
<file path=[Content_Types].xml><?xml version="1.0" encoding="utf-8"?>
<Types xmlns="http://schemas.openxmlformats.org/package/2006/content-types">
  <Default Extension="bin" ContentType="application/vnd.openxmlformats-officedocument.spreadsheetml.printerSettings"/>
  <Default Extension="png" ContentType="image/png"/>
  <Default Extension="tmp"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comments1.xml" ContentType="application/vnd.openxmlformats-officedocument.spreadsheetml.comments+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trlProps/ctrlProp12.xml" ContentType="application/vnd.ms-excel.controlproperties+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drawings/drawing14.xml" ContentType="application/vnd.openxmlformats-officedocument.drawing+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ctrlProps/ctrlProp39.xml" ContentType="application/vnd.ms-excel.controlproperties+xml"/>
  <Override PartName="/xl/ctrlProps/ctrlProp40.xml" ContentType="application/vnd.ms-excel.controlproperties+xml"/>
  <Override PartName="/xl/drawings/drawing35.xml" ContentType="application/vnd.openxmlformats-officedocument.drawing+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drawings/drawing36.xml" ContentType="application/vnd.openxmlformats-officedocument.drawing+xml"/>
  <Override PartName="/xl/drawings/drawing3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53222"/>
  <mc:AlternateContent xmlns:mc="http://schemas.openxmlformats.org/markup-compatibility/2006">
    <mc:Choice Requires="x15">
      <x15ac:absPath xmlns:x15ac="http://schemas.microsoft.com/office/spreadsheetml/2010/11/ac" url="C:\Users\jonest20\Documents\Application Development\EMS\"/>
    </mc:Choice>
  </mc:AlternateContent>
  <workbookProtection workbookAlgorithmName="SHA-512" workbookHashValue="zYCiKYLEllqt2Gun0qdsESAuPHwPpTVzzniRBogJOQUtaWQpu8fjbKFY1y8C44OwxrJdZPtcKMveEkOlV1EN4Q==" workbookSaltValue="er0vwDoSfinj0Bmr7bs7pw==" workbookSpinCount="100000" lockStructure="1"/>
  <bookViews>
    <workbookView showSheetTabs="0" xWindow="0" yWindow="0" windowWidth="24000" windowHeight="9735" tabRatio="792" firstSheet="8" activeTab="8"/>
  </bookViews>
  <sheets>
    <sheet name="TEMPLATE" sheetId="3" state="hidden" r:id="rId1"/>
    <sheet name="PRESCRIPTIVE" sheetId="104" state="hidden" r:id="rId2"/>
    <sheet name="SBDI" sheetId="105" state="hidden" r:id="rId3"/>
    <sheet name="CUSTOMRCXNC" sheetId="106" state="hidden" r:id="rId4"/>
    <sheet name="CBDATA" sheetId="108" state="hidden" r:id="rId5"/>
    <sheet name="DATA TABLES" sheetId="109" state="hidden" r:id="rId6"/>
    <sheet name="EXPORT" sheetId="110" state="hidden" r:id="rId7"/>
    <sheet name="Changelog" sheetId="107" state="hidden" r:id="rId8"/>
    <sheet name="M01-S01" sheetId="8" r:id="rId9"/>
    <sheet name="M01-S02" sheetId="48" r:id="rId10"/>
    <sheet name="M01-S03" sheetId="49" r:id="rId11"/>
    <sheet name="M01-S04" sheetId="50" r:id="rId12"/>
    <sheet name="M01-S05" sheetId="51" r:id="rId13"/>
    <sheet name="M01-S06" sheetId="52" state="hidden" r:id="rId14"/>
    <sheet name="M02-S01" sheetId="9" r:id="rId15"/>
    <sheet name="M02-S02" sheetId="55" r:id="rId16"/>
    <sheet name="M02-S03" sheetId="56" r:id="rId17"/>
    <sheet name="M02-S04" sheetId="57" r:id="rId18"/>
    <sheet name="M02-S05" sheetId="58" state="hidden" r:id="rId19"/>
    <sheet name="M03-S01" sheetId="12" r:id="rId20"/>
    <sheet name="M03-S01-2" sheetId="111" state="hidden" r:id="rId21"/>
    <sheet name="M03-S02" sheetId="62" r:id="rId22"/>
    <sheet name="M03-S03" sheetId="63" r:id="rId23"/>
    <sheet name="M03-S04" sheetId="64" state="hidden" r:id="rId24"/>
    <sheet name="M03-S05" sheetId="65" state="hidden" r:id="rId25"/>
    <sheet name="M03-S06" sheetId="66" state="hidden" r:id="rId26"/>
    <sheet name="M03-S07" sheetId="67" state="hidden" r:id="rId27"/>
    <sheet name="M03-S08" sheetId="68" state="hidden" r:id="rId28"/>
    <sheet name="M04-S01" sheetId="13" state="hidden" r:id="rId29"/>
    <sheet name="M04-S02" sheetId="69" state="hidden" r:id="rId30"/>
    <sheet name="M04-S02-2" sheetId="113" state="hidden" r:id="rId31"/>
    <sheet name="M04-S03" sheetId="70" state="hidden" r:id="rId32"/>
    <sheet name="M04-S04" sheetId="71" state="hidden" r:id="rId33"/>
    <sheet name="M04-S05" sheetId="72" state="hidden" r:id="rId34"/>
    <sheet name="M04-S06" sheetId="73" state="hidden" r:id="rId35"/>
    <sheet name="M04-S07" sheetId="74" state="hidden" r:id="rId36"/>
    <sheet name="M04-S08" sheetId="75" state="hidden" r:id="rId37"/>
    <sheet name="M05-S01" sheetId="14" r:id="rId38"/>
    <sheet name="M05-S02" sheetId="76" r:id="rId39"/>
    <sheet name="M05-S03" sheetId="77" state="hidden" r:id="rId40"/>
    <sheet name="M05-S04" sheetId="78" state="hidden" r:id="rId41"/>
    <sheet name="M05-S05" sheetId="79" state="hidden" r:id="rId42"/>
    <sheet name="M05-S06" sheetId="80" state="hidden" r:id="rId43"/>
    <sheet name="M05-S07" sheetId="81" state="hidden" r:id="rId44"/>
    <sheet name="M05-S08" sheetId="82" state="hidden" r:id="rId45"/>
  </sheets>
  <definedNames>
    <definedName name="APPTITLE">TEMPLATE!$B$3</definedName>
    <definedName name="BUILDING">BUILDINGTYPE[Building Type]</definedName>
    <definedName name="BUSDEVELEMAIL">BUSDEVEL[Email]</definedName>
    <definedName name="BUSDEVELNAME">BUSDEVEL[Business Development Lead]</definedName>
    <definedName name="BUSDEVELPHONE">BUSDEVEL[Phone]</definedName>
    <definedName name="CBALL">TEMPLATE!$O$47</definedName>
    <definedName name="CBCUSE">TEMPLATE!$O$45</definedName>
    <definedName name="CBCUSG">TEMPLATE!$O$46</definedName>
    <definedName name="CBPRESE">TEMPLATE!$O$43</definedName>
    <definedName name="CBPRESG">TEMPLATE!$O$44</definedName>
    <definedName name="CMECOMPAIRDESC">INDEX(CMECOMPAIR[Proj Desc 1],MATCH('M04-S06'!XFB1,CMECOMPAIR[Project Category],0),1):INDEX(CMECOMPAIR[Proj Desc 1],MATCH('M04-S06'!XFB1,CMECOMPAIR[Project Category],1),1)</definedName>
    <definedName name="CMECOOKDESC">INDEX(CMECOOK[Proj Desc 1],MATCH('M04-S04'!XFB1,CMECOOK[Project Category],0),1):INDEX(CMECOOK[Proj Desc 1],MATCH('M04-S04'!XFB1,CMECOOK[Project Category],1),1)</definedName>
    <definedName name="CMEHVACDESC">INDEX(CMEHVAC[Proj Desc 1],MATCH('M04-S01'!XFB1,CMEHVAC[Project Category],0),1):INDEX(CMEHVAC[Proj Desc 1],MATCH('M04-S01'!XFB1,CMEHVAC[Project Category],1),1)</definedName>
    <definedName name="CMELIGHTACTUALW">CMLIGHTBASE[Base Watt 2]</definedName>
    <definedName name="CMELIGHTBASE1">CMLIGHTBASE[Base Desc 1]</definedName>
    <definedName name="CMELIGHTBASEW">CMLIGHTBASE[Base Watt 1]</definedName>
    <definedName name="CMELIGHTCONDESC">INDEX(CMELIGHTCON[Proj Desc 1],MATCH('M04-S03'!XFB1,CMELIGHTCON[Project Category],0),1):INDEX(CMELIGHTCON[Proj Desc 1],MATCH('M04-S03'!XFB1,CMELIGHTCON[Project Category],1),1)</definedName>
    <definedName name="CMELIGHTDESC">CMELIGHT[Proj Desc 1]</definedName>
    <definedName name="CMELIGHTEFF1">CMLIGHTEFF[Eff Desc 1]</definedName>
    <definedName name="CMELIGHTEFFBASEW">CMLIGHTEFF[Eff Watt 1]</definedName>
    <definedName name="CMEMISCDESC">INDEX(CMEMISC[Proj Desc 1],MATCH('M04-S08'!XFB1,CMEMISC[Project Category],0),1):INDEX(CMEMISC[Proj Desc 1],MATCH('M04-S08'!XFB1,CMEMISC[Project Category],1),1)</definedName>
    <definedName name="CMEMOTORDESC">INDEX(CMEMOTOR[Proj Desc 1],MATCH('M04-S05'!XFB1,CMEMOTOR[Project Category],0),1):INDEX(CMEMOTOR[Proj Desc 1],MATCH('M04-S05'!XFB1,CMEMOTOR[Project Category],1),1)</definedName>
    <definedName name="CMEREFRIDESC">INDEX(CMEREFRI[Proj Desc 1],MATCH('M04-S07'!XFB1,CMEREFRI[Project Category],0),1):INDEX(CMEREFRI[Proj Desc 1],MATCH('M04-S07'!XFB1,CMEREFRI[Project Category],1),1)</definedName>
    <definedName name="COSTTOTAL">TEMPLATE!$N$47</definedName>
    <definedName name="COSTTOTALALL">TEMPLATE!$I$47</definedName>
    <definedName name="COSTTOTALALLCUSE">TEMPLATE!$I$45</definedName>
    <definedName name="COSTTOTALALLCUSG">TEMPLATE!$I$46</definedName>
    <definedName name="COSTTOTALALLPRESE">TEMPLATE!$I$43</definedName>
    <definedName name="COSTTOTALALLPRESG">TEMPLATE!$I$44</definedName>
    <definedName name="COSTTOTALCUSE">TEMPLATE!$N$45</definedName>
    <definedName name="COSTTOTALCUSG">TEMPLATE!$N$46</definedName>
    <definedName name="COSTTOTALPRESE">TEMPLATE!$N$43</definedName>
    <definedName name="COSTTOTALPRESG">TEMPLATE!$N$44</definedName>
    <definedName name="DIVERSITYBUSTYPE">DIVERSITYTYPE[Diversity Business Type]</definedName>
    <definedName name="DIVERSITYORG">DIVERSITYISSUED[Diversity Issued Org]</definedName>
    <definedName name="EDR">CBDATA!$B$7</definedName>
    <definedName name="ELOSS">CBDATA!$B$6</definedName>
    <definedName name="EMSBASECONNAME">EMSBASECON[Baseline Control Level]</definedName>
    <definedName name="EMSCALCNAME">EMSCALC[Energy Calculation Method]</definedName>
    <definedName name="EMSEFFCONNAME">EMSEFFCON[Efficient Control Level]</definedName>
    <definedName name="EMSINCEN">'M03-S01'!$AJ$36</definedName>
    <definedName name="EMSKWH">'M03-S01'!$AN$34</definedName>
    <definedName name="EMSSOFTFEATNAME">EMSSOFTFEAT[Software Capability]</definedName>
    <definedName name="EMSSOFTLICNAME">EMSSOFTLIC[Software License Type]</definedName>
    <definedName name="EMSSOFTLICTIMENAME">EMSSOFTLICTIME[Software License Duration]</definedName>
    <definedName name="EMSSOFTNAME">EMSSOFT[Software Install Type]</definedName>
    <definedName name="EMSTYPENAME">EMSTYPE[Project Type]</definedName>
    <definedName name="ENDDATE">'M05-S04'!$BB$65</definedName>
    <definedName name="ENDUSECAT">ENDUSEALL[End Use to Coincident Peak Demand Factors]</definedName>
    <definedName name="ENGNRSNAMES">ENGNRS[Engineers]</definedName>
    <definedName name="ENGSIGN">'M05-S04'!$L$52</definedName>
    <definedName name="ENGSIGNDATE">'M05-S04'!$AE$52</definedName>
    <definedName name="EXPIRATION">'M01-S01'!$O$62</definedName>
    <definedName name="FOOT1">'M01-S01'!$B$200</definedName>
    <definedName name="FOOT2">'M01-S01'!$B$201</definedName>
    <definedName name="FOOT3">'M01-S01'!$B$202</definedName>
    <definedName name="FOOT4">'M01-S01'!$AR$200</definedName>
    <definedName name="FOOT5">'M01-S01'!$AR$201</definedName>
    <definedName name="FOOT6">'M01-S01'!$AR$202</definedName>
    <definedName name="FOOTDISCLAIM">'M01-S01'!$M$200</definedName>
    <definedName name="GDR">CBDATA!$N$7</definedName>
    <definedName name="GLOSS">CBDATA!$N$6</definedName>
    <definedName name="IMPLSPECNAME">IMPLSPEC[Impl. Specialist]</definedName>
    <definedName name="INCENSTATUS">TEMPLATE!$F$3</definedName>
    <definedName name="INCENTOTAL">TEMPLATE!$J$47</definedName>
    <definedName name="INCENTOTALCUSE">TEMPLATE!$J$45</definedName>
    <definedName name="INCENTOTALCUSG">TEMPLATE!$J$46</definedName>
    <definedName name="INCENTOTALPRESE">TEMPLATE!$J$43</definedName>
    <definedName name="INCENTOTALPRESG">TEMPLATE!$J$44</definedName>
    <definedName name="INSTALL">INSTALLER[Installer]</definedName>
    <definedName name="KWHSTATUS">TEMPLATE!$F$1</definedName>
    <definedName name="KWHTOTAL">TEMPLATE!$F$47</definedName>
    <definedName name="KWHTOTALCUSE">TEMPLATE!$F$45</definedName>
    <definedName name="KWHTOTALPRESE">TEMPLATE!$F$43</definedName>
    <definedName name="KWTOTAL">TEMPLATE!$G$47</definedName>
    <definedName name="KWTOTALCUSE">TEMPLATE!$G$45</definedName>
    <definedName name="KWTOTALPRESE">TEMPLATE!$G$43</definedName>
    <definedName name="M02S01F01">'M02-S01'!$C$120</definedName>
    <definedName name="M02S01F02">'M02-S01'!$X$120</definedName>
    <definedName name="M02S01F03">'M02-S01'!$AL$120</definedName>
    <definedName name="M02S02F01">'M02-S02'!$C$15</definedName>
    <definedName name="M02S02F02">'M02-S02'!$J$15</definedName>
    <definedName name="M02S02F03">'M02-S02'!$Q$15</definedName>
    <definedName name="M02S02F04">'M02-S02'!$X$15</definedName>
    <definedName name="M02S02F05">'M02-S02'!$AE$15</definedName>
    <definedName name="M02S02F06">'M02-S02'!$AL$15</definedName>
    <definedName name="M02S02F07">'M02-S02'!$C$18</definedName>
    <definedName name="M02S02F08">'M02-S02'!$J$18</definedName>
    <definedName name="M02S02F09">'M02-S02'!$Q$18</definedName>
    <definedName name="M02S02F10">'M02-S02'!$X$18</definedName>
    <definedName name="M02S02F11">'M02-S02'!$AE$18</definedName>
    <definedName name="M02S02F11.1">'M02-S02'!$C$25</definedName>
    <definedName name="M02S02F11.2">'M02-S02'!$Q$25</definedName>
    <definedName name="M02S02F11.3">'M02-S02'!$X$25</definedName>
    <definedName name="M02S02F11.4">'M02-S02'!$AE$25</definedName>
    <definedName name="M02S02F11.5">'M02-S02'!$AL$25</definedName>
    <definedName name="M02S02F12">'M02-S02'!$C$33</definedName>
    <definedName name="M02S02F13">'M02-S02'!$J$33</definedName>
    <definedName name="M02S02F14">'M02-S02'!$AB$33</definedName>
    <definedName name="M02S02F15">'M02-S02'!$AP$33</definedName>
    <definedName name="M02S02F16">'M02-S02'!$C$36</definedName>
    <definedName name="M02S02F17">'M02-S02'!$J$36</definedName>
    <definedName name="M02S02F18">'M02-S02'!$Q$36</definedName>
    <definedName name="M02S02F19">'M02-S02'!$X$36</definedName>
    <definedName name="M02S02F20">'M02-S02'!$AE$36</definedName>
    <definedName name="M02S02F21">'M02-S02'!$AL$36</definedName>
    <definedName name="M02S02F22">'M02-S02'!$J$39</definedName>
    <definedName name="M02S02F23">'M02-S02'!$Q$39</definedName>
    <definedName name="M02S02F24">'M02-S02'!$X$39</definedName>
    <definedName name="M02S02F25">'M02-S02'!$AE$39</definedName>
    <definedName name="M02S02F26">'M02-S02'!$C$42</definedName>
    <definedName name="M02S02F27">'M02-S02'!$J$42</definedName>
    <definedName name="M02S02F28">'M02-S02'!$Q$42</definedName>
    <definedName name="M02S02F29">'M02-S02'!$X$42</definedName>
    <definedName name="M02S02F30">'M02-S02'!$AE$42</definedName>
    <definedName name="M02S02F31">'M02-S02'!$AL$42</definedName>
    <definedName name="M02S02F32">'M02-S02'!$C$45</definedName>
    <definedName name="M02S02F33">'M02-S02'!$J$45</definedName>
    <definedName name="M02S02F34">'M02-S02'!$C$39</definedName>
    <definedName name="M02S02F35">'M02-S02'!$X$45</definedName>
    <definedName name="M02S02F36">'M02-S02'!$Q$45</definedName>
    <definedName name="M02S02F37">'M02-S02'!$C$48</definedName>
    <definedName name="M02S02F38">'M02-S02'!$J$48</definedName>
    <definedName name="M02S02F39">'M02-S02'!$Q$48</definedName>
    <definedName name="M02S02F40">'M02-S02'!$X$48</definedName>
    <definedName name="M02S02F41">'M02-S02'!$C$51</definedName>
    <definedName name="M02S02F42">'M02-S02'!$AE$45</definedName>
    <definedName name="M02S02F45">'M02-S02'!$C$54</definedName>
    <definedName name="M02S03F01">'M02-S03'!$C$14</definedName>
    <definedName name="M02S03F02">'M02-S03'!$C$17</definedName>
    <definedName name="M02S03F03">'M02-S03'!$J$17</definedName>
    <definedName name="M02S03F04">'M02-S03'!$Q$17</definedName>
    <definedName name="M02S03F05">'M02-S03'!$X$17</definedName>
    <definedName name="M02S03F06">'M02-S03'!$AE$17</definedName>
    <definedName name="M02S03F07">'M02-S03'!$AL$17</definedName>
    <definedName name="M02S03F08">'M02-S03'!$C$20</definedName>
    <definedName name="M02S03F09">'M02-S03'!$J$20</definedName>
    <definedName name="M02S03F10">'M02-S03'!$Q$20</definedName>
    <definedName name="M02S03F11">'M02-S03'!$X$20</definedName>
    <definedName name="M02S03F12">'M02-S03'!$AE$20</definedName>
    <definedName name="M02S03F13">'M02-S03'!$C$27</definedName>
    <definedName name="M02S03F14">'M02-S03'!$Q$27</definedName>
    <definedName name="M02S03F15">'M02-S03'!$X$27</definedName>
    <definedName name="M02S03F16">'M02-S03'!$AE$27</definedName>
    <definedName name="M02S03F17">'M02-S03'!$AL$27</definedName>
    <definedName name="M02S04F01">'M02-S04'!$J$13</definedName>
    <definedName name="M02S04F02">'M02-S04'!$C$16</definedName>
    <definedName name="M02S04F03">'M02-S04'!$J$16</definedName>
    <definedName name="M02S04F04">'M02-S04'!$Q$16</definedName>
    <definedName name="M02S04F05">'M02-S04'!$X$16</definedName>
    <definedName name="M02S04F06">'M02-S04'!$AE$16</definedName>
    <definedName name="M02S04F06.1">'M02-S04'!$AL$16</definedName>
    <definedName name="M02S04F07">'M02-S04'!$C$19</definedName>
    <definedName name="M02S04F08">'M02-S04'!$J$19</definedName>
    <definedName name="M02S04F09">'M02-S04'!$Q$19</definedName>
    <definedName name="M02S04F10">'M02-S04'!$X$19</definedName>
    <definedName name="M02S04F11">'M02-S04'!$AE$19</definedName>
    <definedName name="M02S04F12">'M02-S04'!$AL$19</definedName>
    <definedName name="M02S04F12.1">'M02-S04'!$AN$19</definedName>
    <definedName name="M03S01F01">'M03-S01'!$C$16</definedName>
    <definedName name="M03S01F02">'M03-S01'!$J$16</definedName>
    <definedName name="M03S01F03">'M03-S01'!$Q$16</definedName>
    <definedName name="M03S01F04">'M03-S01'!$X$16</definedName>
    <definedName name="M03S01F05">'M03-S01'!$AE$16</definedName>
    <definedName name="M03S01F06">'M03-S01'!$AL$16</definedName>
    <definedName name="M03S01F07">'M03-S01'!$C$19</definedName>
    <definedName name="M03S01F08">'M03-S01'!$J$19</definedName>
    <definedName name="M03S01F09">'M03-S01'!$C$22</definedName>
    <definedName name="M03S01F10">'M03-S01'!$J$22</definedName>
    <definedName name="M03S01F11">'M03-S01'!$Q$22</definedName>
    <definedName name="M03S01F12">'M03-S01'!$X$22</definedName>
    <definedName name="M03S01F13">'M03-S01'!$C$26</definedName>
    <definedName name="M03S01F14">'M03-S01'!$Q$26</definedName>
    <definedName name="M03S02F01">'M03-S02'!$C$16</definedName>
    <definedName name="M03S02F02">'M03-S02'!$J$16</definedName>
    <definedName name="M03S02F03">'M03-S02'!$Q$16</definedName>
    <definedName name="M03S02F04">'M03-S02'!$X$16</definedName>
    <definedName name="M03S02F05">'M03-S02'!$AE$16</definedName>
    <definedName name="M03S02F06">'M03-S02'!$AL$16</definedName>
    <definedName name="M03S02F07">'M03-S02'!$C$22</definedName>
    <definedName name="M03S02F08">'M03-S02'!$C$29</definedName>
    <definedName name="M03S02F09">'M03-S02'!$C$36</definedName>
    <definedName name="M03S02F10">'M03-S02'!$C$43</definedName>
    <definedName name="M03S02F11">'M03-S02'!$C$50</definedName>
    <definedName name="M03S03F01">'M03-S03'!$U$18</definedName>
    <definedName name="M03S03F02">'M03-S03'!$C$21</definedName>
    <definedName name="M03S03F03">'M03-S03'!$C$26</definedName>
    <definedName name="M03S03F04">'M03-S03'!$U$32</definedName>
    <definedName name="M03S03F05">'M03-S03'!$C$35</definedName>
    <definedName name="M03S03F06">'M03-S03'!$C$40</definedName>
    <definedName name="M03S03F07">'M03-S03'!$U$46</definedName>
    <definedName name="M03S03F08">'M03-S03'!$C$49</definedName>
    <definedName name="M03S03F09">'M03-S03'!$C$54</definedName>
    <definedName name="M05S02F01">'M05-S02'!$R$31</definedName>
    <definedName name="M05S02F02">'M05-S02'!$X$31</definedName>
    <definedName name="M05S07F02">'M05-S07'!$AI$15</definedName>
    <definedName name="M05S07F03">'M05-S07'!$AI$16</definedName>
    <definedName name="M05S07F04">'M05-S07'!$AI$17</definedName>
    <definedName name="M05S07F05">'M05-S07'!$AI$18</definedName>
    <definedName name="M05S07F06">'M05-S07'!$AI$19</definedName>
    <definedName name="M05S07F07">'M05-S07'!$AI$48</definedName>
    <definedName name="M05S07F08">'M05-S07'!$AI$49</definedName>
    <definedName name="M05S07F09">'M05-S07'!$AI$50</definedName>
    <definedName name="M05S07F10">'M05-S07'!$AI$51</definedName>
    <definedName name="M05S07F11">'M05-S07'!$AI$52</definedName>
    <definedName name="M05S07F12">'M05-S07'!$AI$53</definedName>
    <definedName name="M1S1">TEMPLATE!$B$8</definedName>
    <definedName name="M1S2">TEMPLATE!$B$9</definedName>
    <definedName name="M1S3">TEMPLATE!$B$10</definedName>
    <definedName name="M1S4">TEMPLATE!$B$11</definedName>
    <definedName name="M1S5">TEMPLATE!$B$12</definedName>
    <definedName name="M1S6">TEMPLATE!$B$13</definedName>
    <definedName name="M1S7">TEMPLATE!$B$14</definedName>
    <definedName name="M1S8">TEMPLATE!$B$15</definedName>
    <definedName name="M2S1">TEMPLATE!$B$17</definedName>
    <definedName name="M2S2">TEMPLATE!$B$18</definedName>
    <definedName name="M2S3">TEMPLATE!$B$19</definedName>
    <definedName name="M2S4">TEMPLATE!$B$20</definedName>
    <definedName name="M2S5">TEMPLATE!$B$21</definedName>
    <definedName name="M2S6">TEMPLATE!$B$22</definedName>
    <definedName name="M2S7">TEMPLATE!$B$23</definedName>
    <definedName name="M2S8">TEMPLATE!$B$24</definedName>
    <definedName name="M3S1">TEMPLATE!$B$26</definedName>
    <definedName name="M3S2">TEMPLATE!$B$27</definedName>
    <definedName name="M3S3">TEMPLATE!$B$28</definedName>
    <definedName name="M3S4">TEMPLATE!$B$29</definedName>
    <definedName name="M3S5">TEMPLATE!$B$30</definedName>
    <definedName name="M3S6">TEMPLATE!$B$31</definedName>
    <definedName name="M3S7">TEMPLATE!$B$32</definedName>
    <definedName name="M3S8">TEMPLATE!$B$33</definedName>
    <definedName name="M4S1">TEMPLATE!$B$35</definedName>
    <definedName name="M4S2">TEMPLATE!$B$36</definedName>
    <definedName name="M4S3">TEMPLATE!$B$37</definedName>
    <definedName name="M4S4">TEMPLATE!$B$38</definedName>
    <definedName name="M4S5">TEMPLATE!$B$39</definedName>
    <definedName name="M4S6">TEMPLATE!$B$40</definedName>
    <definedName name="M4S7">TEMPLATE!$B$41</definedName>
    <definedName name="M4S8">TEMPLATE!$B$42</definedName>
    <definedName name="M5S1">TEMPLATE!$B$44</definedName>
    <definedName name="M5S2">TEMPLATE!$B$45</definedName>
    <definedName name="M5S3">TEMPLATE!$B$46</definedName>
    <definedName name="M5S4">TEMPLATE!$B$47</definedName>
    <definedName name="M5S5">TEMPLATE!$B$48</definedName>
    <definedName name="M5S6">TEMPLATE!$B$49</definedName>
    <definedName name="M5S7">TEMPLATE!$B$50</definedName>
    <definedName name="M5S8">TEMPLATE!$B$51</definedName>
    <definedName name="M6S1">TEMPLATE!$B$53</definedName>
    <definedName name="M6S2">TEMPLATE!$B$54</definedName>
    <definedName name="M6S3">TEMPLATE!$B$55</definedName>
    <definedName name="M6S4">TEMPLATE!$B$56</definedName>
    <definedName name="M6S5">TEMPLATE!$B$57</definedName>
    <definedName name="M6S6">TEMPLATE!$B$58</definedName>
    <definedName name="M6S7">TEMPLATE!$B$59</definedName>
    <definedName name="M6S8">TEMPLATE!$B$60</definedName>
    <definedName name="M7S1">TEMPLATE!$B$62</definedName>
    <definedName name="M7S2">TEMPLATE!$B$63</definedName>
    <definedName name="M7S3">TEMPLATE!$B$64</definedName>
    <definedName name="M7S4">TEMPLATE!$B$65</definedName>
    <definedName name="M7S5">TEMPLATE!$B$66</definedName>
    <definedName name="M7S6">TEMPLATE!$B$67</definedName>
    <definedName name="M7S7">TEMPLATE!$B$68</definedName>
    <definedName name="M7S8">TEMPLATE!$B$69</definedName>
    <definedName name="MAIN1">TEMPLATE!$B$7</definedName>
    <definedName name="MAIN2">TEMPLATE!$B$16</definedName>
    <definedName name="MAIN3">TEMPLATE!$B$25</definedName>
    <definedName name="MAIN4">TEMPLATE!$B$34</definedName>
    <definedName name="MAIN5">TEMPLATE!$B$43</definedName>
    <definedName name="MAIN6">TEMPLATE!$B$52</definedName>
    <definedName name="MAIN7">TEMPLATE!$B$61</definedName>
    <definedName name="MEASURECB">'DATA TABLES'!$J$32</definedName>
    <definedName name="MEASUREELI">'DATA TABLES'!$J$29</definedName>
    <definedName name="MEASUREPAY">'DATA TABLES'!$J$31</definedName>
    <definedName name="MEASURERATE">'DATA TABLES'!$J$34</definedName>
    <definedName name="MEASURESAVE">'DATA TABLES'!$J$30</definedName>
    <definedName name="MEASURESUBMIT">'DATA TABLES'!$J$33</definedName>
    <definedName name="NONPRESCPROGRAM">PROGRAMTYPE[Program]</definedName>
    <definedName name="PAYALL">TEMPLATE!$P$47</definedName>
    <definedName name="PAYCUSE">TEMPLATE!$P$45</definedName>
    <definedName name="PAYCUSG">TEMPLATE!$P$46</definedName>
    <definedName name="PAYPRESE">TEMPLATE!$P$43</definedName>
    <definedName name="PAYPRESG">TEMPLATE!$P$44</definedName>
    <definedName name="PAYTO">PAYMENT[Payment to]</definedName>
    <definedName name="PEAKTD">CBDATA!$B$8</definedName>
    <definedName name="PMEHVACEFF1">PMEHVAC[Eff Desc 1]</definedName>
    <definedName name="PMEKITCHENEFF1">PMEKITCHEN[Eff Desc 1]</definedName>
    <definedName name="PMELIGHTBASE1">PMELIGHTTYPE[Base Desc 1]</definedName>
    <definedName name="PMELIGHTBASEW1">PMELIGHTTYPE[Base Watt]</definedName>
    <definedName name="PMELIGHTBASEW2">PMELIGHTTYPE[Base W 2]</definedName>
    <definedName name="PMELIGHTCONEFF1">PMELIGHTCON[Eff Desc 1]</definedName>
    <definedName name="PMELIGHTCONEFFW1">PMELIGHTCON[Eff Watt]</definedName>
    <definedName name="PMELIGHTCONEFFW2">PMELIGHTCON[Eff Watt 2]</definedName>
    <definedName name="PMELIGHTEFF1">INDEX(PMELIGHT[Eff Desc 1],MATCH('M03-S01'!XEW1,PMELIGHT[Base Desc 1],0),1):INDEX(PMELIGHT[Eff Desc 1],MATCH('M03-S01'!XEW1,PMELIGHT[Base Desc 1],1),1)</definedName>
    <definedName name="PMELIGHTEFFLIST">PMELIGHT[Eff Desc 1]</definedName>
    <definedName name="PMELIGHTEFFW1">PMELIGHT[Eff Watt]</definedName>
    <definedName name="PMELIGHTEFFW2">PMELIGHT[Eff Watt 2]</definedName>
    <definedName name="PMELIGHTOPHR1">PMELIGHT[Op Hr 1]</definedName>
    <definedName name="PMELIGHTOPHR2">PMELIGHT[Op Hr 2]</definedName>
    <definedName name="PMEMOTOREFF1">PMEMOTOR[Eff Desc 1]</definedName>
    <definedName name="PMEREFRIEFF1">PMEREFRI[Eff Desc 1]</definedName>
    <definedName name="PMGHVACEFF1">PMGHVAC[Eff Desc 1]</definedName>
    <definedName name="PMGKITCHENEFF1">PMGKITCHEN[Eff Desc 1]</definedName>
    <definedName name="PMGWATEREFF1">PMGWATER[Eff Desc 1]</definedName>
    <definedName name="PNAME">TEMPLATE!$B$2</definedName>
    <definedName name="_xlnm.Print_Area" localSheetId="14">'M02-S01'!$B$9:$AR$121</definedName>
    <definedName name="_xlnm.Print_Area" localSheetId="37">'M05-S01'!$B$10:$AR$35</definedName>
    <definedName name="_xlnm.Print_Area" localSheetId="40">'M05-S04'!$J$14:$AJ$83</definedName>
    <definedName name="_xlnm.Print_Area" localSheetId="41">'M05-S05'!$J$15:$AJ$84</definedName>
    <definedName name="_xlnm.Print_Area" localSheetId="42">'M05-S06'!$J$14:$AJ$76</definedName>
    <definedName name="_xlnm.Print_Area" localSheetId="43">'M05-S07'!$C$10:$AQ$53</definedName>
    <definedName name="PROGRAM">PROGRAMS[Program]</definedName>
    <definedName name="PROGRAMECAT1">INDEX(PROGRAMECAT[Category 1],MATCH('M04-S02'!XFB1,PROGRAMECAT[Program],0),1):INDEX(PROGRAMECAT[Category 1],MATCH('M04-S02'!XFB1,PROGRAMECAT[Program],1),1)</definedName>
    <definedName name="PROGRAMGCAT1">INDEX(PROGRAMGCAT[Category 1],MATCH('M04-S04'!XFB1,PROGRAMGCAT[Program],0),1):INDEX(PROGRAMGCAT[Category 1],MATCH('M04-S04'!XFB1,PROGRAMGCAT[Program],1),1)</definedName>
    <definedName name="PROGRESSSTATUS">TEMPLATE!$F$5</definedName>
    <definedName name="PROJID">'M05-S07'!$AI$14</definedName>
    <definedName name="PROJSTATELI">'DATA TABLES'!$A$78</definedName>
    <definedName name="PROJSTATEXP">'DATA TABLES'!$A$77</definedName>
    <definedName name="PROJSTATMEASURE">'DATA TABLES'!$A$73</definedName>
    <definedName name="PROJSTATPREAPPROVE">'DATA TABLES'!$A$75</definedName>
    <definedName name="PROJSTATREVIEW">'DATA TABLES'!$A$76</definedName>
    <definedName name="PROJSTATSTANDARD">'DATA TABLES'!$A$74</definedName>
    <definedName name="PROJSTATUNDER">'DATA TABLES'!$A$79</definedName>
    <definedName name="PROJSTATUS">TEMPLATE!$F$4</definedName>
    <definedName name="RATECAT">RATECLASS[Rate Schedules]</definedName>
    <definedName name="SHEAT">SPACEHEAT[Space Conditioning]</definedName>
    <definedName name="STATESABBREV">STATES[Abbrev]</definedName>
    <definedName name="TAX">TAXENTITY[Tax Entity]</definedName>
    <definedName name="THERMSTATUS">TEMPLATE!$F$2</definedName>
    <definedName name="THERMTOTAL">TEMPLATE!$H$47</definedName>
    <definedName name="THERMTOTALCUSG">TEMPLATE!$H$46</definedName>
    <definedName name="THERMTOTALPRESG">TEMPLATE!$H$44</definedName>
    <definedName name="VERSION">'M01-S01'!$W$202</definedName>
    <definedName name="WHEAT">WATERHEAT[Water Heating]</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39" i="55" l="1"/>
  <c r="J19" i="50"/>
  <c r="J20" i="50"/>
  <c r="J21" i="50"/>
  <c r="J22" i="50"/>
  <c r="J23" i="50"/>
  <c r="J24" i="50"/>
  <c r="J25" i="50"/>
  <c r="J26" i="50"/>
  <c r="J27" i="50"/>
  <c r="J28" i="50"/>
  <c r="K71" i="79" l="1"/>
  <c r="K68" i="78"/>
  <c r="K73" i="79" l="1"/>
  <c r="AC73" i="79" s="1"/>
  <c r="AC72" i="79"/>
  <c r="T72" i="79"/>
  <c r="K72" i="79"/>
  <c r="K69" i="78"/>
  <c r="K70" i="78"/>
  <c r="AC70" i="78" s="1"/>
  <c r="AC69" i="78"/>
  <c r="T69" i="78"/>
  <c r="T73" i="79" l="1"/>
  <c r="T70" i="78"/>
  <c r="U30" i="81" l="1"/>
  <c r="W8" i="110" l="1"/>
  <c r="W9" i="110"/>
  <c r="W10" i="110"/>
  <c r="W11" i="110"/>
  <c r="W12" i="110"/>
  <c r="W13" i="110"/>
  <c r="W7" i="110"/>
  <c r="V8" i="110"/>
  <c r="V9" i="110"/>
  <c r="V10" i="110"/>
  <c r="V11" i="110"/>
  <c r="V12" i="110"/>
  <c r="V13" i="110"/>
  <c r="V7" i="110"/>
  <c r="I13" i="110"/>
  <c r="H13" i="110"/>
  <c r="E5" i="110"/>
  <c r="E6" i="110"/>
  <c r="E7" i="110"/>
  <c r="E8" i="110"/>
  <c r="E9" i="110"/>
  <c r="E10" i="110"/>
  <c r="E11" i="110"/>
  <c r="E12" i="110"/>
  <c r="E13" i="110"/>
  <c r="E14" i="110"/>
  <c r="E15" i="110"/>
  <c r="E16" i="110"/>
  <c r="E17" i="110"/>
  <c r="E18" i="110"/>
  <c r="E19" i="110"/>
  <c r="E20" i="110"/>
  <c r="E21" i="110"/>
  <c r="E22" i="110"/>
  <c r="E23" i="110"/>
  <c r="E24" i="110"/>
  <c r="E25" i="110"/>
  <c r="E26" i="110"/>
  <c r="E27" i="110"/>
  <c r="E28" i="110"/>
  <c r="E29" i="110"/>
  <c r="E30" i="110"/>
  <c r="E31" i="110"/>
  <c r="E32" i="110"/>
  <c r="E33" i="110"/>
  <c r="E4" i="110"/>
  <c r="C5" i="110"/>
  <c r="C6" i="110"/>
  <c r="C14" i="110"/>
  <c r="C15" i="110"/>
  <c r="C16" i="110"/>
  <c r="C17" i="110"/>
  <c r="C18" i="110"/>
  <c r="C19" i="110"/>
  <c r="C20" i="110"/>
  <c r="C21" i="110"/>
  <c r="C22" i="110"/>
  <c r="C23" i="110"/>
  <c r="C24" i="110"/>
  <c r="C25" i="110"/>
  <c r="C26" i="110"/>
  <c r="C27" i="110"/>
  <c r="C28" i="110"/>
  <c r="C29" i="110"/>
  <c r="C30" i="110"/>
  <c r="C31" i="110"/>
  <c r="C32" i="110"/>
  <c r="C33" i="110"/>
  <c r="C4" i="110"/>
  <c r="AL5" i="110"/>
  <c r="AL6" i="110"/>
  <c r="AL14" i="110"/>
  <c r="AL15" i="110"/>
  <c r="AL16" i="110"/>
  <c r="AL17" i="110"/>
  <c r="AL18" i="110"/>
  <c r="AL19" i="110"/>
  <c r="AL20" i="110"/>
  <c r="AL21" i="110"/>
  <c r="AL22" i="110"/>
  <c r="AL23" i="110"/>
  <c r="AL24" i="110"/>
  <c r="AL25" i="110"/>
  <c r="AL26" i="110"/>
  <c r="AL27" i="110"/>
  <c r="AL28" i="110"/>
  <c r="AL29" i="110"/>
  <c r="AL30" i="110"/>
  <c r="AL31" i="110"/>
  <c r="AL32" i="110"/>
  <c r="AL33" i="110"/>
  <c r="AN24" i="12"/>
  <c r="L8" i="110" s="1"/>
  <c r="AN26" i="12"/>
  <c r="AV26" i="12" s="1"/>
  <c r="AN28" i="12"/>
  <c r="M10" i="110" s="1"/>
  <c r="AN30" i="12"/>
  <c r="AV30" i="12" s="1"/>
  <c r="AN32" i="12"/>
  <c r="L12" i="110" s="1"/>
  <c r="AN22" i="12"/>
  <c r="AV22" i="12" s="1"/>
  <c r="D213" i="3"/>
  <c r="D212" i="3"/>
  <c r="D209" i="3"/>
  <c r="D210" i="3"/>
  <c r="D207" i="3"/>
  <c r="D206" i="3"/>
  <c r="D197" i="3"/>
  <c r="D200" i="3"/>
  <c r="D199" i="3"/>
  <c r="D198" i="3"/>
  <c r="AV32" i="12" l="1"/>
  <c r="M11" i="110"/>
  <c r="L9" i="110"/>
  <c r="AV24" i="12"/>
  <c r="L7" i="110"/>
  <c r="AV28" i="12"/>
  <c r="M7" i="110"/>
  <c r="M9" i="110"/>
  <c r="L11" i="110"/>
  <c r="M12" i="110"/>
  <c r="M8" i="110"/>
  <c r="L10" i="110"/>
  <c r="B204" i="3"/>
  <c r="D192" i="3"/>
  <c r="B190" i="3"/>
  <c r="B172" i="3"/>
  <c r="B200" i="3"/>
  <c r="D211" i="3"/>
  <c r="B197" i="3"/>
  <c r="B212" i="3"/>
  <c r="E201" i="3"/>
  <c r="E194" i="3"/>
  <c r="B207" i="3"/>
  <c r="E199" i="3"/>
  <c r="E195" i="3"/>
  <c r="E196" i="3"/>
  <c r="B206" i="3"/>
  <c r="B194" i="3"/>
  <c r="C209" i="3"/>
  <c r="E200" i="3"/>
  <c r="E207" i="3"/>
  <c r="C205" i="3"/>
  <c r="B195" i="3"/>
  <c r="B201" i="3"/>
  <c r="E198" i="3"/>
  <c r="C213" i="3"/>
  <c r="D205" i="3"/>
  <c r="C199" i="3"/>
  <c r="C211" i="3"/>
  <c r="C193" i="3"/>
  <c r="C191" i="3"/>
  <c r="E197" i="3"/>
  <c r="C192" i="3"/>
  <c r="B210" i="3"/>
  <c r="E209" i="3"/>
  <c r="E206" i="3"/>
  <c r="C207" i="3"/>
  <c r="C208" i="3"/>
  <c r="B192" i="3"/>
  <c r="E208" i="3"/>
  <c r="E205" i="3"/>
  <c r="B213" i="3"/>
  <c r="B208" i="3"/>
  <c r="B199" i="3"/>
  <c r="E192" i="3"/>
  <c r="D208" i="3"/>
  <c r="C201" i="3"/>
  <c r="C194" i="3"/>
  <c r="C212" i="3"/>
  <c r="C196" i="3"/>
  <c r="B211" i="3"/>
  <c r="E212" i="3"/>
  <c r="E210" i="3"/>
  <c r="B193" i="3"/>
  <c r="B198" i="3"/>
  <c r="E211" i="3"/>
  <c r="C195" i="3"/>
  <c r="C197" i="3"/>
  <c r="B205" i="3"/>
  <c r="B191" i="3"/>
  <c r="C210" i="3"/>
  <c r="D195" i="3"/>
  <c r="B209" i="3"/>
  <c r="E191" i="3"/>
  <c r="D193" i="3"/>
  <c r="C206" i="3"/>
  <c r="E193" i="3"/>
  <c r="B196" i="3"/>
  <c r="C200" i="3"/>
  <c r="D196" i="3"/>
  <c r="C198" i="3"/>
  <c r="E213" i="3"/>
  <c r="D194" i="3"/>
  <c r="D191" i="3"/>
  <c r="D201" i="3"/>
  <c r="D204" i="3" l="1"/>
  <c r="A204" i="3"/>
  <c r="C204" i="3"/>
  <c r="A190" i="3"/>
  <c r="D190" i="3"/>
  <c r="C190" i="3"/>
  <c r="AJ34" i="12"/>
  <c r="E175" i="3"/>
  <c r="E174" i="3"/>
  <c r="B180" i="3"/>
  <c r="D177" i="3"/>
  <c r="C175" i="3"/>
  <c r="D173" i="3"/>
  <c r="C174" i="3"/>
  <c r="D179" i="3"/>
  <c r="E173" i="3"/>
  <c r="B185" i="3"/>
  <c r="D182" i="3"/>
  <c r="C180" i="3"/>
  <c r="C185" i="3"/>
  <c r="B182" i="3"/>
  <c r="D181" i="3"/>
  <c r="D175" i="3"/>
  <c r="E184" i="3"/>
  <c r="E180" i="3"/>
  <c r="B183" i="3"/>
  <c r="E179" i="3"/>
  <c r="C181" i="3"/>
  <c r="B179" i="3"/>
  <c r="E181" i="3"/>
  <c r="D183" i="3"/>
  <c r="D184" i="3"/>
  <c r="E176" i="3"/>
  <c r="C177" i="3"/>
  <c r="B174" i="3"/>
  <c r="E186" i="3"/>
  <c r="B184" i="3"/>
  <c r="B186" i="3"/>
  <c r="C176" i="3"/>
  <c r="B181" i="3"/>
  <c r="E183" i="3"/>
  <c r="C184" i="3"/>
  <c r="C179" i="3"/>
  <c r="B175" i="3"/>
  <c r="D176" i="3"/>
  <c r="C183" i="3"/>
  <c r="C173" i="3"/>
  <c r="B177" i="3"/>
  <c r="D174" i="3"/>
  <c r="C182" i="3"/>
  <c r="B173" i="3"/>
  <c r="E185" i="3"/>
  <c r="B176" i="3"/>
  <c r="E182" i="3"/>
  <c r="E177" i="3"/>
  <c r="B178" i="3"/>
  <c r="C186" i="3"/>
  <c r="U19" i="81" l="1"/>
  <c r="K26" i="76"/>
  <c r="AL16" i="12"/>
  <c r="E178" i="3"/>
  <c r="C178" i="3"/>
  <c r="J13" i="110" l="1"/>
  <c r="AU28" i="12"/>
  <c r="AU34" i="12"/>
  <c r="AU26" i="12"/>
  <c r="AU30" i="12"/>
  <c r="AU22" i="12"/>
  <c r="AU24" i="12"/>
  <c r="AU32" i="12"/>
  <c r="N26" i="3"/>
  <c r="I26" i="3"/>
  <c r="AN34" i="12"/>
  <c r="AU200" i="63"/>
  <c r="AV200" i="63"/>
  <c r="AU200" i="12" l="1"/>
  <c r="AV34" i="12"/>
  <c r="AV200" i="12" s="1"/>
  <c r="F26" i="3"/>
  <c r="K26" i="3"/>
  <c r="X28" i="50"/>
  <c r="X27" i="50"/>
  <c r="X26" i="50"/>
  <c r="F26" i="50"/>
  <c r="X25" i="50"/>
  <c r="X24" i="50"/>
  <c r="X23" i="50"/>
  <c r="X22" i="50"/>
  <c r="X21" i="50"/>
  <c r="X20" i="50"/>
  <c r="X19" i="50"/>
  <c r="X18" i="50"/>
  <c r="J18" i="50"/>
  <c r="X30" i="50" l="1"/>
  <c r="AH16" i="50" s="1"/>
  <c r="AI44" i="81"/>
  <c r="M43" i="3" l="1"/>
  <c r="M45" i="3"/>
  <c r="M47" i="3"/>
  <c r="EF2" i="110" l="1"/>
  <c r="V52" i="78" l="1"/>
  <c r="N67" i="79" l="1"/>
  <c r="N66" i="79"/>
  <c r="N61" i="79"/>
  <c r="W37" i="79"/>
  <c r="AD36" i="79"/>
  <c r="W36" i="79"/>
  <c r="AD35" i="79"/>
  <c r="W35" i="79"/>
  <c r="P35" i="79"/>
  <c r="W32" i="79"/>
  <c r="W31" i="79"/>
  <c r="W30" i="79"/>
  <c r="P30" i="79"/>
  <c r="W27" i="79"/>
  <c r="W26" i="79"/>
  <c r="AD25" i="79"/>
  <c r="W25" i="79"/>
  <c r="P25" i="79"/>
  <c r="K21" i="79"/>
  <c r="AD35" i="78"/>
  <c r="AD34" i="78"/>
  <c r="W36" i="78"/>
  <c r="W35" i="78"/>
  <c r="W34" i="78"/>
  <c r="P34" i="78"/>
  <c r="W31" i="78"/>
  <c r="W30" i="78"/>
  <c r="W29" i="78"/>
  <c r="AD24" i="78"/>
  <c r="W26" i="78"/>
  <c r="W25" i="78"/>
  <c r="W24" i="78"/>
  <c r="K20" i="78"/>
  <c r="P29" i="78"/>
  <c r="P24" i="78"/>
  <c r="A266" i="110" l="1"/>
  <c r="A250" i="110"/>
  <c r="A234" i="110"/>
  <c r="A218" i="110"/>
  <c r="A202" i="110"/>
  <c r="A186" i="110"/>
  <c r="A145" i="110"/>
  <c r="A129" i="110"/>
  <c r="C54" i="110"/>
  <c r="C56" i="110"/>
  <c r="C57" i="110"/>
  <c r="A36" i="110"/>
  <c r="A37" i="110"/>
  <c r="A38" i="110"/>
  <c r="A39" i="110"/>
  <c r="A40" i="110"/>
  <c r="A41" i="110"/>
  <c r="A42" i="110"/>
  <c r="A43" i="110"/>
  <c r="A44" i="110"/>
  <c r="A45" i="110"/>
  <c r="A46" i="110"/>
  <c r="A47" i="110"/>
  <c r="A48" i="110"/>
  <c r="A49" i="110"/>
  <c r="A50" i="110"/>
  <c r="A51" i="110"/>
  <c r="C51" i="110"/>
  <c r="A52" i="110"/>
  <c r="A53" i="110"/>
  <c r="C53" i="110"/>
  <c r="A54" i="110"/>
  <c r="A55" i="110"/>
  <c r="A56" i="110"/>
  <c r="A57" i="110"/>
  <c r="A58" i="110"/>
  <c r="A59" i="110"/>
  <c r="C59" i="110"/>
  <c r="A60" i="110"/>
  <c r="A61" i="110"/>
  <c r="A62" i="110"/>
  <c r="A63" i="110"/>
  <c r="A64" i="110"/>
  <c r="C62" i="110" l="1"/>
  <c r="B62" i="110" s="1"/>
  <c r="C52" i="110"/>
  <c r="B52" i="110" s="1"/>
  <c r="C58" i="110"/>
  <c r="B58" i="110" s="1"/>
  <c r="C64" i="110"/>
  <c r="B64" i="110" s="1"/>
  <c r="C60" i="110"/>
  <c r="B60" i="110" s="1"/>
  <c r="C50" i="110"/>
  <c r="B50" i="110" s="1"/>
  <c r="B57" i="110"/>
  <c r="C61" i="110"/>
  <c r="B61" i="110" s="1"/>
  <c r="C63" i="110"/>
  <c r="B63" i="110" s="1"/>
  <c r="C55" i="110"/>
  <c r="B55" i="110" s="1"/>
  <c r="B51" i="110"/>
  <c r="B59" i="110"/>
  <c r="B53" i="110"/>
  <c r="B56" i="110"/>
  <c r="B54" i="110"/>
  <c r="N36" i="66"/>
  <c r="T36" i="66"/>
  <c r="AI36" i="66"/>
  <c r="AK36" i="66"/>
  <c r="M124" i="110" s="1"/>
  <c r="AO36" i="66"/>
  <c r="O124" i="110" s="1"/>
  <c r="AU36" i="66"/>
  <c r="J124" i="110" s="1"/>
  <c r="AV36" i="66"/>
  <c r="N124" i="110" s="1"/>
  <c r="N38" i="66"/>
  <c r="T38" i="66"/>
  <c r="AI38" i="66"/>
  <c r="AK38" i="66"/>
  <c r="M125" i="110" s="1"/>
  <c r="AO38" i="66"/>
  <c r="O125" i="110" s="1"/>
  <c r="AU38" i="66"/>
  <c r="J125" i="110" s="1"/>
  <c r="AV38" i="66"/>
  <c r="N125" i="110" s="1"/>
  <c r="N40" i="66"/>
  <c r="T40" i="66"/>
  <c r="AI40" i="66"/>
  <c r="AK40" i="66"/>
  <c r="AO40" i="66"/>
  <c r="O126" i="110" s="1"/>
  <c r="AU40" i="66"/>
  <c r="J126" i="110" s="1"/>
  <c r="AV40" i="66"/>
  <c r="N126" i="110" s="1"/>
  <c r="N42" i="66"/>
  <c r="T42" i="66"/>
  <c r="AI42" i="66"/>
  <c r="AK42" i="66"/>
  <c r="M127" i="110" s="1"/>
  <c r="AO42" i="66"/>
  <c r="O127" i="110" s="1"/>
  <c r="AU42" i="66"/>
  <c r="J127" i="110" s="1"/>
  <c r="AV42" i="66"/>
  <c r="N127" i="110" s="1"/>
  <c r="N44" i="66"/>
  <c r="T44" i="66"/>
  <c r="AI44" i="66"/>
  <c r="AK44" i="66"/>
  <c r="M128" i="110" s="1"/>
  <c r="AO44" i="66"/>
  <c r="O128" i="110" s="1"/>
  <c r="AU44" i="66"/>
  <c r="J128" i="110" s="1"/>
  <c r="AV44" i="66"/>
  <c r="N128" i="110" s="1"/>
  <c r="A115" i="110"/>
  <c r="G115" i="110"/>
  <c r="H115" i="110"/>
  <c r="I115" i="110"/>
  <c r="L115" i="110"/>
  <c r="U115" i="110"/>
  <c r="W115" i="110"/>
  <c r="K115" i="110" s="1"/>
  <c r="Y115" i="110"/>
  <c r="A116" i="110"/>
  <c r="G116" i="110"/>
  <c r="H116" i="110"/>
  <c r="I116" i="110"/>
  <c r="L116" i="110"/>
  <c r="U116" i="110"/>
  <c r="W116" i="110"/>
  <c r="K116" i="110" s="1"/>
  <c r="Y116" i="110"/>
  <c r="A117" i="110"/>
  <c r="G117" i="110"/>
  <c r="H117" i="110"/>
  <c r="I117" i="110"/>
  <c r="L117" i="110"/>
  <c r="U117" i="110"/>
  <c r="W117" i="110"/>
  <c r="K117" i="110" s="1"/>
  <c r="Y117" i="110"/>
  <c r="A118" i="110"/>
  <c r="G118" i="110"/>
  <c r="H118" i="110"/>
  <c r="I118" i="110"/>
  <c r="L118" i="110"/>
  <c r="U118" i="110"/>
  <c r="W118" i="110"/>
  <c r="K118" i="110" s="1"/>
  <c r="Y118" i="110"/>
  <c r="A119" i="110"/>
  <c r="G119" i="110"/>
  <c r="H119" i="110"/>
  <c r="I119" i="110"/>
  <c r="L119" i="110"/>
  <c r="U119" i="110"/>
  <c r="W119" i="110"/>
  <c r="K119" i="110" s="1"/>
  <c r="Y119" i="110"/>
  <c r="A120" i="110"/>
  <c r="G120" i="110"/>
  <c r="H120" i="110"/>
  <c r="I120" i="110"/>
  <c r="L120" i="110"/>
  <c r="U120" i="110"/>
  <c r="W120" i="110"/>
  <c r="K120" i="110" s="1"/>
  <c r="Y120" i="110"/>
  <c r="A121" i="110"/>
  <c r="G121" i="110"/>
  <c r="H121" i="110"/>
  <c r="I121" i="110"/>
  <c r="L121" i="110"/>
  <c r="U121" i="110"/>
  <c r="W121" i="110"/>
  <c r="K121" i="110" s="1"/>
  <c r="Y121" i="110"/>
  <c r="A122" i="110"/>
  <c r="G122" i="110"/>
  <c r="H122" i="110"/>
  <c r="I122" i="110"/>
  <c r="L122" i="110"/>
  <c r="U122" i="110"/>
  <c r="W122" i="110"/>
  <c r="K122" i="110" s="1"/>
  <c r="Y122" i="110"/>
  <c r="A123" i="110"/>
  <c r="G123" i="110"/>
  <c r="H123" i="110"/>
  <c r="I123" i="110"/>
  <c r="L123" i="110"/>
  <c r="U123" i="110"/>
  <c r="W123" i="110"/>
  <c r="K123" i="110" s="1"/>
  <c r="Y123" i="110"/>
  <c r="A124" i="110"/>
  <c r="G124" i="110"/>
  <c r="H124" i="110"/>
  <c r="I124" i="110"/>
  <c r="L124" i="110"/>
  <c r="U124" i="110"/>
  <c r="W124" i="110"/>
  <c r="K124" i="110" s="1"/>
  <c r="Y124" i="110"/>
  <c r="A125" i="110"/>
  <c r="G125" i="110"/>
  <c r="H125" i="110"/>
  <c r="I125" i="110"/>
  <c r="L125" i="110"/>
  <c r="U125" i="110"/>
  <c r="W125" i="110"/>
  <c r="K125" i="110" s="1"/>
  <c r="Y125" i="110"/>
  <c r="A126" i="110"/>
  <c r="G126" i="110"/>
  <c r="H126" i="110"/>
  <c r="I126" i="110"/>
  <c r="L126" i="110"/>
  <c r="M126" i="110"/>
  <c r="U126" i="110"/>
  <c r="W126" i="110"/>
  <c r="K126" i="110" s="1"/>
  <c r="Y126" i="110"/>
  <c r="A127" i="110"/>
  <c r="G127" i="110"/>
  <c r="H127" i="110"/>
  <c r="I127" i="110"/>
  <c r="L127" i="110"/>
  <c r="U127" i="110"/>
  <c r="W127" i="110"/>
  <c r="K127" i="110" s="1"/>
  <c r="Y127" i="110"/>
  <c r="A128" i="110"/>
  <c r="G128" i="110"/>
  <c r="H128" i="110"/>
  <c r="I128" i="110"/>
  <c r="L128" i="110"/>
  <c r="U128" i="110"/>
  <c r="W128" i="110"/>
  <c r="K128" i="110" s="1"/>
  <c r="Y128" i="110"/>
  <c r="Y114" i="110"/>
  <c r="W114" i="110"/>
  <c r="K114" i="110" s="1"/>
  <c r="U114" i="110"/>
  <c r="L114" i="110"/>
  <c r="I114" i="110"/>
  <c r="H114" i="110"/>
  <c r="G114" i="110"/>
  <c r="A99" i="110"/>
  <c r="G99" i="110"/>
  <c r="H99" i="110"/>
  <c r="I99" i="110"/>
  <c r="L99" i="110"/>
  <c r="A100" i="110"/>
  <c r="G100" i="110"/>
  <c r="H100" i="110"/>
  <c r="I100" i="110"/>
  <c r="L100" i="110"/>
  <c r="A101" i="110"/>
  <c r="G101" i="110"/>
  <c r="H101" i="110"/>
  <c r="I101" i="110"/>
  <c r="L101" i="110"/>
  <c r="A102" i="110"/>
  <c r="G102" i="110"/>
  <c r="H102" i="110"/>
  <c r="I102" i="110"/>
  <c r="L102" i="110"/>
  <c r="A103" i="110"/>
  <c r="G103" i="110"/>
  <c r="H103" i="110"/>
  <c r="I103" i="110"/>
  <c r="L103" i="110"/>
  <c r="A104" i="110"/>
  <c r="G104" i="110"/>
  <c r="H104" i="110"/>
  <c r="I104" i="110"/>
  <c r="L104" i="110"/>
  <c r="A105" i="110"/>
  <c r="G105" i="110"/>
  <c r="H105" i="110"/>
  <c r="I105" i="110"/>
  <c r="L105" i="110"/>
  <c r="A106" i="110"/>
  <c r="G106" i="110"/>
  <c r="H106" i="110"/>
  <c r="I106" i="110"/>
  <c r="L106" i="110"/>
  <c r="A107" i="110"/>
  <c r="G107" i="110"/>
  <c r="H107" i="110"/>
  <c r="I107" i="110"/>
  <c r="L107" i="110"/>
  <c r="A108" i="110"/>
  <c r="G108" i="110"/>
  <c r="H108" i="110"/>
  <c r="I108" i="110"/>
  <c r="L108" i="110"/>
  <c r="A109" i="110"/>
  <c r="G109" i="110"/>
  <c r="H109" i="110"/>
  <c r="I109" i="110"/>
  <c r="L109" i="110"/>
  <c r="A110" i="110"/>
  <c r="G110" i="110"/>
  <c r="H110" i="110"/>
  <c r="I110" i="110"/>
  <c r="L110" i="110"/>
  <c r="A111" i="110"/>
  <c r="G111" i="110"/>
  <c r="H111" i="110"/>
  <c r="I111" i="110"/>
  <c r="L111" i="110"/>
  <c r="A112" i="110"/>
  <c r="G112" i="110"/>
  <c r="H112" i="110"/>
  <c r="I112" i="110"/>
  <c r="L112" i="110"/>
  <c r="A83" i="110"/>
  <c r="G83" i="110"/>
  <c r="H83" i="110"/>
  <c r="I83" i="110"/>
  <c r="L83" i="110"/>
  <c r="A84" i="110"/>
  <c r="G84" i="110"/>
  <c r="H84" i="110"/>
  <c r="I84" i="110"/>
  <c r="L84" i="110"/>
  <c r="A85" i="110"/>
  <c r="G85" i="110"/>
  <c r="H85" i="110"/>
  <c r="I85" i="110"/>
  <c r="L85" i="110"/>
  <c r="A86" i="110"/>
  <c r="G86" i="110"/>
  <c r="H86" i="110"/>
  <c r="I86" i="110"/>
  <c r="L86" i="110"/>
  <c r="A87" i="110"/>
  <c r="G87" i="110"/>
  <c r="H87" i="110"/>
  <c r="I87" i="110"/>
  <c r="L87" i="110"/>
  <c r="A88" i="110"/>
  <c r="G88" i="110"/>
  <c r="H88" i="110"/>
  <c r="I88" i="110"/>
  <c r="L88" i="110"/>
  <c r="A89" i="110"/>
  <c r="G89" i="110"/>
  <c r="H89" i="110"/>
  <c r="I89" i="110"/>
  <c r="L89" i="110"/>
  <c r="A90" i="110"/>
  <c r="G90" i="110"/>
  <c r="H90" i="110"/>
  <c r="I90" i="110"/>
  <c r="L90" i="110"/>
  <c r="A91" i="110"/>
  <c r="G91" i="110"/>
  <c r="H91" i="110"/>
  <c r="I91" i="110"/>
  <c r="L91" i="110"/>
  <c r="A92" i="110"/>
  <c r="G92" i="110"/>
  <c r="H92" i="110"/>
  <c r="I92" i="110"/>
  <c r="L92" i="110"/>
  <c r="A93" i="110"/>
  <c r="G93" i="110"/>
  <c r="H93" i="110"/>
  <c r="I93" i="110"/>
  <c r="L93" i="110"/>
  <c r="A94" i="110"/>
  <c r="G94" i="110"/>
  <c r="H94" i="110"/>
  <c r="I94" i="110"/>
  <c r="L94" i="110"/>
  <c r="A95" i="110"/>
  <c r="G95" i="110"/>
  <c r="H95" i="110"/>
  <c r="I95" i="110"/>
  <c r="L95" i="110"/>
  <c r="A96" i="110"/>
  <c r="G96" i="110"/>
  <c r="H96" i="110"/>
  <c r="I96" i="110"/>
  <c r="L96" i="110"/>
  <c r="A67" i="110"/>
  <c r="C67" i="110"/>
  <c r="B67" i="110" s="1"/>
  <c r="A68" i="110"/>
  <c r="C68" i="110"/>
  <c r="B68" i="110" s="1"/>
  <c r="A69" i="110"/>
  <c r="C69" i="110"/>
  <c r="B69" i="110" s="1"/>
  <c r="A70" i="110"/>
  <c r="C70" i="110"/>
  <c r="B70" i="110" s="1"/>
  <c r="A71" i="110"/>
  <c r="C71" i="110"/>
  <c r="B71" i="110" s="1"/>
  <c r="A72" i="110"/>
  <c r="C72" i="110"/>
  <c r="B72" i="110" s="1"/>
  <c r="A73" i="110"/>
  <c r="C73" i="110"/>
  <c r="B73" i="110" s="1"/>
  <c r="A74" i="110"/>
  <c r="C74" i="110"/>
  <c r="B74" i="110" s="1"/>
  <c r="A75" i="110"/>
  <c r="C75" i="110"/>
  <c r="B75" i="110" s="1"/>
  <c r="A76" i="110"/>
  <c r="A77" i="110"/>
  <c r="A78" i="110"/>
  <c r="A79" i="110"/>
  <c r="A80" i="110"/>
  <c r="A35" i="110"/>
  <c r="A114" i="110"/>
  <c r="A113" i="110"/>
  <c r="AL113" i="110"/>
  <c r="AK113" i="110"/>
  <c r="AJ113" i="110"/>
  <c r="A97" i="110"/>
  <c r="A81" i="110"/>
  <c r="A65" i="110"/>
  <c r="A34" i="110"/>
  <c r="E122" i="110" l="1"/>
  <c r="E118" i="110"/>
  <c r="E121" i="110"/>
  <c r="AJ128" i="110"/>
  <c r="AJ124" i="110"/>
  <c r="AL128" i="110"/>
  <c r="E117" i="110"/>
  <c r="AL124" i="110"/>
  <c r="AK127" i="110"/>
  <c r="AL127" i="110"/>
  <c r="C127" i="110"/>
  <c r="B127" i="110" s="1"/>
  <c r="AK125" i="110"/>
  <c r="AL125" i="110"/>
  <c r="C125" i="110"/>
  <c r="B125" i="110" s="1"/>
  <c r="AK126" i="110"/>
  <c r="AL126" i="110"/>
  <c r="C126" i="110"/>
  <c r="B126" i="110" s="1"/>
  <c r="C128" i="110"/>
  <c r="B128" i="110" s="1"/>
  <c r="C124" i="110"/>
  <c r="B124" i="110" s="1"/>
  <c r="E120" i="110"/>
  <c r="E116" i="110"/>
  <c r="AJ127" i="110"/>
  <c r="AJ126" i="110"/>
  <c r="AJ125" i="110"/>
  <c r="AK128" i="110"/>
  <c r="E128" i="110"/>
  <c r="E127" i="110"/>
  <c r="E126" i="110"/>
  <c r="E125" i="110"/>
  <c r="AK124" i="110"/>
  <c r="E124" i="110"/>
  <c r="E123" i="110"/>
  <c r="E119" i="110"/>
  <c r="E115" i="110"/>
  <c r="E114" i="110"/>
  <c r="A3" i="110"/>
  <c r="C36" i="110" l="1"/>
  <c r="B36" i="110" s="1"/>
  <c r="C37" i="110"/>
  <c r="B37" i="110" s="1"/>
  <c r="C38" i="110"/>
  <c r="B38" i="110" s="1"/>
  <c r="C39" i="110"/>
  <c r="B39" i="110" s="1"/>
  <c r="C40" i="110"/>
  <c r="B40" i="110" s="1"/>
  <c r="C41" i="110"/>
  <c r="B41" i="110" s="1"/>
  <c r="C42" i="110"/>
  <c r="B42" i="110" s="1"/>
  <c r="C43" i="110"/>
  <c r="B43" i="110" s="1"/>
  <c r="C44" i="110"/>
  <c r="B44" i="110" s="1"/>
  <c r="C45" i="110"/>
  <c r="B45" i="110" s="1"/>
  <c r="C46" i="110"/>
  <c r="B46" i="110" s="1"/>
  <c r="C47" i="110"/>
  <c r="B47" i="110" s="1"/>
  <c r="C48" i="110"/>
  <c r="B48" i="110" s="1"/>
  <c r="C49" i="110"/>
  <c r="B49" i="110" s="1"/>
  <c r="C35" i="110" l="1"/>
  <c r="AV34" i="64" l="1"/>
  <c r="N91" i="110" s="1"/>
  <c r="AU34" i="64"/>
  <c r="J91" i="110" s="1"/>
  <c r="AO34" i="64"/>
  <c r="O91" i="110" s="1"/>
  <c r="AK34" i="64"/>
  <c r="M91" i="110" s="1"/>
  <c r="AI34" i="64"/>
  <c r="T34" i="64"/>
  <c r="N34" i="64"/>
  <c r="AV32" i="64"/>
  <c r="N90" i="110" s="1"/>
  <c r="AU32" i="64"/>
  <c r="J90" i="110" s="1"/>
  <c r="AO32" i="64"/>
  <c r="O90" i="110" s="1"/>
  <c r="AK32" i="64"/>
  <c r="M90" i="110" s="1"/>
  <c r="AI32" i="64"/>
  <c r="T32" i="64"/>
  <c r="N32" i="64"/>
  <c r="AV30" i="64"/>
  <c r="N89" i="110" s="1"/>
  <c r="AU30" i="64"/>
  <c r="J89" i="110" s="1"/>
  <c r="AO30" i="64"/>
  <c r="O89" i="110" s="1"/>
  <c r="AK30" i="64"/>
  <c r="M89" i="110" s="1"/>
  <c r="AI30" i="64"/>
  <c r="T30" i="64"/>
  <c r="N30" i="64"/>
  <c r="AV28" i="64"/>
  <c r="N88" i="110" s="1"/>
  <c r="AU28" i="64"/>
  <c r="J88" i="110" s="1"/>
  <c r="AO28" i="64"/>
  <c r="O88" i="110" s="1"/>
  <c r="AK28" i="64"/>
  <c r="M88" i="110" s="1"/>
  <c r="AI28" i="64"/>
  <c r="T28" i="64"/>
  <c r="N28" i="64"/>
  <c r="AV26" i="64"/>
  <c r="N87" i="110" s="1"/>
  <c r="AU26" i="64"/>
  <c r="J87" i="110" s="1"/>
  <c r="AO26" i="64"/>
  <c r="O87" i="110" s="1"/>
  <c r="AK26" i="64"/>
  <c r="M87" i="110" s="1"/>
  <c r="AI26" i="64"/>
  <c r="T26" i="64"/>
  <c r="N26" i="64"/>
  <c r="AV24" i="64"/>
  <c r="N86" i="110" s="1"/>
  <c r="AU24" i="64"/>
  <c r="J86" i="110" s="1"/>
  <c r="AO24" i="64"/>
  <c r="O86" i="110" s="1"/>
  <c r="AK24" i="64"/>
  <c r="M86" i="110" s="1"/>
  <c r="AI24" i="64"/>
  <c r="T24" i="64"/>
  <c r="N24" i="64"/>
  <c r="AV22" i="64"/>
  <c r="N85" i="110" s="1"/>
  <c r="AU22" i="64"/>
  <c r="J85" i="110" s="1"/>
  <c r="AO22" i="64"/>
  <c r="O85" i="110" s="1"/>
  <c r="AK22" i="64"/>
  <c r="M85" i="110" s="1"/>
  <c r="AI22" i="64"/>
  <c r="T22" i="64"/>
  <c r="N22" i="64"/>
  <c r="AV20" i="64"/>
  <c r="N84" i="110" s="1"/>
  <c r="AU20" i="64"/>
  <c r="J84" i="110" s="1"/>
  <c r="AO20" i="64"/>
  <c r="O84" i="110" s="1"/>
  <c r="AK20" i="64"/>
  <c r="M84" i="110" s="1"/>
  <c r="AI20" i="64"/>
  <c r="T20" i="64"/>
  <c r="N20" i="64"/>
  <c r="AV18" i="64"/>
  <c r="N83" i="110" s="1"/>
  <c r="AU18" i="64"/>
  <c r="J83" i="110" s="1"/>
  <c r="AO18" i="64"/>
  <c r="O83" i="110" s="1"/>
  <c r="AK18" i="64"/>
  <c r="M83" i="110" s="1"/>
  <c r="AI18" i="64"/>
  <c r="T18" i="64"/>
  <c r="N18" i="64"/>
  <c r="AV16" i="64"/>
  <c r="AU16" i="64"/>
  <c r="AO16" i="64"/>
  <c r="AK16" i="64"/>
  <c r="AI16" i="64"/>
  <c r="T16" i="64"/>
  <c r="N16" i="64"/>
  <c r="AV34" i="65"/>
  <c r="N107" i="110" s="1"/>
  <c r="AU34" i="65"/>
  <c r="J107" i="110" s="1"/>
  <c r="AO34" i="65"/>
  <c r="O107" i="110" s="1"/>
  <c r="AK34" i="65"/>
  <c r="M107" i="110" s="1"/>
  <c r="AI34" i="65"/>
  <c r="T34" i="65"/>
  <c r="N34" i="65"/>
  <c r="AV32" i="65"/>
  <c r="N106" i="110" s="1"/>
  <c r="AU32" i="65"/>
  <c r="J106" i="110" s="1"/>
  <c r="AO32" i="65"/>
  <c r="O106" i="110" s="1"/>
  <c r="AK32" i="65"/>
  <c r="M106" i="110" s="1"/>
  <c r="AI32" i="65"/>
  <c r="T32" i="65"/>
  <c r="N32" i="65"/>
  <c r="AV30" i="65"/>
  <c r="N105" i="110" s="1"/>
  <c r="AU30" i="65"/>
  <c r="J105" i="110" s="1"/>
  <c r="AO30" i="65"/>
  <c r="O105" i="110" s="1"/>
  <c r="AK30" i="65"/>
  <c r="M105" i="110" s="1"/>
  <c r="AI30" i="65"/>
  <c r="T30" i="65"/>
  <c r="N30" i="65"/>
  <c r="AV28" i="65"/>
  <c r="N104" i="110" s="1"/>
  <c r="AU28" i="65"/>
  <c r="J104" i="110" s="1"/>
  <c r="AO28" i="65"/>
  <c r="O104" i="110" s="1"/>
  <c r="AK28" i="65"/>
  <c r="M104" i="110" s="1"/>
  <c r="AI28" i="65"/>
  <c r="T28" i="65"/>
  <c r="N28" i="65"/>
  <c r="AV26" i="65"/>
  <c r="N103" i="110" s="1"/>
  <c r="AU26" i="65"/>
  <c r="J103" i="110" s="1"/>
  <c r="AO26" i="65"/>
  <c r="O103" i="110" s="1"/>
  <c r="AK26" i="65"/>
  <c r="M103" i="110" s="1"/>
  <c r="AI26" i="65"/>
  <c r="T26" i="65"/>
  <c r="N26" i="65"/>
  <c r="AV24" i="65"/>
  <c r="N102" i="110" s="1"/>
  <c r="AU24" i="65"/>
  <c r="J102" i="110" s="1"/>
  <c r="AO24" i="65"/>
  <c r="O102" i="110" s="1"/>
  <c r="AK24" i="65"/>
  <c r="M102" i="110" s="1"/>
  <c r="AI24" i="65"/>
  <c r="T24" i="65"/>
  <c r="N24" i="65"/>
  <c r="AV22" i="65"/>
  <c r="N101" i="110" s="1"/>
  <c r="AU22" i="65"/>
  <c r="J101" i="110" s="1"/>
  <c r="AO22" i="65"/>
  <c r="O101" i="110" s="1"/>
  <c r="AK22" i="65"/>
  <c r="M101" i="110" s="1"/>
  <c r="AI22" i="65"/>
  <c r="T22" i="65"/>
  <c r="N22" i="65"/>
  <c r="AV20" i="65"/>
  <c r="N100" i="110" s="1"/>
  <c r="AU20" i="65"/>
  <c r="J100" i="110" s="1"/>
  <c r="AO20" i="65"/>
  <c r="O100" i="110" s="1"/>
  <c r="AK20" i="65"/>
  <c r="M100" i="110" s="1"/>
  <c r="AI20" i="65"/>
  <c r="T20" i="65"/>
  <c r="N20" i="65"/>
  <c r="AV18" i="65"/>
  <c r="N99" i="110" s="1"/>
  <c r="AU18" i="65"/>
  <c r="J99" i="110" s="1"/>
  <c r="AO18" i="65"/>
  <c r="O99" i="110" s="1"/>
  <c r="AK18" i="65"/>
  <c r="M99" i="110" s="1"/>
  <c r="AI18" i="65"/>
  <c r="T18" i="65"/>
  <c r="N18" i="65"/>
  <c r="AV16" i="65"/>
  <c r="AU16" i="65"/>
  <c r="AO16" i="65"/>
  <c r="AK16" i="65"/>
  <c r="AI16" i="65"/>
  <c r="T16" i="65"/>
  <c r="N16" i="65"/>
  <c r="AV6" i="66"/>
  <c r="V12" i="66"/>
  <c r="AV34" i="66"/>
  <c r="N123" i="110" s="1"/>
  <c r="AU34" i="66"/>
  <c r="J123" i="110" s="1"/>
  <c r="AO34" i="66"/>
  <c r="O123" i="110" s="1"/>
  <c r="AK34" i="66"/>
  <c r="M123" i="110" s="1"/>
  <c r="AI34" i="66"/>
  <c r="T34" i="66"/>
  <c r="N34" i="66"/>
  <c r="AV32" i="66"/>
  <c r="N122" i="110" s="1"/>
  <c r="AU32" i="66"/>
  <c r="J122" i="110" s="1"/>
  <c r="AO32" i="66"/>
  <c r="O122" i="110" s="1"/>
  <c r="AK32" i="66"/>
  <c r="M122" i="110" s="1"/>
  <c r="AI32" i="66"/>
  <c r="T32" i="66"/>
  <c r="N32" i="66"/>
  <c r="AV30" i="66"/>
  <c r="N121" i="110" s="1"/>
  <c r="AU30" i="66"/>
  <c r="J121" i="110" s="1"/>
  <c r="AO30" i="66"/>
  <c r="O121" i="110" s="1"/>
  <c r="AK30" i="66"/>
  <c r="M121" i="110" s="1"/>
  <c r="AI30" i="66"/>
  <c r="T30" i="66"/>
  <c r="N30" i="66"/>
  <c r="AV28" i="66"/>
  <c r="N120" i="110" s="1"/>
  <c r="AU28" i="66"/>
  <c r="J120" i="110" s="1"/>
  <c r="AO28" i="66"/>
  <c r="O120" i="110" s="1"/>
  <c r="AK28" i="66"/>
  <c r="M120" i="110" s="1"/>
  <c r="AI28" i="66"/>
  <c r="T28" i="66"/>
  <c r="N28" i="66"/>
  <c r="AV26" i="66"/>
  <c r="N119" i="110" s="1"/>
  <c r="AU26" i="66"/>
  <c r="J119" i="110" s="1"/>
  <c r="AO26" i="66"/>
  <c r="O119" i="110" s="1"/>
  <c r="AK26" i="66"/>
  <c r="M119" i="110" s="1"/>
  <c r="AI26" i="66"/>
  <c r="T26" i="66"/>
  <c r="N26" i="66"/>
  <c r="AV24" i="66"/>
  <c r="N118" i="110" s="1"/>
  <c r="AU24" i="66"/>
  <c r="J118" i="110" s="1"/>
  <c r="AO24" i="66"/>
  <c r="O118" i="110" s="1"/>
  <c r="AK24" i="66"/>
  <c r="M118" i="110" s="1"/>
  <c r="AI24" i="66"/>
  <c r="T24" i="66"/>
  <c r="N24" i="66"/>
  <c r="AV22" i="66"/>
  <c r="N117" i="110" s="1"/>
  <c r="AU22" i="66"/>
  <c r="J117" i="110" s="1"/>
  <c r="AO22" i="66"/>
  <c r="O117" i="110" s="1"/>
  <c r="AK22" i="66"/>
  <c r="M117" i="110" s="1"/>
  <c r="AI22" i="66"/>
  <c r="T22" i="66"/>
  <c r="N22" i="66"/>
  <c r="AV20" i="66"/>
  <c r="N116" i="110" s="1"/>
  <c r="AU20" i="66"/>
  <c r="J116" i="110" s="1"/>
  <c r="AO20" i="66"/>
  <c r="O116" i="110" s="1"/>
  <c r="AK20" i="66"/>
  <c r="M116" i="110" s="1"/>
  <c r="AI20" i="66"/>
  <c r="T20" i="66"/>
  <c r="N20" i="66"/>
  <c r="AV18" i="66"/>
  <c r="N115" i="110" s="1"/>
  <c r="AU18" i="66"/>
  <c r="J115" i="110" s="1"/>
  <c r="AO18" i="66"/>
  <c r="O115" i="110" s="1"/>
  <c r="AK18" i="66"/>
  <c r="M115" i="110" s="1"/>
  <c r="AI18" i="66"/>
  <c r="T18" i="66"/>
  <c r="N18" i="66"/>
  <c r="AV16" i="66"/>
  <c r="N114" i="110" s="1"/>
  <c r="AU16" i="66"/>
  <c r="J114" i="110" s="1"/>
  <c r="AO16" i="66"/>
  <c r="AK16" i="66"/>
  <c r="M114" i="110" s="1"/>
  <c r="AI16" i="66"/>
  <c r="T16" i="66"/>
  <c r="N16" i="66"/>
  <c r="AU46" i="67"/>
  <c r="AO46" i="67"/>
  <c r="AK46" i="67"/>
  <c r="AI46" i="67"/>
  <c r="T46" i="67"/>
  <c r="N46" i="67"/>
  <c r="AJ119" i="110" l="1"/>
  <c r="N32" i="3"/>
  <c r="L32" i="3"/>
  <c r="K32" i="3"/>
  <c r="O114" i="110"/>
  <c r="AK114" i="110" s="1"/>
  <c r="N31" i="3"/>
  <c r="L31" i="3"/>
  <c r="K31" i="3"/>
  <c r="K27" i="3"/>
  <c r="N27" i="3"/>
  <c r="L27" i="3"/>
  <c r="AK118" i="110"/>
  <c r="AL118" i="110"/>
  <c r="AJ118" i="110"/>
  <c r="C118" i="110"/>
  <c r="B118" i="110" s="1"/>
  <c r="AK122" i="110"/>
  <c r="AL122" i="110"/>
  <c r="AJ122" i="110"/>
  <c r="C122" i="110"/>
  <c r="B122" i="110" s="1"/>
  <c r="AK117" i="110"/>
  <c r="AL117" i="110"/>
  <c r="AJ117" i="110"/>
  <c r="C117" i="110"/>
  <c r="B117" i="110" s="1"/>
  <c r="AL116" i="110"/>
  <c r="C116" i="110"/>
  <c r="B116" i="110" s="1"/>
  <c r="AJ116" i="110"/>
  <c r="AK116" i="110"/>
  <c r="AL120" i="110"/>
  <c r="C120" i="110"/>
  <c r="B120" i="110" s="1"/>
  <c r="AK120" i="110"/>
  <c r="AK115" i="110"/>
  <c r="AJ115" i="110"/>
  <c r="AL115" i="110"/>
  <c r="C115" i="110"/>
  <c r="B115" i="110" s="1"/>
  <c r="AK119" i="110"/>
  <c r="AL119" i="110"/>
  <c r="C119" i="110"/>
  <c r="B119" i="110" s="1"/>
  <c r="AL123" i="110"/>
  <c r="AJ123" i="110"/>
  <c r="AK123" i="110"/>
  <c r="C123" i="110"/>
  <c r="B123" i="110" s="1"/>
  <c r="AJ114" i="110"/>
  <c r="AL114" i="110"/>
  <c r="AJ120" i="110"/>
  <c r="AK121" i="110"/>
  <c r="AJ121" i="110"/>
  <c r="AL121" i="110"/>
  <c r="C121" i="110"/>
  <c r="B121" i="110" s="1"/>
  <c r="R12" i="66"/>
  <c r="Z12" i="66"/>
  <c r="C114" i="110" l="1"/>
  <c r="B114" i="110" s="1"/>
  <c r="B35" i="110"/>
  <c r="AW18" i="13"/>
  <c r="U44" i="81" l="1"/>
  <c r="M200" i="8"/>
  <c r="R16" i="69"/>
  <c r="T16" i="69" l="1"/>
  <c r="T18" i="69"/>
  <c r="T20" i="69"/>
  <c r="T22" i="69"/>
  <c r="T24" i="69"/>
  <c r="T26" i="69"/>
  <c r="T28" i="69"/>
  <c r="T30" i="69"/>
  <c r="T32" i="69"/>
  <c r="T34" i="69"/>
  <c r="T36" i="69"/>
  <c r="T38" i="69"/>
  <c r="T40" i="69"/>
  <c r="T42" i="69"/>
  <c r="T44" i="69"/>
  <c r="T46" i="69"/>
  <c r="T48" i="69"/>
  <c r="T50" i="69"/>
  <c r="T52" i="69"/>
  <c r="T54" i="69"/>
  <c r="T56" i="69"/>
  <c r="T58" i="69"/>
  <c r="T60" i="69"/>
  <c r="T62" i="69"/>
  <c r="T64" i="69"/>
  <c r="T66" i="69"/>
  <c r="T68" i="69"/>
  <c r="T70" i="69"/>
  <c r="T72" i="69"/>
  <c r="T74" i="69"/>
  <c r="BW2" i="110" l="1"/>
  <c r="AV6" i="65" l="1"/>
  <c r="AV6" i="64"/>
  <c r="AV6" i="63"/>
  <c r="AV6" i="62"/>
  <c r="AV6" i="12"/>
  <c r="AV6" i="75"/>
  <c r="AV6" i="74"/>
  <c r="AV6" i="73"/>
  <c r="AV6" i="72"/>
  <c r="AV6" i="71"/>
  <c r="AV6" i="70"/>
  <c r="AV6" i="69"/>
  <c r="AV6" i="13"/>
  <c r="N34" i="3" l="1"/>
  <c r="D147" i="3"/>
  <c r="D138" i="3"/>
  <c r="D145" i="3"/>
  <c r="D143" i="3"/>
  <c r="D136" i="3"/>
  <c r="D150" i="3"/>
  <c r="D141" i="3"/>
  <c r="D139" i="3"/>
  <c r="D149" i="3"/>
  <c r="D146" i="3"/>
  <c r="D135" i="3"/>
  <c r="D142" i="3"/>
  <c r="D144" i="3"/>
  <c r="D148" i="3"/>
  <c r="D137" i="3"/>
  <c r="B134" i="3"/>
  <c r="AQ2" i="110" l="1"/>
  <c r="EE2" i="110"/>
  <c r="ED2" i="110"/>
  <c r="EC2" i="110"/>
  <c r="EB2" i="110"/>
  <c r="EA2" i="110"/>
  <c r="AE16" i="69" l="1"/>
  <c r="AE18" i="69"/>
  <c r="AE20" i="69"/>
  <c r="AO13" i="104"/>
  <c r="AO14" i="104"/>
  <c r="AO15" i="104"/>
  <c r="AO16" i="104"/>
  <c r="AO17" i="104"/>
  <c r="AO18" i="104"/>
  <c r="AO19" i="104"/>
  <c r="AO12" i="104"/>
  <c r="AO3" i="104"/>
  <c r="AO4" i="104"/>
  <c r="AO5" i="104"/>
  <c r="AO6" i="104"/>
  <c r="AO7" i="104"/>
  <c r="AO8" i="104"/>
  <c r="AO9" i="104"/>
  <c r="AO10" i="104"/>
  <c r="AO11" i="104"/>
  <c r="AO23" i="104"/>
  <c r="AO2" i="104"/>
  <c r="Q46" i="106"/>
  <c r="Q47" i="106"/>
  <c r="Q48" i="106"/>
  <c r="Q5" i="106"/>
  <c r="Q4" i="106"/>
  <c r="D96" i="106"/>
  <c r="D97" i="106"/>
  <c r="D98" i="106"/>
  <c r="D95" i="106"/>
  <c r="D5" i="106"/>
  <c r="D6" i="106"/>
  <c r="D4" i="106"/>
  <c r="AV18" i="75" l="1"/>
  <c r="AV20" i="75"/>
  <c r="AV22" i="75"/>
  <c r="AV24" i="75"/>
  <c r="AV26" i="75"/>
  <c r="AV28" i="75"/>
  <c r="AV30" i="75"/>
  <c r="AV32" i="75"/>
  <c r="AV34" i="75"/>
  <c r="AV16" i="75"/>
  <c r="AV18" i="74"/>
  <c r="AV20" i="74"/>
  <c r="AV22" i="74"/>
  <c r="AV24" i="74"/>
  <c r="AV26" i="74"/>
  <c r="AV28" i="74"/>
  <c r="AV30" i="74"/>
  <c r="AV32" i="74"/>
  <c r="AV34" i="74"/>
  <c r="AV16" i="74"/>
  <c r="AV18" i="73"/>
  <c r="AV20" i="73"/>
  <c r="AV22" i="73"/>
  <c r="AV24" i="73"/>
  <c r="AV26" i="73"/>
  <c r="AV28" i="73"/>
  <c r="AV30" i="73"/>
  <c r="AV32" i="73"/>
  <c r="AV34" i="73"/>
  <c r="AV16" i="73"/>
  <c r="AV18" i="72"/>
  <c r="AV20" i="72"/>
  <c r="AV22" i="72"/>
  <c r="AV24" i="72"/>
  <c r="AV26" i="72"/>
  <c r="AV28" i="72"/>
  <c r="AV30" i="72"/>
  <c r="AV32" i="72"/>
  <c r="AV34" i="72"/>
  <c r="AV16" i="72"/>
  <c r="AV18" i="71"/>
  <c r="AV20" i="71"/>
  <c r="AV22" i="71"/>
  <c r="AV24" i="71"/>
  <c r="AV26" i="71"/>
  <c r="AV28" i="71"/>
  <c r="AV30" i="71"/>
  <c r="AV32" i="71"/>
  <c r="AV34" i="71"/>
  <c r="AV16" i="71"/>
  <c r="AV18" i="70"/>
  <c r="AV20" i="70"/>
  <c r="AV22" i="70"/>
  <c r="AV24" i="70"/>
  <c r="AV26" i="70"/>
  <c r="AV28" i="70"/>
  <c r="AV30" i="70"/>
  <c r="AV32" i="70"/>
  <c r="AV34" i="70"/>
  <c r="AV16" i="70"/>
  <c r="AV20" i="13"/>
  <c r="AV22" i="13"/>
  <c r="AV24" i="13"/>
  <c r="AV26" i="13"/>
  <c r="AV28" i="13"/>
  <c r="AV30" i="13"/>
  <c r="AV32" i="13"/>
  <c r="AV34" i="13"/>
  <c r="G37" i="3" l="1"/>
  <c r="G40" i="3"/>
  <c r="G41" i="3"/>
  <c r="G42" i="3"/>
  <c r="G39" i="3"/>
  <c r="G38" i="3"/>
  <c r="L277" i="110" l="1"/>
  <c r="L278" i="110"/>
  <c r="L279" i="110"/>
  <c r="L280" i="110"/>
  <c r="L281" i="110"/>
  <c r="L261" i="110"/>
  <c r="L262" i="110"/>
  <c r="L263" i="110"/>
  <c r="L264" i="110"/>
  <c r="L265" i="110"/>
  <c r="L245" i="110"/>
  <c r="L246" i="110"/>
  <c r="L247" i="110"/>
  <c r="L248" i="110"/>
  <c r="L249" i="110"/>
  <c r="L229" i="110"/>
  <c r="L230" i="110"/>
  <c r="L231" i="110"/>
  <c r="L232" i="110"/>
  <c r="L233" i="110"/>
  <c r="L213" i="110"/>
  <c r="L214" i="110"/>
  <c r="L215" i="110"/>
  <c r="L216" i="110"/>
  <c r="L217" i="110"/>
  <c r="L197" i="110"/>
  <c r="L198" i="110"/>
  <c r="L199" i="110"/>
  <c r="L200" i="110"/>
  <c r="L201" i="110"/>
  <c r="L140" i="110"/>
  <c r="L141" i="110"/>
  <c r="L142" i="110"/>
  <c r="L143" i="110"/>
  <c r="L144" i="110"/>
  <c r="L176" i="110"/>
  <c r="L177" i="110"/>
  <c r="L178" i="110"/>
  <c r="L179" i="110"/>
  <c r="L180" i="110"/>
  <c r="L181" i="110"/>
  <c r="L182" i="110"/>
  <c r="L183" i="110"/>
  <c r="L184" i="110"/>
  <c r="L185" i="110"/>
  <c r="R18" i="69" l="1"/>
  <c r="BC18" i="69" s="1"/>
  <c r="R20" i="69"/>
  <c r="BC20" i="69" s="1"/>
  <c r="AW20" i="69" l="1"/>
  <c r="AV20" i="69"/>
  <c r="AW18" i="69"/>
  <c r="AV18" i="69"/>
  <c r="AW16" i="69"/>
  <c r="O176" i="110"/>
  <c r="O177" i="110"/>
  <c r="O178" i="110"/>
  <c r="O179" i="110"/>
  <c r="O180" i="110"/>
  <c r="O181" i="110"/>
  <c r="O182" i="110"/>
  <c r="O183" i="110"/>
  <c r="O184" i="110"/>
  <c r="O185" i="110"/>
  <c r="AN32" i="81" l="1"/>
  <c r="AI32" i="81"/>
  <c r="AI31" i="81"/>
  <c r="AI30" i="81"/>
  <c r="AI29" i="81"/>
  <c r="AL16" i="57"/>
  <c r="G31" i="81"/>
  <c r="G30" i="81"/>
  <c r="L32" i="81"/>
  <c r="G32" i="81"/>
  <c r="G29" i="81"/>
  <c r="D160" i="3"/>
  <c r="C160" i="3"/>
  <c r="E160" i="3"/>
  <c r="B160" i="3"/>
  <c r="U43" i="81" l="1"/>
  <c r="N98" i="110" l="1"/>
  <c r="N82" i="110"/>
  <c r="A4" i="110" l="1"/>
  <c r="BF2" i="110" l="1"/>
  <c r="C23" i="57"/>
  <c r="W7" i="109" l="1"/>
  <c r="P7" i="109"/>
  <c r="AR202" i="82"/>
  <c r="AR202" i="81"/>
  <c r="AR202" i="80"/>
  <c r="AR202" i="79"/>
  <c r="AR202" i="78"/>
  <c r="AR202" i="77"/>
  <c r="AR202" i="76"/>
  <c r="AR202" i="14"/>
  <c r="AR202" i="75"/>
  <c r="AR202" i="74"/>
  <c r="AR202" i="73"/>
  <c r="AR202" i="72"/>
  <c r="AR202" i="71"/>
  <c r="AR202" i="70"/>
  <c r="AR202" i="113"/>
  <c r="AR202" i="69"/>
  <c r="AR202" i="13"/>
  <c r="AR202" i="68"/>
  <c r="AR202" i="67"/>
  <c r="AR202" i="66"/>
  <c r="AR202" i="65"/>
  <c r="AR202" i="64"/>
  <c r="AR202" i="63"/>
  <c r="AR202" i="62"/>
  <c r="AR202" i="111"/>
  <c r="AR202" i="12"/>
  <c r="AR202" i="58"/>
  <c r="AR202" i="57"/>
  <c r="AR202" i="56"/>
  <c r="AR202" i="55"/>
  <c r="AR202" i="9"/>
  <c r="AR202" i="52"/>
  <c r="AR202" i="51"/>
  <c r="AR202" i="50"/>
  <c r="AR202" i="49"/>
  <c r="AR202" i="48"/>
  <c r="AR201" i="8"/>
  <c r="AR201" i="79" s="1"/>
  <c r="AR200" i="8"/>
  <c r="AR200" i="82" s="1"/>
  <c r="AR200" i="58" l="1"/>
  <c r="AR200" i="55"/>
  <c r="AR200" i="48"/>
  <c r="AR200" i="49"/>
  <c r="AR200" i="63"/>
  <c r="AR200" i="68"/>
  <c r="AR200" i="77"/>
  <c r="AR200" i="80"/>
  <c r="AR200" i="70"/>
  <c r="AR200" i="73"/>
  <c r="AR200" i="50"/>
  <c r="AR200" i="64"/>
  <c r="AR200" i="67"/>
  <c r="AR200" i="76"/>
  <c r="AR200" i="81"/>
  <c r="AR201" i="51"/>
  <c r="AR201" i="74"/>
  <c r="AR201" i="82"/>
  <c r="AR201" i="13"/>
  <c r="AR201" i="9"/>
  <c r="AR201" i="12"/>
  <c r="AR201" i="113"/>
  <c r="AR201" i="56"/>
  <c r="AR201" i="58"/>
  <c r="AR201" i="64"/>
  <c r="AR201" i="71"/>
  <c r="AR201" i="73"/>
  <c r="AR201" i="77"/>
  <c r="AR201" i="48"/>
  <c r="AR201" i="50"/>
  <c r="AR201" i="111"/>
  <c r="AR201" i="63"/>
  <c r="AR201" i="68"/>
  <c r="AR201" i="75"/>
  <c r="AR201" i="76"/>
  <c r="AR201" i="81"/>
  <c r="AR201" i="49"/>
  <c r="AR200" i="9"/>
  <c r="AR201" i="55"/>
  <c r="AR200" i="12"/>
  <c r="AR201" i="65"/>
  <c r="AR201" i="67"/>
  <c r="AR200" i="113"/>
  <c r="AR201" i="70"/>
  <c r="AR200" i="74"/>
  <c r="AR201" i="78"/>
  <c r="AR201" i="80"/>
  <c r="AR200" i="52"/>
  <c r="AR200" i="57"/>
  <c r="AR200" i="62"/>
  <c r="AR200" i="66"/>
  <c r="AR200" i="69"/>
  <c r="AR200" i="72"/>
  <c r="AR200" i="14"/>
  <c r="AR200" i="79"/>
  <c r="AR200" i="51"/>
  <c r="AR201" i="52"/>
  <c r="AR200" i="56"/>
  <c r="AR201" i="57"/>
  <c r="AR200" i="111"/>
  <c r="AR201" i="62"/>
  <c r="AR200" i="65"/>
  <c r="AR201" i="66"/>
  <c r="AR200" i="13"/>
  <c r="AR201" i="69"/>
  <c r="AR200" i="71"/>
  <c r="AR201" i="72"/>
  <c r="AR200" i="75"/>
  <c r="AR201" i="14"/>
  <c r="AR200" i="78"/>
  <c r="E277" i="110"/>
  <c r="E278" i="110"/>
  <c r="E279" i="110"/>
  <c r="E280" i="110"/>
  <c r="E281" i="110"/>
  <c r="E261" i="110"/>
  <c r="E262" i="110"/>
  <c r="E263" i="110"/>
  <c r="E264" i="110"/>
  <c r="E265" i="110"/>
  <c r="E245" i="110"/>
  <c r="E246" i="110"/>
  <c r="E247" i="110"/>
  <c r="E248" i="110"/>
  <c r="E249" i="110"/>
  <c r="E229" i="110"/>
  <c r="E230" i="110"/>
  <c r="E231" i="110"/>
  <c r="E232" i="110"/>
  <c r="E233" i="110"/>
  <c r="E213" i="110"/>
  <c r="E214" i="110"/>
  <c r="E215" i="110"/>
  <c r="E216" i="110"/>
  <c r="E217" i="110"/>
  <c r="E197" i="110"/>
  <c r="E198" i="110"/>
  <c r="E199" i="110"/>
  <c r="E200" i="110"/>
  <c r="E201" i="110"/>
  <c r="E140" i="110"/>
  <c r="E141" i="110"/>
  <c r="E142" i="110"/>
  <c r="E143" i="110"/>
  <c r="E144" i="110"/>
  <c r="L35" i="81" l="1"/>
  <c r="C48" i="81" l="1"/>
  <c r="CH2" i="110"/>
  <c r="CG2" i="110"/>
  <c r="D219" i="3"/>
  <c r="D218" i="3"/>
  <c r="AU18" i="75" l="1"/>
  <c r="AU20" i="75"/>
  <c r="AU22" i="75"/>
  <c r="AU24" i="75"/>
  <c r="AU26" i="75"/>
  <c r="AU28" i="75"/>
  <c r="AU30" i="75"/>
  <c r="AU32" i="75"/>
  <c r="AU34" i="75"/>
  <c r="AU16" i="75"/>
  <c r="AU18" i="74"/>
  <c r="AU20" i="74"/>
  <c r="AU22" i="74"/>
  <c r="AU24" i="74"/>
  <c r="AU26" i="74"/>
  <c r="AU28" i="74"/>
  <c r="AU30" i="74"/>
  <c r="AU32" i="74"/>
  <c r="AU34" i="74"/>
  <c r="AU16" i="74"/>
  <c r="AU18" i="73"/>
  <c r="AU20" i="73"/>
  <c r="AU22" i="73"/>
  <c r="AU24" i="73"/>
  <c r="AU26" i="73"/>
  <c r="AU28" i="73"/>
  <c r="AU30" i="73"/>
  <c r="AU32" i="73"/>
  <c r="AU34" i="73"/>
  <c r="AU16" i="73"/>
  <c r="AU18" i="72"/>
  <c r="AU20" i="72"/>
  <c r="AU22" i="72"/>
  <c r="AU24" i="72"/>
  <c r="AU26" i="72"/>
  <c r="AU28" i="72"/>
  <c r="AU30" i="72"/>
  <c r="AU32" i="72"/>
  <c r="AU34" i="72"/>
  <c r="AU16" i="72"/>
  <c r="AU18" i="71"/>
  <c r="AU20" i="71"/>
  <c r="AU22" i="71"/>
  <c r="AU24" i="71"/>
  <c r="AU26" i="71"/>
  <c r="AU28" i="71"/>
  <c r="AU30" i="71"/>
  <c r="AU32" i="71"/>
  <c r="AU34" i="71"/>
  <c r="AU16" i="71"/>
  <c r="AU18" i="70"/>
  <c r="AU20" i="70"/>
  <c r="AU22" i="70"/>
  <c r="AU24" i="70"/>
  <c r="AU26" i="70"/>
  <c r="AU28" i="70"/>
  <c r="AU30" i="70"/>
  <c r="AU32" i="70"/>
  <c r="AU34" i="70"/>
  <c r="AU16" i="70"/>
  <c r="AU20" i="13"/>
  <c r="AU22" i="13"/>
  <c r="AU24" i="13"/>
  <c r="AU26" i="13"/>
  <c r="AU28" i="13"/>
  <c r="AU30" i="13"/>
  <c r="AU32" i="13"/>
  <c r="AU34" i="13"/>
  <c r="P277" i="110" l="1"/>
  <c r="Q277" i="110"/>
  <c r="P278" i="110"/>
  <c r="Q278" i="110"/>
  <c r="P279" i="110"/>
  <c r="Q279" i="110"/>
  <c r="P280" i="110"/>
  <c r="Q280" i="110"/>
  <c r="P281" i="110"/>
  <c r="Q281" i="110"/>
  <c r="P261" i="110"/>
  <c r="Q261" i="110"/>
  <c r="P262" i="110"/>
  <c r="Q262" i="110"/>
  <c r="P263" i="110"/>
  <c r="Q263" i="110"/>
  <c r="P264" i="110"/>
  <c r="Q264" i="110"/>
  <c r="P265" i="110"/>
  <c r="Q265" i="110"/>
  <c r="P245" i="110"/>
  <c r="Q245" i="110"/>
  <c r="P246" i="110"/>
  <c r="Q246" i="110"/>
  <c r="P247" i="110"/>
  <c r="Q247" i="110"/>
  <c r="P248" i="110"/>
  <c r="Q248" i="110"/>
  <c r="P249" i="110"/>
  <c r="Q249" i="110"/>
  <c r="P229" i="110"/>
  <c r="Q229" i="110"/>
  <c r="P230" i="110"/>
  <c r="Q230" i="110"/>
  <c r="P231" i="110"/>
  <c r="Q231" i="110"/>
  <c r="P232" i="110"/>
  <c r="Q232" i="110"/>
  <c r="P233" i="110"/>
  <c r="Q233" i="110"/>
  <c r="P213" i="110"/>
  <c r="Q213" i="110"/>
  <c r="P214" i="110"/>
  <c r="Q214" i="110"/>
  <c r="P215" i="110"/>
  <c r="Q215" i="110"/>
  <c r="P216" i="110"/>
  <c r="Q216" i="110"/>
  <c r="P217" i="110"/>
  <c r="Q217" i="110"/>
  <c r="P197" i="110"/>
  <c r="Q197" i="110"/>
  <c r="P198" i="110"/>
  <c r="Q198" i="110"/>
  <c r="P199" i="110"/>
  <c r="Q199" i="110"/>
  <c r="P200" i="110"/>
  <c r="Q200" i="110"/>
  <c r="P201" i="110"/>
  <c r="Q201" i="110"/>
  <c r="P176" i="110"/>
  <c r="Q176" i="110"/>
  <c r="P177" i="110"/>
  <c r="Q177" i="110"/>
  <c r="P178" i="110"/>
  <c r="Q178" i="110"/>
  <c r="P179" i="110"/>
  <c r="Q179" i="110"/>
  <c r="P180" i="110"/>
  <c r="Q180" i="110"/>
  <c r="P181" i="110"/>
  <c r="Q181" i="110"/>
  <c r="P182" i="110"/>
  <c r="Q182" i="110"/>
  <c r="P183" i="110"/>
  <c r="Q183" i="110"/>
  <c r="P184" i="110"/>
  <c r="Q184" i="110"/>
  <c r="P185" i="110"/>
  <c r="Q185" i="110"/>
  <c r="M277" i="110"/>
  <c r="N277" i="110"/>
  <c r="M278" i="110"/>
  <c r="N278" i="110"/>
  <c r="M279" i="110"/>
  <c r="N279" i="110"/>
  <c r="M280" i="110"/>
  <c r="N280" i="110"/>
  <c r="M281" i="110"/>
  <c r="N281" i="110"/>
  <c r="M261" i="110"/>
  <c r="N261" i="110"/>
  <c r="M262" i="110"/>
  <c r="N262" i="110"/>
  <c r="M263" i="110"/>
  <c r="N263" i="110"/>
  <c r="M264" i="110"/>
  <c r="N264" i="110"/>
  <c r="M265" i="110"/>
  <c r="N265" i="110"/>
  <c r="N245" i="110"/>
  <c r="N246" i="110"/>
  <c r="N247" i="110"/>
  <c r="N248" i="110"/>
  <c r="N249" i="110"/>
  <c r="M245" i="110"/>
  <c r="M246" i="110"/>
  <c r="M247" i="110"/>
  <c r="M248" i="110"/>
  <c r="M249" i="110"/>
  <c r="M229" i="110"/>
  <c r="N229" i="110"/>
  <c r="M230" i="110"/>
  <c r="N230" i="110"/>
  <c r="M231" i="110"/>
  <c r="N231" i="110"/>
  <c r="M232" i="110"/>
  <c r="N232" i="110"/>
  <c r="M233" i="110"/>
  <c r="N233" i="110"/>
  <c r="N213" i="110"/>
  <c r="N214" i="110"/>
  <c r="N215" i="110"/>
  <c r="N216" i="110"/>
  <c r="N217" i="110"/>
  <c r="M213" i="110"/>
  <c r="M214" i="110"/>
  <c r="M215" i="110"/>
  <c r="M216" i="110"/>
  <c r="M217" i="110"/>
  <c r="N197" i="110"/>
  <c r="N198" i="110"/>
  <c r="N199" i="110"/>
  <c r="N200" i="110"/>
  <c r="N201" i="110"/>
  <c r="M197" i="110"/>
  <c r="M198" i="110"/>
  <c r="M199" i="110"/>
  <c r="M200" i="110"/>
  <c r="M201" i="110"/>
  <c r="M140" i="110"/>
  <c r="M141" i="110"/>
  <c r="M142" i="110"/>
  <c r="M143" i="110"/>
  <c r="M144" i="110"/>
  <c r="N140" i="110"/>
  <c r="N141" i="110"/>
  <c r="N142" i="110"/>
  <c r="N143" i="110"/>
  <c r="N144" i="110"/>
  <c r="P140" i="110"/>
  <c r="P141" i="110"/>
  <c r="P142" i="110"/>
  <c r="P143" i="110"/>
  <c r="P144" i="110"/>
  <c r="Q140" i="110"/>
  <c r="Q141" i="110"/>
  <c r="Q142" i="110"/>
  <c r="Q143" i="110"/>
  <c r="Q144" i="110"/>
  <c r="A268" i="110" l="1"/>
  <c r="H268" i="110"/>
  <c r="I268" i="110"/>
  <c r="K268" i="110"/>
  <c r="U268" i="110"/>
  <c r="W268" i="110"/>
  <c r="X268" i="110"/>
  <c r="Y268" i="110"/>
  <c r="AF268" i="110"/>
  <c r="AG268" i="110"/>
  <c r="AO268" i="110"/>
  <c r="A269" i="110"/>
  <c r="H269" i="110"/>
  <c r="I269" i="110"/>
  <c r="K269" i="110"/>
  <c r="U269" i="110"/>
  <c r="W269" i="110"/>
  <c r="X269" i="110"/>
  <c r="Y269" i="110"/>
  <c r="AF269" i="110"/>
  <c r="AG269" i="110"/>
  <c r="AO269" i="110"/>
  <c r="A270" i="110"/>
  <c r="H270" i="110"/>
  <c r="I270" i="110"/>
  <c r="K270" i="110"/>
  <c r="U270" i="110"/>
  <c r="W270" i="110"/>
  <c r="X270" i="110"/>
  <c r="Y270" i="110"/>
  <c r="AF270" i="110"/>
  <c r="AG270" i="110"/>
  <c r="AO270" i="110"/>
  <c r="A271" i="110"/>
  <c r="H271" i="110"/>
  <c r="I271" i="110"/>
  <c r="K271" i="110"/>
  <c r="U271" i="110"/>
  <c r="W271" i="110"/>
  <c r="X271" i="110"/>
  <c r="Y271" i="110"/>
  <c r="AF271" i="110"/>
  <c r="AG271" i="110"/>
  <c r="AO271" i="110"/>
  <c r="A272" i="110"/>
  <c r="H272" i="110"/>
  <c r="I272" i="110"/>
  <c r="K272" i="110"/>
  <c r="U272" i="110"/>
  <c r="W272" i="110"/>
  <c r="X272" i="110"/>
  <c r="Y272" i="110"/>
  <c r="AF272" i="110"/>
  <c r="AG272" i="110"/>
  <c r="AO272" i="110"/>
  <c r="A273" i="110"/>
  <c r="H273" i="110"/>
  <c r="I273" i="110"/>
  <c r="K273" i="110"/>
  <c r="U273" i="110"/>
  <c r="W273" i="110"/>
  <c r="X273" i="110"/>
  <c r="Y273" i="110"/>
  <c r="AF273" i="110"/>
  <c r="AG273" i="110"/>
  <c r="AO273" i="110"/>
  <c r="A274" i="110"/>
  <c r="H274" i="110"/>
  <c r="I274" i="110"/>
  <c r="K274" i="110"/>
  <c r="U274" i="110"/>
  <c r="W274" i="110"/>
  <c r="X274" i="110"/>
  <c r="Y274" i="110"/>
  <c r="AF274" i="110"/>
  <c r="AG274" i="110"/>
  <c r="AO274" i="110"/>
  <c r="A275" i="110"/>
  <c r="H275" i="110"/>
  <c r="I275" i="110"/>
  <c r="K275" i="110"/>
  <c r="U275" i="110"/>
  <c r="W275" i="110"/>
  <c r="X275" i="110"/>
  <c r="Y275" i="110"/>
  <c r="AF275" i="110"/>
  <c r="AG275" i="110"/>
  <c r="AO275" i="110"/>
  <c r="A276" i="110"/>
  <c r="H276" i="110"/>
  <c r="I276" i="110"/>
  <c r="K276" i="110"/>
  <c r="U276" i="110"/>
  <c r="W276" i="110"/>
  <c r="X276" i="110"/>
  <c r="Y276" i="110"/>
  <c r="AF276" i="110"/>
  <c r="AG276" i="110"/>
  <c r="AO276" i="110"/>
  <c r="A277" i="110"/>
  <c r="H277" i="110"/>
  <c r="I277" i="110"/>
  <c r="J277" i="110"/>
  <c r="C277" i="110" s="1"/>
  <c r="B277" i="110" s="1"/>
  <c r="K277" i="110"/>
  <c r="O277" i="110"/>
  <c r="AJ277" i="110" s="1"/>
  <c r="R277" i="110"/>
  <c r="U277" i="110"/>
  <c r="W277" i="110"/>
  <c r="X277" i="110"/>
  <c r="Y277" i="110"/>
  <c r="AE277" i="110"/>
  <c r="AF277" i="110"/>
  <c r="AG277" i="110"/>
  <c r="AM277" i="110"/>
  <c r="AN277" i="110"/>
  <c r="AO277" i="110"/>
  <c r="A278" i="110"/>
  <c r="H278" i="110"/>
  <c r="I278" i="110"/>
  <c r="J278" i="110"/>
  <c r="C278" i="110" s="1"/>
  <c r="B278" i="110" s="1"/>
  <c r="K278" i="110"/>
  <c r="O278" i="110"/>
  <c r="AJ278" i="110" s="1"/>
  <c r="R278" i="110"/>
  <c r="U278" i="110"/>
  <c r="W278" i="110"/>
  <c r="X278" i="110"/>
  <c r="Y278" i="110"/>
  <c r="AE278" i="110"/>
  <c r="AF278" i="110"/>
  <c r="AG278" i="110"/>
  <c r="AM278" i="110"/>
  <c r="AN278" i="110"/>
  <c r="AO278" i="110"/>
  <c r="A279" i="110"/>
  <c r="H279" i="110"/>
  <c r="I279" i="110"/>
  <c r="J279" i="110"/>
  <c r="C279" i="110" s="1"/>
  <c r="B279" i="110" s="1"/>
  <c r="K279" i="110"/>
  <c r="O279" i="110"/>
  <c r="AJ279" i="110" s="1"/>
  <c r="R279" i="110"/>
  <c r="U279" i="110"/>
  <c r="W279" i="110"/>
  <c r="X279" i="110"/>
  <c r="Y279" i="110"/>
  <c r="AE279" i="110"/>
  <c r="AF279" i="110"/>
  <c r="AG279" i="110"/>
  <c r="AM279" i="110"/>
  <c r="AN279" i="110"/>
  <c r="AO279" i="110"/>
  <c r="AH279" i="110" s="1"/>
  <c r="A280" i="110"/>
  <c r="H280" i="110"/>
  <c r="I280" i="110"/>
  <c r="J280" i="110"/>
  <c r="C280" i="110" s="1"/>
  <c r="B280" i="110" s="1"/>
  <c r="K280" i="110"/>
  <c r="O280" i="110"/>
  <c r="AJ280" i="110" s="1"/>
  <c r="R280" i="110"/>
  <c r="U280" i="110"/>
  <c r="W280" i="110"/>
  <c r="X280" i="110"/>
  <c r="Y280" i="110"/>
  <c r="AE280" i="110"/>
  <c r="AF280" i="110"/>
  <c r="AG280" i="110"/>
  <c r="AM280" i="110"/>
  <c r="AN280" i="110"/>
  <c r="AO280" i="110"/>
  <c r="A281" i="110"/>
  <c r="H281" i="110"/>
  <c r="I281" i="110"/>
  <c r="J281" i="110"/>
  <c r="C281" i="110" s="1"/>
  <c r="B281" i="110" s="1"/>
  <c r="K281" i="110"/>
  <c r="O281" i="110"/>
  <c r="AJ281" i="110" s="1"/>
  <c r="R281" i="110"/>
  <c r="U281" i="110"/>
  <c r="W281" i="110"/>
  <c r="X281" i="110"/>
  <c r="Y281" i="110"/>
  <c r="AE281" i="110"/>
  <c r="AF281" i="110"/>
  <c r="AG281" i="110"/>
  <c r="AM281" i="110"/>
  <c r="AN281" i="110"/>
  <c r="AO281" i="110"/>
  <c r="A252" i="110"/>
  <c r="H252" i="110"/>
  <c r="I252" i="110"/>
  <c r="K252" i="110"/>
  <c r="U252" i="110"/>
  <c r="W252" i="110"/>
  <c r="X252" i="110"/>
  <c r="Y252" i="110"/>
  <c r="AF252" i="110"/>
  <c r="AG252" i="110"/>
  <c r="AO252" i="110"/>
  <c r="A253" i="110"/>
  <c r="H253" i="110"/>
  <c r="I253" i="110"/>
  <c r="K253" i="110"/>
  <c r="U253" i="110"/>
  <c r="W253" i="110"/>
  <c r="X253" i="110"/>
  <c r="Y253" i="110"/>
  <c r="AF253" i="110"/>
  <c r="AG253" i="110"/>
  <c r="AO253" i="110"/>
  <c r="A254" i="110"/>
  <c r="H254" i="110"/>
  <c r="I254" i="110"/>
  <c r="K254" i="110"/>
  <c r="U254" i="110"/>
  <c r="W254" i="110"/>
  <c r="X254" i="110"/>
  <c r="Y254" i="110"/>
  <c r="AF254" i="110"/>
  <c r="AG254" i="110"/>
  <c r="AO254" i="110"/>
  <c r="A255" i="110"/>
  <c r="H255" i="110"/>
  <c r="I255" i="110"/>
  <c r="K255" i="110"/>
  <c r="U255" i="110"/>
  <c r="W255" i="110"/>
  <c r="X255" i="110"/>
  <c r="Y255" i="110"/>
  <c r="AF255" i="110"/>
  <c r="AG255" i="110"/>
  <c r="AO255" i="110"/>
  <c r="A256" i="110"/>
  <c r="H256" i="110"/>
  <c r="I256" i="110"/>
  <c r="K256" i="110"/>
  <c r="U256" i="110"/>
  <c r="W256" i="110"/>
  <c r="X256" i="110"/>
  <c r="Y256" i="110"/>
  <c r="AF256" i="110"/>
  <c r="AG256" i="110"/>
  <c r="AO256" i="110"/>
  <c r="A257" i="110"/>
  <c r="H257" i="110"/>
  <c r="I257" i="110"/>
  <c r="K257" i="110"/>
  <c r="U257" i="110"/>
  <c r="W257" i="110"/>
  <c r="X257" i="110"/>
  <c r="Y257" i="110"/>
  <c r="AF257" i="110"/>
  <c r="AG257" i="110"/>
  <c r="AO257" i="110"/>
  <c r="A258" i="110"/>
  <c r="H258" i="110"/>
  <c r="I258" i="110"/>
  <c r="K258" i="110"/>
  <c r="U258" i="110"/>
  <c r="W258" i="110"/>
  <c r="X258" i="110"/>
  <c r="Y258" i="110"/>
  <c r="AF258" i="110"/>
  <c r="AG258" i="110"/>
  <c r="AO258" i="110"/>
  <c r="A259" i="110"/>
  <c r="H259" i="110"/>
  <c r="I259" i="110"/>
  <c r="K259" i="110"/>
  <c r="U259" i="110"/>
  <c r="W259" i="110"/>
  <c r="X259" i="110"/>
  <c r="Y259" i="110"/>
  <c r="AF259" i="110"/>
  <c r="AG259" i="110"/>
  <c r="AO259" i="110"/>
  <c r="A260" i="110"/>
  <c r="H260" i="110"/>
  <c r="I260" i="110"/>
  <c r="K260" i="110"/>
  <c r="U260" i="110"/>
  <c r="W260" i="110"/>
  <c r="X260" i="110"/>
  <c r="Y260" i="110"/>
  <c r="AF260" i="110"/>
  <c r="AG260" i="110"/>
  <c r="AO260" i="110"/>
  <c r="A261" i="110"/>
  <c r="H261" i="110"/>
  <c r="I261" i="110"/>
  <c r="J261" i="110"/>
  <c r="C261" i="110" s="1"/>
  <c r="B261" i="110" s="1"/>
  <c r="K261" i="110"/>
  <c r="O261" i="110"/>
  <c r="AJ261" i="110" s="1"/>
  <c r="R261" i="110"/>
  <c r="U261" i="110"/>
  <c r="W261" i="110"/>
  <c r="X261" i="110"/>
  <c r="Y261" i="110"/>
  <c r="AE261" i="110"/>
  <c r="AF261" i="110"/>
  <c r="AG261" i="110"/>
  <c r="AI261" i="110" s="1"/>
  <c r="AM261" i="110"/>
  <c r="AN261" i="110"/>
  <c r="AO261" i="110"/>
  <c r="A262" i="110"/>
  <c r="H262" i="110"/>
  <c r="I262" i="110"/>
  <c r="J262" i="110"/>
  <c r="C262" i="110" s="1"/>
  <c r="B262" i="110" s="1"/>
  <c r="K262" i="110"/>
  <c r="O262" i="110"/>
  <c r="R262" i="110"/>
  <c r="U262" i="110"/>
  <c r="W262" i="110"/>
  <c r="X262" i="110"/>
  <c r="Y262" i="110"/>
  <c r="AE262" i="110"/>
  <c r="AF262" i="110"/>
  <c r="AG262" i="110"/>
  <c r="AI262" i="110" s="1"/>
  <c r="AM262" i="110"/>
  <c r="AN262" i="110"/>
  <c r="AO262" i="110"/>
  <c r="A263" i="110"/>
  <c r="H263" i="110"/>
  <c r="I263" i="110"/>
  <c r="J263" i="110"/>
  <c r="C263" i="110" s="1"/>
  <c r="B263" i="110" s="1"/>
  <c r="K263" i="110"/>
  <c r="O263" i="110"/>
  <c r="R263" i="110"/>
  <c r="U263" i="110"/>
  <c r="W263" i="110"/>
  <c r="X263" i="110"/>
  <c r="Y263" i="110"/>
  <c r="AE263" i="110"/>
  <c r="AF263" i="110"/>
  <c r="AG263" i="110"/>
  <c r="AM263" i="110"/>
  <c r="AN263" i="110"/>
  <c r="AO263" i="110"/>
  <c r="A264" i="110"/>
  <c r="H264" i="110"/>
  <c r="I264" i="110"/>
  <c r="J264" i="110"/>
  <c r="C264" i="110" s="1"/>
  <c r="B264" i="110" s="1"/>
  <c r="K264" i="110"/>
  <c r="O264" i="110"/>
  <c r="AJ264" i="110" s="1"/>
  <c r="R264" i="110"/>
  <c r="U264" i="110"/>
  <c r="W264" i="110"/>
  <c r="X264" i="110"/>
  <c r="Y264" i="110"/>
  <c r="AE264" i="110"/>
  <c r="AF264" i="110"/>
  <c r="AG264" i="110"/>
  <c r="AI264" i="110" s="1"/>
  <c r="AM264" i="110"/>
  <c r="AN264" i="110"/>
  <c r="AO264" i="110"/>
  <c r="A265" i="110"/>
  <c r="H265" i="110"/>
  <c r="I265" i="110"/>
  <c r="J265" i="110"/>
  <c r="C265" i="110" s="1"/>
  <c r="B265" i="110" s="1"/>
  <c r="K265" i="110"/>
  <c r="O265" i="110"/>
  <c r="AJ265" i="110" s="1"/>
  <c r="R265" i="110"/>
  <c r="U265" i="110"/>
  <c r="W265" i="110"/>
  <c r="X265" i="110"/>
  <c r="Y265" i="110"/>
  <c r="AE265" i="110"/>
  <c r="AF265" i="110"/>
  <c r="AG265" i="110"/>
  <c r="AM265" i="110"/>
  <c r="AN265" i="110"/>
  <c r="AO265" i="110"/>
  <c r="A236" i="110"/>
  <c r="H236" i="110"/>
  <c r="I236" i="110"/>
  <c r="K236" i="110"/>
  <c r="U236" i="110"/>
  <c r="W236" i="110"/>
  <c r="X236" i="110"/>
  <c r="Y236" i="110"/>
  <c r="AF236" i="110"/>
  <c r="AG236" i="110"/>
  <c r="AO236" i="110"/>
  <c r="A237" i="110"/>
  <c r="H237" i="110"/>
  <c r="I237" i="110"/>
  <c r="K237" i="110"/>
  <c r="U237" i="110"/>
  <c r="W237" i="110"/>
  <c r="X237" i="110"/>
  <c r="Y237" i="110"/>
  <c r="AF237" i="110"/>
  <c r="AG237" i="110"/>
  <c r="AO237" i="110"/>
  <c r="A238" i="110"/>
  <c r="H238" i="110"/>
  <c r="I238" i="110"/>
  <c r="K238" i="110"/>
  <c r="U238" i="110"/>
  <c r="W238" i="110"/>
  <c r="X238" i="110"/>
  <c r="Y238" i="110"/>
  <c r="AF238" i="110"/>
  <c r="AG238" i="110"/>
  <c r="AO238" i="110"/>
  <c r="A239" i="110"/>
  <c r="H239" i="110"/>
  <c r="I239" i="110"/>
  <c r="K239" i="110"/>
  <c r="U239" i="110"/>
  <c r="W239" i="110"/>
  <c r="X239" i="110"/>
  <c r="Y239" i="110"/>
  <c r="AF239" i="110"/>
  <c r="AG239" i="110"/>
  <c r="AO239" i="110"/>
  <c r="A240" i="110"/>
  <c r="H240" i="110"/>
  <c r="I240" i="110"/>
  <c r="K240" i="110"/>
  <c r="U240" i="110"/>
  <c r="W240" i="110"/>
  <c r="X240" i="110"/>
  <c r="Y240" i="110"/>
  <c r="AF240" i="110"/>
  <c r="AG240" i="110"/>
  <c r="AO240" i="110"/>
  <c r="A241" i="110"/>
  <c r="H241" i="110"/>
  <c r="I241" i="110"/>
  <c r="K241" i="110"/>
  <c r="U241" i="110"/>
  <c r="W241" i="110"/>
  <c r="X241" i="110"/>
  <c r="Y241" i="110"/>
  <c r="AF241" i="110"/>
  <c r="AG241" i="110"/>
  <c r="AO241" i="110"/>
  <c r="A242" i="110"/>
  <c r="H242" i="110"/>
  <c r="I242" i="110"/>
  <c r="K242" i="110"/>
  <c r="U242" i="110"/>
  <c r="W242" i="110"/>
  <c r="X242" i="110"/>
  <c r="Y242" i="110"/>
  <c r="AF242" i="110"/>
  <c r="AG242" i="110"/>
  <c r="AO242" i="110"/>
  <c r="A243" i="110"/>
  <c r="H243" i="110"/>
  <c r="I243" i="110"/>
  <c r="K243" i="110"/>
  <c r="U243" i="110"/>
  <c r="W243" i="110"/>
  <c r="X243" i="110"/>
  <c r="Y243" i="110"/>
  <c r="AF243" i="110"/>
  <c r="AG243" i="110"/>
  <c r="AO243" i="110"/>
  <c r="A244" i="110"/>
  <c r="H244" i="110"/>
  <c r="I244" i="110"/>
  <c r="K244" i="110"/>
  <c r="U244" i="110"/>
  <c r="W244" i="110"/>
  <c r="X244" i="110"/>
  <c r="Y244" i="110"/>
  <c r="AF244" i="110"/>
  <c r="AG244" i="110"/>
  <c r="AO244" i="110"/>
  <c r="A245" i="110"/>
  <c r="H245" i="110"/>
  <c r="I245" i="110"/>
  <c r="J245" i="110"/>
  <c r="C245" i="110" s="1"/>
  <c r="B245" i="110" s="1"/>
  <c r="K245" i="110"/>
  <c r="O245" i="110"/>
  <c r="R245" i="110"/>
  <c r="U245" i="110"/>
  <c r="W245" i="110"/>
  <c r="X245" i="110"/>
  <c r="Y245" i="110"/>
  <c r="AE245" i="110"/>
  <c r="AF245" i="110"/>
  <c r="AG245" i="110"/>
  <c r="AM245" i="110"/>
  <c r="AN245" i="110"/>
  <c r="AO245" i="110"/>
  <c r="A246" i="110"/>
  <c r="H246" i="110"/>
  <c r="I246" i="110"/>
  <c r="J246" i="110"/>
  <c r="C246" i="110" s="1"/>
  <c r="B246" i="110" s="1"/>
  <c r="K246" i="110"/>
  <c r="O246" i="110"/>
  <c r="AJ246" i="110" s="1"/>
  <c r="R246" i="110"/>
  <c r="U246" i="110"/>
  <c r="W246" i="110"/>
  <c r="X246" i="110"/>
  <c r="Y246" i="110"/>
  <c r="AE246" i="110"/>
  <c r="AF246" i="110"/>
  <c r="AG246" i="110"/>
  <c r="AI246" i="110" s="1"/>
  <c r="AM246" i="110"/>
  <c r="AN246" i="110"/>
  <c r="AO246" i="110"/>
  <c r="A247" i="110"/>
  <c r="H247" i="110"/>
  <c r="I247" i="110"/>
  <c r="J247" i="110"/>
  <c r="C247" i="110" s="1"/>
  <c r="B247" i="110" s="1"/>
  <c r="K247" i="110"/>
  <c r="O247" i="110"/>
  <c r="AJ247" i="110" s="1"/>
  <c r="R247" i="110"/>
  <c r="U247" i="110"/>
  <c r="W247" i="110"/>
  <c r="X247" i="110"/>
  <c r="Y247" i="110"/>
  <c r="AE247" i="110"/>
  <c r="AF247" i="110"/>
  <c r="AG247" i="110"/>
  <c r="AM247" i="110"/>
  <c r="AN247" i="110"/>
  <c r="AO247" i="110"/>
  <c r="A248" i="110"/>
  <c r="H248" i="110"/>
  <c r="I248" i="110"/>
  <c r="J248" i="110"/>
  <c r="C248" i="110" s="1"/>
  <c r="B248" i="110" s="1"/>
  <c r="K248" i="110"/>
  <c r="O248" i="110"/>
  <c r="AJ248" i="110" s="1"/>
  <c r="R248" i="110"/>
  <c r="U248" i="110"/>
  <c r="W248" i="110"/>
  <c r="X248" i="110"/>
  <c r="Y248" i="110"/>
  <c r="AE248" i="110"/>
  <c r="AF248" i="110"/>
  <c r="AG248" i="110"/>
  <c r="AI248" i="110" s="1"/>
  <c r="AM248" i="110"/>
  <c r="AN248" i="110"/>
  <c r="AO248" i="110"/>
  <c r="A249" i="110"/>
  <c r="H249" i="110"/>
  <c r="I249" i="110"/>
  <c r="J249" i="110"/>
  <c r="C249" i="110" s="1"/>
  <c r="B249" i="110" s="1"/>
  <c r="K249" i="110"/>
  <c r="O249" i="110"/>
  <c r="R249" i="110"/>
  <c r="U249" i="110"/>
  <c r="W249" i="110"/>
  <c r="X249" i="110"/>
  <c r="Y249" i="110"/>
  <c r="AE249" i="110"/>
  <c r="AF249" i="110"/>
  <c r="AG249" i="110"/>
  <c r="AM249" i="110"/>
  <c r="AN249" i="110"/>
  <c r="AO249" i="110"/>
  <c r="K267" i="110"/>
  <c r="K251" i="110"/>
  <c r="K235" i="110"/>
  <c r="AO267" i="110"/>
  <c r="AG267" i="110"/>
  <c r="AF267" i="110"/>
  <c r="Y267" i="110"/>
  <c r="X267" i="110"/>
  <c r="W267" i="110"/>
  <c r="U267" i="110"/>
  <c r="I267" i="110"/>
  <c r="H267" i="110"/>
  <c r="AO251" i="110"/>
  <c r="AG251" i="110"/>
  <c r="AF251" i="110"/>
  <c r="Y251" i="110"/>
  <c r="X251" i="110"/>
  <c r="W251" i="110"/>
  <c r="U251" i="110"/>
  <c r="I251" i="110"/>
  <c r="H251" i="110"/>
  <c r="AO235" i="110"/>
  <c r="AG235" i="110"/>
  <c r="AF235" i="110"/>
  <c r="Y235" i="110"/>
  <c r="X235" i="110"/>
  <c r="W235" i="110"/>
  <c r="U235" i="110"/>
  <c r="I235" i="110"/>
  <c r="H235" i="110"/>
  <c r="A235" i="110"/>
  <c r="A220" i="110"/>
  <c r="H220" i="110"/>
  <c r="I220" i="110"/>
  <c r="K220" i="110"/>
  <c r="U220" i="110"/>
  <c r="W220" i="110"/>
  <c r="X220" i="110"/>
  <c r="Y220" i="110"/>
  <c r="AF220" i="110"/>
  <c r="AG220" i="110"/>
  <c r="AO220" i="110"/>
  <c r="A221" i="110"/>
  <c r="H221" i="110"/>
  <c r="I221" i="110"/>
  <c r="K221" i="110"/>
  <c r="U221" i="110"/>
  <c r="W221" i="110"/>
  <c r="X221" i="110"/>
  <c r="Y221" i="110"/>
  <c r="AF221" i="110"/>
  <c r="AG221" i="110"/>
  <c r="AO221" i="110"/>
  <c r="A222" i="110"/>
  <c r="H222" i="110"/>
  <c r="I222" i="110"/>
  <c r="K222" i="110"/>
  <c r="U222" i="110"/>
  <c r="W222" i="110"/>
  <c r="X222" i="110"/>
  <c r="Y222" i="110"/>
  <c r="AF222" i="110"/>
  <c r="AG222" i="110"/>
  <c r="AO222" i="110"/>
  <c r="A223" i="110"/>
  <c r="H223" i="110"/>
  <c r="I223" i="110"/>
  <c r="K223" i="110"/>
  <c r="U223" i="110"/>
  <c r="W223" i="110"/>
  <c r="X223" i="110"/>
  <c r="Y223" i="110"/>
  <c r="AF223" i="110"/>
  <c r="AG223" i="110"/>
  <c r="AO223" i="110"/>
  <c r="A224" i="110"/>
  <c r="H224" i="110"/>
  <c r="I224" i="110"/>
  <c r="K224" i="110"/>
  <c r="U224" i="110"/>
  <c r="W224" i="110"/>
  <c r="X224" i="110"/>
  <c r="Y224" i="110"/>
  <c r="AF224" i="110"/>
  <c r="AG224" i="110"/>
  <c r="AO224" i="110"/>
  <c r="A225" i="110"/>
  <c r="H225" i="110"/>
  <c r="I225" i="110"/>
  <c r="K225" i="110"/>
  <c r="U225" i="110"/>
  <c r="W225" i="110"/>
  <c r="X225" i="110"/>
  <c r="Y225" i="110"/>
  <c r="AF225" i="110"/>
  <c r="AG225" i="110"/>
  <c r="AO225" i="110"/>
  <c r="A226" i="110"/>
  <c r="H226" i="110"/>
  <c r="I226" i="110"/>
  <c r="K226" i="110"/>
  <c r="U226" i="110"/>
  <c r="W226" i="110"/>
  <c r="X226" i="110"/>
  <c r="Y226" i="110"/>
  <c r="AF226" i="110"/>
  <c r="AG226" i="110"/>
  <c r="AO226" i="110"/>
  <c r="A227" i="110"/>
  <c r="H227" i="110"/>
  <c r="I227" i="110"/>
  <c r="K227" i="110"/>
  <c r="U227" i="110"/>
  <c r="W227" i="110"/>
  <c r="X227" i="110"/>
  <c r="Y227" i="110"/>
  <c r="AF227" i="110"/>
  <c r="AG227" i="110"/>
  <c r="AO227" i="110"/>
  <c r="A228" i="110"/>
  <c r="H228" i="110"/>
  <c r="I228" i="110"/>
  <c r="K228" i="110"/>
  <c r="U228" i="110"/>
  <c r="W228" i="110"/>
  <c r="X228" i="110"/>
  <c r="Y228" i="110"/>
  <c r="AF228" i="110"/>
  <c r="AG228" i="110"/>
  <c r="AO228" i="110"/>
  <c r="A229" i="110"/>
  <c r="H229" i="110"/>
  <c r="I229" i="110"/>
  <c r="J229" i="110"/>
  <c r="C229" i="110" s="1"/>
  <c r="B229" i="110" s="1"/>
  <c r="K229" i="110"/>
  <c r="O229" i="110"/>
  <c r="AJ229" i="110" s="1"/>
  <c r="R229" i="110"/>
  <c r="U229" i="110"/>
  <c r="W229" i="110"/>
  <c r="X229" i="110"/>
  <c r="Y229" i="110"/>
  <c r="AE229" i="110"/>
  <c r="AF229" i="110"/>
  <c r="AG229" i="110"/>
  <c r="AM229" i="110"/>
  <c r="AN229" i="110"/>
  <c r="AO229" i="110"/>
  <c r="A230" i="110"/>
  <c r="H230" i="110"/>
  <c r="I230" i="110"/>
  <c r="J230" i="110"/>
  <c r="C230" i="110" s="1"/>
  <c r="B230" i="110" s="1"/>
  <c r="K230" i="110"/>
  <c r="O230" i="110"/>
  <c r="R230" i="110"/>
  <c r="U230" i="110"/>
  <c r="W230" i="110"/>
  <c r="X230" i="110"/>
  <c r="Y230" i="110"/>
  <c r="AE230" i="110"/>
  <c r="AF230" i="110"/>
  <c r="AG230" i="110"/>
  <c r="AM230" i="110"/>
  <c r="AN230" i="110"/>
  <c r="AO230" i="110"/>
  <c r="AH230" i="110" s="1"/>
  <c r="A231" i="110"/>
  <c r="H231" i="110"/>
  <c r="I231" i="110"/>
  <c r="J231" i="110"/>
  <c r="C231" i="110" s="1"/>
  <c r="B231" i="110" s="1"/>
  <c r="K231" i="110"/>
  <c r="O231" i="110"/>
  <c r="AJ231" i="110" s="1"/>
  <c r="R231" i="110"/>
  <c r="U231" i="110"/>
  <c r="W231" i="110"/>
  <c r="X231" i="110"/>
  <c r="Y231" i="110"/>
  <c r="AE231" i="110"/>
  <c r="AF231" i="110"/>
  <c r="AG231" i="110"/>
  <c r="AM231" i="110"/>
  <c r="AN231" i="110"/>
  <c r="AO231" i="110"/>
  <c r="A232" i="110"/>
  <c r="H232" i="110"/>
  <c r="I232" i="110"/>
  <c r="J232" i="110"/>
  <c r="C232" i="110" s="1"/>
  <c r="B232" i="110" s="1"/>
  <c r="K232" i="110"/>
  <c r="O232" i="110"/>
  <c r="R232" i="110"/>
  <c r="U232" i="110"/>
  <c r="W232" i="110"/>
  <c r="X232" i="110"/>
  <c r="Y232" i="110"/>
  <c r="AE232" i="110"/>
  <c r="AF232" i="110"/>
  <c r="AG232" i="110"/>
  <c r="AM232" i="110"/>
  <c r="AN232" i="110"/>
  <c r="AO232" i="110"/>
  <c r="A233" i="110"/>
  <c r="H233" i="110"/>
  <c r="I233" i="110"/>
  <c r="J233" i="110"/>
  <c r="C233" i="110" s="1"/>
  <c r="B233" i="110" s="1"/>
  <c r="K233" i="110"/>
  <c r="O233" i="110"/>
  <c r="AK233" i="110" s="1"/>
  <c r="R233" i="110"/>
  <c r="U233" i="110"/>
  <c r="W233" i="110"/>
  <c r="X233" i="110"/>
  <c r="Y233" i="110"/>
  <c r="AE233" i="110"/>
  <c r="AF233" i="110"/>
  <c r="AG233" i="110"/>
  <c r="AM233" i="110"/>
  <c r="AN233" i="110"/>
  <c r="AO233" i="110"/>
  <c r="K219" i="110"/>
  <c r="AO219" i="110"/>
  <c r="AG219" i="110"/>
  <c r="AF219" i="110"/>
  <c r="Y219" i="110"/>
  <c r="X219" i="110"/>
  <c r="W219" i="110"/>
  <c r="U219" i="110"/>
  <c r="I219" i="110"/>
  <c r="H219" i="110"/>
  <c r="A204" i="110"/>
  <c r="H204" i="110"/>
  <c r="I204" i="110"/>
  <c r="K204" i="110"/>
  <c r="U204" i="110"/>
  <c r="W204" i="110"/>
  <c r="X204" i="110"/>
  <c r="Y204" i="110"/>
  <c r="AF204" i="110"/>
  <c r="AG204" i="110"/>
  <c r="AO204" i="110"/>
  <c r="A205" i="110"/>
  <c r="H205" i="110"/>
  <c r="I205" i="110"/>
  <c r="K205" i="110"/>
  <c r="U205" i="110"/>
  <c r="W205" i="110"/>
  <c r="X205" i="110"/>
  <c r="Y205" i="110"/>
  <c r="AF205" i="110"/>
  <c r="AG205" i="110"/>
  <c r="AO205" i="110"/>
  <c r="A206" i="110"/>
  <c r="H206" i="110"/>
  <c r="I206" i="110"/>
  <c r="K206" i="110"/>
  <c r="U206" i="110"/>
  <c r="W206" i="110"/>
  <c r="X206" i="110"/>
  <c r="Y206" i="110"/>
  <c r="AF206" i="110"/>
  <c r="AG206" i="110"/>
  <c r="AO206" i="110"/>
  <c r="A207" i="110"/>
  <c r="H207" i="110"/>
  <c r="I207" i="110"/>
  <c r="K207" i="110"/>
  <c r="U207" i="110"/>
  <c r="W207" i="110"/>
  <c r="X207" i="110"/>
  <c r="Y207" i="110"/>
  <c r="AF207" i="110"/>
  <c r="AG207" i="110"/>
  <c r="AO207" i="110"/>
  <c r="A208" i="110"/>
  <c r="H208" i="110"/>
  <c r="I208" i="110"/>
  <c r="K208" i="110"/>
  <c r="U208" i="110"/>
  <c r="W208" i="110"/>
  <c r="X208" i="110"/>
  <c r="Y208" i="110"/>
  <c r="AF208" i="110"/>
  <c r="AG208" i="110"/>
  <c r="AO208" i="110"/>
  <c r="A209" i="110"/>
  <c r="H209" i="110"/>
  <c r="I209" i="110"/>
  <c r="K209" i="110"/>
  <c r="U209" i="110"/>
  <c r="W209" i="110"/>
  <c r="X209" i="110"/>
  <c r="Y209" i="110"/>
  <c r="AF209" i="110"/>
  <c r="AG209" i="110"/>
  <c r="AO209" i="110"/>
  <c r="A210" i="110"/>
  <c r="H210" i="110"/>
  <c r="I210" i="110"/>
  <c r="K210" i="110"/>
  <c r="U210" i="110"/>
  <c r="W210" i="110"/>
  <c r="X210" i="110"/>
  <c r="Y210" i="110"/>
  <c r="AF210" i="110"/>
  <c r="AG210" i="110"/>
  <c r="AO210" i="110"/>
  <c r="A211" i="110"/>
  <c r="H211" i="110"/>
  <c r="I211" i="110"/>
  <c r="K211" i="110"/>
  <c r="U211" i="110"/>
  <c r="W211" i="110"/>
  <c r="X211" i="110"/>
  <c r="Y211" i="110"/>
  <c r="AF211" i="110"/>
  <c r="AG211" i="110"/>
  <c r="AO211" i="110"/>
  <c r="A212" i="110"/>
  <c r="H212" i="110"/>
  <c r="I212" i="110"/>
  <c r="K212" i="110"/>
  <c r="U212" i="110"/>
  <c r="W212" i="110"/>
  <c r="X212" i="110"/>
  <c r="Y212" i="110"/>
  <c r="AF212" i="110"/>
  <c r="AG212" i="110"/>
  <c r="AO212" i="110"/>
  <c r="A213" i="110"/>
  <c r="H213" i="110"/>
  <c r="I213" i="110"/>
  <c r="J213" i="110"/>
  <c r="C213" i="110" s="1"/>
  <c r="B213" i="110" s="1"/>
  <c r="K213" i="110"/>
  <c r="O213" i="110"/>
  <c r="R213" i="110"/>
  <c r="U213" i="110"/>
  <c r="W213" i="110"/>
  <c r="X213" i="110"/>
  <c r="Y213" i="110"/>
  <c r="AE213" i="110"/>
  <c r="AF213" i="110"/>
  <c r="AG213" i="110"/>
  <c r="AM213" i="110"/>
  <c r="AN213" i="110"/>
  <c r="AO213" i="110"/>
  <c r="A214" i="110"/>
  <c r="H214" i="110"/>
  <c r="I214" i="110"/>
  <c r="J214" i="110"/>
  <c r="C214" i="110" s="1"/>
  <c r="B214" i="110" s="1"/>
  <c r="K214" i="110"/>
  <c r="O214" i="110"/>
  <c r="AJ214" i="110" s="1"/>
  <c r="R214" i="110"/>
  <c r="U214" i="110"/>
  <c r="W214" i="110"/>
  <c r="X214" i="110"/>
  <c r="Y214" i="110"/>
  <c r="AE214" i="110"/>
  <c r="AF214" i="110"/>
  <c r="AG214" i="110"/>
  <c r="AM214" i="110"/>
  <c r="AN214" i="110"/>
  <c r="AO214" i="110"/>
  <c r="AH214" i="110" s="1"/>
  <c r="A215" i="110"/>
  <c r="H215" i="110"/>
  <c r="I215" i="110"/>
  <c r="J215" i="110"/>
  <c r="C215" i="110" s="1"/>
  <c r="B215" i="110" s="1"/>
  <c r="K215" i="110"/>
  <c r="O215" i="110"/>
  <c r="AJ215" i="110" s="1"/>
  <c r="R215" i="110"/>
  <c r="U215" i="110"/>
  <c r="W215" i="110"/>
  <c r="X215" i="110"/>
  <c r="Y215" i="110"/>
  <c r="AE215" i="110"/>
  <c r="AF215" i="110"/>
  <c r="AG215" i="110"/>
  <c r="AM215" i="110"/>
  <c r="AN215" i="110"/>
  <c r="AO215" i="110"/>
  <c r="A216" i="110"/>
  <c r="H216" i="110"/>
  <c r="I216" i="110"/>
  <c r="J216" i="110"/>
  <c r="C216" i="110" s="1"/>
  <c r="B216" i="110" s="1"/>
  <c r="K216" i="110"/>
  <c r="O216" i="110"/>
  <c r="AJ216" i="110" s="1"/>
  <c r="R216" i="110"/>
  <c r="U216" i="110"/>
  <c r="W216" i="110"/>
  <c r="X216" i="110"/>
  <c r="Y216" i="110"/>
  <c r="AE216" i="110"/>
  <c r="AF216" i="110"/>
  <c r="AG216" i="110"/>
  <c r="AM216" i="110"/>
  <c r="AN216" i="110"/>
  <c r="AO216" i="110"/>
  <c r="A217" i="110"/>
  <c r="H217" i="110"/>
  <c r="I217" i="110"/>
  <c r="J217" i="110"/>
  <c r="C217" i="110" s="1"/>
  <c r="B217" i="110" s="1"/>
  <c r="K217" i="110"/>
  <c r="O217" i="110"/>
  <c r="R217" i="110"/>
  <c r="U217" i="110"/>
  <c r="W217" i="110"/>
  <c r="X217" i="110"/>
  <c r="Y217" i="110"/>
  <c r="AE217" i="110"/>
  <c r="AF217" i="110"/>
  <c r="AG217" i="110"/>
  <c r="AM217" i="110"/>
  <c r="AN217" i="110"/>
  <c r="AO217" i="110"/>
  <c r="AO203" i="110"/>
  <c r="AG203" i="110"/>
  <c r="AF203" i="110"/>
  <c r="Y203" i="110"/>
  <c r="X203" i="110"/>
  <c r="W203" i="110"/>
  <c r="U203" i="110"/>
  <c r="K203" i="110"/>
  <c r="I203" i="110"/>
  <c r="H203" i="110"/>
  <c r="AO188" i="110"/>
  <c r="AO189" i="110"/>
  <c r="AO190" i="110"/>
  <c r="AO191" i="110"/>
  <c r="AO192" i="110"/>
  <c r="AO193" i="110"/>
  <c r="AO194" i="110"/>
  <c r="AO195" i="110"/>
  <c r="AO196" i="110"/>
  <c r="AM197" i="110"/>
  <c r="AN197" i="110"/>
  <c r="AO197" i="110"/>
  <c r="AM198" i="110"/>
  <c r="AN198" i="110"/>
  <c r="AO198" i="110"/>
  <c r="AM199" i="110"/>
  <c r="AN199" i="110"/>
  <c r="AO199" i="110"/>
  <c r="AM200" i="110"/>
  <c r="AN200" i="110"/>
  <c r="AO200" i="110"/>
  <c r="AM201" i="110"/>
  <c r="AN201" i="110"/>
  <c r="AO201" i="110"/>
  <c r="AO187" i="110"/>
  <c r="AG188" i="110"/>
  <c r="AG189" i="110"/>
  <c r="AG190" i="110"/>
  <c r="AG191" i="110"/>
  <c r="AG192" i="110"/>
  <c r="AG193" i="110"/>
  <c r="AG194" i="110"/>
  <c r="AG195" i="110"/>
  <c r="AG196" i="110"/>
  <c r="AG197" i="110"/>
  <c r="AG198" i="110"/>
  <c r="AG199" i="110"/>
  <c r="AG200" i="110"/>
  <c r="AG201" i="110"/>
  <c r="AG187" i="110"/>
  <c r="AF188" i="110"/>
  <c r="AF189" i="110"/>
  <c r="AH189" i="110" s="1"/>
  <c r="AF190" i="110"/>
  <c r="AF191" i="110"/>
  <c r="AF192" i="110"/>
  <c r="AF193" i="110"/>
  <c r="AF194" i="110"/>
  <c r="AF195" i="110"/>
  <c r="AF196" i="110"/>
  <c r="AH196" i="110" s="1"/>
  <c r="AF197" i="110"/>
  <c r="AF198" i="110"/>
  <c r="AF199" i="110"/>
  <c r="AF200" i="110"/>
  <c r="AF201" i="110"/>
  <c r="AF187" i="110"/>
  <c r="AE197" i="110"/>
  <c r="AE198" i="110"/>
  <c r="AE199" i="110"/>
  <c r="AE200" i="110"/>
  <c r="AE201" i="110"/>
  <c r="Y188" i="110"/>
  <c r="Y189" i="110"/>
  <c r="Y190" i="110"/>
  <c r="Y191" i="110"/>
  <c r="Y192" i="110"/>
  <c r="Y193" i="110"/>
  <c r="Y194" i="110"/>
  <c r="Y195" i="110"/>
  <c r="Y196" i="110"/>
  <c r="Y197" i="110"/>
  <c r="Y198" i="110"/>
  <c r="Y199" i="110"/>
  <c r="Y200" i="110"/>
  <c r="Y201" i="110"/>
  <c r="Y187" i="110"/>
  <c r="X188" i="110"/>
  <c r="X189" i="110"/>
  <c r="X190" i="110"/>
  <c r="X191" i="110"/>
  <c r="X192" i="110"/>
  <c r="X193" i="110"/>
  <c r="X194" i="110"/>
  <c r="X195" i="110"/>
  <c r="X196" i="110"/>
  <c r="X197" i="110"/>
  <c r="X198" i="110"/>
  <c r="X199" i="110"/>
  <c r="X200" i="110"/>
  <c r="X201" i="110"/>
  <c r="X187" i="110"/>
  <c r="W188" i="110"/>
  <c r="W189" i="110"/>
  <c r="W190" i="110"/>
  <c r="W191" i="110"/>
  <c r="W192" i="110"/>
  <c r="W193" i="110"/>
  <c r="W194" i="110"/>
  <c r="W195" i="110"/>
  <c r="W196" i="110"/>
  <c r="W197" i="110"/>
  <c r="W198" i="110"/>
  <c r="W199" i="110"/>
  <c r="W200" i="110"/>
  <c r="W201" i="110"/>
  <c r="W187" i="110"/>
  <c r="U188" i="110"/>
  <c r="U189" i="110"/>
  <c r="U190" i="110"/>
  <c r="U191" i="110"/>
  <c r="U192" i="110"/>
  <c r="U193" i="110"/>
  <c r="U194" i="110"/>
  <c r="U195" i="110"/>
  <c r="U196" i="110"/>
  <c r="U197" i="110"/>
  <c r="U198" i="110"/>
  <c r="U199" i="110"/>
  <c r="U200" i="110"/>
  <c r="U201" i="110"/>
  <c r="U187" i="110"/>
  <c r="R197" i="110"/>
  <c r="R198" i="110"/>
  <c r="R199" i="110"/>
  <c r="R200" i="110"/>
  <c r="R201" i="110"/>
  <c r="O197" i="110"/>
  <c r="O198" i="110"/>
  <c r="O199" i="110"/>
  <c r="O200" i="110"/>
  <c r="O201" i="110"/>
  <c r="K188" i="110"/>
  <c r="K189" i="110"/>
  <c r="K190" i="110"/>
  <c r="K191" i="110"/>
  <c r="K192" i="110"/>
  <c r="K193" i="110"/>
  <c r="K194" i="110"/>
  <c r="K195" i="110"/>
  <c r="K196" i="110"/>
  <c r="K197" i="110"/>
  <c r="K198" i="110"/>
  <c r="K199" i="110"/>
  <c r="K200" i="110"/>
  <c r="K201" i="110"/>
  <c r="K187" i="110"/>
  <c r="J197" i="110"/>
  <c r="C197" i="110" s="1"/>
  <c r="B197" i="110" s="1"/>
  <c r="J198" i="110"/>
  <c r="C198" i="110" s="1"/>
  <c r="B198" i="110" s="1"/>
  <c r="J199" i="110"/>
  <c r="C199" i="110" s="1"/>
  <c r="B199" i="110" s="1"/>
  <c r="J200" i="110"/>
  <c r="C200" i="110" s="1"/>
  <c r="B200" i="110" s="1"/>
  <c r="J201" i="110"/>
  <c r="C201" i="110" s="1"/>
  <c r="B201" i="110" s="1"/>
  <c r="I188" i="110"/>
  <c r="I189" i="110"/>
  <c r="I190" i="110"/>
  <c r="I191" i="110"/>
  <c r="I192" i="110"/>
  <c r="I193" i="110"/>
  <c r="I194" i="110"/>
  <c r="I195" i="110"/>
  <c r="I196" i="110"/>
  <c r="I197" i="110"/>
  <c r="I198" i="110"/>
  <c r="I199" i="110"/>
  <c r="I200" i="110"/>
  <c r="I201" i="110"/>
  <c r="I187" i="110"/>
  <c r="H188" i="110"/>
  <c r="H189" i="110"/>
  <c r="H190" i="110"/>
  <c r="H191" i="110"/>
  <c r="H192" i="110"/>
  <c r="H193" i="110"/>
  <c r="H194" i="110"/>
  <c r="H195" i="110"/>
  <c r="H196" i="110"/>
  <c r="H197" i="110"/>
  <c r="H198" i="110"/>
  <c r="H199" i="110"/>
  <c r="H200" i="110"/>
  <c r="H201" i="110"/>
  <c r="H187" i="110"/>
  <c r="A267" i="110"/>
  <c r="A251" i="110"/>
  <c r="A219" i="110"/>
  <c r="A203" i="110"/>
  <c r="A201" i="110"/>
  <c r="A200" i="110"/>
  <c r="A199" i="110"/>
  <c r="A198" i="110"/>
  <c r="A197" i="110"/>
  <c r="A196" i="110"/>
  <c r="A195" i="110"/>
  <c r="A194" i="110"/>
  <c r="A193" i="110"/>
  <c r="A192" i="110"/>
  <c r="A191" i="110"/>
  <c r="A190" i="110"/>
  <c r="A189" i="110"/>
  <c r="A188" i="110"/>
  <c r="A187" i="110"/>
  <c r="AM140" i="110"/>
  <c r="AM141" i="110"/>
  <c r="AM142" i="110"/>
  <c r="AM143" i="110"/>
  <c r="AM144" i="110"/>
  <c r="AN140" i="110"/>
  <c r="AN141" i="110"/>
  <c r="AN142" i="110"/>
  <c r="AN143" i="110"/>
  <c r="AN144" i="110"/>
  <c r="AO131" i="110"/>
  <c r="AO132" i="110"/>
  <c r="AO133" i="110"/>
  <c r="AO134" i="110"/>
  <c r="AO135" i="110"/>
  <c r="AO136" i="110"/>
  <c r="AO137" i="110"/>
  <c r="AO138" i="110"/>
  <c r="AO139" i="110"/>
  <c r="AO140" i="110"/>
  <c r="AO141" i="110"/>
  <c r="AO142" i="110"/>
  <c r="AO143" i="110"/>
  <c r="AO144" i="110"/>
  <c r="AO130" i="110"/>
  <c r="AG131" i="110"/>
  <c r="AG132" i="110"/>
  <c r="AG133" i="110"/>
  <c r="AG134" i="110"/>
  <c r="AG135" i="110"/>
  <c r="AG136" i="110"/>
  <c r="AG137" i="110"/>
  <c r="AG138" i="110"/>
  <c r="AG139" i="110"/>
  <c r="AG140" i="110"/>
  <c r="AG141" i="110"/>
  <c r="AI141" i="110" s="1"/>
  <c r="AG142" i="110"/>
  <c r="AG143" i="110"/>
  <c r="AG144" i="110"/>
  <c r="AG130" i="110"/>
  <c r="AF131" i="110"/>
  <c r="AF132" i="110"/>
  <c r="AF133" i="110"/>
  <c r="AF134" i="110"/>
  <c r="AF135" i="110"/>
  <c r="AF136" i="110"/>
  <c r="AF137" i="110"/>
  <c r="AF138" i="110"/>
  <c r="AF139" i="110"/>
  <c r="AF140" i="110"/>
  <c r="AF141" i="110"/>
  <c r="AF142" i="110"/>
  <c r="AF143" i="110"/>
  <c r="AF144" i="110"/>
  <c r="AF130" i="110"/>
  <c r="AE140" i="110"/>
  <c r="AE141" i="110"/>
  <c r="AE142" i="110"/>
  <c r="AE143" i="110"/>
  <c r="AE144" i="110"/>
  <c r="Y144" i="110"/>
  <c r="Y143" i="110"/>
  <c r="Y142" i="110"/>
  <c r="Y141" i="110"/>
  <c r="Y140" i="110"/>
  <c r="Y139" i="110"/>
  <c r="Y138" i="110"/>
  <c r="Y137" i="110"/>
  <c r="Y136" i="110"/>
  <c r="Y135" i="110"/>
  <c r="Y134" i="110"/>
  <c r="Y133" i="110"/>
  <c r="Y132" i="110"/>
  <c r="Y131" i="110"/>
  <c r="Y130" i="110"/>
  <c r="X131" i="110"/>
  <c r="X132" i="110"/>
  <c r="X133" i="110"/>
  <c r="X134" i="110"/>
  <c r="X135" i="110"/>
  <c r="X136" i="110"/>
  <c r="X137" i="110"/>
  <c r="X138" i="110"/>
  <c r="X139" i="110"/>
  <c r="X140" i="110"/>
  <c r="X141" i="110"/>
  <c r="X142" i="110"/>
  <c r="X143" i="110"/>
  <c r="X144" i="110"/>
  <c r="X130" i="110"/>
  <c r="W131" i="110"/>
  <c r="W132" i="110"/>
  <c r="W133" i="110"/>
  <c r="W134" i="110"/>
  <c r="W135" i="110"/>
  <c r="W136" i="110"/>
  <c r="W137" i="110"/>
  <c r="W138" i="110"/>
  <c r="W139" i="110"/>
  <c r="W140" i="110"/>
  <c r="W141" i="110"/>
  <c r="W142" i="110"/>
  <c r="W143" i="110"/>
  <c r="W144" i="110"/>
  <c r="W130" i="110"/>
  <c r="R140" i="110"/>
  <c r="R141" i="110"/>
  <c r="R142" i="110"/>
  <c r="R143" i="110"/>
  <c r="R144" i="110"/>
  <c r="O140" i="110"/>
  <c r="O141" i="110"/>
  <c r="O142" i="110"/>
  <c r="O143" i="110"/>
  <c r="O144" i="110"/>
  <c r="K131" i="110"/>
  <c r="K132" i="110"/>
  <c r="K133" i="110"/>
  <c r="K134" i="110"/>
  <c r="K135" i="110"/>
  <c r="K136" i="110"/>
  <c r="K137" i="110"/>
  <c r="K138" i="110"/>
  <c r="K139" i="110"/>
  <c r="K140" i="110"/>
  <c r="K141" i="110"/>
  <c r="K142" i="110"/>
  <c r="K143" i="110"/>
  <c r="K144" i="110"/>
  <c r="K130" i="110"/>
  <c r="J140" i="110"/>
  <c r="J141" i="110"/>
  <c r="J142" i="110"/>
  <c r="J143" i="110"/>
  <c r="J144" i="110"/>
  <c r="I131" i="110"/>
  <c r="I132" i="110"/>
  <c r="I133" i="110"/>
  <c r="I134" i="110"/>
  <c r="I135" i="110"/>
  <c r="I136" i="110"/>
  <c r="I137" i="110"/>
  <c r="I138" i="110"/>
  <c r="I139" i="110"/>
  <c r="I140" i="110"/>
  <c r="I141" i="110"/>
  <c r="I142" i="110"/>
  <c r="I143" i="110"/>
  <c r="I144" i="110"/>
  <c r="I130" i="110"/>
  <c r="H131" i="110"/>
  <c r="H132" i="110"/>
  <c r="H133" i="110"/>
  <c r="H134" i="110"/>
  <c r="H135" i="110"/>
  <c r="H136" i="110"/>
  <c r="H137" i="110"/>
  <c r="H138" i="110"/>
  <c r="H139" i="110"/>
  <c r="H140" i="110"/>
  <c r="H141" i="110"/>
  <c r="H142" i="110"/>
  <c r="H143" i="110"/>
  <c r="H144" i="110"/>
  <c r="H130" i="110"/>
  <c r="AH271" i="110" l="1"/>
  <c r="AH201" i="110"/>
  <c r="AH228" i="110"/>
  <c r="AH254" i="110"/>
  <c r="AH277" i="110"/>
  <c r="AH187" i="110"/>
  <c r="AH240" i="110"/>
  <c r="AH144" i="110"/>
  <c r="AH140" i="110"/>
  <c r="AH136" i="110"/>
  <c r="AH132" i="110"/>
  <c r="AH143" i="110"/>
  <c r="AH139" i="110"/>
  <c r="AH135" i="110"/>
  <c r="AH131" i="110"/>
  <c r="AH130" i="110"/>
  <c r="AI279" i="110"/>
  <c r="AI247" i="110"/>
  <c r="AI233" i="110"/>
  <c r="AI232" i="110"/>
  <c r="AI230" i="110"/>
  <c r="AI143" i="110"/>
  <c r="AL216" i="110"/>
  <c r="AH232" i="110"/>
  <c r="AI200" i="110"/>
  <c r="AH193" i="110"/>
  <c r="AH233" i="110"/>
  <c r="AH229" i="110"/>
  <c r="AH269" i="110"/>
  <c r="AH191" i="110"/>
  <c r="AH190" i="110"/>
  <c r="AL217" i="110"/>
  <c r="AI216" i="110"/>
  <c r="AH211" i="110"/>
  <c r="AI231" i="110"/>
  <c r="AI249" i="110"/>
  <c r="AH248" i="110"/>
  <c r="AI245" i="110"/>
  <c r="AH244" i="110"/>
  <c r="AH236" i="110"/>
  <c r="AI263" i="110"/>
  <c r="AH262" i="110"/>
  <c r="AH258" i="110"/>
  <c r="AH272" i="110"/>
  <c r="AK231" i="110"/>
  <c r="AK281" i="110"/>
  <c r="AK279" i="110"/>
  <c r="AL279" i="110"/>
  <c r="AL277" i="110"/>
  <c r="AI142" i="110"/>
  <c r="AI199" i="110"/>
  <c r="AH217" i="110"/>
  <c r="AH212" i="110"/>
  <c r="AH209" i="110"/>
  <c r="AI277" i="110"/>
  <c r="AH273" i="110"/>
  <c r="AH198" i="110"/>
  <c r="AH194" i="110"/>
  <c r="AI201" i="110"/>
  <c r="AI197" i="110"/>
  <c r="AH215" i="110"/>
  <c r="AK214" i="110"/>
  <c r="AH213" i="110"/>
  <c r="AH210" i="110"/>
  <c r="AH207" i="110"/>
  <c r="AK229" i="110"/>
  <c r="AH222" i="110"/>
  <c r="AH274" i="110"/>
  <c r="AH204" i="110"/>
  <c r="AH224" i="110"/>
  <c r="AH246" i="110"/>
  <c r="AH238" i="110"/>
  <c r="AH260" i="110"/>
  <c r="AH252" i="110"/>
  <c r="AH142" i="110"/>
  <c r="AH138" i="110"/>
  <c r="AH134" i="110"/>
  <c r="AH141" i="110"/>
  <c r="AH137" i="110"/>
  <c r="AH133" i="110"/>
  <c r="AI144" i="110"/>
  <c r="AH197" i="110"/>
  <c r="AH200" i="110"/>
  <c r="AH192" i="110"/>
  <c r="AH188" i="110"/>
  <c r="AL214" i="110"/>
  <c r="AK213" i="110"/>
  <c r="AH205" i="110"/>
  <c r="AL232" i="110"/>
  <c r="AH220" i="110"/>
  <c r="AH242" i="110"/>
  <c r="AI265" i="110"/>
  <c r="AH264" i="110"/>
  <c r="AH256" i="110"/>
  <c r="AH281" i="110"/>
  <c r="AL281" i="110"/>
  <c r="AH280" i="110"/>
  <c r="AK277" i="110"/>
  <c r="AH275" i="110"/>
  <c r="AJ217" i="110"/>
  <c r="AH231" i="110"/>
  <c r="AH225" i="110"/>
  <c r="AH221" i="110"/>
  <c r="AH247" i="110"/>
  <c r="AH243" i="110"/>
  <c r="AH239" i="110"/>
  <c r="AH265" i="110"/>
  <c r="AH261" i="110"/>
  <c r="AH257" i="110"/>
  <c r="AH253" i="110"/>
  <c r="AI198" i="110"/>
  <c r="AL249" i="110"/>
  <c r="AK249" i="110"/>
  <c r="AL245" i="110"/>
  <c r="AK245" i="110"/>
  <c r="AL263" i="110"/>
  <c r="AK263" i="110"/>
  <c r="AH199" i="110"/>
  <c r="AH195" i="110"/>
  <c r="AI140" i="110"/>
  <c r="AH206" i="110"/>
  <c r="AJ230" i="110"/>
  <c r="AL230" i="110"/>
  <c r="AH227" i="110"/>
  <c r="AH226" i="110"/>
  <c r="AJ249" i="110"/>
  <c r="AL247" i="110"/>
  <c r="AK247" i="110"/>
  <c r="AJ245" i="110"/>
  <c r="AL265" i="110"/>
  <c r="AK265" i="110"/>
  <c r="AJ263" i="110"/>
  <c r="AL261" i="110"/>
  <c r="AK261" i="110"/>
  <c r="AI278" i="110"/>
  <c r="AH276" i="110"/>
  <c r="AH268" i="110"/>
  <c r="AH216" i="110"/>
  <c r="AK215" i="110"/>
  <c r="AJ213" i="110"/>
  <c r="AH208" i="110"/>
  <c r="AL233" i="110"/>
  <c r="AJ233" i="110"/>
  <c r="AI229" i="110"/>
  <c r="AH223" i="110"/>
  <c r="AH249" i="110"/>
  <c r="AH245" i="110"/>
  <c r="AH241" i="110"/>
  <c r="AH237" i="110"/>
  <c r="AH263" i="110"/>
  <c r="AH259" i="110"/>
  <c r="AH255" i="110"/>
  <c r="AI281" i="110"/>
  <c r="AI280" i="110"/>
  <c r="AH278" i="110"/>
  <c r="AH270" i="110"/>
  <c r="AI217" i="110"/>
  <c r="AK216" i="110"/>
  <c r="AL215" i="110"/>
  <c r="AI214" i="110"/>
  <c r="AL213" i="110"/>
  <c r="AL231" i="110"/>
  <c r="AL229" i="110"/>
  <c r="AK280" i="110"/>
  <c r="AK278" i="110"/>
  <c r="AJ262" i="110"/>
  <c r="AJ232" i="110"/>
  <c r="AL280" i="110"/>
  <c r="AL278" i="110"/>
  <c r="AK264" i="110"/>
  <c r="AK262" i="110"/>
  <c r="AL264" i="110"/>
  <c r="AL262" i="110"/>
  <c r="AK248" i="110"/>
  <c r="AK246" i="110"/>
  <c r="AL248" i="110"/>
  <c r="AL246" i="110"/>
  <c r="AK232" i="110"/>
  <c r="AK230" i="110"/>
  <c r="AK217" i="110"/>
  <c r="AI215" i="110"/>
  <c r="AI213" i="110"/>
  <c r="AH235" i="110"/>
  <c r="AH251" i="110"/>
  <c r="AH267" i="110"/>
  <c r="AH203" i="110"/>
  <c r="AH219" i="110"/>
  <c r="AK197" i="110"/>
  <c r="AK198" i="110"/>
  <c r="AK199" i="110"/>
  <c r="AK200" i="110"/>
  <c r="AK201" i="110"/>
  <c r="AL197" i="110"/>
  <c r="AL198" i="110"/>
  <c r="AL199" i="110"/>
  <c r="AL200" i="110"/>
  <c r="AL201" i="110"/>
  <c r="AJ197" i="110"/>
  <c r="AJ198" i="110"/>
  <c r="AJ199" i="110"/>
  <c r="AJ200" i="110"/>
  <c r="AJ201" i="110"/>
  <c r="AN176" i="110"/>
  <c r="AN177" i="110"/>
  <c r="AN178" i="110"/>
  <c r="AN179" i="110"/>
  <c r="AN180" i="110"/>
  <c r="AN181" i="110"/>
  <c r="AN182" i="110"/>
  <c r="AN183" i="110"/>
  <c r="AN184" i="110"/>
  <c r="AN185" i="110"/>
  <c r="AO147" i="110"/>
  <c r="AO148" i="110"/>
  <c r="AO149" i="110"/>
  <c r="AO150" i="110"/>
  <c r="AO151" i="110"/>
  <c r="AO152" i="110"/>
  <c r="AO153" i="110"/>
  <c r="AO154" i="110"/>
  <c r="AO155" i="110"/>
  <c r="AO156" i="110"/>
  <c r="AO157" i="110"/>
  <c r="AO158" i="110"/>
  <c r="AO159" i="110"/>
  <c r="AO160" i="110"/>
  <c r="AO161" i="110"/>
  <c r="AO162" i="110"/>
  <c r="AO163" i="110"/>
  <c r="AO164" i="110"/>
  <c r="AO165" i="110"/>
  <c r="AO166" i="110"/>
  <c r="AO167" i="110"/>
  <c r="AO168" i="110"/>
  <c r="AO169" i="110"/>
  <c r="AO170" i="110"/>
  <c r="AO171" i="110"/>
  <c r="AO172" i="110"/>
  <c r="AO173" i="110"/>
  <c r="AO174" i="110"/>
  <c r="AO175" i="110"/>
  <c r="AO176" i="110"/>
  <c r="AO177" i="110"/>
  <c r="AO178" i="110"/>
  <c r="AO179" i="110"/>
  <c r="AO180" i="110"/>
  <c r="AO181" i="110"/>
  <c r="AO182" i="110"/>
  <c r="AO183" i="110"/>
  <c r="AO184" i="110"/>
  <c r="AO185" i="110"/>
  <c r="AO146" i="110"/>
  <c r="AG176" i="110"/>
  <c r="AG177" i="110"/>
  <c r="AG178" i="110"/>
  <c r="AG179" i="110"/>
  <c r="AG180" i="110"/>
  <c r="AG181" i="110"/>
  <c r="AG182" i="110"/>
  <c r="AG183" i="110"/>
  <c r="AG184" i="110"/>
  <c r="AG185" i="110"/>
  <c r="AF176" i="110"/>
  <c r="AF177" i="110"/>
  <c r="AF178" i="110"/>
  <c r="AF179" i="110"/>
  <c r="AF180" i="110"/>
  <c r="AF181" i="110"/>
  <c r="AF182" i="110"/>
  <c r="AF183" i="110"/>
  <c r="AF184" i="110"/>
  <c r="AF185" i="110"/>
  <c r="AE176" i="110"/>
  <c r="AE177" i="110"/>
  <c r="AE178" i="110"/>
  <c r="AE179" i="110"/>
  <c r="AE180" i="110"/>
  <c r="AE181" i="110"/>
  <c r="AE182" i="110"/>
  <c r="AE183" i="110"/>
  <c r="AE184" i="110"/>
  <c r="AE185" i="110"/>
  <c r="AD147" i="110"/>
  <c r="AD148" i="110"/>
  <c r="AD149" i="110"/>
  <c r="AD150" i="110"/>
  <c r="AD151" i="110"/>
  <c r="AD152" i="110"/>
  <c r="AD153" i="110"/>
  <c r="AD154" i="110"/>
  <c r="AD155" i="110"/>
  <c r="AD156" i="110"/>
  <c r="AD157" i="110"/>
  <c r="AD158" i="110"/>
  <c r="AD159" i="110"/>
  <c r="AD160" i="110"/>
  <c r="AD161" i="110"/>
  <c r="AD162" i="110"/>
  <c r="AD163" i="110"/>
  <c r="AD164" i="110"/>
  <c r="AD165" i="110"/>
  <c r="AD166" i="110"/>
  <c r="AD167" i="110"/>
  <c r="AD168" i="110"/>
  <c r="AD169" i="110"/>
  <c r="AD170" i="110"/>
  <c r="AD171" i="110"/>
  <c r="AD172" i="110"/>
  <c r="AD173" i="110"/>
  <c r="AD174" i="110"/>
  <c r="AD175" i="110"/>
  <c r="AD176" i="110"/>
  <c r="AD177" i="110"/>
  <c r="AD178" i="110"/>
  <c r="AD179" i="110"/>
  <c r="AD180" i="110"/>
  <c r="AD181" i="110"/>
  <c r="AD182" i="110"/>
  <c r="AD183" i="110"/>
  <c r="AD184" i="110"/>
  <c r="AD185" i="110"/>
  <c r="AC147" i="110"/>
  <c r="AC148" i="110"/>
  <c r="AC149" i="110"/>
  <c r="AC150" i="110"/>
  <c r="AC151" i="110"/>
  <c r="AC152" i="110"/>
  <c r="AC153" i="110"/>
  <c r="AC154" i="110"/>
  <c r="AC155" i="110"/>
  <c r="AC156" i="110"/>
  <c r="AC157" i="110"/>
  <c r="AC158" i="110"/>
  <c r="AC159" i="110"/>
  <c r="AC160" i="110"/>
  <c r="AC161" i="110"/>
  <c r="AC162" i="110"/>
  <c r="AC163" i="110"/>
  <c r="AC164" i="110"/>
  <c r="AC165" i="110"/>
  <c r="AC166" i="110"/>
  <c r="AC167" i="110"/>
  <c r="AC168" i="110"/>
  <c r="AC169" i="110"/>
  <c r="AC170" i="110"/>
  <c r="AC171" i="110"/>
  <c r="AC172" i="110"/>
  <c r="AC173" i="110"/>
  <c r="AC174" i="110"/>
  <c r="AC175" i="110"/>
  <c r="AC176" i="110"/>
  <c r="AC177" i="110"/>
  <c r="AC178" i="110"/>
  <c r="AC179" i="110"/>
  <c r="AC180" i="110"/>
  <c r="AC181" i="110"/>
  <c r="AC182" i="110"/>
  <c r="AC183" i="110"/>
  <c r="AC184" i="110"/>
  <c r="AC185" i="110"/>
  <c r="AC146" i="110"/>
  <c r="AD146" i="110"/>
  <c r="AB147" i="110"/>
  <c r="AB148" i="110"/>
  <c r="AB149" i="110"/>
  <c r="AB150" i="110"/>
  <c r="AB151" i="110"/>
  <c r="AB152" i="110"/>
  <c r="AB153" i="110"/>
  <c r="AB154" i="110"/>
  <c r="AB155" i="110"/>
  <c r="AB156" i="110"/>
  <c r="AB157" i="110"/>
  <c r="AB158" i="110"/>
  <c r="AB159" i="110"/>
  <c r="AB160" i="110"/>
  <c r="AB161" i="110"/>
  <c r="AB162" i="110"/>
  <c r="AB163" i="110"/>
  <c r="AB164" i="110"/>
  <c r="AB165" i="110"/>
  <c r="AB166" i="110"/>
  <c r="AB167" i="110"/>
  <c r="AB168" i="110"/>
  <c r="AB169" i="110"/>
  <c r="AB170" i="110"/>
  <c r="AB171" i="110"/>
  <c r="AB172" i="110"/>
  <c r="AB173" i="110"/>
  <c r="AB174" i="110"/>
  <c r="AB175" i="110"/>
  <c r="AB176" i="110"/>
  <c r="AB177" i="110"/>
  <c r="AB178" i="110"/>
  <c r="AB179" i="110"/>
  <c r="AB180" i="110"/>
  <c r="AB181" i="110"/>
  <c r="AB182" i="110"/>
  <c r="AB183" i="110"/>
  <c r="AB184" i="110"/>
  <c r="AB185" i="110"/>
  <c r="AB146" i="110"/>
  <c r="AA147" i="110"/>
  <c r="AA148" i="110"/>
  <c r="AA149" i="110"/>
  <c r="AA150" i="110"/>
  <c r="AA151" i="110"/>
  <c r="AA152" i="110"/>
  <c r="AA153" i="110"/>
  <c r="AA154" i="110"/>
  <c r="AA155" i="110"/>
  <c r="AA156" i="110"/>
  <c r="AA157" i="110"/>
  <c r="AA158" i="110"/>
  <c r="AA159" i="110"/>
  <c r="AA160" i="110"/>
  <c r="AA161" i="110"/>
  <c r="AA162" i="110"/>
  <c r="AA163" i="110"/>
  <c r="AA164" i="110"/>
  <c r="AA165" i="110"/>
  <c r="AA166" i="110"/>
  <c r="AA167" i="110"/>
  <c r="AA168" i="110"/>
  <c r="AA169" i="110"/>
  <c r="AA170" i="110"/>
  <c r="AA171" i="110"/>
  <c r="AA172" i="110"/>
  <c r="AA173" i="110"/>
  <c r="AA174" i="110"/>
  <c r="AA175" i="110"/>
  <c r="AA176" i="110"/>
  <c r="AA177" i="110"/>
  <c r="AA178" i="110"/>
  <c r="AA179" i="110"/>
  <c r="AA180" i="110"/>
  <c r="AA181" i="110"/>
  <c r="AA182" i="110"/>
  <c r="AA183" i="110"/>
  <c r="AA184" i="110"/>
  <c r="AA185" i="110"/>
  <c r="AA146" i="110"/>
  <c r="W147" i="110"/>
  <c r="W148" i="110"/>
  <c r="W149" i="110"/>
  <c r="W150" i="110"/>
  <c r="W151" i="110"/>
  <c r="W152" i="110"/>
  <c r="W153" i="110"/>
  <c r="W154" i="110"/>
  <c r="W155" i="110"/>
  <c r="W156" i="110"/>
  <c r="W157" i="110"/>
  <c r="W158" i="110"/>
  <c r="W159" i="110"/>
  <c r="W160" i="110"/>
  <c r="W161" i="110"/>
  <c r="W162" i="110"/>
  <c r="W163" i="110"/>
  <c r="W164" i="110"/>
  <c r="W165" i="110"/>
  <c r="W166" i="110"/>
  <c r="W167" i="110"/>
  <c r="W168" i="110"/>
  <c r="W169" i="110"/>
  <c r="W170" i="110"/>
  <c r="W171" i="110"/>
  <c r="W172" i="110"/>
  <c r="W173" i="110"/>
  <c r="W174" i="110"/>
  <c r="W175" i="110"/>
  <c r="W176" i="110"/>
  <c r="W177" i="110"/>
  <c r="W178" i="110"/>
  <c r="W179" i="110"/>
  <c r="W180" i="110"/>
  <c r="W181" i="110"/>
  <c r="W182" i="110"/>
  <c r="W183" i="110"/>
  <c r="W184" i="110"/>
  <c r="W185" i="110"/>
  <c r="W146" i="110"/>
  <c r="V147" i="110"/>
  <c r="V148" i="110"/>
  <c r="V149" i="110"/>
  <c r="V150" i="110"/>
  <c r="V151" i="110"/>
  <c r="V152" i="110"/>
  <c r="V153" i="110"/>
  <c r="V154" i="110"/>
  <c r="V155" i="110"/>
  <c r="V156" i="110"/>
  <c r="V157" i="110"/>
  <c r="V158" i="110"/>
  <c r="V159" i="110"/>
  <c r="V160" i="110"/>
  <c r="V161" i="110"/>
  <c r="V162" i="110"/>
  <c r="V163" i="110"/>
  <c r="V164" i="110"/>
  <c r="V165" i="110"/>
  <c r="V166" i="110"/>
  <c r="V167" i="110"/>
  <c r="V168" i="110"/>
  <c r="V169" i="110"/>
  <c r="V170" i="110"/>
  <c r="V171" i="110"/>
  <c r="V172" i="110"/>
  <c r="V173" i="110"/>
  <c r="V174" i="110"/>
  <c r="V175" i="110"/>
  <c r="V176" i="110"/>
  <c r="V177" i="110"/>
  <c r="V178" i="110"/>
  <c r="V179" i="110"/>
  <c r="V180" i="110"/>
  <c r="V181" i="110"/>
  <c r="V182" i="110"/>
  <c r="V183" i="110"/>
  <c r="V184" i="110"/>
  <c r="V185" i="110"/>
  <c r="V146" i="110"/>
  <c r="Y147" i="110"/>
  <c r="Y148" i="110"/>
  <c r="Y149" i="110"/>
  <c r="Y150" i="110"/>
  <c r="Y151" i="110"/>
  <c r="Y152" i="110"/>
  <c r="Y153" i="110"/>
  <c r="Y154" i="110"/>
  <c r="Y155" i="110"/>
  <c r="Y156" i="110"/>
  <c r="Y157" i="110"/>
  <c r="Y158" i="110"/>
  <c r="Y159" i="110"/>
  <c r="Y160" i="110"/>
  <c r="Y161" i="110"/>
  <c r="Y162" i="110"/>
  <c r="Y163" i="110"/>
  <c r="Y164" i="110"/>
  <c r="Y165" i="110"/>
  <c r="Y166" i="110"/>
  <c r="Y167" i="110"/>
  <c r="Y168" i="110"/>
  <c r="Y169" i="110"/>
  <c r="Y170" i="110"/>
  <c r="Y171" i="110"/>
  <c r="Y172" i="110"/>
  <c r="Y173" i="110"/>
  <c r="Y174" i="110"/>
  <c r="Y175" i="110"/>
  <c r="Y176" i="110"/>
  <c r="Y177" i="110"/>
  <c r="Y178" i="110"/>
  <c r="Y179" i="110"/>
  <c r="Y180" i="110"/>
  <c r="Y181" i="110"/>
  <c r="Y182" i="110"/>
  <c r="Y183" i="110"/>
  <c r="Y184" i="110"/>
  <c r="Y185" i="110"/>
  <c r="Y146" i="110"/>
  <c r="X147" i="110"/>
  <c r="X148" i="110"/>
  <c r="X149" i="110"/>
  <c r="X150" i="110"/>
  <c r="X151" i="110"/>
  <c r="X152" i="110"/>
  <c r="X153" i="110"/>
  <c r="X154" i="110"/>
  <c r="X155" i="110"/>
  <c r="X156" i="110"/>
  <c r="X157" i="110"/>
  <c r="X158" i="110"/>
  <c r="X159" i="110"/>
  <c r="X160" i="110"/>
  <c r="X161" i="110"/>
  <c r="X162" i="110"/>
  <c r="X163" i="110"/>
  <c r="X164" i="110"/>
  <c r="X165" i="110"/>
  <c r="X166" i="110"/>
  <c r="X167" i="110"/>
  <c r="X168" i="110"/>
  <c r="X169" i="110"/>
  <c r="X170" i="110"/>
  <c r="X171" i="110"/>
  <c r="X172" i="110"/>
  <c r="X173" i="110"/>
  <c r="X174" i="110"/>
  <c r="X175" i="110"/>
  <c r="X176" i="110"/>
  <c r="X177" i="110"/>
  <c r="X178" i="110"/>
  <c r="X179" i="110"/>
  <c r="X180" i="110"/>
  <c r="X181" i="110"/>
  <c r="X182" i="110"/>
  <c r="X183" i="110"/>
  <c r="X184" i="110"/>
  <c r="X185" i="110"/>
  <c r="X146" i="110"/>
  <c r="T147" i="110"/>
  <c r="T148" i="110"/>
  <c r="T176" i="110"/>
  <c r="T177" i="110"/>
  <c r="T178" i="110"/>
  <c r="T179" i="110"/>
  <c r="T180" i="110"/>
  <c r="T181" i="110"/>
  <c r="T182" i="110"/>
  <c r="T183" i="110"/>
  <c r="T184" i="110"/>
  <c r="T185" i="110"/>
  <c r="T146" i="110"/>
  <c r="S176" i="110"/>
  <c r="S177" i="110"/>
  <c r="S178" i="110"/>
  <c r="S179" i="110"/>
  <c r="S180" i="110"/>
  <c r="S181" i="110"/>
  <c r="S182" i="110"/>
  <c r="S183" i="110"/>
  <c r="S184" i="110"/>
  <c r="S185" i="110"/>
  <c r="M176" i="110"/>
  <c r="M177" i="110"/>
  <c r="M178" i="110"/>
  <c r="M179" i="110"/>
  <c r="M180" i="110"/>
  <c r="M181" i="110"/>
  <c r="M182" i="110"/>
  <c r="M183" i="110"/>
  <c r="M184" i="110"/>
  <c r="M185" i="110"/>
  <c r="N176" i="110"/>
  <c r="N177" i="110"/>
  <c r="N178" i="110"/>
  <c r="N179" i="110"/>
  <c r="N180" i="110"/>
  <c r="AK180" i="110" s="1"/>
  <c r="N181" i="110"/>
  <c r="AK181" i="110" s="1"/>
  <c r="N182" i="110"/>
  <c r="AK182" i="110" s="1"/>
  <c r="N183" i="110"/>
  <c r="N184" i="110"/>
  <c r="AK184" i="110" s="1"/>
  <c r="N185" i="110"/>
  <c r="AK185" i="110" s="1"/>
  <c r="R176" i="110"/>
  <c r="R177" i="110"/>
  <c r="R178" i="110"/>
  <c r="R179" i="110"/>
  <c r="R180" i="110"/>
  <c r="R181" i="110"/>
  <c r="R182" i="110"/>
  <c r="R183" i="110"/>
  <c r="R184" i="110"/>
  <c r="R185" i="110"/>
  <c r="AK176" i="110"/>
  <c r="AK177" i="110"/>
  <c r="AK178" i="110"/>
  <c r="J176" i="110"/>
  <c r="J177" i="110"/>
  <c r="J178" i="110"/>
  <c r="J179" i="110"/>
  <c r="J180" i="110"/>
  <c r="J181" i="110"/>
  <c r="J182" i="110"/>
  <c r="J183" i="110"/>
  <c r="J184" i="110"/>
  <c r="J185" i="110"/>
  <c r="I147" i="110"/>
  <c r="I148" i="110"/>
  <c r="I149" i="110"/>
  <c r="I150" i="110"/>
  <c r="I151" i="110"/>
  <c r="I152" i="110"/>
  <c r="I153" i="110"/>
  <c r="I154" i="110"/>
  <c r="I155" i="110"/>
  <c r="I156" i="110"/>
  <c r="I157" i="110"/>
  <c r="I158" i="110"/>
  <c r="I159" i="110"/>
  <c r="I160" i="110"/>
  <c r="I161" i="110"/>
  <c r="I162" i="110"/>
  <c r="I163" i="110"/>
  <c r="I164" i="110"/>
  <c r="I165" i="110"/>
  <c r="I166" i="110"/>
  <c r="I167" i="110"/>
  <c r="I168" i="110"/>
  <c r="I169" i="110"/>
  <c r="I170" i="110"/>
  <c r="I171" i="110"/>
  <c r="I172" i="110"/>
  <c r="I173" i="110"/>
  <c r="I174" i="110"/>
  <c r="I175" i="110"/>
  <c r="I176" i="110"/>
  <c r="I177" i="110"/>
  <c r="I178" i="110"/>
  <c r="I179" i="110"/>
  <c r="I180" i="110"/>
  <c r="I181" i="110"/>
  <c r="I182" i="110"/>
  <c r="I183" i="110"/>
  <c r="I184" i="110"/>
  <c r="I185" i="110"/>
  <c r="I146" i="110"/>
  <c r="H147" i="110"/>
  <c r="H148" i="110"/>
  <c r="H149" i="110"/>
  <c r="H150" i="110"/>
  <c r="H151" i="110"/>
  <c r="H152" i="110"/>
  <c r="H153" i="110"/>
  <c r="H154" i="110"/>
  <c r="H155" i="110"/>
  <c r="H156" i="110"/>
  <c r="H157" i="110"/>
  <c r="H158" i="110"/>
  <c r="H159" i="110"/>
  <c r="H160" i="110"/>
  <c r="H161" i="110"/>
  <c r="H162" i="110"/>
  <c r="H163" i="110"/>
  <c r="H164" i="110"/>
  <c r="H165" i="110"/>
  <c r="H166" i="110"/>
  <c r="H167" i="110"/>
  <c r="H168" i="110"/>
  <c r="H169" i="110"/>
  <c r="H170" i="110"/>
  <c r="H171" i="110"/>
  <c r="H172" i="110"/>
  <c r="H173" i="110"/>
  <c r="H174" i="110"/>
  <c r="H175" i="110"/>
  <c r="H176" i="110"/>
  <c r="H177" i="110"/>
  <c r="H178" i="110"/>
  <c r="H179" i="110"/>
  <c r="H180" i="110"/>
  <c r="H181" i="110"/>
  <c r="H182" i="110"/>
  <c r="H183" i="110"/>
  <c r="H184" i="110"/>
  <c r="H185" i="110"/>
  <c r="H146" i="110"/>
  <c r="G147" i="110"/>
  <c r="G148" i="110"/>
  <c r="G149" i="110"/>
  <c r="G150" i="110"/>
  <c r="G151" i="110"/>
  <c r="G152" i="110"/>
  <c r="G153" i="110"/>
  <c r="G154" i="110"/>
  <c r="G155" i="110"/>
  <c r="G156" i="110"/>
  <c r="G157" i="110"/>
  <c r="G158" i="110"/>
  <c r="G159" i="110"/>
  <c r="G160" i="110"/>
  <c r="G161" i="110"/>
  <c r="G162" i="110"/>
  <c r="G163" i="110"/>
  <c r="G164" i="110"/>
  <c r="G165" i="110"/>
  <c r="G166" i="110"/>
  <c r="G167" i="110"/>
  <c r="G168" i="110"/>
  <c r="G169" i="110"/>
  <c r="G170" i="110"/>
  <c r="G171" i="110"/>
  <c r="G172" i="110"/>
  <c r="G173" i="110"/>
  <c r="G174" i="110"/>
  <c r="G175" i="110"/>
  <c r="G176" i="110"/>
  <c r="G177" i="110"/>
  <c r="G178" i="110"/>
  <c r="G179" i="110"/>
  <c r="G180" i="110"/>
  <c r="G181" i="110"/>
  <c r="G182" i="110"/>
  <c r="G183" i="110"/>
  <c r="G184" i="110"/>
  <c r="G185" i="110"/>
  <c r="G146" i="110"/>
  <c r="F147" i="110"/>
  <c r="F148" i="110"/>
  <c r="F149" i="110"/>
  <c r="F150" i="110"/>
  <c r="F151" i="110"/>
  <c r="F152" i="110"/>
  <c r="F153" i="110"/>
  <c r="F154" i="110"/>
  <c r="F155" i="110"/>
  <c r="F156" i="110"/>
  <c r="F157" i="110"/>
  <c r="F158" i="110"/>
  <c r="F159" i="110"/>
  <c r="F160" i="110"/>
  <c r="F161" i="110"/>
  <c r="F162" i="110"/>
  <c r="F163" i="110"/>
  <c r="F164" i="110"/>
  <c r="F165" i="110"/>
  <c r="F166" i="110"/>
  <c r="F167" i="110"/>
  <c r="F168" i="110"/>
  <c r="F169" i="110"/>
  <c r="F170" i="110"/>
  <c r="F171" i="110"/>
  <c r="F172" i="110"/>
  <c r="F173" i="110"/>
  <c r="F174" i="110"/>
  <c r="F175" i="110"/>
  <c r="F176" i="110"/>
  <c r="F177" i="110"/>
  <c r="F178" i="110"/>
  <c r="F179" i="110"/>
  <c r="F180" i="110"/>
  <c r="F181" i="110"/>
  <c r="F182" i="110"/>
  <c r="F183" i="110"/>
  <c r="F184" i="110"/>
  <c r="F185" i="110"/>
  <c r="F146" i="110"/>
  <c r="E147" i="110"/>
  <c r="E148" i="110"/>
  <c r="E149" i="110"/>
  <c r="E150" i="110"/>
  <c r="E151" i="110"/>
  <c r="E152" i="110"/>
  <c r="E153" i="110"/>
  <c r="E154" i="110"/>
  <c r="E155" i="110"/>
  <c r="E156" i="110"/>
  <c r="E157" i="110"/>
  <c r="E158" i="110"/>
  <c r="E159" i="110"/>
  <c r="E160" i="110"/>
  <c r="E161" i="110"/>
  <c r="E162" i="110"/>
  <c r="E163" i="110"/>
  <c r="E164" i="110"/>
  <c r="E165" i="110"/>
  <c r="E166" i="110"/>
  <c r="E167" i="110"/>
  <c r="E168" i="110"/>
  <c r="E169" i="110"/>
  <c r="E170" i="110"/>
  <c r="E171" i="110"/>
  <c r="E172" i="110"/>
  <c r="E173" i="110"/>
  <c r="E174" i="110"/>
  <c r="E175" i="110"/>
  <c r="E176" i="110"/>
  <c r="E177" i="110"/>
  <c r="E178" i="110"/>
  <c r="E179" i="110"/>
  <c r="E180" i="110"/>
  <c r="E181" i="110"/>
  <c r="E182" i="110"/>
  <c r="E183" i="110"/>
  <c r="E184" i="110"/>
  <c r="E185" i="110"/>
  <c r="E146" i="110"/>
  <c r="AH183" i="110" l="1"/>
  <c r="AH179" i="110"/>
  <c r="AH184" i="110"/>
  <c r="AH180" i="110"/>
  <c r="AH176" i="110"/>
  <c r="AH185" i="110"/>
  <c r="AH181" i="110"/>
  <c r="AH177" i="110"/>
  <c r="AH182" i="110"/>
  <c r="AH178" i="110"/>
  <c r="AI182" i="110"/>
  <c r="AI178" i="110"/>
  <c r="AI185" i="110"/>
  <c r="AI181" i="110"/>
  <c r="AI177" i="110"/>
  <c r="AI184" i="110"/>
  <c r="AI180" i="110"/>
  <c r="AI176" i="110"/>
  <c r="AI183" i="110"/>
  <c r="AI179" i="110"/>
  <c r="AK183" i="110"/>
  <c r="AK179" i="110"/>
  <c r="AJ184" i="110"/>
  <c r="AJ180" i="110"/>
  <c r="AJ176" i="110"/>
  <c r="AJ183" i="110"/>
  <c r="AJ179" i="110"/>
  <c r="AJ182" i="110"/>
  <c r="AJ178" i="110"/>
  <c r="AJ185" i="110"/>
  <c r="AJ181" i="110"/>
  <c r="AJ177" i="110"/>
  <c r="BR2" i="110"/>
  <c r="BQ2" i="110"/>
  <c r="BJ2" i="110"/>
  <c r="BI2" i="110"/>
  <c r="CL2" i="110"/>
  <c r="BC18" i="75" l="1"/>
  <c r="BC20" i="75"/>
  <c r="BC22" i="75"/>
  <c r="BC24" i="75"/>
  <c r="BC26" i="75"/>
  <c r="BC28" i="75"/>
  <c r="BC30" i="75"/>
  <c r="BC32" i="75"/>
  <c r="BC34" i="75"/>
  <c r="BC16" i="75"/>
  <c r="BC18" i="74"/>
  <c r="BC20" i="74"/>
  <c r="BC22" i="74"/>
  <c r="BC24" i="74"/>
  <c r="BC26" i="74"/>
  <c r="BC28" i="74"/>
  <c r="BC30" i="74"/>
  <c r="BC32" i="74"/>
  <c r="BC34" i="74"/>
  <c r="BC16" i="74"/>
  <c r="BC18" i="73"/>
  <c r="BC20" i="73"/>
  <c r="BC22" i="73"/>
  <c r="BC24" i="73"/>
  <c r="BC26" i="73"/>
  <c r="BC28" i="73"/>
  <c r="BC30" i="73"/>
  <c r="BC32" i="73"/>
  <c r="BC34" i="73"/>
  <c r="BC16" i="73"/>
  <c r="BC18" i="72"/>
  <c r="BC20" i="72"/>
  <c r="BC22" i="72"/>
  <c r="BC24" i="72"/>
  <c r="BC26" i="72"/>
  <c r="BC28" i="72"/>
  <c r="BC30" i="72"/>
  <c r="BC32" i="72"/>
  <c r="BC34" i="72"/>
  <c r="BC16" i="72"/>
  <c r="BC18" i="71"/>
  <c r="BC20" i="71"/>
  <c r="BC22" i="71"/>
  <c r="BC24" i="71"/>
  <c r="BC26" i="71"/>
  <c r="BC28" i="71"/>
  <c r="BC30" i="71"/>
  <c r="BC32" i="71"/>
  <c r="BC34" i="71"/>
  <c r="BC16" i="71"/>
  <c r="BC18" i="70"/>
  <c r="BC20" i="70"/>
  <c r="BC22" i="70"/>
  <c r="BC24" i="70"/>
  <c r="BC26" i="70"/>
  <c r="BC28" i="70"/>
  <c r="BC30" i="70"/>
  <c r="BC32" i="70"/>
  <c r="BC34" i="70"/>
  <c r="BC16" i="70"/>
  <c r="BC20" i="13"/>
  <c r="BC22" i="13"/>
  <c r="BC24" i="13"/>
  <c r="BC26" i="13"/>
  <c r="BC28" i="13"/>
  <c r="BC30" i="13"/>
  <c r="BC32" i="13"/>
  <c r="BC34" i="13"/>
  <c r="AL34" i="110" l="1"/>
  <c r="AL65" i="110"/>
  <c r="AL81" i="110"/>
  <c r="AL97" i="110"/>
  <c r="AL129" i="110"/>
  <c r="AL145" i="110"/>
  <c r="AL186" i="110"/>
  <c r="AL202" i="110"/>
  <c r="AL218" i="110"/>
  <c r="AL234" i="110"/>
  <c r="AL250" i="110"/>
  <c r="AL266" i="110"/>
  <c r="AJ34" i="110"/>
  <c r="AJ65" i="110"/>
  <c r="AJ81" i="110"/>
  <c r="AJ97" i="110"/>
  <c r="AJ129" i="110"/>
  <c r="AJ145" i="110"/>
  <c r="AJ186" i="110"/>
  <c r="AJ202" i="110"/>
  <c r="AJ218" i="110"/>
  <c r="AJ234" i="110"/>
  <c r="AJ250" i="110"/>
  <c r="AJ266" i="110"/>
  <c r="AK34" i="110"/>
  <c r="AK65" i="110"/>
  <c r="AK81" i="110"/>
  <c r="AK97" i="110"/>
  <c r="AK129" i="110"/>
  <c r="AK145" i="110"/>
  <c r="AK186" i="110"/>
  <c r="AK202" i="110"/>
  <c r="AK218" i="110"/>
  <c r="AK234" i="110"/>
  <c r="AK250" i="110"/>
  <c r="AK266" i="110"/>
  <c r="CE2" i="110"/>
  <c r="CD2" i="110"/>
  <c r="CC2" i="110"/>
  <c r="CB2" i="110"/>
  <c r="CA2" i="110"/>
  <c r="BZ2" i="110"/>
  <c r="BX2" i="110"/>
  <c r="BT2" i="110"/>
  <c r="BS2" i="110"/>
  <c r="BP2" i="110"/>
  <c r="BL2" i="110"/>
  <c r="BK2" i="110"/>
  <c r="BH2" i="110"/>
  <c r="BD2" i="110"/>
  <c r="AS2" i="110"/>
  <c r="AR2" i="110"/>
  <c r="A183" i="110" l="1"/>
  <c r="C183" i="110"/>
  <c r="U183" i="110"/>
  <c r="AM183" i="110"/>
  <c r="A184" i="110"/>
  <c r="C184" i="110"/>
  <c r="U184" i="110"/>
  <c r="AM184" i="110"/>
  <c r="A185" i="110"/>
  <c r="C185" i="110"/>
  <c r="U185" i="110"/>
  <c r="AM185" i="110"/>
  <c r="A166" i="110"/>
  <c r="U166" i="110"/>
  <c r="A167" i="110"/>
  <c r="U167" i="110"/>
  <c r="A168" i="110"/>
  <c r="U168" i="110"/>
  <c r="A169" i="110"/>
  <c r="U169" i="110"/>
  <c r="A170" i="110"/>
  <c r="U170" i="110"/>
  <c r="A171" i="110"/>
  <c r="U171" i="110"/>
  <c r="A172" i="110"/>
  <c r="U172" i="110"/>
  <c r="A173" i="110"/>
  <c r="U173" i="110"/>
  <c r="A174" i="110"/>
  <c r="U174" i="110"/>
  <c r="A175" i="110"/>
  <c r="U175" i="110"/>
  <c r="A176" i="110"/>
  <c r="C176" i="110"/>
  <c r="U176" i="110"/>
  <c r="AM176" i="110"/>
  <c r="A177" i="110"/>
  <c r="C177" i="110"/>
  <c r="U177" i="110"/>
  <c r="AM177" i="110"/>
  <c r="A178" i="110"/>
  <c r="C178" i="110"/>
  <c r="U178" i="110"/>
  <c r="AM178" i="110"/>
  <c r="A179" i="110"/>
  <c r="C179" i="110"/>
  <c r="U179" i="110"/>
  <c r="AM179" i="110"/>
  <c r="A180" i="110"/>
  <c r="C180" i="110"/>
  <c r="U180" i="110"/>
  <c r="AM180" i="110"/>
  <c r="A181" i="110"/>
  <c r="C181" i="110"/>
  <c r="U181" i="110"/>
  <c r="AM181" i="110"/>
  <c r="A182" i="110"/>
  <c r="C182" i="110"/>
  <c r="U182" i="110"/>
  <c r="AM182" i="110"/>
  <c r="B180" i="110" l="1"/>
  <c r="B184" i="110"/>
  <c r="AL184" i="110"/>
  <c r="B176" i="110"/>
  <c r="AL176" i="110"/>
  <c r="AL180" i="110"/>
  <c r="B183" i="110"/>
  <c r="AL183" i="110"/>
  <c r="AL179" i="110"/>
  <c r="B179" i="110"/>
  <c r="B182" i="110"/>
  <c r="AL182" i="110"/>
  <c r="B178" i="110"/>
  <c r="AL178" i="110"/>
  <c r="B185" i="110"/>
  <c r="AL185" i="110"/>
  <c r="AL181" i="110"/>
  <c r="B177" i="110"/>
  <c r="AL177" i="110"/>
  <c r="B181" i="110"/>
  <c r="AE46" i="69" l="1"/>
  <c r="T161" i="110" s="1"/>
  <c r="AE48" i="69"/>
  <c r="T162" i="110" s="1"/>
  <c r="AE50" i="69"/>
  <c r="T163" i="110" s="1"/>
  <c r="AE52" i="69"/>
  <c r="T164" i="110" s="1"/>
  <c r="AE54" i="69"/>
  <c r="T165" i="110" s="1"/>
  <c r="AE56" i="69"/>
  <c r="T166" i="110" s="1"/>
  <c r="AE58" i="69"/>
  <c r="T167" i="110" s="1"/>
  <c r="AE60" i="69"/>
  <c r="T168" i="110" s="1"/>
  <c r="AE62" i="69"/>
  <c r="T169" i="110" s="1"/>
  <c r="AE64" i="69"/>
  <c r="T170" i="110" s="1"/>
  <c r="AE66" i="69"/>
  <c r="T171" i="110" s="1"/>
  <c r="AE68" i="69"/>
  <c r="T172" i="110" s="1"/>
  <c r="AE70" i="69"/>
  <c r="T173" i="110" s="1"/>
  <c r="AE72" i="69"/>
  <c r="T174" i="110" s="1"/>
  <c r="AE74" i="69"/>
  <c r="T175" i="110" s="1"/>
  <c r="R46" i="69"/>
  <c r="R48" i="69"/>
  <c r="R50" i="69"/>
  <c r="R52" i="69"/>
  <c r="R54" i="69"/>
  <c r="R56" i="69"/>
  <c r="R58" i="69"/>
  <c r="R60" i="69"/>
  <c r="R62" i="69"/>
  <c r="R64" i="69"/>
  <c r="R66" i="69"/>
  <c r="R68" i="69"/>
  <c r="R70" i="69"/>
  <c r="R72" i="69"/>
  <c r="R74" i="69"/>
  <c r="BC74" i="69" l="1"/>
  <c r="BC58" i="69"/>
  <c r="BC50" i="69"/>
  <c r="BC66" i="69"/>
  <c r="BC72" i="69"/>
  <c r="BC64" i="69"/>
  <c r="BC56" i="69"/>
  <c r="BC48" i="69"/>
  <c r="BC70" i="69"/>
  <c r="BC62" i="69"/>
  <c r="BC54" i="69"/>
  <c r="BC46" i="69"/>
  <c r="BC68" i="69"/>
  <c r="BC60" i="69"/>
  <c r="BC52" i="69"/>
  <c r="BA60" i="69"/>
  <c r="AW70" i="69"/>
  <c r="AF173" i="110" s="1"/>
  <c r="AH173" i="110" s="1"/>
  <c r="AV70" i="69"/>
  <c r="AW62" i="69"/>
  <c r="AF169" i="110" s="1"/>
  <c r="AH169" i="110" s="1"/>
  <c r="AV62" i="69"/>
  <c r="AW54" i="69"/>
  <c r="AF165" i="110" s="1"/>
  <c r="AH165" i="110" s="1"/>
  <c r="AV54" i="69"/>
  <c r="AW46" i="69"/>
  <c r="AF161" i="110" s="1"/>
  <c r="AH161" i="110" s="1"/>
  <c r="AV46" i="69"/>
  <c r="AW68" i="69"/>
  <c r="AF172" i="110" s="1"/>
  <c r="AH172" i="110" s="1"/>
  <c r="AV68" i="69"/>
  <c r="AW74" i="69"/>
  <c r="AF175" i="110" s="1"/>
  <c r="AH175" i="110" s="1"/>
  <c r="AV74" i="69"/>
  <c r="AW58" i="69"/>
  <c r="AF167" i="110" s="1"/>
  <c r="AH167" i="110" s="1"/>
  <c r="AV58" i="69"/>
  <c r="AW50" i="69"/>
  <c r="AF163" i="110" s="1"/>
  <c r="AH163" i="110" s="1"/>
  <c r="AV50" i="69"/>
  <c r="AW60" i="69"/>
  <c r="AF168" i="110" s="1"/>
  <c r="AH168" i="110" s="1"/>
  <c r="AV60" i="69"/>
  <c r="AW52" i="69"/>
  <c r="AF164" i="110" s="1"/>
  <c r="AH164" i="110" s="1"/>
  <c r="AV52" i="69"/>
  <c r="AW66" i="69"/>
  <c r="AF171" i="110" s="1"/>
  <c r="AH171" i="110" s="1"/>
  <c r="AV66" i="69"/>
  <c r="AW72" i="69"/>
  <c r="AF174" i="110" s="1"/>
  <c r="AH174" i="110" s="1"/>
  <c r="AV72" i="69"/>
  <c r="AW64" i="69"/>
  <c r="AV64" i="69"/>
  <c r="AW56" i="69"/>
  <c r="AF166" i="110" s="1"/>
  <c r="AH166" i="110" s="1"/>
  <c r="AV56" i="69"/>
  <c r="AW48" i="69"/>
  <c r="AF162" i="110" s="1"/>
  <c r="AH162" i="110" s="1"/>
  <c r="AV48" i="69"/>
  <c r="AU72" i="69"/>
  <c r="AM174" i="110" s="1"/>
  <c r="S174" i="110"/>
  <c r="AU64" i="69"/>
  <c r="AM170" i="110" s="1"/>
  <c r="S170" i="110"/>
  <c r="AU56" i="69"/>
  <c r="AM166" i="110" s="1"/>
  <c r="S166" i="110"/>
  <c r="AU70" i="69"/>
  <c r="AM173" i="110" s="1"/>
  <c r="S173" i="110"/>
  <c r="AU62" i="69"/>
  <c r="AM169" i="110" s="1"/>
  <c r="S169" i="110"/>
  <c r="AU54" i="69"/>
  <c r="S165" i="110"/>
  <c r="AK46" i="69"/>
  <c r="J161" i="110" s="1"/>
  <c r="AU46" i="69"/>
  <c r="S161" i="110"/>
  <c r="AU68" i="69"/>
  <c r="AM172" i="110" s="1"/>
  <c r="S172" i="110"/>
  <c r="AU60" i="69"/>
  <c r="AM168" i="110" s="1"/>
  <c r="S168" i="110"/>
  <c r="AU52" i="69"/>
  <c r="S164" i="110"/>
  <c r="AU74" i="69"/>
  <c r="AM175" i="110" s="1"/>
  <c r="S175" i="110"/>
  <c r="AU66" i="69"/>
  <c r="AM171" i="110" s="1"/>
  <c r="S171" i="110"/>
  <c r="AU58" i="69"/>
  <c r="AM167" i="110" s="1"/>
  <c r="S167" i="110"/>
  <c r="AU50" i="69"/>
  <c r="S163" i="110"/>
  <c r="AU48" i="69"/>
  <c r="S162" i="110"/>
  <c r="AX72" i="69"/>
  <c r="AG174" i="110" s="1"/>
  <c r="AX64" i="69"/>
  <c r="AG170" i="110" s="1"/>
  <c r="AX56" i="69"/>
  <c r="AG166" i="110" s="1"/>
  <c r="AX48" i="69"/>
  <c r="AG162" i="110" s="1"/>
  <c r="AK62" i="69"/>
  <c r="J169" i="110" s="1"/>
  <c r="AK60" i="69"/>
  <c r="AX68" i="69"/>
  <c r="AG172" i="110" s="1"/>
  <c r="AX52" i="69"/>
  <c r="AG164" i="110" s="1"/>
  <c r="AN68" i="69"/>
  <c r="AX70" i="69"/>
  <c r="AG173" i="110" s="1"/>
  <c r="AX54" i="69"/>
  <c r="AG165" i="110" s="1"/>
  <c r="AK70" i="69"/>
  <c r="J173" i="110" s="1"/>
  <c r="AK54" i="69"/>
  <c r="J165" i="110" s="1"/>
  <c r="AN60" i="69"/>
  <c r="AX60" i="69"/>
  <c r="AG168" i="110" s="1"/>
  <c r="AK68" i="69"/>
  <c r="J172" i="110" s="1"/>
  <c r="AK52" i="69"/>
  <c r="J164" i="110" s="1"/>
  <c r="AN52" i="69"/>
  <c r="BA68" i="69"/>
  <c r="AX62" i="69"/>
  <c r="AG169" i="110" s="1"/>
  <c r="BA52" i="69"/>
  <c r="AX46" i="69"/>
  <c r="AG161" i="110" s="1"/>
  <c r="AX58" i="69"/>
  <c r="AG167" i="110" s="1"/>
  <c r="AN74" i="69"/>
  <c r="AN58" i="69"/>
  <c r="AK74" i="69"/>
  <c r="J175" i="110" s="1"/>
  <c r="AK66" i="69"/>
  <c r="J171" i="110" s="1"/>
  <c r="AK58" i="69"/>
  <c r="J167" i="110" s="1"/>
  <c r="AK50" i="69"/>
  <c r="J163" i="110" s="1"/>
  <c r="AN72" i="69"/>
  <c r="AN64" i="69"/>
  <c r="AN56" i="69"/>
  <c r="AN48" i="69"/>
  <c r="AZ74" i="69"/>
  <c r="AZ72" i="69"/>
  <c r="AZ70" i="69"/>
  <c r="AZ68" i="69"/>
  <c r="AZ66" i="69"/>
  <c r="AZ64" i="69"/>
  <c r="AZ62" i="69"/>
  <c r="AZ60" i="69"/>
  <c r="AZ58" i="69"/>
  <c r="AZ56" i="69"/>
  <c r="AZ54" i="69"/>
  <c r="AZ52" i="69"/>
  <c r="AZ50" i="69"/>
  <c r="AZ48" i="69"/>
  <c r="AZ46" i="69"/>
  <c r="AX74" i="69"/>
  <c r="AG175" i="110" s="1"/>
  <c r="AX66" i="69"/>
  <c r="AG171" i="110" s="1"/>
  <c r="AX50" i="69"/>
  <c r="AG163" i="110" s="1"/>
  <c r="AN66" i="69"/>
  <c r="AN50" i="69"/>
  <c r="BA74" i="69"/>
  <c r="BA72" i="69"/>
  <c r="BA70" i="69"/>
  <c r="BA66" i="69"/>
  <c r="BA64" i="69"/>
  <c r="AF170" i="110"/>
  <c r="AH170" i="110" s="1"/>
  <c r="BA62" i="69"/>
  <c r="BA58" i="69"/>
  <c r="BA56" i="69"/>
  <c r="BA54" i="69"/>
  <c r="BA50" i="69"/>
  <c r="BA48" i="69"/>
  <c r="BA46" i="69"/>
  <c r="AK72" i="69"/>
  <c r="J174" i="110" s="1"/>
  <c r="AK64" i="69"/>
  <c r="J170" i="110" s="1"/>
  <c r="AK56" i="69"/>
  <c r="J166" i="110" s="1"/>
  <c r="AK48" i="69"/>
  <c r="J162" i="110" s="1"/>
  <c r="AN70" i="69"/>
  <c r="AN62" i="69"/>
  <c r="AN54" i="69"/>
  <c r="AN46" i="69"/>
  <c r="AY74" i="69"/>
  <c r="AY72" i="69"/>
  <c r="AY70" i="69"/>
  <c r="AY68" i="69"/>
  <c r="AY66" i="69"/>
  <c r="AY64" i="69"/>
  <c r="AY62" i="69"/>
  <c r="AY60" i="69"/>
  <c r="AY58" i="69"/>
  <c r="AY56" i="69"/>
  <c r="AY54" i="69"/>
  <c r="AY52" i="69"/>
  <c r="AY50" i="69"/>
  <c r="AY48" i="69"/>
  <c r="AY46" i="69"/>
  <c r="AV36" i="65"/>
  <c r="N108" i="110" s="1"/>
  <c r="AV38" i="65"/>
  <c r="N109" i="110" s="1"/>
  <c r="AV40" i="65"/>
  <c r="N110" i="110" s="1"/>
  <c r="AV42" i="65"/>
  <c r="N111" i="110" s="1"/>
  <c r="AV44" i="65"/>
  <c r="N112" i="110" s="1"/>
  <c r="AU36" i="65"/>
  <c r="J108" i="110" s="1"/>
  <c r="AU38" i="65"/>
  <c r="J109" i="110" s="1"/>
  <c r="AU40" i="65"/>
  <c r="J110" i="110" s="1"/>
  <c r="AU42" i="65"/>
  <c r="J111" i="110" s="1"/>
  <c r="AU44" i="65"/>
  <c r="J112" i="110" s="1"/>
  <c r="AK36" i="65"/>
  <c r="M108" i="110" s="1"/>
  <c r="AK38" i="65"/>
  <c r="M109" i="110" s="1"/>
  <c r="AK40" i="65"/>
  <c r="M110" i="110" s="1"/>
  <c r="AK42" i="65"/>
  <c r="M111" i="110" s="1"/>
  <c r="AK44" i="65"/>
  <c r="M112" i="110" s="1"/>
  <c r="M98" i="110"/>
  <c r="AI36" i="65"/>
  <c r="AI38" i="65"/>
  <c r="AI40" i="65"/>
  <c r="AI42" i="65"/>
  <c r="AI44" i="65"/>
  <c r="T36" i="65"/>
  <c r="T38" i="65"/>
  <c r="T40" i="65"/>
  <c r="T42" i="65"/>
  <c r="T44" i="65"/>
  <c r="AV36" i="64"/>
  <c r="N92" i="110" s="1"/>
  <c r="AV38" i="64"/>
  <c r="N93" i="110" s="1"/>
  <c r="AV40" i="64"/>
  <c r="N94" i="110" s="1"/>
  <c r="AV42" i="64"/>
  <c r="N95" i="110" s="1"/>
  <c r="AV44" i="64"/>
  <c r="N96" i="110" s="1"/>
  <c r="AU36" i="64"/>
  <c r="J92" i="110" s="1"/>
  <c r="AU38" i="64"/>
  <c r="J93" i="110" s="1"/>
  <c r="AU40" i="64"/>
  <c r="J94" i="110" s="1"/>
  <c r="AU42" i="64"/>
  <c r="J95" i="110" s="1"/>
  <c r="AU44" i="64"/>
  <c r="J96" i="110" s="1"/>
  <c r="AK36" i="64"/>
  <c r="M92" i="110" s="1"/>
  <c r="AK38" i="64"/>
  <c r="M93" i="110" s="1"/>
  <c r="AK40" i="64"/>
  <c r="M94" i="110" s="1"/>
  <c r="AK42" i="64"/>
  <c r="M95" i="110" s="1"/>
  <c r="AK44" i="64"/>
  <c r="M96" i="110" s="1"/>
  <c r="M82" i="110"/>
  <c r="AI36" i="64"/>
  <c r="AI38" i="64"/>
  <c r="AI40" i="64"/>
  <c r="AI42" i="64"/>
  <c r="AI44" i="64"/>
  <c r="T36" i="64"/>
  <c r="T38" i="64"/>
  <c r="T40" i="64"/>
  <c r="T42" i="64"/>
  <c r="T44" i="64"/>
  <c r="Z12" i="65" l="1"/>
  <c r="Z12" i="64"/>
  <c r="L171" i="110"/>
  <c r="AI171" i="110" s="1"/>
  <c r="O171" i="110"/>
  <c r="L175" i="110"/>
  <c r="AI175" i="110" s="1"/>
  <c r="O175" i="110"/>
  <c r="L169" i="110"/>
  <c r="AI169" i="110" s="1"/>
  <c r="O169" i="110"/>
  <c r="L173" i="110"/>
  <c r="O173" i="110"/>
  <c r="L174" i="110"/>
  <c r="AI174" i="110" s="1"/>
  <c r="O174" i="110"/>
  <c r="L165" i="110"/>
  <c r="AI165" i="110" s="1"/>
  <c r="O165" i="110"/>
  <c r="L166" i="110"/>
  <c r="AI166" i="110" s="1"/>
  <c r="O166" i="110"/>
  <c r="L170" i="110"/>
  <c r="AI170" i="110" s="1"/>
  <c r="O170" i="110"/>
  <c r="L172" i="110"/>
  <c r="AI172" i="110" s="1"/>
  <c r="O172" i="110"/>
  <c r="L161" i="110"/>
  <c r="AI161" i="110" s="1"/>
  <c r="O161" i="110"/>
  <c r="L163" i="110"/>
  <c r="AI163" i="110" s="1"/>
  <c r="O163" i="110"/>
  <c r="L162" i="110"/>
  <c r="AI162" i="110" s="1"/>
  <c r="O162" i="110"/>
  <c r="L167" i="110"/>
  <c r="AI167" i="110" s="1"/>
  <c r="O167" i="110"/>
  <c r="L164" i="110"/>
  <c r="AI164" i="110" s="1"/>
  <c r="O164" i="110"/>
  <c r="L168" i="110"/>
  <c r="AI168" i="110" s="1"/>
  <c r="O168" i="110"/>
  <c r="AI173" i="110"/>
  <c r="C172" i="110"/>
  <c r="B172" i="110" s="1"/>
  <c r="C171" i="110"/>
  <c r="B171" i="110" s="1"/>
  <c r="C173" i="110"/>
  <c r="B173" i="110" s="1"/>
  <c r="C175" i="110"/>
  <c r="B175" i="110" s="1"/>
  <c r="C169" i="110"/>
  <c r="B169" i="110" s="1"/>
  <c r="J168" i="110"/>
  <c r="C168" i="110" s="1"/>
  <c r="B168" i="110" s="1"/>
  <c r="C166" i="110"/>
  <c r="B166" i="110" s="1"/>
  <c r="C170" i="110"/>
  <c r="B170" i="110" s="1"/>
  <c r="C174" i="110"/>
  <c r="B174" i="110" s="1"/>
  <c r="C167" i="110"/>
  <c r="B167" i="110" s="1"/>
  <c r="P169" i="110"/>
  <c r="Q169" i="110"/>
  <c r="P162" i="110"/>
  <c r="Q162" i="110"/>
  <c r="P167" i="110"/>
  <c r="Q167" i="110"/>
  <c r="P164" i="110"/>
  <c r="Q164" i="110"/>
  <c r="P168" i="110"/>
  <c r="Q168" i="110"/>
  <c r="P173" i="110"/>
  <c r="Q173" i="110"/>
  <c r="P166" i="110"/>
  <c r="Q166" i="110"/>
  <c r="P175" i="110"/>
  <c r="Q175" i="110"/>
  <c r="P161" i="110"/>
  <c r="Q161" i="110"/>
  <c r="P163" i="110"/>
  <c r="Q163" i="110"/>
  <c r="P170" i="110"/>
  <c r="Q170" i="110"/>
  <c r="P172" i="110"/>
  <c r="Q172" i="110"/>
  <c r="P165" i="110"/>
  <c r="Q165" i="110"/>
  <c r="P171" i="110"/>
  <c r="Q171" i="110"/>
  <c r="P174" i="110"/>
  <c r="Q174" i="110"/>
  <c r="N169" i="110"/>
  <c r="M169" i="110"/>
  <c r="R169" i="110"/>
  <c r="AE169" i="110"/>
  <c r="R174" i="110"/>
  <c r="N174" i="110"/>
  <c r="AE174" i="110"/>
  <c r="M174" i="110"/>
  <c r="N173" i="110"/>
  <c r="M173" i="110"/>
  <c r="AE173" i="110"/>
  <c r="R173" i="110"/>
  <c r="R162" i="110"/>
  <c r="N162" i="110"/>
  <c r="AE162" i="110"/>
  <c r="M162" i="110"/>
  <c r="AE167" i="110"/>
  <c r="R167" i="110"/>
  <c r="M167" i="110"/>
  <c r="N167" i="110"/>
  <c r="M164" i="110"/>
  <c r="AE164" i="110"/>
  <c r="N164" i="110"/>
  <c r="R164" i="110"/>
  <c r="M168" i="110"/>
  <c r="AE168" i="110"/>
  <c r="N168" i="110"/>
  <c r="R168" i="110"/>
  <c r="N161" i="110"/>
  <c r="M161" i="110"/>
  <c r="R161" i="110"/>
  <c r="AE161" i="110"/>
  <c r="AE163" i="110"/>
  <c r="R163" i="110"/>
  <c r="M163" i="110"/>
  <c r="N163" i="110"/>
  <c r="R166" i="110"/>
  <c r="N166" i="110"/>
  <c r="AE166" i="110"/>
  <c r="M166" i="110"/>
  <c r="AE175" i="110"/>
  <c r="R175" i="110"/>
  <c r="M175" i="110"/>
  <c r="N175" i="110"/>
  <c r="M172" i="110"/>
  <c r="AE172" i="110"/>
  <c r="N172" i="110"/>
  <c r="R172" i="110"/>
  <c r="N165" i="110"/>
  <c r="M165" i="110"/>
  <c r="AE165" i="110"/>
  <c r="R165" i="110"/>
  <c r="AE171" i="110"/>
  <c r="R171" i="110"/>
  <c r="M171" i="110"/>
  <c r="N171" i="110"/>
  <c r="R170" i="110"/>
  <c r="N170" i="110"/>
  <c r="AE170" i="110"/>
  <c r="M170" i="110"/>
  <c r="N7" i="110"/>
  <c r="N8" i="110"/>
  <c r="N9" i="110"/>
  <c r="N10" i="110"/>
  <c r="N11" i="110"/>
  <c r="N12" i="110"/>
  <c r="AL175" i="110" l="1"/>
  <c r="AL172" i="110"/>
  <c r="AL166" i="110"/>
  <c r="AL174" i="110"/>
  <c r="AL167" i="110"/>
  <c r="AK170" i="110"/>
  <c r="AJ170" i="110"/>
  <c r="AK171" i="110"/>
  <c r="AJ171" i="110"/>
  <c r="AK165" i="110"/>
  <c r="AJ165" i="110"/>
  <c r="AK163" i="110"/>
  <c r="AJ163" i="110"/>
  <c r="AK169" i="110"/>
  <c r="AJ169" i="110"/>
  <c r="AL169" i="110"/>
  <c r="AK166" i="110"/>
  <c r="AJ166" i="110"/>
  <c r="AK168" i="110"/>
  <c r="AJ168" i="110"/>
  <c r="AL168" i="110"/>
  <c r="AK172" i="110"/>
  <c r="AJ172" i="110"/>
  <c r="AK164" i="110"/>
  <c r="AJ164" i="110"/>
  <c r="AK162" i="110"/>
  <c r="AJ162" i="110"/>
  <c r="AK173" i="110"/>
  <c r="AJ173" i="110"/>
  <c r="AL171" i="110"/>
  <c r="AL170" i="110"/>
  <c r="AL173" i="110"/>
  <c r="AK175" i="110"/>
  <c r="AJ175" i="110"/>
  <c r="AK161" i="110"/>
  <c r="AJ161" i="110"/>
  <c r="AK167" i="110"/>
  <c r="AJ167" i="110"/>
  <c r="AK174" i="110"/>
  <c r="AJ174" i="110"/>
  <c r="X45" i="55"/>
  <c r="AI45" i="81" l="1"/>
  <c r="AA30" i="81"/>
  <c r="AN113" i="110"/>
  <c r="AN126" i="110"/>
  <c r="AN125" i="110"/>
  <c r="AN128" i="110"/>
  <c r="AN127" i="110"/>
  <c r="AN124" i="110"/>
  <c r="AN114" i="110"/>
  <c r="AN115" i="110"/>
  <c r="AN116" i="110"/>
  <c r="AN120" i="110"/>
  <c r="AN118" i="110"/>
  <c r="AN119" i="110"/>
  <c r="AN123" i="110"/>
  <c r="AN122" i="110"/>
  <c r="AN117" i="110"/>
  <c r="AN121" i="110"/>
  <c r="AN65" i="110"/>
  <c r="AN81" i="110"/>
  <c r="AN97" i="110"/>
  <c r="AN34" i="110"/>
  <c r="BB46" i="69"/>
  <c r="AN161" i="110" s="1"/>
  <c r="BB62" i="69"/>
  <c r="AN169" i="110" s="1"/>
  <c r="BB52" i="69"/>
  <c r="AN164" i="110" s="1"/>
  <c r="BB68" i="69"/>
  <c r="AN172" i="110" s="1"/>
  <c r="BB54" i="69"/>
  <c r="AN165" i="110" s="1"/>
  <c r="BB70" i="69"/>
  <c r="AN173" i="110" s="1"/>
  <c r="BB60" i="69"/>
  <c r="AN168" i="110" s="1"/>
  <c r="BB48" i="69"/>
  <c r="AN162" i="110" s="1"/>
  <c r="BB56" i="69"/>
  <c r="AN166" i="110" s="1"/>
  <c r="BB66" i="69"/>
  <c r="AN171" i="110" s="1"/>
  <c r="BB74" i="69"/>
  <c r="AN175" i="110" s="1"/>
  <c r="BB64" i="69"/>
  <c r="AN170" i="110" s="1"/>
  <c r="BB72" i="69"/>
  <c r="AN174" i="110" s="1"/>
  <c r="BB50" i="69"/>
  <c r="AN163" i="110" s="1"/>
  <c r="BB58" i="69"/>
  <c r="AN167" i="110" s="1"/>
  <c r="H45" i="3"/>
  <c r="AY34" i="75"/>
  <c r="AX34" i="75"/>
  <c r="AW34" i="75"/>
  <c r="AY32" i="75"/>
  <c r="AX32" i="75"/>
  <c r="AW32" i="75"/>
  <c r="AY30" i="75"/>
  <c r="AX30" i="75"/>
  <c r="AW30" i="75"/>
  <c r="AY28" i="75"/>
  <c r="AX28" i="75"/>
  <c r="AW28" i="75"/>
  <c r="AY26" i="75"/>
  <c r="AX26" i="75"/>
  <c r="AW26" i="75"/>
  <c r="AY24" i="75"/>
  <c r="AX24" i="75"/>
  <c r="AW24" i="75"/>
  <c r="AY22" i="75"/>
  <c r="AX22" i="75"/>
  <c r="AW22" i="75"/>
  <c r="AY20" i="75"/>
  <c r="AX20" i="75"/>
  <c r="AW20" i="75"/>
  <c r="AY18" i="75"/>
  <c r="AX18" i="75"/>
  <c r="AW18" i="75"/>
  <c r="AY16" i="75"/>
  <c r="AX16" i="75"/>
  <c r="AW16" i="75"/>
  <c r="AY34" i="74"/>
  <c r="AX34" i="74"/>
  <c r="AW34" i="74"/>
  <c r="AY32" i="74"/>
  <c r="AX32" i="74"/>
  <c r="AW32" i="74"/>
  <c r="AY30" i="74"/>
  <c r="AX30" i="74"/>
  <c r="AW30" i="74"/>
  <c r="AY28" i="74"/>
  <c r="AX28" i="74"/>
  <c r="AW28" i="74"/>
  <c r="AY26" i="74"/>
  <c r="AX26" i="74"/>
  <c r="AW26" i="74"/>
  <c r="AY24" i="74"/>
  <c r="AX24" i="74"/>
  <c r="AW24" i="74"/>
  <c r="AY22" i="74"/>
  <c r="AX22" i="74"/>
  <c r="AW22" i="74"/>
  <c r="AY20" i="74"/>
  <c r="AX20" i="74"/>
  <c r="AW20" i="74"/>
  <c r="AY18" i="74"/>
  <c r="AX18" i="74"/>
  <c r="AW18" i="74"/>
  <c r="AY16" i="74"/>
  <c r="AX16" i="74"/>
  <c r="AW16" i="74"/>
  <c r="AY34" i="73"/>
  <c r="AX34" i="73"/>
  <c r="AW34" i="73"/>
  <c r="AY32" i="73"/>
  <c r="AX32" i="73"/>
  <c r="AW32" i="73"/>
  <c r="AY30" i="73"/>
  <c r="AX30" i="73"/>
  <c r="AW30" i="73"/>
  <c r="AY28" i="73"/>
  <c r="AX28" i="73"/>
  <c r="AW28" i="73"/>
  <c r="AY26" i="73"/>
  <c r="AX26" i="73"/>
  <c r="AW26" i="73"/>
  <c r="AY24" i="73"/>
  <c r="AX24" i="73"/>
  <c r="AW24" i="73"/>
  <c r="AY22" i="73"/>
  <c r="AX22" i="73"/>
  <c r="AW22" i="73"/>
  <c r="AY20" i="73"/>
  <c r="AX20" i="73"/>
  <c r="AW20" i="73"/>
  <c r="AY18" i="73"/>
  <c r="AX18" i="73"/>
  <c r="AW18" i="73"/>
  <c r="AY16" i="73"/>
  <c r="AX16" i="73"/>
  <c r="AW16" i="73"/>
  <c r="AY34" i="72"/>
  <c r="AX34" i="72"/>
  <c r="AW34" i="72"/>
  <c r="AY32" i="72"/>
  <c r="AX32" i="72"/>
  <c r="AW32" i="72"/>
  <c r="AY30" i="72"/>
  <c r="AX30" i="72"/>
  <c r="AW30" i="72"/>
  <c r="AY28" i="72"/>
  <c r="AX28" i="72"/>
  <c r="AW28" i="72"/>
  <c r="AY26" i="72"/>
  <c r="AX26" i="72"/>
  <c r="AW26" i="72"/>
  <c r="AY24" i="72"/>
  <c r="AX24" i="72"/>
  <c r="AW24" i="72"/>
  <c r="AY22" i="72"/>
  <c r="AX22" i="72"/>
  <c r="AW22" i="72"/>
  <c r="AY20" i="72"/>
  <c r="AX20" i="72"/>
  <c r="AW20" i="72"/>
  <c r="AY18" i="72"/>
  <c r="AX18" i="72"/>
  <c r="AW18" i="72"/>
  <c r="AY16" i="72"/>
  <c r="AX16" i="72"/>
  <c r="AW16" i="72"/>
  <c r="AY34" i="71"/>
  <c r="AX34" i="71"/>
  <c r="AW34" i="71"/>
  <c r="AY32" i="71"/>
  <c r="AX32" i="71"/>
  <c r="AW32" i="71"/>
  <c r="AY30" i="71"/>
  <c r="AX30" i="71"/>
  <c r="AW30" i="71"/>
  <c r="AY28" i="71"/>
  <c r="AX28" i="71"/>
  <c r="AW28" i="71"/>
  <c r="AY26" i="71"/>
  <c r="AX26" i="71"/>
  <c r="AW26" i="71"/>
  <c r="AY24" i="71"/>
  <c r="AX24" i="71"/>
  <c r="AW24" i="71"/>
  <c r="AY22" i="71"/>
  <c r="AX22" i="71"/>
  <c r="AW22" i="71"/>
  <c r="AY20" i="71"/>
  <c r="AX20" i="71"/>
  <c r="AW20" i="71"/>
  <c r="AY18" i="71"/>
  <c r="AX18" i="71"/>
  <c r="AW18" i="71"/>
  <c r="AY16" i="71"/>
  <c r="AX16" i="71"/>
  <c r="AW16" i="71"/>
  <c r="AY34" i="70"/>
  <c r="AX34" i="70"/>
  <c r="AW34" i="70"/>
  <c r="AY32" i="70"/>
  <c r="AX32" i="70"/>
  <c r="AW32" i="70"/>
  <c r="AY30" i="70"/>
  <c r="AX30" i="70"/>
  <c r="AW30" i="70"/>
  <c r="AY28" i="70"/>
  <c r="AX28" i="70"/>
  <c r="AW28" i="70"/>
  <c r="AY26" i="70"/>
  <c r="AX26" i="70"/>
  <c r="AW26" i="70"/>
  <c r="AY24" i="70"/>
  <c r="AX24" i="70"/>
  <c r="AW24" i="70"/>
  <c r="AY22" i="70"/>
  <c r="AX22" i="70"/>
  <c r="AW22" i="70"/>
  <c r="AY20" i="70"/>
  <c r="AX20" i="70"/>
  <c r="AW20" i="70"/>
  <c r="AY18" i="70"/>
  <c r="AX18" i="70"/>
  <c r="AW18" i="70"/>
  <c r="AY16" i="70"/>
  <c r="AX16" i="70"/>
  <c r="AW16" i="70"/>
  <c r="AM276" i="110"/>
  <c r="AO34" i="75"/>
  <c r="AK34" i="75"/>
  <c r="L276" i="110" s="1"/>
  <c r="AI276" i="110" s="1"/>
  <c r="AH34" i="75"/>
  <c r="J276" i="110" s="1"/>
  <c r="AM275" i="110"/>
  <c r="AO32" i="75"/>
  <c r="AK32" i="75"/>
  <c r="L275" i="110" s="1"/>
  <c r="AI275" i="110" s="1"/>
  <c r="AH32" i="75"/>
  <c r="J275" i="110" s="1"/>
  <c r="AM274" i="110"/>
  <c r="AO30" i="75"/>
  <c r="AK30" i="75"/>
  <c r="L274" i="110" s="1"/>
  <c r="AI274" i="110" s="1"/>
  <c r="AH30" i="75"/>
  <c r="J274" i="110" s="1"/>
  <c r="AM273" i="110"/>
  <c r="AO28" i="75"/>
  <c r="AK28" i="75"/>
  <c r="L273" i="110" s="1"/>
  <c r="AI273" i="110" s="1"/>
  <c r="AH28" i="75"/>
  <c r="J273" i="110" s="1"/>
  <c r="AM272" i="110"/>
  <c r="AO26" i="75"/>
  <c r="AK26" i="75"/>
  <c r="L272" i="110" s="1"/>
  <c r="AI272" i="110" s="1"/>
  <c r="AH26" i="75"/>
  <c r="J272" i="110" s="1"/>
  <c r="AM271" i="110"/>
  <c r="AO24" i="75"/>
  <c r="AK24" i="75"/>
  <c r="L271" i="110" s="1"/>
  <c r="AI271" i="110" s="1"/>
  <c r="AH24" i="75"/>
  <c r="J271" i="110" s="1"/>
  <c r="AM270" i="110"/>
  <c r="AO22" i="75"/>
  <c r="AK22" i="75"/>
  <c r="L270" i="110" s="1"/>
  <c r="AI270" i="110" s="1"/>
  <c r="AH22" i="75"/>
  <c r="J270" i="110" s="1"/>
  <c r="AM269" i="110"/>
  <c r="AO20" i="75"/>
  <c r="AK20" i="75"/>
  <c r="L269" i="110" s="1"/>
  <c r="AI269" i="110" s="1"/>
  <c r="AH20" i="75"/>
  <c r="J269" i="110" s="1"/>
  <c r="AM268" i="110"/>
  <c r="AO18" i="75"/>
  <c r="AK18" i="75"/>
  <c r="L268" i="110" s="1"/>
  <c r="AI268" i="110" s="1"/>
  <c r="AH18" i="75"/>
  <c r="J268" i="110" s="1"/>
  <c r="AM267" i="110"/>
  <c r="AO16" i="75"/>
  <c r="AK16" i="75"/>
  <c r="AH16" i="75"/>
  <c r="AM260" i="110"/>
  <c r="AO34" i="74"/>
  <c r="AK34" i="74"/>
  <c r="L260" i="110" s="1"/>
  <c r="AI260" i="110" s="1"/>
  <c r="AH34" i="74"/>
  <c r="J260" i="110" s="1"/>
  <c r="AM259" i="110"/>
  <c r="AO32" i="74"/>
  <c r="AK32" i="74"/>
  <c r="L259" i="110" s="1"/>
  <c r="AI259" i="110" s="1"/>
  <c r="AH32" i="74"/>
  <c r="J259" i="110" s="1"/>
  <c r="AM258" i="110"/>
  <c r="AO30" i="74"/>
  <c r="AK30" i="74"/>
  <c r="L258" i="110" s="1"/>
  <c r="AI258" i="110" s="1"/>
  <c r="AH30" i="74"/>
  <c r="J258" i="110" s="1"/>
  <c r="AM257" i="110"/>
  <c r="AO28" i="74"/>
  <c r="AK28" i="74"/>
  <c r="L257" i="110" s="1"/>
  <c r="AI257" i="110" s="1"/>
  <c r="AH28" i="74"/>
  <c r="J257" i="110" s="1"/>
  <c r="AM256" i="110"/>
  <c r="AO26" i="74"/>
  <c r="AK26" i="74"/>
  <c r="L256" i="110" s="1"/>
  <c r="AI256" i="110" s="1"/>
  <c r="AH26" i="74"/>
  <c r="J256" i="110" s="1"/>
  <c r="AM255" i="110"/>
  <c r="AO24" i="74"/>
  <c r="AK24" i="74"/>
  <c r="L255" i="110" s="1"/>
  <c r="AI255" i="110" s="1"/>
  <c r="AH24" i="74"/>
  <c r="J255" i="110" s="1"/>
  <c r="AM254" i="110"/>
  <c r="AO22" i="74"/>
  <c r="AK22" i="74"/>
  <c r="L254" i="110" s="1"/>
  <c r="AI254" i="110" s="1"/>
  <c r="AH22" i="74"/>
  <c r="J254" i="110" s="1"/>
  <c r="AM253" i="110"/>
  <c r="AO20" i="74"/>
  <c r="AK20" i="74"/>
  <c r="L253" i="110" s="1"/>
  <c r="AI253" i="110" s="1"/>
  <c r="AH20" i="74"/>
  <c r="J253" i="110" s="1"/>
  <c r="AM252" i="110"/>
  <c r="AO18" i="74"/>
  <c r="AK18" i="74"/>
  <c r="L252" i="110" s="1"/>
  <c r="AI252" i="110" s="1"/>
  <c r="AH18" i="74"/>
  <c r="J252" i="110" s="1"/>
  <c r="AM251" i="110"/>
  <c r="AO16" i="74"/>
  <c r="AK16" i="74"/>
  <c r="AH16" i="74"/>
  <c r="AM244" i="110"/>
  <c r="AO34" i="73"/>
  <c r="AK34" i="73"/>
  <c r="L244" i="110" s="1"/>
  <c r="AI244" i="110" s="1"/>
  <c r="AH34" i="73"/>
  <c r="J244" i="110" s="1"/>
  <c r="AM243" i="110"/>
  <c r="AO32" i="73"/>
  <c r="AK32" i="73"/>
  <c r="L243" i="110" s="1"/>
  <c r="AI243" i="110" s="1"/>
  <c r="AH32" i="73"/>
  <c r="J243" i="110" s="1"/>
  <c r="AM242" i="110"/>
  <c r="AO30" i="73"/>
  <c r="AK30" i="73"/>
  <c r="L242" i="110" s="1"/>
  <c r="AI242" i="110" s="1"/>
  <c r="AH30" i="73"/>
  <c r="J242" i="110" s="1"/>
  <c r="AM241" i="110"/>
  <c r="AO28" i="73"/>
  <c r="AK28" i="73"/>
  <c r="L241" i="110" s="1"/>
  <c r="AI241" i="110" s="1"/>
  <c r="AH28" i="73"/>
  <c r="J241" i="110" s="1"/>
  <c r="AM240" i="110"/>
  <c r="AO26" i="73"/>
  <c r="AK26" i="73"/>
  <c r="L240" i="110" s="1"/>
  <c r="AI240" i="110" s="1"/>
  <c r="AH26" i="73"/>
  <c r="J240" i="110" s="1"/>
  <c r="AM239" i="110"/>
  <c r="AO24" i="73"/>
  <c r="AK24" i="73"/>
  <c r="L239" i="110" s="1"/>
  <c r="AI239" i="110" s="1"/>
  <c r="AH24" i="73"/>
  <c r="J239" i="110" s="1"/>
  <c r="AM238" i="110"/>
  <c r="AO22" i="73"/>
  <c r="AK22" i="73"/>
  <c r="L238" i="110" s="1"/>
  <c r="AI238" i="110" s="1"/>
  <c r="AH22" i="73"/>
  <c r="J238" i="110" s="1"/>
  <c r="AM237" i="110"/>
  <c r="AO20" i="73"/>
  <c r="AK20" i="73"/>
  <c r="L237" i="110" s="1"/>
  <c r="AI237" i="110" s="1"/>
  <c r="AH20" i="73"/>
  <c r="J237" i="110" s="1"/>
  <c r="AM236" i="110"/>
  <c r="AO18" i="73"/>
  <c r="AK18" i="73"/>
  <c r="L236" i="110" s="1"/>
  <c r="AI236" i="110" s="1"/>
  <c r="AH18" i="73"/>
  <c r="J236" i="110" s="1"/>
  <c r="AM235" i="110"/>
  <c r="AO16" i="73"/>
  <c r="AK16" i="73"/>
  <c r="AH16" i="73"/>
  <c r="AM228" i="110"/>
  <c r="AO34" i="72"/>
  <c r="AK34" i="72"/>
  <c r="L228" i="110" s="1"/>
  <c r="AI228" i="110" s="1"/>
  <c r="AH34" i="72"/>
  <c r="J228" i="110" s="1"/>
  <c r="AM227" i="110"/>
  <c r="AO32" i="72"/>
  <c r="AK32" i="72"/>
  <c r="L227" i="110" s="1"/>
  <c r="AI227" i="110" s="1"/>
  <c r="AH32" i="72"/>
  <c r="J227" i="110" s="1"/>
  <c r="AM226" i="110"/>
  <c r="AO30" i="72"/>
  <c r="AK30" i="72"/>
  <c r="L226" i="110" s="1"/>
  <c r="AI226" i="110" s="1"/>
  <c r="AH30" i="72"/>
  <c r="J226" i="110" s="1"/>
  <c r="AM225" i="110"/>
  <c r="AO28" i="72"/>
  <c r="AK28" i="72"/>
  <c r="L225" i="110" s="1"/>
  <c r="AI225" i="110" s="1"/>
  <c r="AH28" i="72"/>
  <c r="J225" i="110" s="1"/>
  <c r="AM224" i="110"/>
  <c r="AO26" i="72"/>
  <c r="AK26" i="72"/>
  <c r="L224" i="110" s="1"/>
  <c r="AI224" i="110" s="1"/>
  <c r="AH26" i="72"/>
  <c r="J224" i="110" s="1"/>
  <c r="AM223" i="110"/>
  <c r="AO24" i="72"/>
  <c r="AK24" i="72"/>
  <c r="L223" i="110" s="1"/>
  <c r="AI223" i="110" s="1"/>
  <c r="AH24" i="72"/>
  <c r="J223" i="110" s="1"/>
  <c r="AM222" i="110"/>
  <c r="AO22" i="72"/>
  <c r="AK22" i="72"/>
  <c r="L222" i="110" s="1"/>
  <c r="AI222" i="110" s="1"/>
  <c r="AH22" i="72"/>
  <c r="J222" i="110" s="1"/>
  <c r="AM221" i="110"/>
  <c r="AO20" i="72"/>
  <c r="AK20" i="72"/>
  <c r="L221" i="110" s="1"/>
  <c r="AI221" i="110" s="1"/>
  <c r="AH20" i="72"/>
  <c r="J221" i="110" s="1"/>
  <c r="AM220" i="110"/>
  <c r="AO18" i="72"/>
  <c r="AK18" i="72"/>
  <c r="L220" i="110" s="1"/>
  <c r="AI220" i="110" s="1"/>
  <c r="AH18" i="72"/>
  <c r="J220" i="110" s="1"/>
  <c r="AM219" i="110"/>
  <c r="AO16" i="72"/>
  <c r="AK16" i="72"/>
  <c r="AH16" i="72"/>
  <c r="AM212" i="110"/>
  <c r="AO34" i="71"/>
  <c r="AK34" i="71"/>
  <c r="L212" i="110" s="1"/>
  <c r="AI212" i="110" s="1"/>
  <c r="AH34" i="71"/>
  <c r="J212" i="110" s="1"/>
  <c r="AM211" i="110"/>
  <c r="AO32" i="71"/>
  <c r="AK32" i="71"/>
  <c r="L211" i="110" s="1"/>
  <c r="AI211" i="110" s="1"/>
  <c r="AH32" i="71"/>
  <c r="J211" i="110" s="1"/>
  <c r="AM210" i="110"/>
  <c r="AO30" i="71"/>
  <c r="AK30" i="71"/>
  <c r="L210" i="110" s="1"/>
  <c r="AI210" i="110" s="1"/>
  <c r="AH30" i="71"/>
  <c r="J210" i="110" s="1"/>
  <c r="AM209" i="110"/>
  <c r="AO28" i="71"/>
  <c r="AK28" i="71"/>
  <c r="L209" i="110" s="1"/>
  <c r="AI209" i="110" s="1"/>
  <c r="AH28" i="71"/>
  <c r="J209" i="110" s="1"/>
  <c r="AM208" i="110"/>
  <c r="AO26" i="71"/>
  <c r="AK26" i="71"/>
  <c r="L208" i="110" s="1"/>
  <c r="AI208" i="110" s="1"/>
  <c r="AH26" i="71"/>
  <c r="J208" i="110" s="1"/>
  <c r="AM207" i="110"/>
  <c r="AO24" i="71"/>
  <c r="AK24" i="71"/>
  <c r="L207" i="110" s="1"/>
  <c r="AI207" i="110" s="1"/>
  <c r="AH24" i="71"/>
  <c r="J207" i="110" s="1"/>
  <c r="AM206" i="110"/>
  <c r="AO22" i="71"/>
  <c r="AK22" i="71"/>
  <c r="L206" i="110" s="1"/>
  <c r="AI206" i="110" s="1"/>
  <c r="AH22" i="71"/>
  <c r="J206" i="110" s="1"/>
  <c r="AM205" i="110"/>
  <c r="AO20" i="71"/>
  <c r="AK20" i="71"/>
  <c r="L205" i="110" s="1"/>
  <c r="AI205" i="110" s="1"/>
  <c r="AH20" i="71"/>
  <c r="J205" i="110" s="1"/>
  <c r="AM204" i="110"/>
  <c r="AO18" i="71"/>
  <c r="AK18" i="71"/>
  <c r="L204" i="110" s="1"/>
  <c r="AI204" i="110" s="1"/>
  <c r="AH18" i="71"/>
  <c r="J204" i="110" s="1"/>
  <c r="AM203" i="110"/>
  <c r="AO16" i="71"/>
  <c r="AK16" i="71"/>
  <c r="AH16" i="71"/>
  <c r="AM196" i="110"/>
  <c r="AO34" i="70"/>
  <c r="AK34" i="70"/>
  <c r="L196" i="110" s="1"/>
  <c r="AI196" i="110" s="1"/>
  <c r="AH34" i="70"/>
  <c r="J196" i="110" s="1"/>
  <c r="AM195" i="110"/>
  <c r="AO32" i="70"/>
  <c r="AK32" i="70"/>
  <c r="L195" i="110" s="1"/>
  <c r="AI195" i="110" s="1"/>
  <c r="AH32" i="70"/>
  <c r="J195" i="110" s="1"/>
  <c r="AM194" i="110"/>
  <c r="AO30" i="70"/>
  <c r="AK30" i="70"/>
  <c r="L194" i="110" s="1"/>
  <c r="AI194" i="110" s="1"/>
  <c r="AH30" i="70"/>
  <c r="J194" i="110" s="1"/>
  <c r="AM193" i="110"/>
  <c r="AO28" i="70"/>
  <c r="AK28" i="70"/>
  <c r="L193" i="110" s="1"/>
  <c r="AI193" i="110" s="1"/>
  <c r="AH28" i="70"/>
  <c r="J193" i="110" s="1"/>
  <c r="AM192" i="110"/>
  <c r="AO26" i="70"/>
  <c r="AK26" i="70"/>
  <c r="L192" i="110" s="1"/>
  <c r="AI192" i="110" s="1"/>
  <c r="AH26" i="70"/>
  <c r="J192" i="110" s="1"/>
  <c r="AM191" i="110"/>
  <c r="AO24" i="70"/>
  <c r="AK24" i="70"/>
  <c r="L191" i="110" s="1"/>
  <c r="AI191" i="110" s="1"/>
  <c r="AH24" i="70"/>
  <c r="J191" i="110" s="1"/>
  <c r="AM190" i="110"/>
  <c r="AO22" i="70"/>
  <c r="AK22" i="70"/>
  <c r="L190" i="110" s="1"/>
  <c r="AI190" i="110" s="1"/>
  <c r="AH22" i="70"/>
  <c r="J190" i="110" s="1"/>
  <c r="AM189" i="110"/>
  <c r="AO20" i="70"/>
  <c r="AK20" i="70"/>
  <c r="L189" i="110" s="1"/>
  <c r="AI189" i="110" s="1"/>
  <c r="AH20" i="70"/>
  <c r="J189" i="110" s="1"/>
  <c r="AM188" i="110"/>
  <c r="AO18" i="70"/>
  <c r="AK18" i="70"/>
  <c r="L188" i="110" s="1"/>
  <c r="AI188" i="110" s="1"/>
  <c r="AH18" i="70"/>
  <c r="J188" i="110" s="1"/>
  <c r="AM187" i="110"/>
  <c r="AO16" i="70"/>
  <c r="AK16" i="70"/>
  <c r="AH16" i="70"/>
  <c r="C190" i="110" l="1"/>
  <c r="B190" i="110" s="1"/>
  <c r="C194" i="110"/>
  <c r="B194" i="110" s="1"/>
  <c r="C204" i="110"/>
  <c r="B204" i="110" s="1"/>
  <c r="C208" i="110"/>
  <c r="B208" i="110" s="1"/>
  <c r="C212" i="110"/>
  <c r="B212" i="110" s="1"/>
  <c r="C222" i="110"/>
  <c r="B222" i="110" s="1"/>
  <c r="C226" i="110"/>
  <c r="B226" i="110" s="1"/>
  <c r="C236" i="110"/>
  <c r="B236" i="110" s="1"/>
  <c r="C240" i="110"/>
  <c r="B240" i="110" s="1"/>
  <c r="C244" i="110"/>
  <c r="B244" i="110" s="1"/>
  <c r="C254" i="110"/>
  <c r="B254" i="110" s="1"/>
  <c r="C258" i="110"/>
  <c r="B258" i="110" s="1"/>
  <c r="C268" i="110"/>
  <c r="B268" i="110" s="1"/>
  <c r="C272" i="110"/>
  <c r="B272" i="110" s="1"/>
  <c r="C276" i="110"/>
  <c r="B276" i="110" s="1"/>
  <c r="C191" i="110"/>
  <c r="B191" i="110" s="1"/>
  <c r="C195" i="110"/>
  <c r="B195" i="110" s="1"/>
  <c r="C205" i="110"/>
  <c r="B205" i="110" s="1"/>
  <c r="C209" i="110"/>
  <c r="B209" i="110" s="1"/>
  <c r="C223" i="110"/>
  <c r="B223" i="110" s="1"/>
  <c r="C227" i="110"/>
  <c r="B227" i="110" s="1"/>
  <c r="C237" i="110"/>
  <c r="B237" i="110" s="1"/>
  <c r="C241" i="110"/>
  <c r="B241" i="110" s="1"/>
  <c r="C255" i="110"/>
  <c r="B255" i="110" s="1"/>
  <c r="C259" i="110"/>
  <c r="B259" i="110" s="1"/>
  <c r="C269" i="110"/>
  <c r="B269" i="110" s="1"/>
  <c r="C273" i="110"/>
  <c r="B273" i="110" s="1"/>
  <c r="V12" i="72"/>
  <c r="J219" i="110"/>
  <c r="C219" i="110" s="1"/>
  <c r="B219" i="110" s="1"/>
  <c r="V12" i="73"/>
  <c r="I40" i="3" s="1"/>
  <c r="J235" i="110"/>
  <c r="C235" i="110" s="1"/>
  <c r="B235" i="110" s="1"/>
  <c r="V12" i="75"/>
  <c r="I42" i="3" s="1"/>
  <c r="J267" i="110"/>
  <c r="C189" i="110"/>
  <c r="B189" i="110" s="1"/>
  <c r="C193" i="110"/>
  <c r="B193" i="110" s="1"/>
  <c r="C207" i="110"/>
  <c r="B207" i="110" s="1"/>
  <c r="C211" i="110"/>
  <c r="B211" i="110" s="1"/>
  <c r="C221" i="110"/>
  <c r="B221" i="110" s="1"/>
  <c r="C225" i="110"/>
  <c r="B225" i="110" s="1"/>
  <c r="C239" i="110"/>
  <c r="B239" i="110" s="1"/>
  <c r="C243" i="110"/>
  <c r="B243" i="110" s="1"/>
  <c r="C253" i="110"/>
  <c r="B253" i="110" s="1"/>
  <c r="C257" i="110"/>
  <c r="B257" i="110" s="1"/>
  <c r="C267" i="110"/>
  <c r="B267" i="110" s="1"/>
  <c r="C271" i="110"/>
  <c r="B271" i="110" s="1"/>
  <c r="C275" i="110"/>
  <c r="B275" i="110" s="1"/>
  <c r="C188" i="110"/>
  <c r="B188" i="110" s="1"/>
  <c r="C192" i="110"/>
  <c r="B192" i="110" s="1"/>
  <c r="C196" i="110"/>
  <c r="B196" i="110" s="1"/>
  <c r="C206" i="110"/>
  <c r="B206" i="110" s="1"/>
  <c r="C210" i="110"/>
  <c r="B210" i="110" s="1"/>
  <c r="C220" i="110"/>
  <c r="B220" i="110" s="1"/>
  <c r="C224" i="110"/>
  <c r="B224" i="110" s="1"/>
  <c r="C228" i="110"/>
  <c r="B228" i="110" s="1"/>
  <c r="C238" i="110"/>
  <c r="B238" i="110" s="1"/>
  <c r="C242" i="110"/>
  <c r="B242" i="110" s="1"/>
  <c r="C252" i="110"/>
  <c r="B252" i="110" s="1"/>
  <c r="C256" i="110"/>
  <c r="B256" i="110" s="1"/>
  <c r="C260" i="110"/>
  <c r="B260" i="110" s="1"/>
  <c r="C270" i="110"/>
  <c r="B270" i="110" s="1"/>
  <c r="C274" i="110"/>
  <c r="B274" i="110" s="1"/>
  <c r="V12" i="71"/>
  <c r="J203" i="110"/>
  <c r="C203" i="110" s="1"/>
  <c r="B203" i="110" s="1"/>
  <c r="V12" i="74"/>
  <c r="I41" i="3" s="1"/>
  <c r="J251" i="110"/>
  <c r="C251" i="110" s="1"/>
  <c r="B251" i="110" s="1"/>
  <c r="L187" i="110"/>
  <c r="AI187" i="110" s="1"/>
  <c r="K37" i="3"/>
  <c r="N37" i="3"/>
  <c r="L37" i="3"/>
  <c r="L219" i="110"/>
  <c r="AI219" i="110" s="1"/>
  <c r="N39" i="3"/>
  <c r="K39" i="3"/>
  <c r="L39" i="3"/>
  <c r="L235" i="110"/>
  <c r="AI235" i="110" s="1"/>
  <c r="N40" i="3"/>
  <c r="L40" i="3"/>
  <c r="K40" i="3"/>
  <c r="L203" i="110"/>
  <c r="AI203" i="110" s="1"/>
  <c r="L38" i="3"/>
  <c r="K38" i="3"/>
  <c r="N38" i="3"/>
  <c r="L251" i="110"/>
  <c r="AI251" i="110" s="1"/>
  <c r="K41" i="3"/>
  <c r="N41" i="3"/>
  <c r="L41" i="3"/>
  <c r="L267" i="110"/>
  <c r="AI267" i="110" s="1"/>
  <c r="L42" i="3"/>
  <c r="N42" i="3"/>
  <c r="K42" i="3"/>
  <c r="E190" i="110"/>
  <c r="BA22" i="70"/>
  <c r="AZ22" i="70"/>
  <c r="E194" i="110"/>
  <c r="BA30" i="70"/>
  <c r="AZ30" i="70"/>
  <c r="E204" i="110"/>
  <c r="BA18" i="71"/>
  <c r="AZ18" i="71"/>
  <c r="E208" i="110"/>
  <c r="BA26" i="71"/>
  <c r="AZ26" i="71"/>
  <c r="E212" i="110"/>
  <c r="BA34" i="71"/>
  <c r="AZ34" i="71"/>
  <c r="E222" i="110"/>
  <c r="BA22" i="72"/>
  <c r="AZ22" i="72"/>
  <c r="E226" i="110"/>
  <c r="BA30" i="72"/>
  <c r="AZ30" i="72"/>
  <c r="E236" i="110"/>
  <c r="AZ18" i="73"/>
  <c r="BA18" i="73"/>
  <c r="E240" i="110"/>
  <c r="AZ26" i="73"/>
  <c r="BA26" i="73"/>
  <c r="E244" i="110"/>
  <c r="AZ34" i="73"/>
  <c r="BA34" i="73"/>
  <c r="E254" i="110"/>
  <c r="BA22" i="74"/>
  <c r="AZ22" i="74"/>
  <c r="E258" i="110"/>
  <c r="BA30" i="74"/>
  <c r="AZ30" i="74"/>
  <c r="E268" i="110"/>
  <c r="BA18" i="75"/>
  <c r="AZ18" i="75"/>
  <c r="E272" i="110"/>
  <c r="BA26" i="75"/>
  <c r="AZ26" i="75"/>
  <c r="E276" i="110"/>
  <c r="BA34" i="75"/>
  <c r="AZ34" i="75"/>
  <c r="E188" i="110"/>
  <c r="BA18" i="70"/>
  <c r="AZ18" i="70"/>
  <c r="E192" i="110"/>
  <c r="BA26" i="70"/>
  <c r="AZ26" i="70"/>
  <c r="E196" i="110"/>
  <c r="BA34" i="70"/>
  <c r="AZ34" i="70"/>
  <c r="E206" i="110"/>
  <c r="BA22" i="71"/>
  <c r="AZ22" i="71"/>
  <c r="E210" i="110"/>
  <c r="BA30" i="71"/>
  <c r="AZ30" i="71"/>
  <c r="E220" i="110"/>
  <c r="BA18" i="72"/>
  <c r="AZ18" i="72"/>
  <c r="E224" i="110"/>
  <c r="BA26" i="72"/>
  <c r="AZ26" i="72"/>
  <c r="E228" i="110"/>
  <c r="BA34" i="72"/>
  <c r="AZ34" i="72"/>
  <c r="E238" i="110"/>
  <c r="AZ22" i="73"/>
  <c r="BA22" i="73"/>
  <c r="E242" i="110"/>
  <c r="AZ30" i="73"/>
  <c r="BA30" i="73"/>
  <c r="E252" i="110"/>
  <c r="BA18" i="74"/>
  <c r="AZ18" i="74"/>
  <c r="E256" i="110"/>
  <c r="BA26" i="74"/>
  <c r="AZ26" i="74"/>
  <c r="E260" i="110"/>
  <c r="BA34" i="74"/>
  <c r="AZ34" i="74"/>
  <c r="E270" i="110"/>
  <c r="BA22" i="75"/>
  <c r="AZ22" i="75"/>
  <c r="E274" i="110"/>
  <c r="BA30" i="75"/>
  <c r="AZ30" i="75"/>
  <c r="E189" i="110"/>
  <c r="AZ20" i="70"/>
  <c r="BA20" i="70"/>
  <c r="E193" i="110"/>
  <c r="AZ28" i="70"/>
  <c r="BA28" i="70"/>
  <c r="E203" i="110"/>
  <c r="BA16" i="71"/>
  <c r="AZ16" i="71"/>
  <c r="E207" i="110"/>
  <c r="AZ24" i="71"/>
  <c r="BA24" i="71"/>
  <c r="E211" i="110"/>
  <c r="AZ32" i="71"/>
  <c r="BA32" i="71"/>
  <c r="E221" i="110"/>
  <c r="AZ20" i="72"/>
  <c r="BA20" i="72"/>
  <c r="E225" i="110"/>
  <c r="AZ28" i="72"/>
  <c r="BA28" i="72"/>
  <c r="E235" i="110"/>
  <c r="BA16" i="73"/>
  <c r="AZ16" i="73"/>
  <c r="E239" i="110"/>
  <c r="BA24" i="73"/>
  <c r="AZ24" i="73"/>
  <c r="E243" i="110"/>
  <c r="BA32" i="73"/>
  <c r="AZ32" i="73"/>
  <c r="E253" i="110"/>
  <c r="AZ20" i="74"/>
  <c r="BA20" i="74"/>
  <c r="E257" i="110"/>
  <c r="AZ28" i="74"/>
  <c r="BA28" i="74"/>
  <c r="E267" i="110"/>
  <c r="BA16" i="75"/>
  <c r="AZ16" i="75"/>
  <c r="E271" i="110"/>
  <c r="AZ24" i="75"/>
  <c r="BA24" i="75"/>
  <c r="E275" i="110"/>
  <c r="AZ32" i="75"/>
  <c r="BA32" i="75"/>
  <c r="E187" i="110"/>
  <c r="BA16" i="70"/>
  <c r="AZ16" i="70"/>
  <c r="E191" i="110"/>
  <c r="AZ24" i="70"/>
  <c r="BA24" i="70"/>
  <c r="E195" i="110"/>
  <c r="AZ32" i="70"/>
  <c r="BA32" i="70"/>
  <c r="E205" i="110"/>
  <c r="AZ20" i="71"/>
  <c r="BA20" i="71"/>
  <c r="E209" i="110"/>
  <c r="AZ28" i="71"/>
  <c r="BA28" i="71"/>
  <c r="E219" i="110"/>
  <c r="BA16" i="72"/>
  <c r="AZ16" i="72"/>
  <c r="E223" i="110"/>
  <c r="AZ24" i="72"/>
  <c r="BA24" i="72"/>
  <c r="E227" i="110"/>
  <c r="AZ32" i="72"/>
  <c r="BA32" i="72"/>
  <c r="E237" i="110"/>
  <c r="BA20" i="73"/>
  <c r="AZ20" i="73"/>
  <c r="E241" i="110"/>
  <c r="BA28" i="73"/>
  <c r="AZ28" i="73"/>
  <c r="E251" i="110"/>
  <c r="BA16" i="74"/>
  <c r="AZ16" i="74"/>
  <c r="E255" i="110"/>
  <c r="AZ24" i="74"/>
  <c r="BA24" i="74"/>
  <c r="E259" i="110"/>
  <c r="AZ32" i="74"/>
  <c r="BA32" i="74"/>
  <c r="E269" i="110"/>
  <c r="AZ20" i="75"/>
  <c r="BA20" i="75"/>
  <c r="E273" i="110"/>
  <c r="AZ28" i="75"/>
  <c r="BA28" i="75"/>
  <c r="V12" i="70"/>
  <c r="J187" i="110"/>
  <c r="C187" i="110" s="1"/>
  <c r="B187" i="110" s="1"/>
  <c r="Q267" i="110"/>
  <c r="N267" i="110"/>
  <c r="P267" i="110"/>
  <c r="M267" i="110"/>
  <c r="O267" i="110"/>
  <c r="AE267" i="110"/>
  <c r="R267" i="110"/>
  <c r="P271" i="110"/>
  <c r="M271" i="110"/>
  <c r="Q271" i="110"/>
  <c r="N271" i="110"/>
  <c r="O271" i="110"/>
  <c r="R271" i="110"/>
  <c r="AE271" i="110"/>
  <c r="P275" i="110"/>
  <c r="M275" i="110"/>
  <c r="Q275" i="110"/>
  <c r="N275" i="110"/>
  <c r="R275" i="110"/>
  <c r="AE275" i="110"/>
  <c r="O275" i="110"/>
  <c r="P268" i="110"/>
  <c r="M268" i="110"/>
  <c r="Q268" i="110"/>
  <c r="N268" i="110"/>
  <c r="R268" i="110"/>
  <c r="AE268" i="110"/>
  <c r="O268" i="110"/>
  <c r="P272" i="110"/>
  <c r="M272" i="110"/>
  <c r="Q272" i="110"/>
  <c r="N272" i="110"/>
  <c r="O272" i="110"/>
  <c r="R272" i="110"/>
  <c r="AE272" i="110"/>
  <c r="P276" i="110"/>
  <c r="M276" i="110"/>
  <c r="Q276" i="110"/>
  <c r="N276" i="110"/>
  <c r="AE276" i="110"/>
  <c r="O276" i="110"/>
  <c r="R276" i="110"/>
  <c r="P269" i="110"/>
  <c r="M269" i="110"/>
  <c r="Q269" i="110"/>
  <c r="N269" i="110"/>
  <c r="O269" i="110"/>
  <c r="R269" i="110"/>
  <c r="AE269" i="110"/>
  <c r="P273" i="110"/>
  <c r="M273" i="110"/>
  <c r="Q273" i="110"/>
  <c r="N273" i="110"/>
  <c r="O273" i="110"/>
  <c r="R273" i="110"/>
  <c r="AE273" i="110"/>
  <c r="P270" i="110"/>
  <c r="M270" i="110"/>
  <c r="Q270" i="110"/>
  <c r="N270" i="110"/>
  <c r="O270" i="110"/>
  <c r="R270" i="110"/>
  <c r="AE270" i="110"/>
  <c r="P274" i="110"/>
  <c r="M274" i="110"/>
  <c r="Q274" i="110"/>
  <c r="N274" i="110"/>
  <c r="R274" i="110"/>
  <c r="AE274" i="110"/>
  <c r="O274" i="110"/>
  <c r="P253" i="110"/>
  <c r="M253" i="110"/>
  <c r="Q253" i="110"/>
  <c r="N253" i="110"/>
  <c r="AE253" i="110"/>
  <c r="O253" i="110"/>
  <c r="R253" i="110"/>
  <c r="P257" i="110"/>
  <c r="M257" i="110"/>
  <c r="Q257" i="110"/>
  <c r="N257" i="110"/>
  <c r="AE257" i="110"/>
  <c r="O257" i="110"/>
  <c r="R257" i="110"/>
  <c r="P254" i="110"/>
  <c r="M254" i="110"/>
  <c r="Q254" i="110"/>
  <c r="N254" i="110"/>
  <c r="O254" i="110"/>
  <c r="R254" i="110"/>
  <c r="AE254" i="110"/>
  <c r="P258" i="110"/>
  <c r="M258" i="110"/>
  <c r="Q258" i="110"/>
  <c r="N258" i="110"/>
  <c r="O258" i="110"/>
  <c r="R258" i="110"/>
  <c r="AE258" i="110"/>
  <c r="Q251" i="110"/>
  <c r="N251" i="110"/>
  <c r="P251" i="110"/>
  <c r="M251" i="110"/>
  <c r="AE251" i="110"/>
  <c r="R251" i="110"/>
  <c r="O251" i="110"/>
  <c r="P255" i="110"/>
  <c r="M255" i="110"/>
  <c r="Q255" i="110"/>
  <c r="N255" i="110"/>
  <c r="O255" i="110"/>
  <c r="R255" i="110"/>
  <c r="AE255" i="110"/>
  <c r="P259" i="110"/>
  <c r="M259" i="110"/>
  <c r="Q259" i="110"/>
  <c r="N259" i="110"/>
  <c r="O259" i="110"/>
  <c r="R259" i="110"/>
  <c r="AE259" i="110"/>
  <c r="P252" i="110"/>
  <c r="M252" i="110"/>
  <c r="Q252" i="110"/>
  <c r="N252" i="110"/>
  <c r="AE252" i="110"/>
  <c r="O252" i="110"/>
  <c r="R252" i="110"/>
  <c r="P256" i="110"/>
  <c r="M256" i="110"/>
  <c r="Q256" i="110"/>
  <c r="N256" i="110"/>
  <c r="R256" i="110"/>
  <c r="AE256" i="110"/>
  <c r="O256" i="110"/>
  <c r="P260" i="110"/>
  <c r="M260" i="110"/>
  <c r="Q260" i="110"/>
  <c r="N260" i="110"/>
  <c r="R260" i="110"/>
  <c r="AE260" i="110"/>
  <c r="O260" i="110"/>
  <c r="P222" i="110"/>
  <c r="M222" i="110"/>
  <c r="Q222" i="110"/>
  <c r="N222" i="110"/>
  <c r="O222" i="110"/>
  <c r="R222" i="110"/>
  <c r="AE222" i="110"/>
  <c r="P226" i="110"/>
  <c r="M226" i="110"/>
  <c r="Q226" i="110"/>
  <c r="N226" i="110"/>
  <c r="O226" i="110"/>
  <c r="R226" i="110"/>
  <c r="AE226" i="110"/>
  <c r="Q219" i="110"/>
  <c r="N219" i="110"/>
  <c r="P219" i="110"/>
  <c r="M219" i="110"/>
  <c r="R219" i="110"/>
  <c r="O219" i="110"/>
  <c r="AE219" i="110"/>
  <c r="P223" i="110"/>
  <c r="M223" i="110"/>
  <c r="Q223" i="110"/>
  <c r="N223" i="110"/>
  <c r="O223" i="110"/>
  <c r="R223" i="110"/>
  <c r="AE223" i="110"/>
  <c r="P227" i="110"/>
  <c r="M227" i="110"/>
  <c r="Q227" i="110"/>
  <c r="N227" i="110"/>
  <c r="O227" i="110"/>
  <c r="R227" i="110"/>
  <c r="AE227" i="110"/>
  <c r="P220" i="110"/>
  <c r="M220" i="110"/>
  <c r="Q220" i="110"/>
  <c r="N220" i="110"/>
  <c r="O220" i="110"/>
  <c r="R220" i="110"/>
  <c r="AE220" i="110"/>
  <c r="P224" i="110"/>
  <c r="M224" i="110"/>
  <c r="Q224" i="110"/>
  <c r="N224" i="110"/>
  <c r="R224" i="110"/>
  <c r="AE224" i="110"/>
  <c r="O224" i="110"/>
  <c r="P228" i="110"/>
  <c r="M228" i="110"/>
  <c r="Q228" i="110"/>
  <c r="N228" i="110"/>
  <c r="O228" i="110"/>
  <c r="R228" i="110"/>
  <c r="AE228" i="110"/>
  <c r="P221" i="110"/>
  <c r="M221" i="110"/>
  <c r="Q221" i="110"/>
  <c r="N221" i="110"/>
  <c r="O221" i="110"/>
  <c r="R221" i="110"/>
  <c r="AE221" i="110"/>
  <c r="P225" i="110"/>
  <c r="M225" i="110"/>
  <c r="Q225" i="110"/>
  <c r="N225" i="110"/>
  <c r="AE225" i="110"/>
  <c r="O225" i="110"/>
  <c r="R225" i="110"/>
  <c r="P236" i="110"/>
  <c r="N236" i="110"/>
  <c r="Q236" i="110"/>
  <c r="M236" i="110"/>
  <c r="O236" i="110"/>
  <c r="R236" i="110"/>
  <c r="AE236" i="110"/>
  <c r="P240" i="110"/>
  <c r="N240" i="110"/>
  <c r="Q240" i="110"/>
  <c r="M240" i="110"/>
  <c r="O240" i="110"/>
  <c r="R240" i="110"/>
  <c r="AE240" i="110"/>
  <c r="P244" i="110"/>
  <c r="N244" i="110"/>
  <c r="Q244" i="110"/>
  <c r="M244" i="110"/>
  <c r="O244" i="110"/>
  <c r="R244" i="110"/>
  <c r="AE244" i="110"/>
  <c r="M237" i="110"/>
  <c r="N237" i="110"/>
  <c r="P237" i="110"/>
  <c r="Q237" i="110"/>
  <c r="R237" i="110"/>
  <c r="AE237" i="110"/>
  <c r="O237" i="110"/>
  <c r="M241" i="110"/>
  <c r="N241" i="110"/>
  <c r="P241" i="110"/>
  <c r="Q241" i="110"/>
  <c r="O241" i="110"/>
  <c r="R241" i="110"/>
  <c r="AE241" i="110"/>
  <c r="P238" i="110"/>
  <c r="Q238" i="110"/>
  <c r="M238" i="110"/>
  <c r="N238" i="110"/>
  <c r="AE238" i="110"/>
  <c r="O238" i="110"/>
  <c r="R238" i="110"/>
  <c r="P242" i="110"/>
  <c r="Q242" i="110"/>
  <c r="M242" i="110"/>
  <c r="N242" i="110"/>
  <c r="R242" i="110"/>
  <c r="AE242" i="110"/>
  <c r="O242" i="110"/>
  <c r="Q235" i="110"/>
  <c r="P235" i="110"/>
  <c r="M235" i="110"/>
  <c r="N235" i="110"/>
  <c r="AE235" i="110"/>
  <c r="R235" i="110"/>
  <c r="O235" i="110"/>
  <c r="P239" i="110"/>
  <c r="M239" i="110"/>
  <c r="Q239" i="110"/>
  <c r="N239" i="110"/>
  <c r="AE239" i="110"/>
  <c r="O239" i="110"/>
  <c r="R239" i="110"/>
  <c r="P243" i="110"/>
  <c r="M243" i="110"/>
  <c r="Q243" i="110"/>
  <c r="N243" i="110"/>
  <c r="AE243" i="110"/>
  <c r="O243" i="110"/>
  <c r="R243" i="110"/>
  <c r="Q203" i="110"/>
  <c r="N203" i="110"/>
  <c r="P203" i="110"/>
  <c r="M203" i="110"/>
  <c r="R203" i="110"/>
  <c r="O203" i="110"/>
  <c r="AE203" i="110"/>
  <c r="P207" i="110"/>
  <c r="M207" i="110"/>
  <c r="Q207" i="110"/>
  <c r="N207" i="110"/>
  <c r="AE207" i="110"/>
  <c r="O207" i="110"/>
  <c r="R207" i="110"/>
  <c r="P211" i="110"/>
  <c r="M211" i="110"/>
  <c r="Q211" i="110"/>
  <c r="N211" i="110"/>
  <c r="R211" i="110"/>
  <c r="AE211" i="110"/>
  <c r="O211" i="110"/>
  <c r="P204" i="110"/>
  <c r="N204" i="110"/>
  <c r="Q204" i="110"/>
  <c r="M204" i="110"/>
  <c r="R204" i="110"/>
  <c r="AE204" i="110"/>
  <c r="O204" i="110"/>
  <c r="P208" i="110"/>
  <c r="N208" i="110"/>
  <c r="Q208" i="110"/>
  <c r="M208" i="110"/>
  <c r="AE208" i="110"/>
  <c r="O208" i="110"/>
  <c r="R208" i="110"/>
  <c r="P212" i="110"/>
  <c r="N212" i="110"/>
  <c r="Q212" i="110"/>
  <c r="M212" i="110"/>
  <c r="R212" i="110"/>
  <c r="AE212" i="110"/>
  <c r="O212" i="110"/>
  <c r="M205" i="110"/>
  <c r="P205" i="110"/>
  <c r="Q205" i="110"/>
  <c r="N205" i="110"/>
  <c r="O205" i="110"/>
  <c r="AE205" i="110"/>
  <c r="R205" i="110"/>
  <c r="M209" i="110"/>
  <c r="N209" i="110"/>
  <c r="P209" i="110"/>
  <c r="Q209" i="110"/>
  <c r="AE209" i="110"/>
  <c r="R209" i="110"/>
  <c r="O209" i="110"/>
  <c r="P206" i="110"/>
  <c r="Q206" i="110"/>
  <c r="N206" i="110"/>
  <c r="M206" i="110"/>
  <c r="R206" i="110"/>
  <c r="AE206" i="110"/>
  <c r="O206" i="110"/>
  <c r="P210" i="110"/>
  <c r="Q210" i="110"/>
  <c r="N210" i="110"/>
  <c r="M210" i="110"/>
  <c r="AE210" i="110"/>
  <c r="O210" i="110"/>
  <c r="R210" i="110"/>
  <c r="N190" i="110"/>
  <c r="P190" i="110"/>
  <c r="M190" i="110"/>
  <c r="Q190" i="110"/>
  <c r="AE190" i="110"/>
  <c r="O190" i="110"/>
  <c r="R190" i="110"/>
  <c r="N194" i="110"/>
  <c r="P194" i="110"/>
  <c r="M194" i="110"/>
  <c r="Q194" i="110"/>
  <c r="AE194" i="110"/>
  <c r="O194" i="110"/>
  <c r="R194" i="110"/>
  <c r="Q187" i="110"/>
  <c r="N187" i="110"/>
  <c r="P187" i="110"/>
  <c r="M187" i="110"/>
  <c r="AE187" i="110"/>
  <c r="O187" i="110"/>
  <c r="R187" i="110"/>
  <c r="P191" i="110"/>
  <c r="Q191" i="110"/>
  <c r="N191" i="110"/>
  <c r="M191" i="110"/>
  <c r="R191" i="110"/>
  <c r="AE191" i="110"/>
  <c r="O191" i="110"/>
  <c r="P195" i="110"/>
  <c r="Q195" i="110"/>
  <c r="N195" i="110"/>
  <c r="M195" i="110"/>
  <c r="R195" i="110"/>
  <c r="AE195" i="110"/>
  <c r="O195" i="110"/>
  <c r="M188" i="110"/>
  <c r="P188" i="110"/>
  <c r="N188" i="110"/>
  <c r="Q188" i="110"/>
  <c r="O188" i="110"/>
  <c r="R188" i="110"/>
  <c r="AE188" i="110"/>
  <c r="M192" i="110"/>
  <c r="P192" i="110"/>
  <c r="N192" i="110"/>
  <c r="Q192" i="110"/>
  <c r="O192" i="110"/>
  <c r="R192" i="110"/>
  <c r="AE192" i="110"/>
  <c r="M196" i="110"/>
  <c r="P196" i="110"/>
  <c r="N196" i="110"/>
  <c r="Q196" i="110"/>
  <c r="O196" i="110"/>
  <c r="R196" i="110"/>
  <c r="AE196" i="110"/>
  <c r="P189" i="110"/>
  <c r="Q189" i="110"/>
  <c r="M189" i="110"/>
  <c r="N189" i="110"/>
  <c r="O189" i="110"/>
  <c r="R189" i="110"/>
  <c r="AE189" i="110"/>
  <c r="P193" i="110"/>
  <c r="Q193" i="110"/>
  <c r="M193" i="110"/>
  <c r="N193" i="110"/>
  <c r="O193" i="110"/>
  <c r="R193" i="110"/>
  <c r="AE193" i="110"/>
  <c r="AJ270" i="110" l="1"/>
  <c r="AK270" i="110"/>
  <c r="AL270" i="110"/>
  <c r="AK267" i="110"/>
  <c r="AJ267" i="110"/>
  <c r="AL267" i="110"/>
  <c r="AJ268" i="110"/>
  <c r="AL268" i="110"/>
  <c r="AK268" i="110"/>
  <c r="AJ271" i="110"/>
  <c r="AK271" i="110"/>
  <c r="AL271" i="110"/>
  <c r="AK269" i="110"/>
  <c r="AJ269" i="110"/>
  <c r="AL269" i="110"/>
  <c r="AJ276" i="110"/>
  <c r="AK276" i="110"/>
  <c r="AL276" i="110"/>
  <c r="AJ272" i="110"/>
  <c r="AK272" i="110"/>
  <c r="AL272" i="110"/>
  <c r="AJ275" i="110"/>
  <c r="AK275" i="110"/>
  <c r="AL275" i="110"/>
  <c r="AK274" i="110"/>
  <c r="AL274" i="110"/>
  <c r="AJ274" i="110"/>
  <c r="AJ273" i="110"/>
  <c r="AL273" i="110"/>
  <c r="AK273" i="110"/>
  <c r="AK255" i="110"/>
  <c r="AJ255" i="110"/>
  <c r="AL255" i="110"/>
  <c r="AJ256" i="110"/>
  <c r="AL256" i="110"/>
  <c r="AK256" i="110"/>
  <c r="AJ252" i="110"/>
  <c r="AK252" i="110"/>
  <c r="AL252" i="110"/>
  <c r="AK259" i="110"/>
  <c r="AJ259" i="110"/>
  <c r="AL259" i="110"/>
  <c r="AL251" i="110"/>
  <c r="AK251" i="110"/>
  <c r="AJ251" i="110"/>
  <c r="AL254" i="110"/>
  <c r="AJ254" i="110"/>
  <c r="AK254" i="110"/>
  <c r="AK260" i="110"/>
  <c r="AL260" i="110"/>
  <c r="AJ260" i="110"/>
  <c r="AJ258" i="110"/>
  <c r="AK258" i="110"/>
  <c r="AL258" i="110"/>
  <c r="AJ253" i="110"/>
  <c r="AL253" i="110"/>
  <c r="AK253" i="110"/>
  <c r="AJ257" i="110"/>
  <c r="AL257" i="110"/>
  <c r="AK257" i="110"/>
  <c r="AJ228" i="110"/>
  <c r="AL228" i="110"/>
  <c r="AK228" i="110"/>
  <c r="AL223" i="110"/>
  <c r="AK223" i="110"/>
  <c r="AJ223" i="110"/>
  <c r="AK225" i="110"/>
  <c r="AL225" i="110"/>
  <c r="AJ225" i="110"/>
  <c r="AL221" i="110"/>
  <c r="AJ221" i="110"/>
  <c r="AK221" i="110"/>
  <c r="AJ224" i="110"/>
  <c r="AL224" i="110"/>
  <c r="AK224" i="110"/>
  <c r="AK227" i="110"/>
  <c r="AJ227" i="110"/>
  <c r="AL227" i="110"/>
  <c r="AL222" i="110"/>
  <c r="AJ222" i="110"/>
  <c r="AK222" i="110"/>
  <c r="AL220" i="110"/>
  <c r="AK220" i="110"/>
  <c r="AJ220" i="110"/>
  <c r="AL219" i="110"/>
  <c r="AK219" i="110"/>
  <c r="AJ219" i="110"/>
  <c r="AJ226" i="110"/>
  <c r="AL226" i="110"/>
  <c r="AK226" i="110"/>
  <c r="AJ239" i="110"/>
  <c r="AK239" i="110"/>
  <c r="AL239" i="110"/>
  <c r="AJ243" i="110"/>
  <c r="AL243" i="110"/>
  <c r="AK243" i="110"/>
  <c r="AJ242" i="110"/>
  <c r="AL242" i="110"/>
  <c r="AK242" i="110"/>
  <c r="AJ238" i="110"/>
  <c r="AK238" i="110"/>
  <c r="AL238" i="110"/>
  <c r="AL241" i="110"/>
  <c r="AK241" i="110"/>
  <c r="AJ241" i="110"/>
  <c r="AJ236" i="110"/>
  <c r="AK236" i="110"/>
  <c r="AL236" i="110"/>
  <c r="AL235" i="110"/>
  <c r="AJ235" i="110"/>
  <c r="AK235" i="110"/>
  <c r="AJ237" i="110"/>
  <c r="AL237" i="110"/>
  <c r="AK237" i="110"/>
  <c r="AJ240" i="110"/>
  <c r="AL240" i="110"/>
  <c r="AK240" i="110"/>
  <c r="AL244" i="110"/>
  <c r="AK244" i="110"/>
  <c r="AJ244" i="110"/>
  <c r="AK209" i="110"/>
  <c r="AJ209" i="110"/>
  <c r="AL209" i="110"/>
  <c r="AL204" i="110"/>
  <c r="AK204" i="110"/>
  <c r="AJ204" i="110"/>
  <c r="AJ205" i="110"/>
  <c r="AL205" i="110"/>
  <c r="AK205" i="110"/>
  <c r="AJ212" i="110"/>
  <c r="AK212" i="110"/>
  <c r="AL212" i="110"/>
  <c r="AJ208" i="110"/>
  <c r="AL208" i="110"/>
  <c r="AK208" i="110"/>
  <c r="AL203" i="110"/>
  <c r="AJ203" i="110"/>
  <c r="AK203" i="110"/>
  <c r="AL206" i="110"/>
  <c r="AJ206" i="110"/>
  <c r="AK206" i="110"/>
  <c r="AJ210" i="110"/>
  <c r="AK210" i="110"/>
  <c r="AL210" i="110"/>
  <c r="AJ211" i="110"/>
  <c r="AK211" i="110"/>
  <c r="AL211" i="110"/>
  <c r="AJ207" i="110"/>
  <c r="AK207" i="110"/>
  <c r="AL207" i="110"/>
  <c r="AK196" i="110"/>
  <c r="AL196" i="110"/>
  <c r="AJ196" i="110"/>
  <c r="AK190" i="110"/>
  <c r="AL190" i="110"/>
  <c r="AJ190" i="110"/>
  <c r="AJ189" i="110"/>
  <c r="AL189" i="110"/>
  <c r="AK189" i="110"/>
  <c r="AL194" i="110"/>
  <c r="AJ194" i="110"/>
  <c r="AK194" i="110"/>
  <c r="AL193" i="110"/>
  <c r="AJ193" i="110"/>
  <c r="AK193" i="110"/>
  <c r="AK188" i="110"/>
  <c r="AJ188" i="110"/>
  <c r="AL188" i="110"/>
  <c r="AK191" i="110"/>
  <c r="AL191" i="110"/>
  <c r="AJ191" i="110"/>
  <c r="AJ187" i="110"/>
  <c r="AL187" i="110"/>
  <c r="AK187" i="110"/>
  <c r="AK192" i="110"/>
  <c r="AL192" i="110"/>
  <c r="AJ192" i="110"/>
  <c r="AK195" i="110"/>
  <c r="AL195" i="110"/>
  <c r="AJ195" i="110"/>
  <c r="K44" i="109"/>
  <c r="D120" i="3"/>
  <c r="BB16" i="70" l="1"/>
  <c r="AN187" i="110" s="1"/>
  <c r="BB34" i="70"/>
  <c r="AN196" i="110" s="1"/>
  <c r="BB34" i="71"/>
  <c r="AN212" i="110" s="1"/>
  <c r="BB28" i="72"/>
  <c r="AN225" i="110" s="1"/>
  <c r="BB26" i="73"/>
  <c r="AN240" i="110" s="1"/>
  <c r="BB18" i="75"/>
  <c r="AN268" i="110" s="1"/>
  <c r="BB20" i="70"/>
  <c r="AN189" i="110" s="1"/>
  <c r="BB22" i="71"/>
  <c r="AN206" i="110" s="1"/>
  <c r="BB18" i="72"/>
  <c r="AN220" i="110" s="1"/>
  <c r="BB34" i="72"/>
  <c r="AN228" i="110" s="1"/>
  <c r="BB28" i="73"/>
  <c r="AN241" i="110" s="1"/>
  <c r="BB28" i="75"/>
  <c r="AN273" i="110" s="1"/>
  <c r="BB16" i="71"/>
  <c r="AN203" i="110" s="1"/>
  <c r="BB30" i="75"/>
  <c r="AN274" i="110" s="1"/>
  <c r="BB24" i="74"/>
  <c r="AN255" i="110" s="1"/>
  <c r="BB34" i="74"/>
  <c r="AN260" i="110" s="1"/>
  <c r="BB18" i="70"/>
  <c r="AN188" i="110" s="1"/>
  <c r="BB20" i="71"/>
  <c r="AN205" i="110" s="1"/>
  <c r="BB16" i="72"/>
  <c r="AN219" i="110" s="1"/>
  <c r="BB32" i="72"/>
  <c r="AN227" i="110" s="1"/>
  <c r="BB30" i="73"/>
  <c r="AN242" i="110" s="1"/>
  <c r="BB22" i="75"/>
  <c r="AN270" i="110" s="1"/>
  <c r="BB28" i="70"/>
  <c r="AN193" i="110" s="1"/>
  <c r="BB26" i="71"/>
  <c r="AN208" i="110" s="1"/>
  <c r="BB22" i="72"/>
  <c r="AN222" i="110" s="1"/>
  <c r="BB16" i="73"/>
  <c r="AN235" i="110" s="1"/>
  <c r="BB32" i="73"/>
  <c r="AN243" i="110" s="1"/>
  <c r="BB32" i="75"/>
  <c r="AN275" i="110" s="1"/>
  <c r="BB16" i="74"/>
  <c r="AN251" i="110" s="1"/>
  <c r="BB26" i="74"/>
  <c r="AN256" i="110" s="1"/>
  <c r="BB24" i="70"/>
  <c r="AN191" i="110" s="1"/>
  <c r="BB22" i="70"/>
  <c r="AN190" i="110" s="1"/>
  <c r="BB24" i="71"/>
  <c r="AN207" i="110" s="1"/>
  <c r="BB20" i="72"/>
  <c r="AN221" i="110" s="1"/>
  <c r="BB18" i="73"/>
  <c r="AN236" i="110" s="1"/>
  <c r="BB34" i="73"/>
  <c r="AN244" i="110" s="1"/>
  <c r="BB26" i="75"/>
  <c r="AN272" i="110" s="1"/>
  <c r="BB32" i="70"/>
  <c r="AN195" i="110" s="1"/>
  <c r="BB30" i="71"/>
  <c r="AN210" i="110" s="1"/>
  <c r="BB26" i="72"/>
  <c r="AN224" i="110" s="1"/>
  <c r="BB20" i="73"/>
  <c r="AN237" i="110" s="1"/>
  <c r="BB28" i="74"/>
  <c r="AN257" i="110" s="1"/>
  <c r="BB16" i="75"/>
  <c r="AN267" i="110" s="1"/>
  <c r="BB18" i="74"/>
  <c r="AN252" i="110" s="1"/>
  <c r="BB30" i="74"/>
  <c r="AN258" i="110" s="1"/>
  <c r="BB26" i="70"/>
  <c r="AN192" i="110" s="1"/>
  <c r="BB30" i="70"/>
  <c r="AN194" i="110" s="1"/>
  <c r="BB28" i="71"/>
  <c r="AN209" i="110" s="1"/>
  <c r="BB24" i="72"/>
  <c r="AN223" i="110" s="1"/>
  <c r="BB22" i="73"/>
  <c r="AN238" i="110" s="1"/>
  <c r="BB22" i="74"/>
  <c r="AN254" i="110" s="1"/>
  <c r="BB34" i="75"/>
  <c r="AN276" i="110" s="1"/>
  <c r="BB18" i="71"/>
  <c r="AN204" i="110" s="1"/>
  <c r="BB32" i="71"/>
  <c r="AN211" i="110" s="1"/>
  <c r="BB30" i="72"/>
  <c r="AN226" i="110" s="1"/>
  <c r="BB24" i="73"/>
  <c r="AN239" i="110" s="1"/>
  <c r="BB20" i="75"/>
  <c r="AN269" i="110" s="1"/>
  <c r="BB24" i="75"/>
  <c r="AN271" i="110" s="1"/>
  <c r="BB20" i="74"/>
  <c r="AN253" i="110" s="1"/>
  <c r="BB32" i="74"/>
  <c r="AN259" i="110" s="1"/>
  <c r="AW16" i="13"/>
  <c r="E130" i="110" s="1"/>
  <c r="E131" i="110"/>
  <c r="AW20" i="13"/>
  <c r="AW22" i="13"/>
  <c r="AW24" i="13"/>
  <c r="AW26" i="13"/>
  <c r="AW28" i="13"/>
  <c r="AW30" i="13"/>
  <c r="AW32" i="13"/>
  <c r="AW34" i="13"/>
  <c r="E135" i="110" l="1"/>
  <c r="E138" i="110"/>
  <c r="E134" i="110"/>
  <c r="E137" i="110"/>
  <c r="E133" i="110"/>
  <c r="E139" i="110"/>
  <c r="E136" i="110"/>
  <c r="E132" i="110"/>
  <c r="AK20" i="13"/>
  <c r="L132" i="110" s="1"/>
  <c r="AI132" i="110" s="1"/>
  <c r="AK22" i="13"/>
  <c r="L133" i="110" s="1"/>
  <c r="AI133" i="110" s="1"/>
  <c r="AK24" i="13"/>
  <c r="L134" i="110" s="1"/>
  <c r="AI134" i="110" s="1"/>
  <c r="AK26" i="13"/>
  <c r="L135" i="110" s="1"/>
  <c r="AI135" i="110" s="1"/>
  <c r="AK28" i="13"/>
  <c r="L136" i="110" s="1"/>
  <c r="AI136" i="110" s="1"/>
  <c r="AK30" i="13"/>
  <c r="L137" i="110" s="1"/>
  <c r="AI137" i="110" s="1"/>
  <c r="AK32" i="13"/>
  <c r="L138" i="110" s="1"/>
  <c r="AI138" i="110" s="1"/>
  <c r="AK34" i="13"/>
  <c r="L139" i="110" s="1"/>
  <c r="AI139" i="110" s="1"/>
  <c r="M139" i="110" l="1"/>
  <c r="Q139" i="110"/>
  <c r="N139" i="110"/>
  <c r="O139" i="110"/>
  <c r="AE139" i="110"/>
  <c r="R139" i="110"/>
  <c r="M135" i="110"/>
  <c r="Q135" i="110"/>
  <c r="N135" i="110"/>
  <c r="O135" i="110"/>
  <c r="AE135" i="110"/>
  <c r="R135" i="110"/>
  <c r="Q138" i="110"/>
  <c r="N138" i="110"/>
  <c r="M138" i="110"/>
  <c r="O138" i="110"/>
  <c r="AE138" i="110"/>
  <c r="R138" i="110"/>
  <c r="Q134" i="110"/>
  <c r="N134" i="110"/>
  <c r="M134" i="110"/>
  <c r="O134" i="110"/>
  <c r="AE134" i="110"/>
  <c r="R134" i="110"/>
  <c r="N137" i="110"/>
  <c r="M137" i="110"/>
  <c r="Q137" i="110"/>
  <c r="AE137" i="110"/>
  <c r="R137" i="110"/>
  <c r="O137" i="110"/>
  <c r="N133" i="110"/>
  <c r="M133" i="110"/>
  <c r="Q133" i="110"/>
  <c r="AE133" i="110"/>
  <c r="R133" i="110"/>
  <c r="O133" i="110"/>
  <c r="N136" i="110"/>
  <c r="M136" i="110"/>
  <c r="Q136" i="110"/>
  <c r="O136" i="110"/>
  <c r="AE136" i="110"/>
  <c r="R136" i="110"/>
  <c r="N132" i="110"/>
  <c r="M132" i="110"/>
  <c r="Q132" i="110"/>
  <c r="O132" i="110"/>
  <c r="AE132" i="110"/>
  <c r="R132" i="110"/>
  <c r="J51" i="55"/>
  <c r="D92" i="3"/>
  <c r="E93" i="3"/>
  <c r="D93" i="3"/>
  <c r="E91" i="3"/>
  <c r="C74" i="3"/>
  <c r="C75" i="3"/>
  <c r="C92" i="3"/>
  <c r="D91" i="3"/>
  <c r="E92" i="3"/>
  <c r="C95" i="3"/>
  <c r="B76" i="3"/>
  <c r="D95" i="3"/>
  <c r="B75" i="3"/>
  <c r="D75" i="3"/>
  <c r="D76" i="3"/>
  <c r="C76" i="3"/>
  <c r="D94" i="3"/>
  <c r="C93" i="3"/>
  <c r="B94" i="3"/>
  <c r="B92" i="3"/>
  <c r="E75" i="3"/>
  <c r="E95" i="3"/>
  <c r="B91" i="3"/>
  <c r="D74" i="3"/>
  <c r="C91" i="3"/>
  <c r="E94" i="3"/>
  <c r="C94" i="3"/>
  <c r="E74" i="3"/>
  <c r="B93" i="3"/>
  <c r="B74" i="3"/>
  <c r="E76" i="3"/>
  <c r="B95" i="3"/>
  <c r="A72" i="3" l="1"/>
  <c r="C72" i="3"/>
  <c r="D72" i="3"/>
  <c r="R9" i="113"/>
  <c r="J23" i="113"/>
  <c r="X23" i="113"/>
  <c r="U14" i="81" l="1"/>
  <c r="K15" i="76"/>
  <c r="AY16" i="13"/>
  <c r="AY18" i="13"/>
  <c r="AY20" i="13"/>
  <c r="AY22" i="13"/>
  <c r="AY24" i="13"/>
  <c r="AY26" i="13"/>
  <c r="AY28" i="13"/>
  <c r="AY30" i="13"/>
  <c r="AY32" i="13"/>
  <c r="AY34" i="13"/>
  <c r="AX18" i="13" l="1"/>
  <c r="AX20" i="13"/>
  <c r="AX22" i="13"/>
  <c r="AX24" i="13"/>
  <c r="AX26" i="13"/>
  <c r="AX28" i="13"/>
  <c r="AX30" i="13"/>
  <c r="AX32" i="13"/>
  <c r="AX34" i="13"/>
  <c r="AX16" i="13"/>
  <c r="AM132" i="110"/>
  <c r="AM133" i="110"/>
  <c r="AM134" i="110"/>
  <c r="AM135" i="110"/>
  <c r="AM136" i="110"/>
  <c r="AM137" i="110"/>
  <c r="AM138" i="110"/>
  <c r="AM139" i="110"/>
  <c r="AO18" i="13"/>
  <c r="AO20" i="13"/>
  <c r="AO22" i="13"/>
  <c r="AO24" i="13"/>
  <c r="AO26" i="13"/>
  <c r="AO28" i="13"/>
  <c r="AO30" i="13"/>
  <c r="AO32" i="13"/>
  <c r="AO34" i="13"/>
  <c r="AO16" i="13"/>
  <c r="AH18" i="13"/>
  <c r="AH20" i="13"/>
  <c r="AH22" i="13"/>
  <c r="AH24" i="13"/>
  <c r="AH26" i="13"/>
  <c r="AH28" i="13"/>
  <c r="AH30" i="13"/>
  <c r="AH32" i="13"/>
  <c r="AH34" i="13"/>
  <c r="AH16" i="13"/>
  <c r="J138" i="110" l="1"/>
  <c r="AZ32" i="13"/>
  <c r="BB32" i="13"/>
  <c r="AN138" i="110" s="1"/>
  <c r="J134" i="110"/>
  <c r="AZ24" i="13"/>
  <c r="BA28" i="13"/>
  <c r="P136" i="110"/>
  <c r="BA20" i="13"/>
  <c r="P132" i="110"/>
  <c r="J137" i="110"/>
  <c r="BB30" i="13"/>
  <c r="AN137" i="110" s="1"/>
  <c r="AZ30" i="13"/>
  <c r="J133" i="110"/>
  <c r="AZ22" i="13"/>
  <c r="BA34" i="13"/>
  <c r="P139" i="110"/>
  <c r="BA26" i="13"/>
  <c r="P135" i="110"/>
  <c r="V12" i="13"/>
  <c r="J136" i="110"/>
  <c r="AZ28" i="13"/>
  <c r="BB28" i="13"/>
  <c r="AN136" i="110" s="1"/>
  <c r="J132" i="110"/>
  <c r="AZ20" i="13"/>
  <c r="BA32" i="13"/>
  <c r="P138" i="110"/>
  <c r="BA24" i="13"/>
  <c r="P134" i="110"/>
  <c r="J139" i="110"/>
  <c r="BB34" i="13"/>
  <c r="AN139" i="110" s="1"/>
  <c r="AZ34" i="13"/>
  <c r="J135" i="110"/>
  <c r="BB26" i="13"/>
  <c r="AN135" i="110" s="1"/>
  <c r="AZ26" i="13"/>
  <c r="BA30" i="13"/>
  <c r="P137" i="110"/>
  <c r="BA22" i="13"/>
  <c r="P133" i="110"/>
  <c r="AZ16" i="13"/>
  <c r="AV16" i="13"/>
  <c r="AU16" i="13" s="1"/>
  <c r="BC16" i="13" s="1"/>
  <c r="BA16" i="13"/>
  <c r="BA18" i="13"/>
  <c r="J131" i="110"/>
  <c r="AZ18" i="13"/>
  <c r="AV18" i="13"/>
  <c r="AU18" i="13" s="1"/>
  <c r="BC18" i="13" s="1"/>
  <c r="J130" i="110"/>
  <c r="C130" i="110" s="1"/>
  <c r="S146" i="110"/>
  <c r="BB22" i="13"/>
  <c r="AN133" i="110" s="1"/>
  <c r="BB20" i="13"/>
  <c r="AN132" i="110" s="1"/>
  <c r="BB18" i="13"/>
  <c r="AN131" i="110" s="1"/>
  <c r="BB24" i="13"/>
  <c r="AN134" i="110" s="1"/>
  <c r="BB16" i="13"/>
  <c r="AN130" i="110" s="1"/>
  <c r="X33" i="113"/>
  <c r="J33" i="113"/>
  <c r="X32" i="113"/>
  <c r="J32" i="113"/>
  <c r="X31" i="113"/>
  <c r="J31" i="113"/>
  <c r="F31" i="113"/>
  <c r="X30" i="113"/>
  <c r="J30" i="113"/>
  <c r="X29" i="113"/>
  <c r="J29" i="113"/>
  <c r="X28" i="113"/>
  <c r="J28" i="113"/>
  <c r="X27" i="113"/>
  <c r="J27" i="113"/>
  <c r="X26" i="113"/>
  <c r="J26" i="113"/>
  <c r="X25" i="113"/>
  <c r="J25" i="113"/>
  <c r="X24" i="113"/>
  <c r="J24" i="113"/>
  <c r="W202" i="113"/>
  <c r="B202" i="113"/>
  <c r="B201" i="113"/>
  <c r="M200" i="113"/>
  <c r="B200" i="113"/>
  <c r="X24" i="111"/>
  <c r="X25" i="111"/>
  <c r="X26" i="111"/>
  <c r="X27" i="111"/>
  <c r="X28" i="111"/>
  <c r="X29" i="111"/>
  <c r="X30" i="111"/>
  <c r="X31" i="111"/>
  <c r="X32" i="111"/>
  <c r="X33" i="111"/>
  <c r="X23" i="111"/>
  <c r="J33" i="111"/>
  <c r="J32" i="111"/>
  <c r="J31" i="111"/>
  <c r="F31" i="111"/>
  <c r="J30" i="111"/>
  <c r="J29" i="111"/>
  <c r="J28" i="111"/>
  <c r="J27" i="111"/>
  <c r="J26" i="111"/>
  <c r="J25" i="111"/>
  <c r="J24" i="111"/>
  <c r="J23" i="111"/>
  <c r="X35" i="113" l="1"/>
  <c r="X35" i="111"/>
  <c r="AH21" i="111" s="1"/>
  <c r="AK18" i="13"/>
  <c r="L131" i="110" s="1"/>
  <c r="AI131" i="110" s="1"/>
  <c r="AM131" i="110"/>
  <c r="AK16" i="13"/>
  <c r="AH21" i="113"/>
  <c r="BY2" i="110"/>
  <c r="L130" i="110" l="1"/>
  <c r="AI130" i="110" s="1"/>
  <c r="L35" i="3"/>
  <c r="R12" i="13"/>
  <c r="K35" i="3"/>
  <c r="N35" i="3"/>
  <c r="P130" i="110"/>
  <c r="N130" i="110"/>
  <c r="M130" i="110"/>
  <c r="Q130" i="110"/>
  <c r="AE130" i="110"/>
  <c r="R130" i="110"/>
  <c r="O130" i="110"/>
  <c r="M131" i="110"/>
  <c r="Q131" i="110"/>
  <c r="P131" i="110"/>
  <c r="N131" i="110"/>
  <c r="O131" i="110"/>
  <c r="AE131" i="110"/>
  <c r="R131" i="110"/>
  <c r="W202" i="111"/>
  <c r="B202" i="111"/>
  <c r="B201" i="111"/>
  <c r="M200" i="111"/>
  <c r="B200" i="111"/>
  <c r="R9" i="111"/>
  <c r="AK130" i="110" l="1"/>
  <c r="AL130" i="110"/>
  <c r="AJ130" i="110"/>
  <c r="AU56" i="13" l="1"/>
  <c r="AU54" i="13"/>
  <c r="AX56" i="13"/>
  <c r="AX54" i="13"/>
  <c r="AW56" i="13"/>
  <c r="AW54" i="13"/>
  <c r="AV56" i="13"/>
  <c r="AV54" i="13"/>
  <c r="R22" i="69"/>
  <c r="R24" i="69"/>
  <c r="R26" i="69"/>
  <c r="R28" i="69"/>
  <c r="R30" i="69"/>
  <c r="R32" i="69"/>
  <c r="R34" i="69"/>
  <c r="R36" i="69"/>
  <c r="R38" i="69"/>
  <c r="R40" i="69"/>
  <c r="R42" i="69"/>
  <c r="R44" i="69"/>
  <c r="AE44" i="69"/>
  <c r="T160" i="110" s="1"/>
  <c r="AE42" i="69"/>
  <c r="T159" i="110" s="1"/>
  <c r="AE40" i="69"/>
  <c r="T158" i="110" s="1"/>
  <c r="AE38" i="69"/>
  <c r="T157" i="110" s="1"/>
  <c r="AE36" i="69"/>
  <c r="T156" i="110" s="1"/>
  <c r="AE34" i="69"/>
  <c r="T155" i="110" s="1"/>
  <c r="AE32" i="69"/>
  <c r="T154" i="110" s="1"/>
  <c r="AE30" i="69"/>
  <c r="T153" i="110" s="1"/>
  <c r="AE28" i="69"/>
  <c r="T152" i="110" s="1"/>
  <c r="AE26" i="69"/>
  <c r="T151" i="110" s="1"/>
  <c r="AE24" i="69"/>
  <c r="T150" i="110" s="1"/>
  <c r="AE22" i="69"/>
  <c r="T149" i="110" s="1"/>
  <c r="BC44" i="69" l="1"/>
  <c r="BC36" i="69"/>
  <c r="BC40" i="69"/>
  <c r="BC32" i="69"/>
  <c r="BC24" i="69"/>
  <c r="BC28" i="69"/>
  <c r="BC42" i="69"/>
  <c r="BC34" i="69"/>
  <c r="BC26" i="69"/>
  <c r="BC38" i="69"/>
  <c r="BC30" i="69"/>
  <c r="BC22" i="69"/>
  <c r="G35" i="3"/>
  <c r="AW36" i="69"/>
  <c r="AF156" i="110" s="1"/>
  <c r="AH156" i="110" s="1"/>
  <c r="AV36" i="69"/>
  <c r="AW42" i="69"/>
  <c r="AF159" i="110" s="1"/>
  <c r="AH159" i="110" s="1"/>
  <c r="AV42" i="69"/>
  <c r="AW26" i="69"/>
  <c r="AF151" i="110" s="1"/>
  <c r="AH151" i="110" s="1"/>
  <c r="AV26" i="69"/>
  <c r="AW32" i="69"/>
  <c r="AF154" i="110" s="1"/>
  <c r="AH154" i="110" s="1"/>
  <c r="AV32" i="69"/>
  <c r="AW24" i="69"/>
  <c r="AF150" i="110" s="1"/>
  <c r="AH150" i="110" s="1"/>
  <c r="AV24" i="69"/>
  <c r="AW44" i="69"/>
  <c r="AF160" i="110" s="1"/>
  <c r="AH160" i="110" s="1"/>
  <c r="AV44" i="69"/>
  <c r="AW28" i="69"/>
  <c r="AF152" i="110" s="1"/>
  <c r="AH152" i="110" s="1"/>
  <c r="AV28" i="69"/>
  <c r="AW34" i="69"/>
  <c r="AF155" i="110" s="1"/>
  <c r="AH155" i="110" s="1"/>
  <c r="AV34" i="69"/>
  <c r="AW40" i="69"/>
  <c r="AF158" i="110" s="1"/>
  <c r="AH158" i="110" s="1"/>
  <c r="AV40" i="69"/>
  <c r="AW38" i="69"/>
  <c r="AF157" i="110" s="1"/>
  <c r="AH157" i="110" s="1"/>
  <c r="AV38" i="69"/>
  <c r="AW30" i="69"/>
  <c r="AF153" i="110" s="1"/>
  <c r="AH153" i="110" s="1"/>
  <c r="AV30" i="69"/>
  <c r="AW22" i="69"/>
  <c r="AF149" i="110" s="1"/>
  <c r="AH149" i="110" s="1"/>
  <c r="AV22" i="69"/>
  <c r="AU36" i="69"/>
  <c r="S156" i="110"/>
  <c r="AU28" i="69"/>
  <c r="S152" i="110"/>
  <c r="AU20" i="69"/>
  <c r="S148" i="110"/>
  <c r="AU42" i="69"/>
  <c r="S159" i="110"/>
  <c r="AU34" i="69"/>
  <c r="S155" i="110"/>
  <c r="AU18" i="69"/>
  <c r="S147" i="110"/>
  <c r="AU40" i="69"/>
  <c r="S158" i="110"/>
  <c r="AU32" i="69"/>
  <c r="S154" i="110"/>
  <c r="AU24" i="69"/>
  <c r="S150" i="110"/>
  <c r="AU38" i="69"/>
  <c r="S157" i="110"/>
  <c r="AU30" i="69"/>
  <c r="S153" i="110"/>
  <c r="AU22" i="69"/>
  <c r="S149" i="110"/>
  <c r="AU44" i="69"/>
  <c r="S160" i="110"/>
  <c r="AU26" i="69"/>
  <c r="S151" i="110"/>
  <c r="AZ30" i="69"/>
  <c r="AX30" i="69"/>
  <c r="AG153" i="110" s="1"/>
  <c r="AN30" i="69"/>
  <c r="BA30" i="69"/>
  <c r="AY30" i="69"/>
  <c r="AZ44" i="69"/>
  <c r="BA44" i="69"/>
  <c r="AY44" i="69"/>
  <c r="AN44" i="69"/>
  <c r="AX44" i="69"/>
  <c r="AG160" i="110" s="1"/>
  <c r="AX36" i="69"/>
  <c r="AG156" i="110" s="1"/>
  <c r="BA36" i="69"/>
  <c r="AY36" i="69"/>
  <c r="AN36" i="69"/>
  <c r="AZ36" i="69"/>
  <c r="AZ28" i="69"/>
  <c r="AX28" i="69"/>
  <c r="AG152" i="110" s="1"/>
  <c r="BA28" i="69"/>
  <c r="AY28" i="69"/>
  <c r="AN28" i="69"/>
  <c r="BA20" i="69"/>
  <c r="AY20" i="69"/>
  <c r="AF148" i="110"/>
  <c r="AH148" i="110" s="1"/>
  <c r="AN20" i="69"/>
  <c r="AZ20" i="69"/>
  <c r="AX20" i="69"/>
  <c r="AG148" i="110" s="1"/>
  <c r="BA40" i="69"/>
  <c r="AY40" i="69"/>
  <c r="AN40" i="69"/>
  <c r="AZ40" i="69"/>
  <c r="AX40" i="69"/>
  <c r="AG158" i="110" s="1"/>
  <c r="BA32" i="69"/>
  <c r="AZ32" i="69"/>
  <c r="AX32" i="69"/>
  <c r="AG154" i="110" s="1"/>
  <c r="AY32" i="69"/>
  <c r="AN32" i="69"/>
  <c r="AY24" i="69"/>
  <c r="AN24" i="69"/>
  <c r="AZ24" i="69"/>
  <c r="AX24" i="69"/>
  <c r="AG150" i="110" s="1"/>
  <c r="BA24" i="69"/>
  <c r="AZ38" i="69"/>
  <c r="AX38" i="69"/>
  <c r="AG157" i="110" s="1"/>
  <c r="BA38" i="69"/>
  <c r="AY38" i="69"/>
  <c r="AN38" i="69"/>
  <c r="AZ22" i="69"/>
  <c r="AX22" i="69"/>
  <c r="AG149" i="110" s="1"/>
  <c r="BA22" i="69"/>
  <c r="AY22" i="69"/>
  <c r="AN22" i="69"/>
  <c r="BA42" i="69"/>
  <c r="AY42" i="69"/>
  <c r="AN42" i="69"/>
  <c r="AZ42" i="69"/>
  <c r="AX42" i="69"/>
  <c r="AG159" i="110" s="1"/>
  <c r="BA34" i="69"/>
  <c r="AY34" i="69"/>
  <c r="AN34" i="69"/>
  <c r="AZ34" i="69"/>
  <c r="AX34" i="69"/>
  <c r="AG155" i="110" s="1"/>
  <c r="BA26" i="69"/>
  <c r="AY26" i="69"/>
  <c r="AN26" i="69"/>
  <c r="AZ26" i="69"/>
  <c r="AX26" i="69"/>
  <c r="AG151" i="110" s="1"/>
  <c r="BA18" i="69"/>
  <c r="AY18" i="69"/>
  <c r="AF147" i="110"/>
  <c r="AH147" i="110" s="1"/>
  <c r="AN18" i="69"/>
  <c r="AZ18" i="69"/>
  <c r="AX18" i="69"/>
  <c r="AG147" i="110" s="1"/>
  <c r="AK26" i="69"/>
  <c r="J151" i="110" s="1"/>
  <c r="AK40" i="69"/>
  <c r="J158" i="110" s="1"/>
  <c r="AK32" i="69"/>
  <c r="J154" i="110" s="1"/>
  <c r="AK24" i="69"/>
  <c r="J150" i="110" s="1"/>
  <c r="AK38" i="69"/>
  <c r="J157" i="110" s="1"/>
  <c r="AK30" i="69"/>
  <c r="J153" i="110" s="1"/>
  <c r="AK42" i="69"/>
  <c r="J159" i="110" s="1"/>
  <c r="AK34" i="69"/>
  <c r="J155" i="110" s="1"/>
  <c r="AK18" i="69"/>
  <c r="J147" i="110" s="1"/>
  <c r="AY16" i="69"/>
  <c r="AK22" i="69"/>
  <c r="J149" i="110" s="1"/>
  <c r="AK44" i="69"/>
  <c r="J160" i="110" s="1"/>
  <c r="AK36" i="69"/>
  <c r="J156" i="110" s="1"/>
  <c r="AK28" i="69"/>
  <c r="J152" i="110" s="1"/>
  <c r="AK20" i="69"/>
  <c r="J148" i="110" s="1"/>
  <c r="AK16" i="69"/>
  <c r="BA16" i="69"/>
  <c r="AF146" i="110"/>
  <c r="AH146" i="110" s="1"/>
  <c r="AX16" i="69"/>
  <c r="AG146" i="110" s="1"/>
  <c r="E38" i="3"/>
  <c r="E39" i="3"/>
  <c r="E40" i="3"/>
  <c r="E41" i="3"/>
  <c r="E42" i="3"/>
  <c r="R9" i="75"/>
  <c r="R9" i="74"/>
  <c r="R9" i="73"/>
  <c r="R9" i="72"/>
  <c r="Q9" i="71"/>
  <c r="R9" i="70"/>
  <c r="L160" i="110" l="1"/>
  <c r="AI160" i="110" s="1"/>
  <c r="O160" i="110"/>
  <c r="O147" i="110"/>
  <c r="L147" i="110"/>
  <c r="AI147" i="110" s="1"/>
  <c r="L157" i="110"/>
  <c r="AI157" i="110" s="1"/>
  <c r="O157" i="110"/>
  <c r="L158" i="110"/>
  <c r="AI158" i="110" s="1"/>
  <c r="O158" i="110"/>
  <c r="L150" i="110"/>
  <c r="AI150" i="110" s="1"/>
  <c r="O150" i="110"/>
  <c r="L156" i="110"/>
  <c r="AI156" i="110" s="1"/>
  <c r="O156" i="110"/>
  <c r="L155" i="110"/>
  <c r="AI155" i="110" s="1"/>
  <c r="O155" i="110"/>
  <c r="L154" i="110"/>
  <c r="AI154" i="110" s="1"/>
  <c r="O154" i="110"/>
  <c r="L151" i="110"/>
  <c r="AI151" i="110" s="1"/>
  <c r="O151" i="110"/>
  <c r="L159" i="110"/>
  <c r="AI159" i="110" s="1"/>
  <c r="O159" i="110"/>
  <c r="L149" i="110"/>
  <c r="AI149" i="110" s="1"/>
  <c r="O149" i="110"/>
  <c r="O148" i="110"/>
  <c r="L148" i="110"/>
  <c r="AI148" i="110" s="1"/>
  <c r="L152" i="110"/>
  <c r="AI152" i="110" s="1"/>
  <c r="O152" i="110"/>
  <c r="L153" i="110"/>
  <c r="AI153" i="110" s="1"/>
  <c r="O153" i="110"/>
  <c r="V12" i="69"/>
  <c r="J146" i="110"/>
  <c r="C146" i="110" s="1"/>
  <c r="P147" i="110"/>
  <c r="Q147" i="110"/>
  <c r="P158" i="110"/>
  <c r="Q158" i="110"/>
  <c r="P152" i="110"/>
  <c r="Q152" i="110"/>
  <c r="P156" i="110"/>
  <c r="Q156" i="110"/>
  <c r="P159" i="110"/>
  <c r="Q159" i="110"/>
  <c r="P157" i="110"/>
  <c r="Q157" i="110"/>
  <c r="P155" i="110"/>
  <c r="Q155" i="110"/>
  <c r="P149" i="110"/>
  <c r="Q149" i="110"/>
  <c r="P151" i="110"/>
  <c r="Q151" i="110"/>
  <c r="P150" i="110"/>
  <c r="Q150" i="110"/>
  <c r="P154" i="110"/>
  <c r="Q154" i="110"/>
  <c r="P148" i="110"/>
  <c r="Q148" i="110"/>
  <c r="P160" i="110"/>
  <c r="Q160" i="110"/>
  <c r="P153" i="110"/>
  <c r="Q153" i="110"/>
  <c r="M160" i="110"/>
  <c r="AE160" i="110"/>
  <c r="N160" i="110"/>
  <c r="R160" i="110"/>
  <c r="N153" i="110"/>
  <c r="M153" i="110"/>
  <c r="R153" i="110"/>
  <c r="AE153" i="110"/>
  <c r="AE147" i="110"/>
  <c r="R147" i="110"/>
  <c r="M147" i="110"/>
  <c r="N147" i="110"/>
  <c r="AE151" i="110"/>
  <c r="R151" i="110"/>
  <c r="M151" i="110"/>
  <c r="N151" i="110"/>
  <c r="AE155" i="110"/>
  <c r="R155" i="110"/>
  <c r="M155" i="110"/>
  <c r="N155" i="110"/>
  <c r="AE159" i="110"/>
  <c r="R159" i="110"/>
  <c r="M159" i="110"/>
  <c r="N159" i="110"/>
  <c r="R158" i="110"/>
  <c r="N158" i="110"/>
  <c r="AE158" i="110"/>
  <c r="M158" i="110"/>
  <c r="M148" i="110"/>
  <c r="AE148" i="110"/>
  <c r="N148" i="110"/>
  <c r="R148" i="110"/>
  <c r="N149" i="110"/>
  <c r="M149" i="110"/>
  <c r="AE149" i="110"/>
  <c r="R149" i="110"/>
  <c r="N157" i="110"/>
  <c r="M157" i="110"/>
  <c r="AE157" i="110"/>
  <c r="R157" i="110"/>
  <c r="R150" i="110"/>
  <c r="N150" i="110"/>
  <c r="AE150" i="110"/>
  <c r="M150" i="110"/>
  <c r="R154" i="110"/>
  <c r="N154" i="110"/>
  <c r="AE154" i="110"/>
  <c r="M154" i="110"/>
  <c r="M152" i="110"/>
  <c r="AE152" i="110"/>
  <c r="N152" i="110"/>
  <c r="R152" i="110"/>
  <c r="M156" i="110"/>
  <c r="AE156" i="110"/>
  <c r="N156" i="110"/>
  <c r="R156" i="110"/>
  <c r="BB28" i="69"/>
  <c r="AN152" i="110" s="1"/>
  <c r="BB40" i="69"/>
  <c r="AN158" i="110" s="1"/>
  <c r="BB36" i="69"/>
  <c r="AN156" i="110" s="1"/>
  <c r="BB34" i="69"/>
  <c r="AN155" i="110" s="1"/>
  <c r="BB30" i="69"/>
  <c r="AN153" i="110" s="1"/>
  <c r="BB18" i="69"/>
  <c r="AN147" i="110" s="1"/>
  <c r="BB38" i="69"/>
  <c r="AN157" i="110" s="1"/>
  <c r="BB26" i="69"/>
  <c r="AN151" i="110" s="1"/>
  <c r="BB44" i="69"/>
  <c r="AN160" i="110" s="1"/>
  <c r="BB24" i="69"/>
  <c r="AN150" i="110" s="1"/>
  <c r="BB20" i="69"/>
  <c r="AN148" i="110" s="1"/>
  <c r="BB22" i="69"/>
  <c r="AN149" i="110" s="1"/>
  <c r="BB42" i="69"/>
  <c r="AN159" i="110" s="1"/>
  <c r="BB32" i="69"/>
  <c r="AN154" i="110" s="1"/>
  <c r="AZ16" i="69"/>
  <c r="Z12" i="13"/>
  <c r="BB16" i="69" l="1"/>
  <c r="AN146" i="110" s="1"/>
  <c r="AV16" i="69"/>
  <c r="G36" i="3" s="1"/>
  <c r="AK157" i="110"/>
  <c r="AJ157" i="110"/>
  <c r="AK153" i="110"/>
  <c r="AJ153" i="110"/>
  <c r="AK150" i="110"/>
  <c r="AJ150" i="110"/>
  <c r="AK159" i="110"/>
  <c r="AJ159" i="110"/>
  <c r="AK151" i="110"/>
  <c r="AJ151" i="110"/>
  <c r="AK147" i="110"/>
  <c r="AJ147" i="110"/>
  <c r="AK152" i="110"/>
  <c r="AJ152" i="110"/>
  <c r="AK155" i="110"/>
  <c r="AJ155" i="110"/>
  <c r="AK160" i="110"/>
  <c r="AJ160" i="110"/>
  <c r="AK156" i="110"/>
  <c r="AJ156" i="110"/>
  <c r="AK154" i="110"/>
  <c r="AJ154" i="110"/>
  <c r="AK149" i="110"/>
  <c r="AJ149" i="110"/>
  <c r="AK148" i="110"/>
  <c r="AJ148" i="110"/>
  <c r="AK158" i="110"/>
  <c r="AJ158" i="110"/>
  <c r="Z12" i="69"/>
  <c r="Z12" i="113" s="1"/>
  <c r="Z12" i="70"/>
  <c r="R12" i="74"/>
  <c r="J41" i="3" s="1"/>
  <c r="Z12" i="75"/>
  <c r="F42" i="3" s="1"/>
  <c r="Z12" i="74"/>
  <c r="F41" i="3" s="1"/>
  <c r="Z12" i="72"/>
  <c r="F39" i="3" s="1"/>
  <c r="Z12" i="73"/>
  <c r="F40" i="3" s="1"/>
  <c r="AU16" i="69" l="1"/>
  <c r="BC16" i="69" s="1"/>
  <c r="AN16" i="69" s="1"/>
  <c r="R12" i="73"/>
  <c r="J40" i="3" s="1"/>
  <c r="I39" i="3"/>
  <c r="R12" i="72"/>
  <c r="J39" i="3" s="1"/>
  <c r="R12" i="75"/>
  <c r="J42" i="3" s="1"/>
  <c r="N36" i="3" l="1"/>
  <c r="L36" i="3"/>
  <c r="K36" i="3"/>
  <c r="O146" i="110"/>
  <c r="L146" i="110"/>
  <c r="Q146" i="110"/>
  <c r="AI40" i="81" s="1"/>
  <c r="P146" i="110"/>
  <c r="AI39" i="81" s="1"/>
  <c r="R12" i="69"/>
  <c r="R12" i="113" s="1"/>
  <c r="AE146" i="110"/>
  <c r="M146" i="110"/>
  <c r="P44" i="79" s="1"/>
  <c r="N146" i="110"/>
  <c r="AI37" i="81" s="1"/>
  <c r="R146" i="110"/>
  <c r="V12" i="113"/>
  <c r="R12" i="70"/>
  <c r="K45" i="3" l="1"/>
  <c r="L45" i="3"/>
  <c r="N45" i="3"/>
  <c r="P43" i="78"/>
  <c r="AI146" i="110"/>
  <c r="AK146" i="110"/>
  <c r="AJ146" i="110"/>
  <c r="J12" i="108"/>
  <c r="J13" i="108" s="1"/>
  <c r="J14" i="108" s="1"/>
  <c r="J15" i="108" s="1"/>
  <c r="J16" i="108" s="1"/>
  <c r="J17" i="108" s="1"/>
  <c r="J18" i="108" s="1"/>
  <c r="J19" i="108" s="1"/>
  <c r="J20" i="108" s="1"/>
  <c r="J21" i="108" s="1"/>
  <c r="J22" i="108" s="1"/>
  <c r="J23" i="108" s="1"/>
  <c r="J24" i="108" s="1"/>
  <c r="J25" i="108" s="1"/>
  <c r="J26" i="108" s="1"/>
  <c r="J27" i="108" l="1"/>
  <c r="J28" i="108" s="1"/>
  <c r="J29" i="108" s="1"/>
  <c r="J30" i="108" s="1"/>
  <c r="J31" i="108" s="1"/>
  <c r="J32" i="108" s="1"/>
  <c r="J33" i="108" s="1"/>
  <c r="J34" i="108" s="1"/>
  <c r="J35" i="108" s="1"/>
  <c r="J36" i="108" s="1"/>
  <c r="J37" i="108" s="1"/>
  <c r="J38" i="108" s="1"/>
  <c r="J39" i="108" s="1"/>
  <c r="J40" i="108" s="1"/>
  <c r="J41" i="108" s="1"/>
  <c r="J42" i="108" s="1"/>
  <c r="J43" i="108" s="1"/>
  <c r="J44" i="108" s="1"/>
  <c r="A131" i="110"/>
  <c r="U131" i="110"/>
  <c r="AL131" i="110"/>
  <c r="A132" i="110"/>
  <c r="U132" i="110"/>
  <c r="AL132" i="110"/>
  <c r="A133" i="110"/>
  <c r="U133" i="110"/>
  <c r="AL133" i="110"/>
  <c r="A134" i="110"/>
  <c r="U134" i="110"/>
  <c r="AL134" i="110"/>
  <c r="A135" i="110"/>
  <c r="U135" i="110"/>
  <c r="AL135" i="110"/>
  <c r="A136" i="110"/>
  <c r="U136" i="110"/>
  <c r="AL136" i="110"/>
  <c r="A137" i="110"/>
  <c r="U137" i="110"/>
  <c r="AL137" i="110"/>
  <c r="A138" i="110"/>
  <c r="U138" i="110"/>
  <c r="AL138" i="110"/>
  <c r="A139" i="110"/>
  <c r="U139" i="110"/>
  <c r="AL139" i="110"/>
  <c r="A140" i="110"/>
  <c r="U140" i="110"/>
  <c r="AL140" i="110"/>
  <c r="A141" i="110"/>
  <c r="U141" i="110"/>
  <c r="AL141" i="110"/>
  <c r="A142" i="110"/>
  <c r="U142" i="110"/>
  <c r="AL142" i="110"/>
  <c r="A143" i="110"/>
  <c r="U143" i="110"/>
  <c r="AL143" i="110"/>
  <c r="A144" i="110"/>
  <c r="U144" i="110"/>
  <c r="AL144" i="110"/>
  <c r="C139" i="110" l="1"/>
  <c r="C143" i="110"/>
  <c r="C135" i="110"/>
  <c r="C142" i="110"/>
  <c r="C138" i="110"/>
  <c r="C133" i="110"/>
  <c r="C141" i="110"/>
  <c r="C137" i="110"/>
  <c r="C132" i="110"/>
  <c r="C144" i="110"/>
  <c r="C140" i="110"/>
  <c r="C136" i="110"/>
  <c r="C131" i="110"/>
  <c r="C134" i="110"/>
  <c r="AJ140" i="110" l="1"/>
  <c r="AJ138" i="110"/>
  <c r="AK134" i="110"/>
  <c r="AK139" i="110"/>
  <c r="AJ144" i="110"/>
  <c r="AK144" i="110"/>
  <c r="AJ137" i="110"/>
  <c r="AK133" i="110"/>
  <c r="AJ142" i="110"/>
  <c r="AJ143" i="110"/>
  <c r="AK143" i="110"/>
  <c r="AJ134" i="110"/>
  <c r="AJ139" i="110"/>
  <c r="AK132" i="110"/>
  <c r="AK140" i="110"/>
  <c r="AJ132" i="110"/>
  <c r="AJ131" i="110"/>
  <c r="AJ141" i="110"/>
  <c r="AK137" i="110"/>
  <c r="AK131" i="110"/>
  <c r="AK138" i="110"/>
  <c r="AJ136" i="110"/>
  <c r="AK136" i="110"/>
  <c r="AK141" i="110"/>
  <c r="AJ133" i="110"/>
  <c r="AK135" i="110"/>
  <c r="AJ135" i="110"/>
  <c r="AK142" i="110"/>
  <c r="B143" i="110" l="1"/>
  <c r="B140" i="110"/>
  <c r="B142" i="110"/>
  <c r="B135" i="110"/>
  <c r="B141" i="110"/>
  <c r="B136" i="110"/>
  <c r="B137" i="110"/>
  <c r="B132" i="110"/>
  <c r="B139" i="110"/>
  <c r="B133" i="110"/>
  <c r="B138" i="110"/>
  <c r="B131" i="110"/>
  <c r="B134" i="110"/>
  <c r="B144" i="110"/>
  <c r="G18" i="81"/>
  <c r="A2" i="110" l="1"/>
  <c r="AT2" i="110"/>
  <c r="BE2" i="110"/>
  <c r="DP2" i="110"/>
  <c r="DO2" i="110"/>
  <c r="DN2" i="110"/>
  <c r="DM2" i="110"/>
  <c r="DL2" i="110"/>
  <c r="DK2" i="110"/>
  <c r="DJ2" i="110"/>
  <c r="DI2" i="110"/>
  <c r="DH2" i="110"/>
  <c r="DG2" i="110"/>
  <c r="DF2" i="110"/>
  <c r="DE2" i="110"/>
  <c r="DD2" i="110"/>
  <c r="DC2" i="110"/>
  <c r="DB2" i="110"/>
  <c r="DA2" i="110"/>
  <c r="CZ2" i="110"/>
  <c r="CY2" i="110"/>
  <c r="CX2" i="110"/>
  <c r="CW2" i="110"/>
  <c r="CP2" i="110"/>
  <c r="CK2" i="110"/>
  <c r="J52" i="78" l="1"/>
  <c r="A147" i="110" l="1"/>
  <c r="U147" i="110"/>
  <c r="AL147" i="110"/>
  <c r="A148" i="110"/>
  <c r="U148" i="110"/>
  <c r="AL148" i="110"/>
  <c r="A149" i="110"/>
  <c r="U149" i="110"/>
  <c r="AL149" i="110"/>
  <c r="A150" i="110"/>
  <c r="U150" i="110"/>
  <c r="AL150" i="110"/>
  <c r="A151" i="110"/>
  <c r="U151" i="110"/>
  <c r="AL151" i="110"/>
  <c r="A152" i="110"/>
  <c r="U152" i="110"/>
  <c r="AL152" i="110"/>
  <c r="A153" i="110"/>
  <c r="U153" i="110"/>
  <c r="AL153" i="110"/>
  <c r="A154" i="110"/>
  <c r="U154" i="110"/>
  <c r="AL154" i="110"/>
  <c r="A155" i="110"/>
  <c r="U155" i="110"/>
  <c r="AL155" i="110"/>
  <c r="A156" i="110"/>
  <c r="U156" i="110"/>
  <c r="AL156" i="110"/>
  <c r="A157" i="110"/>
  <c r="U157" i="110"/>
  <c r="AL157" i="110"/>
  <c r="A158" i="110"/>
  <c r="U158" i="110"/>
  <c r="AL158" i="110"/>
  <c r="A159" i="110"/>
  <c r="U159" i="110"/>
  <c r="AL159" i="110"/>
  <c r="A160" i="110"/>
  <c r="U160" i="110"/>
  <c r="AL160" i="110"/>
  <c r="A161" i="110"/>
  <c r="U161" i="110"/>
  <c r="AM161" i="110"/>
  <c r="C161" i="110"/>
  <c r="AL161" i="110"/>
  <c r="A162" i="110"/>
  <c r="U162" i="110"/>
  <c r="AM162" i="110"/>
  <c r="C162" i="110"/>
  <c r="AL162" i="110"/>
  <c r="A163" i="110"/>
  <c r="U163" i="110"/>
  <c r="AM163" i="110"/>
  <c r="C163" i="110"/>
  <c r="AL163" i="110"/>
  <c r="A164" i="110"/>
  <c r="U164" i="110"/>
  <c r="AM164" i="110"/>
  <c r="C164" i="110"/>
  <c r="AL164" i="110"/>
  <c r="A165" i="110"/>
  <c r="U165" i="110"/>
  <c r="AM165" i="110"/>
  <c r="C165" i="110"/>
  <c r="AL165" i="110"/>
  <c r="AL146" i="110"/>
  <c r="U146" i="110"/>
  <c r="A146" i="110"/>
  <c r="U130" i="110"/>
  <c r="A130" i="110"/>
  <c r="U99" i="110"/>
  <c r="W99" i="110"/>
  <c r="Y99" i="110"/>
  <c r="U100" i="110"/>
  <c r="W100" i="110"/>
  <c r="Y100" i="110"/>
  <c r="U101" i="110"/>
  <c r="W101" i="110"/>
  <c r="Y101" i="110"/>
  <c r="U102" i="110"/>
  <c r="W102" i="110"/>
  <c r="Y102" i="110"/>
  <c r="U103" i="110"/>
  <c r="W103" i="110"/>
  <c r="Y103" i="110"/>
  <c r="U104" i="110"/>
  <c r="W104" i="110"/>
  <c r="Y104" i="110"/>
  <c r="U105" i="110"/>
  <c r="W105" i="110"/>
  <c r="Y105" i="110"/>
  <c r="U106" i="110"/>
  <c r="W106" i="110"/>
  <c r="Y106" i="110"/>
  <c r="U107" i="110"/>
  <c r="W107" i="110"/>
  <c r="Y107" i="110"/>
  <c r="U108" i="110"/>
  <c r="W108" i="110"/>
  <c r="Y108" i="110"/>
  <c r="U109" i="110"/>
  <c r="W109" i="110"/>
  <c r="Y109" i="110"/>
  <c r="U110" i="110"/>
  <c r="W110" i="110"/>
  <c r="Y110" i="110"/>
  <c r="U111" i="110"/>
  <c r="W111" i="110"/>
  <c r="Y111" i="110"/>
  <c r="U112" i="110"/>
  <c r="W112" i="110"/>
  <c r="Y112" i="110"/>
  <c r="L98" i="110"/>
  <c r="G98" i="110"/>
  <c r="H98" i="110"/>
  <c r="I98" i="110"/>
  <c r="Y98" i="110"/>
  <c r="W98" i="110"/>
  <c r="U98" i="110"/>
  <c r="A98" i="110"/>
  <c r="U83" i="110"/>
  <c r="W83" i="110"/>
  <c r="Y83" i="110"/>
  <c r="U84" i="110"/>
  <c r="W84" i="110"/>
  <c r="Y84" i="110"/>
  <c r="U85" i="110"/>
  <c r="W85" i="110"/>
  <c r="Y85" i="110"/>
  <c r="U86" i="110"/>
  <c r="W86" i="110"/>
  <c r="Y86" i="110"/>
  <c r="U87" i="110"/>
  <c r="W87" i="110"/>
  <c r="Y87" i="110"/>
  <c r="U88" i="110"/>
  <c r="W88" i="110"/>
  <c r="Y88" i="110"/>
  <c r="U89" i="110"/>
  <c r="W89" i="110"/>
  <c r="Y89" i="110"/>
  <c r="U90" i="110"/>
  <c r="W90" i="110"/>
  <c r="Y90" i="110"/>
  <c r="U91" i="110"/>
  <c r="W91" i="110"/>
  <c r="Y91" i="110"/>
  <c r="U92" i="110"/>
  <c r="W92" i="110"/>
  <c r="Y92" i="110"/>
  <c r="U93" i="110"/>
  <c r="W93" i="110"/>
  <c r="Y93" i="110"/>
  <c r="U94" i="110"/>
  <c r="W94" i="110"/>
  <c r="Y94" i="110"/>
  <c r="U95" i="110"/>
  <c r="W95" i="110"/>
  <c r="Y95" i="110"/>
  <c r="U96" i="110"/>
  <c r="W96" i="110"/>
  <c r="Y96" i="110"/>
  <c r="L82" i="110"/>
  <c r="G82" i="110"/>
  <c r="H82" i="110"/>
  <c r="I82" i="110"/>
  <c r="Y82" i="110"/>
  <c r="W82" i="110"/>
  <c r="U82" i="110"/>
  <c r="A82" i="110"/>
  <c r="A66" i="110"/>
  <c r="A5" i="110"/>
  <c r="A6" i="110"/>
  <c r="A7" i="110"/>
  <c r="A8" i="110"/>
  <c r="A9" i="110"/>
  <c r="A10" i="110"/>
  <c r="A11" i="110"/>
  <c r="A12" i="110"/>
  <c r="A13" i="110"/>
  <c r="A14" i="110"/>
  <c r="A15" i="110"/>
  <c r="A16" i="110"/>
  <c r="A17" i="110"/>
  <c r="A18" i="110"/>
  <c r="A19" i="110"/>
  <c r="A20" i="110"/>
  <c r="A21" i="110"/>
  <c r="A22" i="110"/>
  <c r="A23" i="110"/>
  <c r="A24" i="110"/>
  <c r="A25" i="110"/>
  <c r="A26" i="110"/>
  <c r="A27" i="110"/>
  <c r="A28" i="110"/>
  <c r="A29" i="110"/>
  <c r="A30" i="110"/>
  <c r="A31" i="110"/>
  <c r="A32" i="110"/>
  <c r="A33" i="110"/>
  <c r="E95" i="110" l="1"/>
  <c r="K95" i="110"/>
  <c r="E91" i="110"/>
  <c r="K91" i="110"/>
  <c r="C91" i="110"/>
  <c r="B91" i="110" s="1"/>
  <c r="E87" i="110"/>
  <c r="K87" i="110"/>
  <c r="C87" i="110"/>
  <c r="B87" i="110" s="1"/>
  <c r="E83" i="110"/>
  <c r="K83" i="110"/>
  <c r="C83" i="110"/>
  <c r="B83" i="110" s="1"/>
  <c r="E96" i="110"/>
  <c r="K96" i="110"/>
  <c r="K92" i="110"/>
  <c r="E92" i="110"/>
  <c r="E88" i="110"/>
  <c r="K88" i="110"/>
  <c r="C88" i="110"/>
  <c r="B88" i="110" s="1"/>
  <c r="E84" i="110"/>
  <c r="K84" i="110"/>
  <c r="C84" i="110"/>
  <c r="B84" i="110" s="1"/>
  <c r="K82" i="110"/>
  <c r="E82" i="110"/>
  <c r="E93" i="110"/>
  <c r="K93" i="110"/>
  <c r="E89" i="110"/>
  <c r="K89" i="110"/>
  <c r="C89" i="110"/>
  <c r="B89" i="110" s="1"/>
  <c r="E85" i="110"/>
  <c r="K85" i="110"/>
  <c r="C85" i="110"/>
  <c r="B85" i="110" s="1"/>
  <c r="E94" i="110"/>
  <c r="K94" i="110"/>
  <c r="K90" i="110"/>
  <c r="E90" i="110"/>
  <c r="C90" i="110"/>
  <c r="B90" i="110" s="1"/>
  <c r="E86" i="110"/>
  <c r="K86" i="110"/>
  <c r="C86" i="110"/>
  <c r="B86" i="110" s="1"/>
  <c r="AL9" i="110"/>
  <c r="C9" i="110"/>
  <c r="C10" i="110"/>
  <c r="AL10" i="110"/>
  <c r="AL11" i="110"/>
  <c r="C11" i="110"/>
  <c r="AL7" i="110"/>
  <c r="C7" i="110"/>
  <c r="AL12" i="110"/>
  <c r="C12" i="110"/>
  <c r="AL8" i="110"/>
  <c r="C8" i="110"/>
  <c r="K99" i="110"/>
  <c r="C99" i="110"/>
  <c r="B99" i="110" s="1"/>
  <c r="E99" i="110"/>
  <c r="E112" i="110"/>
  <c r="K112" i="110"/>
  <c r="E108" i="110"/>
  <c r="K108" i="110"/>
  <c r="K104" i="110"/>
  <c r="E104" i="110"/>
  <c r="C104" i="110"/>
  <c r="B104" i="110" s="1"/>
  <c r="E100" i="110"/>
  <c r="K100" i="110"/>
  <c r="C100" i="110"/>
  <c r="B100" i="110" s="1"/>
  <c r="E111" i="110"/>
  <c r="K111" i="110"/>
  <c r="K107" i="110"/>
  <c r="E107" i="110"/>
  <c r="C107" i="110"/>
  <c r="B107" i="110" s="1"/>
  <c r="E103" i="110"/>
  <c r="K103" i="110"/>
  <c r="C103" i="110"/>
  <c r="B103" i="110" s="1"/>
  <c r="E98" i="110"/>
  <c r="K98" i="110"/>
  <c r="K109" i="110"/>
  <c r="E109" i="110"/>
  <c r="E105" i="110"/>
  <c r="K105" i="110"/>
  <c r="C105" i="110"/>
  <c r="B105" i="110" s="1"/>
  <c r="K101" i="110"/>
  <c r="E101" i="110"/>
  <c r="C101" i="110"/>
  <c r="B101" i="110" s="1"/>
  <c r="E110" i="110"/>
  <c r="K110" i="110"/>
  <c r="K106" i="110"/>
  <c r="E106" i="110"/>
  <c r="C106" i="110"/>
  <c r="B106" i="110" s="1"/>
  <c r="E102" i="110"/>
  <c r="K102" i="110"/>
  <c r="C102" i="110"/>
  <c r="B102" i="110" s="1"/>
  <c r="B165" i="110"/>
  <c r="B164" i="110"/>
  <c r="B163" i="110"/>
  <c r="B162" i="110"/>
  <c r="B161" i="110"/>
  <c r="AI41" i="81" l="1"/>
  <c r="AI42" i="81"/>
  <c r="J73" i="80" l="1"/>
  <c r="AH39" i="80"/>
  <c r="AE39" i="80"/>
  <c r="V39" i="80"/>
  <c r="J39" i="80"/>
  <c r="AB37" i="80"/>
  <c r="S37" i="80"/>
  <c r="J37" i="80"/>
  <c r="AD35" i="80"/>
  <c r="W35" i="80"/>
  <c r="J35" i="80"/>
  <c r="AH25" i="80"/>
  <c r="AE25" i="80"/>
  <c r="V25" i="80"/>
  <c r="J25" i="80"/>
  <c r="AB23" i="80"/>
  <c r="S23" i="80"/>
  <c r="J23" i="80"/>
  <c r="AD21" i="80"/>
  <c r="W21" i="80"/>
  <c r="J21" i="80"/>
  <c r="J19" i="80"/>
  <c r="N17" i="80"/>
  <c r="E25" i="3" l="1"/>
  <c r="U42" i="81" l="1"/>
  <c r="U41" i="81"/>
  <c r="AP28" i="81"/>
  <c r="AN28" i="81"/>
  <c r="AI28" i="81"/>
  <c r="AI27" i="81"/>
  <c r="AI26" i="81"/>
  <c r="AN25" i="81"/>
  <c r="AI25" i="81"/>
  <c r="AI24" i="81"/>
  <c r="AN23" i="81"/>
  <c r="AI23" i="81"/>
  <c r="AI22" i="81"/>
  <c r="N28" i="81"/>
  <c r="L28" i="81"/>
  <c r="G28" i="81"/>
  <c r="G27" i="81"/>
  <c r="G26" i="81"/>
  <c r="L25" i="81"/>
  <c r="G25" i="81"/>
  <c r="G24" i="81"/>
  <c r="L23" i="81"/>
  <c r="G23" i="81"/>
  <c r="G22" i="81"/>
  <c r="G45" i="81"/>
  <c r="G44" i="81"/>
  <c r="G43" i="81"/>
  <c r="G42" i="81"/>
  <c r="G41" i="81"/>
  <c r="G40" i="81"/>
  <c r="G39" i="81"/>
  <c r="G38" i="81"/>
  <c r="G35" i="81"/>
  <c r="G19" i="81" l="1"/>
  <c r="G17" i="81"/>
  <c r="L16" i="81"/>
  <c r="G16" i="81"/>
  <c r="L15" i="81"/>
  <c r="G15" i="81"/>
  <c r="G14" i="81"/>
  <c r="X6" i="109" l="1"/>
  <c r="W6" i="109"/>
  <c r="V6" i="109"/>
  <c r="U6" i="109"/>
  <c r="T6" i="109"/>
  <c r="S6" i="109"/>
  <c r="R6" i="109"/>
  <c r="Q6" i="109"/>
  <c r="P6" i="109"/>
  <c r="J31" i="14" l="1"/>
  <c r="J29" i="14"/>
  <c r="J27" i="14"/>
  <c r="J25" i="14"/>
  <c r="J23" i="14"/>
  <c r="J21" i="14"/>
  <c r="J17" i="14"/>
  <c r="C17" i="14"/>
  <c r="F13" i="14"/>
  <c r="C118" i="3"/>
  <c r="B72" i="3" l="1"/>
  <c r="D168" i="3"/>
  <c r="B217" i="3"/>
  <c r="E219" i="3"/>
  <c r="C219" i="3"/>
  <c r="B154" i="3"/>
  <c r="C218" i="3"/>
  <c r="B219" i="3"/>
  <c r="B218" i="3"/>
  <c r="E218" i="3"/>
  <c r="C217" i="3" l="1"/>
  <c r="R9" i="69"/>
  <c r="R9" i="13"/>
  <c r="R9" i="68"/>
  <c r="R9" i="67"/>
  <c r="R9" i="66"/>
  <c r="R9" i="65"/>
  <c r="R9" i="64"/>
  <c r="R9" i="63"/>
  <c r="R9" i="62"/>
  <c r="R9" i="12"/>
  <c r="O62" i="8" l="1"/>
  <c r="J37" i="3"/>
  <c r="I37" i="3"/>
  <c r="F37" i="3"/>
  <c r="J19" i="14"/>
  <c r="M13" i="110" l="1"/>
  <c r="T2" i="3"/>
  <c r="X9" i="109"/>
  <c r="W9" i="109"/>
  <c r="V9" i="109"/>
  <c r="U9" i="109"/>
  <c r="T9" i="109"/>
  <c r="S9" i="109"/>
  <c r="R9" i="109"/>
  <c r="Q9" i="109"/>
  <c r="P9" i="109"/>
  <c r="P8" i="109"/>
  <c r="X5" i="109"/>
  <c r="W5" i="109"/>
  <c r="V5" i="109"/>
  <c r="U5" i="109"/>
  <c r="T5" i="109"/>
  <c r="S5" i="109"/>
  <c r="R5" i="109"/>
  <c r="Q5" i="109"/>
  <c r="P5" i="109"/>
  <c r="C135" i="3"/>
  <c r="D89" i="3"/>
  <c r="D119" i="3"/>
  <c r="C114" i="3"/>
  <c r="D167" i="3"/>
  <c r="C148" i="3"/>
  <c r="C149" i="3"/>
  <c r="D83" i="3"/>
  <c r="B148" i="3"/>
  <c r="C83" i="3"/>
  <c r="C90" i="3"/>
  <c r="C120" i="3"/>
  <c r="C136" i="3"/>
  <c r="C89" i="3"/>
  <c r="D88" i="3"/>
  <c r="D90" i="3"/>
  <c r="C146" i="3"/>
  <c r="C115" i="3"/>
  <c r="C80" i="3"/>
  <c r="D117" i="3"/>
  <c r="B167" i="3"/>
  <c r="C150" i="3"/>
  <c r="C97" i="3"/>
  <c r="C122" i="3"/>
  <c r="C121" i="3"/>
  <c r="D111" i="3"/>
  <c r="C119" i="3"/>
  <c r="C167" i="3"/>
  <c r="C86" i="3"/>
  <c r="C154" i="3"/>
  <c r="C166" i="3"/>
  <c r="C85" i="3"/>
  <c r="C81" i="3"/>
  <c r="D154" i="3"/>
  <c r="D82" i="3"/>
  <c r="C88" i="3"/>
  <c r="B150" i="3"/>
  <c r="D99" i="3"/>
  <c r="C147" i="3"/>
  <c r="D97" i="3"/>
  <c r="C112" i="3"/>
  <c r="D112" i="3"/>
  <c r="B149" i="3"/>
  <c r="D87" i="3"/>
  <c r="C123" i="3"/>
  <c r="D166" i="3"/>
  <c r="D165" i="3"/>
  <c r="C111" i="3"/>
  <c r="B147" i="3"/>
  <c r="E148" i="3"/>
  <c r="D116" i="3"/>
  <c r="C110" i="3"/>
  <c r="E149" i="3"/>
  <c r="C117" i="3"/>
  <c r="B146" i="3"/>
  <c r="C124" i="3"/>
  <c r="C87" i="3"/>
  <c r="C134" i="3"/>
  <c r="C113" i="3"/>
  <c r="C82" i="3"/>
  <c r="E150" i="3"/>
  <c r="E146" i="3"/>
  <c r="C84" i="3"/>
  <c r="D110" i="3"/>
  <c r="D84" i="3"/>
  <c r="D80" i="3"/>
  <c r="D86" i="3"/>
  <c r="C143" i="3"/>
  <c r="D98" i="3"/>
  <c r="C116" i="3"/>
  <c r="C96" i="3"/>
  <c r="C138" i="3"/>
  <c r="C98" i="3"/>
  <c r="C142" i="3"/>
  <c r="C145" i="3"/>
  <c r="C141" i="3"/>
  <c r="D121" i="3"/>
  <c r="D81" i="3"/>
  <c r="C139" i="3"/>
  <c r="E147" i="3"/>
  <c r="C129" i="3"/>
  <c r="C144" i="3"/>
  <c r="C99" i="3"/>
  <c r="C165" i="3"/>
  <c r="C140" i="3"/>
  <c r="C137" i="3"/>
  <c r="Q19" i="57" l="1"/>
  <c r="BA2" i="110" s="1"/>
  <c r="C16" i="57"/>
  <c r="N62" i="79" s="1"/>
  <c r="P43" i="79"/>
  <c r="P47" i="79" s="1"/>
  <c r="P42" i="78"/>
  <c r="P46" i="78" s="1"/>
  <c r="AI36" i="81"/>
  <c r="A133" i="3"/>
  <c r="D133" i="3"/>
  <c r="AE39" i="55"/>
  <c r="X7" i="109" s="1"/>
  <c r="Q39" i="55"/>
  <c r="J39" i="55"/>
  <c r="AL36" i="55"/>
  <c r="AE36" i="55"/>
  <c r="X36" i="55"/>
  <c r="Q36" i="55"/>
  <c r="CO2" i="110" s="1"/>
  <c r="J36" i="55"/>
  <c r="C36" i="55"/>
  <c r="C109" i="3"/>
  <c r="D155" i="3"/>
  <c r="C104" i="3"/>
  <c r="C107" i="3"/>
  <c r="C163" i="3"/>
  <c r="D109" i="3"/>
  <c r="C108" i="3"/>
  <c r="C106" i="3"/>
  <c r="C105" i="3"/>
  <c r="C155" i="3"/>
  <c r="C101" i="3"/>
  <c r="D102" i="3"/>
  <c r="C102" i="3"/>
  <c r="C100" i="3"/>
  <c r="D101" i="3"/>
  <c r="D106" i="3"/>
  <c r="D100" i="3"/>
  <c r="D105" i="3"/>
  <c r="D163" i="3"/>
  <c r="C103" i="3"/>
  <c r="D107" i="3"/>
  <c r="D103" i="3"/>
  <c r="AV2" i="110" l="1"/>
  <c r="V7" i="109"/>
  <c r="AD27" i="79"/>
  <c r="AD26" i="78"/>
  <c r="U7" i="109"/>
  <c r="AD26" i="79"/>
  <c r="AD25" i="78"/>
  <c r="T7" i="109"/>
  <c r="AD32" i="79"/>
  <c r="AD31" i="78"/>
  <c r="S7" i="109"/>
  <c r="AD31" i="79"/>
  <c r="AD30" i="78"/>
  <c r="Q7" i="109"/>
  <c r="AD30" i="79"/>
  <c r="AD29" i="78"/>
  <c r="CN2" i="110"/>
  <c r="R7" i="109"/>
  <c r="U16" i="81"/>
  <c r="K20" i="76"/>
  <c r="CQ2" i="110"/>
  <c r="S29" i="80"/>
  <c r="CT2" i="110"/>
  <c r="V31" i="80"/>
  <c r="CR2" i="110"/>
  <c r="AB29" i="80"/>
  <c r="CV2" i="110"/>
  <c r="AH31" i="80"/>
  <c r="CS2" i="110"/>
  <c r="J31" i="80"/>
  <c r="CM2" i="110"/>
  <c r="J29" i="80"/>
  <c r="CU2" i="110"/>
  <c r="AE31" i="80"/>
  <c r="U35" i="81"/>
  <c r="Z38" i="81"/>
  <c r="N37" i="81"/>
  <c r="C27" i="14"/>
  <c r="L37" i="81"/>
  <c r="C25" i="14"/>
  <c r="G37" i="81"/>
  <c r="C23" i="14"/>
  <c r="G36" i="81"/>
  <c r="C21" i="14"/>
  <c r="U25" i="81"/>
  <c r="C31" i="14"/>
  <c r="Z24" i="81"/>
  <c r="U24" i="81"/>
  <c r="C29" i="14"/>
  <c r="U23" i="81"/>
  <c r="R8" i="109"/>
  <c r="Q16" i="57" s="1"/>
  <c r="Z22" i="81"/>
  <c r="D79" i="3"/>
  <c r="A79" i="3"/>
  <c r="U22" i="81"/>
  <c r="U8" i="109"/>
  <c r="C19" i="57" s="1"/>
  <c r="S8" i="109"/>
  <c r="X16" i="57" s="1"/>
  <c r="U39" i="81" s="1"/>
  <c r="V8" i="109"/>
  <c r="J19" i="57" s="1"/>
  <c r="U38" i="81" s="1"/>
  <c r="T8" i="109"/>
  <c r="AE16" i="57" s="1"/>
  <c r="X8" i="109"/>
  <c r="X19" i="57" s="1"/>
  <c r="AB38" i="81" s="1"/>
  <c r="W8" i="109"/>
  <c r="Q8" i="109"/>
  <c r="J16" i="57" s="1"/>
  <c r="U36" i="81" s="1"/>
  <c r="C19" i="14"/>
  <c r="B153" i="3"/>
  <c r="B133" i="3"/>
  <c r="B79" i="3"/>
  <c r="E34" i="3"/>
  <c r="E35" i="3"/>
  <c r="E36" i="3"/>
  <c r="E37" i="3"/>
  <c r="E27" i="3"/>
  <c r="E28" i="3"/>
  <c r="E29" i="3"/>
  <c r="E30" i="3"/>
  <c r="E31" i="3"/>
  <c r="E32" i="3"/>
  <c r="E33" i="3"/>
  <c r="E26" i="3"/>
  <c r="C162" i="3"/>
  <c r="C159" i="3"/>
  <c r="D159" i="3"/>
  <c r="C161" i="3"/>
  <c r="C164" i="3"/>
  <c r="D156" i="3"/>
  <c r="C158" i="3"/>
  <c r="C157" i="3"/>
  <c r="D161" i="3"/>
  <c r="D164" i="3"/>
  <c r="D158" i="3"/>
  <c r="C156" i="3"/>
  <c r="D162" i="3"/>
  <c r="D157" i="3"/>
  <c r="BB2" i="110" l="1"/>
  <c r="N65" i="79"/>
  <c r="AZ2" i="110"/>
  <c r="N64" i="79"/>
  <c r="AX2" i="110"/>
  <c r="U37" i="81"/>
  <c r="U40" i="81"/>
  <c r="BC2" i="110"/>
  <c r="Z36" i="81"/>
  <c r="C153" i="3"/>
  <c r="D153" i="3"/>
  <c r="A153" i="3"/>
  <c r="N63" i="79"/>
  <c r="AW2" i="110"/>
  <c r="U15" i="81"/>
  <c r="K18" i="76"/>
  <c r="C133" i="3"/>
  <c r="C79" i="3"/>
  <c r="U17" i="81" l="1"/>
  <c r="K22" i="76"/>
  <c r="B1" i="3" l="1"/>
  <c r="Z12" i="71" l="1"/>
  <c r="F38" i="3" s="1"/>
  <c r="I38" i="3"/>
  <c r="R12" i="71"/>
  <c r="J38" i="3" s="1"/>
  <c r="AU44" i="68"/>
  <c r="AO44" i="68"/>
  <c r="AK44" i="68"/>
  <c r="AI44" i="68"/>
  <c r="T44" i="68"/>
  <c r="N44" i="68"/>
  <c r="AU42" i="68"/>
  <c r="AO42" i="68"/>
  <c r="AK42" i="68"/>
  <c r="AI42" i="68"/>
  <c r="T42" i="68"/>
  <c r="N42" i="68"/>
  <c r="AU40" i="68"/>
  <c r="AO40" i="68"/>
  <c r="AK40" i="68"/>
  <c r="AI40" i="68"/>
  <c r="T40" i="68"/>
  <c r="N40" i="68"/>
  <c r="AU38" i="68"/>
  <c r="AO38" i="68"/>
  <c r="AK38" i="68"/>
  <c r="AI38" i="68"/>
  <c r="T38" i="68"/>
  <c r="N38" i="68"/>
  <c r="AU36" i="68"/>
  <c r="AO36" i="68"/>
  <c r="AK36" i="68"/>
  <c r="AI36" i="68"/>
  <c r="T36" i="68"/>
  <c r="N36" i="68"/>
  <c r="AU34" i="68"/>
  <c r="AO34" i="68"/>
  <c r="AK34" i="68"/>
  <c r="AI34" i="68"/>
  <c r="T34" i="68"/>
  <c r="N34" i="68"/>
  <c r="AU32" i="68"/>
  <c r="AO32" i="68"/>
  <c r="AK32" i="68"/>
  <c r="AI32" i="68"/>
  <c r="T32" i="68"/>
  <c r="N32" i="68"/>
  <c r="AU30" i="68"/>
  <c r="AK30" i="68"/>
  <c r="AI30" i="68"/>
  <c r="T30" i="68"/>
  <c r="N30" i="68"/>
  <c r="AU28" i="68"/>
  <c r="AO28" i="68"/>
  <c r="AK28" i="68"/>
  <c r="AI28" i="68"/>
  <c r="T28" i="68"/>
  <c r="N28" i="68"/>
  <c r="AU26" i="68"/>
  <c r="AO26" i="68"/>
  <c r="AK26" i="68"/>
  <c r="AI26" i="68"/>
  <c r="T26" i="68"/>
  <c r="N26" i="68"/>
  <c r="AU24" i="68"/>
  <c r="AO24" i="68"/>
  <c r="AK24" i="68"/>
  <c r="AI24" i="68"/>
  <c r="T24" i="68"/>
  <c r="N24" i="68"/>
  <c r="AU22" i="68"/>
  <c r="AO22" i="68"/>
  <c r="AK22" i="68"/>
  <c r="AI22" i="68"/>
  <c r="T22" i="68"/>
  <c r="N22" i="68"/>
  <c r="AU20" i="68"/>
  <c r="AO20" i="68"/>
  <c r="AK20" i="68"/>
  <c r="AI20" i="68"/>
  <c r="T20" i="68"/>
  <c r="N20" i="68"/>
  <c r="AU18" i="68"/>
  <c r="AO18" i="68"/>
  <c r="AK18" i="68"/>
  <c r="AI18" i="68"/>
  <c r="T18" i="68"/>
  <c r="N18" i="68"/>
  <c r="AU16" i="68"/>
  <c r="AO16" i="68"/>
  <c r="AK16" i="68"/>
  <c r="AI16" i="68"/>
  <c r="T16" i="68"/>
  <c r="N16" i="68"/>
  <c r="AO44" i="65"/>
  <c r="O112" i="110" s="1"/>
  <c r="C112" i="110" s="1"/>
  <c r="B112" i="110" s="1"/>
  <c r="N44" i="65"/>
  <c r="AO42" i="65"/>
  <c r="O111" i="110" s="1"/>
  <c r="C111" i="110" s="1"/>
  <c r="B111" i="110" s="1"/>
  <c r="N42" i="65"/>
  <c r="AO40" i="65"/>
  <c r="O110" i="110" s="1"/>
  <c r="C110" i="110" s="1"/>
  <c r="B110" i="110" s="1"/>
  <c r="N40" i="65"/>
  <c r="AO38" i="65"/>
  <c r="O109" i="110" s="1"/>
  <c r="C109" i="110" s="1"/>
  <c r="B109" i="110" s="1"/>
  <c r="N38" i="65"/>
  <c r="AO36" i="65"/>
  <c r="N36" i="65"/>
  <c r="J98" i="110"/>
  <c r="O98" i="110"/>
  <c r="C98" i="110" s="1"/>
  <c r="AO44" i="64"/>
  <c r="O96" i="110" s="1"/>
  <c r="C96" i="110" s="1"/>
  <c r="B96" i="110" s="1"/>
  <c r="N44" i="64"/>
  <c r="AO42" i="64"/>
  <c r="O95" i="110" s="1"/>
  <c r="C95" i="110" s="1"/>
  <c r="B95" i="110" s="1"/>
  <c r="N42" i="64"/>
  <c r="AO40" i="64"/>
  <c r="O94" i="110" s="1"/>
  <c r="C94" i="110" s="1"/>
  <c r="B94" i="110" s="1"/>
  <c r="N40" i="64"/>
  <c r="AO38" i="64"/>
  <c r="O93" i="110" s="1"/>
  <c r="C93" i="110" s="1"/>
  <c r="B93" i="110" s="1"/>
  <c r="N38" i="64"/>
  <c r="AO36" i="64"/>
  <c r="N36" i="64"/>
  <c r="J82" i="110"/>
  <c r="O82" i="110"/>
  <c r="C82" i="110" s="1"/>
  <c r="C80" i="110"/>
  <c r="B80" i="110" s="1"/>
  <c r="C79" i="110"/>
  <c r="B79" i="110" s="1"/>
  <c r="C78" i="110"/>
  <c r="B78" i="110" s="1"/>
  <c r="C77" i="110"/>
  <c r="B77" i="110" s="1"/>
  <c r="O92" i="110" l="1"/>
  <c r="C92" i="110" s="1"/>
  <c r="B92" i="110" s="1"/>
  <c r="K29" i="3"/>
  <c r="N29" i="3"/>
  <c r="L29" i="3"/>
  <c r="O108" i="110"/>
  <c r="C108" i="110" s="1"/>
  <c r="B108" i="110" s="1"/>
  <c r="K30" i="3"/>
  <c r="L30" i="3"/>
  <c r="N30" i="3"/>
  <c r="N28" i="3"/>
  <c r="L28" i="3"/>
  <c r="K28" i="3"/>
  <c r="C76" i="110"/>
  <c r="B76" i="110" s="1"/>
  <c r="R12" i="64"/>
  <c r="R12" i="65"/>
  <c r="B4" i="110"/>
  <c r="AM153" i="110"/>
  <c r="AM149" i="110"/>
  <c r="AM158" i="110"/>
  <c r="AM150" i="110"/>
  <c r="AM159" i="110"/>
  <c r="AM155" i="110"/>
  <c r="AM151" i="110"/>
  <c r="AM147" i="110"/>
  <c r="P46" i="3"/>
  <c r="AM154" i="110"/>
  <c r="C157" i="110"/>
  <c r="C149" i="110"/>
  <c r="C158" i="110"/>
  <c r="C154" i="110"/>
  <c r="C150" i="110"/>
  <c r="AM160" i="110"/>
  <c r="AM156" i="110"/>
  <c r="AM152" i="110"/>
  <c r="AM148" i="110"/>
  <c r="C153" i="110"/>
  <c r="C160" i="110"/>
  <c r="C156" i="110"/>
  <c r="C152" i="110"/>
  <c r="C148" i="110"/>
  <c r="C159" i="110"/>
  <c r="C155" i="110"/>
  <c r="C151" i="110"/>
  <c r="C147" i="110"/>
  <c r="AM157" i="110"/>
  <c r="B130" i="110"/>
  <c r="AN106" i="110"/>
  <c r="AN84" i="110"/>
  <c r="AN88" i="110"/>
  <c r="AN92" i="110"/>
  <c r="AN96" i="110"/>
  <c r="AN101" i="110"/>
  <c r="AN104" i="110"/>
  <c r="AN108" i="110"/>
  <c r="AN112" i="110"/>
  <c r="AN82" i="110"/>
  <c r="AN90" i="110"/>
  <c r="AN83" i="110"/>
  <c r="AN87" i="110"/>
  <c r="AN91" i="110"/>
  <c r="AN95" i="110"/>
  <c r="AN100" i="110"/>
  <c r="AN107" i="110"/>
  <c r="AN111" i="110"/>
  <c r="AN94" i="110"/>
  <c r="AN99" i="110"/>
  <c r="AN110" i="110"/>
  <c r="AN85" i="110"/>
  <c r="AN89" i="110"/>
  <c r="AN93" i="110"/>
  <c r="AN98" i="110"/>
  <c r="AN102" i="110"/>
  <c r="AN105" i="110"/>
  <c r="AN109" i="110"/>
  <c r="AO30" i="68"/>
  <c r="K33" i="3" s="1"/>
  <c r="AN103" i="110"/>
  <c r="AN86" i="110"/>
  <c r="C66" i="110"/>
  <c r="AM130" i="110"/>
  <c r="L33" i="3" l="1"/>
  <c r="N33" i="3"/>
  <c r="N43" i="3" s="1"/>
  <c r="K43" i="3"/>
  <c r="K47" i="3"/>
  <c r="AL90" i="110"/>
  <c r="AK90" i="110"/>
  <c r="AJ90" i="110"/>
  <c r="AJ83" i="110"/>
  <c r="AL83" i="110"/>
  <c r="AK83" i="110"/>
  <c r="AJ112" i="110"/>
  <c r="AL112" i="110"/>
  <c r="AK112" i="110"/>
  <c r="AL88" i="110"/>
  <c r="AJ88" i="110"/>
  <c r="AK88" i="110"/>
  <c r="AJ87" i="110"/>
  <c r="AL87" i="110"/>
  <c r="AK87" i="110"/>
  <c r="AL109" i="110"/>
  <c r="AK109" i="110"/>
  <c r="AJ109" i="110"/>
  <c r="AL98" i="110"/>
  <c r="AK98" i="110"/>
  <c r="AJ98" i="110"/>
  <c r="AL91" i="110"/>
  <c r="AJ91" i="110"/>
  <c r="AK91" i="110"/>
  <c r="AK12" i="110"/>
  <c r="AJ12" i="110"/>
  <c r="AK10" i="110"/>
  <c r="AJ10" i="110"/>
  <c r="AL106" i="110"/>
  <c r="AK106" i="110"/>
  <c r="AJ106" i="110"/>
  <c r="AL94" i="110"/>
  <c r="AK94" i="110"/>
  <c r="AJ94" i="110"/>
  <c r="AL82" i="110"/>
  <c r="AJ82" i="110"/>
  <c r="AK82" i="110"/>
  <c r="AJ92" i="110"/>
  <c r="AL92" i="110"/>
  <c r="AK92" i="110"/>
  <c r="AL102" i="110"/>
  <c r="AJ102" i="110"/>
  <c r="AK102" i="110"/>
  <c r="AK85" i="110"/>
  <c r="AJ85" i="110"/>
  <c r="AL85" i="110"/>
  <c r="AJ4" i="110"/>
  <c r="AK4" i="110"/>
  <c r="AL4" i="110"/>
  <c r="AK8" i="110"/>
  <c r="AJ8" i="110"/>
  <c r="AJ7" i="110"/>
  <c r="AK7" i="110"/>
  <c r="AJ11" i="110"/>
  <c r="AK11" i="110"/>
  <c r="AL110" i="110"/>
  <c r="AK110" i="110"/>
  <c r="AJ110" i="110"/>
  <c r="AL99" i="110"/>
  <c r="AK99" i="110"/>
  <c r="AJ99" i="110"/>
  <c r="AL104" i="110"/>
  <c r="AJ104" i="110"/>
  <c r="AK104" i="110"/>
  <c r="AJ96" i="110"/>
  <c r="AL96" i="110"/>
  <c r="AK96" i="110"/>
  <c r="AL84" i="110"/>
  <c r="AK84" i="110"/>
  <c r="AJ84" i="110"/>
  <c r="AK111" i="110"/>
  <c r="AJ111" i="110"/>
  <c r="AL111" i="110"/>
  <c r="AK89" i="110"/>
  <c r="AL89" i="110"/>
  <c r="AJ89" i="110"/>
  <c r="AJ100" i="110"/>
  <c r="AL100" i="110"/>
  <c r="AK100" i="110"/>
  <c r="AL86" i="110"/>
  <c r="AJ86" i="110"/>
  <c r="AK86" i="110"/>
  <c r="AK9" i="110"/>
  <c r="AJ9" i="110"/>
  <c r="AJ108" i="110"/>
  <c r="AK108" i="110"/>
  <c r="AL108" i="110"/>
  <c r="AK101" i="110"/>
  <c r="AL101" i="110"/>
  <c r="AJ101" i="110"/>
  <c r="AJ107" i="110"/>
  <c r="AL107" i="110"/>
  <c r="AK107" i="110"/>
  <c r="AK105" i="110"/>
  <c r="AL105" i="110"/>
  <c r="AJ105" i="110"/>
  <c r="AL93" i="110"/>
  <c r="AK93" i="110"/>
  <c r="AJ93" i="110"/>
  <c r="AK95" i="110"/>
  <c r="AL95" i="110"/>
  <c r="AJ95" i="110"/>
  <c r="B10" i="110"/>
  <c r="B8" i="110"/>
  <c r="B7" i="110"/>
  <c r="B11" i="110"/>
  <c r="B98" i="110"/>
  <c r="B12" i="110"/>
  <c r="B82" i="110"/>
  <c r="B9" i="110"/>
  <c r="F36" i="3"/>
  <c r="B156" i="110"/>
  <c r="B148" i="110"/>
  <c r="B147" i="110"/>
  <c r="B157" i="110"/>
  <c r="B158" i="110"/>
  <c r="B149" i="110"/>
  <c r="B151" i="110"/>
  <c r="B154" i="110"/>
  <c r="B152" i="110"/>
  <c r="F35" i="3"/>
  <c r="B155" i="110"/>
  <c r="B150" i="110"/>
  <c r="B153" i="110"/>
  <c r="B159" i="110"/>
  <c r="B160" i="110"/>
  <c r="N47" i="3" l="1"/>
  <c r="AK103" i="110"/>
  <c r="AJ103" i="110"/>
  <c r="AL103" i="110"/>
  <c r="B66" i="110"/>
  <c r="F45" i="3"/>
  <c r="G45" i="3"/>
  <c r="I35" i="3"/>
  <c r="R12" i="108"/>
  <c r="AM146" i="110" l="1"/>
  <c r="K12" i="108"/>
  <c r="K13" i="108" s="1"/>
  <c r="K14" i="108" s="1"/>
  <c r="Z14" i="108" s="1"/>
  <c r="J35" i="3"/>
  <c r="B146" i="110"/>
  <c r="J36" i="3"/>
  <c r="I36" i="3"/>
  <c r="Z13" i="108" l="1"/>
  <c r="I45" i="3"/>
  <c r="J45" i="3"/>
  <c r="Y14" i="108"/>
  <c r="Y13" i="108"/>
  <c r="K15" i="108"/>
  <c r="R13" i="108"/>
  <c r="W43" i="78" l="1"/>
  <c r="W44" i="79"/>
  <c r="AD44" i="79"/>
  <c r="AD43" i="78"/>
  <c r="P45" i="3"/>
  <c r="K16" i="108"/>
  <c r="Z15" i="108"/>
  <c r="R14" i="108"/>
  <c r="AW10" i="75" l="1"/>
  <c r="AW10" i="73"/>
  <c r="AW10" i="13"/>
  <c r="AW10" i="69"/>
  <c r="AW10" i="113"/>
  <c r="AW10" i="70"/>
  <c r="AW10" i="71"/>
  <c r="AW10" i="72"/>
  <c r="AW10" i="74"/>
  <c r="Y16" i="108"/>
  <c r="K17" i="108"/>
  <c r="Z17" i="108" s="1"/>
  <c r="Y15" i="108"/>
  <c r="Z16" i="108"/>
  <c r="R15" i="108"/>
  <c r="K18" i="108" l="1"/>
  <c r="R16" i="108"/>
  <c r="K19" i="108" l="1"/>
  <c r="Y18" i="108"/>
  <c r="Y17" i="108"/>
  <c r="Z18" i="108"/>
  <c r="R17" i="108"/>
  <c r="R18" i="108" s="1"/>
  <c r="R19" i="108" s="1"/>
  <c r="R20" i="108" s="1"/>
  <c r="R21" i="108" s="1"/>
  <c r="R22" i="108" l="1"/>
  <c r="R23" i="108" s="1"/>
  <c r="R24" i="108" s="1"/>
  <c r="R25" i="108" s="1"/>
  <c r="R26" i="108" s="1"/>
  <c r="R27" i="108" s="1"/>
  <c r="R28" i="108" s="1"/>
  <c r="R29" i="108" s="1"/>
  <c r="R30" i="108" s="1"/>
  <c r="R31" i="108" s="1"/>
  <c r="R32" i="108" s="1"/>
  <c r="R33" i="108" s="1"/>
  <c r="R34" i="108" s="1"/>
  <c r="R35" i="108" s="1"/>
  <c r="R36" i="108" s="1"/>
  <c r="R37" i="108" s="1"/>
  <c r="R38" i="108" s="1"/>
  <c r="R39" i="108" s="1"/>
  <c r="R40" i="108" s="1"/>
  <c r="R41" i="108" s="1"/>
  <c r="R42" i="108" s="1"/>
  <c r="R43" i="108" s="1"/>
  <c r="R44" i="108" s="1"/>
  <c r="O46" i="3"/>
  <c r="K20" i="108"/>
  <c r="Z20" i="108" s="1"/>
  <c r="Y19" i="108"/>
  <c r="Z19" i="108"/>
  <c r="E161" i="3"/>
  <c r="B116" i="3"/>
  <c r="B106" i="3"/>
  <c r="B96" i="3"/>
  <c r="B97" i="3"/>
  <c r="B88" i="3"/>
  <c r="E85" i="3"/>
  <c r="E142" i="3"/>
  <c r="E141" i="3"/>
  <c r="E138" i="3"/>
  <c r="B110" i="3"/>
  <c r="B163" i="3"/>
  <c r="E88" i="3"/>
  <c r="E166" i="3"/>
  <c r="E90" i="3"/>
  <c r="B135" i="3"/>
  <c r="E107" i="3"/>
  <c r="B162" i="3"/>
  <c r="B155" i="3"/>
  <c r="E98" i="3"/>
  <c r="E135" i="3"/>
  <c r="B115" i="3"/>
  <c r="E109" i="3"/>
  <c r="E143" i="3"/>
  <c r="E120" i="3"/>
  <c r="E157" i="3"/>
  <c r="E87" i="3"/>
  <c r="E139" i="3"/>
  <c r="E103" i="3"/>
  <c r="E117" i="3"/>
  <c r="E100" i="3"/>
  <c r="E113" i="3"/>
  <c r="E112" i="3"/>
  <c r="B113" i="3"/>
  <c r="B159" i="3"/>
  <c r="E134" i="3"/>
  <c r="E122" i="3"/>
  <c r="B124" i="3"/>
  <c r="E104" i="3"/>
  <c r="E101" i="3"/>
  <c r="B141" i="3"/>
  <c r="B87" i="3"/>
  <c r="B111" i="3"/>
  <c r="E162" i="3"/>
  <c r="E89" i="3"/>
  <c r="E116" i="3"/>
  <c r="B165" i="3"/>
  <c r="E106" i="3"/>
  <c r="E119" i="3"/>
  <c r="B139" i="3"/>
  <c r="E114" i="3"/>
  <c r="E97" i="3"/>
  <c r="B129" i="3"/>
  <c r="B137" i="3"/>
  <c r="B142" i="3"/>
  <c r="E118" i="3"/>
  <c r="E136" i="3"/>
  <c r="B112" i="3"/>
  <c r="B109" i="3"/>
  <c r="E84" i="3"/>
  <c r="B98" i="3"/>
  <c r="B161" i="3"/>
  <c r="B166" i="3"/>
  <c r="B144" i="3"/>
  <c r="E155" i="3"/>
  <c r="E156" i="3"/>
  <c r="E124" i="3"/>
  <c r="B86" i="3"/>
  <c r="E167" i="3"/>
  <c r="E86" i="3"/>
  <c r="E80" i="3"/>
  <c r="B81" i="3"/>
  <c r="E164" i="3"/>
  <c r="E105" i="3"/>
  <c r="E121" i="3"/>
  <c r="E81" i="3"/>
  <c r="B102" i="3"/>
  <c r="B82" i="3"/>
  <c r="B158" i="3"/>
  <c r="B83" i="3"/>
  <c r="B104" i="3"/>
  <c r="B118" i="3"/>
  <c r="B120" i="3"/>
  <c r="E165" i="3"/>
  <c r="E102" i="3"/>
  <c r="B107" i="3"/>
  <c r="E158" i="3"/>
  <c r="B136" i="3"/>
  <c r="B164" i="3"/>
  <c r="B99" i="3"/>
  <c r="B145" i="3"/>
  <c r="B84" i="3"/>
  <c r="B121" i="3"/>
  <c r="B101" i="3"/>
  <c r="E145" i="3"/>
  <c r="E129" i="3"/>
  <c r="B100" i="3"/>
  <c r="E108" i="3"/>
  <c r="B140" i="3"/>
  <c r="E110" i="3"/>
  <c r="B143" i="3"/>
  <c r="E159" i="3"/>
  <c r="B157" i="3"/>
  <c r="B90" i="3"/>
  <c r="E144" i="3"/>
  <c r="B105" i="3"/>
  <c r="E111" i="3"/>
  <c r="E163" i="3"/>
  <c r="E123" i="3"/>
  <c r="B85" i="3"/>
  <c r="B108" i="3"/>
  <c r="B123" i="3"/>
  <c r="B156" i="3"/>
  <c r="E115" i="3"/>
  <c r="E96" i="3"/>
  <c r="B114" i="3"/>
  <c r="B119" i="3"/>
  <c r="B122" i="3"/>
  <c r="B89" i="3"/>
  <c r="B80" i="3"/>
  <c r="B117" i="3"/>
  <c r="B103" i="3"/>
  <c r="B138" i="3"/>
  <c r="E140" i="3"/>
  <c r="E83" i="3"/>
  <c r="E154" i="3"/>
  <c r="E137" i="3"/>
  <c r="E99" i="3"/>
  <c r="E82" i="3"/>
  <c r="G26" i="3" l="1"/>
  <c r="L26" i="3"/>
  <c r="Y20" i="108"/>
  <c r="K21" i="108"/>
  <c r="Z21" i="108" s="1"/>
  <c r="V12" i="111"/>
  <c r="L43" i="3" l="1"/>
  <c r="L47" i="3"/>
  <c r="Z12" i="111"/>
  <c r="R12" i="111"/>
  <c r="K22" i="108"/>
  <c r="Z22" i="108" s="1"/>
  <c r="Y21" i="108"/>
  <c r="J27" i="3"/>
  <c r="J29" i="3"/>
  <c r="F28" i="3"/>
  <c r="F29" i="3"/>
  <c r="Z12" i="68"/>
  <c r="H33" i="3" s="1"/>
  <c r="Z12" i="67"/>
  <c r="H32" i="3" s="1"/>
  <c r="H31" i="3"/>
  <c r="F30" i="3"/>
  <c r="H43" i="3" l="1"/>
  <c r="H47" i="3"/>
  <c r="K23" i="108"/>
  <c r="Z23" i="108" s="1"/>
  <c r="AV200" i="65"/>
  <c r="G30" i="3" s="1"/>
  <c r="R12" i="68"/>
  <c r="J33" i="3" s="1"/>
  <c r="R12" i="67"/>
  <c r="J32" i="3" s="1"/>
  <c r="J31" i="3"/>
  <c r="J30" i="3"/>
  <c r="J28" i="3"/>
  <c r="F27" i="3"/>
  <c r="F43" i="3" s="1"/>
  <c r="AU200" i="62"/>
  <c r="AV200" i="62"/>
  <c r="G27" i="3" s="1"/>
  <c r="AU200" i="68"/>
  <c r="V12" i="68" s="1"/>
  <c r="AU200" i="67"/>
  <c r="V12" i="67" s="1"/>
  <c r="AU200" i="66"/>
  <c r="AU200" i="65"/>
  <c r="V12" i="65" s="1"/>
  <c r="AV200" i="64"/>
  <c r="G29" i="3" s="1"/>
  <c r="AU200" i="64"/>
  <c r="V12" i="64" s="1"/>
  <c r="G28" i="3"/>
  <c r="F47" i="3" l="1"/>
  <c r="G47" i="3"/>
  <c r="G43" i="3"/>
  <c r="F2" i="3"/>
  <c r="I33" i="3"/>
  <c r="I32" i="3"/>
  <c r="I31" i="3"/>
  <c r="I30" i="3"/>
  <c r="I29" i="3"/>
  <c r="I27" i="3"/>
  <c r="K24" i="108"/>
  <c r="Z24" i="108" s="1"/>
  <c r="Y22" i="108"/>
  <c r="F1" i="3" l="1"/>
  <c r="Q28" i="14" s="1"/>
  <c r="I28" i="3"/>
  <c r="K25" i="108"/>
  <c r="Z25" i="108" s="1"/>
  <c r="Y23" i="108"/>
  <c r="Q25" i="14" l="1"/>
  <c r="I43" i="3"/>
  <c r="O43" i="3" s="1"/>
  <c r="I47" i="3"/>
  <c r="P44" i="3"/>
  <c r="O44" i="3"/>
  <c r="AL32" i="14"/>
  <c r="K26" i="108"/>
  <c r="Y24" i="108"/>
  <c r="Z26" i="108" l="1"/>
  <c r="AZ22" i="12"/>
  <c r="AM7" i="110" s="1"/>
  <c r="AZ26" i="12"/>
  <c r="AM9" i="110" s="1"/>
  <c r="AZ32" i="12"/>
  <c r="AM12" i="110" s="1"/>
  <c r="AZ30" i="12"/>
  <c r="AM11" i="110" s="1"/>
  <c r="AZ28" i="12"/>
  <c r="AM10" i="110" s="1"/>
  <c r="AZ24" i="12"/>
  <c r="AM8" i="110" s="1"/>
  <c r="AZ34" i="12"/>
  <c r="O45" i="3"/>
  <c r="W43" i="79"/>
  <c r="W47" i="79" s="1"/>
  <c r="W42" i="78"/>
  <c r="W46" i="78" s="1"/>
  <c r="AV8" i="75"/>
  <c r="AV8" i="73"/>
  <c r="AV8" i="71"/>
  <c r="AV8" i="69"/>
  <c r="AV8" i="74"/>
  <c r="AV8" i="72"/>
  <c r="AV8" i="70"/>
  <c r="AI43" i="81"/>
  <c r="O47" i="3"/>
  <c r="AX8" i="13" s="1"/>
  <c r="P47" i="3"/>
  <c r="P43" i="3"/>
  <c r="Y16" i="14"/>
  <c r="Z16" i="14" s="1"/>
  <c r="AA16" i="14" s="1"/>
  <c r="AB16" i="14" s="1"/>
  <c r="AC16" i="14" s="1"/>
  <c r="Q16" i="14"/>
  <c r="K27" i="108"/>
  <c r="Z27" i="108" s="1"/>
  <c r="Y25" i="108"/>
  <c r="W202" i="82"/>
  <c r="B202" i="82"/>
  <c r="B201" i="82"/>
  <c r="M200" i="82"/>
  <c r="B200" i="82"/>
  <c r="W202" i="81"/>
  <c r="B202" i="81"/>
  <c r="B201" i="81"/>
  <c r="M200" i="81"/>
  <c r="B200" i="81"/>
  <c r="W202" i="80"/>
  <c r="B202" i="80"/>
  <c r="B201" i="80"/>
  <c r="M200" i="80"/>
  <c r="B200" i="80"/>
  <c r="W202" i="79"/>
  <c r="B202" i="79"/>
  <c r="B201" i="79"/>
  <c r="M200" i="79"/>
  <c r="B200" i="79"/>
  <c r="W202" i="78"/>
  <c r="B202" i="78"/>
  <c r="B201" i="78"/>
  <c r="M200" i="78"/>
  <c r="B200" i="78"/>
  <c r="W202" i="77"/>
  <c r="B202" i="77"/>
  <c r="B201" i="77"/>
  <c r="M200" i="77"/>
  <c r="B200" i="77"/>
  <c r="W202" i="76"/>
  <c r="B202" i="76"/>
  <c r="B201" i="76"/>
  <c r="M200" i="76"/>
  <c r="B200" i="76"/>
  <c r="W202" i="14"/>
  <c r="B202" i="14"/>
  <c r="B201" i="14"/>
  <c r="M200" i="14"/>
  <c r="B200" i="14"/>
  <c r="W202" i="75"/>
  <c r="B202" i="75"/>
  <c r="B201" i="75"/>
  <c r="M200" i="75"/>
  <c r="B200" i="75"/>
  <c r="W202" i="74"/>
  <c r="B202" i="74"/>
  <c r="B201" i="74"/>
  <c r="M200" i="74"/>
  <c r="B200" i="74"/>
  <c r="W202" i="73"/>
  <c r="B202" i="73"/>
  <c r="B201" i="73"/>
  <c r="M200" i="73"/>
  <c r="B200" i="73"/>
  <c r="W202" i="72"/>
  <c r="B202" i="72"/>
  <c r="B201" i="72"/>
  <c r="M200" i="72"/>
  <c r="B200" i="72"/>
  <c r="W202" i="71"/>
  <c r="B202" i="71"/>
  <c r="B201" i="71"/>
  <c r="M200" i="71"/>
  <c r="B200" i="71"/>
  <c r="W202" i="70"/>
  <c r="B202" i="70"/>
  <c r="B201" i="70"/>
  <c r="M200" i="70"/>
  <c r="B200" i="70"/>
  <c r="W202" i="69"/>
  <c r="B202" i="69"/>
  <c r="B201" i="69"/>
  <c r="M200" i="69"/>
  <c r="B200" i="69"/>
  <c r="W202" i="13"/>
  <c r="B202" i="13"/>
  <c r="B201" i="13"/>
  <c r="M200" i="13"/>
  <c r="B200" i="13"/>
  <c r="W202" i="68"/>
  <c r="B202" i="68"/>
  <c r="B201" i="68"/>
  <c r="M200" i="68"/>
  <c r="B200" i="68"/>
  <c r="W202" i="67"/>
  <c r="B202" i="67"/>
  <c r="B201" i="67"/>
  <c r="M200" i="67"/>
  <c r="B200" i="67"/>
  <c r="W202" i="66"/>
  <c r="B202" i="66"/>
  <c r="B201" i="66"/>
  <c r="M200" i="66"/>
  <c r="B200" i="66"/>
  <c r="W202" i="65"/>
  <c r="B202" i="65"/>
  <c r="B201" i="65"/>
  <c r="M200" i="65"/>
  <c r="B200" i="65"/>
  <c r="W202" i="64"/>
  <c r="B202" i="64"/>
  <c r="B201" i="64"/>
  <c r="M200" i="64"/>
  <c r="B200" i="64"/>
  <c r="W202" i="63"/>
  <c r="B202" i="63"/>
  <c r="B201" i="63"/>
  <c r="M200" i="63"/>
  <c r="B200" i="63"/>
  <c r="W202" i="62"/>
  <c r="B202" i="62"/>
  <c r="B201" i="62"/>
  <c r="M200" i="62"/>
  <c r="B200" i="62"/>
  <c r="W202" i="12"/>
  <c r="B202" i="12"/>
  <c r="B201" i="12"/>
  <c r="M200" i="12"/>
  <c r="B200" i="12"/>
  <c r="W202" i="58"/>
  <c r="B202" i="58"/>
  <c r="B201" i="58"/>
  <c r="M200" i="58"/>
  <c r="B200" i="58"/>
  <c r="W202" i="57"/>
  <c r="B202" i="57"/>
  <c r="B201" i="57"/>
  <c r="M200" i="57"/>
  <c r="B200" i="57"/>
  <c r="W202" i="56"/>
  <c r="B202" i="56"/>
  <c r="B201" i="56"/>
  <c r="M200" i="56"/>
  <c r="B200" i="56"/>
  <c r="W202" i="55"/>
  <c r="B202" i="55"/>
  <c r="B201" i="55"/>
  <c r="M200" i="55"/>
  <c r="B200" i="55"/>
  <c r="W202" i="9"/>
  <c r="B202" i="9"/>
  <c r="B201" i="9"/>
  <c r="M200" i="9"/>
  <c r="B200" i="9"/>
  <c r="W202" i="52"/>
  <c r="B202" i="52"/>
  <c r="B201" i="52"/>
  <c r="M200" i="52"/>
  <c r="B200" i="52"/>
  <c r="W202" i="51"/>
  <c r="B202" i="51"/>
  <c r="B201" i="51"/>
  <c r="M200" i="51"/>
  <c r="B200" i="51"/>
  <c r="W202" i="50"/>
  <c r="B202" i="50"/>
  <c r="B201" i="50"/>
  <c r="M200" i="50"/>
  <c r="B200" i="50"/>
  <c r="W202" i="49"/>
  <c r="B202" i="49"/>
  <c r="B201" i="49"/>
  <c r="M200" i="49"/>
  <c r="B200" i="49"/>
  <c r="BC34" i="12" l="1"/>
  <c r="AJ36" i="12" s="1"/>
  <c r="AM13" i="110"/>
  <c r="AW8" i="70"/>
  <c r="AW8" i="75"/>
  <c r="AW8" i="71"/>
  <c r="AW8" i="72"/>
  <c r="AW8" i="69"/>
  <c r="AW8" i="73"/>
  <c r="AW8" i="74"/>
  <c r="AX10" i="13"/>
  <c r="AX10" i="75"/>
  <c r="AX10" i="73"/>
  <c r="AX10" i="71"/>
  <c r="AX10" i="69"/>
  <c r="AX10" i="74"/>
  <c r="AX10" i="72"/>
  <c r="AX10" i="70"/>
  <c r="AV10" i="74"/>
  <c r="AV10" i="72"/>
  <c r="AV10" i="70"/>
  <c r="AV10" i="75"/>
  <c r="AV10" i="73"/>
  <c r="AV10" i="71"/>
  <c r="AV10" i="69"/>
  <c r="AX8" i="74"/>
  <c r="AX8" i="72"/>
  <c r="AX8" i="70"/>
  <c r="AX8" i="75"/>
  <c r="AX8" i="73"/>
  <c r="AX8" i="71"/>
  <c r="AX8" i="69"/>
  <c r="AV10" i="13"/>
  <c r="AV10" i="113"/>
  <c r="Y26" i="108"/>
  <c r="AV8" i="113"/>
  <c r="AW8" i="113"/>
  <c r="K28" i="108"/>
  <c r="Y27" i="108"/>
  <c r="W202" i="48"/>
  <c r="M200" i="48"/>
  <c r="B202" i="48"/>
  <c r="B201" i="48"/>
  <c r="B200" i="48"/>
  <c r="E187" i="3"/>
  <c r="D187" i="3"/>
  <c r="C187" i="3"/>
  <c r="D172" i="3" l="1"/>
  <c r="A172" i="3"/>
  <c r="C172" i="3"/>
  <c r="J26" i="3"/>
  <c r="L13" i="110"/>
  <c r="O13" i="110"/>
  <c r="AW8" i="13"/>
  <c r="AV8" i="13"/>
  <c r="K29" i="108"/>
  <c r="Y28" i="108"/>
  <c r="Z28" i="108"/>
  <c r="R9" i="82"/>
  <c r="J43" i="3" l="1"/>
  <c r="J47" i="3"/>
  <c r="AL13" i="110"/>
  <c r="AK13" i="110"/>
  <c r="AJ13" i="110"/>
  <c r="U18" i="81"/>
  <c r="K24" i="76"/>
  <c r="C13" i="110"/>
  <c r="B13" i="110" s="1"/>
  <c r="AI38" i="81"/>
  <c r="K30" i="108"/>
  <c r="Z30" i="108" s="1"/>
  <c r="Z29" i="108"/>
  <c r="F4" i="3" l="1"/>
  <c r="F3" i="3"/>
  <c r="AI35" i="81"/>
  <c r="Q19" i="14"/>
  <c r="A217" i="3"/>
  <c r="AD42" i="78"/>
  <c r="AD46" i="78" s="1"/>
  <c r="D217" i="3"/>
  <c r="AD43" i="79"/>
  <c r="AD47" i="79" s="1"/>
  <c r="Y30" i="108"/>
  <c r="Y29" i="108"/>
  <c r="K31" i="108"/>
  <c r="AC15" i="14" l="1"/>
  <c r="AE32" i="14"/>
  <c r="X32" i="14"/>
  <c r="Y15" i="14"/>
  <c r="AB15" i="14"/>
  <c r="Z15" i="14"/>
  <c r="AA15" i="14"/>
  <c r="AH2" i="66"/>
  <c r="AH2" i="12"/>
  <c r="AH2" i="78"/>
  <c r="AH2" i="74"/>
  <c r="AH2" i="70"/>
  <c r="AH2" i="65"/>
  <c r="AH2" i="111"/>
  <c r="AH2" i="56"/>
  <c r="AH2" i="50"/>
  <c r="AH2" i="8"/>
  <c r="AH3" i="68"/>
  <c r="Q22" i="14"/>
  <c r="AH2" i="79"/>
  <c r="AH2" i="75"/>
  <c r="AH2" i="71"/>
  <c r="AH2" i="13"/>
  <c r="AH2" i="62"/>
  <c r="AH2" i="51"/>
  <c r="AH2" i="48"/>
  <c r="AH2" i="81"/>
  <c r="AH2" i="14"/>
  <c r="AH2" i="72"/>
  <c r="AH2" i="69"/>
  <c r="AH2" i="63"/>
  <c r="AH2" i="57"/>
  <c r="AH2" i="9"/>
  <c r="AI2" i="77"/>
  <c r="AH2" i="80"/>
  <c r="AH2" i="76"/>
  <c r="AH2" i="73"/>
  <c r="AH2" i="113"/>
  <c r="AH2" i="64"/>
  <c r="AH2" i="55"/>
  <c r="AH2" i="49"/>
  <c r="AH3" i="67"/>
  <c r="AH3" i="58"/>
  <c r="F5" i="3"/>
  <c r="AL2" i="48"/>
  <c r="AL2" i="51"/>
  <c r="AL2" i="9"/>
  <c r="AL2" i="50"/>
  <c r="AL2" i="71"/>
  <c r="AL2" i="55"/>
  <c r="AL2" i="74"/>
  <c r="AM2" i="77"/>
  <c r="AL2" i="57"/>
  <c r="AL2" i="12"/>
  <c r="AL2" i="63"/>
  <c r="AL2" i="64"/>
  <c r="AL2" i="56"/>
  <c r="AL2" i="75"/>
  <c r="AL2" i="111"/>
  <c r="AL2" i="78"/>
  <c r="AL3" i="67"/>
  <c r="AL2" i="66"/>
  <c r="AL2" i="69"/>
  <c r="AL2" i="113"/>
  <c r="AL2" i="72"/>
  <c r="AL2" i="73"/>
  <c r="AL2" i="62"/>
  <c r="AL2" i="79"/>
  <c r="AL2" i="65"/>
  <c r="AL3" i="68"/>
  <c r="AL3" i="58"/>
  <c r="AL2" i="14"/>
  <c r="AL2" i="76"/>
  <c r="AL2" i="81"/>
  <c r="AL2" i="80"/>
  <c r="AL2" i="13"/>
  <c r="AL2" i="49"/>
  <c r="AL2" i="70"/>
  <c r="AL2" i="8"/>
  <c r="K32" i="108"/>
  <c r="Z32" i="108" s="1"/>
  <c r="Z31" i="108"/>
  <c r="AQ2" i="80" l="1"/>
  <c r="AQ2" i="76"/>
  <c r="AQ2" i="73"/>
  <c r="AQ2" i="113"/>
  <c r="AQ2" i="64"/>
  <c r="AQ2" i="12"/>
  <c r="AQ2" i="9"/>
  <c r="AQ3" i="58"/>
  <c r="AR2" i="77"/>
  <c r="AQ2" i="78"/>
  <c r="AQ2" i="74"/>
  <c r="AQ2" i="70"/>
  <c r="AQ2" i="65"/>
  <c r="AQ2" i="111"/>
  <c r="AQ2" i="55"/>
  <c r="AQ2" i="49"/>
  <c r="AQ2" i="66"/>
  <c r="AQ2" i="79"/>
  <c r="AQ2" i="75"/>
  <c r="AQ2" i="71"/>
  <c r="AQ2" i="13"/>
  <c r="AQ2" i="62"/>
  <c r="AQ2" i="56"/>
  <c r="AQ2" i="50"/>
  <c r="AQ2" i="8"/>
  <c r="AQ3" i="68"/>
  <c r="AQ2" i="81"/>
  <c r="AQ2" i="14"/>
  <c r="AQ2" i="72"/>
  <c r="AQ2" i="69"/>
  <c r="AQ2" i="63"/>
  <c r="AQ2" i="57"/>
  <c r="AQ2" i="51"/>
  <c r="AQ2" i="48"/>
  <c r="AQ3" i="67"/>
  <c r="Y32" i="108"/>
  <c r="Y31" i="108"/>
  <c r="K33" i="108"/>
  <c r="K34" i="108" l="1"/>
  <c r="Z33" i="108"/>
  <c r="Y33" i="108"/>
  <c r="K35" i="108" l="1"/>
  <c r="Y34" i="108"/>
  <c r="Z34" i="108"/>
  <c r="Z35" i="108" l="1"/>
  <c r="K36" i="108"/>
  <c r="K37" i="108" s="1"/>
  <c r="K38" i="108" s="1"/>
  <c r="K39" i="108" s="1"/>
  <c r="K40" i="108" s="1"/>
  <c r="K41" i="108" s="1"/>
  <c r="K42" i="108" s="1"/>
  <c r="K43" i="108" s="1"/>
  <c r="K44" i="108" s="1"/>
  <c r="Y35" i="108" l="1"/>
</calcChain>
</file>

<file path=xl/comments1.xml><?xml version="1.0" encoding="utf-8"?>
<comments xmlns="http://schemas.openxmlformats.org/spreadsheetml/2006/main">
  <authors>
    <author>Gary Gao</author>
  </authors>
  <commentList>
    <comment ref="N11" authorId="0" shapeId="0">
      <text>
        <r>
          <rPr>
            <b/>
            <sz val="9"/>
            <color indexed="81"/>
            <rFont val="Tahoma"/>
            <family val="2"/>
          </rPr>
          <t>Gary Gao:</t>
        </r>
        <r>
          <rPr>
            <sz val="9"/>
            <color indexed="81"/>
            <rFont val="Tahoma"/>
            <family val="2"/>
          </rPr>
          <t xml:space="preserve">
Not being utilized for Ameren Missouri</t>
        </r>
      </text>
    </comment>
  </commentList>
</comments>
</file>

<file path=xl/sharedStrings.xml><?xml version="1.0" encoding="utf-8"?>
<sst xmlns="http://schemas.openxmlformats.org/spreadsheetml/2006/main" count="5815" uniqueCount="2126">
  <si>
    <t>Program</t>
  </si>
  <si>
    <t>Application Name</t>
  </si>
  <si>
    <t>Menu Designation</t>
  </si>
  <si>
    <t>Menu Name</t>
  </si>
  <si>
    <t>M1S1</t>
  </si>
  <si>
    <t>M1S2</t>
  </si>
  <si>
    <t>M1S3</t>
  </si>
  <si>
    <t>M1S4</t>
  </si>
  <si>
    <t>M1S5</t>
  </si>
  <si>
    <t>M1S6</t>
  </si>
  <si>
    <t>M1S7</t>
  </si>
  <si>
    <t>M1S8</t>
  </si>
  <si>
    <t>M2S1</t>
  </si>
  <si>
    <t>M2S2</t>
  </si>
  <si>
    <t>M2S3</t>
  </si>
  <si>
    <t>M2S4</t>
  </si>
  <si>
    <t>M2S5</t>
  </si>
  <si>
    <t>M2S6</t>
  </si>
  <si>
    <t>M2S7</t>
  </si>
  <si>
    <t>M2S8</t>
  </si>
  <si>
    <t>M3S1</t>
  </si>
  <si>
    <t>M3S2</t>
  </si>
  <si>
    <t>M3S3</t>
  </si>
  <si>
    <t>M3S4</t>
  </si>
  <si>
    <t>M3S5</t>
  </si>
  <si>
    <t>M3S6</t>
  </si>
  <si>
    <t>M3S7</t>
  </si>
  <si>
    <t>M3S8</t>
  </si>
  <si>
    <t>M4S1</t>
  </si>
  <si>
    <t>M4S2</t>
  </si>
  <si>
    <t>M4S3</t>
  </si>
  <si>
    <t>M4S4</t>
  </si>
  <si>
    <t>M4S5</t>
  </si>
  <si>
    <t>M4S6</t>
  </si>
  <si>
    <t>M4S7</t>
  </si>
  <si>
    <t>M4S8</t>
  </si>
  <si>
    <t>MAIN1</t>
  </si>
  <si>
    <t>MAIN2</t>
  </si>
  <si>
    <t>M5S1</t>
  </si>
  <si>
    <t>M5S2</t>
  </si>
  <si>
    <t>M5S3</t>
  </si>
  <si>
    <t>M5S4</t>
  </si>
  <si>
    <t>M5S5</t>
  </si>
  <si>
    <t>M5S6</t>
  </si>
  <si>
    <t>M5S7</t>
  </si>
  <si>
    <t>M5S8</t>
  </si>
  <si>
    <t>M6S1</t>
  </si>
  <si>
    <t>M6S2</t>
  </si>
  <si>
    <t>M6S3</t>
  </si>
  <si>
    <t>M6S4</t>
  </si>
  <si>
    <t>M6S5</t>
  </si>
  <si>
    <t>M6S6</t>
  </si>
  <si>
    <t>M6S7</t>
  </si>
  <si>
    <t>M6S8</t>
  </si>
  <si>
    <t>M7S1</t>
  </si>
  <si>
    <t>M7S2</t>
  </si>
  <si>
    <t>M7S3</t>
  </si>
  <si>
    <t>M7S4</t>
  </si>
  <si>
    <t>M7S5</t>
  </si>
  <si>
    <t>M7S6</t>
  </si>
  <si>
    <t>M7S7</t>
  </si>
  <si>
    <t>M7S8</t>
  </si>
  <si>
    <t>MAIN3</t>
  </si>
  <si>
    <t>MAIN4</t>
  </si>
  <si>
    <t>MAIN5</t>
  </si>
  <si>
    <t>MAIN6</t>
  </si>
  <si>
    <t>MAIN7</t>
  </si>
  <si>
    <t>Version</t>
  </si>
  <si>
    <t xml:space="preserve"> SUMMARY</t>
  </si>
  <si>
    <t>Section Incentive</t>
  </si>
  <si>
    <t>Section Cost</t>
  </si>
  <si>
    <t>Section kWh Savings</t>
  </si>
  <si>
    <t>Form Title</t>
  </si>
  <si>
    <t>Directions</t>
  </si>
  <si>
    <t>FORM4</t>
  </si>
  <si>
    <t>START</t>
  </si>
  <si>
    <t>PROJECT INFORMATION</t>
  </si>
  <si>
    <t>Terms &amp; Conditions</t>
  </si>
  <si>
    <t>Payment Information</t>
  </si>
  <si>
    <t>FINAL STEPS</t>
  </si>
  <si>
    <t>Project Summary</t>
  </si>
  <si>
    <t>Application Expiration Date:</t>
  </si>
  <si>
    <t>Company and Site Information</t>
  </si>
  <si>
    <t>Title</t>
  </si>
  <si>
    <t>Primary Phone</t>
  </si>
  <si>
    <t>Secondary Phone</t>
  </si>
  <si>
    <t>City</t>
  </si>
  <si>
    <t>State</t>
  </si>
  <si>
    <t>Zip Code</t>
  </si>
  <si>
    <t>Year Built</t>
  </si>
  <si>
    <t>Square Footage</t>
  </si>
  <si>
    <t># of Floors</t>
  </si>
  <si>
    <t>Mailing Address</t>
  </si>
  <si>
    <t>Payee Company</t>
  </si>
  <si>
    <t>Quantity</t>
  </si>
  <si>
    <t>Total Measure Incentive</t>
  </si>
  <si>
    <t>Estimated kWh Savings</t>
  </si>
  <si>
    <t>Incentive per Unit</t>
  </si>
  <si>
    <t>Location</t>
  </si>
  <si>
    <t>Material Cost/Unit</t>
  </si>
  <si>
    <t>Labor Cost/Unit</t>
  </si>
  <si>
    <t xml:space="preserve">Prescriptive Measure </t>
  </si>
  <si>
    <t>Unit of Measure</t>
  </si>
  <si>
    <t>Inefficient Equipment Description or Condition</t>
  </si>
  <si>
    <t>Installed Location</t>
  </si>
  <si>
    <t>Existing Fixture Type</t>
  </si>
  <si>
    <t>Input Watt</t>
  </si>
  <si>
    <t>New Quantity</t>
  </si>
  <si>
    <t>Incentive Result</t>
  </si>
  <si>
    <t>Total Cost</t>
  </si>
  <si>
    <t>Material</t>
  </si>
  <si>
    <t>Labor</t>
  </si>
  <si>
    <t>Estimated Therm Savings</t>
  </si>
  <si>
    <t>Annual kWh/Unit</t>
  </si>
  <si>
    <t>New Fixture Type</t>
  </si>
  <si>
    <t>Description (Brand,Model)</t>
  </si>
  <si>
    <t>Efficient Brand and Model</t>
  </si>
  <si>
    <t>Annual kWh Savings</t>
  </si>
  <si>
    <t>Company Name</t>
  </si>
  <si>
    <t>Contractor Name</t>
  </si>
  <si>
    <t>Contractor Company</t>
  </si>
  <si>
    <t>Address</t>
  </si>
  <si>
    <t>Site Contact</t>
  </si>
  <si>
    <t>Contact Phone Number</t>
  </si>
  <si>
    <t>Contractor Phone Number</t>
  </si>
  <si>
    <t>Contact Email</t>
  </si>
  <si>
    <t>Contractor Email</t>
  </si>
  <si>
    <t>Total Project Cost</t>
  </si>
  <si>
    <t>Total Estimated Incentive</t>
  </si>
  <si>
    <t>Estimated Annual Bill Savings</t>
  </si>
  <si>
    <t>Estimated Simple Payback</t>
  </si>
  <si>
    <t>Return on Investment (ROI)</t>
  </si>
  <si>
    <t>5 Year Cost of Doing Nothing</t>
  </si>
  <si>
    <t>AUTHORIZATION FOR RELEASE OF CUSTOMER ACCOUNT INFORMATION</t>
  </si>
  <si>
    <t>AGREEMENT</t>
  </si>
  <si>
    <t xml:space="preserve">I have read, understand and agree to the Terms and Conditions listed on the Terms and Conditions tab. By my signature (type in your name for electronic signatures) below, I hereby certify that this form includes the entire efficiency project scope and estimated total project cost including both materials and labor for this site. Details of this Program, including incentive levels and availability, are subject to change without notice. </t>
  </si>
  <si>
    <t>Offer Form</t>
  </si>
  <si>
    <t>Completion Form</t>
  </si>
  <si>
    <t>Signature</t>
  </si>
  <si>
    <t>Submit Application</t>
  </si>
  <si>
    <t>Incentive Offer</t>
  </si>
  <si>
    <t>Applicant Information</t>
  </si>
  <si>
    <t>Customer Project Name/ID</t>
  </si>
  <si>
    <t>Contact</t>
  </si>
  <si>
    <t>E-mail</t>
  </si>
  <si>
    <t>Zip</t>
  </si>
  <si>
    <t>Alternate Phone</t>
  </si>
  <si>
    <t>Site Information</t>
  </si>
  <si>
    <t>Site Installation Address</t>
  </si>
  <si>
    <t>Trade Ally/Vendor Information</t>
  </si>
  <si>
    <t>Company</t>
  </si>
  <si>
    <t>Incentive</t>
  </si>
  <si>
    <t>Total</t>
  </si>
  <si>
    <t>Date</t>
  </si>
  <si>
    <t>Page 1 of 1</t>
  </si>
  <si>
    <t>Itemized project invoices (including equipment and labor costs)</t>
  </si>
  <si>
    <t>Payee Email</t>
  </si>
  <si>
    <t>Payee Phone</t>
  </si>
  <si>
    <t>Name</t>
  </si>
  <si>
    <t>Measure Number</t>
  </si>
  <si>
    <t>Energy Type</t>
  </si>
  <si>
    <t>Category</t>
  </si>
  <si>
    <t>Measure Group</t>
  </si>
  <si>
    <t>Measure Subgroup</t>
  </si>
  <si>
    <t>Eff Equip Descr</t>
  </si>
  <si>
    <t>Base Equip Descr</t>
  </si>
  <si>
    <t>Size</t>
  </si>
  <si>
    <t>Unit</t>
  </si>
  <si>
    <t>Inc Rate Unit</t>
  </si>
  <si>
    <t>Measure Life</t>
  </si>
  <si>
    <t>EUL</t>
  </si>
  <si>
    <t>Savings per Unit kWh</t>
  </si>
  <si>
    <t>Savings per Unit KW</t>
  </si>
  <si>
    <t>Incremental Cost</t>
  </si>
  <si>
    <t>SUTO</t>
  </si>
  <si>
    <t>Equip Description</t>
  </si>
  <si>
    <t>Client Description</t>
  </si>
  <si>
    <t>Source</t>
  </si>
  <si>
    <t>Electric</t>
  </si>
  <si>
    <t>Lighting</t>
  </si>
  <si>
    <t>LED</t>
  </si>
  <si>
    <t>Lamp</t>
  </si>
  <si>
    <t>O</t>
  </si>
  <si>
    <t>Fixture</t>
  </si>
  <si>
    <t>T5</t>
  </si>
  <si>
    <t>T8</t>
  </si>
  <si>
    <t>HVAC</t>
  </si>
  <si>
    <t>Heat Pump</t>
  </si>
  <si>
    <t>Refrigeration</t>
  </si>
  <si>
    <t>Anti-Sweat Heater Controls - Cooler</t>
  </si>
  <si>
    <t>Other</t>
  </si>
  <si>
    <t>Compressed Air</t>
  </si>
  <si>
    <t>3 Pan</t>
  </si>
  <si>
    <t>4 Pan</t>
  </si>
  <si>
    <t>5 Pan</t>
  </si>
  <si>
    <t>6 Pan</t>
  </si>
  <si>
    <t>Savings per Unit therms</t>
  </si>
  <si>
    <t>NA</t>
  </si>
  <si>
    <t>Gas</t>
  </si>
  <si>
    <t>No Controls</t>
  </si>
  <si>
    <t>Sq Ft</t>
  </si>
  <si>
    <t>T12</t>
  </si>
  <si>
    <t>Base Desc 1</t>
  </si>
  <si>
    <t>Base Desc 2</t>
  </si>
  <si>
    <t>Eff Desc 1</t>
  </si>
  <si>
    <t>Eff Desc 2</t>
  </si>
  <si>
    <t>Base Watt</t>
  </si>
  <si>
    <t>Eff Watt</t>
  </si>
  <si>
    <t>Change Log</t>
  </si>
  <si>
    <t>Changed By:</t>
  </si>
  <si>
    <t>Version:</t>
  </si>
  <si>
    <t>Date Applied</t>
  </si>
  <si>
    <t>Action Taken</t>
  </si>
  <si>
    <t>T12 - U-Tube - 1 Lamp</t>
  </si>
  <si>
    <t>T12 - U-Tube - 2 Lamp</t>
  </si>
  <si>
    <t>T8 - 4ft - 1 Lamp - 32W</t>
  </si>
  <si>
    <t>T8 - 4ft - 2 Lamp - 32W</t>
  </si>
  <si>
    <t>T8 - 4ft - 3 Lamp - 32W</t>
  </si>
  <si>
    <t>T8 - 4ft - 4 Lamp - 32W</t>
  </si>
  <si>
    <t>Base Watt 1</t>
  </si>
  <si>
    <t>Eff Watt 1</t>
  </si>
  <si>
    <t>Eff Watt 2</t>
  </si>
  <si>
    <t>T8 - 4ft - 1 Lamp - 25W</t>
  </si>
  <si>
    <t>T8 - 4ft - 1 Lamp - 28W</t>
  </si>
  <si>
    <t>T8 - 4ft - 2 Lamp - 25W</t>
  </si>
  <si>
    <t>T8 - 4ft - 2 Lamp - 28W</t>
  </si>
  <si>
    <t>T8 - 4ft - 3 Lamp - 25W</t>
  </si>
  <si>
    <t>T8 - 4ft - 3 Lamp - 28W</t>
  </si>
  <si>
    <t>T8 - 4ft - 4 Lamp - 25W</t>
  </si>
  <si>
    <t>T8 - 4ft - 4 Lamp - 28W</t>
  </si>
  <si>
    <t>T5 - 4ft - 1 Lamp - 54W - HO</t>
  </si>
  <si>
    <t>T5 - 4ft - 2 Lamp - 54W - HO</t>
  </si>
  <si>
    <t>T5 - 4ft - 4 Lamp - 54W - HO</t>
  </si>
  <si>
    <t>T5 - 4ft - 6 Lamp - 54W - HO</t>
  </si>
  <si>
    <t>T5 - 4ft - 8 Lamp - 54W - HO</t>
  </si>
  <si>
    <t>T5 - 4ft - 10 Lamp - 54W - HO</t>
  </si>
  <si>
    <t>New Construction</t>
  </si>
  <si>
    <t>Measure Cost</t>
  </si>
  <si>
    <t>kW Savings</t>
  </si>
  <si>
    <t>Section Therm Savings</t>
  </si>
  <si>
    <t>Efficient kWh</t>
  </si>
  <si>
    <t>Year</t>
  </si>
  <si>
    <t>Avoided Capacity Cost $/kW</t>
  </si>
  <si>
    <t>Avoided T&amp;D $/kW</t>
  </si>
  <si>
    <t>Cost Benefit Data</t>
  </si>
  <si>
    <t>Electric and Gas Avoided Cost</t>
  </si>
  <si>
    <t>Electricity Losses</t>
  </si>
  <si>
    <t>AT&amp;D Factor</t>
  </si>
  <si>
    <t>Gas AEC Factor</t>
  </si>
  <si>
    <t>Elec. AEC Factor</t>
  </si>
  <si>
    <t>Elec. ACC Factor</t>
  </si>
  <si>
    <t>Gas Loss</t>
  </si>
  <si>
    <t>Year Number</t>
  </si>
  <si>
    <t>Gas Discount Rate</t>
  </si>
  <si>
    <t>Electricity Discount Rate</t>
  </si>
  <si>
    <t>NPV AEC $/kWh</t>
  </si>
  <si>
    <t>NPV ACC+T&amp;D $/kW</t>
  </si>
  <si>
    <t>NPV GAEC $/therm</t>
  </si>
  <si>
    <t>(1+GLOSS)*(THERM*NPVAEC)/PROJCOST</t>
  </si>
  <si>
    <t>CB Ratio</t>
  </si>
  <si>
    <t>Base Watt 2</t>
  </si>
  <si>
    <t>Incentive Type</t>
  </si>
  <si>
    <t>RCx</t>
  </si>
  <si>
    <t>CMLIGHT</t>
  </si>
  <si>
    <t>CMNONLIGHT</t>
  </si>
  <si>
    <t>NCLIGHT</t>
  </si>
  <si>
    <t>RCX</t>
  </si>
  <si>
    <t>NCNONLIGHT</t>
  </si>
  <si>
    <t>Category 1</t>
  </si>
  <si>
    <t>Category 2</t>
  </si>
  <si>
    <t>Process</t>
  </si>
  <si>
    <t>Custom</t>
  </si>
  <si>
    <t>Custom (Incremental)</t>
  </si>
  <si>
    <t>Water Heating</t>
  </si>
  <si>
    <t>New Equipment Detail</t>
  </si>
  <si>
    <t>Terms and Conditions for Payment of Incentive</t>
  </si>
  <si>
    <t>Inspection Form</t>
  </si>
  <si>
    <t>Architect/Design Team Leader</t>
  </si>
  <si>
    <t>First Name</t>
  </si>
  <si>
    <t>Last Name</t>
  </si>
  <si>
    <t>Email</t>
  </si>
  <si>
    <t>Company Address</t>
  </si>
  <si>
    <t>Fax Number</t>
  </si>
  <si>
    <t>Mechanical Engineer</t>
  </si>
  <si>
    <t>Electrical Engineer</t>
  </si>
  <si>
    <t>New Contruction ONLY
Design Team Info</t>
  </si>
  <si>
    <t>M02S02F01</t>
  </si>
  <si>
    <t>Total Prescriptive Gas</t>
  </si>
  <si>
    <t>Total Custom Electric</t>
  </si>
  <si>
    <t>Total Custom Gas</t>
  </si>
  <si>
    <t>Total ALL</t>
  </si>
  <si>
    <t>kWh Status</t>
  </si>
  <si>
    <t>Incentive Status</t>
  </si>
  <si>
    <t>M02S03F01</t>
  </si>
  <si>
    <t>M02S02F02</t>
  </si>
  <si>
    <t>M02S02F03</t>
  </si>
  <si>
    <t>M02S02F04</t>
  </si>
  <si>
    <t>M02S02F05</t>
  </si>
  <si>
    <t>M02S02F06</t>
  </si>
  <si>
    <t>M02S02F07</t>
  </si>
  <si>
    <t>M02S02F08</t>
  </si>
  <si>
    <t>M02S02F09</t>
  </si>
  <si>
    <t>M02S02F10</t>
  </si>
  <si>
    <t>M02S02F11</t>
  </si>
  <si>
    <t>M02S02F12</t>
  </si>
  <si>
    <t>M02S02F13</t>
  </si>
  <si>
    <t>M02S02F14</t>
  </si>
  <si>
    <t>M02S02F15</t>
  </si>
  <si>
    <t>M02S02F16</t>
  </si>
  <si>
    <t>M02S02F17</t>
  </si>
  <si>
    <t>M02S02F18</t>
  </si>
  <si>
    <t>M02S02F19</t>
  </si>
  <si>
    <t>M02S02F20</t>
  </si>
  <si>
    <t>M02S02F21</t>
  </si>
  <si>
    <t>M02S02F22</t>
  </si>
  <si>
    <t>M02S02F23</t>
  </si>
  <si>
    <t>M02S02F24</t>
  </si>
  <si>
    <t>M02S02F25</t>
  </si>
  <si>
    <t>M02S02F26</t>
  </si>
  <si>
    <t>M02S02F27</t>
  </si>
  <si>
    <t>M02S02F28</t>
  </si>
  <si>
    <t>M02S02F29</t>
  </si>
  <si>
    <t>M02S02F30</t>
  </si>
  <si>
    <t>M02S02F31</t>
  </si>
  <si>
    <t>M02S02F32</t>
  </si>
  <si>
    <t>M02S02F33</t>
  </si>
  <si>
    <t>M02S02F34</t>
  </si>
  <si>
    <t>M02S02F35</t>
  </si>
  <si>
    <t>M02S02F36</t>
  </si>
  <si>
    <t>M02S02F37</t>
  </si>
  <si>
    <t>M02S02F38</t>
  </si>
  <si>
    <t>M02S02F39</t>
  </si>
  <si>
    <t>M02S02F40</t>
  </si>
  <si>
    <t>M02S02F41</t>
  </si>
  <si>
    <t>M02S02F42</t>
  </si>
  <si>
    <t>M02S02F43</t>
  </si>
  <si>
    <t>M02S02F44</t>
  </si>
  <si>
    <t>M02S02F45</t>
  </si>
  <si>
    <t>M02S03F02</t>
  </si>
  <si>
    <t>M02S03F03</t>
  </si>
  <si>
    <t>M02S03F04</t>
  </si>
  <si>
    <t>M02S03F05</t>
  </si>
  <si>
    <t>M02S03F06</t>
  </si>
  <si>
    <t>M02S03F07</t>
  </si>
  <si>
    <t>M02S03F08</t>
  </si>
  <si>
    <t>M02S03F09</t>
  </si>
  <si>
    <t>M02S03F10</t>
  </si>
  <si>
    <t>M02S03F11</t>
  </si>
  <si>
    <t>M02S03F12</t>
  </si>
  <si>
    <t>M02S04F01</t>
  </si>
  <si>
    <t>M02S04F02</t>
  </si>
  <si>
    <t>M02S04F03</t>
  </si>
  <si>
    <t>M02S04F04</t>
  </si>
  <si>
    <t>M02S04F05</t>
  </si>
  <si>
    <t>M02S04F06</t>
  </si>
  <si>
    <t>M02S04F07</t>
  </si>
  <si>
    <t>M02S04F08</t>
  </si>
  <si>
    <t>M02S04F09</t>
  </si>
  <si>
    <t>M02S04F10</t>
  </si>
  <si>
    <t>M02S04F11</t>
  </si>
  <si>
    <t>M02S04F12</t>
  </si>
  <si>
    <t>Building Type</t>
  </si>
  <si>
    <t>Automotive Services</t>
  </si>
  <si>
    <t>Education</t>
  </si>
  <si>
    <t>Faith-Based</t>
  </si>
  <si>
    <t>Food &amp; Beverage Service</t>
  </si>
  <si>
    <t>Gas Station</t>
  </si>
  <si>
    <t>Government</t>
  </si>
  <si>
    <t>Grocery and Convenience</t>
  </si>
  <si>
    <t>Healthcare</t>
  </si>
  <si>
    <t>Industrial</t>
  </si>
  <si>
    <t>IT/Data Center</t>
  </si>
  <si>
    <t>Lodging</t>
  </si>
  <si>
    <t>Office</t>
  </si>
  <si>
    <t>Parking Garage</t>
  </si>
  <si>
    <t>Retail</t>
  </si>
  <si>
    <t>Warehouse</t>
  </si>
  <si>
    <t>States</t>
  </si>
  <si>
    <t>Alabama</t>
  </si>
  <si>
    <t>AL</t>
  </si>
  <si>
    <t>Montana</t>
  </si>
  <si>
    <t>MT</t>
  </si>
  <si>
    <t>Alaska</t>
  </si>
  <si>
    <t>AK</t>
  </si>
  <si>
    <t>Nebraska</t>
  </si>
  <si>
    <t>NE</t>
  </si>
  <si>
    <t>Arizona</t>
  </si>
  <si>
    <t>AZ</t>
  </si>
  <si>
    <t>Nevada</t>
  </si>
  <si>
    <t>NV</t>
  </si>
  <si>
    <t>Arkansas</t>
  </si>
  <si>
    <t>AR</t>
  </si>
  <si>
    <t>New Hampshire</t>
  </si>
  <si>
    <t>NH</t>
  </si>
  <si>
    <t>California</t>
  </si>
  <si>
    <t>CA</t>
  </si>
  <si>
    <t>New Jersey</t>
  </si>
  <si>
    <t>NJ</t>
  </si>
  <si>
    <t>Colorado</t>
  </si>
  <si>
    <t>CO</t>
  </si>
  <si>
    <t>New Mexico</t>
  </si>
  <si>
    <t>NM</t>
  </si>
  <si>
    <t>Connecticut</t>
  </si>
  <si>
    <t>CT</t>
  </si>
  <si>
    <t>New York</t>
  </si>
  <si>
    <t>NY</t>
  </si>
  <si>
    <t>Delaware</t>
  </si>
  <si>
    <t>DE</t>
  </si>
  <si>
    <t>North Carolina</t>
  </si>
  <si>
    <t>NC</t>
  </si>
  <si>
    <t>Florida</t>
  </si>
  <si>
    <t>FL</t>
  </si>
  <si>
    <t>North Dakota</t>
  </si>
  <si>
    <t>ND</t>
  </si>
  <si>
    <t>Georgia</t>
  </si>
  <si>
    <t>GA</t>
  </si>
  <si>
    <t>Ohio</t>
  </si>
  <si>
    <t>OH</t>
  </si>
  <si>
    <t>Hawaii</t>
  </si>
  <si>
    <t>HI</t>
  </si>
  <si>
    <t>Oklahoma</t>
  </si>
  <si>
    <t>OK</t>
  </si>
  <si>
    <t>Idaho</t>
  </si>
  <si>
    <t>ID</t>
  </si>
  <si>
    <t>Oregon</t>
  </si>
  <si>
    <t>OR</t>
  </si>
  <si>
    <t>Illinois</t>
  </si>
  <si>
    <t>IL</t>
  </si>
  <si>
    <t>Pennsylvania</t>
  </si>
  <si>
    <t>PA</t>
  </si>
  <si>
    <t>Indiana</t>
  </si>
  <si>
    <t>IN</t>
  </si>
  <si>
    <t>Rhode Island</t>
  </si>
  <si>
    <t>RI</t>
  </si>
  <si>
    <t>Iowa</t>
  </si>
  <si>
    <t>IA</t>
  </si>
  <si>
    <t>South Carolina</t>
  </si>
  <si>
    <t>SC</t>
  </si>
  <si>
    <t>Kansas</t>
  </si>
  <si>
    <t>KS</t>
  </si>
  <si>
    <t>South Dakota</t>
  </si>
  <si>
    <t>SD</t>
  </si>
  <si>
    <t>Kentucky</t>
  </si>
  <si>
    <t>KY</t>
  </si>
  <si>
    <t>Tennessee</t>
  </si>
  <si>
    <t>TN</t>
  </si>
  <si>
    <t>Louisiana</t>
  </si>
  <si>
    <t>LA</t>
  </si>
  <si>
    <t>Texas</t>
  </si>
  <si>
    <t>TX</t>
  </si>
  <si>
    <t>Maine</t>
  </si>
  <si>
    <t>ME</t>
  </si>
  <si>
    <t>Utah</t>
  </si>
  <si>
    <t>UT</t>
  </si>
  <si>
    <t>Maryland</t>
  </si>
  <si>
    <t>MD</t>
  </si>
  <si>
    <t>Vermont</t>
  </si>
  <si>
    <t>VT</t>
  </si>
  <si>
    <t>Massachusetts</t>
  </si>
  <si>
    <t>MA</t>
  </si>
  <si>
    <t>Virginia</t>
  </si>
  <si>
    <t>VA</t>
  </si>
  <si>
    <t>Michigan</t>
  </si>
  <si>
    <t>MI</t>
  </si>
  <si>
    <t>Washington</t>
  </si>
  <si>
    <t>WA</t>
  </si>
  <si>
    <t>Minnesota</t>
  </si>
  <si>
    <t>MN</t>
  </si>
  <si>
    <t>West Virginia</t>
  </si>
  <si>
    <t>WV</t>
  </si>
  <si>
    <t>Mississippi</t>
  </si>
  <si>
    <t>MS</t>
  </si>
  <si>
    <t>Wisconsin</t>
  </si>
  <si>
    <t>WI</t>
  </si>
  <si>
    <t>Missouri</t>
  </si>
  <si>
    <t>MO</t>
  </si>
  <si>
    <t>Wyoming</t>
  </si>
  <si>
    <t>WY</t>
  </si>
  <si>
    <t>Abbrev</t>
  </si>
  <si>
    <t>Space Conditioning</t>
  </si>
  <si>
    <t>Natural Gas</t>
  </si>
  <si>
    <t>Oil</t>
  </si>
  <si>
    <t>AC with Natural Gas Heat</t>
  </si>
  <si>
    <t>AC with Electric Heat</t>
  </si>
  <si>
    <t>Electric Heat Only</t>
  </si>
  <si>
    <t>Natural Gas Heat Only</t>
  </si>
  <si>
    <t>Multiplier</t>
  </si>
  <si>
    <t>Contractor-Installed</t>
  </si>
  <si>
    <t>Self-Installed</t>
  </si>
  <si>
    <t>Installer</t>
  </si>
  <si>
    <t>Phone</t>
  </si>
  <si>
    <t>First</t>
  </si>
  <si>
    <t>Last</t>
  </si>
  <si>
    <t>Site</t>
  </si>
  <si>
    <t>Terms</t>
  </si>
  <si>
    <t>Payment to</t>
  </si>
  <si>
    <t>Tax Entity</t>
  </si>
  <si>
    <t>-</t>
  </si>
  <si>
    <t>M02S04F12.1</t>
  </si>
  <si>
    <t>Please fill out all the information regarding the New Construction Design Team</t>
  </si>
  <si>
    <t xml:space="preserve">Please fill out the company information below. For the purposes of this application "Company" is the headquarters or primary office that is responsible for a given site(s) where the project is being implemented.  </t>
  </si>
  <si>
    <t>Please fill out the site information below. If there is not a higher business entity than the site where the project is being performed, then "Company" and "Site" are the same.</t>
  </si>
  <si>
    <t>Please enter the Payee Information below. The payee information may be autofilled based on your selection, but you can overwrite the data if necessary.</t>
  </si>
  <si>
    <t>Please review application information and proceed with submission. You can click on the Progress Checklist headings to jump to section.</t>
  </si>
  <si>
    <t>1. Application Completion Progress Checklist</t>
  </si>
  <si>
    <t>2. Application Submittal Attachment Steps</t>
  </si>
  <si>
    <t>3. Submittal and Next Steps</t>
  </si>
  <si>
    <t>As part of our commitment to achieve realized kWh savings, all projects are subject to random inspections. If you receive a visit from one of our inspectors they will refer to this project, ask a couple of questions, and perform a verification.</t>
  </si>
  <si>
    <t>a.</t>
  </si>
  <si>
    <t>b.</t>
  </si>
  <si>
    <t>c.</t>
  </si>
  <si>
    <t>d.</t>
  </si>
  <si>
    <t>e.</t>
  </si>
  <si>
    <t>Gather all required documents to submit, such as</t>
  </si>
  <si>
    <t>Corporation</t>
  </si>
  <si>
    <t>Exempt</t>
  </si>
  <si>
    <t>LLC</t>
  </si>
  <si>
    <t>Individual/Sole Proprietor</t>
  </si>
  <si>
    <t>Partnership, LLP</t>
  </si>
  <si>
    <t>Therm</t>
  </si>
  <si>
    <t>Total Incentive</t>
  </si>
  <si>
    <t>Project Status</t>
  </si>
  <si>
    <t>Therm Status</t>
  </si>
  <si>
    <t>Project ID</t>
  </si>
  <si>
    <t>Year 1</t>
  </si>
  <si>
    <t>Year 2</t>
  </si>
  <si>
    <t>Year 3</t>
  </si>
  <si>
    <t>Year 4</t>
  </si>
  <si>
    <t>Year 5</t>
  </si>
  <si>
    <t>Progress</t>
  </si>
  <si>
    <t>M02S03F13</t>
  </si>
  <si>
    <t>M02S03F14</t>
  </si>
  <si>
    <t>M02S03F15</t>
  </si>
  <si>
    <t>M02S03F16</t>
  </si>
  <si>
    <t>M02S03F17</t>
  </si>
  <si>
    <t>Required</t>
  </si>
  <si>
    <t>Progress Status</t>
  </si>
  <si>
    <t>M05S02F01</t>
  </si>
  <si>
    <t>M05S02F02</t>
  </si>
  <si>
    <t>M05S02F03</t>
  </si>
  <si>
    <t>M02S04TB1</t>
  </si>
  <si>
    <t>M02S01TB1</t>
  </si>
  <si>
    <t>Payment Agreement Checkbox 1*</t>
  </si>
  <si>
    <t>App Version</t>
  </si>
  <si>
    <t>Incentive Total</t>
  </si>
  <si>
    <t>Engineer</t>
  </si>
  <si>
    <t>Status</t>
  </si>
  <si>
    <t>Review Date</t>
  </si>
  <si>
    <t>Inspection Date</t>
  </si>
  <si>
    <t>Savings kWh</t>
  </si>
  <si>
    <t>Primary Contact / Site Contact</t>
  </si>
  <si>
    <t>Customer Contact / Company Contact</t>
  </si>
  <si>
    <t>Trade Ally Contact / Contractor Contact</t>
  </si>
  <si>
    <t>Application Info</t>
  </si>
  <si>
    <t>Customer Name</t>
  </si>
  <si>
    <t>LMCapture ID</t>
  </si>
  <si>
    <t>Site Address</t>
  </si>
  <si>
    <t>City, State, Zip</t>
  </si>
  <si>
    <t>Phone 1/Phone 2</t>
  </si>
  <si>
    <t>Propane</t>
  </si>
  <si>
    <t>Steam</t>
  </si>
  <si>
    <t>Bldg Heat Source</t>
  </si>
  <si>
    <t>Water Heat Source</t>
  </si>
  <si>
    <t>Owner/Tenant</t>
  </si>
  <si>
    <t>Annual Hrs/Op</t>
  </si>
  <si>
    <t>Contact Name</t>
  </si>
  <si>
    <t>Notes</t>
  </si>
  <si>
    <t>Payee Information</t>
  </si>
  <si>
    <t>Payee Name</t>
  </si>
  <si>
    <t>Payee Address</t>
  </si>
  <si>
    <t>Tax ID</t>
  </si>
  <si>
    <t>Account Name</t>
  </si>
  <si>
    <t>Savings kW</t>
  </si>
  <si>
    <t>Project Description</t>
  </si>
  <si>
    <t>Project Cost</t>
  </si>
  <si>
    <t>Inspection Report</t>
  </si>
  <si>
    <t>Inspector Name</t>
  </si>
  <si>
    <t>Inspection Checklist</t>
  </si>
  <si>
    <t>Inspection Info</t>
  </si>
  <si>
    <t>Inspection Type</t>
  </si>
  <si>
    <t>Action items prior to site inspection</t>
  </si>
  <si>
    <t>(Pass or Fail)</t>
  </si>
  <si>
    <t>Result</t>
  </si>
  <si>
    <t>Review record wall, closed activities, and emails for additional project information to note</t>
  </si>
  <si>
    <t>Action items after site inspection</t>
  </si>
  <si>
    <t>Complete this inspection report form</t>
  </si>
  <si>
    <t>Coordinate with involved parties for an inspection, note scheduled date on the project record wall</t>
  </si>
  <si>
    <r>
      <t xml:space="preserve">Review project </t>
    </r>
    <r>
      <rPr>
        <b/>
        <i/>
        <sz val="10"/>
        <color theme="1"/>
        <rFont val="Arial"/>
        <family val="2"/>
      </rPr>
      <t>baseline</t>
    </r>
    <r>
      <rPr>
        <i/>
        <sz val="10"/>
        <color theme="1"/>
        <rFont val="Arial"/>
        <family val="2"/>
      </rPr>
      <t xml:space="preserve"> equipment, quantity, location, and hours of operation</t>
    </r>
  </si>
  <si>
    <r>
      <t xml:space="preserve">Review project </t>
    </r>
    <r>
      <rPr>
        <b/>
        <i/>
        <sz val="10"/>
        <color theme="1"/>
        <rFont val="Arial"/>
        <family val="2"/>
      </rPr>
      <t>efficient</t>
    </r>
    <r>
      <rPr>
        <i/>
        <sz val="10"/>
        <color theme="1"/>
        <rFont val="Arial"/>
        <family val="2"/>
      </rPr>
      <t xml:space="preserve"> equipment, quantity, location, and hours of operation</t>
    </r>
  </si>
  <si>
    <t>Upload photos and additional information into LM-Captures and the project folder</t>
  </si>
  <si>
    <t xml:space="preserve">Complete LM-Captures Inspection fields </t>
  </si>
  <si>
    <t>Additional Information</t>
  </si>
  <si>
    <t>Comments:</t>
  </si>
  <si>
    <t>Potential Future Projects:</t>
  </si>
  <si>
    <t>Report Completion Date</t>
  </si>
  <si>
    <t>Use the following form to complete your inspection report.</t>
  </si>
  <si>
    <t>ProjectID</t>
  </si>
  <si>
    <t>MeasureCode</t>
  </si>
  <si>
    <t>UploadID</t>
  </si>
  <si>
    <t>CostBenefit</t>
  </si>
  <si>
    <t>(NONE)</t>
  </si>
  <si>
    <t>InitialEst.CompletionForm</t>
  </si>
  <si>
    <t>PayeeCompany</t>
  </si>
  <si>
    <t>PayeeAttnTo</t>
  </si>
  <si>
    <t>PayeeAddress1</t>
  </si>
  <si>
    <t>PayeeAddress2</t>
  </si>
  <si>
    <t>PayeeCity</t>
  </si>
  <si>
    <t>PayeeState</t>
  </si>
  <si>
    <t>PayeeZipCode</t>
  </si>
  <si>
    <t>PayeePhone</t>
  </si>
  <si>
    <t>LineNumber</t>
  </si>
  <si>
    <t>Site Name</t>
  </si>
  <si>
    <t>Follow up and record activities if applicable</t>
  </si>
  <si>
    <t>Account #</t>
  </si>
  <si>
    <t>Air Comp</t>
  </si>
  <si>
    <t>Building Shell</t>
  </si>
  <si>
    <t>Cooking</t>
  </si>
  <si>
    <t>Cooling</t>
  </si>
  <si>
    <t>Ext Lighting</t>
  </si>
  <si>
    <t>Heating</t>
  </si>
  <si>
    <t>Miscellaneous</t>
  </si>
  <si>
    <t>Motors</t>
  </si>
  <si>
    <t>PrimaryContactFirst</t>
  </si>
  <si>
    <t>PrimaryContactLast</t>
  </si>
  <si>
    <t>PrimaryTitle</t>
  </si>
  <si>
    <t>PrimaryCompany</t>
  </si>
  <si>
    <t>PrimaryPhone</t>
  </si>
  <si>
    <t>PrimaryEmail</t>
  </si>
  <si>
    <t>PrimaryAddress</t>
  </si>
  <si>
    <t>PrimaryCity</t>
  </si>
  <si>
    <t>PrimaryState</t>
  </si>
  <si>
    <t>PrimaryZip</t>
  </si>
  <si>
    <t>CustomerContactFirst</t>
  </si>
  <si>
    <t>CustomerContactLast</t>
  </si>
  <si>
    <t>CustomerTitle</t>
  </si>
  <si>
    <t>CustomerCompany</t>
  </si>
  <si>
    <t>CustomerPhone</t>
  </si>
  <si>
    <t>CustomerEmail</t>
  </si>
  <si>
    <t>CustomerAddress</t>
  </si>
  <si>
    <t>CustomerCity</t>
  </si>
  <si>
    <t>CustomerState</t>
  </si>
  <si>
    <t>CustomerZip</t>
  </si>
  <si>
    <t>TradeAllyContactFirst</t>
  </si>
  <si>
    <t>TradeAllyContactLast</t>
  </si>
  <si>
    <t>TradeAllyTitle</t>
  </si>
  <si>
    <t>TradeAllyCompany</t>
  </si>
  <si>
    <t>TradeAllyPhone</t>
  </si>
  <si>
    <t>TradeAllyEmail</t>
  </si>
  <si>
    <t>TradeAllyAddress</t>
  </si>
  <si>
    <t>TradeAllyCity</t>
  </si>
  <si>
    <t>TradeAllyState</t>
  </si>
  <si>
    <t>TradeAllyZip</t>
  </si>
  <si>
    <t>Ameren</t>
  </si>
  <si>
    <t>CUSTOM MEASURES INPUT</t>
  </si>
  <si>
    <t>Lighting Controls</t>
  </si>
  <si>
    <t>Account Number 2</t>
  </si>
  <si>
    <t>Account Number 3</t>
  </si>
  <si>
    <t>Account Number 4</t>
  </si>
  <si>
    <t>Tax Liability:  Incentives are taxable if greater than $600 for business customers, and will be reported to the IRS unless you are exempt. Ameren Missouri will report your incentives as income to you on the IRS Form 1099 unless you have checked “Corporation" or “Exempt” tax status above.  You are urged to consult your tax advisor concerning the taxability of incentives. Ameren Missouri is not responsible for any taxes that may be imposed on your business as a result of receipt of this incentive.</t>
  </si>
  <si>
    <t>I am authorizing this payment of my incentive to the third party (“Payee”) named above and I understand that I will not be receiving the incentive check from Ameren Missouri.  I also understand that my release of the payment to the third party does not exempt me from the incentive requirements outlined in this application.   Tax Liability:  Incentives are taxable if greater than $600 for business customers, and will be reported to the IRS unless you are exempt.  Ameren will report your incentives as income to you on the IRS Form 1099 unless you have checked “Corporation" or “Exempt” tax status above.  You are urged to consult your tax advisor concerning the taxability of incentives. Ameren Missouri is not responsible for any taxes that may be imposed on your business as a result of receipt of this incentive.</t>
  </si>
  <si>
    <t>I authorize Ameren Missouri to access energy usage data for the specified accounts at the physical site address of the project listed above and release to the Trade Ally listed on this application. I agree that Ameren Missouri may include my name, city or county of business, Program services/incentives and resulting energy-savings in reports or other documentation submitted to Ameren Missouri and relevant agencies administering energy programs. Ameren Missouri will treat all other information gathered through the Program as confidential.</t>
  </si>
  <si>
    <t>Ameren Missouri</t>
  </si>
  <si>
    <t>Form 020PR</t>
  </si>
  <si>
    <t>End Use to Coincident Peak Demand Factors</t>
  </si>
  <si>
    <t>Factor</t>
  </si>
  <si>
    <t>End Use Factor</t>
  </si>
  <si>
    <t>Interior</t>
  </si>
  <si>
    <t>Exterior (Dusk to Dawn)</t>
  </si>
  <si>
    <t>Exterior (24/7)</t>
  </si>
  <si>
    <t>Garage (24/7)</t>
  </si>
  <si>
    <t>Payback</t>
  </si>
  <si>
    <r>
      <rPr>
        <sz val="8"/>
        <color rgb="FFFF0000"/>
        <rFont val="Calibri"/>
        <family val="2"/>
        <scheme val="minor"/>
      </rPr>
      <t>*</t>
    </r>
    <r>
      <rPr>
        <sz val="8"/>
        <color theme="1"/>
        <rFont val="Calibri"/>
        <family val="2"/>
        <scheme val="minor"/>
      </rPr>
      <t>Assuming 10 year average EUL</t>
    </r>
  </si>
  <si>
    <t xml:space="preserve">Deemed kW </t>
  </si>
  <si>
    <t>End Use Category Equivalent</t>
  </si>
  <si>
    <t>Based on Ameren data provided in Feb 2016</t>
  </si>
  <si>
    <t>Transferred by Gary Gao 2/23/16</t>
  </si>
  <si>
    <t>Avoid Energy Cost $/MWh</t>
  </si>
  <si>
    <t>Avoided Energy Cost $/MMBTU</t>
  </si>
  <si>
    <t>Peak T&amp;D Adj Factor</t>
  </si>
  <si>
    <t>Capacity Reserve Margin</t>
  </si>
  <si>
    <t>Equation</t>
  </si>
  <si>
    <t>(1+ELOSS)*PEAKTD*(1+CAPRESERVE)*((KWH*NPVAEC)+(KW*NPVACCTD))/PROJCOST</t>
  </si>
  <si>
    <t>For Ameren Missouri's Commercial &amp; Industrial Electric Customers</t>
  </si>
  <si>
    <t>Welcome</t>
  </si>
  <si>
    <t>Motor / VFD / Pump</t>
  </si>
  <si>
    <t>Elec SD</t>
  </si>
  <si>
    <t>Elec CUS</t>
  </si>
  <si>
    <t>2 ft</t>
  </si>
  <si>
    <t>Measure Subgroup 1</t>
  </si>
  <si>
    <t>Measure Subgroup 2</t>
  </si>
  <si>
    <t>1 Lamp</t>
  </si>
  <si>
    <t>T12 VHO - 8 ft - 4 Lamp</t>
  </si>
  <si>
    <t>Fixture Quantity</t>
  </si>
  <si>
    <t>Pulse Start MH - 200 Watt</t>
  </si>
  <si>
    <t>Order</t>
  </si>
  <si>
    <t>11</t>
  </si>
  <si>
    <t>Incandescent (Please Describe)</t>
  </si>
  <si>
    <t>12</t>
  </si>
  <si>
    <t>CFL (Please Describe)</t>
  </si>
  <si>
    <t>01</t>
  </si>
  <si>
    <t>T12 - 2 ft - 1 Lamp</t>
  </si>
  <si>
    <t>T12 - 2 ft - 2 Lamp</t>
  </si>
  <si>
    <t>T12 - 3 ft - 1 Lamp</t>
  </si>
  <si>
    <t>T12 - 3 ft - 2 Lamp</t>
  </si>
  <si>
    <t>T12 - 4 ft - 1 Lamp</t>
  </si>
  <si>
    <t>T12 - 4 ft - 2 Lamp</t>
  </si>
  <si>
    <t>T12 - 4 ft - 3 Lamp</t>
  </si>
  <si>
    <t>T12 - 4 ft - 4 Lamp</t>
  </si>
  <si>
    <t>T12 - 8 ft - 1 Lamp</t>
  </si>
  <si>
    <t>T12 - 8 ft - 2 Lamp</t>
  </si>
  <si>
    <t>T12 - 8 ft - 3 Lamp</t>
  </si>
  <si>
    <t>T12 - 8 ft - 4 Lamp</t>
  </si>
  <si>
    <t>02</t>
  </si>
  <si>
    <t>T12 HO - 8 ft - 1 Lamp</t>
  </si>
  <si>
    <t>T12 HO - 8 ft - 2 Lamp</t>
  </si>
  <si>
    <t>T12 HO - 8 ft - 3 Lamp</t>
  </si>
  <si>
    <t>T12 HO - 8 ft - 4 Lamp</t>
  </si>
  <si>
    <t>03</t>
  </si>
  <si>
    <t>T12 VHO - 8 ft - 1 Lamp</t>
  </si>
  <si>
    <t>T12 VHO - 8 ft - 2 Lamp</t>
  </si>
  <si>
    <t>T12 VHO - 8 ft - 3 Lamp</t>
  </si>
  <si>
    <t>04</t>
  </si>
  <si>
    <t>T8 - 2 ft - 1 Lamp</t>
  </si>
  <si>
    <t>T8 - 2 ft - 2 Lamp</t>
  </si>
  <si>
    <t>T8 - 3 ft - 1 Lamp</t>
  </si>
  <si>
    <t>T8 - 3 ft - 2 Lamp</t>
  </si>
  <si>
    <t>T8 - 4 ft - 1 Lamp</t>
  </si>
  <si>
    <t>T8 - 4 ft - 2 Lamp</t>
  </si>
  <si>
    <t>T8 - 4 ft - 3 Lamp</t>
  </si>
  <si>
    <t>T8 - 4 ft - 4 Lamp</t>
  </si>
  <si>
    <t>T8 - 8 ft - 1 Lamp</t>
  </si>
  <si>
    <t>T8 - 8 ft - 2 Lamp</t>
  </si>
  <si>
    <t>T8 - 8 ft - 3 Lamp</t>
  </si>
  <si>
    <t>T8 - 8 ft - 4 Lamp</t>
  </si>
  <si>
    <t>05</t>
  </si>
  <si>
    <t>T8 HO - 8 ft - 1 Lamp</t>
  </si>
  <si>
    <t>T8 HO - 8 ft - 2 Lamp</t>
  </si>
  <si>
    <t>T8 HO - 8 ft - 3 Lamp</t>
  </si>
  <si>
    <t>T8 HO - 8 ft - 4 Lamp</t>
  </si>
  <si>
    <t>T8 - U-Tube - 1 Lamp</t>
  </si>
  <si>
    <t>T8 - U-Tube - 2 Lamp</t>
  </si>
  <si>
    <t>06</t>
  </si>
  <si>
    <t>07</t>
  </si>
  <si>
    <t>MH - 70 Watt</t>
  </si>
  <si>
    <t>MH - 100 Watt</t>
  </si>
  <si>
    <t>MH - 175 Watt</t>
  </si>
  <si>
    <t>MH - 250 Watt</t>
  </si>
  <si>
    <t>MH - 400 Watt</t>
  </si>
  <si>
    <t>MH - 1000 Watt</t>
  </si>
  <si>
    <t>08</t>
  </si>
  <si>
    <t>Pulse Start MH - 320 Watt</t>
  </si>
  <si>
    <t>Pulse Start MH - 400 Watt</t>
  </si>
  <si>
    <t>10</t>
  </si>
  <si>
    <t>HPS - 35 Watt</t>
  </si>
  <si>
    <t>HPS - 50 Watt</t>
  </si>
  <si>
    <t>HPS - 70 watt</t>
  </si>
  <si>
    <t>HPS - 100 Watt</t>
  </si>
  <si>
    <t>HPS - 150 Watt</t>
  </si>
  <si>
    <t>HPS - 200 Watt</t>
  </si>
  <si>
    <t>HPS - 250 Watt</t>
  </si>
  <si>
    <t>HPS - 400 Watt</t>
  </si>
  <si>
    <t>HPS - 1000 Watt</t>
  </si>
  <si>
    <t>09</t>
  </si>
  <si>
    <t>MV - 40 Watt</t>
  </si>
  <si>
    <t>MV - 50 Watt</t>
  </si>
  <si>
    <t>MV - 75 Watt</t>
  </si>
  <si>
    <t>MV - 100 Watt</t>
  </si>
  <si>
    <t>MV - 175 Watt</t>
  </si>
  <si>
    <t>MV - 250 Watt</t>
  </si>
  <si>
    <t>MV - 400 Watt</t>
  </si>
  <si>
    <t>17</t>
  </si>
  <si>
    <t>15</t>
  </si>
  <si>
    <t>14</t>
  </si>
  <si>
    <t>13</t>
  </si>
  <si>
    <t>16</t>
  </si>
  <si>
    <t>Incandescent Lamp</t>
  </si>
  <si>
    <t>CFL Lamp</t>
  </si>
  <si>
    <t>2 Lamp</t>
  </si>
  <si>
    <t>3 ft</t>
  </si>
  <si>
    <t>4 ft</t>
  </si>
  <si>
    <t>3 Lamp</t>
  </si>
  <si>
    <t>4 Lamp</t>
  </si>
  <si>
    <t>8 ft</t>
  </si>
  <si>
    <t>T12 HO</t>
  </si>
  <si>
    <t>T12 VHO</t>
  </si>
  <si>
    <t>U-Tube</t>
  </si>
  <si>
    <t>T8 HO</t>
  </si>
  <si>
    <t>6 Lamp</t>
  </si>
  <si>
    <t>8 Lamp</t>
  </si>
  <si>
    <t>10 Lamp</t>
  </si>
  <si>
    <t>Metal Halide</t>
  </si>
  <si>
    <t>70 Watt</t>
  </si>
  <si>
    <t>100 Watt</t>
  </si>
  <si>
    <t>175 Watt</t>
  </si>
  <si>
    <t>250 Watt</t>
  </si>
  <si>
    <t>400 Watt</t>
  </si>
  <si>
    <t>1000 Watt</t>
  </si>
  <si>
    <t>Pulse Start Metal Halide</t>
  </si>
  <si>
    <t>200 Watt</t>
  </si>
  <si>
    <t>320 Watt</t>
  </si>
  <si>
    <t>High Pressure Sodium</t>
  </si>
  <si>
    <t>35 Watt</t>
  </si>
  <si>
    <t>50 Watt</t>
  </si>
  <si>
    <t>70 watt</t>
  </si>
  <si>
    <t>150 Watt</t>
  </si>
  <si>
    <t>Mercury Vapor</t>
  </si>
  <si>
    <t>40 Watt</t>
  </si>
  <si>
    <t>75 Watt</t>
  </si>
  <si>
    <t>T8 25 Watt - 3 ft - 1 Lamp</t>
  </si>
  <si>
    <t>T8 25 Watt - 3 ft - 2 Lamp</t>
  </si>
  <si>
    <t>T8 25 Watt - 4 ft - 1 Lamp</t>
  </si>
  <si>
    <t>T8 25 Watt - 4 ft - 2 Lamp</t>
  </si>
  <si>
    <t>T8 25 Watt - 4 ft - 3 Lamp</t>
  </si>
  <si>
    <t>T8 25 Watt - 4 ft - 4 Lamp</t>
  </si>
  <si>
    <t>T8 25 Watt - U-Tube - 1 Lamp</t>
  </si>
  <si>
    <t>T8 25 Watt - U-Tube - 2 Lamp</t>
  </si>
  <si>
    <t>T8 28 Watt - 4 ft - 1 Lamp</t>
  </si>
  <si>
    <t>T8 28 Watt - 4 ft - 2 Lamp</t>
  </si>
  <si>
    <t>T8 28 Watt - 4 ft - 3 Lamp</t>
  </si>
  <si>
    <t>T8 28 Watt - 4 ft - 4 Lamp</t>
  </si>
  <si>
    <t>T8 28 Watt - U-Tube - 1 Lamp</t>
  </si>
  <si>
    <t>T8 28 Watt - U-Tube - 2 Lamp</t>
  </si>
  <si>
    <t>T8 32 Watt - 4 ft - 1 Lamp</t>
  </si>
  <si>
    <t>T8 32 Watt - 4 ft - 2 Lamp</t>
  </si>
  <si>
    <t>T8 32 Watt - 4 ft - 3 Lamp</t>
  </si>
  <si>
    <t>T8 32 Watt - 4 ft - 4 Lamp</t>
  </si>
  <si>
    <t>T8 32 Watt - U-Tube - 1 Lamp</t>
  </si>
  <si>
    <t>T8 32 Watt - U-Tube - 2 Lamp</t>
  </si>
  <si>
    <t>Linear Tube LED Fixture</t>
  </si>
  <si>
    <t>Non Linear LED Fixture</t>
  </si>
  <si>
    <t>T8 25 Watt</t>
  </si>
  <si>
    <t>T8 28 Watt</t>
  </si>
  <si>
    <t>T8 32 Watt</t>
  </si>
  <si>
    <t>Application Tab</t>
  </si>
  <si>
    <t>End Use Category</t>
  </si>
  <si>
    <t>Units</t>
  </si>
  <si>
    <t>PTAC Unit</t>
  </si>
  <si>
    <t>Ground Source Heat Pump</t>
  </si>
  <si>
    <t>Water Loop Heat Pump</t>
  </si>
  <si>
    <t>Demand Control Ventilation</t>
  </si>
  <si>
    <t>Air Cooled Chiller</t>
  </si>
  <si>
    <t>Water Cooled Chiller</t>
  </si>
  <si>
    <t>CRAC Unit</t>
  </si>
  <si>
    <t>Window Film</t>
  </si>
  <si>
    <t>Window Replacement</t>
  </si>
  <si>
    <t>Garage (Dusk to Dawn)</t>
  </si>
  <si>
    <t>Dimming Occupancy Sensor</t>
  </si>
  <si>
    <t>On/Off Occupancy Sensor</t>
  </si>
  <si>
    <t>Dimming Daylight Sensor</t>
  </si>
  <si>
    <t>On/Off Daylight Sensor</t>
  </si>
  <si>
    <t>Cooking / Water Heat</t>
  </si>
  <si>
    <t>Heat Pump Water Heater</t>
  </si>
  <si>
    <t>Heat Pump Pool Heater</t>
  </si>
  <si>
    <t>Compressed Air / Process</t>
  </si>
  <si>
    <t>Compressed Air Optimization</t>
  </si>
  <si>
    <t>Compressed Air Engineered Nozzle</t>
  </si>
  <si>
    <t>Compressor Optimization</t>
  </si>
  <si>
    <t>Optimizing Process Cooling</t>
  </si>
  <si>
    <t>Optimizing Process Heating</t>
  </si>
  <si>
    <t>Motor/Pump/VFD</t>
  </si>
  <si>
    <t>VFD for Fan</t>
  </si>
  <si>
    <t>VFD for Pump</t>
  </si>
  <si>
    <t>ECM Motor for Refrigeration</t>
  </si>
  <si>
    <t>ECM Motor for HVAC</t>
  </si>
  <si>
    <t>Refrigeration Insulation</t>
  </si>
  <si>
    <t>Freezer Insulation</t>
  </si>
  <si>
    <t>Wall Insulation</t>
  </si>
  <si>
    <t>Proj Desc 1</t>
  </si>
  <si>
    <t>Proj Desc 2</t>
  </si>
  <si>
    <t>Hot Food Holding Cabinent</t>
  </si>
  <si>
    <t>Commercial Cooker</t>
  </si>
  <si>
    <t>Commercial Fryer</t>
  </si>
  <si>
    <t>Commercial Steamer</t>
  </si>
  <si>
    <t>Commercial Range Hood</t>
  </si>
  <si>
    <t>Commercial Refrigerator</t>
  </si>
  <si>
    <t>Commercial Freezer</t>
  </si>
  <si>
    <t>VFD for Chiller</t>
  </si>
  <si>
    <t>HVAC Controls / EMS</t>
  </si>
  <si>
    <t>Packaged / Rooftop Unit</t>
  </si>
  <si>
    <t>VFD for Air Compressor</t>
  </si>
  <si>
    <t>T12 FIXTURES</t>
  </si>
  <si>
    <t>T8 FIXTURES</t>
  </si>
  <si>
    <t>T5 FIXTURES</t>
  </si>
  <si>
    <t>METAL HALIDE</t>
  </si>
  <si>
    <t>HIGH PRESSURE SODIUM</t>
  </si>
  <si>
    <t>MERCURY VAPOR</t>
  </si>
  <si>
    <t>LED FIXTURES</t>
  </si>
  <si>
    <t>Invalid</t>
  </si>
  <si>
    <t>T12 - 2ft - 1 Lamp - 25W Actual</t>
  </si>
  <si>
    <t>T12 - 2ft - 2 Lamp - 50W Actual</t>
  </si>
  <si>
    <t>T12 - 3ft - 1 Lamp - 46W Actual</t>
  </si>
  <si>
    <t>T12 - 3ft - 2 Lamp - 73W Actual</t>
  </si>
  <si>
    <t>T12 - 4ft - 1 Lamp - 51W Actual</t>
  </si>
  <si>
    <t>T12 - 4ft - 2 Lamp - 82W Actual</t>
  </si>
  <si>
    <t>T12 - 4ft - 3 Lamp - 133W Actual</t>
  </si>
  <si>
    <t>T12 - 4ft - 4 Lamp - 164W Actual</t>
  </si>
  <si>
    <t>T12 - 8ft - 1 Lamp - 83W Actual</t>
  </si>
  <si>
    <t>T12 - 8ft - 2 Lamp - 138W Actual</t>
  </si>
  <si>
    <t>T12 - 8ft - 3 Lamp - 221W Actual</t>
  </si>
  <si>
    <t>T12 - 8ft - 4 Lamp - 276W Actual</t>
  </si>
  <si>
    <t>T12 - 8ft - 1 Lamp - HO - 125W Actual</t>
  </si>
  <si>
    <t>T12 - 8ft - 2 Lamp - HO - 227W Actual</t>
  </si>
  <si>
    <t>T12 - 8ft - 3 Lamp - HO - 357W Actual</t>
  </si>
  <si>
    <t>T12 - 8ft - 1 Lamp  - VHO - 200W Actual</t>
  </si>
  <si>
    <t>T12 - 8ft - 2 Lamp - VHO - 400W Actual</t>
  </si>
  <si>
    <t>T12 - 8ft - 3 Lamp - VHO - 600W Actual</t>
  </si>
  <si>
    <t>T12 - U-Tube - 1 Lamp - 51W Actual</t>
  </si>
  <si>
    <t>T12 - U-Tube - 2 Lamp - 82W Actual</t>
  </si>
  <si>
    <t>T8 - 2ft - 1 Lamp - 18W</t>
  </si>
  <si>
    <t>T8 - 2ft - 2 Lamp - 18W</t>
  </si>
  <si>
    <t>T8 - 3ft - 1 Lamp - 28W</t>
  </si>
  <si>
    <t>T8 - 3ft - 2 Lamp - 28W</t>
  </si>
  <si>
    <t>T8 - 8ft - 1 Lamp - 59W</t>
  </si>
  <si>
    <t>T8 - 8ft - 2 Lamp - 59W</t>
  </si>
  <si>
    <t>T8 - 8ft - 3 Lamp - 59W</t>
  </si>
  <si>
    <t>T8 - 8ft - 4 Lamp - 59W</t>
  </si>
  <si>
    <t>T8 - 8ft - 1 Lamp - 86W - HO</t>
  </si>
  <si>
    <t>T8 - 8ft - 2 Lamp - 86W - HO</t>
  </si>
  <si>
    <t>T8 - 8ft - 3 Lamp - 86W - HO</t>
  </si>
  <si>
    <t>T8 - 8ft - 4 Lamp - 86W - HO</t>
  </si>
  <si>
    <t>T8 - U-Tube - 1 Lamp - 30W</t>
  </si>
  <si>
    <t>T8 - U-Tube - 2 Lamp - 30W</t>
  </si>
  <si>
    <t>MV 40W</t>
  </si>
  <si>
    <t>MV 50W</t>
  </si>
  <si>
    <t>MV 75W</t>
  </si>
  <si>
    <t>MV 100W</t>
  </si>
  <si>
    <t>MV 175W</t>
  </si>
  <si>
    <t>MV 250W</t>
  </si>
  <si>
    <t>MV 400W</t>
  </si>
  <si>
    <t>HPS 35W</t>
  </si>
  <si>
    <t>HPS 50W</t>
  </si>
  <si>
    <t>HPS 70W</t>
  </si>
  <si>
    <t>HPS 100W</t>
  </si>
  <si>
    <t>HPS 150W</t>
  </si>
  <si>
    <t>HPS 200W</t>
  </si>
  <si>
    <t>HPS 250W</t>
  </si>
  <si>
    <t>HPS 400W</t>
  </si>
  <si>
    <t>HPS 1000W</t>
  </si>
  <si>
    <t>MH 70W</t>
  </si>
  <si>
    <t>MH 100W</t>
  </si>
  <si>
    <t>MH 175W</t>
  </si>
  <si>
    <t>MH 250W</t>
  </si>
  <si>
    <t>MH 400W</t>
  </si>
  <si>
    <t>MH 1000W</t>
  </si>
  <si>
    <t>Source (Standard Wattage Table)</t>
  </si>
  <si>
    <t>Ameren IL</t>
  </si>
  <si>
    <t>ComEd</t>
  </si>
  <si>
    <t>T5 HO - 4 ft - 1 Lamp</t>
  </si>
  <si>
    <t>T5 HO - 4 ft - 2 Lamp</t>
  </si>
  <si>
    <t>T5 HO - 4 ft - 4 Lamp</t>
  </si>
  <si>
    <t>T5 HO - 4 ft - 6 Lamp</t>
  </si>
  <si>
    <t>T5 HO - 4 ft - 8 Lamp</t>
  </si>
  <si>
    <t>T5 HO - 4 ft - 10 Lamp</t>
  </si>
  <si>
    <t>T5 HO</t>
  </si>
  <si>
    <t>T8 17 Watt - 2 ft - 1 Lamp</t>
  </si>
  <si>
    <t>T8 17 Watt - 2 ft - 2 Lamp</t>
  </si>
  <si>
    <t>T8 17 Watt</t>
  </si>
  <si>
    <t>Same as linear</t>
  </si>
  <si>
    <t>Oncor</t>
  </si>
  <si>
    <t>Location Type</t>
  </si>
  <si>
    <t>LED - Linear Tube LED Fixture</t>
  </si>
  <si>
    <t>LED - Non Linear LED Fixture</t>
  </si>
  <si>
    <t>Base Equipment Detail</t>
  </si>
  <si>
    <t>Base kWh</t>
  </si>
  <si>
    <t>Incremental</t>
  </si>
  <si>
    <t>Application Status</t>
  </si>
  <si>
    <t>Measure Type</t>
  </si>
  <si>
    <t>THIS CONTRACT CONTAINS A BINDING ARBITRATION PROVISION WHICH MAY BE ENFORCED BY THE PARTIES</t>
  </si>
  <si>
    <r>
      <t>Legal Company Name</t>
    </r>
    <r>
      <rPr>
        <sz val="11"/>
        <color rgb="FFFF0000"/>
        <rFont val="Arial"/>
        <family val="2"/>
      </rPr>
      <t>*</t>
    </r>
  </si>
  <si>
    <r>
      <t>First Name</t>
    </r>
    <r>
      <rPr>
        <sz val="11"/>
        <color rgb="FFFF0000"/>
        <rFont val="Arial"/>
        <family val="2"/>
      </rPr>
      <t>*</t>
    </r>
  </si>
  <si>
    <r>
      <t>Last Name</t>
    </r>
    <r>
      <rPr>
        <sz val="11"/>
        <color rgb="FFFF0000"/>
        <rFont val="Arial"/>
        <family val="2"/>
      </rPr>
      <t>*</t>
    </r>
  </si>
  <si>
    <r>
      <t>Title</t>
    </r>
    <r>
      <rPr>
        <sz val="11"/>
        <color rgb="FFFF0000"/>
        <rFont val="Arial"/>
        <family val="2"/>
      </rPr>
      <t>*</t>
    </r>
  </si>
  <si>
    <r>
      <t>Primary Phone</t>
    </r>
    <r>
      <rPr>
        <sz val="11"/>
        <color rgb="FFFF0000"/>
        <rFont val="Arial"/>
        <family val="2"/>
      </rPr>
      <t>*</t>
    </r>
  </si>
  <si>
    <r>
      <t>Email</t>
    </r>
    <r>
      <rPr>
        <sz val="11"/>
        <color rgb="FFFF0000"/>
        <rFont val="Arial"/>
        <family val="2"/>
      </rPr>
      <t>*</t>
    </r>
  </si>
  <si>
    <r>
      <t>Company Address</t>
    </r>
    <r>
      <rPr>
        <sz val="11"/>
        <color rgb="FFFF0000"/>
        <rFont val="Arial"/>
        <family val="2"/>
      </rPr>
      <t>*</t>
    </r>
  </si>
  <si>
    <r>
      <t>City</t>
    </r>
    <r>
      <rPr>
        <sz val="11"/>
        <color rgb="FFFF0000"/>
        <rFont val="Arial"/>
        <family val="2"/>
      </rPr>
      <t>*</t>
    </r>
  </si>
  <si>
    <r>
      <t>State</t>
    </r>
    <r>
      <rPr>
        <sz val="11"/>
        <color rgb="FFFF0000"/>
        <rFont val="Arial"/>
        <family val="2"/>
      </rPr>
      <t>*</t>
    </r>
  </si>
  <si>
    <r>
      <t>Zip Code</t>
    </r>
    <r>
      <rPr>
        <sz val="11"/>
        <color rgb="FFFF0000"/>
        <rFont val="Arial"/>
        <family val="2"/>
      </rPr>
      <t>*</t>
    </r>
  </si>
  <si>
    <r>
      <t>Project Type</t>
    </r>
    <r>
      <rPr>
        <sz val="11"/>
        <color rgb="FFFF0000"/>
        <rFont val="Arial"/>
        <family val="2"/>
      </rPr>
      <t>*</t>
    </r>
  </si>
  <si>
    <r>
      <t>Project ID</t>
    </r>
    <r>
      <rPr>
        <sz val="11"/>
        <color rgb="FFFF0000"/>
        <rFont val="Arial"/>
        <family val="2"/>
      </rPr>
      <t>*</t>
    </r>
  </si>
  <si>
    <r>
      <t>Site Address</t>
    </r>
    <r>
      <rPr>
        <sz val="11"/>
        <color rgb="FFFF0000"/>
        <rFont val="Arial"/>
        <family val="2"/>
      </rPr>
      <t>*</t>
    </r>
  </si>
  <si>
    <r>
      <t>Building Type</t>
    </r>
    <r>
      <rPr>
        <sz val="11"/>
        <color rgb="FFFF0000"/>
        <rFont val="Arial"/>
        <family val="2"/>
      </rPr>
      <t>*</t>
    </r>
  </si>
  <si>
    <r>
      <t>Building Ownership</t>
    </r>
    <r>
      <rPr>
        <sz val="11"/>
        <color rgb="FFFF0000"/>
        <rFont val="Arial"/>
        <family val="2"/>
      </rPr>
      <t>*</t>
    </r>
  </si>
  <si>
    <r>
      <t>Annual Operating Hours</t>
    </r>
    <r>
      <rPr>
        <sz val="11"/>
        <color rgb="FFFF0000"/>
        <rFont val="Arial"/>
        <family val="2"/>
      </rPr>
      <t>*</t>
    </r>
  </si>
  <si>
    <r>
      <t>Space Conditioning Type</t>
    </r>
    <r>
      <rPr>
        <sz val="11"/>
        <color rgb="FFFF0000"/>
        <rFont val="Arial"/>
        <family val="2"/>
      </rPr>
      <t>*</t>
    </r>
  </si>
  <si>
    <r>
      <t>Water Heating Type</t>
    </r>
    <r>
      <rPr>
        <sz val="11"/>
        <color rgb="FFFF0000"/>
        <rFont val="Arial"/>
        <family val="2"/>
      </rPr>
      <t>*</t>
    </r>
  </si>
  <si>
    <r>
      <t>Electric Utility Rate</t>
    </r>
    <r>
      <rPr>
        <sz val="11"/>
        <color rgb="FFFF0000"/>
        <rFont val="Arial"/>
        <family val="2"/>
      </rPr>
      <t>*</t>
    </r>
    <r>
      <rPr>
        <sz val="11"/>
        <color theme="1"/>
        <rFont val="Arial"/>
        <family val="2"/>
      </rPr>
      <t xml:space="preserve"> ($/kWh)</t>
    </r>
  </si>
  <si>
    <r>
      <t>Account Number 1</t>
    </r>
    <r>
      <rPr>
        <sz val="11"/>
        <color rgb="FFFF0000"/>
        <rFont val="Arial"/>
        <family val="2"/>
      </rPr>
      <t>*</t>
    </r>
  </si>
  <si>
    <t>Please fill out the business diversity information below. If this does not apply, then select "Not Applicable" and continue with the application.</t>
  </si>
  <si>
    <r>
      <t>Issued Organization Type</t>
    </r>
    <r>
      <rPr>
        <sz val="11"/>
        <color rgb="FFFF0000"/>
        <rFont val="Arial"/>
        <family val="2"/>
      </rPr>
      <t>*</t>
    </r>
  </si>
  <si>
    <r>
      <t>Certificate Number</t>
    </r>
    <r>
      <rPr>
        <sz val="11"/>
        <color rgb="FFFF0000"/>
        <rFont val="Arial"/>
        <family val="2"/>
      </rPr>
      <t>*</t>
    </r>
  </si>
  <si>
    <r>
      <t>Certificate Issued Date</t>
    </r>
    <r>
      <rPr>
        <sz val="11"/>
        <color rgb="FFFF0000"/>
        <rFont val="Arial"/>
        <family val="2"/>
      </rPr>
      <t>*</t>
    </r>
  </si>
  <si>
    <r>
      <t>Certificate Expiration Date</t>
    </r>
    <r>
      <rPr>
        <sz val="11"/>
        <color rgb="FFFF0000"/>
        <rFont val="Arial"/>
        <family val="2"/>
      </rPr>
      <t>*</t>
    </r>
  </si>
  <si>
    <r>
      <t>Mailing Address</t>
    </r>
    <r>
      <rPr>
        <sz val="11"/>
        <color rgb="FFFF0000"/>
        <rFont val="Arial"/>
        <family val="2"/>
      </rPr>
      <t>*</t>
    </r>
  </si>
  <si>
    <r>
      <t>Payee Company Name</t>
    </r>
    <r>
      <rPr>
        <sz val="11"/>
        <color rgb="FFFF0000"/>
        <rFont val="Arial"/>
        <family val="2"/>
      </rPr>
      <t>*</t>
    </r>
  </si>
  <si>
    <r>
      <t>Payee First Name</t>
    </r>
    <r>
      <rPr>
        <sz val="11"/>
        <color rgb="FFFF0000"/>
        <rFont val="Arial"/>
        <family val="2"/>
      </rPr>
      <t>*</t>
    </r>
  </si>
  <si>
    <r>
      <t>Payee Last Name</t>
    </r>
    <r>
      <rPr>
        <sz val="11"/>
        <color rgb="FFFF0000"/>
        <rFont val="Arial"/>
        <family val="2"/>
      </rPr>
      <t>*</t>
    </r>
  </si>
  <si>
    <r>
      <t>Phone Number</t>
    </r>
    <r>
      <rPr>
        <sz val="11"/>
        <color rgb="FFFF0000"/>
        <rFont val="Arial"/>
        <family val="2"/>
      </rPr>
      <t>*</t>
    </r>
  </si>
  <si>
    <r>
      <t>Tax Entity</t>
    </r>
    <r>
      <rPr>
        <sz val="11"/>
        <color rgb="FFFF0000"/>
        <rFont val="Arial"/>
        <family val="2"/>
      </rPr>
      <t>*</t>
    </r>
  </si>
  <si>
    <r>
      <t>Federal Tax ID Number</t>
    </r>
    <r>
      <rPr>
        <sz val="11"/>
        <color rgb="FFFF0000"/>
        <rFont val="Arial"/>
        <family val="2"/>
      </rPr>
      <t>*</t>
    </r>
  </si>
  <si>
    <r>
      <t>Electronic Signature (Account Owner or Authorized Representative)</t>
    </r>
    <r>
      <rPr>
        <sz val="11"/>
        <color rgb="FFFF0000"/>
        <rFont val="Arial"/>
        <family val="2"/>
      </rPr>
      <t>*</t>
    </r>
  </si>
  <si>
    <r>
      <t>Signatory Title</t>
    </r>
    <r>
      <rPr>
        <sz val="11"/>
        <color rgb="FFFF0000"/>
        <rFont val="Arial"/>
        <family val="2"/>
      </rPr>
      <t>*</t>
    </r>
  </si>
  <si>
    <r>
      <t>Date Signed</t>
    </r>
    <r>
      <rPr>
        <sz val="11"/>
        <color rgb="FFFF0000"/>
        <rFont val="Arial"/>
        <family val="2"/>
      </rPr>
      <t>*</t>
    </r>
  </si>
  <si>
    <t>Operating Hours Calculator</t>
  </si>
  <si>
    <t>Operating Hours</t>
  </si>
  <si>
    <t>Total Operating Hours:</t>
  </si>
  <si>
    <t>Weekday</t>
  </si>
  <si>
    <t>Holiday Name</t>
  </si>
  <si>
    <t>Select</t>
  </si>
  <si>
    <t>New Year's Day</t>
  </si>
  <si>
    <t>Monday</t>
  </si>
  <si>
    <t>Martin Luther King Day</t>
  </si>
  <si>
    <t>Weeks</t>
  </si>
  <si>
    <t>Tuesday</t>
  </si>
  <si>
    <t>Presidents' Day</t>
  </si>
  <si>
    <t>Wednesday</t>
  </si>
  <si>
    <t>Memorial Day</t>
  </si>
  <si>
    <t>Thursday</t>
  </si>
  <si>
    <t>Independence Day</t>
  </si>
  <si>
    <t>Friday</t>
  </si>
  <si>
    <t>Labor Day</t>
  </si>
  <si>
    <t>Saturday</t>
  </si>
  <si>
    <t>Columbus Day</t>
  </si>
  <si>
    <t>Sunday</t>
  </si>
  <si>
    <t>Veterans Day</t>
  </si>
  <si>
    <t>WEEKLY HOURS</t>
  </si>
  <si>
    <t>Thanksgiving Day</t>
  </si>
  <si>
    <t xml:space="preserve">24/7 hours of operation all year = 8,760  (52.14 weeks per year)
</t>
  </si>
  <si>
    <t>Christmas Eve</t>
  </si>
  <si>
    <t>Christmas Day</t>
  </si>
  <si>
    <t>TOTAL HOLIDAY  HOURS</t>
  </si>
  <si>
    <t>Section Therm Saving</t>
  </si>
  <si>
    <t>Not Applicable</t>
  </si>
  <si>
    <t>Base W 2</t>
  </si>
  <si>
    <t>Eff Watt 22</t>
  </si>
  <si>
    <t>3006-1</t>
  </si>
  <si>
    <t>3005-1</t>
  </si>
  <si>
    <t>28-42 Watts</t>
  </si>
  <si>
    <t>53-70 Watts</t>
  </si>
  <si>
    <t>35-50 Watts</t>
  </si>
  <si>
    <t>48-90 Watts</t>
  </si>
  <si>
    <t>100-175 Watts</t>
  </si>
  <si>
    <t>176 - 300 Watts</t>
  </si>
  <si>
    <t>12-20 Watts</t>
  </si>
  <si>
    <t>HVAC / Motor / Misc.</t>
  </si>
  <si>
    <t>Non-ENERGY STAR Unit</t>
  </si>
  <si>
    <t>ENERGY STAR Hot Holding Cabinets</t>
  </si>
  <si>
    <t>Full Size</t>
  </si>
  <si>
    <t>No Anti-Sweat Heater Control</t>
  </si>
  <si>
    <t>Control Unit</t>
  </si>
  <si>
    <t>less than 15ft3</t>
  </si>
  <si>
    <t>15 to 30 ft3</t>
  </si>
  <si>
    <t>30 to 50ft3</t>
  </si>
  <si>
    <t>more than 50ft3</t>
  </si>
  <si>
    <t>Pool Heater Heat Pump</t>
  </si>
  <si>
    <t>Pump</t>
  </si>
  <si>
    <t>Company Information</t>
  </si>
  <si>
    <t>Contractor Information</t>
  </si>
  <si>
    <r>
      <t>Diverse Business Type</t>
    </r>
    <r>
      <rPr>
        <sz val="11"/>
        <color rgb="FFFF0000"/>
        <rFont val="Arial"/>
        <family val="2"/>
      </rPr>
      <t>*</t>
    </r>
  </si>
  <si>
    <t>• Additional project assumption documents (if applicable)</t>
  </si>
  <si>
    <r>
      <t xml:space="preserve">Submit this Excel application and related documents </t>
    </r>
    <r>
      <rPr>
        <b/>
        <sz val="11"/>
        <color theme="1"/>
        <rFont val="Arial"/>
        <family val="2"/>
      </rPr>
      <t>as email attachments</t>
    </r>
    <r>
      <rPr>
        <sz val="11"/>
        <color theme="1"/>
        <rFont val="Arial"/>
        <family val="2"/>
      </rPr>
      <t>.</t>
    </r>
  </si>
  <si>
    <t>APPLICATION REVIEW</t>
  </si>
  <si>
    <t>HYPERLINK("mailto:BIZefficiency@ameren.com?subject=" &amp;"Ameren Application Submittal" &amp;"-"&amp;M02S02F01&amp;"-"&amp;MONTH(TODAY())&amp;"/"&amp;DAY(TODAY()) &amp;"/"&amp;YEAR(TODAY())&amp; "&amp;body=" &amp;"Please attach the Incentive Application with relevent information including new equipment specification, calculations, etc in this email","Draft E-mail")</t>
  </si>
  <si>
    <r>
      <t xml:space="preserve">Please make sure </t>
    </r>
    <r>
      <rPr>
        <b/>
        <sz val="11"/>
        <color rgb="FFFF0000"/>
        <rFont val="Arial"/>
        <family val="2"/>
      </rPr>
      <t>STANDARD</t>
    </r>
    <r>
      <rPr>
        <sz val="11"/>
        <color rgb="FFFF0000"/>
        <rFont val="Arial"/>
        <family val="2"/>
      </rPr>
      <t xml:space="preserve"> lighting measures have listed quantities in terms of </t>
    </r>
    <r>
      <rPr>
        <b/>
        <sz val="11"/>
        <color rgb="FFFF0000"/>
        <rFont val="Arial"/>
        <family val="2"/>
      </rPr>
      <t>LAMPS</t>
    </r>
  </si>
  <si>
    <t>Halogen (Please Describe)</t>
  </si>
  <si>
    <t>T5 - 4 ft - 1 Lamp</t>
  </si>
  <si>
    <t>T5 - 4 ft - 2 Lamp</t>
  </si>
  <si>
    <t>T5 - 4 ft - 4 Lamp</t>
  </si>
  <si>
    <t>T5 - 4 ft - 6 Lamp</t>
  </si>
  <si>
    <t>Others (Please Describe)</t>
  </si>
  <si>
    <t>Signage Fixture (Please Describe)</t>
  </si>
  <si>
    <t>Neon Fixture (Please Describe)</t>
  </si>
  <si>
    <t>Induction Fixture (Please Describe)</t>
  </si>
  <si>
    <t>Inefficient Signage Fixture</t>
  </si>
  <si>
    <t>Inefficient Neon Fixture</t>
  </si>
  <si>
    <t>Induction (Please Describe)</t>
  </si>
  <si>
    <t>Inefficient Induction Fixture</t>
  </si>
  <si>
    <t>Efficient Induction Fixture</t>
  </si>
  <si>
    <t>New/Replace Failed Equip.</t>
  </si>
  <si>
    <t>Packaged / Rooftop Unit (Incremental)</t>
  </si>
  <si>
    <t>Project Category</t>
  </si>
  <si>
    <t>Project Type</t>
  </si>
  <si>
    <t>PTAC Unit (Incremental)</t>
  </si>
  <si>
    <t>Ground Source Heat Pump (Incremental)</t>
  </si>
  <si>
    <t>Water Loop Heat Pump (Incremental)</t>
  </si>
  <si>
    <t>Air Cooled Chiller (Incremental)</t>
  </si>
  <si>
    <t>Water Cooled Chiller (Incremental)</t>
  </si>
  <si>
    <t>VFD for Fan (Incremental)</t>
  </si>
  <si>
    <t>VFD for Chiller (Incremental)</t>
  </si>
  <si>
    <t>Demand Control Ventilation (Incremental)</t>
  </si>
  <si>
    <t>CRAC Unit (Incremental)</t>
  </si>
  <si>
    <t>HVAC Controls / EMS (Incremental)</t>
  </si>
  <si>
    <t>Wall Insulation (Incremental)</t>
  </si>
  <si>
    <t>Window Film (Incremental)</t>
  </si>
  <si>
    <t>Window Replacement (Incremental)</t>
  </si>
  <si>
    <t>Replace Existing Equipment</t>
  </si>
  <si>
    <t>Information Links</t>
  </si>
  <si>
    <t>Inc Rate</t>
  </si>
  <si>
    <t>INDEX(CMEHVAC[Proj Desc 1],MATCH('M04-S01'!C16,CMEHVAC[Project Category],0),1):INDEX(CMEHVAC[Proj Desc 1],MATCH('M04-S01'!C16,CMEHVAC[Project Category],1),1)</t>
  </si>
  <si>
    <t>Dimming Occupancy Sensor (Incremental)</t>
  </si>
  <si>
    <t>On/Off Occupancy Sensor (Incremental)</t>
  </si>
  <si>
    <t>Dimming Daylight Sensor (Incremental)</t>
  </si>
  <si>
    <t>On/Off Daylight Sensor (Incremental)</t>
  </si>
  <si>
    <t>Others</t>
  </si>
  <si>
    <t>Others (Incremental)</t>
  </si>
  <si>
    <t>424220</t>
  </si>
  <si>
    <t>424221</t>
  </si>
  <si>
    <t>Commercial Cooker (Incremental)</t>
  </si>
  <si>
    <t>Commercial Fryer (Incremental)</t>
  </si>
  <si>
    <t>Commercial Range Hood (Incremental)</t>
  </si>
  <si>
    <t>Commercial Steamer (Incremental)</t>
  </si>
  <si>
    <t>Heat Pump Pool Heater (Incremental)</t>
  </si>
  <si>
    <t>Heat Pump Water Heater (Incremental)</t>
  </si>
  <si>
    <t>Hot Food Holding Cabinent (Incremental)</t>
  </si>
  <si>
    <t>Compressed Air Engineered Nozzle (Incremental)</t>
  </si>
  <si>
    <t>Compressed Air Optimization (Incremental)</t>
  </si>
  <si>
    <t>Compressor Optimization (Incremental)</t>
  </si>
  <si>
    <t>Optimizing Process Cooling (Incremental)</t>
  </si>
  <si>
    <t>Optimizing Process Heating (Incremental)</t>
  </si>
  <si>
    <t>VFD for Pump (Incremental)</t>
  </si>
  <si>
    <t>VFD for Air Compressor (Incremental)</t>
  </si>
  <si>
    <t>ECM Motor for Refrigeration (Incremental)</t>
  </si>
  <si>
    <t>ECM Motor for HVAC (Incremental)</t>
  </si>
  <si>
    <t>Commercial Refrigerator (Incremental)</t>
  </si>
  <si>
    <t>Commercial Freezer (Incremental)</t>
  </si>
  <si>
    <t>Refrigeration Insulation (Incremental)</t>
  </si>
  <si>
    <t>Freezer Insulation (Incremental)</t>
  </si>
  <si>
    <t>Efficient Motor</t>
  </si>
  <si>
    <t>Efficient Motor (Incremental)</t>
  </si>
  <si>
    <t>Efficient Pumps</t>
  </si>
  <si>
    <t>Efficient Pumps (Incremental)</t>
  </si>
  <si>
    <t>M02S02F11.1</t>
  </si>
  <si>
    <t>M02S02F11.2</t>
  </si>
  <si>
    <t>M02S02F11.3</t>
  </si>
  <si>
    <t>M02S02F11.4</t>
  </si>
  <si>
    <t>M02S02F11.5</t>
  </si>
  <si>
    <t>Diversity Business Type</t>
  </si>
  <si>
    <t>Minority Business Enterprise (MBE)</t>
  </si>
  <si>
    <t>Women Business Enterprise (WBE)</t>
  </si>
  <si>
    <t>Small Business Enterprise (SBE)</t>
  </si>
  <si>
    <t>Disadvantaged Business Enterprise (DBE)</t>
  </si>
  <si>
    <t>Veteran Business Enterprise (VBE)</t>
  </si>
  <si>
    <t>Disabled Veteran Business Enterprise (DVBE)</t>
  </si>
  <si>
    <t>LGBT Business Enterprise (LGBTBE)</t>
  </si>
  <si>
    <t>Diversity Issued Org</t>
  </si>
  <si>
    <t>Federal</t>
  </si>
  <si>
    <t>City/County</t>
  </si>
  <si>
    <t>3rd Party</t>
  </si>
  <si>
    <t>Unassigned</t>
  </si>
  <si>
    <t>M02S01F01</t>
  </si>
  <si>
    <t>M02S01F02</t>
  </si>
  <si>
    <t>M02S01F03</t>
  </si>
  <si>
    <t>Cost Basis</t>
  </si>
  <si>
    <t>INDEX(CMELIGHTCON[Proj Desc 1],MATCH('M04-S03'!C16,CMELIGHTCON[Project Category],0),1):INDEX(CMELIGHTCON[Proj Desc 1],MATCH('M04-S03'!C16,CMELIGHTCON[Project Category],1),1)</t>
  </si>
  <si>
    <t>INDEX(CMECOOK[Proj Desc 1],MATCH('M04-S04'!C16,CMECOOK[Project Category],0),1):INDEX(CMECOOK[Proj Desc 1],MATCH('M04-S04'!C16,CMECOOK[Project Category],1),1)</t>
  </si>
  <si>
    <t>INDEX(CMEMOTOR[Proj Desc 1],MATCH('M04-S05'!C16,CMEMOTOR[Project Category],0),1):INDEX(CMEMOTOR[Proj Desc 1],MATCH('M04-S05'!C16,CMEMOTOR[Project Category],1),1)</t>
  </si>
  <si>
    <t>INDEX(CMECOMPAIR[Proj Desc 1],MATCH('M04-S06'!C16,CMECOMPAIR[Project Category],0),1):INDEX(CMECOMPAIR[Proj Desc 1],MATCH('M04-S06'!C16,CMECOMPAIR[Project Category],1),1)</t>
  </si>
  <si>
    <t>INDEX(CMEREFRI[Proj Desc 1],MATCH('M04-S07'!C16,CMEREFRI[Project Category],0),1):INDEX(CMEREFRI[Proj Desc 1],MATCH('M04-S07'!C16,CMEREFRI[Project Category],1),1)</t>
  </si>
  <si>
    <t>INDEX(CMEMISC[Proj Desc 1],MATCH('M04-S08'!C16,CMEMISC[Project Category],0),1):INDEX(CMEMISC[Proj Desc 1],MATCH('M04-S08'!C16,CMEMISC[Project Category],1),1)</t>
  </si>
  <si>
    <t>CFL</t>
  </si>
  <si>
    <t>New Efficient Lighting Fixture</t>
  </si>
  <si>
    <t>Existing Inefficient Lighting Fixture</t>
  </si>
  <si>
    <t>Actual kW</t>
  </si>
  <si>
    <t>Extended Factors</t>
  </si>
  <si>
    <t>Read and Accept Program Terms and Conditions</t>
  </si>
  <si>
    <t>EndUseCategory</t>
  </si>
  <si>
    <t>CurrentAnnualHoursAfter</t>
  </si>
  <si>
    <t>CurrentCostEquipment</t>
  </si>
  <si>
    <t>CurrentCostLabor</t>
  </si>
  <si>
    <t>CurrentCostTotal</t>
  </si>
  <si>
    <t>CurrentCostBasis</t>
  </si>
  <si>
    <t>CurrentUnits</t>
  </si>
  <si>
    <t>Spillover Text</t>
  </si>
  <si>
    <t>Spillover Reason</t>
  </si>
  <si>
    <t>No Savings</t>
  </si>
  <si>
    <t>Payback Too Fast, Submit for Review</t>
  </si>
  <si>
    <t>Not Cost Effective Submit for Review</t>
  </si>
  <si>
    <t>Submit for Review</t>
  </si>
  <si>
    <t>Rate Schedules</t>
  </si>
  <si>
    <t>Rate</t>
  </si>
  <si>
    <t>Small General Service (2M)</t>
  </si>
  <si>
    <t>Large General Service (3M)</t>
  </si>
  <si>
    <t>Small Primary (4M)</t>
  </si>
  <si>
    <t>Large Primary (11M)</t>
  </si>
  <si>
    <t>Enter Rate Manually</t>
  </si>
  <si>
    <t>APP EXPIRED</t>
  </si>
  <si>
    <t>Please Review and Sign Form</t>
  </si>
  <si>
    <t>Measure Not Eligible</t>
  </si>
  <si>
    <t>Not Cost Effective</t>
  </si>
  <si>
    <t>Payback Under 18 Months</t>
  </si>
  <si>
    <t>Not Eligible</t>
  </si>
  <si>
    <r>
      <t>Rate Class</t>
    </r>
    <r>
      <rPr>
        <sz val="11"/>
        <color rgb="FFFF0000"/>
        <rFont val="Arial"/>
        <family val="2"/>
      </rPr>
      <t>*</t>
    </r>
  </si>
  <si>
    <t>CurrentSavingskWh</t>
  </si>
  <si>
    <t>CurrentSavingskW</t>
  </si>
  <si>
    <t>CurrentIncTotal</t>
  </si>
  <si>
    <t>CurrentSpilloverkWhSavings</t>
  </si>
  <si>
    <t>CurrentSpilloverkWSavings</t>
  </si>
  <si>
    <t>CurrentSpilloverReason</t>
  </si>
  <si>
    <t>CurrentWattsBase</t>
  </si>
  <si>
    <t>CurrentWattsEff</t>
  </si>
  <si>
    <t>EffMeasureSubgroup1</t>
  </si>
  <si>
    <t>EffNotes</t>
  </si>
  <si>
    <t>BaseMeasureSubgroup1</t>
  </si>
  <si>
    <t>BaseNotes</t>
  </si>
  <si>
    <t>EffMeasureSubgroup2</t>
  </si>
  <si>
    <t>BaseMeasureSubgroup2</t>
  </si>
  <si>
    <t>CurrentkWhBase</t>
  </si>
  <si>
    <t>CurrentkWhEff</t>
  </si>
  <si>
    <t>PaybackYears</t>
  </si>
  <si>
    <t>BaseUnits</t>
  </si>
  <si>
    <t>PerUnitkWhBase</t>
  </si>
  <si>
    <t>PerUnitkWhEff</t>
  </si>
  <si>
    <t>IncentiveRatekWh</t>
  </si>
  <si>
    <t>IncentiveRatekW</t>
  </si>
  <si>
    <t>IncentiveRate/Unit</t>
  </si>
  <si>
    <t>ReplacementType</t>
  </si>
  <si>
    <t>CurrentSpilloverUnits</t>
  </si>
  <si>
    <t>ProjectNumber</t>
  </si>
  <si>
    <t>ProjectNameID</t>
  </si>
  <si>
    <t>ApplicationVersion</t>
  </si>
  <si>
    <t>MethodReceived</t>
  </si>
  <si>
    <t>TaxEntity</t>
  </si>
  <si>
    <t>TaxID</t>
  </si>
  <si>
    <t>TradeAllyDiverseBusinessType</t>
  </si>
  <si>
    <t xml:space="preserve">TradeAllyCertificateIssued </t>
  </si>
  <si>
    <t xml:space="preserve">TradeAllyCertificateExpiration </t>
  </si>
  <si>
    <t>TradeAllyCertificateNumber</t>
  </si>
  <si>
    <t>TradeAllyIssuedBy</t>
  </si>
  <si>
    <t>CompanyDiverseBusinessType</t>
  </si>
  <si>
    <t xml:space="preserve">CompanyCertificateIssued </t>
  </si>
  <si>
    <t xml:space="preserve">CompanyCertificateExpiration </t>
  </si>
  <si>
    <t>CompanyCertificateNumber</t>
  </si>
  <si>
    <t>CompanyIssuedBy</t>
  </si>
  <si>
    <t>SqFt</t>
  </si>
  <si>
    <t>AnnualHrs/Op</t>
  </si>
  <si>
    <t>YearBuilt</t>
  </si>
  <si>
    <t>#ofFloors</t>
  </si>
  <si>
    <t>BuilingType</t>
  </si>
  <si>
    <t>WaterHeatSrce</t>
  </si>
  <si>
    <t>BldgHeatSrce</t>
  </si>
  <si>
    <t>System Text</t>
  </si>
  <si>
    <t>Corp</t>
  </si>
  <si>
    <t>Sole/Ind</t>
  </si>
  <si>
    <t>Partner</t>
  </si>
  <si>
    <t>Terms and Conditions</t>
  </si>
  <si>
    <t>Project Site Information</t>
  </si>
  <si>
    <t>Trade Ally / Vendor Information</t>
  </si>
  <si>
    <t>Business Diversity Information</t>
  </si>
  <si>
    <t>BizSavers@ameren.com</t>
  </si>
  <si>
    <t>Measure #</t>
  </si>
  <si>
    <t>Measure Name</t>
  </si>
  <si>
    <t>Equipment Description</t>
  </si>
  <si>
    <t>Eff Category</t>
  </si>
  <si>
    <t>Eff Measure Group</t>
  </si>
  <si>
    <t>Base Category</t>
  </si>
  <si>
    <t>Base Measure Group</t>
  </si>
  <si>
    <t>TRM Description</t>
  </si>
  <si>
    <t>TRM Reference No.</t>
  </si>
  <si>
    <t>Created On</t>
  </si>
  <si>
    <t>Savings per Unit kW</t>
  </si>
  <si>
    <t>Inc Rate kWh</t>
  </si>
  <si>
    <t>Inc Rate kW</t>
  </si>
  <si>
    <t>Lighting vs Non Lighting</t>
  </si>
  <si>
    <t>Typical Unit Size</t>
  </si>
  <si>
    <t>T12 &lt;=40 Watt</t>
  </si>
  <si>
    <t>MEEIA 2016-2018 Ameren Missouri 100S v1.0</t>
  </si>
  <si>
    <t>Standard</t>
  </si>
  <si>
    <t>Active</t>
  </si>
  <si>
    <t>LED &lt;=80 Watt</t>
  </si>
  <si>
    <t>Interior HID 100-175 Watt</t>
  </si>
  <si>
    <t>Interior HID 176-300 Watt</t>
  </si>
  <si>
    <t>200808</t>
  </si>
  <si>
    <t>200808-Lighting-LED &lt;=13 Watt Lamp Replacing Halogen MR-16 35-50 Watt Lamp</t>
  </si>
  <si>
    <t>LED &lt;=13 Watt Lamp Replacing Halogen MR-16 35-50 Watt Lamp</t>
  </si>
  <si>
    <t>LED &lt;=13 Watt</t>
  </si>
  <si>
    <t>LED &lt;=13 Watt Lamp</t>
  </si>
  <si>
    <t>Halogen MR-16 35-50 Watt</t>
  </si>
  <si>
    <t>Halogen MR-16 35-50 Watt Lamp</t>
  </si>
  <si>
    <t>200909</t>
  </si>
  <si>
    <t>LED &lt;=14 Watt</t>
  </si>
  <si>
    <t>LED &lt;=14 Watt Lamp</t>
  </si>
  <si>
    <t>201010</t>
  </si>
  <si>
    <t>201010-Lighting-LED &lt;=20 Watt Lamp Replacing Halogen PAR 48-90 Watt Lamp</t>
  </si>
  <si>
    <t>LED &lt;=20 Watt Lamp Replacing Halogen PAR 48-90 Watt Lamp</t>
  </si>
  <si>
    <t>LED &lt;=20 Watt</t>
  </si>
  <si>
    <t>LED &lt;=20 Watt Lamp</t>
  </si>
  <si>
    <t>Halogen PAR 48-90 Watt</t>
  </si>
  <si>
    <t>Halogen PAR 48-90 Watt Lamp</t>
  </si>
  <si>
    <t>201111</t>
  </si>
  <si>
    <t>201111-Lighting-LED &lt;=11 Watt Lamp Replacing Halogen A 28-52 Watt Lamp</t>
  </si>
  <si>
    <t>LED &lt;=11 Watt Lamp Replacing Halogen A 28-52 Watt Lamp</t>
  </si>
  <si>
    <t>LED &lt;=11 Watt</t>
  </si>
  <si>
    <t>LED &lt;=11 Watt Lamp</t>
  </si>
  <si>
    <t>Halogen A 28-52 Watt</t>
  </si>
  <si>
    <t>Halogen A 28-52 Watt Lamp</t>
  </si>
  <si>
    <t>Halogen A 53-70 Watt</t>
  </si>
  <si>
    <t>Halogen A 53-70 Watt Lamp</t>
  </si>
  <si>
    <t>Garage or Exterior 24/7 HID 100-175 Watt</t>
  </si>
  <si>
    <t>3006-2</t>
  </si>
  <si>
    <t>Garage or Exterior 24/7 HID 176-300 Watt</t>
  </si>
  <si>
    <t>3004-2</t>
  </si>
  <si>
    <t>3005-2</t>
  </si>
  <si>
    <t>Sensor</t>
  </si>
  <si>
    <t>201518</t>
  </si>
  <si>
    <t>201518-Lighting-Single Technology Occupancy Sensor Controlling Lighting Circuit &gt;50 and &lt;=120 Watts</t>
  </si>
  <si>
    <t>Single Technology Occupancy Sensor Controlling Lighting Circuit &gt;50 and &lt;=120 Watts</t>
  </si>
  <si>
    <t>201618</t>
  </si>
  <si>
    <t>201618-Lighting-Single Technology Occupancy Sensor Controlling Lighting Circuit &gt;120 Watts</t>
  </si>
  <si>
    <t>Single Technology Occupancy Sensor Controlling Lighting Circuit &gt;120 Watts</t>
  </si>
  <si>
    <t>201718</t>
  </si>
  <si>
    <t>201718-Lighting-Dual Technology Occupancy Sensor Controlling Lighting Circuit &gt;150 Watts</t>
  </si>
  <si>
    <t>Dual Technology Occupancy Sensor Controlling Lighting Circuit &gt;150 Watts</t>
  </si>
  <si>
    <t>201316</t>
  </si>
  <si>
    <t>201316-Lighting-LED or Electroluminescent Replacing Incandescent Exit Sign</t>
  </si>
  <si>
    <t>LED or Electroluminescent Replacing Incandescent Exit Sign</t>
  </si>
  <si>
    <t>LED or Electroluminescent</t>
  </si>
  <si>
    <t>Incandescent Exit Sign</t>
  </si>
  <si>
    <t>Sign</t>
  </si>
  <si>
    <t>201317</t>
  </si>
  <si>
    <t>201317-Lighting-LED or Electroluminescent Replacing CFL Exit Sign</t>
  </si>
  <si>
    <t>LED or Electroluminescent Replacing CFL Exit Sign</t>
  </si>
  <si>
    <t>CFL Exit Sign</t>
  </si>
  <si>
    <t>272020</t>
  </si>
  <si>
    <t>272020-Water Heating-Heat Pump Water Heater Replacing Water Heater w/ 98% Efficiency 2.9-14.6 kW (10 to 50 MBH)</t>
  </si>
  <si>
    <t>Heat Pump Water Heater Replacing Water Heater w/ 98% Efficiency 2.9-14.6 kW (10 to 50 MBH)</t>
  </si>
  <si>
    <t>Heat Pump Water Heater ≥3.0 COP</t>
  </si>
  <si>
    <t>Water Heater w/ 98% Efficiency 2.9-14.6 kW (10 to 50 MBH)</t>
  </si>
  <si>
    <t>Electric Resistance Commercial Water Heater w/ 98% Efficiency 2.9-14.6 kW (10 to 50 MBH)</t>
  </si>
  <si>
    <t>Non Lighting</t>
  </si>
  <si>
    <t>272021</t>
  </si>
  <si>
    <t>272021-Water Heating-Heat Pump Water Heater Replacing Water Heater w/ 98% Efficiency 14.7-29.3 kW (50 to 100 MBH)</t>
  </si>
  <si>
    <t>Heat Pump Water Heater Replacing Water Heater w/ 98% Efficiency 14.7-29.3 kW (50 to 100 MBH)</t>
  </si>
  <si>
    <t>Water Heater w/ 98% Efficiency 14.7-29.3 kW (50 to 100 MBH)</t>
  </si>
  <si>
    <t>Electric Resistance Commercial Water Heater w/ 98% Efficiency 14.7-29.3 kW (50 to 100 MBH)</t>
  </si>
  <si>
    <t>272022</t>
  </si>
  <si>
    <t>272022-Water Heating-Heat Pump Water Heater Replacing Water Heater w/ 98% Efficiency 29.4-87.9 kW (100 to 300 MBH)</t>
  </si>
  <si>
    <t>Heat Pump Water Heater Replacing Water Heater w/ 98% Efficiency 29.4-87.9 kW (100 to 300 MBH)</t>
  </si>
  <si>
    <t>Water Heater w/ 98% Efficiency 29.4-87.9 kW (100 to 300 MBH)</t>
  </si>
  <si>
    <t>Electric Resistance Commercial Water Heater w/ 98% Efficiency 29.4-87.9 kW (100 to 300 MBH)</t>
  </si>
  <si>
    <t>272023</t>
  </si>
  <si>
    <t>272023-Water Heating-Heat Pump Water Heater Replacing Water Heater w/ 98% Efficiency 88-146.5 kW (300 to 500 MBH)</t>
  </si>
  <si>
    <t>Heat Pump Water Heater Replacing Water Heater w/ 98% Efficiency 88-146.5 kW (300 to 500 MBH)</t>
  </si>
  <si>
    <t>Water Heater w/ 98% Efficiency 88-146.5 kW (300 to 500 MBH)</t>
  </si>
  <si>
    <t>Electric Resistance Commercial Water Heater w/ 98% Efficiency 88-146.5 kW (300 to 500 MBH)</t>
  </si>
  <si>
    <t>272024</t>
  </si>
  <si>
    <t>272024-Water Heating-Heat Pump Water Heater Replacing Water Heater w/ 98% Efficiency &gt;146.6 kW (above 500 MBH)</t>
  </si>
  <si>
    <t>Heat Pump Water Heater Replacing Water Heater w/ 98% Efficiency &gt;146.6 kW (above 500 MBH)</t>
  </si>
  <si>
    <t>Water Heater w/ 98% Efficiency &gt;146.6 kW (above 500 MBH)</t>
  </si>
  <si>
    <t>Electric Resistance Commercial Water Heater w/ 98% Efficiency &gt;146.6 kW (above 500 MBH)</t>
  </si>
  <si>
    <t>272125</t>
  </si>
  <si>
    <t>272125-Water Heating-Pool Heater Heat Pump Replacing Electric Resistance Heater</t>
  </si>
  <si>
    <t>Pool Heater Heat Pump Replacing Electric Resistance Heater</t>
  </si>
  <si>
    <t>Electric Resistance Heater</t>
  </si>
  <si>
    <t>222218</t>
  </si>
  <si>
    <t>222218-Refrigeration-Anti-Sweat Heater Controls Replacing No Controls</t>
  </si>
  <si>
    <t>Anti-Sweat Heater Controls Replacing No Controls</t>
  </si>
  <si>
    <t>Anti-Sweat Heater Controls</t>
  </si>
  <si>
    <t>262318</t>
  </si>
  <si>
    <t>262318-Motors-Pool Pump Timer Replacing No Controls</t>
  </si>
  <si>
    <t>Pool Pump Timer Replacing No Controls</t>
  </si>
  <si>
    <t>Pool Pump Timer</t>
  </si>
  <si>
    <t>242628</t>
  </si>
  <si>
    <t>242628-Cooking-3 Pan ENERGY STAR Steam Cooker Replacing Non ENERGY STAR Unit</t>
  </si>
  <si>
    <t>3 Pan ENERGY STAR Steam Cooker Replacing Non ENERGY STAR Unit</t>
  </si>
  <si>
    <t>3 Pan ENERGY STAR Steam Cooker</t>
  </si>
  <si>
    <t>Non ENERGY STAR Unit</t>
  </si>
  <si>
    <t>242728</t>
  </si>
  <si>
    <t>242728-Cooking-4 Pan ENERGY STAR Steam Cooker Replacing Non ENERGY STAR Unit</t>
  </si>
  <si>
    <t>4 Pan ENERGY STAR Steam Cooker Replacing Non ENERGY STAR Unit</t>
  </si>
  <si>
    <t>4 Pan ENERGY STAR Steam Cooker</t>
  </si>
  <si>
    <t>242828</t>
  </si>
  <si>
    <t>242828-Cooking-5 Pan ENERGY STAR Steam Cooker Replacing Non ENERGY STAR Unit</t>
  </si>
  <si>
    <t>5 Pan ENERGY STAR Steam Cooker Replacing Non ENERGY STAR Unit</t>
  </si>
  <si>
    <t>5 Pan ENERGY STAR Steam Cooker</t>
  </si>
  <si>
    <t>242928</t>
  </si>
  <si>
    <t>242928-Cooking-6 Pan ENERGY STAR Steam Cooker Replacing Non ENERGY STAR Unit</t>
  </si>
  <si>
    <t>6 Pan ENERGY STAR Steam Cooker Replacing Non ENERGY STAR Unit</t>
  </si>
  <si>
    <t>6 Pan ENERGY STAR Steam Cooker</t>
  </si>
  <si>
    <t>243028</t>
  </si>
  <si>
    <t>243028-Cooking-Full Size ENERGY STAR Hot Holding Cabinet Replacing Non ENERGY STAR Unit</t>
  </si>
  <si>
    <t>Full Size ENERGY STAR Hot Holding Cabinet Replacing Non ENERGY STAR Unit</t>
  </si>
  <si>
    <t>Full Size ENERGY STAR Hot Holding Cabinet</t>
  </si>
  <si>
    <t>223128</t>
  </si>
  <si>
    <t>223128-Refrigeration-&lt;15 cubic ft ENERGY STAR Commercial Glass Door Freezer Replacing Non ENERGY STAR Unit</t>
  </si>
  <si>
    <t>&lt;15 cubic ft ENERGY STAR Commercial Glass Door Freezer Replacing Non ENERGY STAR Unit</t>
  </si>
  <si>
    <t>&lt;15 cubic ft ENERGY STAR Commercial Glass Door Freezer</t>
  </si>
  <si>
    <t>223228</t>
  </si>
  <si>
    <t>223228-Refrigeration-15-30 cubic ft ENERGY STAR Commercial Glass Door Freezer Replacing Non ENERGY STAR Unit</t>
  </si>
  <si>
    <t>15-30 cubic ft ENERGY STAR Commercial Glass Door Freezer Replacing Non ENERGY STAR Unit</t>
  </si>
  <si>
    <t>15-30 cubic ft ENERGY STAR Commercial Glass Door Freezer</t>
  </si>
  <si>
    <t>223328</t>
  </si>
  <si>
    <t>223328-Refrigeration-31-50 cubic ft ENERGY STAR Commercial Glass Door Freezer Replacing Non ENERGY STAR Unit</t>
  </si>
  <si>
    <t>31-50 cubic ft ENERGY STAR Commercial Glass Door Freezer Replacing Non ENERGY STAR Unit</t>
  </si>
  <si>
    <t>31-50 cubic ft ENERGY STAR Commercial Glass Door Freezer</t>
  </si>
  <si>
    <t>223428</t>
  </si>
  <si>
    <t>223428-Refrigeration-&gt;50 cubic ft ENERGY STAR Commercial Glass Door Freezer Replacing Non ENERGY STAR Unit</t>
  </si>
  <si>
    <t>&gt;50 cubic ft ENERGY STAR Commercial Glass Door Freezer Replacing Non ENERGY STAR Unit</t>
  </si>
  <si>
    <t>&gt;50 cubic ft ENERGY STAR Commercial Glass Door Freezer</t>
  </si>
  <si>
    <t>223528</t>
  </si>
  <si>
    <t>223528-Refrigeration-&lt;15 cubic ft ENERGY STAR Commercial Solid Door Freezer Replacing Non ENERGY STAR Unit</t>
  </si>
  <si>
    <t>&lt;15 cubic ft ENERGY STAR Commercial Solid Door Freezer Replacing Non ENERGY STAR Unit</t>
  </si>
  <si>
    <t>&lt;15 cubic ft ENERGY STAR Commercial Solid Door Freezer</t>
  </si>
  <si>
    <t>223628</t>
  </si>
  <si>
    <t>223628-Refrigeration-15-30 cubic ft ENERGY STAR Commercial Solid Door Freezer Replacing Non ENERGY STAR Unit</t>
  </si>
  <si>
    <t>15-30 cubic ft ENERGY STAR Commercial Solid Door Freezer Replacing Non ENERGY STAR Unit</t>
  </si>
  <si>
    <t>15-30 cubic ft ENERGY STAR Commercial Solid Door Freezer</t>
  </si>
  <si>
    <t>223728</t>
  </si>
  <si>
    <t>223728-Refrigeration-31-50 cubic ft ENERGY STAR Commercial Solid Door Freezer Replacing Non ENERGY STAR Unit</t>
  </si>
  <si>
    <t>31-50 cubic ft ENERGY STAR Commercial Solid Door Freezer Replacing Non ENERGY STAR Unit</t>
  </si>
  <si>
    <t>31-50 cubic ft ENERGY STAR Commercial Solid Door Freezer</t>
  </si>
  <si>
    <t>223828</t>
  </si>
  <si>
    <t>223828-Refrigeration-&gt;50 cubic ft ENERGY STAR Commercial Solid Door Freezer Replacing Non ENERGY STAR Unit</t>
  </si>
  <si>
    <t>&gt;50 cubic ft ENERGY STAR Commercial Solid Door Freezer Replacing Non ENERGY STAR Unit</t>
  </si>
  <si>
    <t>&gt;50 cubic ft ENERGY STAR Commercial Solid Door Freezer</t>
  </si>
  <si>
    <t>262426</t>
  </si>
  <si>
    <t>262426-Motors-Pool Pump w/ Variable Frequency Drive Replacing Pool Pump w/ No Variable Frequency Drive</t>
  </si>
  <si>
    <t>Pool Pump w/ Variable Frequency Drive Replacing Pool Pump w/ No Variable Frequency Drive</t>
  </si>
  <si>
    <t>Pool Pump w/ Variable Frequency Drive</t>
  </si>
  <si>
    <t>Pool Pump w/ No Variable Frequency Drive</t>
  </si>
  <si>
    <t>T8 Lamps 32W</t>
  </si>
  <si>
    <t>T8 Lamps 28W</t>
  </si>
  <si>
    <t>T8 Lamps 25W</t>
  </si>
  <si>
    <t>Incandescent to LED Exit Sign</t>
  </si>
  <si>
    <t>CFL to LED Exit Sign</t>
  </si>
  <si>
    <t>T8 32W to T8 28W</t>
  </si>
  <si>
    <t>T8 32W to T8 25W</t>
  </si>
  <si>
    <t>40W</t>
  </si>
  <si>
    <t>32W</t>
  </si>
  <si>
    <t>28W</t>
  </si>
  <si>
    <t>25W</t>
  </si>
  <si>
    <t>LED MR-16 Lamp ≤13W</t>
  </si>
  <si>
    <t>LED BR/R Lamp ≤14W</t>
  </si>
  <si>
    <t>LED PAR Lamp ≤20W</t>
  </si>
  <si>
    <t>LED A-Line Lamp ≤11W</t>
  </si>
  <si>
    <t>≤80 Watts</t>
  </si>
  <si>
    <t>≤13 Watts</t>
  </si>
  <si>
    <t>≤14 Watts</t>
  </si>
  <si>
    <t>≤20 Watts</t>
  </si>
  <si>
    <t>≤11 Watts</t>
  </si>
  <si>
    <t>T12 Lamps ≤40W</t>
  </si>
  <si>
    <t>Controls &gt;200 and ≤500W</t>
  </si>
  <si>
    <t>Controls &gt;50 and ≤120W</t>
  </si>
  <si>
    <t>Controls &gt;120W</t>
  </si>
  <si>
    <t>Controls &gt;150W</t>
  </si>
  <si>
    <t>ENERGY STAR Commercial Glass Door Freezers &lt;15ft3</t>
  </si>
  <si>
    <t>ENERGY STAR Commercial Glass Door Freezers 15-30ft3</t>
  </si>
  <si>
    <t>ENERGY STAR Commercial Glass Door Freezers 30-50ft3</t>
  </si>
  <si>
    <t>ENERGY STAR Commercial Glass Door Freezers &gt;50ft3</t>
  </si>
  <si>
    <t>ENERGY STAR Commercial Solid Door Freezers &lt;15ft3</t>
  </si>
  <si>
    <t>ENERGY STAR Commercial Solid Door Freezers 15-30ft3</t>
  </si>
  <si>
    <t>ENERGY STAR Commercial Solid Door Freezers 30-50ft3</t>
  </si>
  <si>
    <t>ENERGY STAR Commercial Solid Door Freezers &gt;50ft3</t>
  </si>
  <si>
    <t>ENERGY STAR Steam Cookers 3 Pan</t>
  </si>
  <si>
    <t>ENERGY STAR Steam Cookers 4 Pan</t>
  </si>
  <si>
    <t>ENERGY STAR Steam Cookers 5 Pan</t>
  </si>
  <si>
    <t>ENERGY STAR Steam Cookers 6 Pan</t>
  </si>
  <si>
    <t>Heat Pump Water Heater 2.9-14.6 kW (10 to 50 MBH)</t>
  </si>
  <si>
    <t>Heat Pump Water Heater 14.7-29.3 kW (50 to 100 MBH)</t>
  </si>
  <si>
    <t>Heat Pump Water Heater 29.4-87.9 kW (100 to 300 MBH)</t>
  </si>
  <si>
    <t>Heat Pump Water Heater 88-146.5 kW (300 to 500 MBH)</t>
  </si>
  <si>
    <t>Heat Pump Water Heater &gt;146.6 kW (above 500 MBH)</t>
  </si>
  <si>
    <t>Custom/Standard</t>
  </si>
  <si>
    <t>Halogen MR-16 Lamp 35-50W</t>
  </si>
  <si>
    <t>Halogen PAR Lamp 48-90W</t>
  </si>
  <si>
    <t>LED Lamp ≤80W - Garage or Exterior 24/7</t>
  </si>
  <si>
    <t>LED Lamp ≤80W - Interior</t>
  </si>
  <si>
    <t>Ameren Missouri BizSavers program</t>
  </si>
  <si>
    <t xml:space="preserve">Standard Measure </t>
  </si>
  <si>
    <t xml:space="preserve">Please read through the program terms and conditions and sign at the bottom of the page to indicate you understand and agree to the terms and conditions.
</t>
  </si>
  <si>
    <t>Commercial Cooking / Water Heating</t>
  </si>
  <si>
    <t>Commercial Cooking</t>
  </si>
  <si>
    <r>
      <t xml:space="preserve">I understand and agree to comply with the Payment Terms and Conditions of the Ameren Missouri’s </t>
    </r>
    <r>
      <rPr>
        <b/>
        <i/>
        <sz val="14"/>
        <color theme="1"/>
        <rFont val="Arial"/>
        <family val="2"/>
      </rPr>
      <t>BizSavers</t>
    </r>
    <r>
      <rPr>
        <b/>
        <sz val="14"/>
        <color theme="1"/>
        <rFont val="Arial"/>
        <family val="2"/>
      </rPr>
      <t xml:space="preserve"> Program. </t>
    </r>
    <r>
      <rPr>
        <b/>
        <sz val="14"/>
        <color rgb="FFFF0000"/>
        <rFont val="Arial"/>
        <family val="2"/>
      </rPr>
      <t>*</t>
    </r>
  </si>
  <si>
    <t>T12 ≤40W to T8 28W</t>
  </si>
  <si>
    <t>T12 ≤40W to T8 25W</t>
  </si>
  <si>
    <r>
      <t xml:space="preserve">Please make sure </t>
    </r>
    <r>
      <rPr>
        <b/>
        <sz val="11"/>
        <color rgb="FFFF0000"/>
        <rFont val="Arial"/>
        <family val="2"/>
      </rPr>
      <t>CUSTOM LIGHTING</t>
    </r>
    <r>
      <rPr>
        <sz val="11"/>
        <color rgb="FFFF0000"/>
        <rFont val="Arial"/>
        <family val="2"/>
      </rPr>
      <t xml:space="preserve"> measures have listed quantities in terms of </t>
    </r>
    <r>
      <rPr>
        <b/>
        <sz val="11"/>
        <color rgb="FFFF0000"/>
        <rFont val="Arial"/>
        <family val="2"/>
      </rPr>
      <t>FIXTURES</t>
    </r>
  </si>
  <si>
    <t>Dimming / Daylighting Controls</t>
  </si>
  <si>
    <t>Summary Form</t>
  </si>
  <si>
    <t>Standard Only No Pre-approval Required</t>
  </si>
  <si>
    <t>Pre-approval Required</t>
  </si>
  <si>
    <t>v</t>
  </si>
  <si>
    <t>Project Number :</t>
  </si>
  <si>
    <t>Enter Utility Rate (Project Info Tab)</t>
  </si>
  <si>
    <t>Each measure could have unique operating hours depending on the technology and use. Use this calculator to record the specific operating hours for each measure as required.</t>
  </si>
  <si>
    <t>InvoiceDate</t>
  </si>
  <si>
    <t>InstallDate</t>
  </si>
  <si>
    <r>
      <t xml:space="preserve">Circuit Single Tech. Occ. Sensor &gt;50 and </t>
    </r>
    <r>
      <rPr>
        <sz val="10"/>
        <color theme="1"/>
        <rFont val="Calibri"/>
        <family val="2"/>
      </rPr>
      <t>≤</t>
    </r>
    <r>
      <rPr>
        <sz val="10"/>
        <color theme="1"/>
        <rFont val="Calibri Light"/>
        <family val="2"/>
      </rPr>
      <t>120W</t>
    </r>
  </si>
  <si>
    <t>Circuit Single Tech. Occ. Sensor &gt;120 W</t>
  </si>
  <si>
    <t>Circuit Dual Tech. Occ. Sensor</t>
  </si>
  <si>
    <t>Incand. to LED A-Line Lamp ≤11W</t>
  </si>
  <si>
    <t>Halogen A-Line 28-42W</t>
  </si>
  <si>
    <t>Halogen A-Line 53-70W</t>
  </si>
  <si>
    <t>Incand. A-Line 40-60W</t>
  </si>
  <si>
    <t>40-60 Watts</t>
  </si>
  <si>
    <t>Incand. A-Line 75-100W</t>
  </si>
  <si>
    <t>75-100 Watts</t>
  </si>
  <si>
    <r>
      <t xml:space="preserve">• Specification sheets of all new equipment </t>
    </r>
    <r>
      <rPr>
        <b/>
        <sz val="11"/>
        <color theme="1"/>
        <rFont val="Arial"/>
        <family val="2"/>
      </rPr>
      <t>(required)</t>
    </r>
  </si>
  <si>
    <r>
      <t xml:space="preserve">• Payee Company's W-9 </t>
    </r>
    <r>
      <rPr>
        <b/>
        <sz val="11"/>
        <color theme="1"/>
        <rFont val="Arial"/>
        <family val="2"/>
      </rPr>
      <t>(recommended)</t>
    </r>
  </si>
  <si>
    <t>Cumulative Cost</t>
  </si>
  <si>
    <t>Cumulative Savings</t>
  </si>
  <si>
    <t>Application Progress</t>
  </si>
  <si>
    <t>Company and Site</t>
  </si>
  <si>
    <t>Trade Ally</t>
  </si>
  <si>
    <t>T&amp;C</t>
  </si>
  <si>
    <t>Payment</t>
  </si>
  <si>
    <t>Spillover kWh</t>
  </si>
  <si>
    <t>Spillover kW</t>
  </si>
  <si>
    <t>Equipment Cost</t>
  </si>
  <si>
    <t>Labor Cost</t>
  </si>
  <si>
    <t>Step 1:  
Select how many hours per day the technology is being utilized.</t>
  </si>
  <si>
    <t>Hours per Year</t>
  </si>
  <si>
    <t>Project ID/Site Name</t>
  </si>
  <si>
    <t>Halogen BR/R 45-65 Watt</t>
  </si>
  <si>
    <t>200909-Lighting-LED &lt;=14 Watt Lamp Replacing Halogen BR/R 45-65 Watt Lamp</t>
  </si>
  <si>
    <t>LED &lt;=14 Watt Lamp Replacing Halogen BR/R 45-65 Watt Lamp</t>
  </si>
  <si>
    <t>Halogen BR/R 45-65 Watt Lamp</t>
  </si>
  <si>
    <t>Halogen BR/R Lamp 45-65W</t>
  </si>
  <si>
    <t>45-65 Watts</t>
  </si>
  <si>
    <t>INCANDESCENT/HALOGEN/CFL</t>
  </si>
  <si>
    <t>1001</t>
  </si>
  <si>
    <t>1002</t>
  </si>
  <si>
    <t>1005</t>
  </si>
  <si>
    <t>1003</t>
  </si>
  <si>
    <t>1006</t>
  </si>
  <si>
    <t>1004</t>
  </si>
  <si>
    <t>1007</t>
  </si>
  <si>
    <t>1008</t>
  </si>
  <si>
    <t>1010</t>
  </si>
  <si>
    <t>1009</t>
  </si>
  <si>
    <t>1011</t>
  </si>
  <si>
    <t>191520</t>
  </si>
  <si>
    <t>191521</t>
  </si>
  <si>
    <t>191620</t>
  </si>
  <si>
    <t>191621</t>
  </si>
  <si>
    <t>191720</t>
  </si>
  <si>
    <t>191721</t>
  </si>
  <si>
    <t>181320</t>
  </si>
  <si>
    <t>181321</t>
  </si>
  <si>
    <t>181220</t>
  </si>
  <si>
    <t>181221</t>
  </si>
  <si>
    <t>181420</t>
  </si>
  <si>
    <t>181421</t>
  </si>
  <si>
    <t>142020</t>
  </si>
  <si>
    <t>142021</t>
  </si>
  <si>
    <t>142120</t>
  </si>
  <si>
    <t>142121</t>
  </si>
  <si>
    <t>141820</t>
  </si>
  <si>
    <t>141821</t>
  </si>
  <si>
    <t>142220</t>
  </si>
  <si>
    <t>142221</t>
  </si>
  <si>
    <t>141920</t>
  </si>
  <si>
    <t>141921</t>
  </si>
  <si>
    <t>112320</t>
  </si>
  <si>
    <t>112321</t>
  </si>
  <si>
    <t>112520</t>
  </si>
  <si>
    <t>112521</t>
  </si>
  <si>
    <t>113120</t>
  </si>
  <si>
    <t>113121</t>
  </si>
  <si>
    <t>113420</t>
  </si>
  <si>
    <t>113421</t>
  </si>
  <si>
    <t>112920</t>
  </si>
  <si>
    <t>112921</t>
  </si>
  <si>
    <t>113220</t>
  </si>
  <si>
    <t>113221</t>
  </si>
  <si>
    <t>112720</t>
  </si>
  <si>
    <t>112721</t>
  </si>
  <si>
    <t>112820</t>
  </si>
  <si>
    <t>112821</t>
  </si>
  <si>
    <t>112620</t>
  </si>
  <si>
    <t>112621</t>
  </si>
  <si>
    <t>113320</t>
  </si>
  <si>
    <t>113321</t>
  </si>
  <si>
    <t>112420</t>
  </si>
  <si>
    <t>112421</t>
  </si>
  <si>
    <t>113020</t>
  </si>
  <si>
    <t>113021</t>
  </si>
  <si>
    <t>103720</t>
  </si>
  <si>
    <t>103721</t>
  </si>
  <si>
    <t>103520</t>
  </si>
  <si>
    <t>103521</t>
  </si>
  <si>
    <t>103820</t>
  </si>
  <si>
    <t>103821</t>
  </si>
  <si>
    <t>103620</t>
  </si>
  <si>
    <t>103621</t>
  </si>
  <si>
    <t>163920</t>
  </si>
  <si>
    <t>163921</t>
  </si>
  <si>
    <t>164020</t>
  </si>
  <si>
    <t>164021</t>
  </si>
  <si>
    <t>164120</t>
  </si>
  <si>
    <t>164121</t>
  </si>
  <si>
    <t>154320</t>
  </si>
  <si>
    <t>154321</t>
  </si>
  <si>
    <t>154420</t>
  </si>
  <si>
    <t>154421</t>
  </si>
  <si>
    <t>154520</t>
  </si>
  <si>
    <t>154521</t>
  </si>
  <si>
    <t>124820</t>
  </si>
  <si>
    <t>124821</t>
  </si>
  <si>
    <t>124720</t>
  </si>
  <si>
    <t>124721</t>
  </si>
  <si>
    <t>124620</t>
  </si>
  <si>
    <t>124621</t>
  </si>
  <si>
    <t>125020</t>
  </si>
  <si>
    <t>125021</t>
  </si>
  <si>
    <t>125120</t>
  </si>
  <si>
    <t>125121</t>
  </si>
  <si>
    <t>124920</t>
  </si>
  <si>
    <t>124921</t>
  </si>
  <si>
    <t>135320</t>
  </si>
  <si>
    <t>135321</t>
  </si>
  <si>
    <t>135220</t>
  </si>
  <si>
    <t>135221</t>
  </si>
  <si>
    <r>
      <rPr>
        <sz val="8"/>
        <color rgb="FFFF0000"/>
        <rFont val="Arial"/>
        <family val="2"/>
      </rPr>
      <t>*</t>
    </r>
    <r>
      <rPr>
        <sz val="8"/>
        <color theme="1"/>
        <rFont val="Arial"/>
        <family val="2"/>
      </rPr>
      <t>Assuming 12 year average EUL</t>
    </r>
  </si>
  <si>
    <t>Facility Operating Hours Calculator</t>
  </si>
  <si>
    <t>Measure Operating Hours Calculator</t>
  </si>
  <si>
    <t>Company (Check)</t>
  </si>
  <si>
    <t>Other (Check)</t>
  </si>
  <si>
    <t>Site (Check)</t>
  </si>
  <si>
    <t>Site (Bill Credit)</t>
  </si>
  <si>
    <r>
      <t>Payment Type</t>
    </r>
    <r>
      <rPr>
        <sz val="11"/>
        <color rgb="FFFF0000"/>
        <rFont val="Arial"/>
        <family val="2"/>
      </rPr>
      <t>*</t>
    </r>
  </si>
  <si>
    <t>As a participant in Ameren Missouri's BizSavers® Program, you have the option to have your incentive for energy efficiency upgrades credited to your electric utility bill instead of receiving a check from Ameren Missouri.  A line item that reads "credit" will appear on your next electric bill.  Please check the box below and enter the Ameren Missouri account you would like to receive a bill credit.  Tax Liability:  Incentives are taxable if greater than $600 for business customers, and will be reported to the IRS unless you are exempt.  Ameren Missouri will report your incentives as income to you on the IRS Form 1099 unless you have checked “Corporation" or “Exempt” tax status above.  You are urged to consult your tax advisor concerning the taxability of incentives.  Ameren Missouri is not responsible for any taxes that may be imposed on your business as a result of receipt of this incentive.</t>
  </si>
  <si>
    <t>Trade Ally (Check)</t>
  </si>
  <si>
    <t>TA</t>
  </si>
  <si>
    <t>Gary Gao</t>
  </si>
  <si>
    <t>4.0</t>
  </si>
  <si>
    <t>Release of  the new application tool layout.</t>
  </si>
  <si>
    <t>Project</t>
  </si>
  <si>
    <t>Step 2:  
Select the 2016 holidays that the site will be closed or the measure will be turned off.</t>
  </si>
  <si>
    <t>Step 3:  
Enter weeks per year the technology is being utilized.</t>
  </si>
  <si>
    <r>
      <rPr>
        <b/>
        <sz val="10"/>
        <color theme="3"/>
        <rFont val="Arial"/>
        <family val="2"/>
      </rPr>
      <t>Additional Considerations:</t>
    </r>
    <r>
      <rPr>
        <sz val="10"/>
        <color theme="1"/>
        <rFont val="Arial"/>
        <family val="2"/>
      </rPr>
      <t xml:space="preserve">
1.)  </t>
    </r>
    <r>
      <rPr>
        <i/>
        <sz val="10"/>
        <color rgb="FFC00000"/>
        <rFont val="Arial"/>
        <family val="2"/>
      </rPr>
      <t>Each measure could have unique operating hours depending on the     technology and use.  Use this calculator to record the specific operating hours for each measure as required.</t>
    </r>
    <r>
      <rPr>
        <sz val="10"/>
        <color theme="1"/>
        <rFont val="Arial"/>
        <family val="2"/>
      </rPr>
      <t xml:space="preserve">
2.)  24/7 hours of operation all year = 8,760  (52.14 Weeks per year)
3.)  Dusk to dawn operating hours are 4,300 for the Ameren Missouri territory.
</t>
    </r>
  </si>
  <si>
    <t>Bill Credit Account*</t>
  </si>
  <si>
    <t>M02S04F06.1</t>
  </si>
  <si>
    <t>Bill Credit Acc</t>
  </si>
  <si>
    <t>Diversity Type</t>
  </si>
  <si>
    <t>Issued Org.</t>
  </si>
  <si>
    <t>Cert. Number</t>
  </si>
  <si>
    <t>Issued / Exp. Date</t>
  </si>
  <si>
    <t>PaymentPreference</t>
  </si>
  <si>
    <t>Payment Preference</t>
  </si>
  <si>
    <t>Project Cost After Incentive</t>
  </si>
  <si>
    <t>Incand. to LED BR/R Lamp ≤14W</t>
  </si>
  <si>
    <t>Incand. to LED MR-16 Lamp ≤13W</t>
  </si>
  <si>
    <t>Incand. to LED PAR Lamp ≤20W</t>
  </si>
  <si>
    <t>Incand. BR/R Lamp 64-93W</t>
  </si>
  <si>
    <t>64-93W</t>
  </si>
  <si>
    <t>Incand. MR-16 Lamp 50-72W</t>
  </si>
  <si>
    <t>50-72W</t>
  </si>
  <si>
    <t>Incand. PAR Lamp 68-129W</t>
  </si>
  <si>
    <t>68-129W</t>
  </si>
  <si>
    <t>Invoiced Date</t>
  </si>
  <si>
    <t>Installed Date</t>
  </si>
  <si>
    <t>185520</t>
  </si>
  <si>
    <t xml:space="preserve">Efficient Air Compressor </t>
  </si>
  <si>
    <t>Efficient Air Compressor (Incremental)</t>
  </si>
  <si>
    <t>185521</t>
  </si>
  <si>
    <t>Impl. Specialist</t>
  </si>
  <si>
    <t>John Cornell</t>
  </si>
  <si>
    <t>Application</t>
  </si>
  <si>
    <t>Initial Spec Sheets</t>
  </si>
  <si>
    <t>Calculations</t>
  </si>
  <si>
    <t>Invoices</t>
  </si>
  <si>
    <t>Tax Exempt Letter</t>
  </si>
  <si>
    <t>Design Team Form</t>
  </si>
  <si>
    <t>Received</t>
  </si>
  <si>
    <t>Not Required</t>
  </si>
  <si>
    <t>Submitted Document Tracking</t>
  </si>
  <si>
    <t>InitialSpecSheets</t>
  </si>
  <si>
    <t>TaxExemptLetter</t>
  </si>
  <si>
    <t>DesignTeamForm</t>
  </si>
  <si>
    <t>ProgramContactPC</t>
  </si>
  <si>
    <t>4.01</t>
  </si>
  <si>
    <t>4.02</t>
  </si>
  <si>
    <t>T8 25 Watt - 4 ft - 6 Lamp</t>
  </si>
  <si>
    <t>T8 28 Watt - 4 ft - 6 Lamp</t>
  </si>
  <si>
    <t>T8 32 Watt - 4 ft - 6 Lamp</t>
  </si>
  <si>
    <t>ComEd (Interpolated)</t>
  </si>
  <si>
    <t>Is there a Trade Ally or vendor for this project?</t>
  </si>
  <si>
    <t>Please fill out the Trade Ally / vendor information below. If this is a self-install, select "No" and proceed to the next tab.</t>
  </si>
  <si>
    <r>
      <t>Trade Ally / Vendor Company</t>
    </r>
    <r>
      <rPr>
        <sz val="11"/>
        <color rgb="FFFF0000"/>
        <rFont val="Arial"/>
        <family val="2"/>
      </rPr>
      <t>*</t>
    </r>
  </si>
  <si>
    <t>Incentive Less Than $150</t>
  </si>
  <si>
    <t>Project #</t>
  </si>
  <si>
    <t>4.03</t>
  </si>
  <si>
    <t>ProjectType</t>
  </si>
  <si>
    <t>Op Hr 1</t>
  </si>
  <si>
    <t>Op Hr 2</t>
  </si>
  <si>
    <t>Hours</t>
  </si>
  <si>
    <t>Custom Holiday</t>
  </si>
  <si>
    <t>(enter date range)</t>
  </si>
  <si>
    <t>(enter description)</t>
  </si>
  <si>
    <t>If you should like to add a custom holiday schedule, use the last line to provide a date or date range, a description, and the total amount of work hours removed due to the holiday. Example: 12/26-12/30, Post Christmas to NYE Break, 40 hours total (8hrs/day x 5 work days)</t>
  </si>
  <si>
    <t>Payee Type</t>
  </si>
  <si>
    <t>Removed "Enter Watts" autofill, 
halogen baseline auto calculated in custom, 
PC and document tracking added to summary and autoupload, 
added Air Compressor custom measure</t>
  </si>
  <si>
    <t>Fixed total cost field, 
added 6L T8 to custom, 
changed TA vs self language</t>
  </si>
  <si>
    <t>Added "under $150" incentive status, 
data validation for # of floor to numeric values only, 
add project # to all measure tabs, 
updated popup box to "lamp wattage" for standard lighting efficient equipment tab.</t>
  </si>
  <si>
    <t>X.0.0</t>
  </si>
  <si>
    <t>0.X.0</t>
  </si>
  <si>
    <t>0.0.X</t>
  </si>
  <si>
    <t>Complete application redesign or program year changes</t>
  </si>
  <si>
    <t>Versioning Guidelines (using the highest hierarchy in a group of changes)</t>
  </si>
  <si>
    <t>Added "Project Type" to export file in column BW linked to M02S02F12, 
data validation on custom light wattage to prevent letters, 
validation and formatting to prevent less than 8760 for standard and custom lighting, 
added payee type to PC Summary, 
Offer and completion form changes (paperwork submission date wording, submission date to be 12 month after signed date, exclude spillover kwh from kwh in offer/completion), 
added project # to footer, 
updated Custom incentive rates based on end use - approved by Ameren,
data validation for custom lighting so "W" is always added to watts</t>
  </si>
  <si>
    <t>4.1.0</t>
  </si>
  <si>
    <t>4.1.1</t>
  </si>
  <si>
    <t>bug fixes, calculation adjustments, additional custom options, additional features that does not affect program guideline, LM Captures changes that would not affect compatability</t>
  </si>
  <si>
    <t>Added two new custom meausures, chiller optimization and advanced RTU compressor optimization</t>
  </si>
  <si>
    <t>Chiller Control Optimization</t>
  </si>
  <si>
    <t>Chiller Control Optimization (Incremental)</t>
  </si>
  <si>
    <t>Advanced RTU Compressor Controller</t>
  </si>
  <si>
    <t>Advanced RTU Compressor Controller (Incremental)</t>
  </si>
  <si>
    <t>115720</t>
  </si>
  <si>
    <t>115721</t>
  </si>
  <si>
    <t>115820</t>
  </si>
  <si>
    <t>115821</t>
  </si>
  <si>
    <t>4.1.2</t>
  </si>
  <si>
    <t>Fixed issue in custom lighting from 12mo payback to 18mo</t>
  </si>
  <si>
    <t>~~~~~~~~~~~~~~~~~~~~~~~~~~~~~</t>
  </si>
  <si>
    <t>Eff Equip</t>
  </si>
  <si>
    <t>Measure Validator</t>
  </si>
  <si>
    <t>End of Expiration changes, program guideline changes, prescriptive measure additions, LM Captures compatibility related changes</t>
  </si>
  <si>
    <t>Total kWh</t>
  </si>
  <si>
    <t>Total kW</t>
  </si>
  <si>
    <t>Total Therm</t>
  </si>
  <si>
    <t>T12-LED-Interior</t>
  </si>
  <si>
    <t>T12-T8-Interior</t>
  </si>
  <si>
    <t>T8-T8-Interior</t>
  </si>
  <si>
    <t>T8-LED-Interior</t>
  </si>
  <si>
    <t>T12-LED-Exterior 24/7</t>
  </si>
  <si>
    <t>Taken out</t>
  </si>
  <si>
    <t>T8-T8-Exterior 24/7</t>
  </si>
  <si>
    <t>T12-T8-Exterior 24/7</t>
  </si>
  <si>
    <t>T8-LED-Exterior 24/7</t>
  </si>
  <si>
    <t>Cooling Only HVAC Equipment (Incremental)</t>
  </si>
  <si>
    <t>LED A-Line Lamp 7-20W</t>
  </si>
  <si>
    <t>7-20 Watts</t>
  </si>
  <si>
    <t>301-500 Watts</t>
  </si>
  <si>
    <t>LED Lamp 62-130W - Garage or Exterior 24/7</t>
  </si>
  <si>
    <t>LED Lamp 62-130W - Interior</t>
  </si>
  <si>
    <t>LED Lamp 85-225W - Garage or Exterior 24/7</t>
  </si>
  <si>
    <t>LED Lamp 85-225W - Interior</t>
  </si>
  <si>
    <t>62-130 Watts</t>
  </si>
  <si>
    <t>85-225 Watts</t>
  </si>
  <si>
    <r>
      <t xml:space="preserve">T12 ≤40W to LED </t>
    </r>
    <r>
      <rPr>
        <sz val="10"/>
        <color theme="0" tint="-0.34998626667073579"/>
        <rFont val="Calibri"/>
        <family val="2"/>
      </rPr>
      <t>≤22W</t>
    </r>
  </si>
  <si>
    <r>
      <t xml:space="preserve">T8 25W to LED </t>
    </r>
    <r>
      <rPr>
        <sz val="10"/>
        <color theme="0" tint="-0.34998626667073579"/>
        <rFont val="Calibri"/>
        <family val="2"/>
      </rPr>
      <t>≤22W</t>
    </r>
  </si>
  <si>
    <r>
      <t xml:space="preserve">T8 28W to LED </t>
    </r>
    <r>
      <rPr>
        <sz val="10"/>
        <color theme="0" tint="-0.34998626667073579"/>
        <rFont val="Calibri"/>
        <family val="2"/>
      </rPr>
      <t>≤22W</t>
    </r>
  </si>
  <si>
    <r>
      <t xml:space="preserve">T8 32W to LED </t>
    </r>
    <r>
      <rPr>
        <sz val="10"/>
        <color theme="0" tint="-0.34998626667073579"/>
        <rFont val="Calibri"/>
        <family val="2"/>
      </rPr>
      <t>≤22W</t>
    </r>
  </si>
  <si>
    <t>Fixture Mounted Occupancy Sensor Controlling &gt;50 and &lt;=200 Watts</t>
  </si>
  <si>
    <t>Controls &gt;50 and ≤200W</t>
  </si>
  <si>
    <t>Fixture Mounted Occupancy Sensor &gt;50 and ≤200W</t>
  </si>
  <si>
    <t>Fixture Mounted Occupancy Sensor &gt;200 and ≤500W</t>
  </si>
  <si>
    <t>Product of Lockheed Martin Energy</t>
  </si>
  <si>
    <t>301132</t>
  </si>
  <si>
    <t>301132-Lighting-LED &lt;=11 Watt Lamp Replacing LED 7-20 Watt Lamp</t>
  </si>
  <si>
    <t>LED &lt;=11 Watt Lamp Replacing LED 7-20 Watt Lamp</t>
  </si>
  <si>
    <t>MEEIA 2016-2018 Ameren Missouri 100S v2.0</t>
  </si>
  <si>
    <t>301818</t>
  </si>
  <si>
    <t>301818-Lighting-Fixture Mounted Occupancy Sensor Controlling &gt;50 and &lt;=200 Watts Replacing No Controls</t>
  </si>
  <si>
    <t>Fixture Mounted Occupancy Sensor Controlling &gt;50 and &lt;=200 Watts Replacing No Controls</t>
  </si>
  <si>
    <t>301918</t>
  </si>
  <si>
    <t>301918-Lighting-Fixture Mounted Occupancy Sensor Controlling &gt;=201 and &lt;=500 Watts Replacing No Controls</t>
  </si>
  <si>
    <t>Fixture Mounted Occupancy Sensor Controlling &gt;=201 and &lt;=500 Watts Replacing No Controls</t>
  </si>
  <si>
    <t>Fixture Mounted Occupancy Sensor Controlling &gt;=201 and &lt;=500 Watts</t>
  </si>
  <si>
    <t>Lamp/Fixture</t>
  </si>
  <si>
    <t>305005</t>
  </si>
  <si>
    <t>305005-Lighting-&lt;=80 Watt Lamp or Fixture Replacing Interior HID 100-175 Watt Lamp or Fixture</t>
  </si>
  <si>
    <t>LED &lt;=80 Watt Lamp or Fixture Replacing Interior HID 100-175 Watt Lamp or Fixture</t>
  </si>
  <si>
    <t>LED &lt;=80 Watt Lamp or Fixture</t>
  </si>
  <si>
    <t>Interior HID 100-175 Watt Lamp or Fixture</t>
  </si>
  <si>
    <t>305013</t>
  </si>
  <si>
    <t>305013-Lighting-&lt;=80 Watt Lamp or Fixture Replacing Garage or Exterior 24/7 HID 100-175 Watt Lamp or Fixture</t>
  </si>
  <si>
    <t>LED &lt;=80 Watt Lamp or Fixture Replacing Garage or Exterior 24/7 HID 100-175 Watt Lamp or Fixture</t>
  </si>
  <si>
    <t>Garage or Exterior 24/7 HID 100-175 Watt Lamp or Fixture</t>
  </si>
  <si>
    <t>305106</t>
  </si>
  <si>
    <t>305106-Lighting-62 - 130 Watt Lamp or Fixture Replacing Interior HID 176-300 Watt Lamp or Fixture</t>
  </si>
  <si>
    <t>LED 62 - 130 Watt Lamp or Fixture Replacing Interior HID 176-300 Watt Lamp or Fixture</t>
  </si>
  <si>
    <t>LED 62 - 130 Watt</t>
  </si>
  <si>
    <t>LED 62 - 130 Watt Lamp or Fixture</t>
  </si>
  <si>
    <t>Interior HID 176-300 Watt Lamp or Fixture</t>
  </si>
  <si>
    <t>3004-1</t>
  </si>
  <si>
    <t>305114</t>
  </si>
  <si>
    <t>305114-Lighting-62 - 130 Watt Lamp or Fixture Replacing Garage or Exterior 24/7 HID 176-300 Watt Lamp or Fixture</t>
  </si>
  <si>
    <t>LED 62 - 130 Watt Lamp or Fixture Replacing Garage or Exterior 24/7 HID 176-300 Watt Lamp or Fixture</t>
  </si>
  <si>
    <t>Garage or Exterior 24/7 HID 176-300 Watt Lamp or Fixture</t>
  </si>
  <si>
    <t>305233</t>
  </si>
  <si>
    <t>305233-Lighting-85 - 225 Watt Lamp or Fixture Replacing Interior HID 301-500 Watt Lamp or Fixture</t>
  </si>
  <si>
    <t>LED 85 - 225 Watt Lamp or Fixture Replacing Interior HID 301-500 Watt Lamp or Fixture</t>
  </si>
  <si>
    <t>LED 85 - 225 Watt</t>
  </si>
  <si>
    <t>LED 85 - 225 Watt Lamp or Fixture</t>
  </si>
  <si>
    <t>Interior HID 301-500 Watt</t>
  </si>
  <si>
    <t>Interior HID 301-500 Watt Lamp or Fixture</t>
  </si>
  <si>
    <t>305234</t>
  </si>
  <si>
    <t>305234-Lighting-85 - 225 Watt Lamp or Fixture Replacing Garage or Exterior 24/7 HID 301-500 Watt Lamp or Fixture</t>
  </si>
  <si>
    <t>LED 85 - 225 Watt Lamp or Fixture Replacing Garage or Exterior 24/7 HID 301-500 Watt Lamp or Fixture</t>
  </si>
  <si>
    <t>Garage or Exterior 24/7 HID 301-500 Watt</t>
  </si>
  <si>
    <t>Garage or Exterior 24/7 HID 301-500 Watt Lamp or Fixture</t>
  </si>
  <si>
    <t>305401</t>
  </si>
  <si>
    <t>305401-Lighting-Linear ft LED (&lt;=5.5 Watts/ft) Replacing T12 &lt;=40 Watt Linear ft</t>
  </si>
  <si>
    <t>Linear ft LED (&lt;=5.5 Watts/ft) Replacing T12 &lt;=40 Watt Linear ft</t>
  </si>
  <si>
    <t>Linear ft LED (&lt;=5.5 Watts/ft)</t>
  </si>
  <si>
    <t>T12 &lt;=40 Watt Linear ft</t>
  </si>
  <si>
    <t>Linear ft</t>
  </si>
  <si>
    <t>305402</t>
  </si>
  <si>
    <t>305402-Lighting-Linear ft LED (&lt;=5.5 Watts/ft) Replacing T8 32 Watt Linear ft</t>
  </si>
  <si>
    <t>Linear ft LED (&lt;=5.5 Watts/ft) Replacing T8 32 Watt Linear ft</t>
  </si>
  <si>
    <t>T8 32 Watt Linear ft</t>
  </si>
  <si>
    <t>305403</t>
  </si>
  <si>
    <t>305403-Lighting-Linear ft LED (&lt;=5.5 Watts/ft) Replacing T8 28 Watt Linear ft</t>
  </si>
  <si>
    <t>Linear ft LED (&lt;=5.5 Watts/ft) Replacing T8 28 Watt Linear ft</t>
  </si>
  <si>
    <t>T8 28 Watt Linear ft</t>
  </si>
  <si>
    <t>305404</t>
  </si>
  <si>
    <t>305404-Lighting-Linear ft LED (&lt;=5.5 Watts/ft) Replacing T8 25 Watt Linear ft</t>
  </si>
  <si>
    <t>Linear ft LED (&lt;=5.5 Watts/ft) Replacing T8 25 Watt Linear ft</t>
  </si>
  <si>
    <t>T8 25 Watt Linear ft</t>
  </si>
  <si>
    <t>305501</t>
  </si>
  <si>
    <t>305501-Lighting-Linear ft T8 25 Watt (&lt;=7 Watts/ft) Replacing T12 &lt;=40 Watt Linear ft</t>
  </si>
  <si>
    <t>Linear ft T8 25 Watt (&lt;=7 Watts/ft) Replacing T12 &lt;=40 Watt Linear ft</t>
  </si>
  <si>
    <t>Linear ft T8 25 Watt (&lt;=7 Watts/ft)</t>
  </si>
  <si>
    <t>305502</t>
  </si>
  <si>
    <t>305502-Lighting-Linear ft T8 25 Watt (&lt;=7 Watts/ft) Replacing T8 32 Watt Linear ft</t>
  </si>
  <si>
    <t>Linear ft T8 25 Watt (&lt;=7 Watts/ft) Replacing T8 32 Watt Linear ft</t>
  </si>
  <si>
    <t>305601</t>
  </si>
  <si>
    <t>305601-Lighting-Linear ft T8 28 Watt (&lt;=7 Watts/ft) Replacing T12 &lt;=40 Watt Linear ft</t>
  </si>
  <si>
    <t>Linear ft T8 28 Watt (&lt;=7 Watts/ft) Replacing T12 &lt;=40 Watt Linear ft</t>
  </si>
  <si>
    <t>Linear ft T8 28 Watt (&lt;=7 Watts/ft)</t>
  </si>
  <si>
    <t>305602</t>
  </si>
  <si>
    <t>305602-Lighting-Linear ft T8 28 Watt (&lt;=7 Watts/ft) Replacing T8 32 Watt Linear ft</t>
  </si>
  <si>
    <t>Linear ft T8 28 Watt (&lt;=7 Watts/ft) Replacing T8 32 Watt Linear ft</t>
  </si>
  <si>
    <t>115921</t>
  </si>
  <si>
    <t>115920</t>
  </si>
  <si>
    <t>VFD for Process Motor</t>
  </si>
  <si>
    <t>166020</t>
  </si>
  <si>
    <t>166021</t>
  </si>
  <si>
    <r>
      <t>Is Site Contact same as Company Contact?</t>
    </r>
    <r>
      <rPr>
        <sz val="11"/>
        <color rgb="FFFF0000"/>
        <rFont val="Arial"/>
        <family val="2"/>
      </rPr>
      <t>*</t>
    </r>
  </si>
  <si>
    <r>
      <t>Is Site Location same as Company Location?</t>
    </r>
    <r>
      <rPr>
        <sz val="11"/>
        <color rgb="FFFF0000"/>
        <rFont val="Arial"/>
        <family val="2"/>
      </rPr>
      <t>*</t>
    </r>
  </si>
  <si>
    <t>,IFERROR(IF(AX18&gt;AW18,MEASURESAVE,IF(BB18&gt;INDEX(PMELIGHTLIN[Eff Watt 1],MATCH(AZ18,PMELIGHTLIN[Measure Validator],0)),"Eff. Wattage Not Met",IF(BD18&lt;BE18,"Linear Feet Exceeded",IF(K18&lt;INDEX(PMELIGHTLIN[Op Hr 1],MATCH(AZ18,PMELIGHTLIN[Measure Validator],0)),"Operating Hours Invalid","")))),"ERROR"))</t>
  </si>
  <si>
    <t>Eff. Wattage Not Met</t>
  </si>
  <si>
    <t>Linear Feet Exceeded</t>
  </si>
  <si>
    <t>Operating Hours Invalid</t>
  </si>
  <si>
    <t>4.2.0</t>
  </si>
  <si>
    <t>Updated to Standard Measure List v2, added Standard Linear Lighting tab
Added two custom measures, VFD for process motors and Cooling only HVAC equipment
Source incentive based on end use and not measure type
fixed custom lighting dropdown not locking options, removed blank rows
In inspection form, description and future potential word boxes are word now word wrapped
Offer and Completion form using only incentivized kWh</t>
  </si>
  <si>
    <t>Cooling Only HVAC Equipment</t>
  </si>
  <si>
    <t>VFD for Process Motor (Incremental)</t>
  </si>
  <si>
    <t>4.2.1</t>
  </si>
  <si>
    <t>Hide extra lines in Standard Linear tab</t>
  </si>
  <si>
    <t>Project Number</t>
  </si>
  <si>
    <t>Project Name ID</t>
  </si>
  <si>
    <t>Company Contact</t>
  </si>
  <si>
    <t>Project Site Address</t>
  </si>
  <si>
    <t>Project Contact</t>
  </si>
  <si>
    <t>Yes</t>
  </si>
  <si>
    <t>Energy Efficiency Incentive Offer</t>
  </si>
  <si>
    <t>Approving Engineer</t>
  </si>
  <si>
    <t>Program Type</t>
  </si>
  <si>
    <t>Electrcity Savings kWh</t>
  </si>
  <si>
    <t>Estimated Measure Costs</t>
  </si>
  <si>
    <t>1. Start Date</t>
  </si>
  <si>
    <t>3. Customer Signature</t>
  </si>
  <si>
    <t>project start date here</t>
  </si>
  <si>
    <t>enter project completion date</t>
  </si>
  <si>
    <t>sign here</t>
  </si>
  <si>
    <t>date here</t>
  </si>
  <si>
    <t>Sign and date here. We encourage electronic submission. A typewritten signature is acceptable and will have the same effect as a pen signature.</t>
  </si>
  <si>
    <r>
      <t xml:space="preserve">Ameren Missouri’s </t>
    </r>
    <r>
      <rPr>
        <b/>
        <i/>
        <sz val="11"/>
        <color theme="0"/>
        <rFont val="Arial"/>
        <family val="2"/>
      </rPr>
      <t>BizSavers</t>
    </r>
    <r>
      <rPr>
        <sz val="11"/>
        <color theme="0"/>
        <rFont val="Arial"/>
        <family val="2"/>
      </rPr>
      <t xml:space="preserve"> Program • 866.941.7299 • BizSavers@ameren.com • AmerenMissouri.com/</t>
    </r>
    <r>
      <rPr>
        <b/>
        <i/>
        <sz val="11"/>
        <color theme="0"/>
        <rFont val="Arial"/>
        <family val="2"/>
      </rPr>
      <t>BizSavers</t>
    </r>
  </si>
  <si>
    <t>Enter when you expect the project to be completed on the top line. The second line should be when you expect to send the completion form and invoices to us.</t>
  </si>
  <si>
    <t>1. Update Installed Measures</t>
  </si>
  <si>
    <t>4. Submit Labor and Equipment Invoices</t>
  </si>
  <si>
    <t>Tax Status</t>
  </si>
  <si>
    <t>2. Review Payee Information</t>
  </si>
  <si>
    <t>Payment Type</t>
  </si>
  <si>
    <t>Payment To</t>
  </si>
  <si>
    <t xml:space="preserve">By signing above, I hereby certify that this application includes the entire efficiency project scope and estimated total project cost including both materials and labor for this site. Details of this Program, including incentive levels and availability, and measure eligibility are subject to change. Ameren Missouri reserves the right to adjust and/or negotiate the incentive amount based on its independent assessment of appropriate savings or cost estimates or if the quantity and/or cost of EEMs actually installed by the Customer differ from that stated in the application.
If the "Payee" above is a third party, then I am authorizing this payment of my incentive to the third party (“Payee”) named below and I understand that I will not be receiving the incentive check from Ameren Missouri.  I also understand that my release of the payment to the third party does not exempt me from the incentive requirements outlined in this application. Incentives are taxable if greater than $600 for business customers, and will be reported to the IRS unless you are exempt.  Ameren Missouri will report your incentives as income to you on the IRS Form 1099 unless you have checked “Corporation" or “Exempt” tax status above.  You are urged to consult your tax advisor concerning the taxability of incentives.  Ameren Missouri is not responsible for any taxes that may be imposed on your business as a result of receipt of this incentive.
</t>
  </si>
  <si>
    <r>
      <t xml:space="preserve">Verify the above Measures Summary is accurate. Has your energy efficiency project scope changed from the original plan? If so, please navigate back to the </t>
    </r>
    <r>
      <rPr>
        <sz val="11"/>
        <color rgb="FF0000FF"/>
        <rFont val="Arial"/>
        <family val="2"/>
      </rPr>
      <t>Custom</t>
    </r>
    <r>
      <rPr>
        <sz val="11"/>
        <color theme="1"/>
        <rFont val="Arial"/>
        <family val="2"/>
      </rPr>
      <t xml:space="preserve"> &amp; </t>
    </r>
    <r>
      <rPr>
        <sz val="11"/>
        <color rgb="FF0000FF"/>
        <rFont val="Arial"/>
        <family val="2"/>
      </rPr>
      <t>Standard</t>
    </r>
    <r>
      <rPr>
        <sz val="11"/>
        <color theme="1"/>
        <rFont val="Arial"/>
        <family val="2"/>
      </rPr>
      <t xml:space="preserve"> Measure Input tabs to review and update the measures, quantities, and costs associated with each line item.</t>
    </r>
  </si>
  <si>
    <r>
      <t>Is the following payment information correct? If not, change your selection in the</t>
    </r>
    <r>
      <rPr>
        <sz val="11"/>
        <color rgb="FF0000FF"/>
        <rFont val="Arial"/>
        <family val="2"/>
      </rPr>
      <t xml:space="preserve"> Payee</t>
    </r>
    <r>
      <rPr>
        <sz val="11"/>
        <color theme="1"/>
        <rFont val="Arial"/>
        <family val="2"/>
      </rPr>
      <t xml:space="preserve"> tab.</t>
    </r>
  </si>
  <si>
    <r>
      <t xml:space="preserve">Please submit this signed document in Excel format along with invoices for labor and equipment to </t>
    </r>
    <r>
      <rPr>
        <sz val="11"/>
        <color rgb="FF0000FF"/>
        <rFont val="Arial"/>
        <family val="2"/>
      </rPr>
      <t>BizSavers@ameren.com</t>
    </r>
    <r>
      <rPr>
        <sz val="11"/>
        <color theme="1"/>
        <rFont val="Arial"/>
        <family val="2"/>
      </rPr>
      <t xml:space="preserve"> for final review.</t>
    </r>
  </si>
  <si>
    <r>
      <t xml:space="preserve">Let us know when your project is set to begin. Please do not order or purchase anything before returning this signed Offer form to us at </t>
    </r>
    <r>
      <rPr>
        <sz val="11"/>
        <color rgb="FF0000FF"/>
        <rFont val="Arial"/>
        <family val="2"/>
      </rPr>
      <t>BizSavers@ameren.com</t>
    </r>
  </si>
  <si>
    <t>Completed and Signed Custom Completion Form</t>
  </si>
  <si>
    <t>Trade Ally/ Vendor Information</t>
  </si>
  <si>
    <t>Energy Savings kWh</t>
  </si>
  <si>
    <t>BizSavers Program Approval</t>
  </si>
  <si>
    <t>Incand. to LED A-Line Lamp 7-20W</t>
  </si>
  <si>
    <t>4.2.2</t>
  </si>
  <si>
    <t>Fixed Standard Incandescent to LED A-line measure wattage range. Originally adjusted for halogen but not incandescent.</t>
  </si>
  <si>
    <t>2. Completion Date</t>
  </si>
  <si>
    <t>Sign and date here after you have read the agreement below. We encourage electronic submission. A typewritten signature is acceptable and will have the same effect as a pen signature.</t>
  </si>
  <si>
    <r>
      <rPr>
        <b/>
        <sz val="10"/>
        <color theme="1"/>
        <rFont val="Arial"/>
        <family val="2"/>
      </rPr>
      <t>a)</t>
    </r>
    <r>
      <rPr>
        <sz val="10"/>
        <color theme="1"/>
        <rFont val="Arial"/>
        <family val="2"/>
      </rPr>
      <t xml:space="preserve"> The Customer must sign and return the incentive offer to Ameren Missouri within thirty (30) business days and prior to the purchase and installation of the equipment, to signify acceptance of the offer. </t>
    </r>
    <r>
      <rPr>
        <b/>
        <sz val="10"/>
        <color theme="1"/>
        <rFont val="Arial"/>
        <family val="2"/>
      </rPr>
      <t>b)</t>
    </r>
    <r>
      <rPr>
        <sz val="10"/>
        <color theme="1"/>
        <rFont val="Arial"/>
        <family val="2"/>
      </rPr>
      <t xml:space="preserve"> If the Customer does not complete the installation of the measures and submit all the required completion paperwork within 12 months from the date the incentive offer was signed by the applicant, or by January 31, 2019 (whichever is soonest), Ameren Missouri may cancel this Application without liability of any kind. </t>
    </r>
    <r>
      <rPr>
        <b/>
        <sz val="10"/>
        <color theme="1"/>
        <rFont val="Arial"/>
        <family val="2"/>
      </rPr>
      <t>c)</t>
    </r>
    <r>
      <rPr>
        <sz val="10"/>
        <color theme="1"/>
        <rFont val="Arial"/>
        <family val="2"/>
      </rPr>
      <t xml:space="preserve"> A Customer who fails to advise Ameren Missouri that a project is complete, or who fails to provide required post-installation documentation as described elsewhere in the Terms and Conditions within 180 days of project installation or by January 31, 2019 may be denied incentive payment.
By signing above, I hereby certify that this application includes the entire efficiency project scope and estimated total project cost including both materials and labor for this site. I have reviewed all measures included in this application and agree to the incentive amount. Details of this Program, including incentive levels and availability, and measure eligibility are subject to change. This offer is contingent upon completion of other projects' actual savings associated with the $3,000,000 annual cap per company for the program cycle extending from March 1, 2016 through February 28, 2019. Unless Ameren Missouri receives this completed and signed form within 30 business days from the date the Program's Engineering Manager signs above, Ameren Missouri's offer to reserve the estimated incentive amounts above will expire and be void. 
</t>
    </r>
  </si>
  <si>
    <t>Entertainment/Recreation</t>
  </si>
  <si>
    <t>HID Lamp/Fixture 100-175W - Interior</t>
  </si>
  <si>
    <t>HID Lamp/Fixture 176-300W - Interior</t>
  </si>
  <si>
    <t>HID Lamp/Fixture 301-500W - Interior</t>
  </si>
  <si>
    <t>HID Lamp/Fixture 100-175W - Garage or Exterior 24/7</t>
  </si>
  <si>
    <t>HID Lamp/Fixture 176-300W - Garage or Exterior 24/7</t>
  </si>
  <si>
    <t>HID Lamp/Fixture 301-500W - Garage or Exterior 24/7</t>
  </si>
  <si>
    <t>4.2.3b</t>
  </si>
  <si>
    <t>Incentivized kWh</t>
  </si>
  <si>
    <t>Incentivized kW</t>
  </si>
  <si>
    <t>Incentivized Cost</t>
  </si>
  <si>
    <t>Total Cost (Includes ALL Measures)</t>
  </si>
  <si>
    <t>Bob Ackerman</t>
  </si>
  <si>
    <t>Business Development Lead</t>
  </si>
  <si>
    <t>Jeff Kelley</t>
  </si>
  <si>
    <t>Lincoln Boshert</t>
  </si>
  <si>
    <t>Bus. Devel. Lead</t>
  </si>
  <si>
    <t>Controls (Incremental)</t>
  </si>
  <si>
    <t>Engineers</t>
  </si>
  <si>
    <t>Fred</t>
  </si>
  <si>
    <t>Travis</t>
  </si>
  <si>
    <t>Wade</t>
  </si>
  <si>
    <t>Josh</t>
  </si>
  <si>
    <t>Utlity Rate Class</t>
  </si>
  <si>
    <t>Utility Rate</t>
  </si>
  <si>
    <t>Added Taylor and Laurie to Impl. Specialist dropdown
removed space for "entertainment/recreation" building type in dropdown
corrected reference on export file to link Design Team Meeting form correctly
added payment typ to PC summary
added project type to export
added total cost and savings calculations for incentivized measures in template worksheet
added Bob and Mackenzie to IS dropdown
Removed Inspection Date from PC summary and added dropdown for Business Development Lead
Changed "Head Pressure Control" in custom refrigeration dropdown to "Controls"
Added Josh to Engineer dropdown, and moved to table list
Added Rate Class and Rate to PC summary</t>
  </si>
  <si>
    <t>Travis Jones</t>
  </si>
  <si>
    <t>EMS INFORMATION INPUT</t>
  </si>
  <si>
    <t>EMS Savings</t>
  </si>
  <si>
    <t>1.0.0</t>
  </si>
  <si>
    <t>kWh Savings</t>
  </si>
  <si>
    <t>Interior Lighting</t>
  </si>
  <si>
    <t>Exterior Lighting</t>
  </si>
  <si>
    <t>Ventilation</t>
  </si>
  <si>
    <t>Energy Calculation Method</t>
  </si>
  <si>
    <t>Baseline Control Level</t>
  </si>
  <si>
    <t>Simulation Software (if applicable)</t>
  </si>
  <si>
    <t>Software Install Type</t>
  </si>
  <si>
    <t>Lighting Equipment</t>
  </si>
  <si>
    <t>HVAC Equipment</t>
  </si>
  <si>
    <t>Other Equipment</t>
  </si>
  <si>
    <t>checklist page</t>
  </si>
  <si>
    <t>equipment list as attachment</t>
  </si>
  <si>
    <t>Efficient Control Level</t>
  </si>
  <si>
    <t>Equipment Control</t>
  </si>
  <si>
    <t>Equip/Energy Monitoring</t>
  </si>
  <si>
    <t>Data Logging</t>
  </si>
  <si>
    <t>Energy Simulation</t>
  </si>
  <si>
    <t>Engineering Calculation</t>
  </si>
  <si>
    <t>Monitoring and Study</t>
  </si>
  <si>
    <t>No Control or Monitoring</t>
  </si>
  <si>
    <t>Some Control</t>
  </si>
  <si>
    <t>Full Control</t>
  </si>
  <si>
    <t>Some Monitoring</t>
  </si>
  <si>
    <t>Full Monitoring</t>
  </si>
  <si>
    <t>Some Control and Monitoring</t>
  </si>
  <si>
    <t>Full Control and Monitoring</t>
  </si>
  <si>
    <t>New</t>
  </si>
  <si>
    <t>Upgrade</t>
  </si>
  <si>
    <t>Replacement</t>
  </si>
  <si>
    <t>Concurrent Use</t>
  </si>
  <si>
    <t>Software Capability</t>
  </si>
  <si>
    <t>New EMS Project</t>
  </si>
  <si>
    <t>Improve Existing Controls</t>
  </si>
  <si>
    <t>Program Overview</t>
  </si>
  <si>
    <t>EMS Pilot Program Overview</t>
  </si>
  <si>
    <t>Software License Type</t>
  </si>
  <si>
    <t>EMS Pilot Program FAQ</t>
  </si>
  <si>
    <t>Annual Subscription</t>
  </si>
  <si>
    <t>Percent Distribution</t>
  </si>
  <si>
    <t>Ameren Missouri BizSavers® Introduces Our Energy Management System Pilot Program</t>
  </si>
  <si>
    <t>The Energy Management System (EMS) Pilot Program has been developed to evaluate electrical energy savings and demand reduction potential directly associated with facility Energy Management Systems (EMS) and is being offered under the Ameren Missouri Custom Energy Efficiency program</t>
  </si>
  <si>
    <t xml:space="preserve">EMS Program Definition </t>
  </si>
  <si>
    <t>New equipment/software in an existing facility that will control equipment, reduce energy and demand, and provide real time monitoring and logging of energy consumption for the entire building or on specific equipment such as lighting or HVAC.</t>
  </si>
  <si>
    <t>Who can participate?</t>
  </si>
  <si>
    <t>When will the program be available?</t>
  </si>
  <si>
    <t>What equipment and costs are eligible?</t>
  </si>
  <si>
    <t>New equipment/software used to monitor, data log, and control electrical consumption within a facility or components within that facility.  Expected equipment types to be controlled include cooling, heating, ventilation, and lighting.  Installed EMS equipment must remain installed and in working order for a minimum of 5 years</t>
  </si>
  <si>
    <t>Note:  Participants can use other BizSavers® programs to achieve additional incentives above the EMS pilot program for qualified measures.</t>
  </si>
  <si>
    <t>What incentives will be available?</t>
  </si>
  <si>
    <t>Participants may be eligible to receive an incentive of 50% of the EMS project costs based on passing the cost to benefit test (this test will allow up to approximately $0.95 in costs per kWh to pass) included in the application.  In addition, incentives are capped at $35,000 per building with a maximum incentive of $150,000 per customer.</t>
  </si>
  <si>
    <t>How can I participate?</t>
  </si>
  <si>
    <t xml:space="preserve">Upon release of the EMS program, the program administrator will distribute the final and approved program guidelines in addition to a unique EMS program application.  Unless superseded in the EMS program guidelines, participants must comply with the Custom program terms, conditions, and guidelines. </t>
  </si>
  <si>
    <r>
      <t>It appears this program is for schools or tax exempt organizations only.  Is there a more specific definition of this available?</t>
    </r>
    <r>
      <rPr>
        <b/>
        <sz val="10"/>
        <color rgb="FF538135"/>
        <rFont val="Calibri"/>
        <family val="2"/>
        <scheme val="minor"/>
      </rPr>
      <t xml:space="preserve"> </t>
    </r>
  </si>
  <si>
    <t>This EMS pilot program is open to Ameren Missouri electric Customers that are non-residential tax exempt and also meet the Custom program eligibility requirements.  Tax-exempt refers to federal income exemption under the Internal Revenue Code. All participants must provide evidence of tax exempt status in order to receive an incentive.</t>
  </si>
  <si>
    <t xml:space="preserve">Are "upgrades" from an existing automation systems (DDC, BAS) eligible? </t>
  </si>
  <si>
    <t>Do we need to submit calculations to show energy savings the same as the existing program?</t>
  </si>
  <si>
    <t>Similar calculations are required along with pre and post data that provides a clear picture of energy use before and after EMS installation at the given site.</t>
  </si>
  <si>
    <t xml:space="preserve">There are savings achieved upon the initial installation of the project as well as savings achieved over the life of the EMS due to monitoring and the identification of efficiency opportunities.  Are both of these savings eligible for incentive through the EMS Pilot Program?  </t>
  </si>
  <si>
    <t>The EMS Pilot incentive amount is based on 50% of the project cost, but is contingent upon passing the cost benefit test that utilizes the first year savings over a 15 year system life.  An EMS Pilot project will be considered final when the EMS measures have been put in place per the pilot guidelines and demonstrate the energy savings.</t>
  </si>
  <si>
    <t>Once an EMS project has been completed and incentivized, additional savings discovered using the EMS capability may be eligible for incentives under other BizSavers® Programs based on the associated program guidelines, terms, and conditions.  These additional savings may not have been incentivized as part of the initial EMS project.</t>
  </si>
  <si>
    <t xml:space="preserve">Are new buildings eligible? </t>
  </si>
  <si>
    <t xml:space="preserve">This pilot program is intended for existing buildings.   New buildings would be covered under the new construction program. </t>
  </si>
  <si>
    <t xml:space="preserve">Do you know when you will have any details on how the kWh saving will be calculated for HVAC controls?   </t>
  </si>
  <si>
    <t xml:space="preserve">As long as the HVAC calculations are in alignment with standard engineering practice they can be accepted.   Prior to considering any additional techniques for determining savings generated by HVAC controls, it should first be discussed with the program office to assure acceptability.  </t>
  </si>
  <si>
    <r>
      <rPr>
        <b/>
        <sz val="11"/>
        <color rgb="FF538135"/>
        <rFont val="Calibri Light"/>
        <family val="2"/>
      </rPr>
      <t>Eligible Customers</t>
    </r>
    <r>
      <rPr>
        <sz val="11"/>
        <color rgb="FF538135"/>
        <rFont val="Calibri"/>
        <family val="2"/>
        <scheme val="minor"/>
      </rPr>
      <t xml:space="preserve"> </t>
    </r>
    <r>
      <rPr>
        <sz val="11"/>
        <color theme="1"/>
        <rFont val="Calibri"/>
        <family val="2"/>
        <scheme val="minor"/>
      </rPr>
      <t>- State certified private and/or public K-12 schools and tax exempt organizations that are commercial electric Customers of Ameren Missouri and classified under one of the following rates:  Small General Service Rate (2M), Large General Service Rate (3M), Small Primary Service Rate (4M), and Large Primary Service Rate (11M).</t>
    </r>
  </si>
  <si>
    <r>
      <rPr>
        <b/>
        <sz val="11"/>
        <color rgb="FF538135"/>
        <rFont val="Calibri Light"/>
        <family val="2"/>
      </rPr>
      <t>Eligible Contractors</t>
    </r>
    <r>
      <rPr>
        <sz val="11"/>
        <color rgb="FF538135"/>
        <rFont val="Calibri"/>
        <family val="2"/>
        <scheme val="minor"/>
      </rPr>
      <t xml:space="preserve"> </t>
    </r>
    <r>
      <rPr>
        <sz val="11"/>
        <color theme="1"/>
        <rFont val="Calibri"/>
        <family val="2"/>
        <scheme val="minor"/>
      </rPr>
      <t>- Contractors must be an approved Ameren Missouri Trade Ally Network member in order to participate in this program.</t>
    </r>
  </si>
  <si>
    <r>
      <rPr>
        <b/>
        <sz val="11"/>
        <color rgb="FF538135"/>
        <rFont val="Calibri Light"/>
        <family val="2"/>
      </rPr>
      <t>Time Period</t>
    </r>
    <r>
      <rPr>
        <sz val="11"/>
        <color rgb="FF538135"/>
        <rFont val="Calibri"/>
        <family val="2"/>
        <scheme val="minor"/>
      </rPr>
      <t xml:space="preserve"> </t>
    </r>
    <r>
      <rPr>
        <sz val="11"/>
        <color theme="1"/>
        <rFont val="Calibri"/>
        <family val="2"/>
        <scheme val="minor"/>
      </rPr>
      <t>- The EMS Pilot Program is part of the MEEIA program filed by Ameren Missouri that runs from March 2016 through February 2019.  The EMS Pilot Program is currently expected to be released toward the end of September 2016 at which point the program administer will provide final program guidelines and application.  The program will close no later than November 30, 2018 or prior to exhaustion of the EMS Pilot $2.75 million cap, whichever comes first.</t>
    </r>
  </si>
  <si>
    <r>
      <rPr>
        <b/>
        <sz val="11"/>
        <color rgb="FF538135"/>
        <rFont val="Calibri Light"/>
        <family val="2"/>
      </rPr>
      <t>Program Budget</t>
    </r>
    <r>
      <rPr>
        <sz val="11"/>
        <color rgb="FF538135"/>
        <rFont val="Calibri"/>
        <family val="2"/>
        <scheme val="minor"/>
      </rPr>
      <t xml:space="preserve"> </t>
    </r>
    <r>
      <rPr>
        <sz val="11"/>
        <color theme="1"/>
        <rFont val="Calibri"/>
        <family val="2"/>
        <scheme val="minor"/>
      </rPr>
      <t>- This pilot program has a defined budget limit.  Projects will be allocated incentive amounts upon receipt of the signed incentive offer.  Final incentives will be delivered to the customer or TA assigned by customer based on final approval of the completed project.</t>
    </r>
  </si>
  <si>
    <t>This table represents eligible material and labor costs associated with this program</t>
  </si>
  <si>
    <t>EMS Software Information</t>
  </si>
  <si>
    <t>EMS Equipment Information</t>
  </si>
  <si>
    <t>Please note that case studies or deemed savings are not accepted. Calculations should be based on the site location and operating conditions.</t>
  </si>
  <si>
    <r>
      <t xml:space="preserve">• Tax exempt letter </t>
    </r>
    <r>
      <rPr>
        <b/>
        <sz val="11"/>
        <color theme="1"/>
        <rFont val="Arial"/>
        <family val="2"/>
      </rPr>
      <t>(required)</t>
    </r>
  </si>
  <si>
    <t>EMS Incentive Offer for</t>
  </si>
  <si>
    <t>EMS Incentive Completion for</t>
  </si>
  <si>
    <t>EMS</t>
  </si>
  <si>
    <t>Total EMS Electric</t>
  </si>
  <si>
    <r>
      <rPr>
        <b/>
        <sz val="16"/>
        <rFont val="Arial"/>
        <family val="2"/>
      </rPr>
      <t>EMS Pilot Incentive Application</t>
    </r>
    <r>
      <rPr>
        <b/>
        <sz val="11"/>
        <rFont val="Arial"/>
        <family val="2"/>
      </rPr>
      <t xml:space="preserve">
For Ameren Missouri's Commercial &amp; Industrial Electric Customers</t>
    </r>
  </si>
  <si>
    <t>Toll-Free 866-941-7299</t>
  </si>
  <si>
    <t xml:space="preserve">The main focus of the pilot program is to provide incentives to help with the high cost of initial specification, installation, and commissioning of an EMS.   However system upgrades or expansions will be reviewed on a case by case basis for eligibility.  </t>
  </si>
  <si>
    <t>117920</t>
  </si>
  <si>
    <t>108020</t>
  </si>
  <si>
    <t>118120</t>
  </si>
  <si>
    <t>118220</t>
  </si>
  <si>
    <t>108320</t>
  </si>
  <si>
    <t>428420</t>
  </si>
  <si>
    <t>Baseline Calculations and Assumptions - please attach a separate scope of work if possible</t>
  </si>
  <si>
    <t>Efficiente Calculations and Assumptions - please attach a separate scope of work if possible</t>
  </si>
  <si>
    <t>Click on underlined links above to jump to section.</t>
  </si>
  <si>
    <t>Save this application with unique file name.</t>
  </si>
  <si>
    <r>
      <t xml:space="preserve">• Calculation, model output, or simulation </t>
    </r>
    <r>
      <rPr>
        <b/>
        <sz val="11"/>
        <color theme="1"/>
        <rFont val="Arial"/>
        <family val="2"/>
      </rPr>
      <t>(required)</t>
    </r>
  </si>
  <si>
    <r>
      <t xml:space="preserve">Once you're ready to submit, you can draft an email by pressing "Draft Email" button or send an email to:
</t>
    </r>
    <r>
      <rPr>
        <sz val="11"/>
        <color rgb="FF1B6CB5"/>
        <rFont val="Arial"/>
        <family val="2"/>
      </rPr>
      <t>BizSavers@ameren.com</t>
    </r>
  </si>
  <si>
    <t>Please contact us with any questions about this or any other project. (Reference our contact information below).</t>
  </si>
  <si>
    <t>Created EMS Application based on the Ameren Custom Application working version 4.2.3b</t>
  </si>
  <si>
    <t>Data Intelligence</t>
  </si>
  <si>
    <t>Full License Ownership</t>
  </si>
  <si>
    <t>Trial</t>
  </si>
  <si>
    <t>Subscription</t>
  </si>
  <si>
    <t>Software License Duration</t>
  </si>
  <si>
    <t>License Duration &gt;5 Years</t>
  </si>
  <si>
    <t>License Duration &lt;5 Years</t>
  </si>
  <si>
    <r>
      <t>EMS Project Type</t>
    </r>
    <r>
      <rPr>
        <sz val="11"/>
        <color rgb="FFFF0000"/>
        <rFont val="Arial"/>
        <family val="2"/>
      </rPr>
      <t>*</t>
    </r>
  </si>
  <si>
    <r>
      <t>Estimated Start Date</t>
    </r>
    <r>
      <rPr>
        <sz val="11"/>
        <color rgb="FFFF0000"/>
        <rFont val="Arial"/>
        <family val="2"/>
      </rPr>
      <t>*</t>
    </r>
  </si>
  <si>
    <r>
      <t>Estimated Completion Date</t>
    </r>
    <r>
      <rPr>
        <sz val="11"/>
        <color rgb="FFFF0000"/>
        <rFont val="Arial"/>
        <family val="2"/>
      </rPr>
      <t>*</t>
    </r>
  </si>
  <si>
    <r>
      <t>Equipment/Software Cost</t>
    </r>
    <r>
      <rPr>
        <sz val="11"/>
        <color rgb="FFFF0000"/>
        <rFont val="Arial"/>
        <family val="2"/>
      </rPr>
      <t>*</t>
    </r>
  </si>
  <si>
    <r>
      <t>Labor Cost</t>
    </r>
    <r>
      <rPr>
        <sz val="11"/>
        <color rgb="FFFF0000"/>
        <rFont val="Arial"/>
        <family val="2"/>
      </rPr>
      <t>*</t>
    </r>
  </si>
  <si>
    <r>
      <t>Energy Calculation Method</t>
    </r>
    <r>
      <rPr>
        <sz val="11"/>
        <color rgb="FFFF0000"/>
        <rFont val="Arial"/>
        <family val="2"/>
      </rPr>
      <t>*</t>
    </r>
  </si>
  <si>
    <r>
      <t>Baseline Control Level</t>
    </r>
    <r>
      <rPr>
        <sz val="11"/>
        <color rgb="FFFF0000"/>
        <rFont val="Arial"/>
        <family val="2"/>
      </rPr>
      <t>*</t>
    </r>
  </si>
  <si>
    <r>
      <t>Baseline kWh</t>
    </r>
    <r>
      <rPr>
        <sz val="11"/>
        <color rgb="FFFF0000"/>
        <rFont val="Arial"/>
        <family val="2"/>
      </rPr>
      <t>*</t>
    </r>
  </si>
  <si>
    <r>
      <t>Efficient EMS Control Level</t>
    </r>
    <r>
      <rPr>
        <sz val="11"/>
        <color rgb="FFFF0000"/>
        <rFont val="Arial"/>
        <family val="2"/>
      </rPr>
      <t>*</t>
    </r>
  </si>
  <si>
    <r>
      <t>Efficient EMS kWh</t>
    </r>
    <r>
      <rPr>
        <sz val="11"/>
        <color rgb="FFFF0000"/>
        <rFont val="Arial"/>
        <family val="2"/>
      </rPr>
      <t>*</t>
    </r>
  </si>
  <si>
    <t>M03S01F01</t>
  </si>
  <si>
    <t>M03S01F02</t>
  </si>
  <si>
    <t>M03S01F03</t>
  </si>
  <si>
    <t>M03S01F04</t>
  </si>
  <si>
    <t>M03S01F05</t>
  </si>
  <si>
    <t>M03S01F06</t>
  </si>
  <si>
    <t>M03S01F07</t>
  </si>
  <si>
    <t>M03S01F08</t>
  </si>
  <si>
    <t>M03S01F09</t>
  </si>
  <si>
    <t>M03S01F10</t>
  </si>
  <si>
    <t>M03S01F11</t>
  </si>
  <si>
    <t>M03S01F12</t>
  </si>
  <si>
    <t>M03S01F13</t>
  </si>
  <si>
    <t>M03S01F14</t>
  </si>
  <si>
    <r>
      <rPr>
        <sz val="11"/>
        <color rgb="FFFF0000"/>
        <rFont val="Arial"/>
        <family val="2"/>
      </rPr>
      <t>*</t>
    </r>
    <r>
      <rPr>
        <sz val="11"/>
        <color theme="1"/>
        <rFont val="Arial"/>
        <family val="2"/>
      </rPr>
      <t>EMS Security Access - Explain the security management settings for the EMS software and differentiate the levels of access.</t>
    </r>
  </si>
  <si>
    <t>Control</t>
  </si>
  <si>
    <t>Monitoring</t>
  </si>
  <si>
    <t>Logging</t>
  </si>
  <si>
    <t>Intelligence</t>
  </si>
  <si>
    <r>
      <t>Existing Software Present?</t>
    </r>
    <r>
      <rPr>
        <sz val="11"/>
        <color rgb="FFFF0000"/>
        <rFont val="Arial"/>
        <family val="2"/>
      </rPr>
      <t>*</t>
    </r>
  </si>
  <si>
    <r>
      <t>Software Install Type</t>
    </r>
    <r>
      <rPr>
        <sz val="11"/>
        <color rgb="FFFF0000"/>
        <rFont val="Arial"/>
        <family val="2"/>
      </rPr>
      <t>*</t>
    </r>
  </si>
  <si>
    <r>
      <t>Software License Type</t>
    </r>
    <r>
      <rPr>
        <sz val="11"/>
        <color rgb="FFFF0000"/>
        <rFont val="Arial"/>
        <family val="2"/>
      </rPr>
      <t>*</t>
    </r>
  </si>
  <si>
    <r>
      <t>Software License Length</t>
    </r>
    <r>
      <rPr>
        <sz val="11"/>
        <color rgb="FFFF0000"/>
        <rFont val="Arial"/>
        <family val="2"/>
      </rPr>
      <t>*</t>
    </r>
  </si>
  <si>
    <r>
      <t>EMS Software Capability</t>
    </r>
    <r>
      <rPr>
        <b/>
        <sz val="11"/>
        <color rgb="FFFF0000"/>
        <rFont val="Arial"/>
        <family val="2"/>
      </rPr>
      <t>*</t>
    </r>
    <r>
      <rPr>
        <b/>
        <sz val="11"/>
        <color theme="1"/>
        <rFont val="Arial"/>
        <family val="2"/>
      </rPr>
      <t>:</t>
    </r>
  </si>
  <si>
    <t>M03S02F01</t>
  </si>
  <si>
    <t>M03S02F02</t>
  </si>
  <si>
    <t>M03S02F03</t>
  </si>
  <si>
    <t>M03S02F04</t>
  </si>
  <si>
    <t>M03S02F05</t>
  </si>
  <si>
    <t>M03S02F06</t>
  </si>
  <si>
    <t>M03S02F07</t>
  </si>
  <si>
    <t>M03S02F08</t>
  </si>
  <si>
    <t>M03S02F09</t>
  </si>
  <si>
    <t>M03S02F10</t>
  </si>
  <si>
    <r>
      <t>New Software Name</t>
    </r>
    <r>
      <rPr>
        <sz val="11"/>
        <color rgb="FFFF0000"/>
        <rFont val="Arial"/>
        <family val="2"/>
      </rPr>
      <t>*</t>
    </r>
  </si>
  <si>
    <t>M03S02F11</t>
  </si>
  <si>
    <r>
      <rPr>
        <sz val="11"/>
        <color rgb="FFFF0000"/>
        <rFont val="Arial"/>
        <family val="2"/>
      </rPr>
      <t>*</t>
    </r>
    <r>
      <rPr>
        <sz val="11"/>
        <color theme="1"/>
        <rFont val="Arial"/>
        <family val="2"/>
      </rPr>
      <t>Are the equipment list, schedule, and detailed control settings in attached document(s)?</t>
    </r>
  </si>
  <si>
    <t>M03S03F01</t>
  </si>
  <si>
    <t>M03S03F02</t>
  </si>
  <si>
    <t>M03S03F03</t>
  </si>
  <si>
    <t>M03S03F04</t>
  </si>
  <si>
    <t>M03S03F05</t>
  </si>
  <si>
    <t>M03S03F06</t>
  </si>
  <si>
    <t>M03S03F07</t>
  </si>
  <si>
    <t>M03S03F08</t>
  </si>
  <si>
    <t>M03S03F09</t>
  </si>
  <si>
    <t>EMS Savings Information</t>
  </si>
  <si>
    <t>f.</t>
  </si>
  <si>
    <t>EMSINCEN</t>
  </si>
  <si>
    <t>EMS Incentive</t>
  </si>
  <si>
    <t>Please review the Offer Form below and fill in the highlighted fields. If you have any questions, please contact us.</t>
  </si>
  <si>
    <r>
      <t xml:space="preserve">Please review the Completion Form for accuracy. If there have been adjustments to the project, please click on the associated tab name highlighted in </t>
    </r>
    <r>
      <rPr>
        <sz val="13"/>
        <color rgb="FF0000FF"/>
        <rFont val="Arial"/>
        <family val="2"/>
      </rPr>
      <t>blue</t>
    </r>
    <r>
      <rPr>
        <sz val="13"/>
        <rFont val="Arial"/>
        <family val="2"/>
      </rPr>
      <t xml:space="preserve"> in steps 1 and 2 below.  
</t>
    </r>
  </si>
  <si>
    <t>End Use</t>
  </si>
  <si>
    <t>173220</t>
  </si>
  <si>
    <t>Enter EMS Information</t>
  </si>
  <si>
    <r>
      <t>Existing Software Name</t>
    </r>
    <r>
      <rPr>
        <sz val="11"/>
        <color rgb="FFFF0000"/>
        <rFont val="Arial"/>
        <family val="2"/>
      </rPr>
      <t>*</t>
    </r>
  </si>
  <si>
    <r>
      <rPr>
        <sz val="11"/>
        <color rgb="FFFF0000"/>
        <rFont val="Arial"/>
        <family val="2"/>
      </rPr>
      <t>*</t>
    </r>
    <r>
      <rPr>
        <sz val="11"/>
        <color theme="1"/>
        <rFont val="Arial"/>
        <family val="2"/>
      </rPr>
      <t>EMS Controlled Equipment - List the equipment controlled by the new EMS software and a description of how the equipment is being controlled.</t>
    </r>
  </si>
  <si>
    <r>
      <rPr>
        <sz val="11"/>
        <color rgb="FFFF0000"/>
        <rFont val="Arial"/>
        <family val="2"/>
      </rPr>
      <t>*</t>
    </r>
    <r>
      <rPr>
        <sz val="11"/>
        <color theme="1"/>
        <rFont val="Arial"/>
        <family val="2"/>
      </rPr>
      <t>EMS Monitored Equipment - List the equipment monitored by the new EMS software and describe how the equipment is monitoring.</t>
    </r>
  </si>
  <si>
    <r>
      <rPr>
        <sz val="11"/>
        <color rgb="FFFF0000"/>
        <rFont val="Arial"/>
        <family val="2"/>
      </rPr>
      <t>*</t>
    </r>
    <r>
      <rPr>
        <sz val="11"/>
        <color theme="1"/>
        <rFont val="Arial"/>
        <family val="2"/>
      </rPr>
      <t>EMS Logged Equipment - List equipment datalogged by the new EMS software and the frequency of datalogging per equipment.</t>
    </r>
  </si>
  <si>
    <r>
      <rPr>
        <sz val="11"/>
        <color rgb="FFFF0000"/>
        <rFont val="Arial"/>
        <family val="2"/>
      </rPr>
      <t>*</t>
    </r>
    <r>
      <rPr>
        <sz val="11"/>
        <color theme="1"/>
        <rFont val="Arial"/>
        <family val="2"/>
      </rPr>
      <t>EMS Data Intelligence Capability - List the general capabilities of the EMS software in reference to control intelligence. (Example - Adaptive/Predictive Controls, Real-time Optimization, etc)</t>
    </r>
  </si>
  <si>
    <t>Once your application has been emailed you can expect to see a confirmation email within 5 business days. You may receive an offer or request for additional information after application review. You may proceed with installation after signing offer.</t>
  </si>
  <si>
    <t>EMS Equipment</t>
  </si>
  <si>
    <r>
      <rPr>
        <sz val="11"/>
        <color rgb="FFFF0000"/>
        <rFont val="Arial"/>
        <family val="2"/>
      </rPr>
      <t>*</t>
    </r>
    <r>
      <rPr>
        <sz val="11"/>
        <color theme="1"/>
        <rFont val="Arial"/>
        <family val="2"/>
      </rPr>
      <t>If no additional documents are provided, please list the lighting EMS equipment list below.</t>
    </r>
  </si>
  <si>
    <r>
      <rPr>
        <sz val="11"/>
        <color rgb="FFFF0000"/>
        <rFont val="Arial"/>
        <family val="2"/>
      </rPr>
      <t>*</t>
    </r>
    <r>
      <rPr>
        <sz val="11"/>
        <color theme="1"/>
        <rFont val="Arial"/>
        <family val="2"/>
      </rPr>
      <t>If no additional documents are provided, please summarize the existing and proposed schedule/control settings.</t>
    </r>
  </si>
  <si>
    <r>
      <rPr>
        <sz val="11"/>
        <color rgb="FFFF0000"/>
        <rFont val="Arial"/>
        <family val="2"/>
      </rPr>
      <t>*</t>
    </r>
    <r>
      <rPr>
        <sz val="11"/>
        <color theme="1"/>
        <rFont val="Arial"/>
        <family val="2"/>
      </rPr>
      <t>If no additional documents are provided, please list the HVAC EMS equipment list below.</t>
    </r>
  </si>
  <si>
    <r>
      <rPr>
        <sz val="11"/>
        <color rgb="FFFF0000"/>
        <rFont val="Arial"/>
        <family val="2"/>
      </rPr>
      <t>*</t>
    </r>
    <r>
      <rPr>
        <sz val="11"/>
        <color theme="1"/>
        <rFont val="Arial"/>
        <family val="2"/>
      </rPr>
      <t>If no additional documents are provided, please list other EMS equipment list below.</t>
    </r>
  </si>
  <si>
    <t>1.1.0</t>
  </si>
  <si>
    <t>enter estimated completion documentation submission date</t>
  </si>
  <si>
    <t>Rate Class/ Rate</t>
  </si>
  <si>
    <t>Jim Travis</t>
  </si>
  <si>
    <t>Changed expiration date to 8/31/17
Updated T&amp;C
Added Rate Class and rate to PC Summary
Updated holidays to 2017 dates
Added Jim Travis and Jordan Thompson to BD and IS lists, respectively
Added date validation to date fields</t>
  </si>
  <si>
    <t>1.2.0</t>
  </si>
  <si>
    <t>Frederick M. Schreiber</t>
  </si>
  <si>
    <t>Hanna Wood</t>
  </si>
  <si>
    <t>BizSavers Representative assisting with application completion</t>
  </si>
  <si>
    <t>For application assistance, you may call our BizSavers representatives at 866-941-7299, or email at BizSavers@ameren.com</t>
  </si>
  <si>
    <t>None</t>
  </si>
  <si>
    <t>Rick Gabrielson</t>
  </si>
  <si>
    <t>N/A</t>
  </si>
  <si>
    <t>314-440-9967</t>
  </si>
  <si>
    <t>jeffrey.h.kelley@lmco.com</t>
  </si>
  <si>
    <t>573-355-4044</t>
  </si>
  <si>
    <t>robert.p.yakel@lmco.com</t>
  </si>
  <si>
    <t>lincoln.r.boschert@lmco.com</t>
  </si>
  <si>
    <t>314-327-9155</t>
  </si>
  <si>
    <t>james.v.travis@lmco.com</t>
  </si>
  <si>
    <t>314-243-2672</t>
  </si>
  <si>
    <t>bob.ackerman@lmco.com</t>
  </si>
  <si>
    <t>314-327-9137</t>
  </si>
  <si>
    <t>john.v.cornell@lmco.com</t>
  </si>
  <si>
    <t>314-295-8546</t>
  </si>
  <si>
    <t>richard.gabrielson@lmco.com</t>
  </si>
  <si>
    <t>Rob Yakel</t>
  </si>
  <si>
    <t>More Projects Planned?</t>
  </si>
  <si>
    <t>Changed expiration date to 12/31/17
Changed Status to be based on fill-in of offer date and Pre-signed the offer with Fred's signature
Staffing changes
Added dropdown box for BD selection on Project/ Site information page to bring in line with other applications. Also added affiliated contact info to the  Offer and Completion Forms
Removed Historical Tax Credit disqualifier</t>
  </si>
  <si>
    <t>2.0.0</t>
  </si>
  <si>
    <t>Jake Bushman</t>
  </si>
  <si>
    <t>Maddie Emerson</t>
  </si>
  <si>
    <t>Monique Gale</t>
  </si>
  <si>
    <t>Removed incentive cap
Changed expiration date to 4/30/18
Updated graphics on welcome page
Staffing changed
Changed holidays in OH calculator to 2018 dates</t>
  </si>
  <si>
    <t>Step 2:  
Select the 2018 holidays that the site will be closed or the measure will be turned off.</t>
  </si>
  <si>
    <t>EMS v2.0.0</t>
  </si>
</sst>
</file>

<file path=xl/styles.xml><?xml version="1.0" encoding="utf-8"?>
<styleSheet xmlns="http://schemas.openxmlformats.org/spreadsheetml/2006/main" xmlns:mc="http://schemas.openxmlformats.org/markup-compatibility/2006" xmlns:x14ac="http://schemas.microsoft.com/office/spreadsheetml/2009/9/ac" mc:Ignorable="x14ac">
  <numFmts count="28">
    <numFmt numFmtId="7" formatCode="&quot;$&quot;#,##0.00_);\(&quot;$&quot;#,##0.00\)"/>
    <numFmt numFmtId="8" formatCode="&quot;$&quot;#,##0.00_);[Red]\(&quot;$&quot;#,##0.00\)"/>
    <numFmt numFmtId="44" formatCode="_(&quot;$&quot;* #,##0.00_);_(&quot;$&quot;* \(#,##0.00\);_(&quot;$&quot;* &quot;-&quot;??_);_(@_)"/>
    <numFmt numFmtId="43" formatCode="_(* #,##0.00_);_(* \(#,##0.00\);_(* &quot;-&quot;??_);_(@_)"/>
    <numFmt numFmtId="164" formatCode="##\)"/>
    <numFmt numFmtId="165" formatCode="[$-F800]dddd\,\ mmmm\ dd\,\ yyyy"/>
    <numFmt numFmtId="166" formatCode="00000"/>
    <numFmt numFmtId="167" formatCode="&quot;$&quot;#,##0.00"/>
    <numFmt numFmtId="168" formatCode="m/d/yy;@"/>
    <numFmt numFmtId="169" formatCode="&quot;$&quot;#,##0"/>
    <numFmt numFmtId="170" formatCode="0.000"/>
    <numFmt numFmtId="171" formatCode="#,###\ &quot;kWh&quot;"/>
    <numFmt numFmtId="172" formatCode="#,##0.000"/>
    <numFmt numFmtId="173" formatCode="0.00000"/>
    <numFmt numFmtId="174" formatCode="###\ &quot;W&quot;"/>
    <numFmt numFmtId="175" formatCode="[&lt;=9999999]###\-####;\(###\)\ ###\-####"/>
    <numFmt numFmtId="176" formatCode="#,###\ &quot;Therms&quot;"/>
    <numFmt numFmtId="177" formatCode="##.##\ &quot;years&quot;"/>
    <numFmt numFmtId="178" formatCode="000000"/>
    <numFmt numFmtId="179" formatCode="#,###\ &quot;therms&quot;"/>
    <numFmt numFmtId="180" formatCode="0.0000"/>
    <numFmt numFmtId="181" formatCode="#,##0.0000"/>
    <numFmt numFmtId="182" formatCode="0.0000000000"/>
    <numFmt numFmtId="183" formatCode="_(* #,##0_);_(* \(#,##0\);_(* &quot;-&quot;??_);_(@_)"/>
    <numFmt numFmtId="184" formatCode="&quot;$&quot;#,##0.0000"/>
    <numFmt numFmtId="185" formatCode="0.0"/>
    <numFmt numFmtId="186" formatCode="##\ &quot;ft&quot;"/>
    <numFmt numFmtId="187" formatCode="m/d/yyyy;@"/>
  </numFmts>
  <fonts count="127" x14ac:knownFonts="1">
    <font>
      <sz val="11"/>
      <color theme="1"/>
      <name val="Calibri"/>
      <family val="2"/>
      <scheme val="minor"/>
    </font>
    <font>
      <u/>
      <sz val="11"/>
      <color theme="10"/>
      <name val="Calibri"/>
      <family val="2"/>
      <scheme val="minor"/>
    </font>
    <font>
      <sz val="10"/>
      <color theme="1"/>
      <name val="Calibri"/>
      <family val="2"/>
      <scheme val="minor"/>
    </font>
    <font>
      <sz val="11"/>
      <color theme="1"/>
      <name val="Calibri"/>
      <family val="2"/>
      <scheme val="minor"/>
    </font>
    <font>
      <b/>
      <sz val="10"/>
      <color theme="1"/>
      <name val="Arial"/>
      <family val="2"/>
    </font>
    <font>
      <b/>
      <sz val="10"/>
      <color indexed="8"/>
      <name val="Arial"/>
      <family val="2"/>
    </font>
    <font>
      <b/>
      <sz val="11"/>
      <color theme="1"/>
      <name val="Arial"/>
      <family val="2"/>
    </font>
    <font>
      <sz val="11"/>
      <color theme="1"/>
      <name val="Arial"/>
      <family val="2"/>
    </font>
    <font>
      <sz val="8"/>
      <color indexed="8"/>
      <name val="Arial"/>
      <family val="2"/>
    </font>
    <font>
      <sz val="8"/>
      <color theme="1"/>
      <name val="Arial"/>
      <family val="2"/>
    </font>
    <font>
      <sz val="9"/>
      <color theme="1"/>
      <name val="Arial"/>
      <family val="2"/>
    </font>
    <font>
      <i/>
      <sz val="9"/>
      <color theme="1"/>
      <name val="Arial"/>
      <family val="2"/>
    </font>
    <font>
      <i/>
      <sz val="8"/>
      <color theme="1"/>
      <name val="Arial"/>
      <family val="2"/>
    </font>
    <font>
      <sz val="11"/>
      <color theme="1"/>
      <name val="Script MT Bold"/>
      <family val="4"/>
    </font>
    <font>
      <b/>
      <sz val="8"/>
      <color theme="1"/>
      <name val="Arial"/>
      <family val="2"/>
    </font>
    <font>
      <b/>
      <i/>
      <sz val="9"/>
      <color theme="1"/>
      <name val="Arial"/>
      <family val="2"/>
    </font>
    <font>
      <sz val="6"/>
      <color theme="1"/>
      <name val="Arial"/>
      <family val="2"/>
      <charset val="204"/>
    </font>
    <font>
      <sz val="8"/>
      <color theme="1"/>
      <name val="Arial"/>
      <family val="2"/>
      <charset val="204"/>
    </font>
    <font>
      <sz val="8"/>
      <color theme="1"/>
      <name val="Calibri"/>
      <family val="2"/>
      <scheme val="minor"/>
    </font>
    <font>
      <sz val="11"/>
      <color indexed="8"/>
      <name val="Calibri"/>
      <family val="2"/>
    </font>
    <font>
      <sz val="10"/>
      <color theme="1"/>
      <name val="Arial"/>
      <family val="2"/>
    </font>
    <font>
      <sz val="11"/>
      <name val="Arial"/>
      <family val="2"/>
    </font>
    <font>
      <b/>
      <sz val="11"/>
      <color theme="1"/>
      <name val="Script MT Bold"/>
      <family val="4"/>
    </font>
    <font>
      <b/>
      <sz val="11"/>
      <color theme="0"/>
      <name val="Arial"/>
      <family val="2"/>
    </font>
    <font>
      <sz val="10"/>
      <color theme="1"/>
      <name val="Calibri Light"/>
      <family val="2"/>
    </font>
    <font>
      <b/>
      <sz val="10"/>
      <color theme="1"/>
      <name val="Calibri Light"/>
      <family val="2"/>
    </font>
    <font>
      <b/>
      <i/>
      <sz val="18"/>
      <color theme="3"/>
      <name val="Book Antiqua"/>
      <family val="1"/>
    </font>
    <font>
      <b/>
      <i/>
      <sz val="9"/>
      <color theme="3"/>
      <name val="Century Gothic"/>
      <family val="2"/>
    </font>
    <font>
      <sz val="8"/>
      <color theme="1"/>
      <name val="Century Gothic"/>
      <family val="2"/>
    </font>
    <font>
      <b/>
      <sz val="10"/>
      <color theme="0"/>
      <name val="Calibri Light"/>
      <family val="2"/>
    </font>
    <font>
      <b/>
      <sz val="10"/>
      <color theme="1"/>
      <name val="Calibri Light"/>
      <family val="2"/>
    </font>
    <font>
      <sz val="10"/>
      <name val="Calibri Light"/>
      <family val="2"/>
    </font>
    <font>
      <b/>
      <sz val="11"/>
      <color theme="1"/>
      <name val="Calibri"/>
      <family val="2"/>
      <scheme val="minor"/>
    </font>
    <font>
      <sz val="11"/>
      <color theme="1"/>
      <name val="Calibri"/>
      <family val="2"/>
    </font>
    <font>
      <b/>
      <u/>
      <sz val="25"/>
      <color theme="0"/>
      <name val="Calibri"/>
      <family val="2"/>
    </font>
    <font>
      <b/>
      <sz val="11"/>
      <color rgb="FFFF0000"/>
      <name val="Calibri"/>
      <family val="2"/>
      <scheme val="minor"/>
    </font>
    <font>
      <sz val="11"/>
      <color rgb="FF00334E"/>
      <name val="Calibri"/>
      <family val="2"/>
      <scheme val="minor"/>
    </font>
    <font>
      <b/>
      <sz val="15"/>
      <color rgb="FF00334E"/>
      <name val="Calibri"/>
      <family val="2"/>
      <scheme val="minor"/>
    </font>
    <font>
      <sz val="15"/>
      <color rgb="FFBADD8B"/>
      <name val="Calibri"/>
      <family val="2"/>
      <scheme val="minor"/>
    </font>
    <font>
      <b/>
      <sz val="14"/>
      <color theme="1"/>
      <name val="Calibri"/>
      <family val="2"/>
      <scheme val="minor"/>
    </font>
    <font>
      <sz val="13"/>
      <color rgb="FF00334E"/>
      <name val="Calibri"/>
      <family val="2"/>
      <scheme val="minor"/>
    </font>
    <font>
      <b/>
      <sz val="13"/>
      <color rgb="FF00334E"/>
      <name val="Calibri"/>
      <family val="2"/>
      <scheme val="minor"/>
    </font>
    <font>
      <sz val="10"/>
      <color theme="1"/>
      <name val="Calibri"/>
      <family val="2"/>
    </font>
    <font>
      <sz val="11"/>
      <name val="Calibri"/>
      <family val="2"/>
      <scheme val="minor"/>
    </font>
    <font>
      <b/>
      <sz val="10"/>
      <name val="Arial"/>
      <family val="2"/>
    </font>
    <font>
      <b/>
      <i/>
      <sz val="10"/>
      <color theme="1"/>
      <name val="Arial"/>
      <family val="2"/>
    </font>
    <font>
      <sz val="7"/>
      <color theme="1"/>
      <name val="Arial"/>
      <family val="2"/>
      <charset val="204"/>
    </font>
    <font>
      <sz val="11"/>
      <color rgb="FFFF0000"/>
      <name val="Calibri"/>
      <family val="2"/>
      <scheme val="minor"/>
    </font>
    <font>
      <i/>
      <sz val="10"/>
      <color theme="1"/>
      <name val="Arial"/>
      <family val="2"/>
    </font>
    <font>
      <b/>
      <sz val="11"/>
      <name val="Arial"/>
      <family val="2"/>
    </font>
    <font>
      <sz val="11"/>
      <color theme="0"/>
      <name val="Calibri"/>
      <family val="2"/>
      <scheme val="minor"/>
    </font>
    <font>
      <u/>
      <sz val="11"/>
      <color theme="0"/>
      <name val="Calibri"/>
      <family val="2"/>
      <scheme val="minor"/>
    </font>
    <font>
      <sz val="8"/>
      <color rgb="FFFF0000"/>
      <name val="Calibri"/>
      <family val="2"/>
      <scheme val="minor"/>
    </font>
    <font>
      <sz val="9"/>
      <color indexed="81"/>
      <name val="Tahoma"/>
      <family val="2"/>
    </font>
    <font>
      <b/>
      <sz val="9"/>
      <color indexed="81"/>
      <name val="Tahoma"/>
      <family val="2"/>
    </font>
    <font>
      <sz val="11"/>
      <color theme="0" tint="-0.34998626667073579"/>
      <name val="Calibri"/>
      <family val="2"/>
      <scheme val="minor"/>
    </font>
    <font>
      <b/>
      <sz val="18"/>
      <name val="Arial"/>
      <family val="2"/>
    </font>
    <font>
      <b/>
      <sz val="11"/>
      <color rgb="FFFF0000"/>
      <name val="Arial"/>
      <family val="2"/>
    </font>
    <font>
      <sz val="11"/>
      <color theme="0"/>
      <name val="Arial"/>
      <family val="2"/>
    </font>
    <font>
      <b/>
      <sz val="18"/>
      <color rgb="FF00334E"/>
      <name val="Arial"/>
      <family val="2"/>
    </font>
    <font>
      <sz val="13"/>
      <color rgb="FF00334E"/>
      <name val="Arial"/>
      <family val="2"/>
    </font>
    <font>
      <b/>
      <sz val="14"/>
      <color theme="1"/>
      <name val="Arial"/>
      <family val="2"/>
    </font>
    <font>
      <b/>
      <sz val="14"/>
      <color rgb="FFFF0000"/>
      <name val="Arial"/>
      <family val="2"/>
    </font>
    <font>
      <sz val="13"/>
      <name val="Arial"/>
      <family val="2"/>
    </font>
    <font>
      <sz val="11"/>
      <color rgb="FFFF0000"/>
      <name val="Arial"/>
      <family val="2"/>
    </font>
    <font>
      <u/>
      <sz val="11"/>
      <color theme="10"/>
      <name val="Arial"/>
      <family val="2"/>
    </font>
    <font>
      <b/>
      <sz val="14"/>
      <color rgb="FF00334E"/>
      <name val="Arial"/>
      <family val="2"/>
    </font>
    <font>
      <b/>
      <u/>
      <sz val="25"/>
      <color theme="0"/>
      <name val="Arial"/>
      <family val="2"/>
    </font>
    <font>
      <b/>
      <sz val="16"/>
      <name val="Arial"/>
      <family val="2"/>
    </font>
    <font>
      <sz val="11"/>
      <color rgb="FF00334E"/>
      <name val="Arial"/>
      <family val="2"/>
    </font>
    <font>
      <sz val="12"/>
      <color theme="1"/>
      <name val="Arial"/>
      <family val="2"/>
    </font>
    <font>
      <sz val="14"/>
      <color theme="3"/>
      <name val="Arial"/>
      <family val="2"/>
    </font>
    <font>
      <sz val="14"/>
      <color theme="4"/>
      <name val="Arial"/>
      <family val="2"/>
    </font>
    <font>
      <b/>
      <sz val="9"/>
      <color rgb="FF008000"/>
      <name val="Arial"/>
      <family val="2"/>
    </font>
    <font>
      <b/>
      <sz val="10"/>
      <color theme="3"/>
      <name val="Arial"/>
      <family val="2"/>
    </font>
    <font>
      <b/>
      <sz val="10"/>
      <color theme="0"/>
      <name val="Arial"/>
      <family val="2"/>
    </font>
    <font>
      <sz val="8"/>
      <color theme="0"/>
      <name val="Arial"/>
      <family val="2"/>
    </font>
    <font>
      <b/>
      <sz val="13"/>
      <color theme="0"/>
      <name val="Arial"/>
      <family val="2"/>
    </font>
    <font>
      <b/>
      <sz val="13"/>
      <color theme="1"/>
      <name val="Arial"/>
      <family val="2"/>
    </font>
    <font>
      <sz val="12"/>
      <color theme="0"/>
      <name val="Arial"/>
      <family val="2"/>
    </font>
    <font>
      <b/>
      <sz val="11"/>
      <color theme="1"/>
      <name val="Calibri Light"/>
      <family val="2"/>
    </font>
    <font>
      <sz val="11"/>
      <color theme="1"/>
      <name val="Calibri Light"/>
      <family val="2"/>
    </font>
    <font>
      <b/>
      <sz val="11"/>
      <color theme="1"/>
      <name val="Calibri"/>
      <family val="2"/>
    </font>
    <font>
      <b/>
      <u/>
      <sz val="11"/>
      <color theme="10"/>
      <name val="Arial"/>
      <family val="2"/>
    </font>
    <font>
      <b/>
      <u/>
      <sz val="11"/>
      <color theme="1"/>
      <name val="Calibri"/>
      <family val="2"/>
      <scheme val="minor"/>
    </font>
    <font>
      <sz val="11"/>
      <color rgb="FF1B6CB5"/>
      <name val="Arial"/>
      <family val="2"/>
    </font>
    <font>
      <b/>
      <sz val="14"/>
      <name val="Arial"/>
      <family val="2"/>
    </font>
    <font>
      <b/>
      <sz val="13"/>
      <name val="Arial"/>
      <family val="2"/>
    </font>
    <font>
      <sz val="8"/>
      <color rgb="FFFF0000"/>
      <name val="Arial"/>
      <family val="2"/>
    </font>
    <font>
      <b/>
      <i/>
      <sz val="14"/>
      <color theme="1"/>
      <name val="Arial"/>
      <family val="2"/>
    </font>
    <font>
      <b/>
      <sz val="11"/>
      <color theme="0"/>
      <name val="Segoe UI"/>
      <family val="2"/>
    </font>
    <font>
      <b/>
      <sz val="11"/>
      <color theme="0"/>
      <name val="Arial Narrow"/>
      <family val="2"/>
    </font>
    <font>
      <sz val="11"/>
      <color theme="4" tint="0.59999389629810485"/>
      <name val="Arial"/>
      <family val="2"/>
    </font>
    <font>
      <i/>
      <sz val="10"/>
      <color rgb="FFC00000"/>
      <name val="Arial"/>
      <family val="2"/>
    </font>
    <font>
      <sz val="10"/>
      <color theme="1"/>
      <name val="Wingdings"/>
      <charset val="2"/>
    </font>
    <font>
      <sz val="10"/>
      <color rgb="FFC00000"/>
      <name val="Arial"/>
      <family val="2"/>
    </font>
    <font>
      <sz val="10"/>
      <name val="Calibri Light"/>
      <family val="2"/>
    </font>
    <font>
      <sz val="11"/>
      <color theme="1"/>
      <name val="Calibri"/>
      <family val="2"/>
      <scheme val="minor"/>
    </font>
    <font>
      <sz val="11"/>
      <color theme="1"/>
      <name val="Calibri"/>
      <family val="2"/>
      <scheme val="minor"/>
    </font>
    <font>
      <sz val="10"/>
      <color theme="0" tint="-0.34998626667073579"/>
      <name val="Calibri Light"/>
      <family val="2"/>
    </font>
    <font>
      <sz val="10"/>
      <color theme="0" tint="-0.34998626667073579"/>
      <name val="Calibri"/>
      <family val="2"/>
    </font>
    <font>
      <b/>
      <sz val="10"/>
      <color theme="1"/>
      <name val="Calibri"/>
      <family val="2"/>
      <scheme val="minor"/>
    </font>
    <font>
      <sz val="10"/>
      <name val="Arial"/>
      <family val="2"/>
    </font>
    <font>
      <sz val="16"/>
      <color theme="0"/>
      <name val="Arial"/>
      <family val="2"/>
    </font>
    <font>
      <sz val="24"/>
      <color theme="0"/>
      <name val="Arial"/>
      <family val="2"/>
    </font>
    <font>
      <b/>
      <sz val="18"/>
      <color theme="1"/>
      <name val="Arial"/>
      <family val="2"/>
    </font>
    <font>
      <sz val="18"/>
      <color theme="1"/>
      <name val="Arial"/>
      <family val="2"/>
    </font>
    <font>
      <b/>
      <i/>
      <sz val="11"/>
      <color theme="0"/>
      <name val="Arial"/>
      <family val="2"/>
    </font>
    <font>
      <sz val="11"/>
      <color rgb="FFD98C24"/>
      <name val="Arial"/>
      <family val="2"/>
    </font>
    <font>
      <sz val="11"/>
      <color rgb="FF0000FF"/>
      <name val="Arial"/>
      <family val="2"/>
    </font>
    <font>
      <b/>
      <sz val="11"/>
      <color rgb="FF1B6CB5"/>
      <name val="Arial"/>
      <family val="2"/>
    </font>
    <font>
      <sz val="13"/>
      <color rgb="FF0000FF"/>
      <name val="Arial"/>
      <family val="2"/>
    </font>
    <font>
      <u/>
      <sz val="11"/>
      <name val="Arial"/>
      <family val="2"/>
    </font>
    <font>
      <u/>
      <sz val="11"/>
      <name val="Calibri"/>
      <family val="2"/>
      <scheme val="minor"/>
    </font>
    <font>
      <b/>
      <u/>
      <sz val="14"/>
      <color rgb="FF538135"/>
      <name val="Calibri"/>
      <family val="2"/>
      <scheme val="minor"/>
    </font>
    <font>
      <b/>
      <sz val="12"/>
      <color rgb="FF538135"/>
      <name val="Calibri Light"/>
      <family val="2"/>
    </font>
    <font>
      <b/>
      <i/>
      <sz val="9"/>
      <color rgb="FF538135"/>
      <name val="Calibri"/>
      <family val="2"/>
      <scheme val="minor"/>
    </font>
    <font>
      <b/>
      <sz val="12"/>
      <color rgb="FF538135"/>
      <name val="Calibri"/>
      <family val="2"/>
      <scheme val="minor"/>
    </font>
    <font>
      <b/>
      <u/>
      <sz val="16"/>
      <color rgb="FF538135"/>
      <name val="Calibri"/>
      <family val="2"/>
      <scheme val="minor"/>
    </font>
    <font>
      <b/>
      <sz val="10"/>
      <color rgb="FF538135"/>
      <name val="Calibri"/>
      <family val="2"/>
      <scheme val="minor"/>
    </font>
    <font>
      <sz val="11"/>
      <color rgb="FF538135"/>
      <name val="Calibri Light"/>
      <family val="2"/>
    </font>
    <font>
      <sz val="11"/>
      <color rgb="FF538135"/>
      <name val="Calibri"/>
      <family val="2"/>
      <scheme val="minor"/>
    </font>
    <font>
      <b/>
      <sz val="11"/>
      <color rgb="FF538135"/>
      <name val="Calibri Light"/>
      <family val="2"/>
    </font>
    <font>
      <i/>
      <sz val="12"/>
      <name val="Calibri Light"/>
      <family val="2"/>
    </font>
    <font>
      <sz val="14"/>
      <color theme="1"/>
      <name val="Arial"/>
      <family val="2"/>
    </font>
    <font>
      <strike/>
      <sz val="8"/>
      <color theme="1"/>
      <name val="Century Gothic"/>
      <family val="2"/>
    </font>
    <font>
      <sz val="11"/>
      <color rgb="FF000000"/>
      <name val="Calibri"/>
      <family val="2"/>
    </font>
  </fonts>
  <fills count="41">
    <fill>
      <patternFill patternType="none"/>
    </fill>
    <fill>
      <patternFill patternType="gray125"/>
    </fill>
    <fill>
      <patternFill patternType="solid">
        <fgColor theme="0" tint="-4.9989318521683403E-2"/>
        <bgColor indexed="64"/>
      </patternFill>
    </fill>
    <fill>
      <patternFill patternType="solid">
        <fgColor theme="7" tint="0.59999389629810485"/>
        <bgColor indexed="64"/>
      </patternFill>
    </fill>
    <fill>
      <patternFill patternType="solid">
        <fgColor theme="0"/>
        <bgColor indexed="64"/>
      </patternFill>
    </fill>
    <fill>
      <patternFill patternType="solid">
        <fgColor rgb="FF54BCEB"/>
        <bgColor indexed="64"/>
      </patternFill>
    </fill>
    <fill>
      <patternFill patternType="solid">
        <fgColor rgb="FFFAF5D6"/>
        <bgColor indexed="64"/>
      </patternFill>
    </fill>
    <fill>
      <patternFill patternType="solid">
        <fgColor rgb="FF00334E"/>
        <bgColor indexed="64"/>
      </patternFill>
    </fill>
    <fill>
      <patternFill patternType="solid">
        <fgColor theme="0" tint="-0.14999847407452621"/>
        <bgColor indexed="64"/>
      </patternFill>
    </fill>
    <fill>
      <patternFill patternType="solid">
        <fgColor rgb="FF7BC143"/>
        <bgColor indexed="64"/>
      </patternFill>
    </fill>
    <fill>
      <patternFill patternType="solid">
        <fgColor theme="5" tint="0.39997558519241921"/>
        <bgColor indexed="64"/>
      </patternFill>
    </fill>
    <fill>
      <patternFill patternType="solid">
        <fgColor theme="7" tint="0.39997558519241921"/>
        <bgColor indexed="64"/>
      </patternFill>
    </fill>
    <fill>
      <patternFill patternType="solid">
        <fgColor theme="9" tint="0.39997558519241921"/>
        <bgColor indexed="64"/>
      </patternFill>
    </fill>
    <fill>
      <patternFill patternType="solid">
        <fgColor theme="4" tint="0.59999389629810485"/>
        <bgColor indexed="64"/>
      </patternFill>
    </fill>
    <fill>
      <patternFill patternType="solid">
        <fgColor theme="6" tint="0.59999389629810485"/>
        <bgColor indexed="64"/>
      </patternFill>
    </fill>
    <fill>
      <patternFill patternType="solid">
        <fgColor theme="5" tint="0.59999389629810485"/>
        <bgColor indexed="64"/>
      </patternFill>
    </fill>
    <fill>
      <patternFill patternType="solid">
        <fgColor theme="8" tint="0.59999389629810485"/>
        <bgColor indexed="64"/>
      </patternFill>
    </fill>
    <fill>
      <patternFill patternType="solid">
        <fgColor rgb="FFBADD8B"/>
        <bgColor indexed="64"/>
      </patternFill>
    </fill>
    <fill>
      <patternFill patternType="solid">
        <fgColor rgb="FFFF9FA1"/>
        <bgColor indexed="64"/>
      </patternFill>
    </fill>
    <fill>
      <patternFill patternType="solid">
        <fgColor rgb="FFEEBBF3"/>
        <bgColor indexed="64"/>
      </patternFill>
    </fill>
    <fill>
      <patternFill patternType="solid">
        <fgColor rgb="FFFFFF00"/>
        <bgColor indexed="64"/>
      </patternFill>
    </fill>
    <fill>
      <patternFill patternType="solid">
        <fgColor rgb="FF1B6CB5"/>
        <bgColor indexed="64"/>
      </patternFill>
    </fill>
    <fill>
      <patternFill patternType="solid">
        <fgColor theme="6" tint="0.59999389629810485"/>
        <bgColor indexed="65"/>
      </patternFill>
    </fill>
    <fill>
      <patternFill patternType="solid">
        <fgColor rgb="FF209C2C"/>
        <bgColor indexed="64"/>
      </patternFill>
    </fill>
    <fill>
      <gradientFill>
        <stop position="0">
          <color rgb="FF235591"/>
        </stop>
        <stop position="1">
          <color rgb="FF17375E"/>
        </stop>
      </gradientFill>
    </fill>
    <fill>
      <patternFill patternType="solid">
        <fgColor theme="0" tint="-0.249977111117893"/>
        <bgColor indexed="64"/>
      </patternFill>
    </fill>
    <fill>
      <patternFill patternType="solid">
        <fgColor theme="1"/>
        <bgColor indexed="64"/>
      </patternFill>
    </fill>
    <fill>
      <gradientFill degree="45">
        <stop position="0">
          <color theme="0" tint="-0.25098422193060094"/>
        </stop>
        <stop position="1">
          <color theme="0"/>
        </stop>
      </gradientFill>
    </fill>
    <fill>
      <patternFill patternType="solid">
        <fgColor theme="4" tint="0.39997558519241921"/>
        <bgColor indexed="64"/>
      </patternFill>
    </fill>
    <fill>
      <gradientFill>
        <stop position="0">
          <color rgb="FF64C058"/>
        </stop>
        <stop position="1">
          <color rgb="FF439639"/>
        </stop>
      </gradientFill>
    </fill>
    <fill>
      <gradientFill>
        <stop position="0">
          <color rgb="FFE1A14B"/>
        </stop>
        <stop position="1">
          <color rgb="FFD98C24"/>
        </stop>
      </gradientFill>
    </fill>
    <fill>
      <patternFill patternType="solid">
        <fgColor rgb="FF7BC143"/>
        <bgColor auto="1"/>
      </patternFill>
    </fill>
    <fill>
      <patternFill patternType="solid">
        <fgColor rgb="FFD98C24"/>
        <bgColor indexed="64"/>
      </patternFill>
    </fill>
    <fill>
      <patternFill patternType="solid">
        <fgColor rgb="FFD98C24"/>
        <bgColor auto="1"/>
      </patternFill>
    </fill>
    <fill>
      <gradientFill>
        <stop position="0">
          <color rgb="FFC00000"/>
        </stop>
        <stop position="1">
          <color rgb="FFEE3224"/>
        </stop>
      </gradientFill>
    </fill>
    <fill>
      <patternFill patternType="solid">
        <fgColor theme="7"/>
        <bgColor theme="7"/>
      </patternFill>
    </fill>
    <fill>
      <patternFill patternType="solid">
        <fgColor theme="7" tint="0.79998168889431442"/>
        <bgColor theme="7" tint="0.79998168889431442"/>
      </patternFill>
    </fill>
    <fill>
      <gradientFill degree="90">
        <stop position="0">
          <color rgb="FF439639"/>
        </stop>
        <stop position="1">
          <color rgb="FF81CB77"/>
        </stop>
      </gradientFill>
    </fill>
    <fill>
      <patternFill patternType="solid">
        <fgColor rgb="FFEE3224"/>
        <bgColor indexed="64"/>
      </patternFill>
    </fill>
    <fill>
      <patternFill patternType="solid">
        <fgColor rgb="FFBCE3F9"/>
        <bgColor indexed="64"/>
      </patternFill>
    </fill>
    <fill>
      <patternFill patternType="solid">
        <fgColor rgb="FF72CDF4"/>
        <bgColor indexed="64"/>
      </patternFill>
    </fill>
  </fills>
  <borders count="113">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bottom style="thin">
        <color theme="0" tint="-0.34998626667073579"/>
      </bottom>
      <diagonal/>
    </border>
    <border>
      <left/>
      <right style="thin">
        <color theme="0" tint="-0.34998626667073579"/>
      </right>
      <top/>
      <bottom/>
      <diagonal/>
    </border>
    <border>
      <left style="medium">
        <color theme="1" tint="0.34998626667073579"/>
      </left>
      <right/>
      <top style="medium">
        <color theme="1" tint="0.34998626667073579"/>
      </top>
      <bottom style="medium">
        <color theme="0" tint="-0.34998626667073579"/>
      </bottom>
      <diagonal/>
    </border>
    <border>
      <left/>
      <right/>
      <top style="medium">
        <color theme="1" tint="0.34998626667073579"/>
      </top>
      <bottom style="medium">
        <color theme="0" tint="-0.34998626667073579"/>
      </bottom>
      <diagonal/>
    </border>
    <border>
      <left/>
      <right style="medium">
        <color theme="0" tint="-0.34998626667073579"/>
      </right>
      <top style="medium">
        <color theme="1" tint="0.34998626667073579"/>
      </top>
      <bottom style="medium">
        <color theme="0" tint="-0.34998626667073579"/>
      </bottom>
      <diagonal/>
    </border>
    <border>
      <left style="medium">
        <color theme="1" tint="0.34998626667073579"/>
      </left>
      <right/>
      <top/>
      <bottom/>
      <diagonal/>
    </border>
    <border>
      <left/>
      <right/>
      <top style="thin">
        <color indexed="64"/>
      </top>
      <bottom/>
      <diagonal/>
    </border>
    <border>
      <left style="medium">
        <color theme="1" tint="0.34998626667073579"/>
      </left>
      <right/>
      <top style="medium">
        <color theme="1" tint="0.34998626667073579"/>
      </top>
      <bottom/>
      <diagonal/>
    </border>
    <border>
      <left/>
      <right/>
      <top style="medium">
        <color theme="1" tint="0.34998626667073579"/>
      </top>
      <bottom/>
      <diagonal/>
    </border>
    <border>
      <left/>
      <right/>
      <top/>
      <bottom style="thin">
        <color indexed="64"/>
      </bottom>
      <diagonal/>
    </border>
    <border>
      <left style="medium">
        <color theme="1" tint="0.34998626667073579"/>
      </left>
      <right/>
      <top/>
      <bottom style="medium">
        <color theme="0" tint="-0.34998626667073579"/>
      </bottom>
      <diagonal/>
    </border>
    <border>
      <left/>
      <right/>
      <top/>
      <bottom style="medium">
        <color theme="0" tint="-0.34998626667073579"/>
      </bottom>
      <diagonal/>
    </border>
    <border>
      <left/>
      <right style="medium">
        <color theme="0" tint="-0.34998626667073579"/>
      </right>
      <top style="medium">
        <color theme="1" tint="0.34998626667073579"/>
      </top>
      <bottom/>
      <diagonal/>
    </border>
    <border>
      <left/>
      <right style="medium">
        <color theme="0" tint="-0.34998626667073579"/>
      </right>
      <top/>
      <bottom/>
      <diagonal/>
    </border>
    <border>
      <left/>
      <right style="medium">
        <color theme="0" tint="-0.34998626667073579"/>
      </right>
      <top/>
      <bottom style="medium">
        <color theme="0" tint="-0.34998626667073579"/>
      </bottom>
      <diagonal/>
    </border>
    <border>
      <left/>
      <right/>
      <top style="thin">
        <color theme="7" tint="0.39997558519241921"/>
      </top>
      <bottom style="thin">
        <color theme="7" tint="0.39997558519241921"/>
      </bottom>
      <diagonal/>
    </border>
    <border>
      <left/>
      <right/>
      <top/>
      <bottom style="thin">
        <color theme="7" tint="0.39997558519241921"/>
      </bottom>
      <diagonal/>
    </border>
    <border>
      <left/>
      <right/>
      <top style="thin">
        <color theme="7" tint="0.39997558519241921"/>
      </top>
      <bottom/>
      <diagonal/>
    </border>
    <border>
      <left style="thin">
        <color theme="7" tint="0.39997558519241921"/>
      </left>
      <right/>
      <top/>
      <bottom style="thin">
        <color theme="7" tint="0.39997558519241921"/>
      </bottom>
      <diagonal/>
    </border>
    <border>
      <left/>
      <right style="thin">
        <color theme="7" tint="0.39997558519241921"/>
      </right>
      <top/>
      <bottom style="thin">
        <color theme="7" tint="0.39997558519241921"/>
      </bottom>
      <diagonal/>
    </border>
    <border>
      <left style="thin">
        <color theme="0" tint="-0.34998626667073579"/>
      </left>
      <right/>
      <top/>
      <bottom style="thin">
        <color theme="0" tint="-0.34998626667073579"/>
      </bottom>
      <diagonal/>
    </border>
    <border>
      <left/>
      <right/>
      <top/>
      <bottom style="thin">
        <color theme="0" tint="-0.34998626667073579"/>
      </bottom>
      <diagonal/>
    </border>
    <border>
      <left/>
      <right style="thin">
        <color theme="0" tint="-0.34998626667073579"/>
      </right>
      <top/>
      <bottom style="thin">
        <color theme="0" tint="-0.34998626667073579"/>
      </bottom>
      <diagonal/>
    </border>
    <border>
      <left style="thin">
        <color theme="0" tint="-0.34998626667073579"/>
      </left>
      <right/>
      <top/>
      <bottom/>
      <diagonal/>
    </border>
    <border>
      <left style="thin">
        <color theme="0" tint="-0.34998626667073579"/>
      </left>
      <right style="thin">
        <color theme="0" tint="-0.34998626667073579"/>
      </right>
      <top/>
      <bottom/>
      <diagonal/>
    </border>
    <border>
      <left style="thin">
        <color auto="1"/>
      </left>
      <right/>
      <top/>
      <bottom/>
      <diagonal/>
    </border>
    <border>
      <left style="medium">
        <color theme="1" tint="0.34998626667073579"/>
      </left>
      <right style="medium">
        <color theme="1" tint="0.34998626667073579"/>
      </right>
      <top/>
      <bottom/>
      <diagonal/>
    </border>
    <border>
      <left style="thin">
        <color indexed="64"/>
      </left>
      <right/>
      <top style="thin">
        <color indexed="64"/>
      </top>
      <bottom/>
      <diagonal/>
    </border>
    <border>
      <left style="thin">
        <color indexed="64"/>
      </left>
      <right/>
      <top/>
      <bottom style="thin">
        <color indexed="64"/>
      </bottom>
      <diagonal/>
    </border>
    <border>
      <left style="thick">
        <color theme="0" tint="-0.34998626667073579"/>
      </left>
      <right/>
      <top style="thick">
        <color theme="0" tint="-0.34998626667073579"/>
      </top>
      <bottom/>
      <diagonal/>
    </border>
    <border>
      <left/>
      <right/>
      <top style="thick">
        <color theme="0" tint="-0.34998626667073579"/>
      </top>
      <bottom/>
      <diagonal/>
    </border>
    <border>
      <left/>
      <right style="thick">
        <color theme="1" tint="0.14996795556505021"/>
      </right>
      <top style="thick">
        <color theme="0" tint="-0.34998626667073579"/>
      </top>
      <bottom/>
      <diagonal/>
    </border>
    <border>
      <left style="thick">
        <color theme="0" tint="-0.34998626667073579"/>
      </left>
      <right/>
      <top/>
      <bottom/>
      <diagonal/>
    </border>
    <border>
      <left/>
      <right style="thick">
        <color theme="1" tint="0.14996795556505021"/>
      </right>
      <top/>
      <bottom/>
      <diagonal/>
    </border>
    <border>
      <left style="thick">
        <color theme="0" tint="-0.34998626667073579"/>
      </left>
      <right/>
      <top/>
      <bottom style="thick">
        <color theme="1" tint="0.14996795556505021"/>
      </bottom>
      <diagonal/>
    </border>
    <border>
      <left/>
      <right/>
      <top/>
      <bottom style="thick">
        <color theme="1" tint="0.14996795556505021"/>
      </bottom>
      <diagonal/>
    </border>
    <border>
      <left/>
      <right style="thick">
        <color theme="1" tint="0.14996795556505021"/>
      </right>
      <top/>
      <bottom style="thick">
        <color theme="1" tint="0.14996795556505021"/>
      </bottom>
      <diagonal/>
    </border>
    <border>
      <left style="thin">
        <color indexed="64"/>
      </left>
      <right/>
      <top style="thin">
        <color indexed="64"/>
      </top>
      <bottom style="thin">
        <color indexed="64"/>
      </bottom>
      <diagonal/>
    </border>
    <border>
      <left style="medium">
        <color theme="0"/>
      </left>
      <right style="medium">
        <color theme="0"/>
      </right>
      <top style="medium">
        <color theme="0"/>
      </top>
      <bottom style="medium">
        <color theme="0"/>
      </bottom>
      <diagonal/>
    </border>
    <border>
      <left style="medium">
        <color theme="0"/>
      </left>
      <right/>
      <top style="medium">
        <color theme="0"/>
      </top>
      <bottom style="medium">
        <color theme="0"/>
      </bottom>
      <diagonal/>
    </border>
    <border>
      <left/>
      <right/>
      <top style="medium">
        <color theme="0"/>
      </top>
      <bottom style="medium">
        <color theme="0"/>
      </bottom>
      <diagonal/>
    </border>
    <border>
      <left/>
      <right style="medium">
        <color theme="0"/>
      </right>
      <top style="medium">
        <color theme="0"/>
      </top>
      <bottom style="medium">
        <color theme="0"/>
      </bottom>
      <diagonal/>
    </border>
    <border>
      <left style="medium">
        <color theme="2" tint="-0.499984740745262"/>
      </left>
      <right/>
      <top style="medium">
        <color theme="2" tint="-0.499984740745262"/>
      </top>
      <bottom/>
      <diagonal/>
    </border>
    <border>
      <left/>
      <right/>
      <top style="medium">
        <color theme="2" tint="-0.499984740745262"/>
      </top>
      <bottom/>
      <diagonal/>
    </border>
    <border>
      <left/>
      <right style="medium">
        <color theme="2" tint="-0.499984740745262"/>
      </right>
      <top style="medium">
        <color theme="2" tint="-0.499984740745262"/>
      </top>
      <bottom/>
      <diagonal/>
    </border>
    <border>
      <left style="medium">
        <color theme="2" tint="-0.499984740745262"/>
      </left>
      <right/>
      <top/>
      <bottom/>
      <diagonal/>
    </border>
    <border>
      <left/>
      <right style="medium">
        <color theme="2" tint="-0.499984740745262"/>
      </right>
      <top/>
      <bottom/>
      <diagonal/>
    </border>
    <border>
      <left style="medium">
        <color theme="2" tint="-0.499984740745262"/>
      </left>
      <right/>
      <top/>
      <bottom style="medium">
        <color theme="2" tint="-0.499984740745262"/>
      </bottom>
      <diagonal/>
    </border>
    <border>
      <left/>
      <right/>
      <top/>
      <bottom style="medium">
        <color theme="2" tint="-0.499984740745262"/>
      </bottom>
      <diagonal/>
    </border>
    <border>
      <left/>
      <right style="medium">
        <color theme="2" tint="-0.499984740745262"/>
      </right>
      <top/>
      <bottom style="medium">
        <color theme="2" tint="-0.499984740745262"/>
      </bottom>
      <diagonal/>
    </border>
    <border>
      <left style="thin">
        <color auto="1"/>
      </left>
      <right style="thin">
        <color theme="0" tint="-0.34998626667073579"/>
      </right>
      <top/>
      <bottom style="thin">
        <color theme="0" tint="-0.34998626667073579"/>
      </bottom>
      <diagonal/>
    </border>
    <border>
      <left style="thin">
        <color theme="0" tint="-0.34998626667073579"/>
      </left>
      <right style="thin">
        <color auto="1"/>
      </right>
      <top/>
      <bottom style="thin">
        <color theme="0" tint="-0.34998626667073579"/>
      </bottom>
      <diagonal/>
    </border>
    <border>
      <left style="thin">
        <color auto="1"/>
      </left>
      <right style="thin">
        <color theme="0" tint="-0.34998626667073579"/>
      </right>
      <top/>
      <bottom/>
      <diagonal/>
    </border>
    <border>
      <left style="thin">
        <color theme="0" tint="-0.34998626667073579"/>
      </left>
      <right style="thin">
        <color auto="1"/>
      </right>
      <top/>
      <bottom/>
      <diagonal/>
    </border>
    <border>
      <left style="thin">
        <color theme="0" tint="-0.34998626667073579"/>
      </left>
      <right style="thin">
        <color theme="1"/>
      </right>
      <top/>
      <bottom style="thin">
        <color theme="0" tint="-0.34998626667073579"/>
      </bottom>
      <diagonal/>
    </border>
    <border>
      <left style="thin">
        <color theme="0" tint="-0.34998626667073579"/>
      </left>
      <right style="thin">
        <color theme="1"/>
      </right>
      <top/>
      <bottom/>
      <diagonal/>
    </border>
    <border>
      <left/>
      <right style="thin">
        <color theme="0" tint="-0.34998626667073579"/>
      </right>
      <top style="thin">
        <color theme="0" tint="-0.34998626667073579"/>
      </top>
      <bottom style="thin">
        <color theme="0" tint="-0.34998626667073579"/>
      </bottom>
      <diagonal/>
    </border>
    <border>
      <left style="thin">
        <color rgb="FF1B6CB5"/>
      </left>
      <right/>
      <top style="thin">
        <color rgb="FF1B6CB5"/>
      </top>
      <bottom/>
      <diagonal/>
    </border>
    <border>
      <left/>
      <right/>
      <top style="thin">
        <color rgb="FF1B6CB5"/>
      </top>
      <bottom/>
      <diagonal/>
    </border>
    <border>
      <left/>
      <right style="thin">
        <color rgb="FF1B6CB5"/>
      </right>
      <top style="thin">
        <color rgb="FF1B6CB5"/>
      </top>
      <bottom/>
      <diagonal/>
    </border>
    <border>
      <left style="thin">
        <color rgb="FF1B6CB5"/>
      </left>
      <right/>
      <top/>
      <bottom/>
      <diagonal/>
    </border>
    <border>
      <left/>
      <right style="thin">
        <color rgb="FF1B6CB5"/>
      </right>
      <top/>
      <bottom/>
      <diagonal/>
    </border>
    <border>
      <left style="thin">
        <color rgb="FF1B6CB5"/>
      </left>
      <right/>
      <top/>
      <bottom style="thin">
        <color rgb="FF1B6CB5"/>
      </bottom>
      <diagonal/>
    </border>
    <border>
      <left/>
      <right/>
      <top/>
      <bottom style="thin">
        <color rgb="FF1B6CB5"/>
      </bottom>
      <diagonal/>
    </border>
    <border>
      <left/>
      <right style="thin">
        <color rgb="FF1B6CB5"/>
      </right>
      <top/>
      <bottom style="thin">
        <color rgb="FF1B6CB5"/>
      </bottom>
      <diagonal/>
    </border>
    <border>
      <left style="medium">
        <color indexed="64"/>
      </left>
      <right/>
      <top/>
      <bottom/>
      <diagonal/>
    </border>
    <border>
      <left/>
      <right style="medium">
        <color indexed="64"/>
      </right>
      <top/>
      <bottom/>
      <diagonal/>
    </border>
    <border>
      <left style="medium">
        <color theme="1" tint="0.34998626667073579"/>
      </left>
      <right/>
      <top style="medium">
        <color theme="1" tint="0.34998626667073579"/>
      </top>
      <bottom style="medium">
        <color theme="0" tint="-0.499984740745262"/>
      </bottom>
      <diagonal/>
    </border>
    <border>
      <left/>
      <right/>
      <top style="medium">
        <color theme="1" tint="0.34998626667073579"/>
      </top>
      <bottom style="medium">
        <color theme="0" tint="-0.499984740745262"/>
      </bottom>
      <diagonal/>
    </border>
    <border>
      <left/>
      <right style="medium">
        <color theme="0" tint="-0.34998626667073579"/>
      </right>
      <top style="medium">
        <color theme="1" tint="0.34998626667073579"/>
      </top>
      <bottom style="medium">
        <color theme="0" tint="-0.499984740745262"/>
      </bottom>
      <diagonal/>
    </border>
    <border>
      <left/>
      <right/>
      <top/>
      <bottom style="medium">
        <color theme="1" tint="0.34998626667073579"/>
      </bottom>
      <diagonal/>
    </border>
    <border>
      <left style="medium">
        <color theme="0"/>
      </left>
      <right/>
      <top style="medium">
        <color theme="0"/>
      </top>
      <bottom/>
      <diagonal/>
    </border>
    <border>
      <left/>
      <right/>
      <top style="medium">
        <color theme="0"/>
      </top>
      <bottom/>
      <diagonal/>
    </border>
    <border>
      <left style="medium">
        <color theme="0"/>
      </left>
      <right/>
      <top/>
      <bottom/>
      <diagonal/>
    </border>
    <border>
      <left style="medium">
        <color theme="0"/>
      </left>
      <right/>
      <top/>
      <bottom style="medium">
        <color theme="0"/>
      </bottom>
      <diagonal/>
    </border>
    <border>
      <left/>
      <right/>
      <top/>
      <bottom style="medium">
        <color theme="0"/>
      </bottom>
      <diagonal/>
    </border>
    <border>
      <left style="thin">
        <color rgb="FFEE3224"/>
      </left>
      <right/>
      <top style="thin">
        <color rgb="FFEE3224"/>
      </top>
      <bottom/>
      <diagonal/>
    </border>
    <border>
      <left/>
      <right/>
      <top style="thin">
        <color rgb="FFEE3224"/>
      </top>
      <bottom/>
      <diagonal/>
    </border>
    <border>
      <left/>
      <right style="thin">
        <color rgb="FFEE3224"/>
      </right>
      <top style="thin">
        <color rgb="FFEE3224"/>
      </top>
      <bottom/>
      <diagonal/>
    </border>
    <border>
      <left style="thin">
        <color rgb="FFEE3224"/>
      </left>
      <right/>
      <top/>
      <bottom style="thin">
        <color rgb="FFEE3224"/>
      </bottom>
      <diagonal/>
    </border>
    <border>
      <left/>
      <right/>
      <top/>
      <bottom style="thin">
        <color rgb="FFEE3224"/>
      </bottom>
      <diagonal/>
    </border>
    <border>
      <left/>
      <right style="thin">
        <color rgb="FFEE3224"/>
      </right>
      <top/>
      <bottom style="thin">
        <color rgb="FFEE3224"/>
      </bottom>
      <diagonal/>
    </border>
    <border>
      <left/>
      <right style="thin">
        <color theme="7" tint="0.39997558519241921"/>
      </right>
      <top style="thin">
        <color theme="7" tint="0.39997558519241921"/>
      </top>
      <bottom style="thin">
        <color theme="7" tint="0.39997558519241921"/>
      </bottom>
      <diagonal/>
    </border>
    <border>
      <left style="thin">
        <color theme="7" tint="0.39997558519241921"/>
      </left>
      <right/>
      <top style="thin">
        <color theme="7" tint="0.39997558519241921"/>
      </top>
      <bottom style="thin">
        <color theme="7" tint="0.39997558519241921"/>
      </bottom>
      <diagonal/>
    </border>
    <border>
      <left style="thin">
        <color rgb="FF439639"/>
      </left>
      <right/>
      <top style="thin">
        <color rgb="FF439639"/>
      </top>
      <bottom/>
      <diagonal/>
    </border>
    <border>
      <left/>
      <right/>
      <top style="thin">
        <color rgb="FF439639"/>
      </top>
      <bottom/>
      <diagonal/>
    </border>
    <border>
      <left/>
      <right style="thin">
        <color rgb="FF439639"/>
      </right>
      <top style="thin">
        <color rgb="FF439639"/>
      </top>
      <bottom/>
      <diagonal/>
    </border>
    <border>
      <left style="thin">
        <color rgb="FF439639"/>
      </left>
      <right/>
      <top/>
      <bottom style="thin">
        <color rgb="FF439639"/>
      </bottom>
      <diagonal/>
    </border>
    <border>
      <left/>
      <right/>
      <top/>
      <bottom style="thin">
        <color rgb="FF439639"/>
      </bottom>
      <diagonal/>
    </border>
    <border>
      <left/>
      <right style="thin">
        <color rgb="FF439639"/>
      </right>
      <top/>
      <bottom style="thin">
        <color rgb="FF439639"/>
      </bottom>
      <diagonal/>
    </border>
    <border>
      <left/>
      <right/>
      <top style="thin">
        <color rgb="FF1B6CB5"/>
      </top>
      <bottom style="thin">
        <color rgb="FF439639"/>
      </bottom>
      <diagonal/>
    </border>
    <border>
      <left style="thin">
        <color rgb="FF1B6CB5"/>
      </left>
      <right/>
      <top style="thin">
        <color rgb="FF1B6CB5"/>
      </top>
      <bottom style="thin">
        <color rgb="FF439639"/>
      </bottom>
      <diagonal/>
    </border>
    <border>
      <left/>
      <right style="thin">
        <color rgb="FF1B6CB5"/>
      </right>
      <top style="thin">
        <color rgb="FF1B6CB5"/>
      </top>
      <bottom style="thin">
        <color rgb="FF439639"/>
      </bottom>
      <diagonal/>
    </border>
    <border>
      <left style="thin">
        <color theme="0"/>
      </left>
      <right style="thin">
        <color theme="0"/>
      </right>
      <top style="thin">
        <color theme="0"/>
      </top>
      <bottom style="thin">
        <color theme="0"/>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style="thin">
        <color theme="0" tint="-0.34998626667073579"/>
      </right>
      <top style="medium">
        <color indexed="64"/>
      </top>
      <bottom/>
      <diagonal/>
    </border>
    <border>
      <left/>
      <right style="thin">
        <color theme="4" tint="0.39997558519241921"/>
      </right>
      <top style="thin">
        <color theme="4" tint="0.39997558519241921"/>
      </top>
      <bottom style="thin">
        <color theme="4" tint="0.39997558519241921"/>
      </bottom>
      <diagonal/>
    </border>
  </borders>
  <cellStyleXfs count="11">
    <xf numFmtId="0" fontId="0" fillId="0" borderId="0"/>
    <xf numFmtId="0" fontId="1" fillId="0" borderId="0" applyNumberFormat="0" applyFill="0" applyBorder="0" applyAlignment="0" applyProtection="0"/>
    <xf numFmtId="0" fontId="3" fillId="0" borderId="0" applyNumberFormat="0" applyAlignment="0" applyProtection="0"/>
    <xf numFmtId="9" fontId="19" fillId="0" borderId="0" applyFont="0" applyFill="0" applyBorder="0" applyAlignment="0" applyProtection="0"/>
    <xf numFmtId="0" fontId="3" fillId="0" borderId="0" applyNumberFormat="0" applyAlignment="0" applyProtection="0"/>
    <xf numFmtId="0" fontId="24" fillId="0" borderId="0"/>
    <xf numFmtId="9" fontId="3" fillId="0" borderId="0" applyFont="0" applyFill="0" applyBorder="0" applyAlignment="0" applyProtection="0"/>
    <xf numFmtId="43" fontId="3" fillId="0" borderId="0" applyFont="0" applyFill="0" applyBorder="0" applyAlignment="0" applyProtection="0"/>
    <xf numFmtId="0" fontId="3" fillId="22" borderId="0" applyNumberFormat="0" applyBorder="0" applyAlignment="0" applyProtection="0"/>
    <xf numFmtId="0" fontId="102" fillId="0" borderId="0"/>
    <xf numFmtId="44" fontId="3" fillId="0" borderId="0" applyFont="0" applyFill="0" applyBorder="0" applyAlignment="0" applyProtection="0"/>
  </cellStyleXfs>
  <cellXfs count="1129">
    <xf numFmtId="0" fontId="0" fillId="0" borderId="0" xfId="0"/>
    <xf numFmtId="0" fontId="0" fillId="2" borderId="1" xfId="0" applyFill="1" applyBorder="1"/>
    <xf numFmtId="0" fontId="0" fillId="3" borderId="1" xfId="0" applyFill="1" applyBorder="1"/>
    <xf numFmtId="0" fontId="0" fillId="3" borderId="2" xfId="0" applyFill="1" applyBorder="1"/>
    <xf numFmtId="0" fontId="0" fillId="2" borderId="6" xfId="0" applyFill="1" applyBorder="1" applyAlignment="1">
      <alignment horizontal="right"/>
    </xf>
    <xf numFmtId="0" fontId="0" fillId="2" borderId="3" xfId="0" applyFill="1" applyBorder="1"/>
    <xf numFmtId="0" fontId="0" fillId="2" borderId="7" xfId="0" applyFill="1" applyBorder="1" applyAlignment="1">
      <alignment horizontal="right"/>
    </xf>
    <xf numFmtId="0" fontId="0" fillId="2" borderId="4" xfId="0" applyFill="1" applyBorder="1"/>
    <xf numFmtId="0" fontId="0" fillId="2" borderId="8" xfId="0" applyFill="1" applyBorder="1" applyAlignment="1">
      <alignment horizontal="right"/>
    </xf>
    <xf numFmtId="0" fontId="0" fillId="2" borderId="5" xfId="0" applyFill="1" applyBorder="1"/>
    <xf numFmtId="0" fontId="0" fillId="3" borderId="1" xfId="0" applyFill="1" applyBorder="1" applyAlignment="1">
      <alignment horizontal="right"/>
    </xf>
    <xf numFmtId="0" fontId="0" fillId="0" borderId="9" xfId="0" applyBorder="1"/>
    <xf numFmtId="0" fontId="0" fillId="0" borderId="10" xfId="0" applyBorder="1"/>
    <xf numFmtId="0" fontId="0" fillId="0" borderId="11" xfId="0" applyBorder="1"/>
    <xf numFmtId="0" fontId="0" fillId="0" borderId="12" xfId="0" applyBorder="1"/>
    <xf numFmtId="0" fontId="0" fillId="0" borderId="13" xfId="0" applyBorder="1"/>
    <xf numFmtId="0" fontId="0" fillId="0" borderId="14" xfId="0" applyBorder="1"/>
    <xf numFmtId="0" fontId="0" fillId="0" borderId="15" xfId="0" applyBorder="1"/>
    <xf numFmtId="0" fontId="0" fillId="0" borderId="16" xfId="0" applyBorder="1"/>
    <xf numFmtId="0" fontId="1" fillId="0" borderId="0" xfId="1"/>
    <xf numFmtId="0" fontId="0" fillId="0" borderId="0" xfId="0" applyAlignment="1">
      <alignment wrapText="1"/>
    </xf>
    <xf numFmtId="0" fontId="0" fillId="0" borderId="0" xfId="0" applyAlignment="1">
      <alignment horizontal="center"/>
    </xf>
    <xf numFmtId="0" fontId="0" fillId="0" borderId="0" xfId="0" applyAlignment="1">
      <alignment vertical="top" wrapText="1"/>
    </xf>
    <xf numFmtId="0" fontId="0" fillId="0" borderId="0" xfId="0" applyAlignment="1">
      <alignment vertical="top"/>
    </xf>
    <xf numFmtId="0" fontId="3" fillId="0" borderId="0" xfId="2" applyFill="1" applyBorder="1" applyAlignment="1" applyProtection="1"/>
    <xf numFmtId="0" fontId="5" fillId="0" borderId="0" xfId="2" applyFont="1" applyBorder="1" applyAlignment="1" applyProtection="1">
      <alignment horizontal="left" readingOrder="1"/>
    </xf>
    <xf numFmtId="0" fontId="7" fillId="0" borderId="0" xfId="4" applyFont="1" applyFill="1" applyBorder="1" applyAlignment="1" applyProtection="1"/>
    <xf numFmtId="0" fontId="20" fillId="0" borderId="0" xfId="4" applyFont="1" applyFill="1" applyBorder="1" applyProtection="1"/>
    <xf numFmtId="0" fontId="7" fillId="0" borderId="0" xfId="4" applyFont="1" applyBorder="1" applyProtection="1"/>
    <xf numFmtId="0" fontId="9" fillId="0" borderId="0" xfId="4" applyFont="1" applyFill="1" applyBorder="1" applyAlignment="1" applyProtection="1">
      <alignment horizontal="right"/>
    </xf>
    <xf numFmtId="0" fontId="25" fillId="0" borderId="0" xfId="5" applyFont="1" applyAlignment="1">
      <alignment wrapText="1"/>
    </xf>
    <xf numFmtId="0" fontId="25" fillId="0" borderId="0" xfId="5" applyFont="1" applyAlignment="1">
      <alignment horizontal="center" wrapText="1"/>
    </xf>
    <xf numFmtId="0" fontId="24" fillId="0" borderId="0" xfId="5"/>
    <xf numFmtId="8" fontId="24" fillId="0" borderId="0" xfId="5" applyNumberFormat="1" applyAlignment="1">
      <alignment horizontal="center"/>
    </xf>
    <xf numFmtId="0" fontId="24" fillId="0" borderId="0" xfId="5" applyAlignment="1">
      <alignment horizontal="center"/>
    </xf>
    <xf numFmtId="4" fontId="24" fillId="0" borderId="0" xfId="5" applyNumberFormat="1" applyAlignment="1">
      <alignment horizontal="center"/>
    </xf>
    <xf numFmtId="8" fontId="24" fillId="0" borderId="0" xfId="5" applyNumberFormat="1"/>
    <xf numFmtId="0" fontId="27" fillId="0" borderId="0" xfId="0" applyFont="1"/>
    <xf numFmtId="0" fontId="27" fillId="0" borderId="0" xfId="0" applyFont="1" applyAlignment="1">
      <alignment horizontal="center"/>
    </xf>
    <xf numFmtId="14" fontId="28" fillId="0" borderId="1" xfId="0" applyNumberFormat="1" applyFont="1" applyBorder="1" applyAlignment="1">
      <alignment horizontal="center"/>
    </xf>
    <xf numFmtId="0" fontId="28" fillId="0" borderId="1" xfId="0" applyFont="1" applyBorder="1" applyAlignment="1">
      <alignment horizontal="center" wrapText="1"/>
    </xf>
    <xf numFmtId="49" fontId="28" fillId="0" borderId="1" xfId="0" applyNumberFormat="1" applyFont="1" applyBorder="1" applyAlignment="1">
      <alignment horizontal="left" wrapText="1"/>
    </xf>
    <xf numFmtId="0" fontId="28" fillId="0" borderId="1" xfId="0" applyFont="1" applyBorder="1" applyAlignment="1">
      <alignment horizontal="left" vertical="center" wrapText="1"/>
    </xf>
    <xf numFmtId="0" fontId="28" fillId="0" borderId="0" xfId="0" applyFont="1"/>
    <xf numFmtId="0" fontId="0" fillId="2" borderId="4" xfId="0" applyFill="1" applyBorder="1" applyAlignment="1">
      <alignment wrapText="1"/>
    </xf>
    <xf numFmtId="0" fontId="24" fillId="0" borderId="0" xfId="5" applyFill="1"/>
    <xf numFmtId="0" fontId="30" fillId="0" borderId="0" xfId="5" applyFont="1" applyFill="1" applyAlignment="1">
      <alignment wrapText="1"/>
    </xf>
    <xf numFmtId="0" fontId="29" fillId="0" borderId="32" xfId="5" applyNumberFormat="1" applyFont="1" applyFill="1" applyBorder="1" applyAlignment="1">
      <alignment wrapText="1"/>
    </xf>
    <xf numFmtId="0" fontId="31" fillId="0" borderId="33" xfId="5" applyNumberFormat="1" applyFont="1" applyFill="1" applyBorder="1" applyAlignment="1"/>
    <xf numFmtId="0" fontId="31" fillId="0" borderId="31" xfId="5" applyNumberFormat="1" applyFont="1" applyFill="1" applyBorder="1" applyAlignment="1"/>
    <xf numFmtId="0" fontId="29" fillId="0" borderId="35" xfId="5" applyNumberFormat="1" applyFont="1" applyFill="1" applyBorder="1" applyAlignment="1">
      <alignment wrapText="1"/>
    </xf>
    <xf numFmtId="0" fontId="2" fillId="0" borderId="0" xfId="0" applyFont="1" applyFill="1"/>
    <xf numFmtId="10" fontId="0" fillId="0" borderId="0" xfId="6" applyNumberFormat="1" applyFont="1"/>
    <xf numFmtId="170" fontId="0" fillId="0" borderId="0" xfId="0" applyNumberFormat="1"/>
    <xf numFmtId="173" fontId="0" fillId="0" borderId="0" xfId="0" applyNumberFormat="1"/>
    <xf numFmtId="0" fontId="33" fillId="0" borderId="0" xfId="0" applyFont="1"/>
    <xf numFmtId="0" fontId="0" fillId="0" borderId="0" xfId="0" applyAlignment="1">
      <alignment horizontal="center"/>
    </xf>
    <xf numFmtId="0" fontId="0" fillId="0" borderId="0" xfId="0" applyAlignment="1">
      <alignment horizontal="left"/>
    </xf>
    <xf numFmtId="0" fontId="3" fillId="0" borderId="0" xfId="2" applyBorder="1" applyAlignment="1" applyProtection="1">
      <alignment readingOrder="1"/>
    </xf>
    <xf numFmtId="0" fontId="3" fillId="0" borderId="0" xfId="2" applyBorder="1" applyProtection="1"/>
    <xf numFmtId="0" fontId="17" fillId="0" borderId="0" xfId="2" applyFont="1" applyFill="1" applyBorder="1" applyAlignment="1" applyProtection="1">
      <alignment horizontal="left"/>
    </xf>
    <xf numFmtId="0" fontId="18" fillId="0" borderId="0" xfId="2" applyFont="1" applyFill="1" applyBorder="1" applyProtection="1"/>
    <xf numFmtId="0" fontId="17" fillId="0" borderId="0" xfId="2" applyFont="1" applyFill="1" applyBorder="1" applyAlignment="1" applyProtection="1">
      <alignment horizontal="right"/>
    </xf>
    <xf numFmtId="0" fontId="0" fillId="0" borderId="0" xfId="0" applyBorder="1"/>
    <xf numFmtId="0" fontId="0" fillId="0" borderId="0" xfId="0" applyAlignment="1">
      <alignment horizontal="left"/>
    </xf>
    <xf numFmtId="0" fontId="38" fillId="0" borderId="0" xfId="0" applyFont="1" applyBorder="1" applyAlignment="1">
      <alignment horizontal="center" vertical="center"/>
    </xf>
    <xf numFmtId="0" fontId="0" fillId="0" borderId="0" xfId="0" applyBorder="1" applyAlignment="1">
      <alignment wrapText="1"/>
    </xf>
    <xf numFmtId="0" fontId="0" fillId="0" borderId="0" xfId="0"/>
    <xf numFmtId="0" fontId="0" fillId="0" borderId="0" xfId="0" applyProtection="1">
      <protection locked="0"/>
    </xf>
    <xf numFmtId="0" fontId="0" fillId="0" borderId="0" xfId="0" applyProtection="1"/>
    <xf numFmtId="0" fontId="0" fillId="0" borderId="1" xfId="0" applyBorder="1"/>
    <xf numFmtId="0" fontId="0" fillId="8" borderId="1" xfId="0" applyFill="1" applyBorder="1"/>
    <xf numFmtId="0" fontId="0" fillId="13" borderId="1" xfId="0" applyFill="1" applyBorder="1"/>
    <xf numFmtId="0" fontId="0" fillId="12" borderId="1" xfId="0" applyFill="1" applyBorder="1"/>
    <xf numFmtId="0" fontId="0" fillId="10" borderId="1" xfId="0" applyFill="1" applyBorder="1"/>
    <xf numFmtId="170" fontId="0" fillId="0" borderId="1" xfId="0" applyNumberFormat="1" applyBorder="1"/>
    <xf numFmtId="0" fontId="0" fillId="11" borderId="1" xfId="0" applyFill="1" applyBorder="1"/>
    <xf numFmtId="0" fontId="0" fillId="0" borderId="0" xfId="0" applyAlignment="1" applyProtection="1">
      <alignment wrapText="1"/>
    </xf>
    <xf numFmtId="0" fontId="24" fillId="4" borderId="0" xfId="5" applyFill="1"/>
    <xf numFmtId="0" fontId="31" fillId="0" borderId="0" xfId="5" applyFont="1" applyFill="1"/>
    <xf numFmtId="0" fontId="31" fillId="0" borderId="0" xfId="5" applyFont="1" applyFill="1" applyAlignment="1">
      <alignment horizontal="center"/>
    </xf>
    <xf numFmtId="4" fontId="31" fillId="0" borderId="0" xfId="5" applyNumberFormat="1" applyFont="1" applyFill="1" applyAlignment="1">
      <alignment horizontal="center"/>
    </xf>
    <xf numFmtId="8" fontId="31" fillId="0" borderId="0" xfId="5" applyNumberFormat="1" applyFont="1" applyFill="1"/>
    <xf numFmtId="0" fontId="8" fillId="0" borderId="22" xfId="2" applyFont="1" applyFill="1" applyBorder="1" applyAlignment="1" applyProtection="1">
      <alignment vertical="center" readingOrder="1"/>
    </xf>
    <xf numFmtId="0" fontId="8" fillId="0" borderId="0" xfId="2" applyFont="1" applyFill="1" applyBorder="1" applyAlignment="1" applyProtection="1">
      <alignment vertical="center"/>
    </xf>
    <xf numFmtId="0" fontId="23" fillId="7" borderId="0" xfId="4" applyFont="1" applyFill="1" applyBorder="1" applyAlignment="1" applyProtection="1">
      <alignment readingOrder="1"/>
    </xf>
    <xf numFmtId="0" fontId="23" fillId="7" borderId="0" xfId="2" applyFont="1" applyFill="1" applyBorder="1" applyAlignment="1" applyProtection="1">
      <alignment readingOrder="1"/>
    </xf>
    <xf numFmtId="0" fontId="8" fillId="0" borderId="0" xfId="2" applyFont="1" applyFill="1" applyBorder="1" applyAlignment="1" applyProtection="1">
      <alignment vertical="center" readingOrder="1"/>
    </xf>
    <xf numFmtId="0" fontId="8" fillId="0" borderId="22" xfId="2" applyFont="1" applyFill="1" applyBorder="1" applyAlignment="1" applyProtection="1">
      <alignment vertical="center"/>
    </xf>
    <xf numFmtId="0" fontId="8" fillId="0" borderId="0" xfId="2" applyFont="1" applyFill="1" applyBorder="1" applyAlignment="1" applyProtection="1">
      <alignment vertical="top"/>
    </xf>
    <xf numFmtId="0" fontId="4" fillId="0" borderId="0" xfId="2" applyFont="1" applyFill="1" applyBorder="1" applyAlignment="1" applyProtection="1">
      <alignment wrapText="1"/>
    </xf>
    <xf numFmtId="0" fontId="4" fillId="0" borderId="25" xfId="2" applyFont="1" applyFill="1" applyBorder="1" applyAlignment="1" applyProtection="1">
      <alignment wrapText="1"/>
    </xf>
    <xf numFmtId="3" fontId="4" fillId="0" borderId="0" xfId="2" applyNumberFormat="1" applyFont="1" applyFill="1" applyBorder="1" applyAlignment="1" applyProtection="1"/>
    <xf numFmtId="0" fontId="23" fillId="7" borderId="0" xfId="4" applyFont="1" applyFill="1" applyBorder="1" applyAlignment="1" applyProtection="1"/>
    <xf numFmtId="0" fontId="11" fillId="4" borderId="0" xfId="4" applyFont="1" applyFill="1" applyBorder="1" applyAlignment="1" applyProtection="1">
      <alignment vertical="center" wrapText="1"/>
    </xf>
    <xf numFmtId="0" fontId="1" fillId="12" borderId="1" xfId="1" applyFill="1" applyBorder="1"/>
    <xf numFmtId="0" fontId="5" fillId="0" borderId="0" xfId="2" applyFont="1" applyBorder="1" applyAlignment="1" applyProtection="1">
      <alignment readingOrder="1"/>
    </xf>
    <xf numFmtId="0" fontId="2" fillId="0" borderId="0" xfId="2" applyFont="1" applyFill="1" applyBorder="1" applyProtection="1"/>
    <xf numFmtId="0" fontId="3" fillId="0" borderId="0" xfId="2" applyFill="1" applyBorder="1" applyProtection="1"/>
    <xf numFmtId="0" fontId="9" fillId="0" borderId="0" xfId="2" applyFont="1" applyBorder="1" applyAlignment="1" applyProtection="1">
      <alignment readingOrder="1"/>
    </xf>
    <xf numFmtId="0" fontId="46" fillId="0" borderId="0" xfId="2" applyFont="1" applyFill="1" applyBorder="1" applyAlignment="1" applyProtection="1"/>
    <xf numFmtId="0" fontId="16" fillId="0" borderId="0" xfId="2" applyFont="1" applyFill="1" applyBorder="1" applyAlignment="1" applyProtection="1"/>
    <xf numFmtId="0" fontId="48" fillId="0" borderId="0" xfId="4" applyFont="1" applyBorder="1" applyAlignment="1" applyProtection="1">
      <alignment horizontal="left" vertical="center"/>
    </xf>
    <xf numFmtId="0" fontId="7" fillId="4" borderId="0" xfId="4" applyFont="1" applyFill="1" applyBorder="1" applyProtection="1"/>
    <xf numFmtId="0" fontId="20" fillId="0" borderId="0" xfId="4" applyFont="1" applyFill="1" applyBorder="1" applyAlignment="1" applyProtection="1">
      <alignment vertical="center"/>
    </xf>
    <xf numFmtId="0" fontId="24" fillId="0" borderId="0" xfId="5" applyFill="1" applyAlignment="1">
      <alignment horizontal="center"/>
    </xf>
    <xf numFmtId="4" fontId="24" fillId="0" borderId="0" xfId="5" applyNumberFormat="1" applyFill="1" applyAlignment="1">
      <alignment horizontal="center"/>
    </xf>
    <xf numFmtId="8" fontId="24" fillId="0" borderId="0" xfId="5" applyNumberFormat="1" applyFill="1"/>
    <xf numFmtId="0" fontId="0" fillId="20" borderId="0" xfId="0" applyFill="1"/>
    <xf numFmtId="14" fontId="0" fillId="0" borderId="0" xfId="0" applyNumberFormat="1"/>
    <xf numFmtId="175" fontId="0" fillId="0" borderId="0" xfId="0" applyNumberFormat="1"/>
    <xf numFmtId="2" fontId="0" fillId="0" borderId="0" xfId="0" applyNumberFormat="1"/>
    <xf numFmtId="0" fontId="41" fillId="0" borderId="0" xfId="0" applyFont="1" applyAlignment="1">
      <alignment horizontal="center" vertical="center" wrapText="1"/>
    </xf>
    <xf numFmtId="0" fontId="0" fillId="0" borderId="0" xfId="0" applyAlignment="1">
      <alignment horizontal="right"/>
    </xf>
    <xf numFmtId="165" fontId="0" fillId="0" borderId="0" xfId="0" applyNumberFormat="1" applyAlignment="1">
      <alignment horizontal="left"/>
    </xf>
    <xf numFmtId="0" fontId="35" fillId="0" borderId="0" xfId="0" applyFont="1" applyAlignment="1">
      <alignment horizontal="left"/>
    </xf>
    <xf numFmtId="0" fontId="0" fillId="0" borderId="0" xfId="0" applyAlignment="1"/>
    <xf numFmtId="0" fontId="0" fillId="0" borderId="0" xfId="0" applyAlignment="1">
      <alignment horizontal="left"/>
    </xf>
    <xf numFmtId="0" fontId="50" fillId="21" borderId="0" xfId="0" applyFont="1" applyFill="1"/>
    <xf numFmtId="0" fontId="51" fillId="21" borderId="0" xfId="1" applyFont="1" applyFill="1"/>
    <xf numFmtId="0" fontId="50" fillId="21" borderId="0" xfId="0" applyFont="1" applyFill="1" applyAlignment="1">
      <alignment wrapText="1"/>
    </xf>
    <xf numFmtId="0" fontId="50" fillId="21" borderId="0" xfId="0" applyFont="1" applyFill="1" applyAlignment="1">
      <alignment horizontal="center"/>
    </xf>
    <xf numFmtId="49" fontId="0" fillId="0" borderId="0" xfId="0" applyNumberFormat="1"/>
    <xf numFmtId="0" fontId="0" fillId="0" borderId="0" xfId="0" applyAlignment="1">
      <alignment horizontal="right"/>
    </xf>
    <xf numFmtId="165" fontId="0" fillId="0" borderId="0" xfId="0" applyNumberFormat="1" applyAlignment="1">
      <alignment horizontal="left"/>
    </xf>
    <xf numFmtId="0" fontId="35" fillId="0" borderId="0" xfId="0" applyFont="1" applyAlignment="1">
      <alignment horizontal="left"/>
    </xf>
    <xf numFmtId="0" fontId="0" fillId="0" borderId="0" xfId="0" applyAlignment="1"/>
    <xf numFmtId="0" fontId="39" fillId="0" borderId="0" xfId="0" applyFont="1" applyAlignment="1">
      <alignment horizontal="left" vertical="top" wrapText="1"/>
    </xf>
    <xf numFmtId="0" fontId="39" fillId="0" borderId="0" xfId="0" applyFont="1" applyAlignment="1">
      <alignment horizontal="left" vertical="center" wrapText="1"/>
    </xf>
    <xf numFmtId="0" fontId="39" fillId="0" borderId="0" xfId="0" applyFont="1" applyAlignment="1">
      <alignment vertical="top" wrapText="1"/>
    </xf>
    <xf numFmtId="0" fontId="0" fillId="0" borderId="0" xfId="0" applyBorder="1" applyAlignment="1" applyProtection="1">
      <alignment horizontal="left"/>
    </xf>
    <xf numFmtId="0" fontId="18" fillId="0" borderId="0" xfId="0" applyFont="1" applyAlignment="1">
      <alignment horizontal="left" vertical="top"/>
    </xf>
    <xf numFmtId="0" fontId="0" fillId="0" borderId="0" xfId="6" applyNumberFormat="1" applyFont="1"/>
    <xf numFmtId="0" fontId="55" fillId="0" borderId="0" xfId="0" applyFont="1"/>
    <xf numFmtId="170" fontId="55" fillId="0" borderId="0" xfId="0" applyNumberFormat="1" applyFont="1"/>
    <xf numFmtId="0" fontId="0" fillId="0" borderId="0" xfId="0" applyFill="1" applyBorder="1"/>
    <xf numFmtId="0" fontId="0" fillId="0" borderId="0" xfId="0" applyAlignment="1">
      <alignment horizontal="right"/>
    </xf>
    <xf numFmtId="0" fontId="0" fillId="0" borderId="0" xfId="0" applyAlignment="1">
      <alignment horizontal="left"/>
    </xf>
    <xf numFmtId="164" fontId="0" fillId="0" borderId="17" xfId="0" applyNumberFormat="1" applyBorder="1" applyAlignment="1">
      <alignment horizontal="right" vertical="center"/>
    </xf>
    <xf numFmtId="165" fontId="0" fillId="0" borderId="0" xfId="0" applyNumberFormat="1" applyAlignment="1">
      <alignment horizontal="left"/>
    </xf>
    <xf numFmtId="0" fontId="35" fillId="0" borderId="0" xfId="0" applyFont="1" applyAlignment="1">
      <alignment horizontal="left"/>
    </xf>
    <xf numFmtId="0" fontId="0" fillId="0" borderId="0" xfId="0" applyAlignment="1"/>
    <xf numFmtId="0" fontId="39" fillId="0" borderId="0" xfId="0" applyFont="1" applyAlignment="1">
      <alignment horizontal="left" vertical="top" wrapText="1"/>
    </xf>
    <xf numFmtId="0" fontId="39" fillId="0" borderId="0" xfId="0" applyFont="1" applyAlignment="1">
      <alignment horizontal="left" vertical="center" wrapText="1"/>
    </xf>
    <xf numFmtId="0" fontId="7" fillId="0" borderId="0" xfId="0" applyFont="1" applyAlignment="1"/>
    <xf numFmtId="0" fontId="7" fillId="0" borderId="0" xfId="0" applyFont="1"/>
    <xf numFmtId="0" fontId="7" fillId="0" borderId="0" xfId="0" applyFont="1" applyAlignment="1">
      <alignment horizontal="left" vertical="top" wrapText="1"/>
    </xf>
    <xf numFmtId="0" fontId="7" fillId="0" borderId="0" xfId="0" applyFont="1" applyAlignment="1">
      <alignment horizontal="left"/>
    </xf>
    <xf numFmtId="0" fontId="7" fillId="0" borderId="0" xfId="0" applyFont="1" applyAlignment="1">
      <alignment horizontal="left" vertical="top"/>
    </xf>
    <xf numFmtId="0" fontId="63" fillId="0" borderId="0" xfId="0" applyFont="1" applyAlignment="1">
      <alignment vertical="center" wrapText="1"/>
    </xf>
    <xf numFmtId="0" fontId="7" fillId="0" borderId="0" xfId="0" applyFont="1" applyProtection="1"/>
    <xf numFmtId="49" fontId="7" fillId="0" borderId="18" xfId="0" applyNumberFormat="1" applyFont="1" applyBorder="1" applyAlignment="1" applyProtection="1">
      <alignment horizontal="center"/>
      <protection locked="0"/>
    </xf>
    <xf numFmtId="0" fontId="7" fillId="0" borderId="0" xfId="0" applyFont="1" applyAlignment="1">
      <alignment vertical="top" wrapText="1"/>
    </xf>
    <xf numFmtId="0" fontId="61" fillId="0" borderId="0" xfId="0" applyFont="1" applyAlignment="1">
      <alignment horizontal="left" vertical="center" wrapText="1"/>
    </xf>
    <xf numFmtId="0" fontId="64" fillId="0" borderId="0" xfId="0" applyFont="1"/>
    <xf numFmtId="0" fontId="66" fillId="0" borderId="0" xfId="0" applyFont="1" applyAlignment="1">
      <alignment vertical="center"/>
    </xf>
    <xf numFmtId="0" fontId="7" fillId="0" borderId="15" xfId="0" applyFont="1" applyBorder="1"/>
    <xf numFmtId="0" fontId="7" fillId="0" borderId="0" xfId="0" applyFont="1" applyAlignment="1">
      <alignment horizontal="right"/>
    </xf>
    <xf numFmtId="0" fontId="7" fillId="0" borderId="0" xfId="0" applyFont="1" applyAlignment="1" applyProtection="1"/>
    <xf numFmtId="0" fontId="71" fillId="0" borderId="0" xfId="0" applyFont="1" applyBorder="1" applyAlignment="1" applyProtection="1"/>
    <xf numFmtId="0" fontId="72" fillId="0" borderId="0" xfId="0" applyFont="1" applyBorder="1" applyAlignment="1" applyProtection="1"/>
    <xf numFmtId="0" fontId="7" fillId="0" borderId="0" xfId="0" applyFont="1" applyBorder="1" applyProtection="1"/>
    <xf numFmtId="0" fontId="73" fillId="0" borderId="0" xfId="0" applyFont="1" applyFill="1" applyBorder="1" applyAlignment="1" applyProtection="1">
      <alignment wrapText="1"/>
    </xf>
    <xf numFmtId="0" fontId="9" fillId="0" borderId="0" xfId="0" applyFont="1" applyFill="1" applyBorder="1" applyAlignment="1" applyProtection="1">
      <alignment horizontal="left"/>
    </xf>
    <xf numFmtId="0" fontId="10" fillId="0" borderId="0" xfId="0" applyFont="1" applyFill="1" applyBorder="1" applyAlignment="1" applyProtection="1">
      <alignment vertical="top"/>
    </xf>
    <xf numFmtId="0" fontId="9" fillId="0" borderId="0" xfId="0" applyFont="1" applyFill="1" applyBorder="1" applyAlignment="1" applyProtection="1">
      <alignment vertical="top"/>
    </xf>
    <xf numFmtId="0" fontId="10" fillId="0" borderId="0" xfId="0" applyFont="1" applyFill="1" applyBorder="1" applyAlignment="1" applyProtection="1">
      <alignment vertical="top" wrapText="1"/>
    </xf>
    <xf numFmtId="0" fontId="9" fillId="0" borderId="0" xfId="0" applyFont="1" applyFill="1" applyBorder="1" applyAlignment="1" applyProtection="1">
      <alignment vertical="top" wrapText="1"/>
    </xf>
    <xf numFmtId="0" fontId="9" fillId="8" borderId="1" xfId="0" applyFont="1" applyFill="1" applyBorder="1" applyAlignment="1" applyProtection="1">
      <alignment horizontal="center"/>
    </xf>
    <xf numFmtId="0" fontId="9" fillId="0" borderId="0" xfId="0" applyFont="1" applyAlignment="1" applyProtection="1"/>
    <xf numFmtId="0" fontId="10" fillId="0" borderId="0" xfId="0" applyFont="1" applyBorder="1" applyAlignment="1" applyProtection="1">
      <alignment vertical="top" wrapText="1"/>
    </xf>
    <xf numFmtId="0" fontId="10" fillId="0" borderId="0" xfId="0" applyFont="1" applyBorder="1" applyAlignment="1" applyProtection="1">
      <alignment horizontal="left" vertical="top" wrapText="1" indent="1"/>
    </xf>
    <xf numFmtId="0" fontId="9" fillId="14" borderId="1" xfId="0" applyFont="1" applyFill="1" applyBorder="1" applyAlignment="1" applyProtection="1">
      <alignment horizontal="center" vertical="top"/>
    </xf>
    <xf numFmtId="0" fontId="76" fillId="0" borderId="0" xfId="0" applyFont="1" applyAlignment="1" applyProtection="1"/>
    <xf numFmtId="0" fontId="10" fillId="0" borderId="0" xfId="0" applyFont="1" applyFill="1" applyBorder="1" applyAlignment="1" applyProtection="1">
      <alignment vertical="top"/>
      <protection locked="0" hidden="1"/>
    </xf>
    <xf numFmtId="0" fontId="10" fillId="0" borderId="0" xfId="0" applyFont="1" applyFill="1" applyBorder="1" applyAlignment="1" applyProtection="1">
      <alignment vertical="top" wrapText="1"/>
      <protection locked="0" hidden="1"/>
    </xf>
    <xf numFmtId="0" fontId="10" fillId="0" borderId="0" xfId="0" applyFont="1" applyAlignment="1" applyProtection="1">
      <protection locked="0" hidden="1"/>
    </xf>
    <xf numFmtId="0" fontId="31" fillId="0" borderId="0" xfId="5" applyFont="1"/>
    <xf numFmtId="0" fontId="2" fillId="0" borderId="0" xfId="5" applyFont="1" applyFill="1"/>
    <xf numFmtId="0" fontId="25" fillId="0" borderId="0" xfId="5" applyFont="1" applyFill="1" applyAlignment="1">
      <alignment wrapText="1"/>
    </xf>
    <xf numFmtId="8" fontId="24" fillId="0" borderId="0" xfId="5" applyNumberFormat="1" applyFill="1" applyAlignment="1">
      <alignment horizontal="center"/>
    </xf>
    <xf numFmtId="0" fontId="6" fillId="0" borderId="0" xfId="0" applyFont="1" applyFill="1" applyBorder="1" applyAlignment="1"/>
    <xf numFmtId="0" fontId="7" fillId="0" borderId="0" xfId="0" applyFont="1" applyFill="1" applyBorder="1" applyAlignment="1"/>
    <xf numFmtId="0" fontId="7" fillId="0" borderId="0" xfId="0" applyFont="1" applyFill="1" applyBorder="1"/>
    <xf numFmtId="0" fontId="7" fillId="0" borderId="0" xfId="0" applyFont="1" applyFill="1" applyBorder="1" applyAlignment="1">
      <alignment horizontal="left"/>
    </xf>
    <xf numFmtId="0" fontId="58" fillId="0" borderId="0" xfId="0" applyFont="1" applyFill="1" applyBorder="1"/>
    <xf numFmtId="167" fontId="58" fillId="0" borderId="0" xfId="0" applyNumberFormat="1" applyFont="1" applyFill="1" applyBorder="1"/>
    <xf numFmtId="0" fontId="7" fillId="0" borderId="76" xfId="0" applyFont="1" applyFill="1" applyBorder="1"/>
    <xf numFmtId="0" fontId="7" fillId="0" borderId="77" xfId="0" applyFont="1" applyFill="1" applyBorder="1"/>
    <xf numFmtId="0" fontId="7" fillId="0" borderId="76" xfId="0" applyFont="1" applyFill="1" applyBorder="1" applyAlignment="1">
      <alignment horizontal="right"/>
    </xf>
    <xf numFmtId="0" fontId="7" fillId="0" borderId="78" xfId="0" applyFont="1" applyFill="1" applyBorder="1" applyAlignment="1">
      <alignment horizontal="right"/>
    </xf>
    <xf numFmtId="0" fontId="23" fillId="21" borderId="74" xfId="0" applyFont="1" applyFill="1" applyBorder="1"/>
    <xf numFmtId="0" fontId="23" fillId="21" borderId="75" xfId="0" applyFont="1" applyFill="1" applyBorder="1"/>
    <xf numFmtId="0" fontId="77" fillId="21" borderId="73" xfId="0" applyFont="1" applyFill="1" applyBorder="1"/>
    <xf numFmtId="0" fontId="7" fillId="0" borderId="76" xfId="0" applyFont="1" applyBorder="1"/>
    <xf numFmtId="0" fontId="7" fillId="0" borderId="0" xfId="0" applyFont="1" applyBorder="1"/>
    <xf numFmtId="0" fontId="7" fillId="0" borderId="77" xfId="0" applyFont="1" applyBorder="1"/>
    <xf numFmtId="0" fontId="7" fillId="0" borderId="78" xfId="0" applyFont="1" applyBorder="1"/>
    <xf numFmtId="0" fontId="7" fillId="0" borderId="79" xfId="0" applyFont="1" applyBorder="1"/>
    <xf numFmtId="0" fontId="7" fillId="0" borderId="80" xfId="0" applyFont="1" applyBorder="1"/>
    <xf numFmtId="0" fontId="0" fillId="0" borderId="0" xfId="0" applyAlignment="1">
      <alignment horizontal="right"/>
    </xf>
    <xf numFmtId="0" fontId="0" fillId="0" borderId="0" xfId="0" applyAlignment="1"/>
    <xf numFmtId="0" fontId="7" fillId="0" borderId="0" xfId="0" applyFont="1" applyAlignment="1">
      <alignment horizontal="left"/>
    </xf>
    <xf numFmtId="0" fontId="7" fillId="0" borderId="0" xfId="0" applyFont="1" applyAlignment="1">
      <alignment horizontal="center"/>
    </xf>
    <xf numFmtId="0" fontId="64" fillId="0" borderId="0" xfId="0" applyFont="1" applyAlignment="1">
      <alignment horizontal="left" vertical="center" wrapText="1"/>
    </xf>
    <xf numFmtId="167" fontId="7" fillId="5" borderId="0" xfId="0" applyNumberFormat="1" applyFont="1" applyFill="1" applyAlignment="1">
      <alignment horizontal="center"/>
    </xf>
    <xf numFmtId="179" fontId="7" fillId="5" borderId="0" xfId="0" applyNumberFormat="1" applyFont="1" applyFill="1" applyAlignment="1">
      <alignment horizontal="center"/>
    </xf>
    <xf numFmtId="0" fontId="0" fillId="0" borderId="81" xfId="0" applyBorder="1"/>
    <xf numFmtId="0" fontId="0" fillId="0" borderId="82" xfId="0" applyBorder="1"/>
    <xf numFmtId="49" fontId="0" fillId="0" borderId="0" xfId="0" applyNumberFormat="1" applyFont="1"/>
    <xf numFmtId="0" fontId="0" fillId="0" borderId="0" xfId="0" applyFont="1"/>
    <xf numFmtId="0" fontId="80" fillId="0" borderId="0" xfId="5" applyFont="1" applyAlignment="1">
      <alignment wrapText="1"/>
    </xf>
    <xf numFmtId="0" fontId="3" fillId="0" borderId="0" xfId="0" applyFont="1"/>
    <xf numFmtId="0" fontId="33" fillId="0" borderId="0" xfId="5" applyFont="1" applyAlignment="1">
      <alignment wrapText="1"/>
    </xf>
    <xf numFmtId="49" fontId="3" fillId="0" borderId="0" xfId="0" applyNumberFormat="1" applyFont="1"/>
    <xf numFmtId="49" fontId="81" fillId="0" borderId="0" xfId="5" applyNumberFormat="1" applyFont="1" applyFill="1" applyAlignment="1">
      <alignment wrapText="1"/>
    </xf>
    <xf numFmtId="0" fontId="81" fillId="0" borderId="0" xfId="5" applyFont="1" applyAlignment="1">
      <alignment wrapText="1"/>
    </xf>
    <xf numFmtId="0" fontId="81" fillId="0" borderId="0" xfId="5" applyFont="1" applyFill="1" applyAlignment="1">
      <alignment wrapText="1"/>
    </xf>
    <xf numFmtId="49" fontId="3" fillId="0" borderId="0" xfId="0" applyNumberFormat="1" applyFont="1" applyAlignment="1">
      <alignment wrapText="1"/>
    </xf>
    <xf numFmtId="0" fontId="3" fillId="0" borderId="0" xfId="0" applyFont="1" applyFill="1"/>
    <xf numFmtId="0" fontId="82" fillId="0" borderId="0" xfId="5" applyFont="1" applyAlignment="1">
      <alignment wrapText="1"/>
    </xf>
    <xf numFmtId="0" fontId="32" fillId="0" borderId="0" xfId="0" applyFont="1"/>
    <xf numFmtId="49" fontId="32" fillId="0" borderId="0" xfId="5" applyNumberFormat="1" applyFont="1" applyFill="1" applyAlignment="1">
      <alignment wrapText="1"/>
    </xf>
    <xf numFmtId="0" fontId="32" fillId="0" borderId="0" xfId="5" applyFont="1" applyAlignment="1">
      <alignment wrapText="1"/>
    </xf>
    <xf numFmtId="0" fontId="32" fillId="0" borderId="0" xfId="5" applyFont="1" applyFill="1" applyAlignment="1">
      <alignment wrapText="1"/>
    </xf>
    <xf numFmtId="0" fontId="0" fillId="0" borderId="0" xfId="0" applyFill="1"/>
    <xf numFmtId="8" fontId="31" fillId="0" borderId="0" xfId="5" applyNumberFormat="1" applyFont="1" applyFill="1" applyAlignment="1">
      <alignment horizontal="center"/>
    </xf>
    <xf numFmtId="0" fontId="0" fillId="0" borderId="76" xfId="0" applyBorder="1"/>
    <xf numFmtId="0" fontId="0" fillId="0" borderId="77" xfId="0" applyBorder="1"/>
    <xf numFmtId="0" fontId="6" fillId="0" borderId="77" xfId="0" applyFont="1" applyFill="1" applyBorder="1"/>
    <xf numFmtId="0" fontId="32" fillId="0" borderId="76" xfId="0" applyFont="1" applyBorder="1"/>
    <xf numFmtId="0" fontId="32" fillId="0" borderId="77" xfId="0" applyFont="1" applyBorder="1"/>
    <xf numFmtId="0" fontId="7" fillId="0" borderId="0" xfId="0" applyFont="1" applyAlignment="1">
      <alignment horizontal="left"/>
    </xf>
    <xf numFmtId="0" fontId="57" fillId="0" borderId="0" xfId="0" applyFont="1" applyAlignment="1"/>
    <xf numFmtId="0" fontId="0" fillId="0" borderId="0" xfId="0" applyFont="1" applyFill="1"/>
    <xf numFmtId="0" fontId="6" fillId="0" borderId="76" xfId="0" applyFont="1" applyFill="1" applyBorder="1" applyAlignment="1">
      <alignment horizontal="right" vertical="top"/>
    </xf>
    <xf numFmtId="0" fontId="32" fillId="0" borderId="76" xfId="0" applyFont="1" applyBorder="1" applyAlignment="1">
      <alignment vertical="top"/>
    </xf>
    <xf numFmtId="0" fontId="7" fillId="0" borderId="0" xfId="0" applyFont="1" applyAlignment="1">
      <alignment vertical="top"/>
    </xf>
    <xf numFmtId="0" fontId="32" fillId="0" borderId="0" xfId="0" applyFont="1" applyBorder="1" applyAlignment="1">
      <alignment vertical="top"/>
    </xf>
    <xf numFmtId="0" fontId="84" fillId="0" borderId="0" xfId="0" applyFont="1" applyBorder="1" applyAlignment="1">
      <alignment horizontal="left" vertical="top"/>
    </xf>
    <xf numFmtId="0" fontId="32" fillId="0" borderId="78" xfId="0" applyFont="1" applyBorder="1" applyAlignment="1">
      <alignment vertical="top"/>
    </xf>
    <xf numFmtId="0" fontId="84" fillId="0" borderId="79" xfId="0" applyFont="1" applyBorder="1" applyAlignment="1">
      <alignment horizontal="left" vertical="top"/>
    </xf>
    <xf numFmtId="0" fontId="32" fillId="0" borderId="79" xfId="0" applyFont="1" applyBorder="1" applyAlignment="1">
      <alignment vertical="top"/>
    </xf>
    <xf numFmtId="0" fontId="32" fillId="0" borderId="80" xfId="0" applyFont="1" applyBorder="1"/>
    <xf numFmtId="0" fontId="7" fillId="0" borderId="0" xfId="0" applyFont="1" applyAlignment="1">
      <alignment horizontal="right"/>
    </xf>
    <xf numFmtId="182" fontId="0" fillId="0" borderId="0" xfId="0" applyNumberFormat="1"/>
    <xf numFmtId="0" fontId="7" fillId="0" borderId="1" xfId="0" applyFont="1" applyBorder="1" applyProtection="1"/>
    <xf numFmtId="0" fontId="9" fillId="0" borderId="0" xfId="0" applyFont="1" applyAlignment="1" applyProtection="1">
      <alignment horizontal="left" vertical="top"/>
    </xf>
    <xf numFmtId="0" fontId="7" fillId="0" borderId="0" xfId="0" applyFont="1" applyFill="1" applyBorder="1" applyProtection="1"/>
    <xf numFmtId="0" fontId="7" fillId="0" borderId="0" xfId="0" applyNumberFormat="1" applyFont="1"/>
    <xf numFmtId="0" fontId="24" fillId="0" borderId="0" xfId="5" applyAlignment="1">
      <alignment horizontal="left"/>
    </xf>
    <xf numFmtId="49" fontId="24" fillId="0" borderId="0" xfId="5" applyNumberFormat="1" applyAlignment="1">
      <alignment horizontal="left"/>
    </xf>
    <xf numFmtId="0" fontId="24" fillId="0" borderId="0" xfId="5" applyNumberFormat="1" applyAlignment="1">
      <alignment horizontal="left"/>
    </xf>
    <xf numFmtId="14" fontId="24" fillId="0" borderId="0" xfId="5" applyNumberFormat="1" applyAlignment="1">
      <alignment horizontal="left"/>
    </xf>
    <xf numFmtId="4" fontId="24" fillId="0" borderId="0" xfId="5" applyNumberFormat="1" applyAlignment="1">
      <alignment horizontal="left"/>
    </xf>
    <xf numFmtId="0" fontId="29" fillId="0" borderId="34" xfId="5" applyNumberFormat="1" applyFont="1" applyFill="1" applyBorder="1" applyAlignment="1">
      <alignment horizontal="left" wrapText="1"/>
    </xf>
    <xf numFmtId="49" fontId="29" fillId="0" borderId="32" xfId="5" applyNumberFormat="1" applyFont="1" applyFill="1" applyBorder="1" applyAlignment="1">
      <alignment horizontal="left" wrapText="1"/>
    </xf>
    <xf numFmtId="0" fontId="29" fillId="0" borderId="32" xfId="5" applyNumberFormat="1" applyFont="1" applyFill="1" applyBorder="1" applyAlignment="1">
      <alignment horizontal="left" wrapText="1"/>
    </xf>
    <xf numFmtId="14" fontId="29" fillId="0" borderId="32" xfId="5" applyNumberFormat="1" applyFont="1" applyFill="1" applyBorder="1" applyAlignment="1">
      <alignment horizontal="left" wrapText="1"/>
    </xf>
    <xf numFmtId="0" fontId="24" fillId="0" borderId="0" xfId="5" applyFill="1" applyAlignment="1">
      <alignment horizontal="left"/>
    </xf>
    <xf numFmtId="49" fontId="24" fillId="0" borderId="0" xfId="5" applyNumberFormat="1" applyFill="1" applyAlignment="1">
      <alignment horizontal="left"/>
    </xf>
    <xf numFmtId="0" fontId="24" fillId="0" borderId="0" xfId="5" applyNumberFormat="1" applyFill="1" applyAlignment="1">
      <alignment horizontal="left"/>
    </xf>
    <xf numFmtId="14" fontId="24" fillId="0" borderId="0" xfId="5" applyNumberFormat="1" applyFill="1" applyAlignment="1">
      <alignment horizontal="left"/>
    </xf>
    <xf numFmtId="4" fontId="24" fillId="0" borderId="0" xfId="5" applyNumberFormat="1" applyFill="1" applyAlignment="1">
      <alignment horizontal="left"/>
    </xf>
    <xf numFmtId="0" fontId="25" fillId="0" borderId="0" xfId="5" applyFont="1" applyAlignment="1">
      <alignment horizontal="left" wrapText="1"/>
    </xf>
    <xf numFmtId="49" fontId="25" fillId="0" borderId="0" xfId="5" applyNumberFormat="1" applyFont="1" applyAlignment="1">
      <alignment horizontal="left" wrapText="1"/>
    </xf>
    <xf numFmtId="0" fontId="25" fillId="0" borderId="0" xfId="5" applyNumberFormat="1" applyFont="1" applyAlignment="1">
      <alignment horizontal="left" wrapText="1"/>
    </xf>
    <xf numFmtId="14" fontId="25" fillId="0" borderId="0" xfId="5" applyNumberFormat="1" applyFont="1" applyAlignment="1">
      <alignment horizontal="left" wrapText="1"/>
    </xf>
    <xf numFmtId="0" fontId="29" fillId="0" borderId="0" xfId="5" applyFont="1" applyAlignment="1">
      <alignment wrapText="1"/>
    </xf>
    <xf numFmtId="0" fontId="29" fillId="0" borderId="0" xfId="5" applyFont="1" applyFill="1" applyAlignment="1">
      <alignment wrapText="1"/>
    </xf>
    <xf numFmtId="0" fontId="65" fillId="0" borderId="0" xfId="1" applyFont="1" applyBorder="1" applyAlignment="1" applyProtection="1">
      <alignment horizontal="left"/>
    </xf>
    <xf numFmtId="0" fontId="7" fillId="0" borderId="0" xfId="0" applyFont="1" applyBorder="1" applyAlignment="1" applyProtection="1">
      <alignment horizontal="left"/>
    </xf>
    <xf numFmtId="0" fontId="7" fillId="0" borderId="0" xfId="0" applyFont="1" applyAlignment="1" applyProtection="1">
      <alignment horizontal="left"/>
    </xf>
    <xf numFmtId="166" fontId="7" fillId="0" borderId="0" xfId="0" applyNumberFormat="1" applyFont="1" applyBorder="1" applyAlignment="1" applyProtection="1">
      <alignment horizontal="left"/>
    </xf>
    <xf numFmtId="0" fontId="63" fillId="0" borderId="0" xfId="0" applyFont="1" applyAlignment="1" applyProtection="1">
      <alignment vertical="center" wrapText="1"/>
    </xf>
    <xf numFmtId="1" fontId="7" fillId="0" borderId="42" xfId="0" applyNumberFormat="1" applyFont="1" applyBorder="1" applyAlignment="1" applyProtection="1">
      <alignment horizontal="center"/>
    </xf>
    <xf numFmtId="0" fontId="0" fillId="26" borderId="0" xfId="0" applyFill="1"/>
    <xf numFmtId="0" fontId="0" fillId="0" borderId="0" xfId="0" applyNumberFormat="1" applyAlignment="1">
      <alignment wrapText="1"/>
    </xf>
    <xf numFmtId="0" fontId="0" fillId="0" borderId="0" xfId="0" applyFill="1" applyAlignment="1">
      <alignment wrapText="1"/>
    </xf>
    <xf numFmtId="180" fontId="0" fillId="0" borderId="0" xfId="0" applyNumberFormat="1" applyAlignment="1">
      <alignment wrapText="1"/>
    </xf>
    <xf numFmtId="0" fontId="0" fillId="20" borderId="0" xfId="0" applyFill="1" applyAlignment="1">
      <alignment wrapText="1"/>
    </xf>
    <xf numFmtId="3" fontId="0" fillId="0" borderId="0" xfId="0" applyNumberFormat="1" applyAlignment="1">
      <alignment wrapText="1"/>
    </xf>
    <xf numFmtId="0" fontId="0" fillId="26" borderId="0" xfId="0" applyFill="1" applyAlignment="1">
      <alignment wrapText="1"/>
    </xf>
    <xf numFmtId="0" fontId="0" fillId="27" borderId="0" xfId="0" applyFill="1"/>
    <xf numFmtId="0" fontId="0" fillId="28" borderId="0" xfId="0" applyFill="1" applyAlignment="1">
      <alignment wrapText="1"/>
    </xf>
    <xf numFmtId="0" fontId="0" fillId="28" borderId="0" xfId="0" applyFill="1"/>
    <xf numFmtId="0" fontId="0" fillId="28" borderId="0" xfId="0" applyFill="1" applyBorder="1"/>
    <xf numFmtId="0" fontId="0" fillId="0" borderId="0" xfId="0" applyProtection="1">
      <protection locked="0" hidden="1"/>
    </xf>
    <xf numFmtId="0" fontId="7" fillId="0" borderId="0" xfId="0" applyFont="1" applyFill="1" applyBorder="1" applyAlignment="1" applyProtection="1">
      <alignment vertical="top"/>
      <protection locked="0" hidden="1"/>
    </xf>
    <xf numFmtId="0" fontId="7" fillId="0" borderId="0" xfId="0" applyFont="1" applyFill="1" applyBorder="1" applyAlignment="1" applyProtection="1">
      <alignment vertical="top" wrapText="1"/>
      <protection locked="0" hidden="1"/>
    </xf>
    <xf numFmtId="0" fontId="7" fillId="0" borderId="0" xfId="0" applyFont="1" applyAlignment="1" applyProtection="1">
      <protection locked="0" hidden="1"/>
    </xf>
    <xf numFmtId="0" fontId="7" fillId="0" borderId="0" xfId="0" applyFont="1" applyProtection="1">
      <protection locked="0" hidden="1"/>
    </xf>
    <xf numFmtId="0" fontId="76" fillId="0" borderId="0" xfId="0" applyFont="1" applyAlignment="1" applyProtection="1">
      <protection hidden="1"/>
    </xf>
    <xf numFmtId="0" fontId="10" fillId="0" borderId="0" xfId="0" applyFont="1" applyFill="1" applyBorder="1" applyAlignment="1" applyProtection="1">
      <alignment vertical="top"/>
      <protection hidden="1"/>
    </xf>
    <xf numFmtId="0" fontId="48" fillId="0" borderId="0" xfId="4" applyFont="1" applyBorder="1" applyAlignment="1" applyProtection="1">
      <alignment vertical="top"/>
    </xf>
    <xf numFmtId="0" fontId="7" fillId="0" borderId="43" xfId="0" applyFont="1" applyBorder="1"/>
    <xf numFmtId="0" fontId="7" fillId="0" borderId="22" xfId="0" applyFont="1" applyBorder="1"/>
    <xf numFmtId="0" fontId="7" fillId="0" borderId="3" xfId="0" applyFont="1" applyBorder="1"/>
    <xf numFmtId="0" fontId="0" fillId="0" borderId="41" xfId="0" applyBorder="1" applyProtection="1"/>
    <xf numFmtId="0" fontId="0" fillId="0" borderId="4" xfId="0" applyBorder="1" applyProtection="1"/>
    <xf numFmtId="0" fontId="0" fillId="0" borderId="0" xfId="0" applyBorder="1" applyProtection="1"/>
    <xf numFmtId="0" fontId="0" fillId="0" borderId="44" xfId="0" applyBorder="1" applyProtection="1"/>
    <xf numFmtId="0" fontId="17" fillId="0" borderId="25" xfId="2" applyFont="1" applyFill="1" applyBorder="1" applyAlignment="1" applyProtection="1">
      <alignment horizontal="left"/>
    </xf>
    <xf numFmtId="0" fontId="18" fillId="0" borderId="25" xfId="2" applyFont="1" applyFill="1" applyBorder="1" applyProtection="1"/>
    <xf numFmtId="0" fontId="0" fillId="0" borderId="25" xfId="0" applyBorder="1" applyProtection="1"/>
    <xf numFmtId="0" fontId="0" fillId="0" borderId="25" xfId="0" applyBorder="1"/>
    <xf numFmtId="0" fontId="0" fillId="0" borderId="5" xfId="0" applyBorder="1" applyProtection="1"/>
    <xf numFmtId="0" fontId="7" fillId="0" borderId="43" xfId="0" applyFont="1" applyBorder="1" applyProtection="1"/>
    <xf numFmtId="0" fontId="7" fillId="0" borderId="22" xfId="0" applyFont="1" applyBorder="1" applyProtection="1"/>
    <xf numFmtId="0" fontId="7" fillId="0" borderId="3" xfId="0" applyFont="1" applyBorder="1" applyProtection="1"/>
    <xf numFmtId="0" fontId="7" fillId="0" borderId="0" xfId="0" applyFont="1" applyAlignment="1">
      <alignment horizontal="left"/>
    </xf>
    <xf numFmtId="1" fontId="0" fillId="0" borderId="0" xfId="0" applyNumberFormat="1" applyAlignment="1">
      <alignment wrapText="1"/>
    </xf>
    <xf numFmtId="1" fontId="0" fillId="0" borderId="0" xfId="0" applyNumberFormat="1"/>
    <xf numFmtId="1" fontId="0" fillId="27" borderId="0" xfId="0" applyNumberFormat="1" applyFill="1"/>
    <xf numFmtId="2" fontId="0" fillId="0" borderId="0" xfId="0" applyNumberFormat="1" applyAlignment="1">
      <alignment wrapText="1"/>
    </xf>
    <xf numFmtId="2" fontId="0" fillId="27" borderId="0" xfId="0" applyNumberFormat="1" applyFill="1"/>
    <xf numFmtId="185" fontId="0" fillId="0" borderId="0" xfId="0" applyNumberFormat="1" applyAlignment="1">
      <alignment wrapText="1"/>
    </xf>
    <xf numFmtId="185" fontId="0" fillId="0" borderId="0" xfId="0" applyNumberFormat="1"/>
    <xf numFmtId="185" fontId="0" fillId="27" borderId="0" xfId="0" applyNumberFormat="1" applyFill="1"/>
    <xf numFmtId="0" fontId="63" fillId="0" borderId="0" xfId="0" applyFont="1" applyAlignment="1">
      <alignment horizontal="center"/>
    </xf>
    <xf numFmtId="0" fontId="4" fillId="0" borderId="0" xfId="2" applyFont="1" applyFill="1" applyBorder="1" applyAlignment="1" applyProtection="1"/>
    <xf numFmtId="0" fontId="0" fillId="0" borderId="41" xfId="0" applyBorder="1"/>
    <xf numFmtId="0" fontId="0" fillId="0" borderId="4" xfId="0" applyBorder="1"/>
    <xf numFmtId="0" fontId="0" fillId="0" borderId="0" xfId="0" applyBorder="1" applyAlignment="1"/>
    <xf numFmtId="0" fontId="47" fillId="0" borderId="0" xfId="0" applyFont="1" applyBorder="1"/>
    <xf numFmtId="0" fontId="20" fillId="0" borderId="0" xfId="0" applyFont="1" applyBorder="1"/>
    <xf numFmtId="0" fontId="0" fillId="0" borderId="44" xfId="0" applyBorder="1"/>
    <xf numFmtId="0" fontId="0" fillId="0" borderId="5" xfId="0" applyBorder="1"/>
    <xf numFmtId="0" fontId="7" fillId="0" borderId="0" xfId="0" applyFont="1" applyFill="1" applyBorder="1" applyAlignment="1">
      <alignment vertical="top" wrapText="1"/>
    </xf>
    <xf numFmtId="0" fontId="7" fillId="0" borderId="77" xfId="0" applyFont="1" applyFill="1" applyBorder="1" applyAlignment="1">
      <alignment vertical="top" wrapText="1"/>
    </xf>
    <xf numFmtId="0" fontId="7" fillId="0" borderId="77" xfId="0" applyFont="1" applyBorder="1" applyProtection="1"/>
    <xf numFmtId="0" fontId="7" fillId="0" borderId="76" xfId="0" applyFont="1" applyBorder="1" applyAlignment="1">
      <alignment vertical="top"/>
    </xf>
    <xf numFmtId="0" fontId="7" fillId="0" borderId="0" xfId="0" applyFont="1" applyBorder="1" applyAlignment="1">
      <alignment vertical="top"/>
    </xf>
    <xf numFmtId="0" fontId="7" fillId="0" borderId="78" xfId="0" applyFont="1" applyBorder="1" applyAlignment="1">
      <alignment vertical="top"/>
    </xf>
    <xf numFmtId="0" fontId="7" fillId="0" borderId="0" xfId="0" applyFont="1" applyBorder="1" applyAlignment="1">
      <alignment horizontal="left" vertical="top"/>
    </xf>
    <xf numFmtId="0" fontId="7" fillId="0" borderId="0" xfId="0" applyFont="1" applyAlignment="1">
      <alignment horizontal="left"/>
    </xf>
    <xf numFmtId="0" fontId="7" fillId="0" borderId="76" xfId="0" applyFont="1" applyBorder="1" applyAlignment="1">
      <alignment horizontal="right"/>
    </xf>
    <xf numFmtId="0" fontId="31" fillId="0" borderId="32" xfId="5" applyNumberFormat="1" applyFont="1" applyFill="1" applyBorder="1" applyAlignment="1"/>
    <xf numFmtId="0" fontId="92" fillId="21" borderId="0" xfId="0" applyFont="1" applyFill="1" applyAlignment="1">
      <alignment horizontal="right"/>
    </xf>
    <xf numFmtId="0" fontId="0" fillId="0" borderId="0" xfId="0" applyNumberFormat="1"/>
    <xf numFmtId="0" fontId="0" fillId="9" borderId="0" xfId="0" applyFill="1"/>
    <xf numFmtId="1" fontId="43" fillId="9" borderId="0" xfId="0" applyNumberFormat="1" applyFont="1" applyFill="1"/>
    <xf numFmtId="0" fontId="43" fillId="9" borderId="0" xfId="0" applyFont="1" applyFill="1"/>
    <xf numFmtId="2" fontId="43" fillId="9" borderId="0" xfId="0" applyNumberFormat="1" applyFont="1" applyFill="1"/>
    <xf numFmtId="185" fontId="43" fillId="9" borderId="0" xfId="0" applyNumberFormat="1" applyFont="1" applyFill="1"/>
    <xf numFmtId="0" fontId="43" fillId="9" borderId="0" xfId="0" quotePrefix="1" applyFont="1" applyFill="1"/>
    <xf numFmtId="1" fontId="0" fillId="9" borderId="0" xfId="0" applyNumberFormat="1" applyFill="1"/>
    <xf numFmtId="2" fontId="0" fillId="9" borderId="0" xfId="0" applyNumberFormat="1" applyFill="1"/>
    <xf numFmtId="0" fontId="0" fillId="9" borderId="0" xfId="0" applyNumberFormat="1" applyFill="1"/>
    <xf numFmtId="185" fontId="0" fillId="9" borderId="0" xfId="0" applyNumberFormat="1" applyFill="1"/>
    <xf numFmtId="0" fontId="0" fillId="9" borderId="0" xfId="0" quotePrefix="1" applyFill="1"/>
    <xf numFmtId="0" fontId="0" fillId="31" borderId="0" xfId="0" applyFill="1"/>
    <xf numFmtId="2" fontId="0" fillId="31" borderId="0" xfId="0" applyNumberFormat="1" applyFill="1"/>
    <xf numFmtId="1" fontId="0" fillId="31" borderId="0" xfId="0" applyNumberFormat="1" applyFill="1"/>
    <xf numFmtId="185" fontId="0" fillId="31" borderId="0" xfId="0" applyNumberFormat="1" applyFill="1"/>
    <xf numFmtId="0" fontId="0" fillId="32" borderId="0" xfId="0" applyNumberFormat="1" applyFill="1"/>
    <xf numFmtId="0" fontId="0" fillId="32" borderId="0" xfId="0" applyFill="1"/>
    <xf numFmtId="1" fontId="0" fillId="32" borderId="0" xfId="0" applyNumberFormat="1" applyFill="1"/>
    <xf numFmtId="2" fontId="0" fillId="32" borderId="0" xfId="0" applyNumberFormat="1" applyFill="1"/>
    <xf numFmtId="185" fontId="0" fillId="32" borderId="0" xfId="0" applyNumberFormat="1" applyFill="1"/>
    <xf numFmtId="0" fontId="0" fillId="32" borderId="0" xfId="0" quotePrefix="1" applyFill="1"/>
    <xf numFmtId="0" fontId="0" fillId="33" borderId="0" xfId="0" applyFill="1"/>
    <xf numFmtId="1" fontId="0" fillId="33" borderId="0" xfId="0" applyNumberFormat="1" applyFill="1"/>
    <xf numFmtId="0" fontId="0" fillId="32" borderId="0" xfId="0" applyNumberFormat="1" applyFill="1" applyBorder="1"/>
    <xf numFmtId="0" fontId="0" fillId="32" borderId="0" xfId="0" applyFill="1" applyBorder="1"/>
    <xf numFmtId="2" fontId="0" fillId="32" borderId="0" xfId="0" applyNumberFormat="1" applyFill="1" applyBorder="1"/>
    <xf numFmtId="1" fontId="0" fillId="32" borderId="0" xfId="0" applyNumberFormat="1" applyFill="1" applyBorder="1"/>
    <xf numFmtId="185" fontId="0" fillId="32" borderId="0" xfId="0" applyNumberFormat="1" applyFill="1" applyBorder="1"/>
    <xf numFmtId="0" fontId="0" fillId="32" borderId="0" xfId="0" quotePrefix="1" applyFill="1" applyBorder="1"/>
    <xf numFmtId="0" fontId="94" fillId="0" borderId="0" xfId="0" applyFont="1" applyBorder="1" applyAlignment="1" applyProtection="1">
      <alignment horizontal="left" vertical="top" wrapText="1" indent="1"/>
    </xf>
    <xf numFmtId="0" fontId="20" fillId="0" borderId="0" xfId="0" applyFont="1" applyBorder="1" applyAlignment="1" applyProtection="1">
      <alignment horizontal="left" vertical="top" wrapText="1" indent="1"/>
    </xf>
    <xf numFmtId="0" fontId="2" fillId="0" borderId="0" xfId="0" applyFont="1"/>
    <xf numFmtId="180" fontId="7" fillId="0" borderId="0" xfId="0" applyNumberFormat="1" applyFont="1" applyProtection="1"/>
    <xf numFmtId="180" fontId="0" fillId="0" borderId="0" xfId="0" applyNumberFormat="1"/>
    <xf numFmtId="180" fontId="43" fillId="9" borderId="0" xfId="0" applyNumberFormat="1" applyFont="1" applyFill="1"/>
    <xf numFmtId="180" fontId="0" fillId="9" borderId="0" xfId="0" applyNumberFormat="1" applyFill="1"/>
    <xf numFmtId="180" fontId="0" fillId="32" borderId="0" xfId="0" applyNumberFormat="1" applyFill="1"/>
    <xf numFmtId="180" fontId="0" fillId="32" borderId="0" xfId="0" applyNumberFormat="1" applyFill="1" applyBorder="1"/>
    <xf numFmtId="180" fontId="0" fillId="27" borderId="0" xfId="0" applyNumberFormat="1" applyFill="1"/>
    <xf numFmtId="180" fontId="0" fillId="31" borderId="0" xfId="0" applyNumberFormat="1" applyFill="1"/>
    <xf numFmtId="0" fontId="29" fillId="0" borderId="0" xfId="5" applyNumberFormat="1" applyFont="1" applyFill="1" applyBorder="1" applyAlignment="1">
      <alignment wrapText="1"/>
    </xf>
    <xf numFmtId="0" fontId="96" fillId="0" borderId="0" xfId="5" applyFont="1" applyFill="1"/>
    <xf numFmtId="0" fontId="10" fillId="0" borderId="0" xfId="0" applyFont="1" applyProtection="1"/>
    <xf numFmtId="0" fontId="9" fillId="4" borderId="1" xfId="0" applyFont="1" applyFill="1" applyBorder="1" applyAlignment="1" applyProtection="1">
      <alignment horizontal="center"/>
      <protection locked="0"/>
    </xf>
    <xf numFmtId="0" fontId="9" fillId="14" borderId="1" xfId="0" applyFont="1" applyFill="1" applyBorder="1" applyAlignment="1" applyProtection="1">
      <alignment horizontal="center"/>
    </xf>
    <xf numFmtId="0" fontId="70" fillId="0" borderId="0" xfId="0" applyFont="1" applyAlignment="1">
      <alignment vertical="top" wrapText="1"/>
    </xf>
    <xf numFmtId="49" fontId="97" fillId="0" borderId="0" xfId="0" applyNumberFormat="1" applyFont="1"/>
    <xf numFmtId="0" fontId="97" fillId="0" borderId="0" xfId="0" applyFont="1"/>
    <xf numFmtId="0" fontId="29" fillId="35" borderId="32" xfId="5" applyNumberFormat="1" applyFont="1" applyFill="1" applyBorder="1" applyAlignment="1">
      <alignment wrapText="1"/>
    </xf>
    <xf numFmtId="0" fontId="31" fillId="0" borderId="0" xfId="5" applyFont="1" applyFill="1" applyAlignment="1"/>
    <xf numFmtId="49" fontId="98" fillId="0" borderId="0" xfId="0" applyNumberFormat="1" applyFont="1"/>
    <xf numFmtId="0" fontId="98" fillId="0" borderId="0" xfId="0" applyFont="1"/>
    <xf numFmtId="0" fontId="99" fillId="0" borderId="0" xfId="5" applyFont="1" applyAlignment="1">
      <alignment horizontal="left"/>
    </xf>
    <xf numFmtId="49" fontId="99" fillId="0" borderId="0" xfId="5" applyNumberFormat="1" applyFont="1" applyAlignment="1">
      <alignment horizontal="left"/>
    </xf>
    <xf numFmtId="0" fontId="99" fillId="0" borderId="0" xfId="5" applyNumberFormat="1" applyFont="1" applyAlignment="1">
      <alignment horizontal="left"/>
    </xf>
    <xf numFmtId="14" fontId="99" fillId="0" borderId="0" xfId="5" applyNumberFormat="1" applyFont="1" applyAlignment="1">
      <alignment horizontal="left"/>
    </xf>
    <xf numFmtId="4" fontId="99" fillId="0" borderId="0" xfId="5" applyNumberFormat="1" applyFont="1" applyAlignment="1">
      <alignment horizontal="left"/>
    </xf>
    <xf numFmtId="0" fontId="99" fillId="0" borderId="0" xfId="5" applyFont="1"/>
    <xf numFmtId="0" fontId="99" fillId="0" borderId="0" xfId="5" applyFont="1" applyAlignment="1">
      <alignment wrapText="1"/>
    </xf>
    <xf numFmtId="0" fontId="99" fillId="0" borderId="31" xfId="5" applyNumberFormat="1" applyFont="1" applyFill="1" applyBorder="1" applyAlignment="1"/>
    <xf numFmtId="0" fontId="99" fillId="0" borderId="0" xfId="5" applyFont="1" applyFill="1"/>
    <xf numFmtId="0" fontId="2" fillId="0" borderId="0" xfId="5" applyFont="1" applyFill="1" applyAlignment="1">
      <alignment horizontal="left"/>
    </xf>
    <xf numFmtId="49" fontId="2" fillId="0" borderId="0" xfId="5" applyNumberFormat="1" applyFont="1" applyFill="1" applyAlignment="1">
      <alignment horizontal="left"/>
    </xf>
    <xf numFmtId="0" fontId="2" fillId="0" borderId="0" xfId="5" applyNumberFormat="1" applyFont="1" applyFill="1" applyAlignment="1">
      <alignment horizontal="left"/>
    </xf>
    <xf numFmtId="14" fontId="2" fillId="0" borderId="0" xfId="5" applyNumberFormat="1" applyFont="1" applyFill="1" applyAlignment="1">
      <alignment horizontal="left"/>
    </xf>
    <xf numFmtId="4" fontId="2" fillId="0" borderId="0" xfId="5" applyNumberFormat="1" applyFont="1" applyFill="1" applyAlignment="1">
      <alignment horizontal="left"/>
    </xf>
    <xf numFmtId="0" fontId="101" fillId="0" borderId="0" xfId="5" applyNumberFormat="1" applyFont="1" applyFill="1" applyBorder="1" applyAlignment="1">
      <alignment wrapText="1"/>
    </xf>
    <xf numFmtId="0" fontId="2" fillId="0" borderId="0" xfId="5" applyNumberFormat="1" applyFont="1" applyFill="1" applyBorder="1" applyAlignment="1">
      <alignment wrapText="1"/>
    </xf>
    <xf numFmtId="0" fontId="99" fillId="36" borderId="31" xfId="5" applyNumberFormat="1" applyFont="1" applyFill="1" applyBorder="1" applyAlignment="1"/>
    <xf numFmtId="0" fontId="99" fillId="0" borderId="31" xfId="5" applyNumberFormat="1" applyFont="1" applyBorder="1" applyAlignment="1"/>
    <xf numFmtId="0" fontId="99" fillId="36" borderId="98" xfId="5" applyNumberFormat="1" applyFont="1" applyFill="1" applyBorder="1" applyAlignment="1"/>
    <xf numFmtId="0" fontId="99" fillId="0" borderId="98" xfId="5" applyNumberFormat="1" applyFont="1" applyBorder="1" applyAlignment="1"/>
    <xf numFmtId="0" fontId="99" fillId="36" borderId="99" xfId="5" applyNumberFormat="1" applyFont="1" applyFill="1" applyBorder="1" applyAlignment="1"/>
    <xf numFmtId="0" fontId="99" fillId="0" borderId="99" xfId="5" applyNumberFormat="1" applyFont="1" applyBorder="1" applyAlignment="1"/>
    <xf numFmtId="186" fontId="0" fillId="0" borderId="0" xfId="0" applyNumberFormat="1"/>
    <xf numFmtId="49" fontId="0" fillId="0" borderId="0" xfId="0" applyNumberFormat="1" applyAlignment="1">
      <alignment wrapText="1"/>
    </xf>
    <xf numFmtId="49" fontId="1" fillId="9" borderId="0" xfId="1" applyNumberFormat="1" applyFill="1"/>
    <xf numFmtId="49" fontId="43" fillId="9" borderId="0" xfId="0" applyNumberFormat="1" applyFont="1" applyFill="1"/>
    <xf numFmtId="49" fontId="0" fillId="9" borderId="0" xfId="0" applyNumberFormat="1" applyFill="1"/>
    <xf numFmtId="49" fontId="1" fillId="32" borderId="0" xfId="1" applyNumberFormat="1" applyFill="1"/>
    <xf numFmtId="49" fontId="0" fillId="32" borderId="0" xfId="0" applyNumberFormat="1" applyFill="1"/>
    <xf numFmtId="49" fontId="1" fillId="32" borderId="0" xfId="1" applyNumberFormat="1" applyFill="1" applyBorder="1"/>
    <xf numFmtId="49" fontId="0" fillId="32" borderId="0" xfId="0" applyNumberFormat="1" applyFill="1" applyBorder="1"/>
    <xf numFmtId="0" fontId="63" fillId="0" borderId="0" xfId="0" applyFont="1" applyAlignment="1" applyProtection="1">
      <alignment horizontal="left" vertical="center" wrapText="1"/>
    </xf>
    <xf numFmtId="0" fontId="60" fillId="0" borderId="0" xfId="0" applyFont="1" applyAlignment="1" applyProtection="1">
      <alignment horizontal="center"/>
    </xf>
    <xf numFmtId="0" fontId="7" fillId="0" borderId="41" xfId="0" applyFont="1" applyBorder="1" applyProtection="1"/>
    <xf numFmtId="0" fontId="7" fillId="0" borderId="4" xfId="0" applyFont="1" applyBorder="1" applyProtection="1"/>
    <xf numFmtId="0" fontId="7" fillId="0" borderId="44" xfId="0" applyFont="1" applyBorder="1" applyProtection="1"/>
    <xf numFmtId="0" fontId="7" fillId="0" borderId="25" xfId="0" applyFont="1" applyBorder="1" applyProtection="1"/>
    <xf numFmtId="0" fontId="7" fillId="0" borderId="5" xfId="0" applyFont="1" applyBorder="1" applyProtection="1"/>
    <xf numFmtId="0" fontId="7" fillId="21" borderId="0" xfId="0" applyFont="1" applyFill="1" applyProtection="1"/>
    <xf numFmtId="0" fontId="7" fillId="38" borderId="0" xfId="0" applyFont="1" applyFill="1" applyProtection="1"/>
    <xf numFmtId="0" fontId="56" fillId="39" borderId="0" xfId="0" applyFont="1" applyFill="1" applyAlignment="1" applyProtection="1">
      <alignment vertical="center" wrapText="1"/>
    </xf>
    <xf numFmtId="0" fontId="7" fillId="40" borderId="0" xfId="0" applyFont="1" applyFill="1" applyProtection="1"/>
    <xf numFmtId="0" fontId="44" fillId="39" borderId="0" xfId="0" applyFont="1" applyFill="1" applyAlignment="1" applyProtection="1">
      <alignment vertical="center" wrapText="1"/>
    </xf>
    <xf numFmtId="0" fontId="49" fillId="39" borderId="0" xfId="0" applyFont="1" applyFill="1" applyAlignment="1" applyProtection="1">
      <alignment vertical="top"/>
    </xf>
    <xf numFmtId="0" fontId="21" fillId="39" borderId="0" xfId="0" applyFont="1" applyFill="1" applyAlignment="1" applyProtection="1">
      <alignment vertical="top"/>
    </xf>
    <xf numFmtId="0" fontId="49" fillId="39" borderId="0" xfId="0" applyFont="1" applyFill="1" applyAlignment="1" applyProtection="1">
      <alignment horizontal="left" vertical="top"/>
    </xf>
    <xf numFmtId="0" fontId="6" fillId="40" borderId="0" xfId="0" applyFont="1" applyFill="1" applyAlignment="1" applyProtection="1">
      <alignment horizontal="left" vertical="top"/>
    </xf>
    <xf numFmtId="0" fontId="7" fillId="40" borderId="0" xfId="0" applyFont="1" applyFill="1" applyAlignment="1" applyProtection="1">
      <alignment horizontal="left" vertical="top"/>
    </xf>
    <xf numFmtId="0" fontId="7" fillId="0" borderId="22" xfId="0" applyFont="1" applyBorder="1" applyAlignment="1" applyProtection="1">
      <alignment vertical="top"/>
    </xf>
    <xf numFmtId="0" fontId="7" fillId="0" borderId="0" xfId="0" applyFont="1" applyAlignment="1" applyProtection="1">
      <alignment vertical="top" wrapText="1"/>
    </xf>
    <xf numFmtId="0" fontId="7" fillId="0" borderId="0" xfId="0" applyFont="1" applyAlignment="1" applyProtection="1">
      <alignment horizontal="left" vertical="top" wrapText="1"/>
    </xf>
    <xf numFmtId="0" fontId="7" fillId="9" borderId="0" xfId="0" applyFont="1" applyFill="1" applyProtection="1"/>
    <xf numFmtId="0" fontId="7" fillId="0" borderId="25" xfId="2" applyFont="1" applyBorder="1" applyAlignment="1" applyProtection="1"/>
    <xf numFmtId="166" fontId="7" fillId="0" borderId="25" xfId="2" applyNumberFormat="1" applyFont="1" applyBorder="1" applyAlignment="1" applyProtection="1"/>
    <xf numFmtId="0" fontId="7" fillId="0" borderId="0" xfId="0" applyFont="1" applyAlignment="1" applyProtection="1">
      <alignment horizontal="left" vertical="top"/>
    </xf>
    <xf numFmtId="166" fontId="7" fillId="0" borderId="25" xfId="2" applyNumberFormat="1" applyFont="1" applyBorder="1" applyAlignment="1" applyProtection="1">
      <alignment shrinkToFit="1"/>
    </xf>
    <xf numFmtId="3" fontId="10" fillId="0" borderId="25" xfId="2" applyNumberFormat="1" applyFont="1" applyFill="1" applyBorder="1" applyAlignment="1" applyProtection="1"/>
    <xf numFmtId="0" fontId="7" fillId="6" borderId="25" xfId="0" applyFont="1" applyFill="1" applyBorder="1" applyAlignment="1" applyProtection="1"/>
    <xf numFmtId="0" fontId="106" fillId="0" borderId="0" xfId="0" applyFont="1" applyAlignment="1" applyProtection="1">
      <alignment vertical="center"/>
    </xf>
    <xf numFmtId="0" fontId="23" fillId="7" borderId="0" xfId="2" applyFont="1" applyFill="1" applyBorder="1" applyAlignment="1" applyProtection="1"/>
    <xf numFmtId="0" fontId="7" fillId="0" borderId="0" xfId="0" applyFont="1" applyAlignment="1" applyProtection="1">
      <alignment vertical="top"/>
    </xf>
    <xf numFmtId="0" fontId="15" fillId="0" borderId="0" xfId="2" applyFont="1" applyBorder="1" applyAlignment="1" applyProtection="1">
      <alignment vertical="top" wrapText="1"/>
    </xf>
    <xf numFmtId="14" fontId="7" fillId="0" borderId="25" xfId="2" applyNumberFormat="1" applyFont="1" applyFill="1" applyBorder="1" applyAlignment="1" applyProtection="1"/>
    <xf numFmtId="0" fontId="14" fillId="0" borderId="22" xfId="2" applyFont="1" applyFill="1" applyBorder="1" applyAlignment="1" applyProtection="1"/>
    <xf numFmtId="0" fontId="14" fillId="0" borderId="0" xfId="2" applyFont="1" applyFill="1" applyBorder="1" applyAlignment="1" applyProtection="1"/>
    <xf numFmtId="0" fontId="13" fillId="0" borderId="25" xfId="2" applyFont="1" applyBorder="1" applyAlignment="1" applyProtection="1"/>
    <xf numFmtId="0" fontId="21" fillId="0" borderId="25" xfId="0" applyFont="1" applyFill="1" applyBorder="1" applyAlignment="1" applyProtection="1"/>
    <xf numFmtId="0" fontId="9" fillId="0" borderId="0" xfId="0" applyFont="1" applyBorder="1" applyAlignment="1" applyProtection="1"/>
    <xf numFmtId="0" fontId="21" fillId="0" borderId="25" xfId="2" applyFont="1" applyFill="1" applyBorder="1" applyAlignment="1" applyProtection="1"/>
    <xf numFmtId="0" fontId="21" fillId="0" borderId="0" xfId="2" applyFont="1" applyFill="1" applyBorder="1" applyAlignment="1" applyProtection="1"/>
    <xf numFmtId="0" fontId="12" fillId="4" borderId="0" xfId="4" applyFont="1" applyFill="1" applyBorder="1" applyAlignment="1" applyProtection="1"/>
    <xf numFmtId="0" fontId="3" fillId="0" borderId="0" xfId="4" applyBorder="1" applyProtection="1"/>
    <xf numFmtId="0" fontId="21" fillId="9" borderId="0" xfId="0" applyFont="1" applyFill="1"/>
    <xf numFmtId="0" fontId="21" fillId="9" borderId="0" xfId="0" applyFont="1" applyFill="1" applyAlignment="1">
      <alignment horizontal="right"/>
    </xf>
    <xf numFmtId="0" fontId="112" fillId="9" borderId="0" xfId="1" applyFont="1" applyFill="1"/>
    <xf numFmtId="0" fontId="21" fillId="9" borderId="0" xfId="0" applyFont="1" applyFill="1" applyAlignment="1">
      <alignment wrapText="1"/>
    </xf>
    <xf numFmtId="0" fontId="21" fillId="9" borderId="0" xfId="0" applyFont="1" applyFill="1" applyAlignment="1">
      <alignment horizontal="center"/>
    </xf>
    <xf numFmtId="0" fontId="113" fillId="9" borderId="0" xfId="1" applyFont="1" applyFill="1"/>
    <xf numFmtId="0" fontId="43" fillId="9" borderId="0" xfId="0" applyFont="1" applyFill="1" applyAlignment="1">
      <alignment wrapText="1"/>
    </xf>
    <xf numFmtId="0" fontId="43" fillId="9" borderId="0" xfId="0" applyFont="1" applyFill="1" applyAlignment="1">
      <alignment horizontal="center"/>
    </xf>
    <xf numFmtId="0" fontId="21" fillId="9" borderId="0" xfId="0" applyFont="1" applyFill="1" applyProtection="1"/>
    <xf numFmtId="0" fontId="21" fillId="9" borderId="0" xfId="0" applyFont="1" applyFill="1" applyAlignment="1" applyProtection="1">
      <alignment horizontal="right"/>
    </xf>
    <xf numFmtId="0" fontId="112" fillId="9" borderId="0" xfId="1" applyFont="1" applyFill="1" applyProtection="1"/>
    <xf numFmtId="0" fontId="21" fillId="9" borderId="0" xfId="0" applyFont="1" applyFill="1" applyAlignment="1" applyProtection="1">
      <alignment wrapText="1"/>
    </xf>
    <xf numFmtId="0" fontId="21" fillId="9" borderId="0" xfId="0" applyFont="1" applyFill="1" applyAlignment="1" applyProtection="1">
      <alignment horizontal="center"/>
    </xf>
    <xf numFmtId="0" fontId="43" fillId="9" borderId="0" xfId="0" applyFont="1" applyFill="1" applyProtection="1"/>
    <xf numFmtId="0" fontId="114" fillId="0" borderId="0" xfId="0" applyFont="1"/>
    <xf numFmtId="0" fontId="115" fillId="0" borderId="0" xfId="0" applyFont="1"/>
    <xf numFmtId="0" fontId="115" fillId="0" borderId="0" xfId="0" applyFont="1" applyAlignment="1">
      <alignment vertical="center"/>
    </xf>
    <xf numFmtId="0" fontId="117" fillId="0" borderId="0" xfId="0" applyFont="1" applyAlignment="1">
      <alignment vertical="center"/>
    </xf>
    <xf numFmtId="0" fontId="120" fillId="0" borderId="0" xfId="0" applyFont="1" applyAlignment="1">
      <alignment vertical="center"/>
    </xf>
    <xf numFmtId="0" fontId="118" fillId="0" borderId="0" xfId="0" applyFont="1" applyAlignment="1">
      <alignment vertical="center"/>
    </xf>
    <xf numFmtId="0" fontId="123" fillId="0" borderId="0" xfId="0" applyFont="1" applyAlignment="1">
      <alignment vertical="center"/>
    </xf>
    <xf numFmtId="0" fontId="123" fillId="0" borderId="0" xfId="0" applyFont="1" applyAlignment="1">
      <alignment vertical="top" wrapText="1"/>
    </xf>
    <xf numFmtId="0" fontId="63" fillId="0" borderId="0" xfId="0" applyFont="1" applyAlignment="1">
      <alignment vertical="top" wrapText="1"/>
    </xf>
    <xf numFmtId="0" fontId="124" fillId="0" borderId="0" xfId="0" applyFont="1" applyAlignment="1"/>
    <xf numFmtId="0" fontId="123" fillId="0" borderId="0" xfId="0" applyFont="1" applyAlignment="1">
      <alignment horizontal="left" vertical="top" wrapText="1"/>
    </xf>
    <xf numFmtId="7" fontId="0" fillId="8" borderId="1" xfId="0" applyNumberFormat="1" applyFill="1" applyBorder="1"/>
    <xf numFmtId="0" fontId="7" fillId="0" borderId="76" xfId="0" applyFont="1" applyBorder="1" applyAlignment="1" applyProtection="1">
      <alignment horizontal="right"/>
    </xf>
    <xf numFmtId="0" fontId="7" fillId="0" borderId="76" xfId="0" applyFont="1" applyBorder="1" applyProtection="1"/>
    <xf numFmtId="0" fontId="7" fillId="0" borderId="78" xfId="0" applyFont="1" applyBorder="1" applyProtection="1"/>
    <xf numFmtId="0" fontId="7" fillId="0" borderId="79" xfId="0" applyFont="1" applyBorder="1" applyProtection="1"/>
    <xf numFmtId="0" fontId="7" fillId="0" borderId="80" xfId="0" applyFont="1" applyBorder="1" applyProtection="1"/>
    <xf numFmtId="14" fontId="125" fillId="0" borderId="1" xfId="0" applyNumberFormat="1" applyFont="1" applyBorder="1" applyAlignment="1">
      <alignment horizontal="center"/>
    </xf>
    <xf numFmtId="0" fontId="125" fillId="0" borderId="1" xfId="0" applyFont="1" applyBorder="1" applyAlignment="1">
      <alignment horizontal="center" wrapText="1"/>
    </xf>
    <xf numFmtId="49" fontId="125" fillId="0" borderId="1" xfId="0" applyNumberFormat="1" applyFont="1" applyBorder="1" applyAlignment="1">
      <alignment horizontal="left" wrapText="1"/>
    </xf>
    <xf numFmtId="0" fontId="125" fillId="0" borderId="1" xfId="0" applyFont="1" applyBorder="1" applyAlignment="1">
      <alignment horizontal="left" vertical="center" wrapText="1"/>
    </xf>
    <xf numFmtId="0" fontId="43" fillId="9" borderId="0" xfId="0" applyNumberFormat="1" applyFont="1" applyFill="1"/>
    <xf numFmtId="164" fontId="0" fillId="0" borderId="17" xfId="0" applyNumberFormat="1" applyBorder="1" applyAlignment="1">
      <alignment horizontal="right" vertical="center"/>
    </xf>
    <xf numFmtId="0" fontId="7" fillId="0" borderId="16" xfId="0" applyFont="1" applyBorder="1" applyAlignment="1">
      <alignment horizontal="center" shrinkToFit="1"/>
    </xf>
    <xf numFmtId="167" fontId="7" fillId="0" borderId="40" xfId="0" applyNumberFormat="1" applyFont="1" applyBorder="1" applyAlignment="1">
      <alignment horizontal="center" shrinkToFit="1"/>
    </xf>
    <xf numFmtId="167" fontId="7" fillId="0" borderId="16" xfId="0" applyNumberFormat="1" applyFont="1" applyBorder="1" applyAlignment="1">
      <alignment horizontal="center" shrinkToFit="1"/>
    </xf>
    <xf numFmtId="180" fontId="7" fillId="0" borderId="40" xfId="0" applyNumberFormat="1" applyFont="1" applyBorder="1" applyAlignment="1">
      <alignment horizontal="center" shrinkToFit="1"/>
    </xf>
    <xf numFmtId="180" fontId="7" fillId="0" borderId="16" xfId="0" applyNumberFormat="1" applyFont="1" applyBorder="1" applyAlignment="1">
      <alignment horizontal="center" shrinkToFit="1"/>
    </xf>
    <xf numFmtId="0" fontId="7" fillId="0" borderId="0" xfId="0" applyFont="1" applyAlignment="1" applyProtection="1">
      <alignment horizontal="left" vertical="top" wrapText="1"/>
    </xf>
    <xf numFmtId="0" fontId="1" fillId="0" borderId="112" xfId="1" applyFont="1" applyBorder="1"/>
    <xf numFmtId="0" fontId="1" fillId="0" borderId="0" xfId="1" applyFont="1" applyFill="1" applyBorder="1"/>
    <xf numFmtId="0" fontId="34" fillId="9" borderId="45" xfId="1" applyFont="1" applyFill="1" applyBorder="1" applyAlignment="1" applyProtection="1">
      <alignment horizontal="center" vertical="center" shrinkToFit="1"/>
      <protection hidden="1"/>
    </xf>
    <xf numFmtId="0" fontId="34" fillId="9" borderId="46" xfId="1" applyFont="1" applyFill="1" applyBorder="1" applyAlignment="1" applyProtection="1">
      <alignment horizontal="center" vertical="center" shrinkToFit="1"/>
      <protection hidden="1"/>
    </xf>
    <xf numFmtId="0" fontId="34" fillId="9" borderId="47" xfId="1" applyFont="1" applyFill="1" applyBorder="1" applyAlignment="1" applyProtection="1">
      <alignment horizontal="center" vertical="center" shrinkToFit="1"/>
      <protection hidden="1"/>
    </xf>
    <xf numFmtId="0" fontId="34" fillId="9" borderId="48" xfId="1" applyFont="1" applyFill="1" applyBorder="1" applyAlignment="1" applyProtection="1">
      <alignment horizontal="center" vertical="center" shrinkToFit="1"/>
      <protection hidden="1"/>
    </xf>
    <xf numFmtId="0" fontId="34" fillId="9" borderId="0" xfId="1" applyFont="1" applyFill="1" applyBorder="1" applyAlignment="1" applyProtection="1">
      <alignment horizontal="center" vertical="center" shrinkToFit="1"/>
      <protection hidden="1"/>
    </xf>
    <xf numFmtId="0" fontId="34" fillId="9" borderId="49" xfId="1" applyFont="1" applyFill="1" applyBorder="1" applyAlignment="1" applyProtection="1">
      <alignment horizontal="center" vertical="center" shrinkToFit="1"/>
      <protection hidden="1"/>
    </xf>
    <xf numFmtId="0" fontId="34" fillId="9" borderId="50" xfId="1" applyFont="1" applyFill="1" applyBorder="1" applyAlignment="1" applyProtection="1">
      <alignment horizontal="center" vertical="center" shrinkToFit="1"/>
      <protection hidden="1"/>
    </xf>
    <xf numFmtId="0" fontId="34" fillId="9" borderId="51" xfId="1" applyFont="1" applyFill="1" applyBorder="1" applyAlignment="1" applyProtection="1">
      <alignment horizontal="center" vertical="center" shrinkToFit="1"/>
      <protection hidden="1"/>
    </xf>
    <xf numFmtId="0" fontId="34" fillId="9" borderId="52" xfId="1" applyFont="1" applyFill="1" applyBorder="1" applyAlignment="1" applyProtection="1">
      <alignment horizontal="center" vertical="center" shrinkToFit="1"/>
      <protection hidden="1"/>
    </xf>
    <xf numFmtId="0" fontId="26" fillId="0" borderId="0" xfId="0" applyFont="1" applyAlignment="1">
      <alignment horizontal="center" vertical="center"/>
    </xf>
    <xf numFmtId="0" fontId="49" fillId="0" borderId="0" xfId="0" applyFont="1" applyFill="1" applyAlignment="1">
      <alignment horizontal="left" vertical="center" wrapText="1"/>
    </xf>
    <xf numFmtId="0" fontId="23" fillId="37" borderId="73" xfId="0" applyFont="1" applyFill="1" applyBorder="1" applyAlignment="1">
      <alignment horizontal="center" wrapText="1"/>
    </xf>
    <xf numFmtId="0" fontId="23" fillId="37" borderId="74" xfId="0" applyFont="1" applyFill="1" applyBorder="1" applyAlignment="1">
      <alignment horizontal="center" wrapText="1"/>
    </xf>
    <xf numFmtId="167" fontId="78" fillId="4" borderId="100" xfId="0" applyNumberFormat="1" applyFont="1" applyFill="1" applyBorder="1" applyAlignment="1">
      <alignment horizontal="center" vertical="center"/>
    </xf>
    <xf numFmtId="167" fontId="78" fillId="4" borderId="101" xfId="0" applyNumberFormat="1" applyFont="1" applyFill="1" applyBorder="1" applyAlignment="1">
      <alignment horizontal="center" vertical="center"/>
    </xf>
    <xf numFmtId="167" fontId="78" fillId="4" borderId="103" xfId="0" applyNumberFormat="1" applyFont="1" applyFill="1" applyBorder="1" applyAlignment="1">
      <alignment horizontal="center" vertical="center"/>
    </xf>
    <xf numFmtId="167" fontId="78" fillId="4" borderId="104" xfId="0" applyNumberFormat="1" applyFont="1" applyFill="1" applyBorder="1" applyAlignment="1">
      <alignment horizontal="center" vertical="center"/>
    </xf>
    <xf numFmtId="0" fontId="90" fillId="37" borderId="74" xfId="0" applyFont="1" applyFill="1" applyBorder="1" applyAlignment="1">
      <alignment horizontal="center" wrapText="1"/>
    </xf>
    <xf numFmtId="0" fontId="90" fillId="37" borderId="75" xfId="0" applyFont="1" applyFill="1" applyBorder="1" applyAlignment="1">
      <alignment horizontal="center" wrapText="1"/>
    </xf>
    <xf numFmtId="9" fontId="78" fillId="4" borderId="101" xfId="6" applyFont="1" applyFill="1" applyBorder="1" applyAlignment="1">
      <alignment horizontal="center" vertical="center"/>
    </xf>
    <xf numFmtId="9" fontId="78" fillId="4" borderId="102" xfId="6" applyFont="1" applyFill="1" applyBorder="1" applyAlignment="1">
      <alignment horizontal="center" vertical="center"/>
    </xf>
    <xf numFmtId="9" fontId="78" fillId="4" borderId="104" xfId="6" applyFont="1" applyFill="1" applyBorder="1" applyAlignment="1">
      <alignment horizontal="center" vertical="center"/>
    </xf>
    <xf numFmtId="9" fontId="78" fillId="4" borderId="105" xfId="6" applyFont="1" applyFill="1" applyBorder="1" applyAlignment="1">
      <alignment horizontal="center" vertical="center"/>
    </xf>
    <xf numFmtId="0" fontId="23" fillId="37" borderId="74" xfId="0" applyFont="1" applyFill="1" applyBorder="1" applyAlignment="1">
      <alignment horizontal="center"/>
    </xf>
    <xf numFmtId="0" fontId="6" fillId="4" borderId="101" xfId="0" applyFont="1" applyFill="1" applyBorder="1" applyAlignment="1">
      <alignment horizontal="center" vertical="center" wrapText="1"/>
    </xf>
    <xf numFmtId="0" fontId="6" fillId="4" borderId="104" xfId="0" applyFont="1" applyFill="1" applyBorder="1" applyAlignment="1">
      <alignment horizontal="center" vertical="center" wrapText="1"/>
    </xf>
    <xf numFmtId="0" fontId="7" fillId="0" borderId="0" xfId="0" applyFont="1" applyAlignment="1">
      <alignment horizontal="right"/>
    </xf>
    <xf numFmtId="165" fontId="7" fillId="0" borderId="0" xfId="0" applyNumberFormat="1" applyFont="1" applyAlignment="1">
      <alignment horizontal="left"/>
    </xf>
    <xf numFmtId="0" fontId="21" fillId="9" borderId="0" xfId="0" applyFont="1" applyFill="1" applyAlignment="1">
      <alignment horizontal="center" wrapText="1"/>
    </xf>
    <xf numFmtId="0" fontId="57" fillId="0" borderId="0" xfId="0" applyFont="1" applyAlignment="1">
      <alignment horizontal="left"/>
    </xf>
    <xf numFmtId="0" fontId="70" fillId="0" borderId="0" xfId="0" applyFont="1" applyAlignment="1">
      <alignment horizontal="left" vertical="top" wrapText="1"/>
    </xf>
    <xf numFmtId="0" fontId="68" fillId="0" borderId="0" xfId="0" applyFont="1" applyAlignment="1">
      <alignment horizontal="center"/>
    </xf>
    <xf numFmtId="0" fontId="63" fillId="0" borderId="0" xfId="0" applyFont="1" applyAlignment="1">
      <alignment horizontal="center"/>
    </xf>
    <xf numFmtId="0" fontId="0" fillId="0" borderId="0" xfId="0" applyFont="1" applyAlignment="1">
      <alignment horizontal="left" vertical="top" wrapText="1"/>
    </xf>
    <xf numFmtId="0" fontId="120" fillId="0" borderId="0" xfId="0" applyFont="1" applyAlignment="1">
      <alignment horizontal="left" vertical="top" wrapText="1"/>
    </xf>
    <xf numFmtId="0" fontId="116" fillId="0" borderId="0" xfId="0" applyFont="1" applyAlignment="1">
      <alignment horizontal="left" vertical="top" wrapText="1"/>
    </xf>
    <xf numFmtId="0" fontId="40" fillId="0" borderId="0" xfId="0" applyFont="1" applyAlignment="1">
      <alignment horizontal="center"/>
    </xf>
    <xf numFmtId="0" fontId="0" fillId="0" borderId="0" xfId="0" applyAlignment="1"/>
    <xf numFmtId="0" fontId="0" fillId="0" borderId="0" xfId="0" applyAlignment="1">
      <alignment horizontal="center"/>
    </xf>
    <xf numFmtId="0" fontId="0" fillId="0" borderId="0" xfId="0" applyFill="1" applyAlignment="1"/>
    <xf numFmtId="0" fontId="68" fillId="0" borderId="0" xfId="0" applyFont="1" applyFill="1" applyBorder="1" applyAlignment="1">
      <alignment horizontal="center"/>
    </xf>
    <xf numFmtId="0" fontId="69" fillId="0" borderId="0" xfId="0" applyFont="1" applyFill="1" applyBorder="1" applyAlignment="1">
      <alignment horizontal="center"/>
    </xf>
    <xf numFmtId="0" fontId="74" fillId="0" borderId="0" xfId="0" applyFont="1" applyFill="1" applyBorder="1" applyAlignment="1" applyProtection="1">
      <alignment horizontal="left" vertical="top" wrapText="1"/>
    </xf>
    <xf numFmtId="0" fontId="74" fillId="0" borderId="25" xfId="0" applyFont="1" applyFill="1" applyBorder="1" applyAlignment="1" applyProtection="1">
      <alignment horizontal="left" vertical="top" wrapText="1"/>
    </xf>
    <xf numFmtId="183" fontId="74" fillId="0" borderId="0" xfId="7" applyNumberFormat="1" applyFont="1" applyFill="1" applyBorder="1" applyAlignment="1" applyProtection="1">
      <alignment horizontal="center" vertical="top"/>
    </xf>
    <xf numFmtId="3" fontId="75" fillId="23" borderId="1" xfId="7" applyNumberFormat="1" applyFont="1" applyFill="1" applyBorder="1" applyAlignment="1" applyProtection="1">
      <alignment horizontal="center" vertical="top"/>
    </xf>
    <xf numFmtId="0" fontId="9" fillId="0" borderId="0" xfId="0" applyFont="1" applyFill="1" applyBorder="1" applyAlignment="1" applyProtection="1">
      <alignment horizontal="center" wrapText="1"/>
    </xf>
    <xf numFmtId="0" fontId="9" fillId="0" borderId="25" xfId="0" applyFont="1" applyFill="1" applyBorder="1" applyAlignment="1" applyProtection="1">
      <alignment horizontal="center" wrapText="1"/>
    </xf>
    <xf numFmtId="0" fontId="10" fillId="0" borderId="25" xfId="0" applyFont="1" applyBorder="1" applyAlignment="1" applyProtection="1">
      <alignment horizontal="center"/>
    </xf>
    <xf numFmtId="0" fontId="9" fillId="8" borderId="1" xfId="0" applyFont="1" applyFill="1" applyBorder="1" applyAlignment="1" applyProtection="1">
      <alignment horizontal="left" wrapText="1"/>
    </xf>
    <xf numFmtId="14" fontId="9" fillId="8" borderId="1" xfId="0" applyNumberFormat="1" applyFont="1" applyFill="1" applyBorder="1" applyAlignment="1" applyProtection="1">
      <alignment horizontal="center" wrapText="1"/>
    </xf>
    <xf numFmtId="0" fontId="10" fillId="8" borderId="1" xfId="0" applyFont="1" applyFill="1" applyBorder="1" applyAlignment="1" applyProtection="1">
      <alignment horizontal="center"/>
    </xf>
    <xf numFmtId="0" fontId="10" fillId="0" borderId="1" xfId="0" applyFont="1" applyBorder="1" applyAlignment="1" applyProtection="1">
      <alignment horizontal="center"/>
      <protection hidden="1"/>
    </xf>
    <xf numFmtId="1" fontId="10" fillId="0" borderId="53" xfId="0" applyNumberFormat="1" applyFont="1" applyBorder="1" applyAlignment="1" applyProtection="1">
      <alignment horizontal="center"/>
      <protection locked="0"/>
    </xf>
    <xf numFmtId="1" fontId="10" fillId="0" borderId="2" xfId="0" applyNumberFormat="1" applyFont="1" applyBorder="1" applyAlignment="1" applyProtection="1">
      <alignment horizontal="center"/>
      <protection locked="0"/>
    </xf>
    <xf numFmtId="0" fontId="9" fillId="8" borderId="1" xfId="0" applyFont="1" applyFill="1" applyBorder="1" applyAlignment="1" applyProtection="1">
      <alignment horizontal="left"/>
    </xf>
    <xf numFmtId="1" fontId="9" fillId="0" borderId="1" xfId="0" applyNumberFormat="1" applyFont="1" applyFill="1" applyBorder="1" applyAlignment="1" applyProtection="1">
      <alignment horizontal="left" wrapText="1"/>
      <protection locked="0"/>
    </xf>
    <xf numFmtId="0" fontId="20" fillId="0" borderId="0" xfId="0" applyFont="1" applyBorder="1" applyAlignment="1" applyProtection="1">
      <alignment horizontal="left" vertical="top" wrapText="1"/>
    </xf>
    <xf numFmtId="0" fontId="95" fillId="0" borderId="0" xfId="0" applyFont="1" applyBorder="1" applyAlignment="1" applyProtection="1">
      <alignment horizontal="left" vertical="top" wrapText="1"/>
    </xf>
    <xf numFmtId="0" fontId="9" fillId="22" borderId="1" xfId="8" applyFont="1" applyBorder="1" applyAlignment="1" applyProtection="1">
      <alignment horizontal="left"/>
    </xf>
    <xf numFmtId="1" fontId="9" fillId="22" borderId="1" xfId="8" applyNumberFormat="1" applyFont="1" applyBorder="1" applyAlignment="1" applyProtection="1">
      <alignment horizontal="left" wrapText="1"/>
    </xf>
    <xf numFmtId="14" fontId="9" fillId="4" borderId="1" xfId="0" applyNumberFormat="1" applyFont="1" applyFill="1" applyBorder="1" applyAlignment="1" applyProtection="1">
      <alignment horizontal="center" wrapText="1"/>
      <protection locked="0"/>
    </xf>
    <xf numFmtId="0" fontId="10" fillId="4" borderId="1" xfId="0" applyFont="1" applyFill="1" applyBorder="1" applyAlignment="1" applyProtection="1">
      <alignment horizontal="center"/>
      <protection locked="0"/>
    </xf>
    <xf numFmtId="0" fontId="9" fillId="14" borderId="1" xfId="0" applyFont="1" applyFill="1" applyBorder="1" applyAlignment="1" applyProtection="1">
      <alignment horizontal="right"/>
    </xf>
    <xf numFmtId="0" fontId="123" fillId="0" borderId="0" xfId="0" applyFont="1" applyAlignment="1">
      <alignment horizontal="left" vertical="top" wrapText="1"/>
    </xf>
    <xf numFmtId="0" fontId="115" fillId="0" borderId="0" xfId="0" applyFont="1" applyAlignment="1">
      <alignment horizontal="left" vertical="top" wrapText="1"/>
    </xf>
    <xf numFmtId="0" fontId="123" fillId="0" borderId="0" xfId="0" applyFont="1" applyAlignment="1">
      <alignment horizontal="left" vertical="center" wrapText="1"/>
    </xf>
    <xf numFmtId="0" fontId="0" fillId="0" borderId="0" xfId="0" applyAlignment="1">
      <alignment horizontal="center" wrapText="1"/>
    </xf>
    <xf numFmtId="0" fontId="59" fillId="0" borderId="0" xfId="0" applyFont="1" applyFill="1" applyBorder="1" applyAlignment="1">
      <alignment horizontal="center" vertical="center"/>
    </xf>
    <xf numFmtId="0" fontId="7" fillId="0" borderId="0" xfId="0" applyFont="1" applyAlignment="1">
      <alignment horizontal="left"/>
    </xf>
    <xf numFmtId="0" fontId="20" fillId="0" borderId="0" xfId="0" applyFont="1" applyAlignment="1">
      <alignment horizontal="left"/>
    </xf>
    <xf numFmtId="0" fontId="87" fillId="0" borderId="0" xfId="0" applyFont="1" applyAlignment="1">
      <alignment horizontal="center" vertical="center"/>
    </xf>
    <xf numFmtId="0" fontId="7" fillId="8" borderId="43" xfId="0" applyFont="1" applyFill="1" applyBorder="1" applyAlignment="1">
      <alignment horizontal="left" vertical="top" wrapText="1"/>
    </xf>
    <xf numFmtId="0" fontId="7" fillId="8" borderId="22" xfId="0" applyFont="1" applyFill="1" applyBorder="1" applyAlignment="1">
      <alignment horizontal="left" vertical="top" wrapText="1"/>
    </xf>
    <xf numFmtId="0" fontId="7" fillId="8" borderId="3" xfId="0" applyFont="1" applyFill="1" applyBorder="1" applyAlignment="1">
      <alignment horizontal="left" vertical="top" wrapText="1"/>
    </xf>
    <xf numFmtId="0" fontId="7" fillId="8" borderId="41" xfId="0" applyFont="1" applyFill="1" applyBorder="1" applyAlignment="1">
      <alignment horizontal="left" vertical="top" wrapText="1"/>
    </xf>
    <xf numFmtId="0" fontId="7" fillId="8" borderId="0" xfId="0" applyFont="1" applyFill="1" applyBorder="1" applyAlignment="1">
      <alignment horizontal="left" vertical="top" wrapText="1"/>
    </xf>
    <xf numFmtId="0" fontId="7" fillId="8" borderId="4" xfId="0" applyFont="1" applyFill="1" applyBorder="1" applyAlignment="1">
      <alignment horizontal="left" vertical="top" wrapText="1"/>
    </xf>
    <xf numFmtId="0" fontId="7" fillId="8" borderId="44" xfId="0" applyFont="1" applyFill="1" applyBorder="1" applyAlignment="1">
      <alignment horizontal="left" vertical="top" wrapText="1"/>
    </xf>
    <xf numFmtId="0" fontId="7" fillId="8" borderId="25" xfId="0" applyFont="1" applyFill="1" applyBorder="1" applyAlignment="1">
      <alignment horizontal="left" vertical="top" wrapText="1"/>
    </xf>
    <xf numFmtId="0" fontId="7" fillId="8" borderId="5" xfId="0" applyFont="1" applyFill="1" applyBorder="1" applyAlignment="1">
      <alignment horizontal="left" vertical="top" wrapText="1"/>
    </xf>
    <xf numFmtId="0" fontId="63" fillId="0" borderId="0" xfId="0" applyFont="1" applyAlignment="1">
      <alignment horizontal="left" vertical="top" wrapText="1"/>
    </xf>
    <xf numFmtId="0" fontId="7" fillId="0" borderId="18" xfId="0" applyFont="1" applyBorder="1" applyAlignment="1" applyProtection="1">
      <alignment horizontal="left"/>
      <protection locked="0"/>
    </xf>
    <xf numFmtId="0" fontId="7" fillId="0" borderId="19" xfId="0" applyFont="1" applyBorder="1" applyAlignment="1" applyProtection="1">
      <alignment horizontal="left"/>
      <protection locked="0"/>
    </xf>
    <xf numFmtId="0" fontId="7" fillId="0" borderId="20" xfId="0" applyFont="1" applyBorder="1" applyAlignment="1" applyProtection="1">
      <alignment horizontal="left"/>
      <protection locked="0"/>
    </xf>
    <xf numFmtId="187" fontId="7" fillId="0" borderId="18" xfId="0" applyNumberFormat="1" applyFont="1" applyBorder="1" applyAlignment="1" applyProtection="1">
      <alignment horizontal="left"/>
      <protection locked="0"/>
    </xf>
    <xf numFmtId="187" fontId="7" fillId="0" borderId="19" xfId="0" applyNumberFormat="1" applyFont="1" applyBorder="1" applyAlignment="1" applyProtection="1">
      <alignment horizontal="left"/>
      <protection locked="0"/>
    </xf>
    <xf numFmtId="187" fontId="7" fillId="0" borderId="20" xfId="0" applyNumberFormat="1" applyFont="1" applyBorder="1" applyAlignment="1" applyProtection="1">
      <alignment horizontal="left"/>
      <protection locked="0"/>
    </xf>
    <xf numFmtId="0" fontId="1" fillId="0" borderId="18" xfId="1" applyBorder="1" applyAlignment="1" applyProtection="1">
      <alignment horizontal="left"/>
      <protection locked="0"/>
    </xf>
    <xf numFmtId="0" fontId="7" fillId="0" borderId="18" xfId="0" applyFont="1" applyBorder="1" applyAlignment="1" applyProtection="1">
      <alignment horizontal="center"/>
      <protection locked="0"/>
    </xf>
    <xf numFmtId="0" fontId="7" fillId="0" borderId="20" xfId="0" applyFont="1" applyBorder="1" applyAlignment="1" applyProtection="1">
      <alignment horizontal="center"/>
      <protection locked="0"/>
    </xf>
    <xf numFmtId="0" fontId="63" fillId="0" borderId="0" xfId="0" applyFont="1" applyAlignment="1" applyProtection="1">
      <alignment horizontal="left" vertical="center" wrapText="1"/>
    </xf>
    <xf numFmtId="0" fontId="56" fillId="0" borderId="0" xfId="0" applyFont="1" applyAlignment="1" applyProtection="1">
      <alignment horizontal="center" vertical="center"/>
    </xf>
    <xf numFmtId="0" fontId="63" fillId="0" borderId="0" xfId="0" applyFont="1" applyAlignment="1" applyProtection="1">
      <alignment horizontal="center" vertical="center" wrapText="1"/>
    </xf>
    <xf numFmtId="49" fontId="7" fillId="0" borderId="18" xfId="0" applyNumberFormat="1" applyFont="1" applyBorder="1" applyAlignment="1" applyProtection="1">
      <alignment horizontal="left"/>
      <protection locked="0"/>
    </xf>
    <xf numFmtId="49" fontId="7" fillId="0" borderId="19" xfId="0" applyNumberFormat="1" applyFont="1" applyBorder="1" applyAlignment="1" applyProtection="1">
      <alignment horizontal="left"/>
      <protection locked="0"/>
    </xf>
    <xf numFmtId="49" fontId="7" fillId="0" borderId="20" xfId="0" applyNumberFormat="1" applyFont="1" applyBorder="1" applyAlignment="1" applyProtection="1">
      <alignment horizontal="left"/>
      <protection locked="0"/>
    </xf>
    <xf numFmtId="49" fontId="7" fillId="0" borderId="83" xfId="0" applyNumberFormat="1" applyFont="1" applyBorder="1" applyAlignment="1" applyProtection="1">
      <alignment horizontal="left"/>
      <protection locked="0"/>
    </xf>
    <xf numFmtId="49" fontId="7" fillId="0" borderId="84" xfId="0" applyNumberFormat="1" applyFont="1" applyBorder="1" applyAlignment="1" applyProtection="1">
      <alignment horizontal="left"/>
      <protection locked="0"/>
    </xf>
    <xf numFmtId="49" fontId="7" fillId="0" borderId="85" xfId="0" applyNumberFormat="1" applyFont="1" applyBorder="1" applyAlignment="1" applyProtection="1">
      <alignment horizontal="left"/>
      <protection locked="0"/>
    </xf>
    <xf numFmtId="0" fontId="7" fillId="25" borderId="18" xfId="0" applyFont="1" applyFill="1" applyBorder="1" applyAlignment="1" applyProtection="1">
      <alignment horizontal="left"/>
    </xf>
    <xf numFmtId="0" fontId="7" fillId="25" borderId="19" xfId="0" applyFont="1" applyFill="1" applyBorder="1" applyAlignment="1" applyProtection="1">
      <alignment horizontal="left"/>
    </xf>
    <xf numFmtId="0" fontId="7" fillId="25" borderId="20" xfId="0" applyFont="1" applyFill="1" applyBorder="1" applyAlignment="1" applyProtection="1">
      <alignment horizontal="left"/>
    </xf>
    <xf numFmtId="0" fontId="7" fillId="0" borderId="86" xfId="0" applyFont="1" applyBorder="1" applyAlignment="1">
      <alignment horizontal="left"/>
    </xf>
    <xf numFmtId="184" fontId="7" fillId="0" borderId="18" xfId="0" applyNumberFormat="1" applyFont="1" applyBorder="1" applyAlignment="1" applyProtection="1">
      <alignment horizontal="left"/>
      <protection locked="0" hidden="1"/>
    </xf>
    <xf numFmtId="184" fontId="7" fillId="0" borderId="19" xfId="0" applyNumberFormat="1" applyFont="1" applyBorder="1" applyAlignment="1" applyProtection="1">
      <alignment horizontal="left"/>
      <protection locked="0" hidden="1"/>
    </xf>
    <xf numFmtId="184" fontId="7" fillId="0" borderId="20" xfId="0" applyNumberFormat="1" applyFont="1" applyBorder="1" applyAlignment="1" applyProtection="1">
      <alignment horizontal="left"/>
      <protection locked="0" hidden="1"/>
    </xf>
    <xf numFmtId="0" fontId="7" fillId="0" borderId="18" xfId="0" applyNumberFormat="1" applyFont="1" applyBorder="1" applyAlignment="1" applyProtection="1">
      <alignment horizontal="left"/>
      <protection locked="0"/>
    </xf>
    <xf numFmtId="0" fontId="7" fillId="0" borderId="19" xfId="0" applyNumberFormat="1" applyFont="1" applyBorder="1" applyAlignment="1" applyProtection="1">
      <alignment horizontal="left"/>
      <protection locked="0"/>
    </xf>
    <xf numFmtId="0" fontId="7" fillId="0" borderId="20" xfId="0" applyNumberFormat="1" applyFont="1" applyBorder="1" applyAlignment="1" applyProtection="1">
      <alignment horizontal="left"/>
      <protection locked="0"/>
    </xf>
    <xf numFmtId="0" fontId="7" fillId="0" borderId="18" xfId="0" applyFont="1" applyBorder="1" applyAlignment="1" applyProtection="1">
      <alignment horizontal="left"/>
      <protection locked="0" hidden="1"/>
    </xf>
    <xf numFmtId="0" fontId="7" fillId="0" borderId="19" xfId="0" applyFont="1" applyBorder="1" applyAlignment="1" applyProtection="1">
      <alignment horizontal="left"/>
      <protection locked="0" hidden="1"/>
    </xf>
    <xf numFmtId="0" fontId="7" fillId="0" borderId="20" xfId="0" applyFont="1" applyBorder="1" applyAlignment="1" applyProtection="1">
      <alignment horizontal="left"/>
      <protection locked="0" hidden="1"/>
    </xf>
    <xf numFmtId="0" fontId="7" fillId="25" borderId="18" xfId="0" applyFont="1" applyFill="1" applyBorder="1" applyAlignment="1" applyProtection="1">
      <alignment horizontal="left"/>
      <protection hidden="1"/>
    </xf>
    <xf numFmtId="0" fontId="7" fillId="25" borderId="19" xfId="0" applyFont="1" applyFill="1" applyBorder="1" applyAlignment="1" applyProtection="1">
      <alignment horizontal="left"/>
      <protection hidden="1"/>
    </xf>
    <xf numFmtId="0" fontId="7" fillId="25" borderId="20" xfId="0" applyFont="1" applyFill="1" applyBorder="1" applyAlignment="1" applyProtection="1">
      <alignment horizontal="left"/>
      <protection hidden="1"/>
    </xf>
    <xf numFmtId="166" fontId="7" fillId="0" borderId="18" xfId="0" applyNumberFormat="1" applyFont="1" applyBorder="1" applyAlignment="1" applyProtection="1">
      <alignment horizontal="left"/>
      <protection locked="0" hidden="1"/>
    </xf>
    <xf numFmtId="166" fontId="7" fillId="0" borderId="19" xfId="0" applyNumberFormat="1" applyFont="1" applyBorder="1" applyAlignment="1" applyProtection="1">
      <alignment horizontal="left"/>
      <protection locked="0" hidden="1"/>
    </xf>
    <xf numFmtId="166" fontId="7" fillId="0" borderId="20" xfId="0" applyNumberFormat="1" applyFont="1" applyBorder="1" applyAlignment="1" applyProtection="1">
      <alignment horizontal="left"/>
      <protection locked="0" hidden="1"/>
    </xf>
    <xf numFmtId="3" fontId="7" fillId="0" borderId="18" xfId="0" applyNumberFormat="1" applyFont="1" applyBorder="1" applyAlignment="1" applyProtection="1">
      <alignment horizontal="left"/>
      <protection locked="0" hidden="1"/>
    </xf>
    <xf numFmtId="3" fontId="7" fillId="0" borderId="18" xfId="0" applyNumberFormat="1" applyFont="1" applyBorder="1" applyAlignment="1" applyProtection="1">
      <alignment horizontal="left"/>
      <protection locked="0"/>
    </xf>
    <xf numFmtId="3" fontId="7" fillId="0" borderId="19" xfId="0" applyNumberFormat="1" applyFont="1" applyBorder="1" applyAlignment="1" applyProtection="1">
      <alignment horizontal="left"/>
      <protection locked="0"/>
    </xf>
    <xf numFmtId="3" fontId="7" fillId="0" borderId="20" xfId="0" applyNumberFormat="1" applyFont="1" applyBorder="1" applyAlignment="1" applyProtection="1">
      <alignment horizontal="left"/>
      <protection locked="0"/>
    </xf>
    <xf numFmtId="0" fontId="7" fillId="0" borderId="0" xfId="0" applyFont="1" applyBorder="1" applyAlignment="1" applyProtection="1">
      <alignment horizontal="left"/>
      <protection locked="0"/>
    </xf>
    <xf numFmtId="0" fontId="7" fillId="0" borderId="0" xfId="0" applyFont="1" applyAlignment="1">
      <alignment horizontal="left" wrapText="1"/>
    </xf>
    <xf numFmtId="166" fontId="7" fillId="0" borderId="18" xfId="0" applyNumberFormat="1" applyFont="1" applyBorder="1" applyAlignment="1" applyProtection="1">
      <alignment horizontal="left"/>
      <protection locked="0"/>
    </xf>
    <xf numFmtId="166" fontId="7" fillId="0" borderId="19" xfId="0" applyNumberFormat="1" applyFont="1" applyBorder="1" applyAlignment="1" applyProtection="1">
      <alignment horizontal="left"/>
      <protection locked="0"/>
    </xf>
    <xf numFmtId="166" fontId="7" fillId="0" borderId="20" xfId="0" applyNumberFormat="1" applyFont="1" applyBorder="1" applyAlignment="1" applyProtection="1">
      <alignment horizontal="left"/>
      <protection locked="0"/>
    </xf>
    <xf numFmtId="175" fontId="7" fillId="0" borderId="18" xfId="0" applyNumberFormat="1" applyFont="1" applyBorder="1" applyAlignment="1" applyProtection="1">
      <alignment horizontal="left"/>
      <protection locked="0" hidden="1"/>
    </xf>
    <xf numFmtId="175" fontId="7" fillId="0" borderId="19" xfId="0" applyNumberFormat="1" applyFont="1" applyBorder="1" applyAlignment="1" applyProtection="1">
      <alignment horizontal="left"/>
      <protection locked="0" hidden="1"/>
    </xf>
    <xf numFmtId="175" fontId="7" fillId="0" borderId="20" xfId="0" applyNumberFormat="1" applyFont="1" applyBorder="1" applyAlignment="1" applyProtection="1">
      <alignment horizontal="left"/>
      <protection locked="0" hidden="1"/>
    </xf>
    <xf numFmtId="0" fontId="65" fillId="0" borderId="18" xfId="1" applyFont="1" applyBorder="1" applyAlignment="1" applyProtection="1">
      <alignment horizontal="left"/>
      <protection locked="0" hidden="1"/>
    </xf>
    <xf numFmtId="175" fontId="7" fillId="0" borderId="18" xfId="0" applyNumberFormat="1" applyFont="1" applyFill="1" applyBorder="1" applyAlignment="1" applyProtection="1">
      <alignment horizontal="left"/>
      <protection locked="0"/>
    </xf>
    <xf numFmtId="175" fontId="7" fillId="0" borderId="19" xfId="0" applyNumberFormat="1" applyFont="1" applyFill="1" applyBorder="1" applyAlignment="1" applyProtection="1">
      <alignment horizontal="left"/>
      <protection locked="0"/>
    </xf>
    <xf numFmtId="175" fontId="7" fillId="0" borderId="20" xfId="0" applyNumberFormat="1" applyFont="1" applyFill="1" applyBorder="1" applyAlignment="1" applyProtection="1">
      <alignment horizontal="left"/>
      <protection locked="0"/>
    </xf>
    <xf numFmtId="0" fontId="63" fillId="0" borderId="0" xfId="0" applyFont="1" applyAlignment="1">
      <alignment horizontal="left" wrapText="1"/>
    </xf>
    <xf numFmtId="175" fontId="7" fillId="0" borderId="18" xfId="0" applyNumberFormat="1" applyFont="1" applyBorder="1" applyAlignment="1" applyProtection="1">
      <alignment horizontal="left"/>
      <protection locked="0"/>
    </xf>
    <xf numFmtId="175" fontId="7" fillId="0" borderId="19" xfId="0" applyNumberFormat="1" applyFont="1" applyBorder="1" applyAlignment="1" applyProtection="1">
      <alignment horizontal="left"/>
      <protection locked="0"/>
    </xf>
    <xf numFmtId="175" fontId="7" fillId="0" borderId="20" xfId="0" applyNumberFormat="1" applyFont="1" applyBorder="1" applyAlignment="1" applyProtection="1">
      <alignment horizontal="left"/>
      <protection locked="0"/>
    </xf>
    <xf numFmtId="0" fontId="0" fillId="0" borderId="0" xfId="0" applyAlignment="1">
      <alignment horizontal="left"/>
    </xf>
    <xf numFmtId="14" fontId="0" fillId="0" borderId="0" xfId="0" applyNumberFormat="1" applyBorder="1" applyAlignment="1" applyProtection="1">
      <alignment horizontal="left"/>
    </xf>
    <xf numFmtId="167" fontId="0" fillId="0" borderId="0" xfId="0" applyNumberFormat="1" applyBorder="1" applyAlignment="1" applyProtection="1">
      <alignment horizontal="left"/>
    </xf>
    <xf numFmtId="171" fontId="0" fillId="0" borderId="0" xfId="0" applyNumberFormat="1" applyBorder="1" applyAlignment="1" applyProtection="1">
      <alignment horizontal="left"/>
    </xf>
    <xf numFmtId="176" fontId="0" fillId="0" borderId="0" xfId="0" applyNumberFormat="1" applyBorder="1" applyAlignment="1" applyProtection="1">
      <alignment horizontal="left"/>
    </xf>
    <xf numFmtId="0" fontId="7" fillId="25" borderId="18" xfId="0" applyFont="1" applyFill="1" applyBorder="1" applyAlignment="1" applyProtection="1">
      <alignment horizontal="center"/>
    </xf>
    <xf numFmtId="0" fontId="7" fillId="25" borderId="19" xfId="0" applyFont="1" applyFill="1" applyBorder="1" applyAlignment="1" applyProtection="1">
      <alignment horizontal="center"/>
    </xf>
    <xf numFmtId="0" fontId="7" fillId="25" borderId="20" xfId="0" applyFont="1" applyFill="1" applyBorder="1" applyAlignment="1" applyProtection="1">
      <alignment horizontal="center"/>
    </xf>
    <xf numFmtId="0" fontId="7" fillId="0" borderId="0" xfId="0" applyFont="1" applyAlignment="1">
      <alignment horizontal="center"/>
    </xf>
    <xf numFmtId="0" fontId="63" fillId="0" borderId="0" xfId="0" applyFont="1" applyAlignment="1">
      <alignment horizontal="center" vertical="top" wrapText="1"/>
    </xf>
    <xf numFmtId="0" fontId="7" fillId="0" borderId="0" xfId="0" applyFont="1" applyAlignment="1" applyProtection="1">
      <alignment horizontal="left"/>
    </xf>
    <xf numFmtId="0" fontId="7" fillId="8" borderId="43" xfId="0" applyFont="1" applyFill="1" applyBorder="1" applyAlignment="1" applyProtection="1">
      <alignment horizontal="left" vertical="top" wrapText="1" indent="2"/>
      <protection hidden="1"/>
    </xf>
    <xf numFmtId="0" fontId="7" fillId="8" borderId="22" xfId="0" applyFont="1" applyFill="1" applyBorder="1" applyAlignment="1" applyProtection="1">
      <alignment horizontal="left" vertical="top" wrapText="1" indent="2"/>
      <protection hidden="1"/>
    </xf>
    <xf numFmtId="0" fontId="7" fillId="8" borderId="3" xfId="0" applyFont="1" applyFill="1" applyBorder="1" applyAlignment="1" applyProtection="1">
      <alignment horizontal="left" vertical="top" wrapText="1" indent="2"/>
      <protection hidden="1"/>
    </xf>
    <xf numFmtId="0" fontId="7" fillId="8" borderId="41" xfId="0" applyFont="1" applyFill="1" applyBorder="1" applyAlignment="1" applyProtection="1">
      <alignment horizontal="left" vertical="top" wrapText="1" indent="2"/>
      <protection hidden="1"/>
    </xf>
    <xf numFmtId="0" fontId="7" fillId="8" borderId="0" xfId="0" applyFont="1" applyFill="1" applyBorder="1" applyAlignment="1" applyProtection="1">
      <alignment horizontal="left" vertical="top" wrapText="1" indent="2"/>
      <protection hidden="1"/>
    </xf>
    <xf numFmtId="0" fontId="7" fillId="8" borderId="4" xfId="0" applyFont="1" applyFill="1" applyBorder="1" applyAlignment="1" applyProtection="1">
      <alignment horizontal="left" vertical="top" wrapText="1" indent="2"/>
      <protection hidden="1"/>
    </xf>
    <xf numFmtId="0" fontId="7" fillId="8" borderId="44" xfId="0" applyFont="1" applyFill="1" applyBorder="1" applyAlignment="1" applyProtection="1">
      <alignment horizontal="left" vertical="top" wrapText="1" indent="2"/>
      <protection hidden="1"/>
    </xf>
    <xf numFmtId="0" fontId="7" fillId="8" borderId="25" xfId="0" applyFont="1" applyFill="1" applyBorder="1" applyAlignment="1" applyProtection="1">
      <alignment horizontal="left" vertical="top" wrapText="1" indent="2"/>
      <protection hidden="1"/>
    </xf>
    <xf numFmtId="0" fontId="7" fillId="8" borderId="5" xfId="0" applyFont="1" applyFill="1" applyBorder="1" applyAlignment="1" applyProtection="1">
      <alignment horizontal="left" vertical="top" wrapText="1" indent="2"/>
      <protection hidden="1"/>
    </xf>
    <xf numFmtId="0" fontId="61" fillId="0" borderId="0" xfId="0" applyFont="1" applyAlignment="1">
      <alignment horizontal="left" vertical="center" wrapText="1"/>
    </xf>
    <xf numFmtId="0" fontId="63" fillId="0" borderId="0" xfId="0" applyFont="1" applyAlignment="1">
      <alignment horizontal="center" vertical="center"/>
    </xf>
    <xf numFmtId="9" fontId="78" fillId="4" borderId="101" xfId="6" applyNumberFormat="1" applyFont="1" applyFill="1" applyBorder="1" applyAlignment="1">
      <alignment horizontal="center" vertical="center"/>
    </xf>
    <xf numFmtId="9" fontId="78" fillId="4" borderId="102" xfId="6" applyNumberFormat="1" applyFont="1" applyFill="1" applyBorder="1" applyAlignment="1">
      <alignment horizontal="center" vertical="center"/>
    </xf>
    <xf numFmtId="9" fontId="78" fillId="4" borderId="104" xfId="6" applyNumberFormat="1" applyFont="1" applyFill="1" applyBorder="1" applyAlignment="1">
      <alignment horizontal="center" vertical="center"/>
    </xf>
    <xf numFmtId="9" fontId="78" fillId="4" borderId="105" xfId="6" applyNumberFormat="1" applyFont="1" applyFill="1" applyBorder="1" applyAlignment="1">
      <alignment horizontal="center" vertical="center"/>
    </xf>
    <xf numFmtId="0" fontId="0" fillId="0" borderId="18" xfId="0" applyBorder="1" applyAlignment="1" applyProtection="1">
      <alignment horizontal="left"/>
      <protection locked="0"/>
    </xf>
    <xf numFmtId="0" fontId="0" fillId="0" borderId="19" xfId="0" applyBorder="1" applyAlignment="1" applyProtection="1">
      <alignment horizontal="left"/>
      <protection locked="0"/>
    </xf>
    <xf numFmtId="0" fontId="0" fillId="0" borderId="20" xfId="0" applyBorder="1" applyAlignment="1" applyProtection="1">
      <alignment horizontal="left"/>
      <protection locked="0"/>
    </xf>
    <xf numFmtId="0" fontId="0" fillId="0" borderId="18" xfId="0" applyFill="1" applyBorder="1" applyAlignment="1" applyProtection="1">
      <alignment horizontal="left"/>
      <protection locked="0"/>
    </xf>
    <xf numFmtId="0" fontId="0" fillId="0" borderId="19" xfId="0" applyFill="1" applyBorder="1" applyAlignment="1" applyProtection="1">
      <alignment horizontal="left"/>
      <protection locked="0"/>
    </xf>
    <xf numFmtId="0" fontId="0" fillId="0" borderId="20" xfId="0" applyFill="1" applyBorder="1" applyAlignment="1" applyProtection="1">
      <alignment horizontal="left"/>
      <protection locked="0"/>
    </xf>
    <xf numFmtId="0" fontId="36" fillId="0" borderId="0" xfId="0" applyFont="1" applyAlignment="1">
      <alignment horizontal="center"/>
    </xf>
    <xf numFmtId="0" fontId="37" fillId="0" borderId="0" xfId="0" applyFont="1" applyAlignment="1">
      <alignment horizontal="center"/>
    </xf>
    <xf numFmtId="0" fontId="0" fillId="0" borderId="0" xfId="0" applyBorder="1" applyAlignment="1">
      <alignment horizontal="center" wrapText="1"/>
    </xf>
    <xf numFmtId="0" fontId="0" fillId="0" borderId="0" xfId="0" applyBorder="1" applyAlignment="1">
      <alignment horizontal="center"/>
    </xf>
    <xf numFmtId="167" fontId="0" fillId="0" borderId="9" xfId="0" applyNumberFormat="1" applyBorder="1" applyAlignment="1">
      <alignment horizontal="center" vertical="center"/>
    </xf>
    <xf numFmtId="167" fontId="0" fillId="0" borderId="10" xfId="0" applyNumberFormat="1" applyBorder="1" applyAlignment="1">
      <alignment horizontal="center" vertical="center"/>
    </xf>
    <xf numFmtId="167" fontId="0" fillId="0" borderId="11" xfId="0" applyNumberFormat="1" applyBorder="1" applyAlignment="1">
      <alignment horizontal="center" vertical="center"/>
    </xf>
    <xf numFmtId="167" fontId="0" fillId="0" borderId="12" xfId="0" applyNumberFormat="1" applyBorder="1" applyAlignment="1">
      <alignment horizontal="center" vertical="center"/>
    </xf>
    <xf numFmtId="167" fontId="0" fillId="0" borderId="13" xfId="0" applyNumberFormat="1" applyBorder="1" applyAlignment="1">
      <alignment horizontal="center" vertical="center"/>
    </xf>
    <xf numFmtId="167" fontId="0" fillId="0" borderId="14" xfId="0" applyNumberFormat="1" applyBorder="1" applyAlignment="1">
      <alignment horizontal="center" vertical="center"/>
    </xf>
    <xf numFmtId="0" fontId="2" fillId="0" borderId="9" xfId="0" applyFont="1" applyBorder="1" applyAlignment="1">
      <alignment horizontal="center" vertical="center" wrapText="1"/>
    </xf>
    <xf numFmtId="0" fontId="2" fillId="0" borderId="10" xfId="0" applyFont="1" applyBorder="1" applyAlignment="1">
      <alignment horizontal="center" vertical="center" wrapText="1"/>
    </xf>
    <xf numFmtId="0" fontId="2" fillId="0" borderId="11" xfId="0" applyFont="1" applyBorder="1" applyAlignment="1">
      <alignment horizontal="center" vertical="center" wrapText="1"/>
    </xf>
    <xf numFmtId="0" fontId="2" fillId="0" borderId="12" xfId="0" applyFont="1" applyBorder="1" applyAlignment="1">
      <alignment horizontal="center" vertical="center" wrapText="1"/>
    </xf>
    <xf numFmtId="0" fontId="2" fillId="0" borderId="13" xfId="0" applyFont="1" applyBorder="1" applyAlignment="1">
      <alignment horizontal="center" vertical="center" wrapText="1"/>
    </xf>
    <xf numFmtId="0" fontId="2" fillId="0" borderId="14" xfId="0" applyFont="1" applyBorder="1" applyAlignment="1">
      <alignment horizontal="center" vertical="center" wrapText="1"/>
    </xf>
    <xf numFmtId="9" fontId="3" fillId="0" borderId="9" xfId="6" applyFont="1" applyBorder="1" applyAlignment="1">
      <alignment horizontal="center" vertical="center"/>
    </xf>
    <xf numFmtId="9" fontId="3" fillId="0" borderId="11" xfId="6" applyFont="1" applyBorder="1" applyAlignment="1">
      <alignment horizontal="center" vertical="center"/>
    </xf>
    <xf numFmtId="9" fontId="3" fillId="0" borderId="12" xfId="6" applyFont="1" applyBorder="1" applyAlignment="1">
      <alignment horizontal="center" vertical="center"/>
    </xf>
    <xf numFmtId="9" fontId="3" fillId="0" borderId="14" xfId="6" applyFont="1" applyBorder="1" applyAlignment="1">
      <alignment horizontal="center" vertical="center"/>
    </xf>
    <xf numFmtId="0" fontId="86" fillId="0" borderId="0" xfId="0" applyFont="1" applyAlignment="1">
      <alignment horizontal="center" vertical="center"/>
    </xf>
    <xf numFmtId="167" fontId="7" fillId="0" borderId="110" xfId="0" applyNumberFormat="1" applyFont="1" applyBorder="1" applyAlignment="1" applyProtection="1">
      <alignment horizontal="center" shrinkToFit="1"/>
    </xf>
    <xf numFmtId="167" fontId="7" fillId="0" borderId="16" xfId="0" applyNumberFormat="1" applyFont="1" applyBorder="1" applyAlignment="1" applyProtection="1">
      <alignment horizontal="center" shrinkToFit="1"/>
    </xf>
    <xf numFmtId="0" fontId="7" fillId="0" borderId="0" xfId="0" applyFont="1" applyBorder="1" applyAlignment="1" applyProtection="1">
      <alignment horizontal="center" wrapText="1"/>
    </xf>
    <xf numFmtId="0" fontId="7" fillId="0" borderId="13" xfId="0" applyFont="1" applyBorder="1" applyAlignment="1" applyProtection="1">
      <alignment horizontal="center" wrapText="1"/>
    </xf>
    <xf numFmtId="167" fontId="7" fillId="0" borderId="111" xfId="0" applyNumberFormat="1" applyFont="1" applyBorder="1" applyAlignment="1" applyProtection="1">
      <alignment horizontal="center" shrinkToFit="1"/>
    </xf>
    <xf numFmtId="3" fontId="7" fillId="0" borderId="110" xfId="0" applyNumberFormat="1" applyFont="1" applyBorder="1" applyAlignment="1" applyProtection="1">
      <alignment horizontal="center" shrinkToFit="1"/>
    </xf>
    <xf numFmtId="3" fontId="7" fillId="0" borderId="16" xfId="0" applyNumberFormat="1" applyFont="1" applyBorder="1" applyAlignment="1" applyProtection="1">
      <alignment horizontal="center" shrinkToFit="1"/>
    </xf>
    <xf numFmtId="181" fontId="7" fillId="0" borderId="110" xfId="0" applyNumberFormat="1" applyFont="1" applyBorder="1" applyAlignment="1" applyProtection="1">
      <alignment horizontal="center" shrinkToFit="1"/>
    </xf>
    <xf numFmtId="181" fontId="7" fillId="0" borderId="16" xfId="0" applyNumberFormat="1" applyFont="1" applyBorder="1" applyAlignment="1" applyProtection="1">
      <alignment horizontal="center" shrinkToFit="1"/>
    </xf>
    <xf numFmtId="9" fontId="7" fillId="0" borderId="0" xfId="6" applyFont="1" applyFill="1" applyBorder="1" applyAlignment="1" applyProtection="1">
      <alignment horizontal="center" wrapText="1"/>
    </xf>
    <xf numFmtId="171" fontId="6" fillId="25" borderId="1" xfId="0" applyNumberFormat="1" applyFont="1" applyFill="1" applyBorder="1" applyAlignment="1" applyProtection="1">
      <alignment horizontal="center"/>
    </xf>
    <xf numFmtId="0" fontId="7" fillId="0" borderId="1" xfId="0" applyFont="1" applyBorder="1" applyAlignment="1" applyProtection="1">
      <alignment horizontal="left"/>
    </xf>
    <xf numFmtId="7" fontId="7" fillId="0" borderId="18" xfId="10" applyNumberFormat="1" applyFont="1" applyBorder="1" applyAlignment="1" applyProtection="1">
      <alignment horizontal="left"/>
      <protection locked="0"/>
    </xf>
    <xf numFmtId="7" fontId="7" fillId="0" borderId="19" xfId="10" applyNumberFormat="1" applyFont="1" applyBorder="1" applyAlignment="1" applyProtection="1">
      <alignment horizontal="left"/>
      <protection locked="0"/>
    </xf>
    <xf numFmtId="7" fontId="7" fillId="0" borderId="20" xfId="10" applyNumberFormat="1" applyFont="1" applyBorder="1" applyAlignment="1" applyProtection="1">
      <alignment horizontal="left"/>
      <protection locked="0"/>
    </xf>
    <xf numFmtId="7" fontId="7" fillId="25" borderId="18" xfId="10" applyNumberFormat="1" applyFont="1" applyFill="1" applyBorder="1" applyAlignment="1" applyProtection="1">
      <alignment horizontal="left"/>
    </xf>
    <xf numFmtId="7" fontId="7" fillId="25" borderId="19" xfId="10" applyNumberFormat="1" applyFont="1" applyFill="1" applyBorder="1" applyAlignment="1" applyProtection="1">
      <alignment horizontal="left"/>
    </xf>
    <xf numFmtId="7" fontId="7" fillId="25" borderId="20" xfId="10" applyNumberFormat="1" applyFont="1" applyFill="1" applyBorder="1" applyAlignment="1" applyProtection="1">
      <alignment horizontal="left"/>
    </xf>
    <xf numFmtId="3" fontId="7" fillId="0" borderId="111" xfId="0" applyNumberFormat="1" applyFont="1" applyBorder="1" applyAlignment="1" applyProtection="1">
      <alignment horizontal="center" shrinkToFit="1"/>
    </xf>
    <xf numFmtId="0" fontId="7" fillId="0" borderId="0" xfId="0" applyFont="1" applyBorder="1" applyAlignment="1">
      <alignment horizontal="center" wrapText="1"/>
    </xf>
    <xf numFmtId="0" fontId="7" fillId="0" borderId="13" xfId="0" applyFont="1" applyBorder="1" applyAlignment="1">
      <alignment horizontal="center" wrapText="1"/>
    </xf>
    <xf numFmtId="9" fontId="7" fillId="0" borderId="1" xfId="6" applyFont="1" applyBorder="1" applyAlignment="1" applyProtection="1">
      <alignment horizontal="center" wrapText="1"/>
      <protection locked="0"/>
    </xf>
    <xf numFmtId="171" fontId="7" fillId="25" borderId="1" xfId="0" applyNumberFormat="1" applyFont="1" applyFill="1" applyBorder="1" applyAlignment="1" applyProtection="1">
      <alignment horizontal="center"/>
    </xf>
    <xf numFmtId="0" fontId="7" fillId="0" borderId="23" xfId="0" applyFont="1" applyBorder="1" applyAlignment="1" applyProtection="1">
      <alignment horizontal="left" vertical="top" wrapText="1"/>
      <protection locked="0"/>
    </xf>
    <xf numFmtId="0" fontId="7" fillId="0" borderId="24" xfId="0" applyFont="1" applyBorder="1" applyAlignment="1" applyProtection="1">
      <alignment horizontal="left" vertical="top" wrapText="1"/>
      <protection locked="0"/>
    </xf>
    <xf numFmtId="0" fontId="7" fillId="0" borderId="28" xfId="0" applyFont="1" applyBorder="1" applyAlignment="1" applyProtection="1">
      <alignment horizontal="left" vertical="top" wrapText="1"/>
      <protection locked="0"/>
    </xf>
    <xf numFmtId="0" fontId="7" fillId="0" borderId="21" xfId="0" applyFont="1" applyBorder="1" applyAlignment="1" applyProtection="1">
      <alignment horizontal="left" vertical="top" wrapText="1"/>
      <protection locked="0"/>
    </xf>
    <xf numFmtId="0" fontId="7" fillId="0" borderId="0" xfId="0" applyFont="1" applyBorder="1" applyAlignment="1" applyProtection="1">
      <alignment horizontal="left" vertical="top" wrapText="1"/>
      <protection locked="0"/>
    </xf>
    <xf numFmtId="0" fontId="7" fillId="0" borderId="29" xfId="0" applyFont="1" applyBorder="1" applyAlignment="1" applyProtection="1">
      <alignment horizontal="left" vertical="top" wrapText="1"/>
      <protection locked="0"/>
    </xf>
    <xf numFmtId="0" fontId="7" fillId="0" borderId="26" xfId="0" applyFont="1" applyBorder="1" applyAlignment="1" applyProtection="1">
      <alignment horizontal="left" vertical="top" wrapText="1"/>
      <protection locked="0"/>
    </xf>
    <xf numFmtId="0" fontId="7" fillId="0" borderId="27" xfId="0" applyFont="1" applyBorder="1" applyAlignment="1" applyProtection="1">
      <alignment horizontal="left" vertical="top" wrapText="1"/>
      <protection locked="0"/>
    </xf>
    <xf numFmtId="0" fontId="7" fillId="0" borderId="30" xfId="0" applyFont="1" applyBorder="1" applyAlignment="1" applyProtection="1">
      <alignment horizontal="left" vertical="top" wrapText="1"/>
      <protection locked="0"/>
    </xf>
    <xf numFmtId="9" fontId="6" fillId="25" borderId="1" xfId="6" applyFont="1" applyFill="1" applyBorder="1" applyAlignment="1" applyProtection="1">
      <alignment horizontal="center" wrapText="1"/>
    </xf>
    <xf numFmtId="167" fontId="6" fillId="25" borderId="43" xfId="0" applyNumberFormat="1" applyFont="1" applyFill="1" applyBorder="1" applyAlignment="1" applyProtection="1">
      <alignment horizontal="center"/>
    </xf>
    <xf numFmtId="167" fontId="6" fillId="25" borderId="22" xfId="0" applyNumberFormat="1" applyFont="1" applyFill="1" applyBorder="1" applyAlignment="1" applyProtection="1">
      <alignment horizontal="center"/>
    </xf>
    <xf numFmtId="167" fontId="6" fillId="25" borderId="3" xfId="0" applyNumberFormat="1" applyFont="1" applyFill="1" applyBorder="1" applyAlignment="1" applyProtection="1">
      <alignment horizontal="center"/>
    </xf>
    <xf numFmtId="167" fontId="6" fillId="25" borderId="44" xfId="0" applyNumberFormat="1" applyFont="1" applyFill="1" applyBorder="1" applyAlignment="1" applyProtection="1">
      <alignment horizontal="center"/>
    </xf>
    <xf numFmtId="167" fontId="6" fillId="25" borderId="25" xfId="0" applyNumberFormat="1" applyFont="1" applyFill="1" applyBorder="1" applyAlignment="1" applyProtection="1">
      <alignment horizontal="center"/>
    </xf>
    <xf numFmtId="167" fontId="6" fillId="25" borderId="5" xfId="0" applyNumberFormat="1" applyFont="1" applyFill="1" applyBorder="1" applyAlignment="1" applyProtection="1">
      <alignment horizontal="center"/>
    </xf>
    <xf numFmtId="167" fontId="7" fillId="0" borderId="40" xfId="0" applyNumberFormat="1" applyFont="1" applyBorder="1" applyAlignment="1" applyProtection="1">
      <alignment horizontal="center" shrinkToFit="1"/>
    </xf>
    <xf numFmtId="181" fontId="7" fillId="0" borderId="40" xfId="0" applyNumberFormat="1" applyFont="1" applyBorder="1" applyAlignment="1" applyProtection="1">
      <alignment horizontal="center" shrinkToFit="1"/>
    </xf>
    <xf numFmtId="0" fontId="7" fillId="0" borderId="16" xfId="0" applyFont="1" applyBorder="1" applyAlignment="1" applyProtection="1">
      <alignment horizontal="center" shrinkToFit="1"/>
    </xf>
    <xf numFmtId="0" fontId="7" fillId="0" borderId="0" xfId="0" applyFont="1" applyFill="1" applyBorder="1" applyAlignment="1" applyProtection="1">
      <alignment horizontal="center"/>
    </xf>
    <xf numFmtId="171" fontId="7" fillId="0" borderId="18" xfId="0" applyNumberFormat="1" applyFont="1" applyBorder="1" applyAlignment="1" applyProtection="1">
      <alignment horizontal="left"/>
      <protection locked="0"/>
    </xf>
    <xf numFmtId="171" fontId="7" fillId="0" borderId="19" xfId="0" applyNumberFormat="1" applyFont="1" applyBorder="1" applyAlignment="1" applyProtection="1">
      <alignment horizontal="left"/>
      <protection locked="0"/>
    </xf>
    <xf numFmtId="171" fontId="7" fillId="0" borderId="20" xfId="0" applyNumberFormat="1" applyFont="1" applyBorder="1" applyAlignment="1" applyProtection="1">
      <alignment horizontal="left"/>
      <protection locked="0"/>
    </xf>
    <xf numFmtId="172" fontId="7" fillId="0" borderId="40" xfId="0" applyNumberFormat="1" applyFont="1" applyBorder="1" applyAlignment="1" applyProtection="1">
      <alignment horizontal="center" shrinkToFit="1"/>
    </xf>
    <xf numFmtId="172" fontId="7" fillId="0" borderId="16" xfId="0" applyNumberFormat="1" applyFont="1" applyBorder="1" applyAlignment="1" applyProtection="1">
      <alignment horizontal="center" shrinkToFit="1"/>
    </xf>
    <xf numFmtId="49" fontId="7" fillId="0" borderId="40" xfId="0" applyNumberFormat="1" applyFont="1" applyBorder="1" applyAlignment="1" applyProtection="1">
      <alignment horizontal="center" shrinkToFit="1"/>
    </xf>
    <xf numFmtId="49" fontId="7" fillId="0" borderId="16" xfId="0" applyNumberFormat="1" applyFont="1" applyBorder="1" applyAlignment="1" applyProtection="1">
      <alignment horizontal="center" shrinkToFit="1"/>
    </xf>
    <xf numFmtId="4" fontId="7" fillId="0" borderId="40" xfId="0" applyNumberFormat="1" applyFont="1" applyBorder="1" applyAlignment="1" applyProtection="1">
      <alignment horizontal="center" wrapText="1" shrinkToFit="1"/>
    </xf>
    <xf numFmtId="4" fontId="7" fillId="0" borderId="16" xfId="0" applyNumberFormat="1" applyFont="1" applyBorder="1" applyAlignment="1" applyProtection="1">
      <alignment horizontal="center" wrapText="1" shrinkToFit="1"/>
    </xf>
    <xf numFmtId="181" fontId="7" fillId="0" borderId="111" xfId="0" applyNumberFormat="1" applyFont="1" applyBorder="1" applyAlignment="1" applyProtection="1">
      <alignment horizontal="center" shrinkToFit="1"/>
    </xf>
    <xf numFmtId="164" fontId="0" fillId="0" borderId="17" xfId="0" applyNumberFormat="1" applyBorder="1" applyAlignment="1">
      <alignment horizontal="right" vertical="center"/>
    </xf>
    <xf numFmtId="0" fontId="9" fillId="14" borderId="1" xfId="0" applyFont="1" applyFill="1" applyBorder="1" applyAlignment="1" applyProtection="1">
      <alignment horizontal="right" vertical="top"/>
    </xf>
    <xf numFmtId="0" fontId="66" fillId="0" borderId="0" xfId="0" applyFont="1" applyAlignment="1">
      <alignment horizontal="center" vertical="center"/>
    </xf>
    <xf numFmtId="0" fontId="64" fillId="0" borderId="0" xfId="0" applyFont="1" applyAlignment="1">
      <alignment horizontal="left" vertical="center" wrapText="1"/>
    </xf>
    <xf numFmtId="0" fontId="91" fillId="24" borderId="0" xfId="0" applyFont="1" applyFill="1" applyAlignment="1">
      <alignment horizontal="center"/>
    </xf>
    <xf numFmtId="0" fontId="93" fillId="0" borderId="0" xfId="0" applyFont="1" applyBorder="1" applyAlignment="1" applyProtection="1">
      <alignment horizontal="left" vertical="top" wrapText="1"/>
    </xf>
    <xf numFmtId="167" fontId="79" fillId="29" borderId="0" xfId="0" applyNumberFormat="1" applyFont="1" applyFill="1" applyAlignment="1">
      <alignment horizontal="center" vertical="center"/>
    </xf>
    <xf numFmtId="171" fontId="79" fillId="29" borderId="0" xfId="0" applyNumberFormat="1" applyFont="1" applyFill="1" applyAlignment="1">
      <alignment horizontal="center" vertical="center"/>
    </xf>
    <xf numFmtId="0" fontId="10" fillId="0" borderId="0" xfId="0" applyFont="1" applyBorder="1" applyAlignment="1" applyProtection="1">
      <alignment horizontal="left" vertical="top" wrapText="1"/>
    </xf>
    <xf numFmtId="0" fontId="7" fillId="25" borderId="23" xfId="0" applyFont="1" applyFill="1" applyBorder="1" applyAlignment="1" applyProtection="1">
      <alignment horizontal="left" vertical="top" wrapText="1"/>
      <protection locked="0"/>
    </xf>
    <xf numFmtId="0" fontId="7" fillId="25" borderId="24" xfId="0" applyFont="1" applyFill="1" applyBorder="1" applyAlignment="1" applyProtection="1">
      <alignment horizontal="left" vertical="top" wrapText="1"/>
      <protection locked="0"/>
    </xf>
    <xf numFmtId="0" fontId="7" fillId="25" borderId="28" xfId="0" applyFont="1" applyFill="1" applyBorder="1" applyAlignment="1" applyProtection="1">
      <alignment horizontal="left" vertical="top" wrapText="1"/>
      <protection locked="0"/>
    </xf>
    <xf numFmtId="0" fontId="7" fillId="25" borderId="21" xfId="0" applyFont="1" applyFill="1" applyBorder="1" applyAlignment="1" applyProtection="1">
      <alignment horizontal="left" vertical="top" wrapText="1"/>
      <protection locked="0"/>
    </xf>
    <xf numFmtId="0" fontId="7" fillId="25" borderId="0" xfId="0" applyFont="1" applyFill="1" applyBorder="1" applyAlignment="1" applyProtection="1">
      <alignment horizontal="left" vertical="top" wrapText="1"/>
      <protection locked="0"/>
    </xf>
    <xf numFmtId="0" fontId="7" fillId="25" borderId="29" xfId="0" applyFont="1" applyFill="1" applyBorder="1" applyAlignment="1" applyProtection="1">
      <alignment horizontal="left" vertical="top" wrapText="1"/>
      <protection locked="0"/>
    </xf>
    <xf numFmtId="0" fontId="7" fillId="25" borderId="26" xfId="0" applyFont="1" applyFill="1" applyBorder="1" applyAlignment="1" applyProtection="1">
      <alignment horizontal="left" vertical="top" wrapText="1"/>
      <protection locked="0"/>
    </xf>
    <xf numFmtId="0" fontId="7" fillId="25" borderId="27" xfId="0" applyFont="1" applyFill="1" applyBorder="1" applyAlignment="1" applyProtection="1">
      <alignment horizontal="left" vertical="top" wrapText="1"/>
      <protection locked="0"/>
    </xf>
    <xf numFmtId="0" fontId="7" fillId="25" borderId="30" xfId="0" applyFont="1" applyFill="1" applyBorder="1" applyAlignment="1" applyProtection="1">
      <alignment horizontal="left" vertical="top" wrapText="1"/>
      <protection locked="0"/>
    </xf>
    <xf numFmtId="1" fontId="7" fillId="0" borderId="40" xfId="0" applyNumberFormat="1" applyFont="1" applyBorder="1" applyAlignment="1" applyProtection="1">
      <alignment horizontal="center" shrinkToFit="1"/>
    </xf>
    <xf numFmtId="1" fontId="7" fillId="0" borderId="16" xfId="0" applyNumberFormat="1" applyFont="1" applyBorder="1" applyAlignment="1" applyProtection="1">
      <alignment horizontal="center" shrinkToFit="1"/>
    </xf>
    <xf numFmtId="3" fontId="7" fillId="0" borderId="40" xfId="0" applyNumberFormat="1" applyFont="1" applyBorder="1" applyAlignment="1" applyProtection="1">
      <alignment horizontal="center" shrinkToFit="1"/>
    </xf>
    <xf numFmtId="0" fontId="7" fillId="0" borderId="40" xfId="0" applyNumberFormat="1" applyFont="1" applyBorder="1" applyAlignment="1" applyProtection="1">
      <alignment horizontal="center" shrinkToFit="1"/>
    </xf>
    <xf numFmtId="0" fontId="7" fillId="0" borderId="16" xfId="0" applyNumberFormat="1" applyFont="1" applyBorder="1" applyAlignment="1" applyProtection="1">
      <alignment horizontal="center" shrinkToFit="1"/>
    </xf>
    <xf numFmtId="3" fontId="7" fillId="0" borderId="40" xfId="0" applyNumberFormat="1" applyFont="1" applyBorder="1" applyAlignment="1" applyProtection="1">
      <alignment horizontal="center" wrapText="1" shrinkToFit="1"/>
    </xf>
    <xf numFmtId="3" fontId="7" fillId="0" borderId="16" xfId="0" applyNumberFormat="1" applyFont="1" applyBorder="1" applyAlignment="1" applyProtection="1">
      <alignment horizontal="center" wrapText="1" shrinkToFit="1"/>
    </xf>
    <xf numFmtId="185" fontId="7" fillId="0" borderId="40" xfId="0" applyNumberFormat="1" applyFont="1" applyBorder="1" applyAlignment="1" applyProtection="1">
      <alignment horizontal="center" shrinkToFit="1"/>
    </xf>
    <xf numFmtId="185" fontId="7" fillId="0" borderId="16" xfId="0" applyNumberFormat="1" applyFont="1" applyBorder="1" applyAlignment="1" applyProtection="1">
      <alignment horizontal="center" shrinkToFit="1"/>
    </xf>
    <xf numFmtId="167" fontId="7" fillId="0" borderId="40" xfId="0" applyNumberFormat="1" applyFont="1" applyBorder="1" applyAlignment="1" applyProtection="1">
      <alignment horizontal="center" shrinkToFit="1"/>
      <protection locked="0"/>
    </xf>
    <xf numFmtId="167" fontId="7" fillId="0" borderId="16" xfId="0" applyNumberFormat="1" applyFont="1" applyBorder="1" applyAlignment="1" applyProtection="1">
      <alignment horizontal="center" shrinkToFit="1"/>
      <protection locked="0"/>
    </xf>
    <xf numFmtId="181" fontId="7" fillId="0" borderId="40" xfId="0" applyNumberFormat="1" applyFont="1" applyBorder="1" applyAlignment="1" applyProtection="1">
      <alignment horizontal="center" shrinkToFit="1"/>
      <protection locked="0"/>
    </xf>
    <xf numFmtId="181" fontId="7" fillId="0" borderId="16" xfId="0" applyNumberFormat="1" applyFont="1" applyBorder="1" applyAlignment="1" applyProtection="1">
      <alignment horizontal="center" shrinkToFit="1"/>
      <protection locked="0"/>
    </xf>
    <xf numFmtId="3" fontId="7" fillId="0" borderId="40" xfId="0" applyNumberFormat="1" applyFont="1" applyBorder="1" applyAlignment="1" applyProtection="1">
      <alignment horizontal="center" shrinkToFit="1"/>
      <protection locked="0"/>
    </xf>
    <xf numFmtId="3" fontId="7" fillId="0" borderId="16" xfId="0" applyNumberFormat="1" applyFont="1" applyBorder="1" applyAlignment="1" applyProtection="1">
      <alignment horizontal="center" shrinkToFit="1"/>
      <protection locked="0"/>
    </xf>
    <xf numFmtId="164" fontId="7" fillId="0" borderId="0" xfId="0" applyNumberFormat="1" applyFont="1" applyBorder="1" applyAlignment="1">
      <alignment horizontal="right" vertical="center"/>
    </xf>
    <xf numFmtId="0" fontId="7" fillId="25" borderId="18" xfId="0" applyFont="1" applyFill="1" applyBorder="1" applyAlignment="1" applyProtection="1">
      <alignment horizontal="left"/>
      <protection locked="0"/>
    </xf>
    <xf numFmtId="0" fontId="7" fillId="25" borderId="19" xfId="0" applyFont="1" applyFill="1" applyBorder="1" applyAlignment="1" applyProtection="1">
      <alignment horizontal="left"/>
      <protection locked="0"/>
    </xf>
    <xf numFmtId="0" fontId="7" fillId="25" borderId="20" xfId="0" applyFont="1" applyFill="1" applyBorder="1" applyAlignment="1" applyProtection="1">
      <alignment horizontal="left"/>
      <protection locked="0"/>
    </xf>
    <xf numFmtId="0" fontId="7" fillId="0" borderId="18" xfId="0" applyFont="1" applyFill="1" applyBorder="1" applyAlignment="1" applyProtection="1">
      <alignment horizontal="left"/>
      <protection locked="0"/>
    </xf>
    <xf numFmtId="0" fontId="7" fillId="0" borderId="19" xfId="0" applyFont="1" applyFill="1" applyBorder="1" applyAlignment="1" applyProtection="1">
      <alignment horizontal="left"/>
      <protection locked="0"/>
    </xf>
    <xf numFmtId="0" fontId="7" fillId="0" borderId="20" xfId="0" applyFont="1" applyFill="1" applyBorder="1" applyAlignment="1" applyProtection="1">
      <alignment horizontal="left"/>
      <protection locked="0"/>
    </xf>
    <xf numFmtId="167" fontId="7" fillId="0" borderId="40" xfId="0" applyNumberFormat="1" applyFont="1" applyBorder="1" applyAlignment="1">
      <alignment horizontal="center" shrinkToFit="1"/>
    </xf>
    <xf numFmtId="167" fontId="7" fillId="0" borderId="16" xfId="0" applyNumberFormat="1" applyFont="1" applyBorder="1" applyAlignment="1">
      <alignment horizontal="center" shrinkToFit="1"/>
    </xf>
    <xf numFmtId="0" fontId="7" fillId="0" borderId="40" xfId="0" applyFont="1" applyBorder="1" applyAlignment="1">
      <alignment horizontal="center" shrinkToFit="1"/>
    </xf>
    <xf numFmtId="0" fontId="7" fillId="0" borderId="16" xfId="0" applyFont="1" applyBorder="1" applyAlignment="1">
      <alignment horizontal="center" shrinkToFit="1"/>
    </xf>
    <xf numFmtId="0" fontId="6" fillId="0" borderId="0" xfId="0" applyFont="1" applyAlignment="1">
      <alignment horizontal="left" vertical="center"/>
    </xf>
    <xf numFmtId="180" fontId="7" fillId="0" borderId="40" xfId="0" applyNumberFormat="1" applyFont="1" applyBorder="1" applyAlignment="1">
      <alignment horizontal="center" shrinkToFit="1"/>
    </xf>
    <xf numFmtId="180" fontId="7" fillId="0" borderId="16" xfId="0" applyNumberFormat="1" applyFont="1" applyBorder="1" applyAlignment="1">
      <alignment horizontal="center" shrinkToFit="1"/>
    </xf>
    <xf numFmtId="171" fontId="6" fillId="8" borderId="39" xfId="0" applyNumberFormat="1" applyFont="1" applyFill="1" applyBorder="1" applyAlignment="1">
      <alignment horizontal="center" shrinkToFit="1"/>
    </xf>
    <xf numFmtId="171" fontId="6" fillId="8" borderId="0" xfId="0" applyNumberFormat="1" applyFont="1" applyFill="1" applyBorder="1" applyAlignment="1">
      <alignment horizontal="center" shrinkToFit="1"/>
    </xf>
    <xf numFmtId="171" fontId="6" fillId="8" borderId="17" xfId="0" applyNumberFormat="1" applyFont="1" applyFill="1" applyBorder="1" applyAlignment="1">
      <alignment horizontal="center" shrinkToFit="1"/>
    </xf>
    <xf numFmtId="171" fontId="6" fillId="8" borderId="36" xfId="0" applyNumberFormat="1" applyFont="1" applyFill="1" applyBorder="1" applyAlignment="1">
      <alignment horizontal="center" shrinkToFit="1"/>
    </xf>
    <xf numFmtId="171" fontId="6" fillId="8" borderId="37" xfId="0" applyNumberFormat="1" applyFont="1" applyFill="1" applyBorder="1" applyAlignment="1">
      <alignment horizontal="center" shrinkToFit="1"/>
    </xf>
    <xf numFmtId="171" fontId="6" fillId="8" borderId="38" xfId="0" applyNumberFormat="1" applyFont="1" applyFill="1" applyBorder="1" applyAlignment="1">
      <alignment horizontal="center" shrinkToFit="1"/>
    </xf>
    <xf numFmtId="167" fontId="6" fillId="8" borderId="39" xfId="0" applyNumberFormat="1" applyFont="1" applyFill="1" applyBorder="1" applyAlignment="1">
      <alignment horizontal="center" shrinkToFit="1"/>
    </xf>
    <xf numFmtId="167" fontId="6" fillId="8" borderId="0" xfId="0" applyNumberFormat="1" applyFont="1" applyFill="1" applyBorder="1" applyAlignment="1">
      <alignment horizontal="center" shrinkToFit="1"/>
    </xf>
    <xf numFmtId="167" fontId="6" fillId="8" borderId="17" xfId="0" applyNumberFormat="1" applyFont="1" applyFill="1" applyBorder="1" applyAlignment="1">
      <alignment horizontal="center" shrinkToFit="1"/>
    </xf>
    <xf numFmtId="167" fontId="6" fillId="8" borderId="36" xfId="0" applyNumberFormat="1" applyFont="1" applyFill="1" applyBorder="1" applyAlignment="1">
      <alignment horizontal="center" shrinkToFit="1"/>
    </xf>
    <xf numFmtId="167" fontId="6" fillId="8" borderId="37" xfId="0" applyNumberFormat="1" applyFont="1" applyFill="1" applyBorder="1" applyAlignment="1">
      <alignment horizontal="center" shrinkToFit="1"/>
    </xf>
    <xf numFmtId="167" fontId="6" fillId="8" borderId="38" xfId="0" applyNumberFormat="1" applyFont="1" applyFill="1" applyBorder="1" applyAlignment="1">
      <alignment horizontal="center" shrinkToFit="1"/>
    </xf>
    <xf numFmtId="0" fontId="7" fillId="0" borderId="39" xfId="0" applyFont="1" applyBorder="1" applyAlignment="1" applyProtection="1">
      <alignment horizontal="center" wrapText="1"/>
      <protection locked="0"/>
    </xf>
    <xf numFmtId="0" fontId="7" fillId="0" borderId="0" xfId="0" applyFont="1" applyBorder="1" applyAlignment="1" applyProtection="1">
      <alignment horizontal="center" wrapText="1"/>
      <protection locked="0"/>
    </xf>
    <xf numFmtId="0" fontId="7" fillId="0" borderId="17" xfId="0" applyFont="1" applyBorder="1" applyAlignment="1" applyProtection="1">
      <alignment horizontal="center" wrapText="1"/>
      <protection locked="0"/>
    </xf>
    <xf numFmtId="0" fontId="7" fillId="0" borderId="36" xfId="0" applyFont="1" applyBorder="1" applyAlignment="1" applyProtection="1">
      <alignment horizontal="center" wrapText="1"/>
      <protection locked="0"/>
    </xf>
    <xf numFmtId="0" fontId="7" fillId="0" borderId="37" xfId="0" applyFont="1" applyBorder="1" applyAlignment="1" applyProtection="1">
      <alignment horizontal="center" wrapText="1"/>
      <protection locked="0"/>
    </xf>
    <xf numFmtId="0" fontId="7" fillId="0" borderId="38" xfId="0" applyFont="1" applyBorder="1" applyAlignment="1" applyProtection="1">
      <alignment horizontal="center" wrapText="1"/>
      <protection locked="0"/>
    </xf>
    <xf numFmtId="0" fontId="7" fillId="8" borderId="39" xfId="0" applyFont="1" applyFill="1" applyBorder="1" applyAlignment="1">
      <alignment horizontal="center" wrapText="1"/>
    </xf>
    <xf numFmtId="0" fontId="7" fillId="8" borderId="0" xfId="0" applyFont="1" applyFill="1" applyBorder="1" applyAlignment="1">
      <alignment horizontal="center" wrapText="1"/>
    </xf>
    <xf numFmtId="0" fontId="7" fillId="8" borderId="17" xfId="0" applyFont="1" applyFill="1" applyBorder="1" applyAlignment="1">
      <alignment horizontal="center" wrapText="1"/>
    </xf>
    <xf numFmtId="0" fontId="7" fillId="8" borderId="36" xfId="0" applyFont="1" applyFill="1" applyBorder="1" applyAlignment="1">
      <alignment horizontal="center" wrapText="1"/>
    </xf>
    <xf numFmtId="0" fontId="7" fillId="8" borderId="37" xfId="0" applyFont="1" applyFill="1" applyBorder="1" applyAlignment="1">
      <alignment horizontal="center" wrapText="1"/>
    </xf>
    <xf numFmtId="0" fontId="7" fillId="8" borderId="38" xfId="0" applyFont="1" applyFill="1" applyBorder="1" applyAlignment="1">
      <alignment horizontal="center" wrapText="1"/>
    </xf>
    <xf numFmtId="0" fontId="7" fillId="8" borderId="39" xfId="0" applyFont="1" applyFill="1" applyBorder="1" applyAlignment="1">
      <alignment horizontal="center" wrapText="1" shrinkToFit="1"/>
    </xf>
    <xf numFmtId="0" fontId="7" fillId="8" borderId="17" xfId="0" applyFont="1" applyFill="1" applyBorder="1" applyAlignment="1">
      <alignment horizontal="center" wrapText="1" shrinkToFit="1"/>
    </xf>
    <xf numFmtId="0" fontId="7" fillId="8" borderId="36" xfId="0" applyFont="1" applyFill="1" applyBorder="1" applyAlignment="1">
      <alignment horizontal="center" wrapText="1" shrinkToFit="1"/>
    </xf>
    <xf numFmtId="0" fontId="7" fillId="8" borderId="38" xfId="0" applyFont="1" applyFill="1" applyBorder="1" applyAlignment="1">
      <alignment horizontal="center" wrapText="1" shrinkToFit="1"/>
    </xf>
    <xf numFmtId="0" fontId="7" fillId="0" borderId="39" xfId="0" applyFont="1" applyBorder="1" applyAlignment="1" applyProtection="1">
      <alignment horizontal="center" shrinkToFit="1"/>
      <protection locked="0"/>
    </xf>
    <xf numFmtId="0" fontId="7" fillId="0" borderId="17" xfId="0" applyFont="1" applyBorder="1" applyAlignment="1" applyProtection="1">
      <alignment horizontal="center" shrinkToFit="1"/>
      <protection locked="0"/>
    </xf>
    <xf numFmtId="0" fontId="7" fillId="0" borderId="36" xfId="0" applyFont="1" applyBorder="1" applyAlignment="1" applyProtection="1">
      <alignment horizontal="center" shrinkToFit="1"/>
      <protection locked="0"/>
    </xf>
    <xf numFmtId="0" fontId="7" fillId="0" borderId="38" xfId="0" applyFont="1" applyBorder="1" applyAlignment="1" applyProtection="1">
      <alignment horizontal="center" shrinkToFit="1"/>
      <protection locked="0"/>
    </xf>
    <xf numFmtId="167" fontId="7" fillId="0" borderId="39" xfId="0" applyNumberFormat="1" applyFont="1" applyBorder="1" applyAlignment="1" applyProtection="1">
      <alignment horizontal="center" shrinkToFit="1"/>
      <protection locked="0"/>
    </xf>
    <xf numFmtId="167" fontId="7" fillId="0" borderId="17" xfId="0" applyNumberFormat="1" applyFont="1" applyBorder="1" applyAlignment="1" applyProtection="1">
      <alignment horizontal="center" shrinkToFit="1"/>
      <protection locked="0"/>
    </xf>
    <xf numFmtId="167" fontId="7" fillId="0" borderId="36" xfId="0" applyNumberFormat="1" applyFont="1" applyBorder="1" applyAlignment="1" applyProtection="1">
      <alignment horizontal="center" shrinkToFit="1"/>
      <protection locked="0"/>
    </xf>
    <xf numFmtId="167" fontId="7" fillId="0" borderId="38" xfId="0" applyNumberFormat="1" applyFont="1" applyBorder="1" applyAlignment="1" applyProtection="1">
      <alignment horizontal="center" shrinkToFit="1"/>
      <protection locked="0"/>
    </xf>
    <xf numFmtId="169" fontId="6" fillId="8" borderId="39" xfId="0" applyNumberFormat="1" applyFont="1" applyFill="1" applyBorder="1" applyAlignment="1">
      <alignment horizontal="center" shrinkToFit="1"/>
    </xf>
    <xf numFmtId="169" fontId="6" fillId="8" borderId="17" xfId="0" applyNumberFormat="1" applyFont="1" applyFill="1" applyBorder="1" applyAlignment="1">
      <alignment horizontal="center" shrinkToFit="1"/>
    </xf>
    <xf numFmtId="169" fontId="6" fillId="8" borderId="36" xfId="0" applyNumberFormat="1" applyFont="1" applyFill="1" applyBorder="1" applyAlignment="1">
      <alignment horizontal="center" shrinkToFit="1"/>
    </xf>
    <xf numFmtId="169" fontId="6" fillId="8" borderId="38" xfId="0" applyNumberFormat="1" applyFont="1" applyFill="1" applyBorder="1" applyAlignment="1">
      <alignment horizontal="center" shrinkToFit="1"/>
    </xf>
    <xf numFmtId="0" fontId="7" fillId="8" borderId="39" xfId="0" applyFont="1" applyFill="1" applyBorder="1" applyAlignment="1" applyProtection="1">
      <alignment horizontal="center" wrapText="1" shrinkToFit="1"/>
    </xf>
    <xf numFmtId="0" fontId="7" fillId="8" borderId="17" xfId="0" applyFont="1" applyFill="1" applyBorder="1" applyAlignment="1" applyProtection="1">
      <alignment horizontal="center" wrapText="1" shrinkToFit="1"/>
    </xf>
    <xf numFmtId="0" fontId="7" fillId="8" borderId="36" xfId="0" applyFont="1" applyFill="1" applyBorder="1" applyAlignment="1" applyProtection="1">
      <alignment horizontal="center" wrapText="1" shrinkToFit="1"/>
    </xf>
    <xf numFmtId="0" fontId="7" fillId="8" borderId="38" xfId="0" applyFont="1" applyFill="1" applyBorder="1" applyAlignment="1" applyProtection="1">
      <alignment horizontal="center" wrapText="1" shrinkToFit="1"/>
    </xf>
    <xf numFmtId="164" fontId="7" fillId="0" borderId="17" xfId="0" applyNumberFormat="1" applyFont="1" applyBorder="1" applyAlignment="1">
      <alignment horizontal="right" vertical="center"/>
    </xf>
    <xf numFmtId="167" fontId="0" fillId="0" borderId="40" xfId="0" applyNumberFormat="1" applyBorder="1" applyAlignment="1">
      <alignment horizontal="center" shrinkToFit="1"/>
    </xf>
    <xf numFmtId="167" fontId="0" fillId="0" borderId="16" xfId="0" applyNumberFormat="1" applyBorder="1" applyAlignment="1">
      <alignment horizontal="center" shrinkToFit="1"/>
    </xf>
    <xf numFmtId="179" fontId="6" fillId="8" borderId="39" xfId="0" applyNumberFormat="1" applyFont="1" applyFill="1" applyBorder="1" applyAlignment="1">
      <alignment horizontal="center" shrinkToFit="1"/>
    </xf>
    <xf numFmtId="179" fontId="6" fillId="8" borderId="0" xfId="0" applyNumberFormat="1" applyFont="1" applyFill="1" applyBorder="1" applyAlignment="1">
      <alignment horizontal="center" shrinkToFit="1"/>
    </xf>
    <xf numFmtId="179" fontId="6" fillId="8" borderId="17" xfId="0" applyNumberFormat="1" applyFont="1" applyFill="1" applyBorder="1" applyAlignment="1">
      <alignment horizontal="center" shrinkToFit="1"/>
    </xf>
    <xf numFmtId="179" fontId="6" fillId="8" borderId="36" xfId="0" applyNumberFormat="1" applyFont="1" applyFill="1" applyBorder="1" applyAlignment="1">
      <alignment horizontal="center" shrinkToFit="1"/>
    </xf>
    <xf numFmtId="179" fontId="6" fillId="8" borderId="37" xfId="0" applyNumberFormat="1" applyFont="1" applyFill="1" applyBorder="1" applyAlignment="1">
      <alignment horizontal="center" shrinkToFit="1"/>
    </xf>
    <xf numFmtId="179" fontId="6" fillId="8" borderId="38" xfId="0" applyNumberFormat="1" applyFont="1" applyFill="1" applyBorder="1" applyAlignment="1">
      <alignment horizontal="center" shrinkToFit="1"/>
    </xf>
    <xf numFmtId="167" fontId="7" fillId="5" borderId="0" xfId="0" applyNumberFormat="1" applyFont="1" applyFill="1" applyAlignment="1">
      <alignment horizontal="center"/>
    </xf>
    <xf numFmtId="167" fontId="0" fillId="0" borderId="43" xfId="0" applyNumberFormat="1" applyBorder="1" applyAlignment="1">
      <alignment horizontal="center" vertical="center"/>
    </xf>
    <xf numFmtId="167" fontId="0" fillId="0" borderId="22" xfId="0" applyNumberFormat="1" applyBorder="1" applyAlignment="1">
      <alignment horizontal="center" vertical="center"/>
    </xf>
    <xf numFmtId="167" fontId="0" fillId="0" borderId="3" xfId="0" applyNumberFormat="1" applyBorder="1" applyAlignment="1">
      <alignment horizontal="center" vertical="center"/>
    </xf>
    <xf numFmtId="167" fontId="0" fillId="0" borderId="41" xfId="0" applyNumberFormat="1" applyBorder="1" applyAlignment="1">
      <alignment horizontal="center" vertical="center"/>
    </xf>
    <xf numFmtId="167" fontId="0" fillId="0" borderId="0" xfId="0" applyNumberFormat="1" applyBorder="1" applyAlignment="1">
      <alignment horizontal="center" vertical="center"/>
    </xf>
    <xf numFmtId="167" fontId="0" fillId="0" borderId="4" xfId="0" applyNumberFormat="1" applyBorder="1" applyAlignment="1">
      <alignment horizontal="center" vertical="center"/>
    </xf>
    <xf numFmtId="0" fontId="2" fillId="0" borderId="43" xfId="0" applyFont="1" applyBorder="1" applyAlignment="1">
      <alignment horizontal="center" vertical="center" wrapText="1"/>
    </xf>
    <xf numFmtId="0" fontId="2" fillId="0" borderId="22" xfId="0" applyFont="1" applyBorder="1" applyAlignment="1">
      <alignment horizontal="center" vertical="center" wrapText="1"/>
    </xf>
    <xf numFmtId="0" fontId="2" fillId="0" borderId="3" xfId="0" applyFont="1" applyBorder="1" applyAlignment="1">
      <alignment horizontal="center" vertical="center" wrapText="1"/>
    </xf>
    <xf numFmtId="0" fontId="2" fillId="0" borderId="41" xfId="0" applyFont="1" applyBorder="1" applyAlignment="1">
      <alignment horizontal="center" vertical="center" wrapText="1"/>
    </xf>
    <xf numFmtId="0" fontId="2" fillId="0" borderId="0" xfId="0" applyFont="1" applyBorder="1" applyAlignment="1">
      <alignment horizontal="center" vertical="center" wrapText="1"/>
    </xf>
    <xf numFmtId="0" fontId="2" fillId="0" borderId="4" xfId="0" applyFont="1" applyBorder="1" applyAlignment="1">
      <alignment horizontal="center" vertical="center" wrapText="1"/>
    </xf>
    <xf numFmtId="9" fontId="3" fillId="0" borderId="43" xfId="6" applyFont="1" applyBorder="1" applyAlignment="1">
      <alignment horizontal="center" vertical="center"/>
    </xf>
    <xf numFmtId="9" fontId="3" fillId="0" borderId="3" xfId="6" applyFont="1" applyBorder="1" applyAlignment="1">
      <alignment horizontal="center" vertical="center"/>
    </xf>
    <xf numFmtId="9" fontId="3" fillId="0" borderId="41" xfId="6" applyFont="1" applyBorder="1" applyAlignment="1">
      <alignment horizontal="center" vertical="center"/>
    </xf>
    <xf numFmtId="9" fontId="3" fillId="0" borderId="4" xfId="6" applyFont="1" applyBorder="1" applyAlignment="1">
      <alignment horizontal="center" vertical="center"/>
    </xf>
    <xf numFmtId="0" fontId="23" fillId="7" borderId="0" xfId="0" applyFont="1" applyFill="1" applyAlignment="1">
      <alignment horizontal="center"/>
    </xf>
    <xf numFmtId="179" fontId="7" fillId="5" borderId="0" xfId="0" applyNumberFormat="1" applyFont="1" applyFill="1" applyAlignment="1">
      <alignment horizontal="center"/>
    </xf>
    <xf numFmtId="0" fontId="50" fillId="21" borderId="0" xfId="0" applyFont="1" applyFill="1" applyAlignment="1">
      <alignment horizontal="center" wrapText="1"/>
    </xf>
    <xf numFmtId="0" fontId="0" fillId="0" borderId="13" xfId="0" applyBorder="1" applyAlignment="1">
      <alignment horizontal="center" wrapText="1"/>
    </xf>
    <xf numFmtId="0" fontId="20" fillId="0" borderId="40" xfId="0" applyFont="1" applyBorder="1" applyAlignment="1" applyProtection="1">
      <alignment horizontal="center" wrapText="1"/>
      <protection locked="0"/>
    </xf>
    <xf numFmtId="0" fontId="20" fillId="0" borderId="16" xfId="0" applyFont="1" applyBorder="1" applyAlignment="1" applyProtection="1">
      <alignment horizontal="center" wrapText="1"/>
      <protection locked="0"/>
    </xf>
    <xf numFmtId="0" fontId="7" fillId="0" borderId="40" xfId="0" applyFont="1" applyBorder="1" applyAlignment="1" applyProtection="1">
      <alignment horizontal="center" wrapText="1"/>
      <protection locked="0"/>
    </xf>
    <xf numFmtId="0" fontId="7" fillId="0" borderId="16" xfId="0" applyFont="1" applyBorder="1" applyAlignment="1" applyProtection="1">
      <alignment horizontal="center" wrapText="1"/>
      <protection locked="0"/>
    </xf>
    <xf numFmtId="0" fontId="7" fillId="0" borderId="40" xfId="0" applyFont="1" applyBorder="1" applyAlignment="1" applyProtection="1">
      <alignment horizontal="center" shrinkToFit="1"/>
      <protection locked="0"/>
    </xf>
    <xf numFmtId="0" fontId="7" fillId="0" borderId="16" xfId="0" applyFont="1" applyBorder="1" applyAlignment="1" applyProtection="1">
      <alignment horizontal="center" shrinkToFit="1"/>
      <protection locked="0"/>
    </xf>
    <xf numFmtId="3" fontId="7" fillId="0" borderId="71" xfId="0" applyNumberFormat="1" applyFont="1" applyBorder="1" applyAlignment="1" applyProtection="1">
      <alignment horizontal="center" shrinkToFit="1"/>
      <protection locked="0"/>
    </xf>
    <xf numFmtId="3" fontId="7" fillId="0" borderId="70" xfId="0" applyNumberFormat="1" applyFont="1" applyBorder="1" applyAlignment="1" applyProtection="1">
      <alignment horizontal="center" shrinkToFit="1"/>
      <protection locked="0"/>
    </xf>
    <xf numFmtId="167" fontId="79" fillId="30" borderId="0" xfId="0" applyNumberFormat="1" applyFont="1" applyFill="1" applyAlignment="1">
      <alignment horizontal="center" vertical="center"/>
    </xf>
    <xf numFmtId="171" fontId="79" fillId="30" borderId="0" xfId="0" applyNumberFormat="1" applyFont="1" applyFill="1" applyAlignment="1">
      <alignment horizontal="center" vertical="center"/>
    </xf>
    <xf numFmtId="0" fontId="20" fillId="0" borderId="0" xfId="0" applyFont="1" applyBorder="1" applyAlignment="1">
      <alignment horizontal="center" wrapText="1"/>
    </xf>
    <xf numFmtId="0" fontId="20" fillId="0" borderId="13" xfId="0" applyFont="1" applyBorder="1" applyAlignment="1">
      <alignment horizontal="center" wrapText="1"/>
    </xf>
    <xf numFmtId="3" fontId="7" fillId="0" borderId="69" xfId="0" applyNumberFormat="1" applyFont="1" applyBorder="1" applyAlignment="1" applyProtection="1">
      <alignment horizontal="center" shrinkToFit="1"/>
      <protection locked="0"/>
    </xf>
    <xf numFmtId="3" fontId="7" fillId="0" borderId="67" xfId="0" applyNumberFormat="1" applyFont="1" applyBorder="1" applyAlignment="1" applyProtection="1">
      <alignment horizontal="center" shrinkToFit="1"/>
      <protection locked="0"/>
    </xf>
    <xf numFmtId="49" fontId="7" fillId="0" borderId="40" xfId="0" applyNumberFormat="1" applyFont="1" applyBorder="1" applyAlignment="1" applyProtection="1">
      <alignment horizontal="center" wrapText="1" shrinkToFit="1"/>
    </xf>
    <xf numFmtId="49" fontId="7" fillId="0" borderId="16" xfId="0" applyNumberFormat="1" applyFont="1" applyBorder="1" applyAlignment="1" applyProtection="1">
      <alignment horizontal="center" wrapText="1" shrinkToFit="1"/>
    </xf>
    <xf numFmtId="4" fontId="7" fillId="0" borderId="40" xfId="0" applyNumberFormat="1" applyFont="1" applyBorder="1" applyAlignment="1" applyProtection="1">
      <alignment horizontal="center" shrinkToFit="1"/>
    </xf>
    <xf numFmtId="4" fontId="7" fillId="0" borderId="16" xfId="0" applyNumberFormat="1" applyFont="1" applyBorder="1" applyAlignment="1" applyProtection="1">
      <alignment horizontal="center" shrinkToFit="1"/>
    </xf>
    <xf numFmtId="180" fontId="7" fillId="0" borderId="40" xfId="0" applyNumberFormat="1" applyFont="1" applyBorder="1" applyAlignment="1" applyProtection="1">
      <alignment horizontal="center" wrapText="1" shrinkToFit="1"/>
    </xf>
    <xf numFmtId="180" fontId="7" fillId="0" borderId="16" xfId="0" applyNumberFormat="1" applyFont="1" applyBorder="1" applyAlignment="1" applyProtection="1">
      <alignment horizontal="center" wrapText="1" shrinkToFit="1"/>
    </xf>
    <xf numFmtId="182" fontId="7" fillId="0" borderId="40" xfId="0" applyNumberFormat="1" applyFont="1" applyBorder="1" applyAlignment="1" applyProtection="1">
      <alignment horizontal="center" wrapText="1" shrinkToFit="1"/>
    </xf>
    <xf numFmtId="182" fontId="7" fillId="0" borderId="16" xfId="0" applyNumberFormat="1" applyFont="1" applyBorder="1" applyAlignment="1" applyProtection="1">
      <alignment horizontal="center" wrapText="1" shrinkToFit="1"/>
    </xf>
    <xf numFmtId="167" fontId="6" fillId="8" borderId="16" xfId="0" applyNumberFormat="1" applyFont="1" applyFill="1" applyBorder="1" applyAlignment="1">
      <alignment horizontal="center" shrinkToFit="1"/>
    </xf>
    <xf numFmtId="167" fontId="6" fillId="8" borderId="72" xfId="0" applyNumberFormat="1" applyFont="1" applyFill="1" applyBorder="1" applyAlignment="1">
      <alignment horizontal="center" shrinkToFit="1"/>
    </xf>
    <xf numFmtId="167" fontId="6" fillId="8" borderId="15" xfId="0" applyNumberFormat="1" applyFont="1" applyFill="1" applyBorder="1" applyAlignment="1">
      <alignment horizontal="center" shrinkToFit="1"/>
    </xf>
    <xf numFmtId="167" fontId="4" fillId="8" borderId="16" xfId="0" applyNumberFormat="1" applyFont="1" applyFill="1" applyBorder="1" applyAlignment="1">
      <alignment horizontal="center" wrapText="1"/>
    </xf>
    <xf numFmtId="167" fontId="4" fillId="8" borderId="15" xfId="0" applyNumberFormat="1" applyFont="1" applyFill="1" applyBorder="1" applyAlignment="1">
      <alignment horizontal="center" wrapText="1"/>
    </xf>
    <xf numFmtId="171" fontId="6" fillId="8" borderId="16" xfId="0" applyNumberFormat="1" applyFont="1" applyFill="1" applyBorder="1" applyAlignment="1">
      <alignment horizontal="center" shrinkToFit="1"/>
    </xf>
    <xf numFmtId="171" fontId="6" fillId="8" borderId="15" xfId="0" applyNumberFormat="1" applyFont="1" applyFill="1" applyBorder="1" applyAlignment="1">
      <alignment horizontal="center" shrinkToFit="1"/>
    </xf>
    <xf numFmtId="167" fontId="7" fillId="0" borderId="69" xfId="0" applyNumberFormat="1" applyFont="1" applyBorder="1" applyAlignment="1" applyProtection="1">
      <alignment horizontal="center" shrinkToFit="1"/>
      <protection locked="0"/>
    </xf>
    <xf numFmtId="167" fontId="7" fillId="0" borderId="67" xfId="0" applyNumberFormat="1" applyFont="1" applyBorder="1" applyAlignment="1" applyProtection="1">
      <alignment horizontal="center" shrinkToFit="1"/>
      <protection locked="0"/>
    </xf>
    <xf numFmtId="181" fontId="7" fillId="0" borderId="40" xfId="0" applyNumberFormat="1" applyFont="1" applyBorder="1" applyAlignment="1" applyProtection="1">
      <alignment horizontal="center" wrapText="1" shrinkToFit="1"/>
    </xf>
    <xf numFmtId="181" fontId="7" fillId="0" borderId="16" xfId="0" applyNumberFormat="1" applyFont="1" applyBorder="1" applyAlignment="1" applyProtection="1">
      <alignment horizontal="center" wrapText="1" shrinkToFit="1"/>
    </xf>
    <xf numFmtId="0" fontId="7" fillId="0" borderId="40" xfId="0" applyNumberFormat="1" applyFont="1" applyBorder="1" applyAlignment="1" applyProtection="1">
      <alignment horizontal="center" wrapText="1" shrinkToFit="1"/>
    </xf>
    <xf numFmtId="0" fontId="7" fillId="0" borderId="16" xfId="0" applyNumberFormat="1" applyFont="1" applyBorder="1" applyAlignment="1" applyProtection="1">
      <alignment horizontal="center" wrapText="1" shrinkToFit="1"/>
    </xf>
    <xf numFmtId="170" fontId="7" fillId="0" borderId="40" xfId="0" applyNumberFormat="1" applyFont="1" applyBorder="1" applyAlignment="1" applyProtection="1">
      <alignment horizontal="center" shrinkToFit="1"/>
    </xf>
    <xf numFmtId="170" fontId="7" fillId="0" borderId="16" xfId="0" applyNumberFormat="1" applyFont="1" applyBorder="1" applyAlignment="1" applyProtection="1">
      <alignment horizontal="center" shrinkToFit="1"/>
    </xf>
    <xf numFmtId="174" fontId="7" fillId="0" borderId="40" xfId="0" applyNumberFormat="1" applyFont="1" applyBorder="1" applyAlignment="1" applyProtection="1">
      <alignment horizontal="center" shrinkToFit="1"/>
      <protection locked="0"/>
    </xf>
    <xf numFmtId="174" fontId="7" fillId="0" borderId="16" xfId="0" applyNumberFormat="1" applyFont="1" applyBorder="1" applyAlignment="1" applyProtection="1">
      <alignment horizontal="center" shrinkToFit="1"/>
      <protection locked="0"/>
    </xf>
    <xf numFmtId="167" fontId="6" fillId="8" borderId="40" xfId="0" applyNumberFormat="1" applyFont="1" applyFill="1" applyBorder="1" applyAlignment="1">
      <alignment horizontal="center" shrinkToFit="1"/>
    </xf>
    <xf numFmtId="167" fontId="6" fillId="8" borderId="40" xfId="0" applyNumberFormat="1" applyFont="1" applyFill="1" applyBorder="1" applyAlignment="1">
      <alignment horizontal="center" wrapText="1"/>
    </xf>
    <xf numFmtId="167" fontId="6" fillId="8" borderId="16" xfId="0" applyNumberFormat="1" applyFont="1" applyFill="1" applyBorder="1" applyAlignment="1">
      <alignment horizontal="center" wrapText="1"/>
    </xf>
    <xf numFmtId="180" fontId="7" fillId="0" borderId="40" xfId="0" applyNumberFormat="1" applyFont="1" applyBorder="1" applyAlignment="1" applyProtection="1">
      <alignment horizontal="center" shrinkToFit="1"/>
    </xf>
    <xf numFmtId="180" fontId="7" fillId="0" borderId="16" xfId="0" applyNumberFormat="1" applyFont="1" applyBorder="1" applyAlignment="1" applyProtection="1">
      <alignment horizontal="center" shrinkToFit="1"/>
    </xf>
    <xf numFmtId="174" fontId="7" fillId="0" borderId="39" xfId="0" applyNumberFormat="1" applyFont="1" applyBorder="1" applyAlignment="1" applyProtection="1">
      <alignment horizontal="center" shrinkToFit="1"/>
      <protection locked="0"/>
    </xf>
    <xf numFmtId="174" fontId="7" fillId="0" borderId="36" xfId="0" applyNumberFormat="1" applyFont="1" applyBorder="1" applyAlignment="1" applyProtection="1">
      <alignment horizontal="center" shrinkToFit="1"/>
      <protection locked="0"/>
    </xf>
    <xf numFmtId="0" fontId="7" fillId="0" borderId="68" xfId="0" applyFont="1" applyBorder="1" applyAlignment="1" applyProtection="1">
      <alignment horizontal="center" shrinkToFit="1"/>
      <protection locked="0"/>
    </xf>
    <xf numFmtId="0" fontId="7" fillId="0" borderId="69" xfId="0" applyFont="1" applyBorder="1" applyAlignment="1" applyProtection="1">
      <alignment horizontal="center" shrinkToFit="1"/>
      <protection locked="0"/>
    </xf>
    <xf numFmtId="0" fontId="7" fillId="0" borderId="66" xfId="0" applyFont="1" applyBorder="1" applyAlignment="1" applyProtection="1">
      <alignment horizontal="center" shrinkToFit="1"/>
      <protection locked="0"/>
    </xf>
    <xf numFmtId="0" fontId="7" fillId="0" borderId="67" xfId="0" applyFont="1" applyBorder="1" applyAlignment="1" applyProtection="1">
      <alignment horizontal="center" shrinkToFit="1"/>
      <protection locked="0"/>
    </xf>
    <xf numFmtId="0" fontId="7" fillId="0" borderId="0" xfId="0" applyFont="1" applyBorder="1" applyAlignment="1">
      <alignment horizontal="center"/>
    </xf>
    <xf numFmtId="0" fontId="7" fillId="0" borderId="13" xfId="0" applyFont="1" applyBorder="1" applyAlignment="1">
      <alignment horizontal="center"/>
    </xf>
    <xf numFmtId="0" fontId="7" fillId="0" borderId="0" xfId="0" applyFont="1" applyFill="1" applyBorder="1" applyAlignment="1">
      <alignment horizontal="left"/>
    </xf>
    <xf numFmtId="0" fontId="23" fillId="21" borderId="73" xfId="0" applyFont="1" applyFill="1" applyBorder="1" applyAlignment="1">
      <alignment horizontal="center"/>
    </xf>
    <xf numFmtId="0" fontId="23" fillId="21" borderId="74" xfId="0" applyFont="1" applyFill="1" applyBorder="1" applyAlignment="1">
      <alignment horizontal="center"/>
    </xf>
    <xf numFmtId="0" fontId="23" fillId="21" borderId="75" xfId="0" applyFont="1" applyFill="1" applyBorder="1" applyAlignment="1">
      <alignment horizontal="center"/>
    </xf>
    <xf numFmtId="167" fontId="7" fillId="0" borderId="78" xfId="0" applyNumberFormat="1" applyFont="1" applyFill="1" applyBorder="1" applyAlignment="1">
      <alignment horizontal="center"/>
    </xf>
    <xf numFmtId="167" fontId="7" fillId="0" borderId="79" xfId="0" applyNumberFormat="1" applyFont="1" applyFill="1" applyBorder="1" applyAlignment="1">
      <alignment horizontal="center"/>
    </xf>
    <xf numFmtId="167" fontId="7" fillId="0" borderId="80" xfId="0" applyNumberFormat="1" applyFont="1" applyFill="1" applyBorder="1" applyAlignment="1">
      <alignment horizontal="center"/>
    </xf>
    <xf numFmtId="0" fontId="7" fillId="0" borderId="78" xfId="0" applyFont="1" applyFill="1" applyBorder="1" applyAlignment="1">
      <alignment horizontal="left" vertical="top"/>
    </xf>
    <xf numFmtId="0" fontId="7" fillId="0" borderId="79" xfId="0" applyFont="1" applyFill="1" applyBorder="1" applyAlignment="1">
      <alignment horizontal="left" vertical="top"/>
    </xf>
    <xf numFmtId="0" fontId="7" fillId="0" borderId="80" xfId="0" applyFont="1" applyFill="1" applyBorder="1" applyAlignment="1">
      <alignment horizontal="left" vertical="top"/>
    </xf>
    <xf numFmtId="0" fontId="7" fillId="0" borderId="76" xfId="0" applyFont="1" applyFill="1" applyBorder="1" applyAlignment="1">
      <alignment horizontal="left"/>
    </xf>
    <xf numFmtId="0" fontId="7" fillId="0" borderId="77" xfId="0" applyFont="1" applyFill="1" applyBorder="1" applyAlignment="1">
      <alignment horizontal="left"/>
    </xf>
    <xf numFmtId="175" fontId="7" fillId="0" borderId="76" xfId="0" applyNumberFormat="1" applyFont="1" applyFill="1" applyBorder="1" applyAlignment="1">
      <alignment horizontal="left"/>
    </xf>
    <xf numFmtId="175" fontId="7" fillId="0" borderId="0" xfId="0" applyNumberFormat="1" applyFont="1" applyFill="1" applyBorder="1" applyAlignment="1">
      <alignment horizontal="left"/>
    </xf>
    <xf numFmtId="175" fontId="7" fillId="0" borderId="77" xfId="0" applyNumberFormat="1" applyFont="1" applyFill="1" applyBorder="1" applyAlignment="1">
      <alignment horizontal="left"/>
    </xf>
    <xf numFmtId="0" fontId="6" fillId="0" borderId="76" xfId="0" applyFont="1" applyFill="1" applyBorder="1" applyAlignment="1">
      <alignment horizontal="left"/>
    </xf>
    <xf numFmtId="0" fontId="6" fillId="0" borderId="0" xfId="0" applyFont="1" applyFill="1" applyBorder="1" applyAlignment="1">
      <alignment horizontal="left"/>
    </xf>
    <xf numFmtId="0" fontId="6" fillId="0" borderId="77" xfId="0" applyFont="1" applyFill="1" applyBorder="1" applyAlignment="1">
      <alignment horizontal="left"/>
    </xf>
    <xf numFmtId="177" fontId="7" fillId="0" borderId="78" xfId="0" applyNumberFormat="1" applyFont="1" applyFill="1" applyBorder="1" applyAlignment="1">
      <alignment horizontal="center"/>
    </xf>
    <xf numFmtId="177" fontId="7" fillId="0" borderId="79" xfId="0" applyNumberFormat="1" applyFont="1" applyFill="1" applyBorder="1" applyAlignment="1">
      <alignment horizontal="center"/>
    </xf>
    <xf numFmtId="177" fontId="7" fillId="0" borderId="80" xfId="0" applyNumberFormat="1" applyFont="1" applyFill="1" applyBorder="1" applyAlignment="1">
      <alignment horizontal="center"/>
    </xf>
    <xf numFmtId="9" fontId="7" fillId="0" borderId="78" xfId="0" applyNumberFormat="1" applyFont="1" applyFill="1" applyBorder="1" applyAlignment="1">
      <alignment horizontal="center"/>
    </xf>
    <xf numFmtId="9" fontId="7" fillId="0" borderId="79" xfId="0" applyNumberFormat="1" applyFont="1" applyFill="1" applyBorder="1" applyAlignment="1">
      <alignment horizontal="center"/>
    </xf>
    <xf numFmtId="9" fontId="7" fillId="0" borderId="80" xfId="0" applyNumberFormat="1" applyFont="1" applyFill="1" applyBorder="1" applyAlignment="1">
      <alignment horizontal="center"/>
    </xf>
    <xf numFmtId="171" fontId="7" fillId="0" borderId="78" xfId="0" applyNumberFormat="1" applyFont="1" applyFill="1" applyBorder="1" applyAlignment="1">
      <alignment horizontal="center"/>
    </xf>
    <xf numFmtId="171" fontId="7" fillId="0" borderId="79" xfId="0" applyNumberFormat="1" applyFont="1" applyFill="1" applyBorder="1" applyAlignment="1">
      <alignment horizontal="center"/>
    </xf>
    <xf numFmtId="171" fontId="7" fillId="0" borderId="80" xfId="0" applyNumberFormat="1" applyFont="1" applyFill="1" applyBorder="1" applyAlignment="1">
      <alignment horizontal="center"/>
    </xf>
    <xf numFmtId="0" fontId="83" fillId="0" borderId="0" xfId="1" applyFont="1" applyFill="1" applyBorder="1" applyAlignment="1">
      <alignment horizontal="left" vertical="top" wrapText="1"/>
    </xf>
    <xf numFmtId="0" fontId="6" fillId="0" borderId="0" xfId="0" applyFont="1" applyFill="1" applyBorder="1" applyAlignment="1">
      <alignment horizontal="center" vertical="top"/>
    </xf>
    <xf numFmtId="0" fontId="83" fillId="0" borderId="0" xfId="1" applyFont="1" applyFill="1" applyBorder="1" applyAlignment="1">
      <alignment horizontal="left" vertical="top"/>
    </xf>
    <xf numFmtId="0" fontId="7" fillId="0" borderId="79" xfId="0" applyFont="1" applyBorder="1" applyAlignment="1">
      <alignment horizontal="center" vertical="top"/>
    </xf>
    <xf numFmtId="0" fontId="7" fillId="0" borderId="0" xfId="0" applyFont="1" applyFill="1" applyBorder="1" applyAlignment="1">
      <alignment horizontal="left" vertical="top" wrapText="1"/>
    </xf>
    <xf numFmtId="0" fontId="7" fillId="0" borderId="77" xfId="0" applyFont="1" applyFill="1" applyBorder="1" applyAlignment="1">
      <alignment horizontal="left" vertical="top" wrapText="1"/>
    </xf>
    <xf numFmtId="0" fontId="7" fillId="0" borderId="79" xfId="0" applyFont="1" applyFill="1" applyBorder="1" applyAlignment="1">
      <alignment horizontal="left" vertical="top" wrapText="1"/>
    </xf>
    <xf numFmtId="0" fontId="7" fillId="0" borderId="80" xfId="0" applyFont="1" applyFill="1" applyBorder="1" applyAlignment="1">
      <alignment horizontal="left" vertical="top" wrapText="1"/>
    </xf>
    <xf numFmtId="0" fontId="67" fillId="4" borderId="0" xfId="1" applyFont="1" applyFill="1" applyBorder="1" applyAlignment="1" applyProtection="1">
      <alignment horizontal="center" vertical="center" shrinkToFit="1"/>
      <protection hidden="1"/>
    </xf>
    <xf numFmtId="0" fontId="23" fillId="34" borderId="73" xfId="0" applyFont="1" applyFill="1" applyBorder="1" applyAlignment="1">
      <alignment horizontal="center" wrapText="1"/>
    </xf>
    <xf numFmtId="0" fontId="23" fillId="34" borderId="74" xfId="0" applyFont="1" applyFill="1" applyBorder="1" applyAlignment="1">
      <alignment horizontal="center" wrapText="1"/>
    </xf>
    <xf numFmtId="167" fontId="78" fillId="4" borderId="92" xfId="0" applyNumberFormat="1" applyFont="1" applyFill="1" applyBorder="1" applyAlignment="1">
      <alignment horizontal="center" vertical="center"/>
    </xf>
    <xf numFmtId="167" fontId="78" fillId="4" borderId="93" xfId="0" applyNumberFormat="1" applyFont="1" applyFill="1" applyBorder="1" applyAlignment="1">
      <alignment horizontal="center" vertical="center"/>
    </xf>
    <xf numFmtId="167" fontId="78" fillId="4" borderId="95" xfId="0" applyNumberFormat="1" applyFont="1" applyFill="1" applyBorder="1" applyAlignment="1">
      <alignment horizontal="center" vertical="center"/>
    </xf>
    <xf numFmtId="167" fontId="78" fillId="4" borderId="96" xfId="0" applyNumberFormat="1" applyFont="1" applyFill="1" applyBorder="1" applyAlignment="1">
      <alignment horizontal="center" vertical="center"/>
    </xf>
    <xf numFmtId="0" fontId="23" fillId="34" borderId="74" xfId="0" applyFont="1" applyFill="1" applyBorder="1" applyAlignment="1">
      <alignment horizontal="center"/>
    </xf>
    <xf numFmtId="0" fontId="90" fillId="34" borderId="74" xfId="0" applyFont="1" applyFill="1" applyBorder="1" applyAlignment="1">
      <alignment horizontal="center" wrapText="1"/>
    </xf>
    <xf numFmtId="0" fontId="90" fillId="34" borderId="75" xfId="0" applyFont="1" applyFill="1" applyBorder="1" applyAlignment="1">
      <alignment horizontal="center" wrapText="1"/>
    </xf>
    <xf numFmtId="0" fontId="6" fillId="4" borderId="93" xfId="0" applyFont="1" applyFill="1" applyBorder="1" applyAlignment="1">
      <alignment horizontal="center" vertical="center" wrapText="1"/>
    </xf>
    <xf numFmtId="0" fontId="6" fillId="4" borderId="96" xfId="0" applyFont="1" applyFill="1" applyBorder="1" applyAlignment="1">
      <alignment horizontal="center" vertical="center" wrapText="1"/>
    </xf>
    <xf numFmtId="9" fontId="78" fillId="4" borderId="93" xfId="6" applyFont="1" applyFill="1" applyBorder="1" applyAlignment="1">
      <alignment horizontal="center" vertical="center"/>
    </xf>
    <xf numFmtId="9" fontId="78" fillId="4" borderId="94" xfId="6" applyFont="1" applyFill="1" applyBorder="1" applyAlignment="1">
      <alignment horizontal="center" vertical="center"/>
    </xf>
    <xf numFmtId="9" fontId="78" fillId="4" borderId="96" xfId="6" applyFont="1" applyFill="1" applyBorder="1" applyAlignment="1">
      <alignment horizontal="center" vertical="center"/>
    </xf>
    <xf numFmtId="9" fontId="78" fillId="4" borderId="97" xfId="6" applyFont="1" applyFill="1" applyBorder="1" applyAlignment="1">
      <alignment horizontal="center" vertical="center"/>
    </xf>
    <xf numFmtId="0" fontId="43" fillId="9" borderId="0" xfId="0" applyFont="1" applyFill="1" applyAlignment="1">
      <alignment horizontal="center" wrapText="1"/>
    </xf>
    <xf numFmtId="0" fontId="56" fillId="0" borderId="0" xfId="0" applyFont="1" applyAlignment="1">
      <alignment horizontal="center" vertical="center"/>
    </xf>
    <xf numFmtId="167" fontId="49" fillId="39" borderId="109" xfId="0" applyNumberFormat="1" applyFont="1" applyFill="1" applyBorder="1" applyAlignment="1" applyProtection="1">
      <alignment horizontal="left" vertical="top"/>
    </xf>
    <xf numFmtId="0" fontId="106" fillId="0" borderId="0" xfId="0" applyFont="1" applyAlignment="1" applyProtection="1">
      <alignment horizontal="center"/>
    </xf>
    <xf numFmtId="14" fontId="108" fillId="0" borderId="0" xfId="0" applyNumberFormat="1" applyFont="1" applyBorder="1" applyAlignment="1" applyProtection="1">
      <alignment horizontal="center" wrapText="1"/>
      <protection locked="0"/>
    </xf>
    <xf numFmtId="14" fontId="108" fillId="0" borderId="25" xfId="0" applyNumberFormat="1" applyFont="1" applyBorder="1" applyAlignment="1" applyProtection="1">
      <alignment horizontal="center" wrapText="1"/>
      <protection locked="0"/>
    </xf>
    <xf numFmtId="0" fontId="56" fillId="39" borderId="0" xfId="0" applyFont="1" applyFill="1" applyAlignment="1" applyProtection="1">
      <alignment horizontal="left" vertical="center" wrapText="1"/>
    </xf>
    <xf numFmtId="0" fontId="105" fillId="40" borderId="0" xfId="0" applyFont="1" applyFill="1" applyAlignment="1" applyProtection="1">
      <alignment horizontal="left" vertical="top"/>
    </xf>
    <xf numFmtId="0" fontId="49" fillId="39" borderId="109" xfId="0" applyFont="1" applyFill="1" applyBorder="1" applyAlignment="1" applyProtection="1">
      <alignment horizontal="left" vertical="top"/>
    </xf>
    <xf numFmtId="0" fontId="109" fillId="39" borderId="109" xfId="0" applyFont="1" applyFill="1" applyBorder="1" applyAlignment="1" applyProtection="1">
      <alignment horizontal="left" vertical="top"/>
    </xf>
    <xf numFmtId="171" fontId="21" fillId="39" borderId="109" xfId="0" applyNumberFormat="1" applyFont="1" applyFill="1" applyBorder="1" applyAlignment="1" applyProtection="1">
      <alignment horizontal="left" vertical="top"/>
    </xf>
    <xf numFmtId="171" fontId="49" fillId="39" borderId="109" xfId="0" applyNumberFormat="1" applyFont="1" applyFill="1" applyBorder="1" applyAlignment="1" applyProtection="1">
      <alignment horizontal="left" vertical="top"/>
    </xf>
    <xf numFmtId="167" fontId="21" fillId="39" borderId="109" xfId="0" applyNumberFormat="1" applyFont="1" applyFill="1" applyBorder="1" applyAlignment="1" applyProtection="1">
      <alignment horizontal="left" vertical="top"/>
    </xf>
    <xf numFmtId="0" fontId="49" fillId="39" borderId="109" xfId="0" applyFont="1" applyFill="1" applyBorder="1" applyAlignment="1" applyProtection="1">
      <alignment vertical="top"/>
    </xf>
    <xf numFmtId="0" fontId="6" fillId="40" borderId="0" xfId="0" applyFont="1" applyFill="1" applyAlignment="1" applyProtection="1">
      <alignment horizontal="left" vertical="top"/>
    </xf>
    <xf numFmtId="0" fontId="7" fillId="40" borderId="0" xfId="0" applyFont="1" applyFill="1" applyAlignment="1" applyProtection="1">
      <alignment horizontal="left" vertical="top"/>
    </xf>
    <xf numFmtId="175" fontId="7" fillId="40" borderId="0" xfId="0" applyNumberFormat="1" applyFont="1" applyFill="1" applyAlignment="1" applyProtection="1">
      <alignment horizontal="left" vertical="top"/>
    </xf>
    <xf numFmtId="175" fontId="21" fillId="39" borderId="0" xfId="0" applyNumberFormat="1" applyFont="1" applyFill="1" applyAlignment="1" applyProtection="1">
      <alignment horizontal="left" vertical="top" wrapText="1"/>
    </xf>
    <xf numFmtId="0" fontId="21" fillId="39" borderId="0" xfId="0" applyFont="1" applyFill="1" applyAlignment="1" applyProtection="1">
      <alignment horizontal="left" vertical="top" wrapText="1"/>
    </xf>
    <xf numFmtId="0" fontId="49" fillId="39" borderId="0" xfId="0" applyFont="1" applyFill="1" applyAlignment="1" applyProtection="1">
      <alignment horizontal="left" vertical="top" wrapText="1"/>
    </xf>
    <xf numFmtId="0" fontId="105" fillId="40" borderId="0" xfId="0" applyFont="1" applyFill="1" applyAlignment="1" applyProtection="1">
      <alignment horizontal="left" vertical="center" wrapText="1"/>
    </xf>
    <xf numFmtId="0" fontId="21" fillId="39" borderId="0" xfId="0" applyNumberFormat="1" applyFont="1" applyFill="1" applyAlignment="1" applyProtection="1">
      <alignment horizontal="left" vertical="top" wrapText="1"/>
    </xf>
    <xf numFmtId="0" fontId="60" fillId="0" borderId="0" xfId="0" applyFont="1" applyAlignment="1" applyProtection="1">
      <alignment horizontal="center"/>
    </xf>
    <xf numFmtId="0" fontId="90" fillId="37" borderId="106" xfId="0" applyFont="1" applyFill="1" applyBorder="1" applyAlignment="1" applyProtection="1">
      <alignment horizontal="center" wrapText="1"/>
    </xf>
    <xf numFmtId="0" fontId="90" fillId="37" borderId="108" xfId="0" applyFont="1" applyFill="1" applyBorder="1" applyAlignment="1" applyProtection="1">
      <alignment horizontal="center" wrapText="1"/>
    </xf>
    <xf numFmtId="9" fontId="78" fillId="4" borderId="101" xfId="6" applyFont="1" applyFill="1" applyBorder="1" applyAlignment="1" applyProtection="1">
      <alignment horizontal="center" vertical="center"/>
    </xf>
    <xf numFmtId="9" fontId="78" fillId="4" borderId="102" xfId="6" applyFont="1" applyFill="1" applyBorder="1" applyAlignment="1" applyProtection="1">
      <alignment horizontal="center" vertical="center"/>
    </xf>
    <xf numFmtId="9" fontId="78" fillId="4" borderId="104" xfId="6" applyFont="1" applyFill="1" applyBorder="1" applyAlignment="1" applyProtection="1">
      <alignment horizontal="center" vertical="center"/>
    </xf>
    <xf numFmtId="9" fontId="78" fillId="4" borderId="105" xfId="6" applyFont="1" applyFill="1" applyBorder="1" applyAlignment="1" applyProtection="1">
      <alignment horizontal="center" vertical="center"/>
    </xf>
    <xf numFmtId="0" fontId="104" fillId="38" borderId="0" xfId="0" applyFont="1" applyFill="1" applyAlignment="1" applyProtection="1">
      <alignment horizontal="left" vertical="center"/>
    </xf>
    <xf numFmtId="0" fontId="103" fillId="21" borderId="0" xfId="0" applyFont="1" applyFill="1" applyAlignment="1" applyProtection="1">
      <alignment horizontal="left" vertical="center"/>
    </xf>
    <xf numFmtId="0" fontId="23" fillId="37" borderId="107" xfId="0" applyFont="1" applyFill="1" applyBorder="1" applyAlignment="1" applyProtection="1">
      <alignment horizontal="center" wrapText="1"/>
    </xf>
    <xf numFmtId="0" fontId="23" fillId="37" borderId="106" xfId="0" applyFont="1" applyFill="1" applyBorder="1" applyAlignment="1" applyProtection="1">
      <alignment horizontal="center" wrapText="1"/>
    </xf>
    <xf numFmtId="0" fontId="23" fillId="37" borderId="106" xfId="0" applyFont="1" applyFill="1" applyBorder="1" applyAlignment="1" applyProtection="1">
      <alignment horizontal="center"/>
    </xf>
    <xf numFmtId="167" fontId="78" fillId="4" borderId="100" xfId="0" applyNumberFormat="1" applyFont="1" applyFill="1" applyBorder="1" applyAlignment="1" applyProtection="1">
      <alignment horizontal="center" vertical="center"/>
    </xf>
    <xf numFmtId="167" fontId="78" fillId="4" borderId="101" xfId="0" applyNumberFormat="1" applyFont="1" applyFill="1" applyBorder="1" applyAlignment="1" applyProtection="1">
      <alignment horizontal="center" vertical="center"/>
    </xf>
    <xf numFmtId="167" fontId="78" fillId="4" borderId="103" xfId="0" applyNumberFormat="1" applyFont="1" applyFill="1" applyBorder="1" applyAlignment="1" applyProtection="1">
      <alignment horizontal="center" vertical="center"/>
    </xf>
    <xf numFmtId="167" fontId="78" fillId="4" borderId="104" xfId="0" applyNumberFormat="1" applyFont="1" applyFill="1" applyBorder="1" applyAlignment="1" applyProtection="1">
      <alignment horizontal="center" vertical="center"/>
    </xf>
    <xf numFmtId="0" fontId="6" fillId="4" borderId="101" xfId="0" applyFont="1" applyFill="1" applyBorder="1" applyAlignment="1" applyProtection="1">
      <alignment horizontal="center" vertical="center" wrapText="1"/>
    </xf>
    <xf numFmtId="0" fontId="6" fillId="4" borderId="104" xfId="0" applyFont="1" applyFill="1" applyBorder="1" applyAlignment="1" applyProtection="1">
      <alignment horizontal="center" vertical="center" wrapText="1"/>
    </xf>
    <xf numFmtId="0" fontId="68" fillId="0" borderId="0" xfId="0" applyFont="1" applyAlignment="1" applyProtection="1">
      <alignment horizontal="center"/>
    </xf>
    <xf numFmtId="0" fontId="21" fillId="9" borderId="0" xfId="0" applyFont="1" applyFill="1" applyAlignment="1" applyProtection="1">
      <alignment horizontal="center" wrapText="1"/>
    </xf>
    <xf numFmtId="0" fontId="7" fillId="0" borderId="0" xfId="0" applyFont="1" applyAlignment="1" applyProtection="1">
      <alignment horizontal="left" vertical="top" wrapText="1"/>
    </xf>
    <xf numFmtId="0" fontId="20" fillId="0" borderId="0" xfId="0" applyFont="1" applyAlignment="1" applyProtection="1">
      <alignment horizontal="justify" vertical="top" wrapText="1"/>
    </xf>
    <xf numFmtId="14" fontId="7" fillId="40" borderId="0" xfId="2" applyNumberFormat="1" applyFont="1" applyFill="1" applyBorder="1" applyAlignment="1" applyProtection="1">
      <alignment horizontal="left" vertical="top"/>
      <protection locked="0"/>
    </xf>
    <xf numFmtId="0" fontId="12" fillId="40" borderId="0" xfId="2" applyFont="1" applyFill="1" applyBorder="1" applyAlignment="1" applyProtection="1">
      <alignment horizontal="center" vertical="center" wrapText="1"/>
    </xf>
    <xf numFmtId="0" fontId="7" fillId="40" borderId="0" xfId="2" applyFont="1" applyFill="1" applyBorder="1" applyAlignment="1" applyProtection="1">
      <alignment horizontal="left" vertical="top"/>
      <protection locked="0"/>
    </xf>
    <xf numFmtId="0" fontId="13" fillId="40" borderId="0" xfId="2" applyFont="1" applyFill="1" applyBorder="1" applyAlignment="1" applyProtection="1">
      <alignment horizontal="left" vertical="top"/>
    </xf>
    <xf numFmtId="0" fontId="105" fillId="0" borderId="0" xfId="0" applyFont="1" applyFill="1" applyAlignment="1" applyProtection="1">
      <alignment horizontal="center" vertical="center"/>
    </xf>
    <xf numFmtId="0" fontId="6" fillId="0" borderId="0" xfId="0" applyFont="1" applyFill="1" applyAlignment="1" applyProtection="1">
      <alignment horizontal="center"/>
    </xf>
    <xf numFmtId="0" fontId="6" fillId="0" borderId="0" xfId="0" applyFont="1" applyFill="1" applyAlignment="1" applyProtection="1">
      <alignment horizontal="center" vertical="top"/>
    </xf>
    <xf numFmtId="0" fontId="7" fillId="0" borderId="0" xfId="2" applyFont="1" applyFill="1" applyBorder="1" applyAlignment="1" applyProtection="1">
      <alignment horizontal="center" vertical="center" wrapText="1"/>
    </xf>
    <xf numFmtId="0" fontId="7" fillId="0" borderId="0" xfId="2" applyFont="1" applyFill="1" applyBorder="1" applyAlignment="1" applyProtection="1">
      <alignment horizontal="center" vertical="top"/>
    </xf>
    <xf numFmtId="0" fontId="58" fillId="21" borderId="0" xfId="0" applyFont="1" applyFill="1" applyAlignment="1" applyProtection="1">
      <alignment horizontal="center" vertical="center"/>
    </xf>
    <xf numFmtId="0" fontId="6" fillId="0" borderId="0" xfId="0" applyFont="1" applyAlignment="1" applyProtection="1">
      <alignment horizontal="left" vertical="top"/>
    </xf>
    <xf numFmtId="0" fontId="110" fillId="0" borderId="0" xfId="0" applyFont="1" applyAlignment="1" applyProtection="1">
      <alignment horizontal="left" vertical="top"/>
    </xf>
    <xf numFmtId="0" fontId="106" fillId="0" borderId="0" xfId="0" applyFont="1" applyAlignment="1" applyProtection="1">
      <alignment horizontal="center" wrapText="1"/>
    </xf>
    <xf numFmtId="0" fontId="108" fillId="0" borderId="0" xfId="0" applyNumberFormat="1" applyFont="1" applyBorder="1" applyAlignment="1" applyProtection="1">
      <alignment horizontal="center" wrapText="1"/>
      <protection locked="0"/>
    </xf>
    <xf numFmtId="0" fontId="108" fillId="0" borderId="25" xfId="0" applyNumberFormat="1" applyFont="1" applyBorder="1" applyAlignment="1" applyProtection="1">
      <alignment horizontal="center" wrapText="1"/>
      <protection locked="0"/>
    </xf>
    <xf numFmtId="0" fontId="7" fillId="0" borderId="0" xfId="0" applyFont="1" applyAlignment="1" applyProtection="1">
      <alignment horizontal="left" vertical="center" wrapText="1"/>
    </xf>
    <xf numFmtId="0" fontId="23" fillId="37" borderId="73" xfId="0" applyFont="1" applyFill="1" applyBorder="1" applyAlignment="1" applyProtection="1">
      <alignment horizontal="center" wrapText="1"/>
    </xf>
    <xf numFmtId="0" fontId="23" fillId="37" borderId="74" xfId="0" applyFont="1" applyFill="1" applyBorder="1" applyAlignment="1" applyProtection="1">
      <alignment horizontal="center" wrapText="1"/>
    </xf>
    <xf numFmtId="0" fontId="23" fillId="37" borderId="74" xfId="0" applyFont="1" applyFill="1" applyBorder="1" applyAlignment="1" applyProtection="1">
      <alignment horizontal="center"/>
    </xf>
    <xf numFmtId="0" fontId="90" fillId="37" borderId="74" xfId="0" applyFont="1" applyFill="1" applyBorder="1" applyAlignment="1" applyProtection="1">
      <alignment horizontal="center" wrapText="1"/>
    </xf>
    <xf numFmtId="0" fontId="90" fillId="37" borderId="75" xfId="0" applyFont="1" applyFill="1" applyBorder="1" applyAlignment="1" applyProtection="1">
      <alignment horizontal="center" wrapText="1"/>
    </xf>
    <xf numFmtId="0" fontId="104" fillId="9" borderId="0" xfId="0" applyFont="1" applyFill="1" applyAlignment="1" applyProtection="1">
      <alignment horizontal="left" vertical="center"/>
    </xf>
    <xf numFmtId="178" fontId="4" fillId="0" borderId="0" xfId="2" applyNumberFormat="1" applyFont="1" applyFill="1" applyBorder="1" applyAlignment="1" applyProtection="1">
      <alignment horizontal="left"/>
    </xf>
    <xf numFmtId="0" fontId="6" fillId="0" borderId="25" xfId="2" applyFont="1" applyBorder="1" applyAlignment="1" applyProtection="1"/>
    <xf numFmtId="0" fontId="8" fillId="0" borderId="22" xfId="2" applyFont="1" applyFill="1" applyBorder="1" applyAlignment="1" applyProtection="1">
      <alignment horizontal="left" vertical="top" readingOrder="1"/>
    </xf>
    <xf numFmtId="0" fontId="8" fillId="0" borderId="22" xfId="2" applyFont="1" applyFill="1" applyBorder="1" applyAlignment="1" applyProtection="1">
      <alignment horizontal="left" vertical="top"/>
    </xf>
    <xf numFmtId="175" fontId="6" fillId="0" borderId="25" xfId="2" applyNumberFormat="1" applyFont="1" applyBorder="1" applyAlignment="1" applyProtection="1">
      <alignment horizontal="left"/>
    </xf>
    <xf numFmtId="0" fontId="6" fillId="0" borderId="25" xfId="2" applyFont="1" applyBorder="1" applyAlignment="1" applyProtection="1">
      <alignment horizontal="left"/>
    </xf>
    <xf numFmtId="0" fontId="49" fillId="9" borderId="0" xfId="2" applyFont="1" applyFill="1" applyBorder="1" applyAlignment="1" applyProtection="1">
      <alignment readingOrder="1"/>
    </xf>
    <xf numFmtId="0" fontId="6" fillId="0" borderId="25" xfId="2" applyFont="1" applyBorder="1" applyAlignment="1" applyProtection="1">
      <alignment shrinkToFit="1"/>
    </xf>
    <xf numFmtId="0" fontId="6" fillId="0" borderId="25" xfId="2" applyFont="1" applyBorder="1" applyAlignment="1" applyProtection="1">
      <alignment horizontal="left" shrinkToFit="1"/>
    </xf>
    <xf numFmtId="0" fontId="9" fillId="0" borderId="22" xfId="2" applyFont="1" applyBorder="1" applyAlignment="1" applyProtection="1">
      <alignment horizontal="left" vertical="top" readingOrder="1"/>
    </xf>
    <xf numFmtId="0" fontId="6" fillId="0" borderId="25" xfId="0" applyFont="1" applyBorder="1" applyAlignment="1" applyProtection="1"/>
    <xf numFmtId="0" fontId="49" fillId="9" borderId="0" xfId="2" applyFont="1" applyFill="1" applyBorder="1" applyAlignment="1" applyProtection="1"/>
    <xf numFmtId="0" fontId="9" fillId="0" borderId="22" xfId="0" applyFont="1" applyBorder="1" applyAlignment="1" applyProtection="1">
      <alignment horizontal="left" vertical="top"/>
    </xf>
    <xf numFmtId="0" fontId="8" fillId="0" borderId="0" xfId="2" applyFont="1" applyFill="1" applyBorder="1" applyAlignment="1" applyProtection="1">
      <alignment horizontal="left" vertical="top"/>
    </xf>
    <xf numFmtId="0" fontId="14" fillId="0" borderId="22" xfId="2" applyFont="1" applyFill="1" applyBorder="1" applyAlignment="1" applyProtection="1">
      <alignment horizontal="left" vertical="top"/>
    </xf>
    <xf numFmtId="14" fontId="6" fillId="0" borderId="25" xfId="2" applyNumberFormat="1" applyFont="1" applyFill="1" applyBorder="1" applyAlignment="1" applyProtection="1">
      <protection locked="0"/>
    </xf>
    <xf numFmtId="0" fontId="22" fillId="0" borderId="25" xfId="2" applyFont="1" applyBorder="1" applyAlignment="1" applyProtection="1"/>
    <xf numFmtId="0" fontId="7" fillId="0" borderId="58" xfId="0" applyFont="1" applyBorder="1" applyAlignment="1" applyProtection="1">
      <alignment horizontal="center" wrapText="1"/>
      <protection locked="0"/>
    </xf>
    <xf numFmtId="0" fontId="7" fillId="0" borderId="59" xfId="0" applyFont="1" applyBorder="1" applyAlignment="1" applyProtection="1">
      <alignment horizontal="center" wrapText="1"/>
      <protection locked="0"/>
    </xf>
    <xf numFmtId="0" fontId="7" fillId="0" borderId="60" xfId="0" applyFont="1" applyBorder="1" applyAlignment="1" applyProtection="1">
      <alignment horizontal="center" wrapText="1"/>
      <protection locked="0"/>
    </xf>
    <xf numFmtId="0" fontId="7" fillId="0" borderId="63" xfId="0" applyFont="1" applyBorder="1" applyAlignment="1" applyProtection="1">
      <alignment horizontal="center" wrapText="1"/>
      <protection locked="0"/>
    </xf>
    <xf numFmtId="0" fontId="7" fillId="0" borderId="64" xfId="0" applyFont="1" applyBorder="1" applyAlignment="1" applyProtection="1">
      <alignment horizontal="center" wrapText="1"/>
      <protection locked="0"/>
    </xf>
    <xf numFmtId="0" fontId="7" fillId="0" borderId="65" xfId="0" applyFont="1" applyBorder="1" applyAlignment="1" applyProtection="1">
      <alignment horizontal="center" wrapText="1"/>
      <protection locked="0"/>
    </xf>
    <xf numFmtId="0" fontId="7" fillId="0" borderId="61" xfId="0" applyFont="1" applyBorder="1" applyAlignment="1" applyProtection="1">
      <alignment horizontal="center" wrapText="1"/>
      <protection locked="0"/>
    </xf>
    <xf numFmtId="0" fontId="7" fillId="0" borderId="62" xfId="0" applyFont="1" applyBorder="1" applyAlignment="1" applyProtection="1">
      <alignment horizontal="center" wrapText="1"/>
      <protection locked="0"/>
    </xf>
    <xf numFmtId="0" fontId="6" fillId="0" borderId="25" xfId="0" applyFont="1" applyBorder="1" applyAlignment="1" applyProtection="1">
      <protection locked="0"/>
    </xf>
    <xf numFmtId="0" fontId="9" fillId="0" borderId="0" xfId="0" applyFont="1" applyBorder="1" applyAlignment="1">
      <alignment horizontal="left" vertical="top"/>
    </xf>
    <xf numFmtId="0" fontId="6" fillId="0" borderId="25" xfId="0" applyFont="1" applyBorder="1" applyProtection="1">
      <protection locked="0"/>
    </xf>
    <xf numFmtId="0" fontId="68" fillId="9" borderId="55" xfId="0" applyFont="1" applyFill="1" applyBorder="1" applyAlignment="1" applyProtection="1">
      <alignment vertical="center"/>
    </xf>
    <xf numFmtId="0" fontId="68" fillId="9" borderId="56" xfId="0" applyFont="1" applyFill="1" applyBorder="1" applyAlignment="1" applyProtection="1">
      <alignment vertical="center"/>
    </xf>
    <xf numFmtId="0" fontId="7" fillId="10" borderId="87" xfId="0" applyFont="1" applyFill="1" applyBorder="1" applyAlignment="1" applyProtection="1">
      <alignment horizontal="left" vertical="top"/>
    </xf>
    <xf numFmtId="0" fontId="7" fillId="10" borderId="88" xfId="0" applyFont="1" applyFill="1" applyBorder="1" applyAlignment="1" applyProtection="1">
      <alignment horizontal="left" vertical="top"/>
    </xf>
    <xf numFmtId="0" fontId="7" fillId="10" borderId="89" xfId="0" applyFont="1" applyFill="1" applyBorder="1" applyAlignment="1" applyProtection="1">
      <alignment horizontal="left" vertical="top"/>
    </xf>
    <xf numFmtId="0" fontId="7" fillId="10" borderId="0" xfId="0" applyFont="1" applyFill="1" applyBorder="1" applyAlignment="1" applyProtection="1">
      <alignment horizontal="left" vertical="top"/>
    </xf>
    <xf numFmtId="0" fontId="7" fillId="10" borderId="90" xfId="0" applyFont="1" applyFill="1" applyBorder="1" applyAlignment="1" applyProtection="1">
      <alignment horizontal="left" vertical="top"/>
    </xf>
    <xf numFmtId="0" fontId="7" fillId="10" borderId="91" xfId="0" applyFont="1" applyFill="1" applyBorder="1" applyAlignment="1" applyProtection="1">
      <alignment horizontal="left" vertical="top"/>
    </xf>
    <xf numFmtId="0" fontId="68" fillId="9" borderId="54" xfId="0" applyFont="1" applyFill="1" applyBorder="1" applyAlignment="1" applyProtection="1">
      <alignment vertical="center"/>
    </xf>
    <xf numFmtId="0" fontId="7" fillId="14" borderId="54" xfId="0" applyFont="1" applyFill="1" applyBorder="1" applyAlignment="1" applyProtection="1"/>
    <xf numFmtId="49" fontId="7" fillId="0" borderId="54" xfId="0" applyNumberFormat="1" applyFont="1" applyFill="1" applyBorder="1" applyAlignment="1" applyProtection="1">
      <alignment horizontal="left" vertical="top"/>
      <protection locked="0"/>
    </xf>
    <xf numFmtId="0" fontId="21" fillId="8" borderId="54" xfId="0" applyFont="1" applyFill="1" applyBorder="1" applyAlignment="1" applyProtection="1"/>
    <xf numFmtId="181" fontId="21" fillId="8" borderId="54" xfId="0" applyNumberFormat="1" applyFont="1" applyFill="1" applyBorder="1" applyAlignment="1" applyProtection="1">
      <alignment horizontal="left" vertical="top"/>
    </xf>
    <xf numFmtId="1" fontId="21" fillId="8" borderId="54" xfId="0" applyNumberFormat="1" applyFont="1" applyFill="1" applyBorder="1" applyAlignment="1" applyProtection="1">
      <alignment horizontal="left" vertical="top"/>
    </xf>
    <xf numFmtId="0" fontId="21" fillId="8" borderId="54" xfId="0" applyFont="1" applyFill="1" applyBorder="1" applyAlignment="1" applyProtection="1">
      <alignment horizontal="left" vertical="top"/>
    </xf>
    <xf numFmtId="3" fontId="21" fillId="8" borderId="54" xfId="0" applyNumberFormat="1" applyFont="1" applyFill="1" applyBorder="1" applyAlignment="1" applyProtection="1">
      <alignment horizontal="left" vertical="top"/>
    </xf>
    <xf numFmtId="184" fontId="21" fillId="8" borderId="55" xfId="0" applyNumberFormat="1" applyFont="1" applyFill="1" applyBorder="1" applyAlignment="1" applyProtection="1">
      <alignment horizontal="left" vertical="top"/>
    </xf>
    <xf numFmtId="184" fontId="21" fillId="8" borderId="56" xfId="0" applyNumberFormat="1" applyFont="1" applyFill="1" applyBorder="1" applyAlignment="1" applyProtection="1">
      <alignment horizontal="left" vertical="top"/>
    </xf>
    <xf numFmtId="184" fontId="21" fillId="8" borderId="57" xfId="0" applyNumberFormat="1" applyFont="1" applyFill="1" applyBorder="1" applyAlignment="1" applyProtection="1">
      <alignment horizontal="left" vertical="top"/>
    </xf>
    <xf numFmtId="167" fontId="21" fillId="8" borderId="54" xfId="0" applyNumberFormat="1" applyFont="1" applyFill="1" applyBorder="1" applyAlignment="1" applyProtection="1">
      <alignment horizontal="left" vertical="top"/>
    </xf>
    <xf numFmtId="4" fontId="21" fillId="8" borderId="54" xfId="0" applyNumberFormat="1" applyFont="1" applyFill="1" applyBorder="1" applyAlignment="1" applyProtection="1">
      <alignment horizontal="left" vertical="top"/>
    </xf>
    <xf numFmtId="0" fontId="7" fillId="17" borderId="54" xfId="0" applyFont="1" applyFill="1" applyBorder="1" applyAlignment="1" applyProtection="1"/>
    <xf numFmtId="0" fontId="7" fillId="18" borderId="54" xfId="0" applyFont="1" applyFill="1" applyBorder="1" applyAlignment="1" applyProtection="1"/>
    <xf numFmtId="0" fontId="7" fillId="18" borderId="54" xfId="0" applyFont="1" applyFill="1" applyBorder="1" applyAlignment="1" applyProtection="1">
      <alignment horizontal="left" vertical="top"/>
    </xf>
    <xf numFmtId="0" fontId="7" fillId="16" borderId="54" xfId="0" applyFont="1" applyFill="1" applyBorder="1" applyAlignment="1" applyProtection="1"/>
    <xf numFmtId="166" fontId="7" fillId="18" borderId="54" xfId="0" applyNumberFormat="1" applyFont="1" applyFill="1" applyBorder="1" applyAlignment="1" applyProtection="1">
      <alignment horizontal="left" vertical="top"/>
    </xf>
    <xf numFmtId="0" fontId="7" fillId="19" borderId="54" xfId="0" applyFont="1" applyFill="1" applyBorder="1" applyAlignment="1" applyProtection="1">
      <alignment horizontal="left" vertical="top"/>
    </xf>
    <xf numFmtId="166" fontId="7" fillId="19" borderId="54" xfId="0" applyNumberFormat="1" applyFont="1" applyFill="1" applyBorder="1" applyAlignment="1" applyProtection="1">
      <alignment horizontal="left" vertical="top"/>
    </xf>
    <xf numFmtId="0" fontId="7" fillId="19" borderId="54" xfId="0" applyFont="1" applyFill="1" applyBorder="1" applyAlignment="1" applyProtection="1"/>
    <xf numFmtId="175" fontId="7" fillId="18" borderId="54" xfId="0" applyNumberFormat="1" applyFont="1" applyFill="1" applyBorder="1" applyAlignment="1" applyProtection="1">
      <alignment horizontal="left" vertical="top"/>
    </xf>
    <xf numFmtId="0" fontId="7" fillId="14" borderId="54" xfId="0" applyFont="1" applyFill="1" applyBorder="1" applyAlignment="1" applyProtection="1">
      <alignment horizontal="left" vertical="top"/>
    </xf>
    <xf numFmtId="0" fontId="7" fillId="19" borderId="55" xfId="0" applyFont="1" applyFill="1" applyBorder="1" applyAlignment="1" applyProtection="1">
      <alignment horizontal="left" vertical="top"/>
    </xf>
    <xf numFmtId="0" fontId="7" fillId="19" borderId="56" xfId="0" applyFont="1" applyFill="1" applyBorder="1" applyAlignment="1" applyProtection="1">
      <alignment horizontal="left" vertical="top"/>
    </xf>
    <xf numFmtId="0" fontId="7" fillId="19" borderId="57" xfId="0" applyFont="1" applyFill="1" applyBorder="1" applyAlignment="1" applyProtection="1">
      <alignment horizontal="left" vertical="top"/>
    </xf>
    <xf numFmtId="0" fontId="60" fillId="0" borderId="0" xfId="0" applyFont="1" applyAlignment="1" applyProtection="1">
      <alignment horizontal="center" vertical="center"/>
    </xf>
    <xf numFmtId="0" fontId="7" fillId="15" borderId="54" xfId="0" applyFont="1" applyFill="1" applyBorder="1" applyAlignment="1" applyProtection="1"/>
    <xf numFmtId="0" fontId="7" fillId="16" borderId="54" xfId="0" applyFont="1" applyFill="1" applyBorder="1" applyAlignment="1" applyProtection="1">
      <alignment horizontal="left" vertical="top"/>
    </xf>
    <xf numFmtId="166" fontId="7" fillId="16" borderId="54" xfId="0" applyNumberFormat="1" applyFont="1" applyFill="1" applyBorder="1" applyAlignment="1" applyProtection="1">
      <alignment horizontal="left" vertical="top"/>
    </xf>
    <xf numFmtId="0" fontId="7" fillId="17" borderId="54" xfId="0" applyFont="1" applyFill="1" applyBorder="1" applyAlignment="1" applyProtection="1">
      <alignment horizontal="left" vertical="top"/>
    </xf>
    <xf numFmtId="14" fontId="7" fillId="17" borderId="54" xfId="0" applyNumberFormat="1" applyFont="1" applyFill="1" applyBorder="1" applyAlignment="1" applyProtection="1">
      <alignment horizontal="left" vertical="top"/>
    </xf>
    <xf numFmtId="175" fontId="7" fillId="17" borderId="54" xfId="0" applyNumberFormat="1" applyFont="1" applyFill="1" applyBorder="1" applyAlignment="1" applyProtection="1">
      <alignment horizontal="left" vertical="top"/>
    </xf>
    <xf numFmtId="175" fontId="7" fillId="16" borderId="54" xfId="0" applyNumberFormat="1" applyFont="1" applyFill="1" applyBorder="1" applyAlignment="1" applyProtection="1">
      <alignment horizontal="left" vertical="top"/>
    </xf>
    <xf numFmtId="0" fontId="7" fillId="15" borderId="54" xfId="0" applyFont="1" applyFill="1" applyBorder="1" applyAlignment="1" applyProtection="1">
      <alignment horizontal="left" vertical="top"/>
    </xf>
    <xf numFmtId="175" fontId="7" fillId="15" borderId="54" xfId="0" applyNumberFormat="1" applyFont="1" applyFill="1" applyBorder="1" applyAlignment="1" applyProtection="1">
      <alignment horizontal="left" vertical="top"/>
    </xf>
    <xf numFmtId="166" fontId="7" fillId="15" borderId="54" xfId="0" applyNumberFormat="1" applyFont="1" applyFill="1" applyBorder="1" applyAlignment="1" applyProtection="1">
      <alignment horizontal="left" vertical="top"/>
    </xf>
    <xf numFmtId="0" fontId="7" fillId="0" borderId="54" xfId="0" applyFont="1" applyFill="1" applyBorder="1" applyAlignment="1" applyProtection="1">
      <alignment horizontal="left" vertical="top"/>
      <protection locked="0"/>
    </xf>
    <xf numFmtId="168" fontId="7" fillId="0" borderId="54" xfId="0" applyNumberFormat="1" applyFont="1" applyFill="1" applyBorder="1" applyAlignment="1" applyProtection="1">
      <alignment horizontal="left" vertical="top"/>
      <protection locked="0"/>
    </xf>
    <xf numFmtId="14" fontId="7" fillId="16" borderId="54" xfId="0" applyNumberFormat="1" applyFont="1" applyFill="1" applyBorder="1" applyAlignment="1" applyProtection="1">
      <alignment horizontal="left" vertical="top"/>
    </xf>
    <xf numFmtId="14" fontId="7" fillId="18" borderId="54" xfId="0" applyNumberFormat="1" applyFont="1" applyFill="1" applyBorder="1" applyAlignment="1" applyProtection="1">
      <alignment horizontal="left" vertical="top"/>
    </xf>
    <xf numFmtId="0" fontId="7" fillId="17" borderId="55" xfId="0" applyNumberFormat="1" applyFont="1" applyFill="1" applyBorder="1" applyAlignment="1" applyProtection="1">
      <alignment horizontal="left" vertical="top"/>
    </xf>
    <xf numFmtId="0" fontId="7" fillId="17" borderId="56" xfId="0" applyNumberFormat="1" applyFont="1" applyFill="1" applyBorder="1" applyAlignment="1" applyProtection="1">
      <alignment horizontal="left" vertical="top"/>
    </xf>
    <xf numFmtId="0" fontId="7" fillId="17" borderId="57" xfId="0" applyNumberFormat="1" applyFont="1" applyFill="1" applyBorder="1" applyAlignment="1" applyProtection="1">
      <alignment horizontal="left" vertical="top"/>
    </xf>
    <xf numFmtId="184" fontId="7" fillId="17" borderId="55" xfId="10" applyNumberFormat="1" applyFont="1" applyFill="1" applyBorder="1" applyAlignment="1" applyProtection="1">
      <alignment horizontal="left" vertical="top"/>
    </xf>
    <xf numFmtId="184" fontId="7" fillId="17" borderId="56" xfId="10" applyNumberFormat="1" applyFont="1" applyFill="1" applyBorder="1" applyAlignment="1" applyProtection="1">
      <alignment horizontal="left" vertical="top"/>
    </xf>
    <xf numFmtId="184" fontId="7" fillId="17" borderId="57" xfId="10" applyNumberFormat="1" applyFont="1" applyFill="1" applyBorder="1" applyAlignment="1" applyProtection="1">
      <alignment horizontal="left" vertical="top"/>
    </xf>
    <xf numFmtId="164" fontId="0" fillId="0" borderId="0" xfId="0" applyNumberFormat="1" applyBorder="1" applyAlignment="1">
      <alignment horizontal="right" vertical="center"/>
    </xf>
    <xf numFmtId="0" fontId="0" fillId="0" borderId="0" xfId="0" applyAlignment="1">
      <alignment horizontal="right"/>
    </xf>
  </cellXfs>
  <cellStyles count="11">
    <cellStyle name="40% - Accent3" xfId="8" builtinId="39"/>
    <cellStyle name="Comma" xfId="7" builtinId="3"/>
    <cellStyle name="Currency" xfId="10" builtinId="4"/>
    <cellStyle name="Hyperlink" xfId="1" builtinId="8"/>
    <cellStyle name="Normal" xfId="0" builtinId="0"/>
    <cellStyle name="Normal 10" xfId="4"/>
    <cellStyle name="Normal 2" xfId="5"/>
    <cellStyle name="Normal 25" xfId="2"/>
    <cellStyle name="Normal 3" xfId="9"/>
    <cellStyle name="Percent" xfId="6" builtinId="5"/>
    <cellStyle name="Percent 3" xfId="3"/>
  </cellStyles>
  <dxfs count="952">
    <dxf>
      <fill>
        <patternFill>
          <bgColor theme="5" tint="0.59996337778862885"/>
        </patternFill>
      </fill>
    </dxf>
    <dxf>
      <font>
        <b/>
        <i val="0"/>
        <strike val="0"/>
        <color rgb="FFFF0000"/>
      </font>
      <fill>
        <patternFill patternType="none">
          <bgColor auto="1"/>
        </patternFill>
      </fill>
    </dxf>
    <dxf>
      <font>
        <b/>
        <i val="0"/>
        <strike val="0"/>
        <color rgb="FF439639"/>
      </font>
      <fill>
        <patternFill patternType="none">
          <bgColor auto="1"/>
        </patternFill>
      </fill>
    </dxf>
    <dxf>
      <font>
        <b/>
        <i val="0"/>
        <strike val="0"/>
        <color theme="5" tint="-0.24994659260841701"/>
      </font>
      <fill>
        <patternFill patternType="none">
          <bgColor auto="1"/>
        </patternFill>
      </fill>
    </dxf>
    <dxf>
      <font>
        <b/>
        <i val="0"/>
        <strike val="0"/>
        <color theme="4" tint="-0.499984740745262"/>
      </font>
    </dxf>
    <dxf>
      <font>
        <b/>
        <i val="0"/>
        <color rgb="FFFF0000"/>
      </font>
      <fill>
        <patternFill patternType="none">
          <bgColor auto="1"/>
        </patternFill>
      </fill>
    </dxf>
    <dxf>
      <font>
        <b/>
        <i val="0"/>
        <strike val="0"/>
        <color rgb="FFFF0000"/>
      </font>
      <fill>
        <patternFill patternType="none">
          <bgColor auto="1"/>
        </patternFill>
      </fill>
    </dxf>
    <dxf>
      <font>
        <b/>
        <i val="0"/>
        <strike val="0"/>
        <color rgb="FFFFC000"/>
      </font>
      <fill>
        <patternFill patternType="none">
          <bgColor auto="1"/>
        </patternFill>
      </fill>
    </dxf>
    <dxf>
      <font>
        <b/>
        <i val="0"/>
        <strike val="0"/>
        <color rgb="FF439639"/>
      </font>
      <fill>
        <patternFill>
          <bgColor theme="0"/>
        </patternFill>
      </fill>
    </dxf>
    <dxf>
      <fill>
        <patternFill>
          <bgColor theme="5" tint="0.59996337778862885"/>
        </patternFill>
      </fill>
    </dxf>
    <dxf>
      <fill>
        <patternFill>
          <bgColor theme="5" tint="0.59996337778862885"/>
        </patternFill>
      </fill>
    </dxf>
    <dxf>
      <font>
        <b/>
        <i val="0"/>
        <strike val="0"/>
        <color rgb="FFFF0000"/>
      </font>
      <fill>
        <patternFill patternType="none">
          <bgColor auto="1"/>
        </patternFill>
      </fill>
    </dxf>
    <dxf>
      <font>
        <b/>
        <i val="0"/>
        <strike val="0"/>
        <color rgb="FF439639"/>
      </font>
      <fill>
        <patternFill patternType="none">
          <bgColor auto="1"/>
        </patternFill>
      </fill>
    </dxf>
    <dxf>
      <font>
        <b/>
        <i val="0"/>
        <strike val="0"/>
        <color theme="5" tint="-0.24994659260841701"/>
      </font>
      <fill>
        <patternFill patternType="none">
          <bgColor auto="1"/>
        </patternFill>
      </fill>
    </dxf>
    <dxf>
      <font>
        <b/>
        <i val="0"/>
        <strike val="0"/>
        <color theme="4" tint="-0.499984740745262"/>
      </font>
    </dxf>
    <dxf>
      <font>
        <b/>
        <i val="0"/>
        <color rgb="FFFF0000"/>
      </font>
      <fill>
        <patternFill patternType="none">
          <bgColor auto="1"/>
        </patternFill>
      </fill>
    </dxf>
    <dxf>
      <font>
        <b/>
        <i val="0"/>
        <strike val="0"/>
        <color rgb="FFFF0000"/>
      </font>
      <fill>
        <patternFill patternType="none">
          <bgColor auto="1"/>
        </patternFill>
      </fill>
    </dxf>
    <dxf>
      <font>
        <b/>
        <i val="0"/>
        <strike val="0"/>
        <color rgb="FFFFC000"/>
      </font>
      <fill>
        <patternFill patternType="none">
          <bgColor auto="1"/>
        </patternFill>
      </fill>
    </dxf>
    <dxf>
      <font>
        <b/>
        <i val="0"/>
        <strike val="0"/>
        <color rgb="FF439639"/>
      </font>
      <fill>
        <patternFill>
          <bgColor theme="0"/>
        </patternFill>
      </fill>
    </dxf>
    <dxf>
      <fill>
        <patternFill>
          <bgColor theme="5" tint="0.59996337778862885"/>
        </patternFill>
      </fill>
    </dxf>
    <dxf>
      <font>
        <color theme="0"/>
      </font>
    </dxf>
    <dxf>
      <fill>
        <patternFill>
          <bgColor theme="5" tint="0.59996337778862885"/>
        </patternFill>
      </fill>
    </dxf>
    <dxf>
      <font>
        <b/>
        <i val="0"/>
        <strike val="0"/>
        <u val="none"/>
        <color auto="1"/>
      </font>
      <numFmt numFmtId="19" formatCode="m/d/yyyy"/>
    </dxf>
    <dxf>
      <fill>
        <patternFill>
          <bgColor theme="5" tint="0.59996337778862885"/>
        </patternFill>
      </fill>
    </dxf>
    <dxf>
      <font>
        <b/>
        <i val="0"/>
        <strike val="0"/>
        <u val="none"/>
        <color auto="1"/>
      </font>
      <numFmt numFmtId="0" formatCode="General"/>
    </dxf>
    <dxf>
      <font>
        <b/>
        <i val="0"/>
        <strike val="0"/>
        <color rgb="FFFF0000"/>
      </font>
      <fill>
        <patternFill patternType="none">
          <bgColor auto="1"/>
        </patternFill>
      </fill>
    </dxf>
    <dxf>
      <font>
        <b/>
        <i val="0"/>
        <strike val="0"/>
        <color rgb="FF439639"/>
      </font>
      <fill>
        <patternFill patternType="none">
          <bgColor auto="1"/>
        </patternFill>
      </fill>
    </dxf>
    <dxf>
      <font>
        <b/>
        <i val="0"/>
        <strike val="0"/>
        <color theme="5" tint="-0.24994659260841701"/>
      </font>
      <fill>
        <patternFill patternType="none">
          <bgColor auto="1"/>
        </patternFill>
      </fill>
    </dxf>
    <dxf>
      <font>
        <b/>
        <i val="0"/>
        <strike val="0"/>
        <color theme="4" tint="-0.499984740745262"/>
      </font>
    </dxf>
    <dxf>
      <font>
        <b/>
        <i val="0"/>
        <color rgb="FFFF0000"/>
      </font>
      <fill>
        <patternFill patternType="none">
          <bgColor auto="1"/>
        </patternFill>
      </fill>
    </dxf>
    <dxf>
      <font>
        <b/>
        <i val="0"/>
        <strike val="0"/>
        <color rgb="FFFF0000"/>
      </font>
      <fill>
        <patternFill patternType="none">
          <bgColor auto="1"/>
        </patternFill>
      </fill>
    </dxf>
    <dxf>
      <font>
        <b/>
        <i val="0"/>
        <strike val="0"/>
        <color rgb="FFFFC000"/>
      </font>
      <fill>
        <patternFill patternType="none">
          <bgColor auto="1"/>
        </patternFill>
      </fill>
    </dxf>
    <dxf>
      <font>
        <b/>
        <i val="0"/>
        <strike val="0"/>
        <color rgb="FF439639"/>
      </font>
      <fill>
        <patternFill>
          <bgColor theme="0"/>
        </patternFill>
      </fill>
    </dxf>
    <dxf>
      <fill>
        <patternFill>
          <bgColor rgb="FFFAF5D6"/>
        </patternFill>
      </fill>
    </dxf>
    <dxf>
      <fill>
        <patternFill>
          <fgColor rgb="FFFAF5D6"/>
          <bgColor rgb="FFFAF5D6"/>
        </patternFill>
      </fill>
    </dxf>
    <dxf>
      <font>
        <color theme="0"/>
      </font>
    </dxf>
    <dxf>
      <font>
        <b/>
        <i val="0"/>
        <strike val="0"/>
        <u val="none"/>
        <color auto="1"/>
      </font>
      <numFmt numFmtId="19" formatCode="m/d/yyyy"/>
    </dxf>
    <dxf>
      <font>
        <b/>
        <i val="0"/>
        <strike val="0"/>
        <u val="none"/>
        <color auto="1"/>
      </font>
      <numFmt numFmtId="0" formatCode="General"/>
    </dxf>
    <dxf>
      <font>
        <b/>
        <i val="0"/>
        <strike val="0"/>
        <u val="none"/>
        <color auto="1"/>
      </font>
      <numFmt numFmtId="19" formatCode="m/d/yyyy"/>
    </dxf>
    <dxf>
      <font>
        <b/>
        <i val="0"/>
        <strike val="0"/>
        <u val="none"/>
        <color auto="1"/>
      </font>
      <numFmt numFmtId="19" formatCode="m/d/yyyy"/>
    </dxf>
    <dxf>
      <fill>
        <patternFill>
          <bgColor theme="5" tint="0.59996337778862885"/>
        </patternFill>
      </fill>
    </dxf>
    <dxf>
      <font>
        <b/>
        <i val="0"/>
        <strike val="0"/>
        <u val="none"/>
        <color auto="1"/>
      </font>
      <numFmt numFmtId="19" formatCode="m/d/yyyy"/>
    </dxf>
    <dxf>
      <font>
        <b/>
        <i val="0"/>
        <strike val="0"/>
        <color rgb="FFFF0000"/>
      </font>
      <fill>
        <patternFill patternType="none">
          <bgColor auto="1"/>
        </patternFill>
      </fill>
    </dxf>
    <dxf>
      <font>
        <b/>
        <i val="0"/>
        <strike val="0"/>
        <color rgb="FF439639"/>
      </font>
      <fill>
        <patternFill patternType="none">
          <bgColor auto="1"/>
        </patternFill>
      </fill>
    </dxf>
    <dxf>
      <font>
        <b/>
        <i val="0"/>
        <strike val="0"/>
        <color theme="5" tint="-0.24994659260841701"/>
      </font>
      <fill>
        <patternFill patternType="none">
          <bgColor auto="1"/>
        </patternFill>
      </fill>
    </dxf>
    <dxf>
      <font>
        <b/>
        <i val="0"/>
        <strike val="0"/>
        <color theme="4" tint="-0.499984740745262"/>
      </font>
    </dxf>
    <dxf>
      <font>
        <b/>
        <i val="0"/>
        <color rgb="FFFF0000"/>
      </font>
      <fill>
        <patternFill patternType="none">
          <bgColor auto="1"/>
        </patternFill>
      </fill>
    </dxf>
    <dxf>
      <font>
        <b/>
        <i val="0"/>
        <strike val="0"/>
        <color rgb="FFFF0000"/>
      </font>
      <fill>
        <patternFill patternType="none">
          <bgColor auto="1"/>
        </patternFill>
      </fill>
    </dxf>
    <dxf>
      <font>
        <b/>
        <i val="0"/>
        <strike val="0"/>
        <color rgb="FFFFC000"/>
      </font>
      <fill>
        <patternFill patternType="none">
          <bgColor auto="1"/>
        </patternFill>
      </fill>
    </dxf>
    <dxf>
      <font>
        <b/>
        <i val="0"/>
        <strike val="0"/>
        <color rgb="FF439639"/>
      </font>
      <fill>
        <patternFill>
          <bgColor theme="0"/>
        </patternFill>
      </fill>
    </dxf>
    <dxf>
      <fill>
        <patternFill>
          <bgColor theme="5" tint="0.59996337778862885"/>
        </patternFill>
      </fill>
    </dxf>
    <dxf>
      <font>
        <b/>
        <i val="0"/>
        <strike val="0"/>
        <color rgb="FFFF0000"/>
      </font>
      <fill>
        <patternFill patternType="none">
          <bgColor auto="1"/>
        </patternFill>
      </fill>
    </dxf>
    <dxf>
      <font>
        <b/>
        <i val="0"/>
        <strike val="0"/>
        <color rgb="FF439639"/>
      </font>
      <fill>
        <patternFill patternType="none">
          <bgColor auto="1"/>
        </patternFill>
      </fill>
    </dxf>
    <dxf>
      <font>
        <b/>
        <i val="0"/>
        <strike val="0"/>
        <color theme="5" tint="-0.24994659260841701"/>
      </font>
      <fill>
        <patternFill patternType="none">
          <bgColor auto="1"/>
        </patternFill>
      </fill>
    </dxf>
    <dxf>
      <font>
        <b/>
        <i val="0"/>
        <strike val="0"/>
        <color theme="4" tint="-0.499984740745262"/>
      </font>
    </dxf>
    <dxf>
      <font>
        <b/>
        <i val="0"/>
        <color rgb="FFFF0000"/>
      </font>
      <fill>
        <patternFill patternType="none">
          <bgColor auto="1"/>
        </patternFill>
      </fill>
    </dxf>
    <dxf>
      <font>
        <b/>
        <i val="0"/>
        <strike val="0"/>
        <color rgb="FFFF0000"/>
      </font>
      <fill>
        <patternFill patternType="none">
          <bgColor auto="1"/>
        </patternFill>
      </fill>
    </dxf>
    <dxf>
      <font>
        <b/>
        <i val="0"/>
        <strike val="0"/>
        <color rgb="FFFFC000"/>
      </font>
      <fill>
        <patternFill patternType="none">
          <bgColor auto="1"/>
        </patternFill>
      </fill>
    </dxf>
    <dxf>
      <font>
        <b/>
        <i val="0"/>
        <strike val="0"/>
        <color rgb="FF439639"/>
      </font>
      <fill>
        <patternFill>
          <bgColor theme="0"/>
        </patternFill>
      </fill>
    </dxf>
    <dxf>
      <font>
        <color rgb="FF92D050"/>
      </font>
    </dxf>
    <dxf>
      <font>
        <color rgb="FFF7941E"/>
      </font>
    </dxf>
    <dxf>
      <font>
        <color rgb="FFC41230"/>
      </font>
    </dxf>
    <dxf>
      <font>
        <color rgb="FF92D050"/>
      </font>
    </dxf>
    <dxf>
      <font>
        <color rgb="FFF7941E"/>
      </font>
    </dxf>
    <dxf>
      <font>
        <color rgb="FFC41230"/>
      </font>
    </dxf>
    <dxf>
      <font>
        <b/>
        <i val="0"/>
        <strike val="0"/>
        <color rgb="FFFF0000"/>
      </font>
      <fill>
        <patternFill patternType="none">
          <bgColor auto="1"/>
        </patternFill>
      </fill>
    </dxf>
    <dxf>
      <font>
        <b/>
        <i val="0"/>
        <strike val="0"/>
        <color rgb="FF439639"/>
      </font>
      <fill>
        <patternFill patternType="none">
          <bgColor auto="1"/>
        </patternFill>
      </fill>
    </dxf>
    <dxf>
      <font>
        <b/>
        <i val="0"/>
        <strike val="0"/>
        <color theme="5" tint="-0.24994659260841701"/>
      </font>
      <fill>
        <patternFill patternType="none">
          <bgColor auto="1"/>
        </patternFill>
      </fill>
    </dxf>
    <dxf>
      <font>
        <b/>
        <i val="0"/>
        <strike val="0"/>
        <color theme="4" tint="-0.499984740745262"/>
      </font>
    </dxf>
    <dxf>
      <font>
        <b/>
        <i val="0"/>
        <color rgb="FFFF0000"/>
      </font>
      <fill>
        <patternFill patternType="none">
          <bgColor auto="1"/>
        </patternFill>
      </fill>
    </dxf>
    <dxf>
      <font>
        <b/>
        <i val="0"/>
        <strike val="0"/>
        <color rgb="FFFF0000"/>
      </font>
      <fill>
        <patternFill patternType="none">
          <bgColor auto="1"/>
        </patternFill>
      </fill>
    </dxf>
    <dxf>
      <font>
        <b/>
        <i val="0"/>
        <strike val="0"/>
        <color rgb="FFFFC000"/>
      </font>
      <fill>
        <patternFill patternType="none">
          <bgColor auto="1"/>
        </patternFill>
      </fill>
    </dxf>
    <dxf>
      <font>
        <b/>
        <i val="0"/>
        <strike val="0"/>
        <color rgb="FF439639"/>
      </font>
      <fill>
        <patternFill>
          <bgColor theme="0"/>
        </patternFill>
      </fill>
    </dxf>
    <dxf>
      <font>
        <color rgb="FF92D050"/>
      </font>
    </dxf>
    <dxf>
      <font>
        <color rgb="FFF7941E"/>
      </font>
    </dxf>
    <dxf>
      <font>
        <color rgb="FFC41230"/>
      </font>
    </dxf>
    <dxf>
      <font>
        <b/>
        <i val="0"/>
        <strike val="0"/>
        <color rgb="FFFF0000"/>
      </font>
      <fill>
        <patternFill patternType="none">
          <bgColor auto="1"/>
        </patternFill>
      </fill>
    </dxf>
    <dxf>
      <font>
        <b/>
        <i val="0"/>
        <strike val="0"/>
        <color rgb="FF439639"/>
      </font>
      <fill>
        <patternFill patternType="none">
          <bgColor auto="1"/>
        </patternFill>
      </fill>
    </dxf>
    <dxf>
      <font>
        <b/>
        <i val="0"/>
        <strike val="0"/>
        <color theme="5" tint="-0.24994659260841701"/>
      </font>
      <fill>
        <patternFill patternType="none">
          <bgColor auto="1"/>
        </patternFill>
      </fill>
    </dxf>
    <dxf>
      <font>
        <b/>
        <i val="0"/>
        <strike val="0"/>
        <color theme="4" tint="-0.499984740745262"/>
      </font>
    </dxf>
    <dxf>
      <font>
        <b/>
        <i val="0"/>
        <color rgb="FFFF0000"/>
      </font>
      <fill>
        <patternFill patternType="none">
          <bgColor auto="1"/>
        </patternFill>
      </fill>
    </dxf>
    <dxf>
      <font>
        <b/>
        <i val="0"/>
        <strike val="0"/>
        <color rgb="FFFF0000"/>
      </font>
      <fill>
        <patternFill patternType="none">
          <bgColor auto="1"/>
        </patternFill>
      </fill>
    </dxf>
    <dxf>
      <font>
        <b/>
        <i val="0"/>
        <strike val="0"/>
        <color rgb="FFFFC000"/>
      </font>
      <fill>
        <patternFill patternType="none">
          <bgColor auto="1"/>
        </patternFill>
      </fill>
    </dxf>
    <dxf>
      <font>
        <b/>
        <i val="0"/>
        <strike val="0"/>
        <color rgb="FF439639"/>
      </font>
      <fill>
        <patternFill>
          <bgColor theme="0"/>
        </patternFill>
      </fill>
    </dxf>
    <dxf>
      <font>
        <b/>
        <i val="0"/>
        <strike val="0"/>
        <color rgb="FFFF0000"/>
      </font>
      <fill>
        <patternFill patternType="none">
          <bgColor auto="1"/>
        </patternFill>
      </fill>
    </dxf>
    <dxf>
      <font>
        <b/>
        <i val="0"/>
        <strike val="0"/>
        <color rgb="FF439639"/>
      </font>
      <fill>
        <patternFill patternType="none">
          <bgColor auto="1"/>
        </patternFill>
      </fill>
    </dxf>
    <dxf>
      <font>
        <b/>
        <i val="0"/>
        <strike val="0"/>
        <color theme="5" tint="-0.24994659260841701"/>
      </font>
      <fill>
        <patternFill patternType="none">
          <bgColor auto="1"/>
        </patternFill>
      </fill>
    </dxf>
    <dxf>
      <font>
        <b/>
        <i val="0"/>
        <strike val="0"/>
        <color theme="4" tint="-0.499984740745262"/>
      </font>
    </dxf>
    <dxf>
      <font>
        <b/>
        <i val="0"/>
        <color rgb="FFFF0000"/>
      </font>
      <fill>
        <patternFill patternType="none">
          <bgColor auto="1"/>
        </patternFill>
      </fill>
    </dxf>
    <dxf>
      <font>
        <b/>
        <i val="0"/>
        <strike val="0"/>
        <color rgb="FFFF0000"/>
      </font>
      <fill>
        <patternFill patternType="none">
          <bgColor auto="1"/>
        </patternFill>
      </fill>
    </dxf>
    <dxf>
      <font>
        <b/>
        <i val="0"/>
        <strike val="0"/>
        <color rgb="FFFFC000"/>
      </font>
      <fill>
        <patternFill patternType="none">
          <bgColor auto="1"/>
        </patternFill>
      </fill>
    </dxf>
    <dxf>
      <font>
        <b/>
        <i val="0"/>
        <strike val="0"/>
        <color rgb="FF439639"/>
      </font>
      <fill>
        <patternFill>
          <bgColor theme="0"/>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ont>
        <color rgb="FFFF0000"/>
      </font>
    </dxf>
    <dxf>
      <font>
        <b/>
        <i val="0"/>
        <strike val="0"/>
        <color rgb="FFFF0000"/>
      </font>
      <fill>
        <patternFill patternType="none">
          <bgColor auto="1"/>
        </patternFill>
      </fill>
    </dxf>
    <dxf>
      <font>
        <b/>
        <i val="0"/>
        <strike val="0"/>
        <color rgb="FF439639"/>
      </font>
      <fill>
        <patternFill patternType="none">
          <bgColor auto="1"/>
        </patternFill>
      </fill>
    </dxf>
    <dxf>
      <font>
        <b/>
        <i val="0"/>
        <strike val="0"/>
        <color theme="5" tint="-0.24994659260841701"/>
      </font>
      <fill>
        <patternFill patternType="none">
          <bgColor auto="1"/>
        </patternFill>
      </fill>
    </dxf>
    <dxf>
      <font>
        <b/>
        <i val="0"/>
        <strike val="0"/>
        <color theme="4" tint="-0.499984740745262"/>
      </font>
    </dxf>
    <dxf>
      <font>
        <b/>
        <i val="0"/>
        <color rgb="FFFF0000"/>
      </font>
      <fill>
        <patternFill patternType="none">
          <bgColor auto="1"/>
        </patternFill>
      </fill>
    </dxf>
    <dxf>
      <font>
        <b/>
        <i val="0"/>
        <strike val="0"/>
        <color rgb="FFFF0000"/>
      </font>
      <fill>
        <patternFill patternType="none">
          <bgColor auto="1"/>
        </patternFill>
      </fill>
    </dxf>
    <dxf>
      <font>
        <b/>
        <i val="0"/>
        <strike val="0"/>
        <color rgb="FFFFC000"/>
      </font>
      <fill>
        <patternFill patternType="none">
          <bgColor auto="1"/>
        </patternFill>
      </fill>
    </dxf>
    <dxf>
      <font>
        <b/>
        <i val="0"/>
        <strike val="0"/>
        <color rgb="FF439639"/>
      </font>
      <fill>
        <patternFill>
          <bgColor theme="0"/>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ont>
        <color rgb="FFFF0000"/>
      </font>
    </dxf>
    <dxf>
      <font>
        <b/>
        <i val="0"/>
        <strike val="0"/>
        <color rgb="FFFF0000"/>
      </font>
      <fill>
        <patternFill patternType="none">
          <bgColor auto="1"/>
        </patternFill>
      </fill>
    </dxf>
    <dxf>
      <font>
        <b/>
        <i val="0"/>
        <strike val="0"/>
        <color rgb="FF439639"/>
      </font>
      <fill>
        <patternFill patternType="none">
          <bgColor auto="1"/>
        </patternFill>
      </fill>
    </dxf>
    <dxf>
      <font>
        <b/>
        <i val="0"/>
        <strike val="0"/>
        <color theme="5" tint="-0.24994659260841701"/>
      </font>
      <fill>
        <patternFill patternType="none">
          <bgColor auto="1"/>
        </patternFill>
      </fill>
    </dxf>
    <dxf>
      <font>
        <b/>
        <i val="0"/>
        <strike val="0"/>
        <color theme="4" tint="-0.499984740745262"/>
      </font>
    </dxf>
    <dxf>
      <font>
        <b/>
        <i val="0"/>
        <color rgb="FFFF0000"/>
      </font>
      <fill>
        <patternFill patternType="none">
          <bgColor auto="1"/>
        </patternFill>
      </fill>
    </dxf>
    <dxf>
      <font>
        <b/>
        <i val="0"/>
        <strike val="0"/>
        <color rgb="FFFF0000"/>
      </font>
      <fill>
        <patternFill patternType="none">
          <bgColor auto="1"/>
        </patternFill>
      </fill>
    </dxf>
    <dxf>
      <font>
        <b/>
        <i val="0"/>
        <strike val="0"/>
        <color rgb="FFFFC000"/>
      </font>
      <fill>
        <patternFill patternType="none">
          <bgColor auto="1"/>
        </patternFill>
      </fill>
    </dxf>
    <dxf>
      <font>
        <b/>
        <i val="0"/>
        <strike val="0"/>
        <color rgb="FF439639"/>
      </font>
      <fill>
        <patternFill>
          <bgColor theme="0"/>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ont>
        <color rgb="FFFF0000"/>
      </font>
    </dxf>
    <dxf>
      <font>
        <b/>
        <i val="0"/>
        <strike val="0"/>
        <color rgb="FFFF0000"/>
      </font>
      <fill>
        <patternFill patternType="none">
          <bgColor auto="1"/>
        </patternFill>
      </fill>
    </dxf>
    <dxf>
      <font>
        <b/>
        <i val="0"/>
        <strike val="0"/>
        <color rgb="FF439639"/>
      </font>
      <fill>
        <patternFill patternType="none">
          <bgColor auto="1"/>
        </patternFill>
      </fill>
    </dxf>
    <dxf>
      <font>
        <b/>
        <i val="0"/>
        <strike val="0"/>
        <color theme="5" tint="-0.24994659260841701"/>
      </font>
      <fill>
        <patternFill patternType="none">
          <bgColor auto="1"/>
        </patternFill>
      </fill>
    </dxf>
    <dxf>
      <font>
        <b/>
        <i val="0"/>
        <strike val="0"/>
        <color theme="4" tint="-0.499984740745262"/>
      </font>
    </dxf>
    <dxf>
      <font>
        <b/>
        <i val="0"/>
        <color rgb="FFFF0000"/>
      </font>
      <fill>
        <patternFill patternType="none">
          <bgColor auto="1"/>
        </patternFill>
      </fill>
    </dxf>
    <dxf>
      <font>
        <b/>
        <i val="0"/>
        <strike val="0"/>
        <color rgb="FFFF0000"/>
      </font>
      <fill>
        <patternFill patternType="none">
          <bgColor auto="1"/>
        </patternFill>
      </fill>
    </dxf>
    <dxf>
      <font>
        <b/>
        <i val="0"/>
        <strike val="0"/>
        <color rgb="FFFFC000"/>
      </font>
      <fill>
        <patternFill patternType="none">
          <bgColor auto="1"/>
        </patternFill>
      </fill>
    </dxf>
    <dxf>
      <font>
        <b/>
        <i val="0"/>
        <strike val="0"/>
        <color rgb="FF439639"/>
      </font>
      <fill>
        <patternFill>
          <bgColor theme="0"/>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ont>
        <color rgb="FFFF0000"/>
      </font>
    </dxf>
    <dxf>
      <font>
        <b/>
        <i val="0"/>
        <strike val="0"/>
        <color rgb="FFFF0000"/>
      </font>
      <fill>
        <patternFill patternType="none">
          <bgColor auto="1"/>
        </patternFill>
      </fill>
    </dxf>
    <dxf>
      <font>
        <b/>
        <i val="0"/>
        <strike val="0"/>
        <color rgb="FF439639"/>
      </font>
      <fill>
        <patternFill patternType="none">
          <bgColor auto="1"/>
        </patternFill>
      </fill>
    </dxf>
    <dxf>
      <font>
        <b/>
        <i val="0"/>
        <strike val="0"/>
        <color theme="5" tint="-0.24994659260841701"/>
      </font>
      <fill>
        <patternFill patternType="none">
          <bgColor auto="1"/>
        </patternFill>
      </fill>
    </dxf>
    <dxf>
      <font>
        <b/>
        <i val="0"/>
        <strike val="0"/>
        <color theme="4" tint="-0.499984740745262"/>
      </font>
    </dxf>
    <dxf>
      <font>
        <b/>
        <i val="0"/>
        <color rgb="FFFF0000"/>
      </font>
      <fill>
        <patternFill patternType="none">
          <bgColor auto="1"/>
        </patternFill>
      </fill>
    </dxf>
    <dxf>
      <font>
        <b/>
        <i val="0"/>
        <strike val="0"/>
        <color rgb="FFFF0000"/>
      </font>
      <fill>
        <patternFill patternType="none">
          <bgColor auto="1"/>
        </patternFill>
      </fill>
    </dxf>
    <dxf>
      <font>
        <b/>
        <i val="0"/>
        <strike val="0"/>
        <color rgb="FFFFC000"/>
      </font>
      <fill>
        <patternFill patternType="none">
          <bgColor auto="1"/>
        </patternFill>
      </fill>
    </dxf>
    <dxf>
      <font>
        <b/>
        <i val="0"/>
        <strike val="0"/>
        <color rgb="FF439639"/>
      </font>
      <fill>
        <patternFill>
          <bgColor theme="0"/>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ont>
        <color rgb="FFFF0000"/>
      </font>
    </dxf>
    <dxf>
      <font>
        <b/>
        <i val="0"/>
        <strike val="0"/>
        <color rgb="FFFF0000"/>
      </font>
      <fill>
        <patternFill patternType="none">
          <bgColor auto="1"/>
        </patternFill>
      </fill>
    </dxf>
    <dxf>
      <font>
        <b/>
        <i val="0"/>
        <strike val="0"/>
        <color rgb="FF439639"/>
      </font>
      <fill>
        <patternFill patternType="none">
          <bgColor auto="1"/>
        </patternFill>
      </fill>
    </dxf>
    <dxf>
      <font>
        <b/>
        <i val="0"/>
        <strike val="0"/>
        <color theme="5" tint="-0.24994659260841701"/>
      </font>
      <fill>
        <patternFill patternType="none">
          <bgColor auto="1"/>
        </patternFill>
      </fill>
    </dxf>
    <dxf>
      <font>
        <b/>
        <i val="0"/>
        <strike val="0"/>
        <color theme="4" tint="-0.499984740745262"/>
      </font>
    </dxf>
    <dxf>
      <font>
        <b/>
        <i val="0"/>
        <color rgb="FFFF0000"/>
      </font>
      <fill>
        <patternFill patternType="none">
          <bgColor auto="1"/>
        </patternFill>
      </fill>
    </dxf>
    <dxf>
      <font>
        <b/>
        <i val="0"/>
        <strike val="0"/>
        <color rgb="FFFF0000"/>
      </font>
      <fill>
        <patternFill patternType="none">
          <bgColor auto="1"/>
        </patternFill>
      </fill>
    </dxf>
    <dxf>
      <font>
        <b/>
        <i val="0"/>
        <strike val="0"/>
        <color rgb="FFFFC000"/>
      </font>
      <fill>
        <patternFill patternType="none">
          <bgColor auto="1"/>
        </patternFill>
      </fill>
    </dxf>
    <dxf>
      <font>
        <b/>
        <i val="0"/>
        <strike val="0"/>
        <color rgb="FF439639"/>
      </font>
      <fill>
        <patternFill>
          <bgColor theme="0"/>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ont>
        <color rgb="FFFF0000"/>
      </font>
    </dxf>
    <dxf>
      <font>
        <b/>
        <i val="0"/>
        <strike val="0"/>
        <color rgb="FFFF0000"/>
      </font>
      <fill>
        <patternFill patternType="none">
          <bgColor auto="1"/>
        </patternFill>
      </fill>
    </dxf>
    <dxf>
      <font>
        <b/>
        <i val="0"/>
        <strike val="0"/>
        <color rgb="FF439639"/>
      </font>
      <fill>
        <patternFill patternType="none">
          <bgColor auto="1"/>
        </patternFill>
      </fill>
    </dxf>
    <dxf>
      <font>
        <b/>
        <i val="0"/>
        <strike val="0"/>
        <color theme="5" tint="-0.24994659260841701"/>
      </font>
      <fill>
        <patternFill patternType="none">
          <bgColor auto="1"/>
        </patternFill>
      </fill>
    </dxf>
    <dxf>
      <font>
        <b/>
        <i val="0"/>
        <strike val="0"/>
        <color theme="4" tint="-0.499984740745262"/>
      </font>
    </dxf>
    <dxf>
      <font>
        <b/>
        <i val="0"/>
        <color rgb="FFFF0000"/>
      </font>
      <fill>
        <patternFill patternType="none">
          <bgColor auto="1"/>
        </patternFill>
      </fill>
    </dxf>
    <dxf>
      <font>
        <b/>
        <i val="0"/>
        <strike val="0"/>
        <color rgb="FFFF0000"/>
      </font>
      <fill>
        <patternFill patternType="none">
          <bgColor auto="1"/>
        </patternFill>
      </fill>
    </dxf>
    <dxf>
      <font>
        <b/>
        <i val="0"/>
        <strike val="0"/>
        <color rgb="FFFFC000"/>
      </font>
      <fill>
        <patternFill patternType="none">
          <bgColor auto="1"/>
        </patternFill>
      </fill>
    </dxf>
    <dxf>
      <font>
        <b/>
        <i val="0"/>
        <strike val="0"/>
        <color rgb="FF439639"/>
      </font>
      <fill>
        <patternFill>
          <bgColor theme="0"/>
        </patternFill>
      </fill>
    </dxf>
    <dxf>
      <font>
        <b/>
        <i val="0"/>
        <strike val="0"/>
        <color rgb="FFFF0000"/>
      </font>
      <fill>
        <patternFill patternType="none">
          <bgColor auto="1"/>
        </patternFill>
      </fill>
    </dxf>
    <dxf>
      <font>
        <b/>
        <i val="0"/>
        <strike val="0"/>
        <color rgb="FF439639"/>
      </font>
      <fill>
        <patternFill patternType="none">
          <bgColor auto="1"/>
        </patternFill>
      </fill>
    </dxf>
    <dxf>
      <font>
        <b/>
        <i val="0"/>
        <strike val="0"/>
        <color theme="5" tint="-0.24994659260841701"/>
      </font>
      <fill>
        <patternFill patternType="none">
          <bgColor auto="1"/>
        </patternFill>
      </fill>
    </dxf>
    <dxf>
      <font>
        <b/>
        <i val="0"/>
        <strike val="0"/>
        <color theme="4" tint="-0.499984740745262"/>
      </font>
    </dxf>
    <dxf>
      <font>
        <b/>
        <i val="0"/>
        <color rgb="FFFF0000"/>
      </font>
      <fill>
        <patternFill patternType="none">
          <bgColor auto="1"/>
        </patternFill>
      </fill>
    </dxf>
    <dxf>
      <font>
        <b/>
        <i val="0"/>
        <strike val="0"/>
        <color rgb="FFFF0000"/>
      </font>
      <fill>
        <patternFill patternType="none">
          <bgColor auto="1"/>
        </patternFill>
      </fill>
    </dxf>
    <dxf>
      <font>
        <b/>
        <i val="0"/>
        <strike val="0"/>
        <color rgb="FFFFC000"/>
      </font>
      <fill>
        <patternFill patternType="none">
          <bgColor auto="1"/>
        </patternFill>
      </fill>
    </dxf>
    <dxf>
      <font>
        <b/>
        <i val="0"/>
        <strike val="0"/>
        <color rgb="FF439639"/>
      </font>
      <fill>
        <patternFill>
          <bgColor theme="0"/>
        </patternFill>
      </fill>
    </dxf>
    <dxf>
      <fill>
        <patternFill>
          <bgColor theme="7" tint="0.59996337778862885"/>
        </patternFill>
      </fill>
    </dxf>
    <dxf>
      <numFmt numFmtId="174" formatCode="###\ &quot;W&quot;"/>
      <fill>
        <patternFill>
          <bgColor theme="9" tint="0.79998168889431442"/>
        </patternFill>
      </fill>
    </dxf>
    <dxf>
      <numFmt numFmtId="188" formatCode="####.#\ \W"/>
    </dxf>
    <dxf>
      <numFmt numFmtId="174" formatCode="###\ &quot;W&quot;"/>
      <fill>
        <patternFill>
          <bgColor theme="9" tint="0.79998168889431442"/>
        </patternFill>
      </fill>
    </dxf>
    <dxf>
      <fill>
        <patternFill>
          <bgColor theme="5" tint="0.59996337778862885"/>
        </patternFill>
      </fill>
    </dxf>
    <dxf>
      <fill>
        <patternFill>
          <bgColor theme="5" tint="0.59996337778862885"/>
        </patternFill>
      </fill>
    </dxf>
    <dxf>
      <font>
        <color rgb="FFFF0000"/>
      </font>
    </dxf>
    <dxf>
      <font>
        <b/>
        <i val="0"/>
        <strike val="0"/>
        <color rgb="FFFF0000"/>
      </font>
      <fill>
        <patternFill patternType="none">
          <bgColor auto="1"/>
        </patternFill>
      </fill>
    </dxf>
    <dxf>
      <font>
        <b/>
        <i val="0"/>
        <strike val="0"/>
        <color rgb="FF439639"/>
      </font>
      <fill>
        <patternFill patternType="none">
          <bgColor auto="1"/>
        </patternFill>
      </fill>
    </dxf>
    <dxf>
      <font>
        <b/>
        <i val="0"/>
        <strike val="0"/>
        <color theme="5" tint="-0.24994659260841701"/>
      </font>
      <fill>
        <patternFill patternType="none">
          <bgColor auto="1"/>
        </patternFill>
      </fill>
    </dxf>
    <dxf>
      <font>
        <b/>
        <i val="0"/>
        <strike val="0"/>
        <color theme="4" tint="-0.499984740745262"/>
      </font>
    </dxf>
    <dxf>
      <font>
        <b/>
        <i val="0"/>
        <color rgb="FFFF0000"/>
      </font>
      <fill>
        <patternFill patternType="none">
          <bgColor auto="1"/>
        </patternFill>
      </fill>
    </dxf>
    <dxf>
      <font>
        <b/>
        <i val="0"/>
        <strike val="0"/>
        <color rgb="FFFF0000"/>
      </font>
      <fill>
        <patternFill patternType="none">
          <bgColor auto="1"/>
        </patternFill>
      </fill>
    </dxf>
    <dxf>
      <font>
        <b/>
        <i val="0"/>
        <strike val="0"/>
        <color rgb="FFFFC000"/>
      </font>
      <fill>
        <patternFill patternType="none">
          <bgColor auto="1"/>
        </patternFill>
      </fill>
    </dxf>
    <dxf>
      <font>
        <b/>
        <i val="0"/>
        <strike val="0"/>
        <color rgb="FF439639"/>
      </font>
      <fill>
        <patternFill>
          <bgColor theme="0"/>
        </patternFill>
      </fill>
    </dxf>
    <dxf>
      <fill>
        <patternFill>
          <bgColor theme="5" tint="0.59996337778862885"/>
        </patternFill>
      </fill>
    </dxf>
    <dxf>
      <fill>
        <patternFill>
          <bgColor theme="5" tint="0.59996337778862885"/>
        </patternFill>
      </fill>
    </dxf>
    <dxf>
      <font>
        <color rgb="FFFF0000"/>
      </font>
    </dxf>
    <dxf>
      <font>
        <color theme="0"/>
      </font>
      <fill>
        <patternFill>
          <bgColor rgb="FFC41230"/>
        </patternFill>
      </fill>
    </dxf>
    <dxf>
      <fill>
        <patternFill>
          <bgColor rgb="FFFFDD00"/>
        </patternFill>
      </fill>
    </dxf>
    <dxf>
      <fill>
        <patternFill>
          <bgColor rgb="FF8DC63F"/>
        </patternFill>
      </fill>
    </dxf>
    <dxf>
      <font>
        <color theme="0"/>
      </font>
      <fill>
        <patternFill>
          <bgColor rgb="FFC41230"/>
        </patternFill>
      </fill>
    </dxf>
    <dxf>
      <fill>
        <patternFill>
          <bgColor rgb="FF8DC63F"/>
        </patternFill>
      </fill>
    </dxf>
    <dxf>
      <font>
        <color theme="0"/>
      </font>
      <fill>
        <patternFill>
          <bgColor rgb="FFF7941E"/>
        </patternFill>
      </fill>
    </dxf>
    <dxf>
      <font>
        <color theme="0"/>
      </font>
      <fill>
        <patternFill>
          <bgColor rgb="FFC41230"/>
        </patternFill>
      </fill>
    </dxf>
    <dxf>
      <fill>
        <patternFill>
          <bgColor rgb="FFFFDD00"/>
        </patternFill>
      </fill>
    </dxf>
    <dxf>
      <fill>
        <patternFill>
          <bgColor rgb="FF8DC63F"/>
        </patternFill>
      </fill>
    </dxf>
    <dxf>
      <font>
        <color theme="0"/>
      </font>
      <fill>
        <patternFill>
          <bgColor rgb="FFC41230"/>
        </patternFill>
      </fill>
    </dxf>
    <dxf>
      <fill>
        <patternFill>
          <bgColor rgb="FF8DC63F"/>
        </patternFill>
      </fill>
    </dxf>
    <dxf>
      <font>
        <color theme="0"/>
      </font>
      <fill>
        <patternFill>
          <bgColor rgb="FFF7941E"/>
        </patternFill>
      </fill>
    </dxf>
    <dxf>
      <font>
        <b/>
        <i val="0"/>
        <strike val="0"/>
        <color rgb="FFFF0000"/>
      </font>
      <fill>
        <patternFill patternType="none">
          <bgColor auto="1"/>
        </patternFill>
      </fill>
    </dxf>
    <dxf>
      <font>
        <b/>
        <i val="0"/>
        <strike val="0"/>
        <color rgb="FF439639"/>
      </font>
      <fill>
        <patternFill patternType="none">
          <bgColor auto="1"/>
        </patternFill>
      </fill>
    </dxf>
    <dxf>
      <font>
        <b/>
        <i val="0"/>
        <strike val="0"/>
        <color theme="5" tint="-0.24994659260841701"/>
      </font>
      <fill>
        <patternFill patternType="none">
          <bgColor auto="1"/>
        </patternFill>
      </fill>
    </dxf>
    <dxf>
      <font>
        <b/>
        <i val="0"/>
        <strike val="0"/>
        <color theme="4" tint="-0.499984740745262"/>
      </font>
    </dxf>
    <dxf>
      <font>
        <b/>
        <i val="0"/>
        <color rgb="FFFF0000"/>
      </font>
      <fill>
        <patternFill patternType="none">
          <bgColor auto="1"/>
        </patternFill>
      </fill>
    </dxf>
    <dxf>
      <font>
        <b/>
        <i val="0"/>
        <strike val="0"/>
        <color rgb="FFFF0000"/>
      </font>
      <fill>
        <patternFill patternType="none">
          <bgColor auto="1"/>
        </patternFill>
      </fill>
    </dxf>
    <dxf>
      <font>
        <b/>
        <i val="0"/>
        <strike val="0"/>
        <color rgb="FFFFC000"/>
      </font>
      <fill>
        <patternFill patternType="none">
          <bgColor auto="1"/>
        </patternFill>
      </fill>
    </dxf>
    <dxf>
      <font>
        <b/>
        <i val="0"/>
        <strike val="0"/>
        <color rgb="FF439639"/>
      </font>
      <fill>
        <patternFill>
          <bgColor theme="0"/>
        </patternFill>
      </fill>
    </dxf>
    <dxf>
      <font>
        <b/>
        <i val="0"/>
        <strike val="0"/>
        <color rgb="FFFF0000"/>
      </font>
      <fill>
        <patternFill patternType="none">
          <bgColor auto="1"/>
        </patternFill>
      </fill>
    </dxf>
    <dxf>
      <font>
        <b/>
        <i val="0"/>
        <strike val="0"/>
        <color rgb="FF439639"/>
      </font>
      <fill>
        <patternFill patternType="none">
          <bgColor auto="1"/>
        </patternFill>
      </fill>
    </dxf>
    <dxf>
      <font>
        <b/>
        <i val="0"/>
        <strike val="0"/>
        <color theme="5" tint="-0.24994659260841701"/>
      </font>
      <fill>
        <patternFill patternType="none">
          <bgColor auto="1"/>
        </patternFill>
      </fill>
    </dxf>
    <dxf>
      <font>
        <b/>
        <i val="0"/>
        <strike val="0"/>
        <color theme="4" tint="-0.499984740745262"/>
      </font>
    </dxf>
    <dxf>
      <font>
        <b/>
        <i val="0"/>
        <color rgb="FFFF0000"/>
      </font>
      <fill>
        <patternFill patternType="none">
          <bgColor auto="1"/>
        </patternFill>
      </fill>
    </dxf>
    <dxf>
      <font>
        <b/>
        <i val="0"/>
        <strike val="0"/>
        <color rgb="FFFF0000"/>
      </font>
      <fill>
        <patternFill patternType="none">
          <bgColor auto="1"/>
        </patternFill>
      </fill>
    </dxf>
    <dxf>
      <font>
        <b/>
        <i val="0"/>
        <strike val="0"/>
        <color rgb="FFFFC000"/>
      </font>
      <fill>
        <patternFill patternType="none">
          <bgColor auto="1"/>
        </patternFill>
      </fill>
    </dxf>
    <dxf>
      <font>
        <b/>
        <i val="0"/>
        <strike val="0"/>
        <color rgb="FF439639"/>
      </font>
      <fill>
        <patternFill>
          <bgColor theme="0"/>
        </patternFill>
      </fill>
    </dxf>
    <dxf>
      <font>
        <b/>
        <i val="0"/>
        <strike val="0"/>
        <color rgb="FFFF0000"/>
      </font>
      <fill>
        <patternFill patternType="none">
          <bgColor auto="1"/>
        </patternFill>
      </fill>
    </dxf>
    <dxf>
      <font>
        <b/>
        <i val="0"/>
        <strike val="0"/>
        <color rgb="FF439639"/>
      </font>
      <fill>
        <patternFill patternType="none">
          <bgColor auto="1"/>
        </patternFill>
      </fill>
    </dxf>
    <dxf>
      <font>
        <b/>
        <i val="0"/>
        <strike val="0"/>
        <color theme="5" tint="-0.24994659260841701"/>
      </font>
      <fill>
        <patternFill patternType="none">
          <bgColor auto="1"/>
        </patternFill>
      </fill>
    </dxf>
    <dxf>
      <font>
        <b/>
        <i val="0"/>
        <strike val="0"/>
        <color theme="4" tint="-0.499984740745262"/>
      </font>
    </dxf>
    <dxf>
      <font>
        <b/>
        <i val="0"/>
        <color rgb="FFFF0000"/>
      </font>
      <fill>
        <patternFill patternType="none">
          <bgColor auto="1"/>
        </patternFill>
      </fill>
    </dxf>
    <dxf>
      <font>
        <b/>
        <i val="0"/>
        <strike val="0"/>
        <color rgb="FFFF0000"/>
      </font>
      <fill>
        <patternFill patternType="none">
          <bgColor auto="1"/>
        </patternFill>
      </fill>
    </dxf>
    <dxf>
      <font>
        <b/>
        <i val="0"/>
        <strike val="0"/>
        <color rgb="FFFFC000"/>
      </font>
      <fill>
        <patternFill patternType="none">
          <bgColor auto="1"/>
        </patternFill>
      </fill>
    </dxf>
    <dxf>
      <font>
        <b/>
        <i val="0"/>
        <strike val="0"/>
        <color rgb="FF439639"/>
      </font>
      <fill>
        <patternFill>
          <bgColor theme="0"/>
        </patternFill>
      </fill>
    </dxf>
    <dxf>
      <fill>
        <patternFill>
          <bgColor theme="0" tint="-0.24994659260841701"/>
        </patternFill>
      </fill>
    </dxf>
    <dxf>
      <font>
        <strike val="0"/>
      </font>
      <fill>
        <patternFill>
          <bgColor theme="0" tint="-0.24994659260841701"/>
        </patternFill>
      </fill>
    </dxf>
    <dxf>
      <fill>
        <patternFill>
          <bgColor theme="0" tint="-0.24994659260841701"/>
        </patternFill>
      </fill>
    </dxf>
    <dxf>
      <font>
        <b/>
        <i val="0"/>
        <strike val="0"/>
        <color rgb="FFFF0000"/>
      </font>
      <fill>
        <patternFill patternType="none">
          <bgColor auto="1"/>
        </patternFill>
      </fill>
    </dxf>
    <dxf>
      <font>
        <b/>
        <i val="0"/>
        <strike val="0"/>
        <color rgb="FF439639"/>
      </font>
      <fill>
        <patternFill patternType="none">
          <bgColor auto="1"/>
        </patternFill>
      </fill>
    </dxf>
    <dxf>
      <font>
        <b/>
        <i val="0"/>
        <strike val="0"/>
        <color theme="5" tint="-0.24994659260841701"/>
      </font>
      <fill>
        <patternFill patternType="none">
          <bgColor auto="1"/>
        </patternFill>
      </fill>
    </dxf>
    <dxf>
      <font>
        <b/>
        <i val="0"/>
        <strike val="0"/>
        <color theme="4" tint="-0.499984740745262"/>
      </font>
    </dxf>
    <dxf>
      <font>
        <b/>
        <i val="0"/>
        <color rgb="FFFF0000"/>
      </font>
      <fill>
        <patternFill patternType="none">
          <bgColor auto="1"/>
        </patternFill>
      </fill>
    </dxf>
    <dxf>
      <font>
        <b/>
        <i val="0"/>
        <strike val="0"/>
        <color rgb="FFFF0000"/>
      </font>
      <fill>
        <patternFill patternType="none">
          <bgColor auto="1"/>
        </patternFill>
      </fill>
    </dxf>
    <dxf>
      <font>
        <b/>
        <i val="0"/>
        <strike val="0"/>
        <color rgb="FFFFC000"/>
      </font>
      <fill>
        <patternFill patternType="none">
          <bgColor auto="1"/>
        </patternFill>
      </fill>
    </dxf>
    <dxf>
      <font>
        <b/>
        <i val="0"/>
        <strike val="0"/>
        <color rgb="FF439639"/>
      </font>
      <fill>
        <patternFill>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b/>
        <i val="0"/>
        <strike val="0"/>
        <color rgb="FFFF0000"/>
      </font>
      <fill>
        <patternFill patternType="none">
          <bgColor auto="1"/>
        </patternFill>
      </fill>
    </dxf>
    <dxf>
      <font>
        <b/>
        <i val="0"/>
        <strike val="0"/>
        <color rgb="FF439639"/>
      </font>
      <fill>
        <patternFill patternType="none">
          <bgColor auto="1"/>
        </patternFill>
      </fill>
    </dxf>
    <dxf>
      <font>
        <b/>
        <i val="0"/>
        <strike val="0"/>
        <color theme="5" tint="-0.24994659260841701"/>
      </font>
      <fill>
        <patternFill patternType="none">
          <bgColor auto="1"/>
        </patternFill>
      </fill>
    </dxf>
    <dxf>
      <font>
        <b/>
        <i val="0"/>
        <strike val="0"/>
        <color theme="4" tint="-0.499984740745262"/>
      </font>
    </dxf>
    <dxf>
      <font>
        <b/>
        <i val="0"/>
        <color rgb="FFFF0000"/>
      </font>
      <fill>
        <patternFill patternType="none">
          <bgColor auto="1"/>
        </patternFill>
      </fill>
    </dxf>
    <dxf>
      <font>
        <b/>
        <i val="0"/>
        <strike val="0"/>
        <color rgb="FFFF0000"/>
      </font>
      <fill>
        <patternFill patternType="none">
          <bgColor auto="1"/>
        </patternFill>
      </fill>
    </dxf>
    <dxf>
      <font>
        <b/>
        <i val="0"/>
        <strike val="0"/>
        <color rgb="FFFFC000"/>
      </font>
      <fill>
        <patternFill patternType="none">
          <bgColor auto="1"/>
        </patternFill>
      </fill>
    </dxf>
    <dxf>
      <font>
        <b/>
        <i val="0"/>
        <strike val="0"/>
        <color rgb="FF439639"/>
      </font>
      <fill>
        <patternFill>
          <bgColor theme="0"/>
        </patternFill>
      </fill>
    </dxf>
    <dxf>
      <font>
        <b/>
        <i val="0"/>
        <strike val="0"/>
        <color rgb="FFFF0000"/>
      </font>
      <fill>
        <patternFill patternType="none">
          <bgColor auto="1"/>
        </patternFill>
      </fill>
    </dxf>
    <dxf>
      <font>
        <b/>
        <i val="0"/>
        <strike val="0"/>
        <color rgb="FF439639"/>
      </font>
      <fill>
        <patternFill patternType="none">
          <bgColor auto="1"/>
        </patternFill>
      </fill>
    </dxf>
    <dxf>
      <font>
        <b/>
        <i val="0"/>
        <strike val="0"/>
        <color theme="5" tint="-0.24994659260841701"/>
      </font>
      <fill>
        <patternFill patternType="none">
          <bgColor auto="1"/>
        </patternFill>
      </fill>
    </dxf>
    <dxf>
      <font>
        <b/>
        <i val="0"/>
        <strike val="0"/>
        <color theme="4" tint="-0.499984740745262"/>
      </font>
    </dxf>
    <dxf>
      <font>
        <b/>
        <i val="0"/>
        <color rgb="FFFF0000"/>
      </font>
      <fill>
        <patternFill patternType="none">
          <bgColor auto="1"/>
        </patternFill>
      </fill>
    </dxf>
    <dxf>
      <font>
        <b/>
        <i val="0"/>
        <strike val="0"/>
        <color rgb="FFFF0000"/>
      </font>
      <fill>
        <patternFill patternType="none">
          <bgColor auto="1"/>
        </patternFill>
      </fill>
    </dxf>
    <dxf>
      <font>
        <b/>
        <i val="0"/>
        <strike val="0"/>
        <color rgb="FFFFC000"/>
      </font>
      <fill>
        <patternFill patternType="none">
          <bgColor auto="1"/>
        </patternFill>
      </fill>
    </dxf>
    <dxf>
      <font>
        <b/>
        <i val="0"/>
        <strike val="0"/>
        <color rgb="FF439639"/>
      </font>
      <fill>
        <patternFill>
          <bgColor theme="0"/>
        </patternFill>
      </fill>
    </dxf>
    <dxf>
      <fill>
        <patternFill>
          <bgColor theme="5" tint="0.59996337778862885"/>
        </patternFill>
      </fill>
    </dxf>
    <dxf>
      <fill>
        <patternFill>
          <bgColor theme="5" tint="0.59996337778862885"/>
        </patternFill>
      </fill>
    </dxf>
    <dxf>
      <font>
        <b/>
        <i val="0"/>
        <strike val="0"/>
        <color rgb="FFFF0000"/>
      </font>
      <fill>
        <patternFill patternType="none">
          <bgColor auto="1"/>
        </patternFill>
      </fill>
    </dxf>
    <dxf>
      <font>
        <b/>
        <i val="0"/>
        <strike val="0"/>
        <color rgb="FF439639"/>
      </font>
      <fill>
        <patternFill patternType="none">
          <bgColor auto="1"/>
        </patternFill>
      </fill>
    </dxf>
    <dxf>
      <font>
        <b/>
        <i val="0"/>
        <strike val="0"/>
        <color theme="5" tint="-0.24994659260841701"/>
      </font>
      <fill>
        <patternFill patternType="none">
          <bgColor auto="1"/>
        </patternFill>
      </fill>
    </dxf>
    <dxf>
      <font>
        <b/>
        <i val="0"/>
        <strike val="0"/>
        <color theme="4" tint="-0.499984740745262"/>
      </font>
    </dxf>
    <dxf>
      <font>
        <b/>
        <i val="0"/>
        <color rgb="FFFF0000"/>
      </font>
      <fill>
        <patternFill patternType="none">
          <bgColor auto="1"/>
        </patternFill>
      </fill>
    </dxf>
    <dxf>
      <font>
        <b/>
        <i val="0"/>
        <strike val="0"/>
        <color rgb="FFFF0000"/>
      </font>
      <fill>
        <patternFill patternType="none">
          <bgColor auto="1"/>
        </patternFill>
      </fill>
    </dxf>
    <dxf>
      <font>
        <b/>
        <i val="0"/>
        <strike val="0"/>
        <color rgb="FFFFC000"/>
      </font>
      <fill>
        <patternFill patternType="none">
          <bgColor auto="1"/>
        </patternFill>
      </fill>
    </dxf>
    <dxf>
      <font>
        <b/>
        <i val="0"/>
        <strike val="0"/>
        <color rgb="FF439639"/>
      </font>
      <fill>
        <patternFill>
          <bgColor theme="0"/>
        </patternFill>
      </fill>
    </dxf>
    <dxf>
      <font>
        <color theme="0"/>
      </font>
      <fill>
        <patternFill>
          <bgColor rgb="FFC41230"/>
        </patternFill>
      </fill>
    </dxf>
    <dxf>
      <fill>
        <patternFill>
          <bgColor rgb="FFFFDD00"/>
        </patternFill>
      </fill>
    </dxf>
    <dxf>
      <fill>
        <patternFill>
          <bgColor rgb="FF8DC63F"/>
        </patternFill>
      </fill>
    </dxf>
    <dxf>
      <font>
        <color theme="0"/>
      </font>
      <fill>
        <patternFill>
          <bgColor rgb="FFC41230"/>
        </patternFill>
      </fill>
    </dxf>
    <dxf>
      <fill>
        <patternFill>
          <bgColor rgb="FF8DC63F"/>
        </patternFill>
      </fill>
    </dxf>
    <dxf>
      <font>
        <color theme="0"/>
      </font>
      <fill>
        <patternFill>
          <bgColor rgb="FFF7941E"/>
        </patternFill>
      </fill>
    </dxf>
    <dxf>
      <font>
        <b/>
        <i val="0"/>
        <strike val="0"/>
        <color rgb="FFFF0000"/>
      </font>
      <fill>
        <patternFill patternType="none">
          <bgColor auto="1"/>
        </patternFill>
      </fill>
    </dxf>
    <dxf>
      <font>
        <b/>
        <i val="0"/>
        <strike val="0"/>
        <color rgb="FF439639"/>
      </font>
      <fill>
        <patternFill patternType="none">
          <bgColor auto="1"/>
        </patternFill>
      </fill>
    </dxf>
    <dxf>
      <font>
        <b/>
        <i val="0"/>
        <strike val="0"/>
        <color theme="5" tint="-0.24994659260841701"/>
      </font>
      <fill>
        <patternFill patternType="none">
          <bgColor auto="1"/>
        </patternFill>
      </fill>
    </dxf>
    <dxf>
      <font>
        <b/>
        <i val="0"/>
        <strike val="0"/>
        <color theme="4" tint="-0.499984740745262"/>
      </font>
    </dxf>
    <dxf>
      <font>
        <b/>
        <i val="0"/>
        <color rgb="FFFF0000"/>
      </font>
      <fill>
        <patternFill patternType="none">
          <bgColor auto="1"/>
        </patternFill>
      </fill>
    </dxf>
    <dxf>
      <font>
        <b/>
        <i val="0"/>
        <strike val="0"/>
        <color rgb="FFFF0000"/>
      </font>
      <fill>
        <patternFill patternType="none">
          <bgColor auto="1"/>
        </patternFill>
      </fill>
    </dxf>
    <dxf>
      <font>
        <b/>
        <i val="0"/>
        <strike val="0"/>
        <color rgb="FFFFC000"/>
      </font>
      <fill>
        <patternFill patternType="none">
          <bgColor auto="1"/>
        </patternFill>
      </fill>
    </dxf>
    <dxf>
      <font>
        <b/>
        <i val="0"/>
        <strike val="0"/>
        <color rgb="FF439639"/>
      </font>
      <fill>
        <patternFill>
          <bgColor theme="0"/>
        </patternFill>
      </fill>
    </dxf>
    <dxf>
      <font>
        <strike val="0"/>
        <color theme="0"/>
      </font>
      <border>
        <left/>
        <right/>
        <top/>
        <bottom/>
        <vertical/>
        <horizontal/>
      </border>
    </dxf>
    <dxf>
      <font>
        <b/>
        <i val="0"/>
        <strike val="0"/>
        <color rgb="FFFF0000"/>
      </font>
      <fill>
        <patternFill patternType="none">
          <bgColor auto="1"/>
        </patternFill>
      </fill>
    </dxf>
    <dxf>
      <font>
        <b/>
        <i val="0"/>
        <strike val="0"/>
        <color rgb="FF439639"/>
      </font>
      <fill>
        <patternFill patternType="none">
          <bgColor auto="1"/>
        </patternFill>
      </fill>
    </dxf>
    <dxf>
      <font>
        <b/>
        <i val="0"/>
        <strike val="0"/>
        <color theme="5" tint="-0.24994659260841701"/>
      </font>
      <fill>
        <patternFill patternType="none">
          <bgColor auto="1"/>
        </patternFill>
      </fill>
    </dxf>
    <dxf>
      <font>
        <b/>
        <i val="0"/>
        <strike val="0"/>
        <color theme="4" tint="-0.499984740745262"/>
      </font>
    </dxf>
    <dxf>
      <font>
        <b/>
        <i val="0"/>
        <color rgb="FFFF0000"/>
      </font>
      <fill>
        <patternFill patternType="none">
          <bgColor auto="1"/>
        </patternFill>
      </fill>
    </dxf>
    <dxf>
      <font>
        <b/>
        <i val="0"/>
        <strike val="0"/>
        <color rgb="FFFF0000"/>
      </font>
      <fill>
        <patternFill patternType="none">
          <bgColor auto="1"/>
        </patternFill>
      </fill>
    </dxf>
    <dxf>
      <font>
        <b/>
        <i val="0"/>
        <strike val="0"/>
        <color rgb="FFFFC000"/>
      </font>
      <fill>
        <patternFill patternType="none">
          <bgColor auto="1"/>
        </patternFill>
      </fill>
    </dxf>
    <dxf>
      <font>
        <b/>
        <i val="0"/>
        <strike val="0"/>
        <color rgb="FF439639"/>
      </font>
      <fill>
        <patternFill>
          <bgColor theme="0"/>
        </patternFill>
      </fill>
    </dxf>
    <dxf>
      <fill>
        <patternFill>
          <bgColor theme="0" tint="-0.24994659260841701"/>
        </patternFill>
      </fill>
    </dxf>
    <dxf>
      <fill>
        <patternFill patternType="none">
          <bgColor auto="1"/>
        </patternFill>
      </fill>
    </dxf>
    <dxf>
      <fill>
        <patternFill>
          <bgColor theme="0" tint="-0.24994659260841701"/>
        </patternFill>
      </fill>
    </dxf>
    <dxf>
      <font>
        <color theme="0"/>
      </font>
    </dxf>
    <dxf>
      <font>
        <b/>
        <i val="0"/>
        <strike val="0"/>
        <color rgb="FFFF0000"/>
      </font>
      <fill>
        <patternFill patternType="none">
          <bgColor auto="1"/>
        </patternFill>
      </fill>
    </dxf>
    <dxf>
      <font>
        <b/>
        <i val="0"/>
        <strike val="0"/>
        <color rgb="FF439639"/>
      </font>
      <fill>
        <patternFill patternType="none">
          <bgColor auto="1"/>
        </patternFill>
      </fill>
    </dxf>
    <dxf>
      <font>
        <b/>
        <i val="0"/>
        <strike val="0"/>
        <color theme="5" tint="-0.24994659260841701"/>
      </font>
      <fill>
        <patternFill patternType="none">
          <bgColor auto="1"/>
        </patternFill>
      </fill>
    </dxf>
    <dxf>
      <font>
        <b/>
        <i val="0"/>
        <strike val="0"/>
        <color theme="4" tint="-0.499984740745262"/>
      </font>
    </dxf>
    <dxf>
      <font>
        <b/>
        <i val="0"/>
        <color rgb="FFFF0000"/>
      </font>
      <fill>
        <patternFill patternType="none">
          <bgColor auto="1"/>
        </patternFill>
      </fill>
    </dxf>
    <dxf>
      <font>
        <b/>
        <i val="0"/>
        <strike val="0"/>
        <color rgb="FFFF0000"/>
      </font>
      <fill>
        <patternFill patternType="none">
          <bgColor auto="1"/>
        </patternFill>
      </fill>
    </dxf>
    <dxf>
      <font>
        <b/>
        <i val="0"/>
        <strike val="0"/>
        <color rgb="FFFFC000"/>
      </font>
      <fill>
        <patternFill patternType="none">
          <bgColor auto="1"/>
        </patternFill>
      </fill>
    </dxf>
    <dxf>
      <font>
        <b/>
        <i val="0"/>
        <strike val="0"/>
        <color rgb="FF439639"/>
      </font>
      <fill>
        <patternFill>
          <bgColor theme="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b/>
        <i val="0"/>
        <strike val="0"/>
        <color rgb="FFFF0000"/>
      </font>
      <fill>
        <patternFill patternType="none">
          <bgColor auto="1"/>
        </patternFill>
      </fill>
    </dxf>
    <dxf>
      <font>
        <b/>
        <i val="0"/>
        <strike val="0"/>
        <color rgb="FF439639"/>
      </font>
      <fill>
        <patternFill patternType="none">
          <bgColor auto="1"/>
        </patternFill>
      </fill>
    </dxf>
    <dxf>
      <font>
        <b/>
        <i val="0"/>
        <strike val="0"/>
        <color theme="5" tint="-0.24994659260841701"/>
      </font>
      <fill>
        <patternFill patternType="none">
          <bgColor auto="1"/>
        </patternFill>
      </fill>
    </dxf>
    <dxf>
      <font>
        <b/>
        <i val="0"/>
        <strike val="0"/>
        <color theme="4" tint="-0.499984740745262"/>
      </font>
    </dxf>
    <dxf>
      <font>
        <b/>
        <i val="0"/>
        <color rgb="FFFF0000"/>
      </font>
      <fill>
        <patternFill patternType="none">
          <bgColor auto="1"/>
        </patternFill>
      </fill>
    </dxf>
    <dxf>
      <font>
        <b/>
        <i val="0"/>
        <strike val="0"/>
        <color rgb="FFFF0000"/>
      </font>
      <fill>
        <patternFill patternType="none">
          <bgColor auto="1"/>
        </patternFill>
      </fill>
    </dxf>
    <dxf>
      <font>
        <b/>
        <i val="0"/>
        <strike val="0"/>
        <color rgb="FFFFC000"/>
      </font>
      <fill>
        <patternFill patternType="none">
          <bgColor auto="1"/>
        </patternFill>
      </fill>
    </dxf>
    <dxf>
      <font>
        <b/>
        <i val="0"/>
        <strike val="0"/>
        <color rgb="FF439639"/>
      </font>
      <fill>
        <patternFill>
          <bgColor theme="0"/>
        </patternFill>
      </fill>
    </dxf>
    <dxf>
      <font>
        <b/>
        <i val="0"/>
        <strike val="0"/>
        <color rgb="FFFF0000"/>
      </font>
      <fill>
        <patternFill patternType="none">
          <bgColor auto="1"/>
        </patternFill>
      </fill>
    </dxf>
    <dxf>
      <font>
        <b/>
        <i val="0"/>
        <strike val="0"/>
        <color rgb="FF439639"/>
      </font>
      <fill>
        <patternFill patternType="none">
          <bgColor auto="1"/>
        </patternFill>
      </fill>
    </dxf>
    <dxf>
      <font>
        <b/>
        <i val="0"/>
        <strike val="0"/>
        <color theme="5" tint="-0.24994659260841701"/>
      </font>
      <fill>
        <patternFill patternType="none">
          <bgColor auto="1"/>
        </patternFill>
      </fill>
    </dxf>
    <dxf>
      <font>
        <b/>
        <i val="0"/>
        <strike val="0"/>
        <color theme="4" tint="-0.499984740745262"/>
      </font>
    </dxf>
    <dxf>
      <font>
        <b/>
        <i val="0"/>
        <color rgb="FFFF0000"/>
      </font>
      <fill>
        <patternFill patternType="none">
          <bgColor auto="1"/>
        </patternFill>
      </fill>
    </dxf>
    <dxf>
      <font>
        <b/>
        <i val="0"/>
        <strike val="0"/>
        <color rgb="FFFF0000"/>
      </font>
      <fill>
        <patternFill patternType="none">
          <bgColor auto="1"/>
        </patternFill>
      </fill>
    </dxf>
    <dxf>
      <font>
        <b/>
        <i val="0"/>
        <strike val="0"/>
        <color rgb="FFFFC000"/>
      </font>
      <fill>
        <patternFill patternType="none">
          <bgColor auto="1"/>
        </patternFill>
      </fill>
    </dxf>
    <dxf>
      <font>
        <b/>
        <i val="0"/>
        <strike val="0"/>
        <color rgb="FF439639"/>
      </font>
      <fill>
        <patternFill>
          <bgColor theme="0"/>
        </patternFill>
      </fill>
    </dxf>
    <dxf>
      <font>
        <b/>
        <i val="0"/>
        <strike val="0"/>
        <color rgb="FFFF0000"/>
      </font>
      <fill>
        <patternFill patternType="none">
          <bgColor auto="1"/>
        </patternFill>
      </fill>
    </dxf>
    <dxf>
      <font>
        <b/>
        <i val="0"/>
        <strike val="0"/>
        <color rgb="FF439639"/>
      </font>
      <fill>
        <patternFill patternType="none">
          <bgColor auto="1"/>
        </patternFill>
      </fill>
    </dxf>
    <dxf>
      <font>
        <b/>
        <i val="0"/>
        <strike val="0"/>
        <color theme="5" tint="-0.24994659260841701"/>
      </font>
      <fill>
        <patternFill patternType="none">
          <bgColor auto="1"/>
        </patternFill>
      </fill>
    </dxf>
    <dxf>
      <font>
        <b/>
        <i val="0"/>
        <strike val="0"/>
        <color theme="4" tint="-0.499984740745262"/>
      </font>
    </dxf>
    <dxf>
      <font>
        <b/>
        <i val="0"/>
        <color rgb="FFFF0000"/>
      </font>
      <fill>
        <patternFill patternType="none">
          <bgColor auto="1"/>
        </patternFill>
      </fill>
    </dxf>
    <dxf>
      <font>
        <b/>
        <i val="0"/>
        <strike val="0"/>
        <color rgb="FFFF0000"/>
      </font>
      <fill>
        <patternFill patternType="none">
          <bgColor auto="1"/>
        </patternFill>
      </fill>
    </dxf>
    <dxf>
      <font>
        <b/>
        <i val="0"/>
        <strike val="0"/>
        <color rgb="FFFFC000"/>
      </font>
      <fill>
        <patternFill patternType="none">
          <bgColor auto="1"/>
        </patternFill>
      </fill>
    </dxf>
    <dxf>
      <font>
        <b/>
        <i val="0"/>
        <strike val="0"/>
        <color rgb="FF439639"/>
      </font>
      <fill>
        <patternFill>
          <bgColor theme="0"/>
        </patternFill>
      </fill>
    </dxf>
    <dxf>
      <font>
        <b/>
        <i val="0"/>
        <strike val="0"/>
        <color rgb="FFFF0000"/>
      </font>
      <fill>
        <patternFill patternType="none">
          <bgColor auto="1"/>
        </patternFill>
      </fill>
    </dxf>
    <dxf>
      <font>
        <b/>
        <i val="0"/>
        <strike val="0"/>
        <color rgb="FF439639"/>
      </font>
      <fill>
        <patternFill patternType="none">
          <bgColor auto="1"/>
        </patternFill>
      </fill>
    </dxf>
    <dxf>
      <font>
        <b/>
        <i val="0"/>
        <strike val="0"/>
        <color theme="5" tint="-0.24994659260841701"/>
      </font>
      <fill>
        <patternFill patternType="none">
          <bgColor auto="1"/>
        </patternFill>
      </fill>
    </dxf>
    <dxf>
      <font>
        <b/>
        <i val="0"/>
        <strike val="0"/>
        <color theme="4" tint="-0.499984740745262"/>
      </font>
    </dxf>
    <dxf>
      <font>
        <b/>
        <i val="0"/>
        <color rgb="FFFF0000"/>
      </font>
      <fill>
        <patternFill patternType="none">
          <bgColor auto="1"/>
        </patternFill>
      </fill>
    </dxf>
    <dxf>
      <font>
        <b/>
        <i val="0"/>
        <strike val="0"/>
        <color rgb="FFFF0000"/>
      </font>
      <fill>
        <patternFill patternType="none">
          <bgColor auto="1"/>
        </patternFill>
      </fill>
    </dxf>
    <dxf>
      <font>
        <b/>
        <i val="0"/>
        <strike val="0"/>
        <color rgb="FFFFC000"/>
      </font>
      <fill>
        <patternFill patternType="none">
          <bgColor auto="1"/>
        </patternFill>
      </fill>
    </dxf>
    <dxf>
      <font>
        <b/>
        <i val="0"/>
        <strike val="0"/>
        <color rgb="FF439639"/>
      </font>
      <fill>
        <patternFill>
          <bgColor theme="0"/>
        </patternFill>
      </fill>
    </dxf>
    <dxf>
      <font>
        <b/>
        <i val="0"/>
        <strike val="0"/>
        <color rgb="FFFF0000"/>
      </font>
      <fill>
        <patternFill patternType="none">
          <bgColor auto="1"/>
        </patternFill>
      </fill>
    </dxf>
    <dxf>
      <font>
        <b/>
        <i val="0"/>
        <strike val="0"/>
        <color rgb="FF439639"/>
      </font>
      <fill>
        <patternFill patternType="none">
          <bgColor auto="1"/>
        </patternFill>
      </fill>
    </dxf>
    <dxf>
      <font>
        <b/>
        <i val="0"/>
        <strike val="0"/>
        <color theme="5" tint="-0.24994659260841701"/>
      </font>
      <fill>
        <patternFill patternType="none">
          <bgColor auto="1"/>
        </patternFill>
      </fill>
    </dxf>
    <dxf>
      <font>
        <b/>
        <i val="0"/>
        <strike val="0"/>
        <color theme="4" tint="-0.499984740745262"/>
      </font>
    </dxf>
    <dxf>
      <font>
        <b/>
        <i val="0"/>
        <color rgb="FFFF0000"/>
      </font>
      <fill>
        <patternFill patternType="none">
          <bgColor auto="1"/>
        </patternFill>
      </fill>
    </dxf>
    <dxf>
      <font>
        <b/>
        <i val="0"/>
        <strike val="0"/>
        <color rgb="FFFF0000"/>
      </font>
      <fill>
        <patternFill patternType="none">
          <bgColor auto="1"/>
        </patternFill>
      </fill>
    </dxf>
    <dxf>
      <font>
        <b/>
        <i val="0"/>
        <strike val="0"/>
        <color rgb="FFFFC000"/>
      </font>
      <fill>
        <patternFill patternType="none">
          <bgColor auto="1"/>
        </patternFill>
      </fill>
    </dxf>
    <dxf>
      <font>
        <b/>
        <i val="0"/>
        <strike val="0"/>
        <color rgb="FF439639"/>
      </font>
      <fill>
        <patternFill>
          <bgColor theme="0"/>
        </patternFill>
      </fill>
    </dxf>
    <dxf>
      <font>
        <b/>
        <i val="0"/>
        <strike val="0"/>
        <color rgb="FFFF0000"/>
      </font>
      <fill>
        <patternFill patternType="none">
          <bgColor auto="1"/>
        </patternFill>
      </fill>
    </dxf>
    <dxf>
      <font>
        <b/>
        <i val="0"/>
        <strike val="0"/>
        <color rgb="FF439639"/>
      </font>
      <fill>
        <patternFill patternType="none">
          <bgColor auto="1"/>
        </patternFill>
      </fill>
    </dxf>
    <dxf>
      <font>
        <b/>
        <i val="0"/>
        <strike val="0"/>
        <color theme="5" tint="-0.24994659260841701"/>
      </font>
      <fill>
        <patternFill patternType="none">
          <bgColor auto="1"/>
        </patternFill>
      </fill>
    </dxf>
    <dxf>
      <font>
        <b/>
        <i val="0"/>
        <strike val="0"/>
        <color theme="4" tint="-0.499984740745262"/>
      </font>
    </dxf>
    <dxf>
      <font>
        <b/>
        <i val="0"/>
        <color rgb="FFFF0000"/>
      </font>
      <fill>
        <patternFill patternType="none">
          <bgColor auto="1"/>
        </patternFill>
      </fill>
    </dxf>
    <dxf>
      <font>
        <b/>
        <i val="0"/>
        <strike val="0"/>
        <color rgb="FFFF0000"/>
      </font>
      <fill>
        <patternFill patternType="none">
          <bgColor auto="1"/>
        </patternFill>
      </fill>
    </dxf>
    <dxf>
      <font>
        <b/>
        <i val="0"/>
        <strike val="0"/>
        <color rgb="FFFFC000"/>
      </font>
      <fill>
        <patternFill patternType="none">
          <bgColor auto="1"/>
        </patternFill>
      </fill>
    </dxf>
    <dxf>
      <font>
        <b/>
        <i val="0"/>
        <strike val="0"/>
        <color rgb="FF439639"/>
      </font>
      <fill>
        <patternFill>
          <bgColor theme="0"/>
        </patternFill>
      </fill>
    </dxf>
    <dxf>
      <alignment horizontal="general" vertical="bottom" textRotation="0" wrapText="1" indent="0" justifyLastLine="0" shrinkToFit="0" readingOrder="0"/>
      <protection locked="1" hidden="0"/>
    </dxf>
    <dxf>
      <numFmt numFmtId="182" formatCode="0.0000000000"/>
    </dxf>
    <dxf>
      <font>
        <strike val="0"/>
        <outline val="0"/>
        <shadow val="0"/>
        <u val="none"/>
        <vertAlign val="baseline"/>
        <sz val="11"/>
        <color theme="0" tint="-0.34998626667073579"/>
        <name val="Calibri"/>
        <scheme val="minor"/>
      </font>
      <numFmt numFmtId="170" formatCode="0.000"/>
    </dxf>
    <dxf>
      <font>
        <strike val="0"/>
        <outline val="0"/>
        <shadow val="0"/>
        <u val="none"/>
        <vertAlign val="baseline"/>
        <sz val="11"/>
        <color theme="0" tint="-0.34998626667073579"/>
        <name val="Calibri"/>
        <scheme val="minor"/>
      </font>
      <numFmt numFmtId="170" formatCode="0.000"/>
    </dxf>
    <dxf>
      <font>
        <strike val="0"/>
        <outline val="0"/>
        <shadow val="0"/>
        <u val="none"/>
        <vertAlign val="baseline"/>
        <sz val="11"/>
        <color theme="0" tint="-0.34998626667073579"/>
        <name val="Calibri"/>
        <scheme val="minor"/>
      </font>
      <numFmt numFmtId="170" formatCode="0.000"/>
    </dxf>
    <dxf>
      <font>
        <strike val="0"/>
        <outline val="0"/>
        <shadow val="0"/>
        <u val="none"/>
        <vertAlign val="baseline"/>
        <sz val="11"/>
        <color theme="0" tint="-0.34998626667073579"/>
        <name val="Calibri"/>
        <scheme val="minor"/>
      </font>
    </dxf>
    <dxf>
      <font>
        <strike val="0"/>
        <outline val="0"/>
        <shadow val="0"/>
        <u val="none"/>
        <vertAlign val="baseline"/>
        <sz val="11"/>
        <color theme="0" tint="-0.34998626667073579"/>
        <name val="Calibri"/>
        <scheme val="minor"/>
      </font>
    </dxf>
    <dxf>
      <font>
        <strike val="0"/>
        <outline val="0"/>
        <shadow val="0"/>
        <u val="none"/>
        <vertAlign val="baseline"/>
        <sz val="11"/>
        <color theme="0" tint="-0.34998626667073579"/>
        <name val="Calibri"/>
        <scheme val="minor"/>
      </font>
    </dxf>
    <dxf>
      <font>
        <strike val="0"/>
        <outline val="0"/>
        <shadow val="0"/>
        <u val="none"/>
        <vertAlign val="baseline"/>
        <sz val="11"/>
        <color theme="0" tint="-0.34998626667073579"/>
        <name val="Calibri"/>
        <scheme val="minor"/>
      </font>
    </dxf>
    <dxf>
      <numFmt numFmtId="170" formatCode="0.000"/>
    </dxf>
    <dxf>
      <numFmt numFmtId="170" formatCode="0.000"/>
    </dxf>
    <dxf>
      <numFmt numFmtId="170" formatCode="0.000"/>
    </dxf>
    <dxf>
      <numFmt numFmtId="170" formatCode="0.000"/>
    </dxf>
    <dxf>
      <numFmt numFmtId="170" formatCode="0.000"/>
    </dxf>
    <dxf>
      <numFmt numFmtId="170" formatCode="0.000"/>
    </dxf>
    <dxf>
      <numFmt numFmtId="170" formatCode="0.000"/>
    </dxf>
    <dxf>
      <numFmt numFmtId="170" formatCode="0.000"/>
    </dxf>
    <dxf>
      <numFmt numFmtId="170" formatCode="0.000"/>
    </dxf>
    <dxf>
      <font>
        <strike val="0"/>
        <outline val="0"/>
        <shadow val="0"/>
        <u val="none"/>
        <vertAlign val="baseline"/>
        <sz val="11"/>
        <color theme="1"/>
      </font>
    </dxf>
    <dxf>
      <font>
        <b val="0"/>
        <i val="0"/>
        <strike val="0"/>
        <condense val="0"/>
        <extend val="0"/>
        <outline val="0"/>
        <shadow val="0"/>
        <u val="none"/>
        <vertAlign val="baseline"/>
        <sz val="11"/>
        <color theme="1"/>
        <name val="Calibri"/>
        <scheme val="minor"/>
      </font>
    </dxf>
    <dxf>
      <font>
        <strike val="0"/>
        <outline val="0"/>
        <shadow val="0"/>
        <u val="none"/>
        <vertAlign val="baseline"/>
        <sz val="11"/>
        <color theme="1"/>
      </font>
      <numFmt numFmtId="30" formatCode="@"/>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numFmt numFmtId="30" formatCode="@"/>
    </dxf>
    <dxf>
      <font>
        <strike val="0"/>
        <outline val="0"/>
        <shadow val="0"/>
        <u val="none"/>
        <vertAlign val="baseline"/>
        <sz val="11"/>
        <color theme="1"/>
      </font>
      <numFmt numFmtId="30" formatCode="@"/>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b val="0"/>
        <i val="0"/>
        <strike val="0"/>
        <condense val="0"/>
        <extend val="0"/>
        <outline val="0"/>
        <shadow val="0"/>
        <u val="none"/>
        <vertAlign val="baseline"/>
        <sz val="11"/>
        <color theme="1"/>
        <name val="Calibri"/>
        <scheme val="minor"/>
      </font>
    </dxf>
    <dxf>
      <font>
        <strike val="0"/>
        <outline val="0"/>
        <shadow val="0"/>
        <u val="none"/>
        <vertAlign val="baseline"/>
        <sz val="11"/>
        <color theme="1"/>
      </font>
      <numFmt numFmtId="30" formatCode="@"/>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numFmt numFmtId="30" formatCode="@"/>
    </dxf>
    <dxf>
      <font>
        <strike val="0"/>
        <outline val="0"/>
        <shadow val="0"/>
        <u val="none"/>
        <vertAlign val="baseline"/>
        <sz val="11"/>
        <color theme="1"/>
      </font>
      <numFmt numFmtId="30" formatCode="@"/>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b val="0"/>
        <i val="0"/>
        <strike val="0"/>
        <condense val="0"/>
        <extend val="0"/>
        <outline val="0"/>
        <shadow val="0"/>
        <u val="none"/>
        <vertAlign val="baseline"/>
        <sz val="11"/>
        <color theme="1"/>
        <name val="Calibri"/>
        <scheme val="minor"/>
      </font>
    </dxf>
    <dxf>
      <font>
        <strike val="0"/>
        <outline val="0"/>
        <shadow val="0"/>
        <u val="none"/>
        <vertAlign val="baseline"/>
        <sz val="11"/>
        <color theme="1"/>
      </font>
      <numFmt numFmtId="30" formatCode="@"/>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numFmt numFmtId="30" formatCode="@"/>
    </dxf>
    <dxf>
      <font>
        <strike val="0"/>
        <outline val="0"/>
        <shadow val="0"/>
        <u val="none"/>
        <vertAlign val="baseline"/>
        <sz val="11"/>
        <color theme="1"/>
      </font>
      <numFmt numFmtId="30" formatCode="@"/>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b val="0"/>
        <i val="0"/>
        <strike val="0"/>
        <condense val="0"/>
        <extend val="0"/>
        <outline val="0"/>
        <shadow val="0"/>
        <u val="none"/>
        <vertAlign val="baseline"/>
        <sz val="11"/>
        <color theme="1"/>
        <name val="Calibri"/>
        <scheme val="minor"/>
      </font>
    </dxf>
    <dxf>
      <font>
        <strike val="0"/>
        <outline val="0"/>
        <shadow val="0"/>
        <u val="none"/>
        <vertAlign val="baseline"/>
        <sz val="11"/>
        <color theme="1"/>
      </font>
      <numFmt numFmtId="30" formatCode="@"/>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numFmt numFmtId="30" formatCode="@"/>
    </dxf>
    <dxf>
      <font>
        <strike val="0"/>
        <outline val="0"/>
        <shadow val="0"/>
        <u val="none"/>
        <vertAlign val="baseline"/>
        <sz val="11"/>
        <color theme="1"/>
      </font>
      <numFmt numFmtId="30" formatCode="@"/>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b val="0"/>
        <i val="0"/>
        <strike val="0"/>
        <condense val="0"/>
        <extend val="0"/>
        <outline val="0"/>
        <shadow val="0"/>
        <u val="none"/>
        <vertAlign val="baseline"/>
        <sz val="11"/>
        <color theme="1"/>
        <name val="Calibri"/>
        <scheme val="minor"/>
      </font>
    </dxf>
    <dxf>
      <font>
        <strike val="0"/>
        <outline val="0"/>
        <shadow val="0"/>
        <u val="none"/>
        <vertAlign val="baseline"/>
        <sz val="11"/>
        <color theme="1"/>
      </font>
      <numFmt numFmtId="30" formatCode="@"/>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numFmt numFmtId="30" formatCode="@"/>
    </dxf>
    <dxf>
      <font>
        <strike val="0"/>
        <outline val="0"/>
        <shadow val="0"/>
        <u val="none"/>
        <vertAlign val="baseline"/>
        <sz val="11"/>
        <color theme="1"/>
      </font>
      <numFmt numFmtId="30" formatCode="@"/>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b val="0"/>
        <i val="0"/>
        <strike val="0"/>
        <condense val="0"/>
        <extend val="0"/>
        <outline val="0"/>
        <shadow val="0"/>
        <u val="none"/>
        <vertAlign val="baseline"/>
        <sz val="11"/>
        <color theme="1"/>
        <name val="Calibri"/>
        <scheme val="minor"/>
      </font>
    </dxf>
    <dxf>
      <font>
        <strike val="0"/>
        <outline val="0"/>
        <shadow val="0"/>
        <u val="none"/>
        <vertAlign val="baseline"/>
        <sz val="11"/>
        <color theme="1"/>
      </font>
      <numFmt numFmtId="30" formatCode="@"/>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numFmt numFmtId="30" formatCode="@"/>
    </dxf>
    <dxf>
      <font>
        <strike val="0"/>
        <outline val="0"/>
        <shadow val="0"/>
        <u val="none"/>
        <vertAlign val="baseline"/>
        <sz val="11"/>
        <color theme="1"/>
      </font>
      <numFmt numFmtId="30" formatCode="@"/>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b val="0"/>
        <i val="0"/>
        <strike val="0"/>
        <condense val="0"/>
        <extend val="0"/>
        <outline val="0"/>
        <shadow val="0"/>
        <u val="none"/>
        <vertAlign val="baseline"/>
        <sz val="11"/>
        <color theme="1"/>
        <name val="Calibri"/>
        <scheme val="minor"/>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numFmt numFmtId="30" formatCode="@"/>
    </dxf>
    <dxf>
      <font>
        <strike val="0"/>
        <outline val="0"/>
        <shadow val="0"/>
        <u val="none"/>
        <vertAlign val="baseline"/>
        <sz val="11"/>
        <color theme="1"/>
      </font>
      <numFmt numFmtId="30" formatCode="@"/>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name val="Calibri"/>
      </font>
    </dxf>
    <dxf>
      <font>
        <b val="0"/>
        <i val="0"/>
        <strike val="0"/>
        <condense val="0"/>
        <extend val="0"/>
        <outline val="0"/>
        <shadow val="0"/>
        <u val="none"/>
        <vertAlign val="baseline"/>
        <sz val="11"/>
        <color theme="1"/>
        <name val="Calibri"/>
        <scheme val="minor"/>
      </font>
    </dxf>
    <dxf>
      <font>
        <strike val="0"/>
        <outline val="0"/>
        <shadow val="0"/>
        <u val="none"/>
        <vertAlign val="baseline"/>
        <sz val="11"/>
        <color theme="1"/>
        <name val="Calibri"/>
      </font>
      <numFmt numFmtId="30" formatCode="@"/>
    </dxf>
    <dxf>
      <font>
        <strike val="0"/>
        <outline val="0"/>
        <shadow val="0"/>
        <u val="none"/>
        <vertAlign val="baseline"/>
        <sz val="11"/>
        <color theme="1"/>
        <name val="Calibri"/>
      </font>
    </dxf>
    <dxf>
      <font>
        <strike val="0"/>
        <outline val="0"/>
        <shadow val="0"/>
        <u val="none"/>
        <vertAlign val="baseline"/>
        <sz val="11"/>
        <color theme="1"/>
        <name val="Calibri"/>
      </font>
    </dxf>
    <dxf>
      <font>
        <strike val="0"/>
        <outline val="0"/>
        <shadow val="0"/>
        <u val="none"/>
        <vertAlign val="baseline"/>
        <sz val="11"/>
        <color theme="1"/>
        <name val="Calibri"/>
      </font>
    </dxf>
    <dxf>
      <font>
        <strike val="0"/>
        <outline val="0"/>
        <shadow val="0"/>
        <u val="none"/>
        <vertAlign val="baseline"/>
        <sz val="11"/>
        <color theme="1"/>
        <name val="Calibri"/>
      </font>
    </dxf>
    <dxf>
      <font>
        <strike val="0"/>
        <outline val="0"/>
        <shadow val="0"/>
        <u val="none"/>
        <vertAlign val="baseline"/>
        <sz val="11"/>
        <color theme="1"/>
        <name val="Calibri"/>
      </font>
    </dxf>
    <dxf>
      <font>
        <strike val="0"/>
        <outline val="0"/>
        <shadow val="0"/>
        <u val="none"/>
        <vertAlign val="baseline"/>
        <sz val="11"/>
        <color theme="1"/>
        <name val="Calibri"/>
      </font>
    </dxf>
    <dxf>
      <font>
        <strike val="0"/>
        <outline val="0"/>
        <shadow val="0"/>
        <u val="none"/>
        <vertAlign val="baseline"/>
        <sz val="11"/>
        <color theme="1"/>
        <name val="Calibri"/>
      </font>
    </dxf>
    <dxf>
      <font>
        <strike val="0"/>
        <outline val="0"/>
        <shadow val="0"/>
        <u val="none"/>
        <vertAlign val="baseline"/>
        <sz val="11"/>
        <color theme="1"/>
        <name val="Calibri"/>
      </font>
    </dxf>
    <dxf>
      <font>
        <strike val="0"/>
        <outline val="0"/>
        <shadow val="0"/>
        <u val="none"/>
        <vertAlign val="baseline"/>
        <sz val="11"/>
        <color theme="1"/>
        <name val="Calibri"/>
      </font>
    </dxf>
    <dxf>
      <font>
        <strike val="0"/>
        <outline val="0"/>
        <shadow val="0"/>
        <u val="none"/>
        <vertAlign val="baseline"/>
        <sz val="11"/>
        <color theme="1"/>
        <name val="Calibri"/>
      </font>
    </dxf>
    <dxf>
      <font>
        <strike val="0"/>
        <outline val="0"/>
        <shadow val="0"/>
        <u val="none"/>
        <vertAlign val="baseline"/>
        <sz val="11"/>
        <color theme="1"/>
        <name val="Calibri"/>
      </font>
      <numFmt numFmtId="30" formatCode="@"/>
    </dxf>
    <dxf>
      <font>
        <strike val="0"/>
        <outline val="0"/>
        <shadow val="0"/>
        <u val="none"/>
        <vertAlign val="baseline"/>
        <sz val="11"/>
        <color theme="1"/>
        <name val="Calibri"/>
      </font>
      <numFmt numFmtId="30" formatCode="@"/>
    </dxf>
    <dxf>
      <font>
        <strike val="0"/>
        <outline val="0"/>
        <shadow val="0"/>
        <u val="none"/>
        <vertAlign val="baseline"/>
        <sz val="11"/>
        <color theme="1"/>
        <name val="Calibri"/>
      </font>
    </dxf>
    <dxf>
      <font>
        <strike val="0"/>
        <outline val="0"/>
        <shadow val="0"/>
        <u val="none"/>
        <vertAlign val="baseline"/>
        <sz val="11"/>
        <color theme="1"/>
        <name val="Calibri"/>
      </font>
    </dxf>
    <dxf>
      <font>
        <b val="0"/>
        <i val="0"/>
        <strike val="0"/>
        <condense val="0"/>
        <extend val="0"/>
        <outline val="0"/>
        <shadow val="0"/>
        <u val="none"/>
        <vertAlign val="baseline"/>
        <sz val="11"/>
        <color theme="1"/>
        <name val="Calibri"/>
        <scheme val="none"/>
      </font>
    </dxf>
    <dxf>
      <font>
        <b val="0"/>
        <i val="0"/>
        <strike val="0"/>
        <condense val="0"/>
        <extend val="0"/>
        <outline val="0"/>
        <shadow val="0"/>
        <u val="none"/>
        <vertAlign val="baseline"/>
        <sz val="11"/>
        <color theme="1"/>
        <name val="Calibri"/>
        <scheme val="none"/>
      </font>
    </dxf>
    <dxf>
      <font>
        <b val="0"/>
        <i val="0"/>
        <strike val="0"/>
        <condense val="0"/>
        <extend val="0"/>
        <outline val="0"/>
        <shadow val="0"/>
        <u val="none"/>
        <vertAlign val="baseline"/>
        <sz val="11"/>
        <color theme="1"/>
        <name val="Calibri"/>
        <scheme val="none"/>
      </font>
    </dxf>
    <dxf>
      <font>
        <b val="0"/>
        <i val="0"/>
        <strike val="0"/>
        <condense val="0"/>
        <extend val="0"/>
        <outline val="0"/>
        <shadow val="0"/>
        <u val="none"/>
        <vertAlign val="baseline"/>
        <sz val="11"/>
        <color theme="1"/>
        <name val="Calibri"/>
        <scheme val="none"/>
      </font>
    </dxf>
    <dxf>
      <font>
        <b val="0"/>
        <i val="0"/>
        <strike val="0"/>
        <condense val="0"/>
        <extend val="0"/>
        <outline val="0"/>
        <shadow val="0"/>
        <u val="none"/>
        <vertAlign val="baseline"/>
        <sz val="11"/>
        <color theme="1"/>
        <name val="Calibri"/>
        <scheme val="none"/>
      </font>
    </dxf>
    <dxf>
      <font>
        <b val="0"/>
        <i val="0"/>
        <strike val="0"/>
        <condense val="0"/>
        <extend val="0"/>
        <outline val="0"/>
        <shadow val="0"/>
        <u val="none"/>
        <vertAlign val="baseline"/>
        <sz val="11"/>
        <color theme="1"/>
        <name val="Calibri"/>
        <scheme val="none"/>
      </font>
    </dxf>
    <dxf>
      <font>
        <b val="0"/>
        <i val="0"/>
        <strike val="0"/>
        <condense val="0"/>
        <extend val="0"/>
        <outline val="0"/>
        <shadow val="0"/>
        <u val="none"/>
        <vertAlign val="baseline"/>
        <sz val="11"/>
        <color theme="1"/>
        <name val="Calibri"/>
        <scheme val="none"/>
      </font>
    </dxf>
    <dxf>
      <font>
        <b val="0"/>
        <i val="0"/>
        <strike val="0"/>
        <condense val="0"/>
        <extend val="0"/>
        <outline val="0"/>
        <shadow val="0"/>
        <u val="none"/>
        <vertAlign val="baseline"/>
        <sz val="11"/>
        <color theme="1"/>
        <name val="Calibri"/>
        <scheme val="none"/>
      </font>
    </dxf>
    <dxf>
      <font>
        <b val="0"/>
        <i val="0"/>
        <strike val="0"/>
        <condense val="0"/>
        <extend val="0"/>
        <outline val="0"/>
        <shadow val="0"/>
        <u val="none"/>
        <vertAlign val="baseline"/>
        <sz val="11"/>
        <color theme="1"/>
        <name val="Calibri"/>
        <scheme val="none"/>
      </font>
    </dxf>
    <dxf>
      <font>
        <b val="0"/>
        <i val="0"/>
        <strike val="0"/>
        <condense val="0"/>
        <extend val="0"/>
        <outline val="0"/>
        <shadow val="0"/>
        <u val="none"/>
        <vertAlign val="baseline"/>
        <sz val="11"/>
        <color theme="1"/>
        <name val="Calibri"/>
        <scheme val="none"/>
      </font>
    </dxf>
    <dxf>
      <font>
        <b val="0"/>
        <i val="0"/>
        <strike val="0"/>
        <condense val="0"/>
        <extend val="0"/>
        <outline val="0"/>
        <shadow val="0"/>
        <u val="none"/>
        <vertAlign val="baseline"/>
        <sz val="11"/>
        <color theme="1"/>
        <name val="Calibri"/>
        <scheme val="none"/>
      </font>
    </dxf>
    <dxf>
      <font>
        <b val="0"/>
        <i val="0"/>
        <strike val="0"/>
        <condense val="0"/>
        <extend val="0"/>
        <outline val="0"/>
        <shadow val="0"/>
        <u val="none"/>
        <vertAlign val="baseline"/>
        <sz val="11"/>
        <color theme="1"/>
        <name val="Calibri"/>
        <scheme val="none"/>
      </font>
    </dxf>
    <dxf>
      <font>
        <b val="0"/>
        <i val="0"/>
        <strike val="0"/>
        <condense val="0"/>
        <extend val="0"/>
        <outline val="0"/>
        <shadow val="0"/>
        <u val="none"/>
        <vertAlign val="baseline"/>
        <sz val="11"/>
        <color theme="1"/>
        <name val="Calibri"/>
        <scheme val="none"/>
      </font>
    </dxf>
    <dxf>
      <font>
        <b val="0"/>
        <i val="0"/>
        <strike val="0"/>
        <condense val="0"/>
        <extend val="0"/>
        <outline val="0"/>
        <shadow val="0"/>
        <u val="none"/>
        <vertAlign val="baseline"/>
        <sz val="11"/>
        <color theme="1"/>
        <name val="Calibri"/>
        <scheme val="none"/>
      </font>
    </dxf>
    <dxf>
      <font>
        <b val="0"/>
        <i val="0"/>
        <strike val="0"/>
        <condense val="0"/>
        <extend val="0"/>
        <outline val="0"/>
        <shadow val="0"/>
        <u val="none"/>
        <vertAlign val="baseline"/>
        <sz val="11"/>
        <color theme="1"/>
        <name val="Calibri"/>
        <scheme val="none"/>
      </font>
    </dxf>
    <dxf>
      <font>
        <b val="0"/>
        <i val="0"/>
        <strike val="0"/>
        <condense val="0"/>
        <extend val="0"/>
        <outline val="0"/>
        <shadow val="0"/>
        <u val="none"/>
        <vertAlign val="baseline"/>
        <sz val="11"/>
        <color theme="1"/>
        <name val="Calibri"/>
        <scheme val="none"/>
      </font>
    </dxf>
    <dxf>
      <font>
        <b val="0"/>
        <i val="0"/>
        <strike val="0"/>
        <condense val="0"/>
        <extend val="0"/>
        <outline val="0"/>
        <shadow val="0"/>
        <u val="none"/>
        <vertAlign val="baseline"/>
        <sz val="11"/>
        <color theme="1"/>
        <name val="Calibri"/>
        <scheme val="none"/>
      </font>
    </dxf>
    <dxf>
      <font>
        <b val="0"/>
        <i val="0"/>
        <strike val="0"/>
        <condense val="0"/>
        <extend val="0"/>
        <outline val="0"/>
        <shadow val="0"/>
        <u val="none"/>
        <vertAlign val="baseline"/>
        <sz val="11"/>
        <color theme="1"/>
        <name val="Calibri"/>
        <scheme val="none"/>
      </font>
    </dxf>
    <dxf>
      <font>
        <b val="0"/>
        <i val="0"/>
        <strike val="0"/>
        <condense val="0"/>
        <extend val="0"/>
        <outline val="0"/>
        <shadow val="0"/>
        <u val="none"/>
        <vertAlign val="baseline"/>
        <sz val="11"/>
        <color theme="1"/>
        <name val="Calibri"/>
        <scheme val="none"/>
      </font>
    </dxf>
    <dxf>
      <font>
        <b val="0"/>
        <i val="0"/>
        <strike val="0"/>
        <condense val="0"/>
        <extend val="0"/>
        <outline val="0"/>
        <shadow val="0"/>
        <u val="none"/>
        <vertAlign val="baseline"/>
        <sz val="11"/>
        <color theme="1"/>
        <name val="Calibri"/>
        <scheme val="none"/>
      </font>
    </dxf>
    <dxf>
      <font>
        <b val="0"/>
        <i val="0"/>
        <strike val="0"/>
        <condense val="0"/>
        <extend val="0"/>
        <outline val="0"/>
        <shadow val="0"/>
        <u val="none"/>
        <vertAlign val="baseline"/>
        <sz val="11"/>
        <color theme="1"/>
        <name val="Calibri"/>
        <scheme val="none"/>
      </font>
      <alignment horizontal="general" vertical="bottom" textRotation="0" wrapText="1" indent="0" justifyLastLine="0" shrinkToFit="0" readingOrder="0"/>
    </dxf>
    <dxf>
      <font>
        <strike val="0"/>
        <outline val="0"/>
        <shadow val="0"/>
        <u val="none"/>
        <vertAlign val="baseline"/>
        <sz val="11"/>
        <color theme="1"/>
        <name val="Calibri"/>
        <scheme val="minor"/>
      </font>
    </dxf>
    <dxf>
      <font>
        <strike val="0"/>
        <outline val="0"/>
        <shadow val="0"/>
        <u val="none"/>
        <vertAlign val="baseline"/>
        <sz val="11"/>
        <color theme="1"/>
        <name val="Calibri"/>
        <scheme val="minor"/>
      </font>
    </dxf>
    <dxf>
      <font>
        <strike val="0"/>
        <outline val="0"/>
        <shadow val="0"/>
        <u val="none"/>
        <vertAlign val="baseline"/>
        <sz val="11"/>
        <color theme="1"/>
        <name val="Calibri"/>
        <scheme val="minor"/>
      </font>
    </dxf>
    <dxf>
      <font>
        <strike val="0"/>
        <outline val="0"/>
        <shadow val="0"/>
        <u val="none"/>
        <vertAlign val="baseline"/>
        <sz val="11"/>
        <color theme="1"/>
        <name val="Calibri"/>
        <scheme val="minor"/>
      </font>
    </dxf>
    <dxf>
      <font>
        <strike val="0"/>
        <outline val="0"/>
        <shadow val="0"/>
        <u val="none"/>
        <vertAlign val="baseline"/>
        <sz val="11"/>
        <color theme="1"/>
        <name val="Calibri"/>
        <scheme val="minor"/>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numFmt numFmtId="30" formatCode="@"/>
    </dxf>
    <dxf>
      <font>
        <strike val="0"/>
        <outline val="0"/>
        <shadow val="0"/>
        <u val="none"/>
        <vertAlign val="baseline"/>
        <sz val="11"/>
        <color theme="1"/>
      </font>
    </dxf>
    <dxf>
      <font>
        <b/>
        <i val="0"/>
        <strike val="0"/>
        <condense val="0"/>
        <extend val="0"/>
        <outline val="0"/>
        <shadow val="0"/>
        <u val="none"/>
        <vertAlign val="baseline"/>
        <sz val="11"/>
        <color theme="1"/>
        <name val="Calibri"/>
        <scheme val="minor"/>
      </font>
      <alignment horizontal="general" vertical="bottom" textRotation="0" wrapText="1" indent="0" justifyLastLine="0" shrinkToFit="0" readingOrder="0"/>
    </dxf>
    <dxf>
      <font>
        <strike val="0"/>
        <outline val="0"/>
        <shadow val="0"/>
        <u val="none"/>
        <vertAlign val="baseline"/>
        <sz val="11"/>
        <color theme="1"/>
        <name val="Calibri"/>
        <scheme val="minor"/>
      </font>
    </dxf>
    <dxf>
      <font>
        <strike val="0"/>
        <outline val="0"/>
        <shadow val="0"/>
        <u val="none"/>
        <vertAlign val="baseline"/>
        <sz val="11"/>
        <color theme="1"/>
        <name val="Calibri"/>
        <scheme val="minor"/>
      </font>
    </dxf>
    <dxf>
      <font>
        <strike val="0"/>
        <outline val="0"/>
        <shadow val="0"/>
        <u val="none"/>
        <vertAlign val="baseline"/>
        <sz val="11"/>
        <color theme="1"/>
        <name val="Calibri"/>
        <scheme val="minor"/>
      </font>
    </dxf>
    <dxf>
      <font>
        <strike val="0"/>
        <outline val="0"/>
        <shadow val="0"/>
        <u val="none"/>
        <vertAlign val="baseline"/>
        <sz val="11"/>
        <color theme="1"/>
        <name val="Calibri"/>
        <scheme val="minor"/>
      </font>
    </dxf>
    <dxf>
      <font>
        <strike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strike val="0"/>
        <outline val="0"/>
        <shadow val="0"/>
        <u val="none"/>
        <vertAlign val="baseline"/>
        <sz val="11"/>
        <color theme="1"/>
        <name val="Calibri"/>
        <scheme val="minor"/>
      </font>
    </dxf>
    <dxf>
      <font>
        <strike val="0"/>
        <outline val="0"/>
        <shadow val="0"/>
        <u val="none"/>
        <vertAlign val="baseline"/>
        <sz val="11"/>
        <color theme="1"/>
        <name val="Calibri"/>
        <scheme val="minor"/>
      </font>
    </dxf>
    <dxf>
      <font>
        <strike val="0"/>
        <outline val="0"/>
        <shadow val="0"/>
        <u val="none"/>
        <vertAlign val="baseline"/>
        <sz val="11"/>
        <color theme="1"/>
        <name val="Calibri"/>
        <scheme val="minor"/>
      </font>
    </dxf>
    <dxf>
      <font>
        <strike val="0"/>
        <outline val="0"/>
        <shadow val="0"/>
        <u val="none"/>
        <vertAlign val="baseline"/>
        <sz val="11"/>
        <color theme="1"/>
        <name val="Calibri"/>
        <scheme val="minor"/>
      </font>
    </dxf>
    <dxf>
      <font>
        <strike val="0"/>
        <outline val="0"/>
        <shadow val="0"/>
        <u val="none"/>
        <vertAlign val="baseline"/>
        <sz val="11"/>
        <color theme="1"/>
        <name val="Calibri"/>
        <scheme val="minor"/>
      </font>
      <numFmt numFmtId="30" formatCode="@"/>
    </dxf>
    <dxf>
      <font>
        <strike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alignment horizontal="general" vertical="bottom" textRotation="0" wrapText="1" indent="0" justifyLastLine="0" shrinkToFit="0" readingOrder="0"/>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alignment horizontal="center" vertical="bottom" textRotation="0" wrapText="0" indent="0" justifyLastLine="0" shrinkToFit="0" readingOrder="0"/>
    </dxf>
    <dxf>
      <numFmt numFmtId="12" formatCode="&quot;$&quot;#,##0.00_);[Red]\(&quot;$&quot;#,##0.00\)"/>
      <fill>
        <patternFill patternType="none">
          <fgColor indexed="64"/>
          <bgColor auto="1"/>
        </patternFill>
      </fill>
    </dxf>
    <dxf>
      <fill>
        <patternFill patternType="none">
          <fgColor indexed="64"/>
          <bgColor auto="1"/>
        </patternFill>
      </fill>
      <alignment horizontal="center" vertical="bottom" textRotation="0" wrapText="0" indent="0" justifyLastLine="0" shrinkToFit="0" readingOrder="0"/>
    </dxf>
    <dxf>
      <numFmt numFmtId="4" formatCode="#,##0.00"/>
      <fill>
        <patternFill patternType="none">
          <fgColor indexed="64"/>
          <bgColor auto="1"/>
        </patternFill>
      </fill>
      <alignment horizontal="center" vertical="bottom" textRotation="0" wrapText="0" indent="0" justifyLastLine="0" shrinkToFit="0" readingOrder="0"/>
    </dxf>
    <dxf>
      <fill>
        <patternFill patternType="none">
          <fgColor indexed="64"/>
          <bgColor auto="1"/>
        </patternFill>
      </fill>
      <alignment horizontal="center" vertical="bottom" textRotation="0" wrapText="0" indent="0" justifyLastLine="0" shrinkToFit="0" readingOrder="0"/>
    </dxf>
    <dxf>
      <fill>
        <patternFill patternType="none">
          <fgColor indexed="64"/>
          <bgColor auto="1"/>
        </patternFill>
      </fill>
      <alignment horizontal="center" vertical="bottom" textRotation="0" wrapText="0" indent="0" justifyLastLine="0" shrinkToFit="0" readingOrder="0"/>
    </dxf>
    <dxf>
      <numFmt numFmtId="12" formatCode="&quot;$&quot;#,##0.00_);[Red]\(&quot;$&quot;#,##0.00\)"/>
      <fill>
        <patternFill patternType="none">
          <fgColor indexed="64"/>
          <bgColor auto="1"/>
        </patternFill>
      </fill>
      <alignment horizontal="center" vertical="bottom" textRotation="0" wrapText="0" indent="0" justifyLastLine="0" shrinkToFit="0" readingOrder="0"/>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ont>
        <b/>
        <i val="0"/>
        <strike val="0"/>
        <condense val="0"/>
        <extend val="0"/>
        <outline val="0"/>
        <shadow val="0"/>
        <u val="none"/>
        <vertAlign val="baseline"/>
        <sz val="10"/>
        <color theme="1"/>
        <name val="Calibri Light"/>
        <scheme val="none"/>
      </font>
      <alignment horizontal="general" vertical="bottom" textRotation="0" wrapText="1" indent="0" justifyLastLine="0" shrinkToFit="0" readingOrder="0"/>
    </dxf>
    <dxf>
      <fill>
        <patternFill patternType="none">
          <fgColor indexed="64"/>
          <bgColor indexed="65"/>
        </patternFill>
      </fill>
    </dxf>
    <dxf>
      <alignment horizontal="center" vertical="bottom" textRotation="0" wrapText="0" indent="0" justifyLastLine="0" shrinkToFit="0" readingOrder="0"/>
    </dxf>
    <dxf>
      <numFmt numFmtId="12" formatCode="&quot;$&quot;#,##0.00_);[Red]\(&quot;$&quot;#,##0.00\)"/>
    </dxf>
    <dxf>
      <numFmt numFmtId="4" formatCode="#,##0.00"/>
      <alignment horizontal="center" vertical="bottom" textRotation="0" wrapText="0" indent="0" justifyLastLine="0" shrinkToFit="0" readingOrder="0"/>
    </dxf>
    <dxf>
      <numFmt numFmtId="4" formatCode="#,##0.00"/>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numFmt numFmtId="12" formatCode="&quot;$&quot;#,##0.00_);[Red]\(&quot;$&quot;#,##0.00\)"/>
      <alignment horizontal="center" vertical="bottom" textRotation="0" wrapText="0" indent="0" justifyLastLine="0" shrinkToFit="0" readingOrder="0"/>
    </dxf>
    <dxf>
      <font>
        <b/>
        <i val="0"/>
        <strike val="0"/>
        <condense val="0"/>
        <extend val="0"/>
        <outline val="0"/>
        <shadow val="0"/>
        <u val="none"/>
        <vertAlign val="baseline"/>
        <sz val="10"/>
        <color theme="1"/>
        <name val="Calibri Light"/>
        <scheme val="none"/>
      </font>
      <alignment horizontal="general" vertical="bottom" textRotation="0" wrapText="1" indent="0" justifyLastLine="0" shrinkToFit="0" readingOrder="0"/>
    </dxf>
    <dxf>
      <fill>
        <patternFill patternType="none">
          <fgColor indexed="64"/>
          <bgColor indexed="65"/>
        </patternFill>
      </fill>
    </dxf>
    <dxf>
      <alignment horizontal="center" vertical="bottom" textRotation="0" wrapText="0" indent="0" justifyLastLine="0" shrinkToFit="0" readingOrder="0"/>
    </dxf>
    <dxf>
      <numFmt numFmtId="12" formatCode="&quot;$&quot;#,##0.00_);[Red]\(&quot;$&quot;#,##0.00\)"/>
    </dxf>
    <dxf>
      <numFmt numFmtId="4" formatCode="#,##0.00"/>
      <alignment horizontal="center" vertical="bottom" textRotation="0" wrapText="0" indent="0" justifyLastLine="0" shrinkToFit="0" readingOrder="0"/>
    </dxf>
    <dxf>
      <numFmt numFmtId="4" formatCode="#,##0.00"/>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numFmt numFmtId="12" formatCode="&quot;$&quot;#,##0.00_);[Red]\(&quot;$&quot;#,##0.00\)"/>
      <alignment horizontal="center" vertical="bottom" textRotation="0" wrapText="0" indent="0" justifyLastLine="0" shrinkToFit="0" readingOrder="0"/>
    </dxf>
    <dxf>
      <font>
        <b/>
        <i val="0"/>
        <strike val="0"/>
        <condense val="0"/>
        <extend val="0"/>
        <outline val="0"/>
        <shadow val="0"/>
        <u val="none"/>
        <vertAlign val="baseline"/>
        <sz val="10"/>
        <color theme="1"/>
        <name val="Calibri Light"/>
        <scheme val="none"/>
      </font>
      <alignment horizontal="general" vertical="bottom" textRotation="0" wrapText="1" indent="0" justifyLastLine="0" shrinkToFit="0" readingOrder="0"/>
    </dxf>
    <dxf>
      <font>
        <b val="0"/>
        <i val="0"/>
        <strike val="0"/>
        <condense val="0"/>
        <extend val="0"/>
        <outline val="0"/>
        <shadow val="0"/>
        <u val="none"/>
        <vertAlign val="baseline"/>
        <sz val="10"/>
        <color auto="1"/>
        <name val="Calibri Light"/>
        <scheme val="none"/>
      </font>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Calibri Light"/>
        <scheme val="none"/>
      </font>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Calibri Light"/>
        <scheme val="none"/>
      </font>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Calibri Light"/>
        <scheme val="none"/>
      </font>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Calibri Light"/>
        <scheme val="none"/>
      </font>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Calibri Light"/>
        <scheme val="none"/>
      </font>
      <numFmt numFmtId="0" formatCode="General"/>
      <fill>
        <patternFill patternType="none">
          <fgColor indexed="64"/>
          <bgColor auto="1"/>
        </patternFill>
      </fill>
      <alignment horizontal="general" vertical="bottom" textRotation="0" wrapText="0" indent="0" justifyLastLine="0" shrinkToFit="0" readingOrder="0"/>
      <border diagonalUp="0" diagonalDown="0" outline="0">
        <left/>
        <right/>
        <top style="thin">
          <color theme="7" tint="0.39997558519241921"/>
        </top>
        <bottom style="thin">
          <color theme="7" tint="0.39997558519241921"/>
        </bottom>
      </border>
    </dxf>
    <dxf>
      <fill>
        <patternFill patternType="none">
          <fgColor indexed="64"/>
          <bgColor auto="1"/>
        </patternFill>
      </fill>
    </dxf>
    <dxf>
      <font>
        <b val="0"/>
        <i val="0"/>
        <strike val="0"/>
        <condense val="0"/>
        <extend val="0"/>
        <outline val="0"/>
        <shadow val="0"/>
        <u val="none"/>
        <vertAlign val="baseline"/>
        <sz val="10"/>
        <color auto="1"/>
        <name val="Calibri Light"/>
        <scheme val="none"/>
      </font>
      <numFmt numFmtId="0" formatCode="General"/>
      <fill>
        <patternFill patternType="none">
          <fgColor indexed="64"/>
          <bgColor auto="1"/>
        </patternFill>
      </fill>
      <alignment horizontal="general" vertical="bottom" textRotation="0" wrapText="0" indent="0" justifyLastLine="0" shrinkToFit="0" readingOrder="0"/>
      <border diagonalUp="0" diagonalDown="0" outline="0">
        <left/>
        <right/>
        <top style="thin">
          <color theme="7" tint="0.39997558519241921"/>
        </top>
        <bottom style="thin">
          <color theme="7" tint="0.39997558519241921"/>
        </bottom>
      </border>
    </dxf>
    <dxf>
      <border outline="0">
        <top style="thin">
          <color theme="7" tint="0.39997558519241921"/>
        </top>
      </border>
    </dxf>
    <dxf>
      <border outline="0">
        <left style="thin">
          <color theme="7" tint="0.39997558519241921"/>
        </left>
        <top style="thin">
          <color theme="7" tint="0.39997558519241921"/>
        </top>
        <bottom style="thin">
          <color theme="7" tint="0.39997558519241921"/>
        </bottom>
      </border>
    </dxf>
    <dxf>
      <font>
        <b val="0"/>
        <i val="0"/>
        <strike val="0"/>
        <condense val="0"/>
        <extend val="0"/>
        <outline val="0"/>
        <shadow val="0"/>
        <u val="none"/>
        <vertAlign val="baseline"/>
        <sz val="10"/>
        <color auto="1"/>
        <name val="Calibri Light"/>
        <scheme val="none"/>
      </font>
      <fill>
        <patternFill patternType="none">
          <fgColor indexed="64"/>
          <bgColor auto="1"/>
        </patternFill>
      </fill>
      <alignment horizontal="general" vertical="bottom" textRotation="0" wrapText="0" indent="0" justifyLastLine="0" shrinkToFit="0" readingOrder="0"/>
    </dxf>
    <dxf>
      <border outline="0">
        <bottom style="thin">
          <color theme="7" tint="0.39997558519241921"/>
        </bottom>
      </border>
    </dxf>
    <dxf>
      <font>
        <b/>
        <i val="0"/>
        <strike val="0"/>
        <condense val="0"/>
        <extend val="0"/>
        <outline val="0"/>
        <shadow val="0"/>
        <u val="none"/>
        <vertAlign val="baseline"/>
        <sz val="10"/>
        <color theme="0"/>
        <name val="Calibri Light"/>
        <scheme val="none"/>
      </font>
      <numFmt numFmtId="0" formatCode="General"/>
      <fill>
        <patternFill patternType="solid">
          <fgColor theme="7"/>
          <bgColor theme="7"/>
        </patternFill>
      </fill>
      <alignment horizontal="general" vertical="bottom" textRotation="0" wrapText="1" indent="0" justifyLastLine="0" shrinkToFit="0" readingOrder="0"/>
    </dxf>
    <dxf>
      <font>
        <strike val="0"/>
        <outline val="0"/>
        <shadow val="0"/>
        <u val="none"/>
        <vertAlign val="baseline"/>
        <sz val="10"/>
        <color theme="1"/>
        <name val="Calibri"/>
        <scheme val="minor"/>
      </font>
      <fill>
        <patternFill patternType="none">
          <fgColor indexed="64"/>
          <bgColor auto="1"/>
        </patternFill>
      </fill>
    </dxf>
    <dxf>
      <font>
        <strike val="0"/>
        <outline val="0"/>
        <shadow val="0"/>
        <u val="none"/>
        <vertAlign val="baseline"/>
        <sz val="10"/>
        <color theme="1"/>
        <name val="Calibri"/>
        <scheme val="minor"/>
      </font>
      <fill>
        <patternFill patternType="none">
          <fgColor indexed="64"/>
          <bgColor auto="1"/>
        </patternFill>
      </fill>
    </dxf>
    <dxf>
      <font>
        <strike val="0"/>
        <outline val="0"/>
        <shadow val="0"/>
        <u val="none"/>
        <vertAlign val="baseline"/>
        <sz val="10"/>
        <color theme="1"/>
        <name val="Calibri"/>
        <scheme val="minor"/>
      </font>
      <fill>
        <patternFill patternType="none">
          <fgColor indexed="64"/>
          <bgColor indexed="65"/>
        </patternFill>
      </fill>
    </dxf>
    <dxf>
      <font>
        <strike val="0"/>
        <outline val="0"/>
        <shadow val="0"/>
        <u val="none"/>
        <vertAlign val="baseline"/>
        <sz val="10"/>
        <color theme="1"/>
        <name val="Calibri"/>
        <scheme val="minor"/>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0"/>
        <color theme="1"/>
        <name val="Calibri"/>
        <scheme val="minor"/>
      </font>
      <fill>
        <patternFill patternType="none">
          <fgColor indexed="64"/>
          <bgColor indexed="65"/>
        </patternFill>
      </fill>
    </dxf>
    <dxf>
      <font>
        <strike val="0"/>
        <outline val="0"/>
        <shadow val="0"/>
        <u val="none"/>
        <vertAlign val="baseline"/>
        <sz val="10"/>
        <color theme="1"/>
        <name val="Calibri"/>
        <scheme val="minor"/>
      </font>
      <fill>
        <patternFill patternType="none">
          <fgColor indexed="64"/>
          <bgColor auto="1"/>
        </patternFill>
      </fill>
    </dxf>
    <dxf>
      <font>
        <strike val="0"/>
        <outline val="0"/>
        <shadow val="0"/>
        <u val="none"/>
        <vertAlign val="baseline"/>
        <sz val="10"/>
        <color theme="1"/>
        <name val="Calibri"/>
        <scheme val="minor"/>
      </font>
      <fill>
        <patternFill patternType="none">
          <fgColor indexed="64"/>
          <bgColor indexed="65"/>
        </patternFill>
      </fill>
    </dxf>
    <dxf>
      <font>
        <strike val="0"/>
        <outline val="0"/>
        <shadow val="0"/>
        <u val="none"/>
        <vertAlign val="baseline"/>
        <sz val="10"/>
        <color theme="1"/>
        <name val="Calibri"/>
        <scheme val="minor"/>
      </font>
      <fill>
        <patternFill patternType="none">
          <fgColor indexed="64"/>
          <bgColor auto="1"/>
        </patternFill>
      </fill>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left" vertical="bottom" textRotation="0" indent="0" justifyLastLine="0" shrinkToFit="0" readingOrder="0"/>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left" vertical="bottom" textRotation="0" indent="0" justifyLastLine="0" shrinkToFit="0" readingOrder="0"/>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left" vertical="bottom" textRotation="0" indent="0" justifyLastLine="0" shrinkToFit="0" readingOrder="0"/>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left" vertical="bottom" textRotation="0" indent="0" justifyLastLine="0" shrinkToFit="0" readingOrder="0"/>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left" vertical="bottom" textRotation="0" indent="0" justifyLastLine="0" shrinkToFit="0" readingOrder="0"/>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left" vertical="bottom" textRotation="0" indent="0" justifyLastLine="0" shrinkToFit="0" readingOrder="0"/>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left" vertical="bottom" textRotation="0" indent="0" justifyLastLine="0" shrinkToFit="0" readingOrder="0"/>
    </dxf>
    <dxf>
      <font>
        <strike val="0"/>
        <outline val="0"/>
        <shadow val="0"/>
        <u val="none"/>
        <vertAlign val="baseline"/>
        <sz val="10"/>
        <color theme="1"/>
        <name val="Calibri"/>
        <scheme val="minor"/>
      </font>
      <fill>
        <patternFill patternType="none">
          <fgColor indexed="64"/>
          <bgColor auto="1"/>
        </patternFill>
      </fill>
      <alignment horizontal="left" vertical="bottom" textRotation="0" indent="0" justifyLastLine="0" shrinkToFit="0" readingOrder="0"/>
    </dxf>
    <dxf>
      <font>
        <strike val="0"/>
        <outline val="0"/>
        <shadow val="0"/>
        <u val="none"/>
        <vertAlign val="baseline"/>
        <sz val="10"/>
        <color theme="1"/>
        <name val="Calibri"/>
        <scheme val="minor"/>
      </font>
      <fill>
        <patternFill patternType="none">
          <fgColor indexed="64"/>
          <bgColor auto="1"/>
        </patternFill>
      </fill>
      <alignment horizontal="left" vertical="bottom" textRotation="0" indent="0" justifyLastLine="0" shrinkToFit="0" readingOrder="0"/>
    </dxf>
    <dxf>
      <font>
        <strike val="0"/>
        <outline val="0"/>
        <shadow val="0"/>
        <u val="none"/>
        <vertAlign val="baseline"/>
        <sz val="10"/>
        <color theme="1"/>
        <name val="Calibri"/>
        <scheme val="minor"/>
      </font>
      <fill>
        <patternFill patternType="none">
          <fgColor indexed="64"/>
          <bgColor auto="1"/>
        </patternFill>
      </fill>
      <alignment horizontal="left" vertical="bottom" textRotation="0" indent="0" justifyLastLine="0" shrinkToFit="0" readingOrder="0"/>
    </dxf>
    <dxf>
      <font>
        <strike val="0"/>
        <outline val="0"/>
        <shadow val="0"/>
        <u val="none"/>
        <vertAlign val="baseline"/>
        <sz val="10"/>
        <color theme="1"/>
        <name val="Calibri"/>
        <scheme val="minor"/>
      </font>
      <fill>
        <patternFill patternType="none">
          <fgColor indexed="64"/>
          <bgColor auto="1"/>
        </patternFill>
      </fill>
      <alignment horizontal="left" vertical="bottom" textRotation="0" wrapText="0" indent="0" justifyLastLine="0" shrinkToFit="0" readingOrder="0"/>
    </dxf>
    <dxf>
      <font>
        <strike val="0"/>
        <outline val="0"/>
        <shadow val="0"/>
        <u val="none"/>
        <vertAlign val="baseline"/>
        <sz val="10"/>
        <color theme="1"/>
        <name val="Calibri"/>
        <scheme val="minor"/>
      </font>
      <numFmt numFmtId="0" formatCode="General"/>
      <fill>
        <patternFill patternType="none">
          <fgColor indexed="64"/>
          <bgColor auto="1"/>
        </patternFill>
      </fill>
      <alignment horizontal="left" vertical="bottom" textRotation="0" indent="0" justifyLastLine="0" shrinkToFit="0" readingOrder="0"/>
    </dxf>
    <dxf>
      <font>
        <strike val="0"/>
        <outline val="0"/>
        <shadow val="0"/>
        <u val="none"/>
        <vertAlign val="baseline"/>
        <sz val="10"/>
        <color theme="1"/>
        <name val="Calibri"/>
        <scheme val="minor"/>
      </font>
      <numFmt numFmtId="4" formatCode="#,##0.00"/>
      <fill>
        <patternFill patternType="none">
          <fgColor indexed="64"/>
          <bgColor auto="1"/>
        </patternFill>
      </fill>
      <alignment horizontal="left" vertical="bottom" textRotation="0" wrapText="0" indent="0" justifyLastLine="0" shrinkToFit="0" readingOrder="0"/>
    </dxf>
    <dxf>
      <font>
        <strike val="0"/>
        <outline val="0"/>
        <shadow val="0"/>
        <u val="none"/>
        <vertAlign val="baseline"/>
        <sz val="10"/>
        <color theme="1"/>
        <name val="Calibri"/>
        <scheme val="minor"/>
      </font>
      <numFmt numFmtId="4" formatCode="#,##0.00"/>
      <fill>
        <patternFill patternType="none">
          <fgColor indexed="64"/>
          <bgColor auto="1"/>
        </patternFill>
      </fill>
      <alignment horizontal="left" vertical="bottom" textRotation="0" wrapText="0" indent="0" justifyLastLine="0" shrinkToFit="0" readingOrder="0"/>
    </dxf>
    <dxf>
      <font>
        <strike val="0"/>
        <outline val="0"/>
        <shadow val="0"/>
        <u val="none"/>
        <vertAlign val="baseline"/>
        <sz val="10"/>
        <color theme="1"/>
        <name val="Calibri"/>
        <scheme val="minor"/>
      </font>
      <fill>
        <patternFill patternType="none">
          <fgColor indexed="64"/>
          <bgColor auto="1"/>
        </patternFill>
      </fill>
      <alignment horizontal="left" vertical="bottom" textRotation="0" wrapText="0" indent="0" justifyLastLine="0" shrinkToFit="0" readingOrder="0"/>
    </dxf>
    <dxf>
      <font>
        <strike val="0"/>
        <outline val="0"/>
        <shadow val="0"/>
        <u val="none"/>
        <vertAlign val="baseline"/>
        <sz val="10"/>
        <color theme="1"/>
        <name val="Calibri"/>
        <scheme val="minor"/>
      </font>
      <numFmt numFmtId="19" formatCode="m/d/yyyy"/>
      <fill>
        <patternFill patternType="none">
          <fgColor indexed="64"/>
          <bgColor auto="1"/>
        </patternFill>
      </fill>
      <alignment horizontal="left" vertical="bottom" textRotation="0" wrapText="0" indent="0" justifyLastLine="0" shrinkToFit="0" readingOrder="0"/>
    </dxf>
    <dxf>
      <font>
        <strike val="0"/>
        <outline val="0"/>
        <shadow val="0"/>
        <u val="none"/>
        <vertAlign val="baseline"/>
        <sz val="10"/>
        <color theme="1"/>
        <name val="Calibri"/>
        <scheme val="minor"/>
      </font>
      <numFmt numFmtId="0" formatCode="General"/>
      <fill>
        <patternFill patternType="none">
          <fgColor indexed="64"/>
          <bgColor auto="1"/>
        </patternFill>
      </fill>
      <alignment horizontal="left" vertical="bottom" textRotation="0" wrapText="0" indent="0" justifyLastLine="0" shrinkToFit="0" readingOrder="0"/>
    </dxf>
    <dxf>
      <font>
        <strike val="0"/>
        <outline val="0"/>
        <shadow val="0"/>
        <u val="none"/>
        <vertAlign val="baseline"/>
        <sz val="10"/>
        <color theme="1"/>
        <name val="Calibri"/>
        <scheme val="minor"/>
      </font>
      <numFmt numFmtId="30" formatCode="@"/>
      <fill>
        <patternFill patternType="none">
          <fgColor indexed="64"/>
          <bgColor auto="1"/>
        </patternFill>
      </fill>
      <alignment horizontal="left" vertical="bottom" textRotation="0" indent="0" justifyLastLine="0" shrinkToFit="0" readingOrder="0"/>
    </dxf>
    <dxf>
      <font>
        <strike val="0"/>
        <outline val="0"/>
        <shadow val="0"/>
        <u val="none"/>
        <vertAlign val="baseline"/>
        <sz val="10"/>
        <color theme="1"/>
        <name val="Calibri"/>
        <scheme val="minor"/>
      </font>
      <fill>
        <patternFill patternType="none">
          <fgColor indexed="64"/>
          <bgColor auto="1"/>
        </patternFill>
      </fill>
      <alignment horizontal="left" vertical="bottom" textRotation="0" indent="0" justifyLastLine="0" shrinkToFit="0" readingOrder="0"/>
    </dxf>
    <dxf>
      <font>
        <strike val="0"/>
        <outline val="0"/>
        <shadow val="0"/>
        <u val="none"/>
        <vertAlign val="baseline"/>
        <sz val="10"/>
        <color theme="1"/>
        <name val="Calibri"/>
        <scheme val="minor"/>
      </font>
      <fill>
        <patternFill patternType="none">
          <fgColor indexed="64"/>
          <bgColor auto="1"/>
        </patternFill>
      </fill>
      <alignment horizontal="left" vertical="bottom" textRotation="0" indent="0" justifyLastLine="0" shrinkToFit="0" readingOrder="0"/>
    </dxf>
    <dxf>
      <font>
        <strike val="0"/>
        <outline val="0"/>
        <shadow val="0"/>
        <u val="none"/>
        <vertAlign val="baseline"/>
        <sz val="10"/>
        <color theme="1"/>
        <name val="Calibri"/>
        <scheme val="minor"/>
      </font>
      <fill>
        <patternFill patternType="none">
          <fgColor indexed="64"/>
          <bgColor auto="1"/>
        </patternFill>
      </fill>
      <alignment horizontal="left" vertical="bottom" textRotation="0" indent="0" justifyLastLine="0" shrinkToFit="0" readingOrder="0"/>
    </dxf>
    <dxf>
      <font>
        <strike val="0"/>
        <outline val="0"/>
        <shadow val="0"/>
        <u val="none"/>
        <vertAlign val="baseline"/>
        <sz val="10"/>
        <color theme="1"/>
        <name val="Calibri"/>
        <scheme val="minor"/>
      </font>
      <fill>
        <patternFill patternType="none">
          <fgColor indexed="64"/>
          <bgColor auto="1"/>
        </patternFill>
      </fill>
      <alignment horizontal="left" vertical="bottom" textRotation="0" indent="0" justifyLastLine="0" shrinkToFit="0" readingOrder="0"/>
    </dxf>
    <dxf>
      <font>
        <strike val="0"/>
        <outline val="0"/>
        <shadow val="0"/>
        <u val="none"/>
        <vertAlign val="baseline"/>
        <sz val="10"/>
        <color theme="1"/>
        <name val="Calibri"/>
        <scheme val="minor"/>
      </font>
      <fill>
        <patternFill patternType="none">
          <fgColor indexed="64"/>
          <bgColor auto="1"/>
        </patternFill>
      </fill>
      <alignment horizontal="left" vertical="bottom" textRotation="0" indent="0" justifyLastLine="0" shrinkToFit="0" readingOrder="0"/>
    </dxf>
    <dxf>
      <font>
        <strike val="0"/>
        <outline val="0"/>
        <shadow val="0"/>
        <u val="none"/>
        <vertAlign val="baseline"/>
        <sz val="10"/>
        <color theme="1"/>
        <name val="Calibri"/>
        <scheme val="minor"/>
      </font>
      <fill>
        <patternFill patternType="none">
          <fgColor indexed="64"/>
          <bgColor auto="1"/>
        </patternFill>
      </fill>
      <alignment horizontal="left" vertical="bottom" textRotation="0" indent="0" justifyLastLine="0" shrinkToFit="0" readingOrder="0"/>
    </dxf>
    <dxf>
      <font>
        <strike val="0"/>
        <outline val="0"/>
        <shadow val="0"/>
        <u val="none"/>
        <vertAlign val="baseline"/>
        <sz val="10"/>
        <color theme="1"/>
        <name val="Calibri"/>
        <scheme val="minor"/>
      </font>
      <fill>
        <patternFill patternType="none">
          <fgColor indexed="64"/>
          <bgColor auto="1"/>
        </patternFill>
      </fill>
      <alignment horizontal="left" vertical="bottom" textRotation="0" indent="0" justifyLastLine="0" shrinkToFit="0" readingOrder="0"/>
    </dxf>
    <dxf>
      <font>
        <strike val="0"/>
        <outline val="0"/>
        <shadow val="0"/>
        <u val="none"/>
        <vertAlign val="baseline"/>
        <sz val="10"/>
        <color theme="1"/>
        <name val="Calibri"/>
        <scheme val="minor"/>
      </font>
      <fill>
        <patternFill patternType="none">
          <fgColor indexed="64"/>
          <bgColor auto="1"/>
        </patternFill>
      </fill>
      <alignment horizontal="left" vertical="bottom" textRotation="0" indent="0" justifyLastLine="0" shrinkToFit="0" readingOrder="0"/>
    </dxf>
    <dxf>
      <font>
        <strike val="0"/>
        <outline val="0"/>
        <shadow val="0"/>
        <u val="none"/>
        <vertAlign val="baseline"/>
        <sz val="10"/>
        <color theme="1"/>
        <name val="Calibri"/>
        <scheme val="minor"/>
      </font>
      <numFmt numFmtId="30" formatCode="@"/>
      <fill>
        <patternFill patternType="none">
          <fgColor indexed="64"/>
          <bgColor auto="1"/>
        </patternFill>
      </fill>
      <alignment horizontal="left" vertical="bottom" textRotation="0" indent="0" justifyLastLine="0" shrinkToFit="0" readingOrder="0"/>
    </dxf>
    <dxf>
      <font>
        <strike val="0"/>
        <outline val="0"/>
        <shadow val="0"/>
        <u val="none"/>
        <vertAlign val="baseline"/>
        <sz val="10"/>
        <color theme="1"/>
        <name val="Calibri"/>
        <scheme val="minor"/>
      </font>
      <fill>
        <patternFill patternType="none">
          <fgColor indexed="64"/>
          <bgColor auto="1"/>
        </patternFill>
      </fill>
      <alignment horizontal="left" vertical="bottom" textRotation="0" indent="0" justifyLastLine="0" shrinkToFit="0" readingOrder="0"/>
    </dxf>
    <dxf>
      <border outline="0">
        <top style="thin">
          <color theme="7" tint="0.39997558519241921"/>
        </top>
      </border>
    </dxf>
    <dxf>
      <font>
        <strike val="0"/>
        <outline val="0"/>
        <shadow val="0"/>
        <u val="none"/>
        <vertAlign val="baseline"/>
        <sz val="10"/>
        <color theme="1"/>
        <name val="Calibri"/>
        <scheme val="minor"/>
      </font>
      <fill>
        <patternFill patternType="none">
          <fgColor indexed="64"/>
          <bgColor auto="1"/>
        </patternFill>
      </fill>
    </dxf>
    <dxf>
      <border outline="0">
        <bottom style="thin">
          <color theme="7" tint="0.39997558519241921"/>
        </bottom>
      </border>
    </dxf>
    <dxf>
      <font>
        <b/>
        <i val="0"/>
        <strike val="0"/>
        <condense val="0"/>
        <extend val="0"/>
        <outline val="0"/>
        <shadow val="0"/>
        <u val="none"/>
        <vertAlign val="baseline"/>
        <sz val="10"/>
        <color theme="0"/>
        <name val="Calibri Light"/>
        <scheme val="none"/>
      </font>
      <numFmt numFmtId="0" formatCode="General"/>
      <fill>
        <patternFill patternType="none">
          <fgColor indexed="64"/>
          <bgColor auto="1"/>
        </patternFill>
      </fill>
      <alignment horizontal="general" vertical="bottom" textRotation="0" wrapText="1" indent="0" justifyLastLine="0" shrinkToFit="0" readingOrder="0"/>
    </dxf>
    <dxf>
      <font>
        <b val="0"/>
        <i val="0"/>
        <strike val="0"/>
        <condense val="0"/>
        <extend val="0"/>
        <outline val="0"/>
        <shadow val="0"/>
        <u val="none"/>
        <vertAlign val="baseline"/>
        <sz val="10"/>
        <color auto="1"/>
        <name val="Calibri Light"/>
        <scheme val="none"/>
      </font>
      <numFmt numFmtId="0" formatCode="General"/>
      <fill>
        <patternFill patternType="none">
          <fgColor indexed="64"/>
          <bgColor auto="1"/>
        </patternFill>
      </fill>
      <alignment horizontal="general" vertical="bottom" textRotation="0" wrapText="0" indent="0" justifyLastLine="0" shrinkToFit="0" readingOrder="0"/>
      <border diagonalUp="0" diagonalDown="0">
        <left/>
        <right/>
        <top style="thin">
          <color theme="7" tint="0.39997558519241921"/>
        </top>
        <bottom style="thin">
          <color theme="7" tint="0.39997558519241921"/>
        </bottom>
      </border>
    </dxf>
    <dxf>
      <font>
        <b val="0"/>
        <i val="0"/>
        <strike val="0"/>
        <condense val="0"/>
        <extend val="0"/>
        <outline val="0"/>
        <shadow val="0"/>
        <u val="none"/>
        <vertAlign val="baseline"/>
        <sz val="10"/>
        <color auto="1"/>
        <name val="Calibri Light"/>
        <scheme val="none"/>
      </font>
      <numFmt numFmtId="0" formatCode="General"/>
      <fill>
        <patternFill patternType="none">
          <fgColor indexed="64"/>
          <bgColor auto="1"/>
        </patternFill>
      </fill>
      <alignment horizontal="general" vertical="bottom" textRotation="0" wrapText="0" indent="0" justifyLastLine="0" shrinkToFit="0" readingOrder="0"/>
      <border diagonalUp="0" diagonalDown="0">
        <left/>
        <right/>
        <top style="thin">
          <color theme="7" tint="0.39997558519241921"/>
        </top>
        <bottom style="thin">
          <color theme="7" tint="0.39997558519241921"/>
        </bottom>
      </border>
    </dxf>
    <dxf>
      <font>
        <b val="0"/>
        <i val="0"/>
        <strike val="0"/>
        <condense val="0"/>
        <extend val="0"/>
        <outline val="0"/>
        <shadow val="0"/>
        <u val="none"/>
        <vertAlign val="baseline"/>
        <sz val="10"/>
        <color auto="1"/>
        <name val="Calibri Light"/>
        <scheme val="none"/>
      </font>
      <numFmt numFmtId="0" formatCode="General"/>
      <fill>
        <patternFill patternType="none">
          <fgColor indexed="64"/>
          <bgColor auto="1"/>
        </patternFill>
      </fill>
      <alignment horizontal="general" vertical="bottom" textRotation="0" wrapText="0" indent="0" justifyLastLine="0" shrinkToFit="0" readingOrder="0"/>
      <border diagonalUp="0" diagonalDown="0" outline="0">
        <left/>
        <right/>
        <top style="thin">
          <color theme="7" tint="0.39997558519241921"/>
        </top>
        <bottom style="thin">
          <color theme="7" tint="0.39997558519241921"/>
        </bottom>
      </border>
    </dxf>
    <dxf>
      <font>
        <b val="0"/>
        <i val="0"/>
        <strike val="0"/>
        <condense val="0"/>
        <extend val="0"/>
        <outline val="0"/>
        <shadow val="0"/>
        <u val="none"/>
        <vertAlign val="baseline"/>
        <sz val="10"/>
        <color auto="1"/>
        <name val="Calibri Light"/>
        <scheme val="none"/>
      </font>
      <numFmt numFmtId="0" formatCode="General"/>
      <fill>
        <patternFill patternType="none">
          <fgColor indexed="64"/>
          <bgColor auto="1"/>
        </patternFill>
      </fill>
      <alignment horizontal="general" vertical="bottom" textRotation="0" wrapText="0" indent="0" justifyLastLine="0" shrinkToFit="0" readingOrder="0"/>
      <border diagonalUp="0" diagonalDown="0" outline="0">
        <left/>
        <right/>
        <top style="thin">
          <color theme="7" tint="0.39997558519241921"/>
        </top>
        <bottom style="thin">
          <color theme="7" tint="0.39997558519241921"/>
        </bottom>
      </border>
    </dxf>
    <dxf>
      <font>
        <b val="0"/>
        <i val="0"/>
        <strike val="0"/>
        <condense val="0"/>
        <extend val="0"/>
        <outline val="0"/>
        <shadow val="0"/>
        <u val="none"/>
        <vertAlign val="baseline"/>
        <sz val="10"/>
        <color auto="1"/>
        <name val="Calibri Light"/>
        <scheme val="none"/>
      </font>
      <numFmt numFmtId="0" formatCode="General"/>
      <fill>
        <patternFill patternType="none">
          <fgColor indexed="64"/>
          <bgColor auto="1"/>
        </patternFill>
      </fill>
      <alignment horizontal="general" vertical="bottom" textRotation="0" wrapText="0" indent="0" justifyLastLine="0" shrinkToFit="0" readingOrder="0"/>
      <border diagonalUp="0" diagonalDown="0" outline="0">
        <left/>
        <right/>
        <top style="thin">
          <color theme="7" tint="0.39997558519241921"/>
        </top>
        <bottom style="thin">
          <color theme="7" tint="0.39997558519241921"/>
        </bottom>
      </border>
    </dxf>
    <dxf>
      <border outline="0">
        <top style="thin">
          <color theme="7" tint="0.39997558519241921"/>
        </top>
      </border>
    </dxf>
    <dxf>
      <border outline="0">
        <top style="thin">
          <color theme="7" tint="0.39997558519241921"/>
        </top>
        <bottom style="thin">
          <color theme="7" tint="0.39997558519241921"/>
        </bottom>
      </border>
    </dxf>
    <dxf>
      <font>
        <b val="0"/>
        <i val="0"/>
        <strike val="0"/>
        <condense val="0"/>
        <extend val="0"/>
        <outline val="0"/>
        <shadow val="0"/>
        <u val="none"/>
        <vertAlign val="baseline"/>
        <sz val="10"/>
        <color auto="1"/>
        <name val="Calibri Light"/>
        <scheme val="none"/>
      </font>
      <numFmt numFmtId="0" formatCode="General"/>
      <fill>
        <patternFill patternType="none">
          <fgColor indexed="64"/>
          <bgColor auto="1"/>
        </patternFill>
      </fill>
      <alignment horizontal="general" vertical="bottom" textRotation="0" wrapText="0" indent="0" justifyLastLine="0" shrinkToFit="0" readingOrder="0"/>
    </dxf>
    <dxf>
      <border outline="0">
        <bottom style="thin">
          <color theme="7" tint="0.39997558519241921"/>
        </bottom>
      </border>
    </dxf>
    <dxf>
      <font>
        <b/>
        <i val="0"/>
        <strike val="0"/>
        <condense val="0"/>
        <extend val="0"/>
        <outline val="0"/>
        <shadow val="0"/>
        <u val="none"/>
        <vertAlign val="baseline"/>
        <sz val="10"/>
        <color theme="0"/>
        <name val="Calibri Light"/>
        <scheme val="none"/>
      </font>
      <numFmt numFmtId="0" formatCode="General"/>
      <fill>
        <patternFill patternType="none">
          <fgColor indexed="64"/>
          <bgColor auto="1"/>
        </patternFill>
      </fill>
      <alignment horizontal="general" vertical="bottom" textRotation="0" wrapText="1" indent="0" justifyLastLine="0" shrinkToFit="0" readingOrder="0"/>
    </dxf>
    <dxf>
      <fill>
        <patternFill patternType="none">
          <fgColor indexed="64"/>
          <bgColor auto="1"/>
        </patternFill>
      </fill>
    </dxf>
    <dxf>
      <fill>
        <patternFill patternType="none">
          <fgColor indexed="64"/>
          <bgColor auto="1"/>
        </patternFill>
      </fill>
      <alignment horizontal="left" vertical="bottom" textRotation="0" indent="0" justifyLastLine="0" shrinkToFit="0" readingOrder="0"/>
    </dxf>
    <dxf>
      <fill>
        <patternFill patternType="none">
          <fgColor indexed="64"/>
          <bgColor auto="1"/>
        </patternFill>
      </fill>
      <alignment horizontal="left" vertical="bottom" textRotation="0" indent="0" justifyLastLine="0" shrinkToFit="0" readingOrder="0"/>
    </dxf>
    <dxf>
      <fill>
        <patternFill patternType="none">
          <fgColor indexed="64"/>
          <bgColor auto="1"/>
        </patternFill>
      </fill>
      <alignment horizontal="left" vertical="bottom" textRotation="0" indent="0" justifyLastLine="0" shrinkToFit="0" readingOrder="0"/>
    </dxf>
    <dxf>
      <fill>
        <patternFill patternType="none">
          <fgColor indexed="64"/>
          <bgColor auto="1"/>
        </patternFill>
      </fill>
      <alignment horizontal="left" vertical="bottom" textRotation="0" indent="0" justifyLastLine="0" shrinkToFit="0" readingOrder="0"/>
    </dxf>
    <dxf>
      <fill>
        <patternFill patternType="none">
          <fgColor indexed="64"/>
          <bgColor auto="1"/>
        </patternFill>
      </fill>
      <alignment horizontal="left" vertical="bottom" textRotation="0" indent="0" justifyLastLine="0" shrinkToFit="0" readingOrder="0"/>
    </dxf>
    <dxf>
      <fill>
        <patternFill patternType="none">
          <fgColor indexed="64"/>
          <bgColor auto="1"/>
        </patternFill>
      </fill>
      <alignment horizontal="left" vertical="bottom" textRotation="0" indent="0" justifyLastLine="0" shrinkToFit="0" readingOrder="0"/>
    </dxf>
    <dxf>
      <fill>
        <patternFill patternType="none">
          <fgColor indexed="64"/>
          <bgColor auto="1"/>
        </patternFill>
      </fill>
      <alignment horizontal="left" vertical="bottom" textRotation="0" indent="0" justifyLastLine="0" shrinkToFit="0" readingOrder="0"/>
    </dxf>
    <dxf>
      <fill>
        <patternFill patternType="none">
          <fgColor indexed="64"/>
          <bgColor auto="1"/>
        </patternFill>
      </fill>
      <alignment horizontal="left" vertical="bottom" textRotation="0" indent="0" justifyLastLine="0" shrinkToFit="0" readingOrder="0"/>
    </dxf>
    <dxf>
      <fill>
        <patternFill patternType="none">
          <fgColor indexed="64"/>
          <bgColor auto="1"/>
        </patternFill>
      </fill>
      <alignment horizontal="left" vertical="bottom" textRotation="0" indent="0" justifyLastLine="0" shrinkToFit="0" readingOrder="0"/>
    </dxf>
    <dxf>
      <fill>
        <patternFill patternType="none">
          <fgColor indexed="64"/>
          <bgColor auto="1"/>
        </patternFill>
      </fill>
      <alignment horizontal="left" vertical="bottom" textRotation="0" indent="0" justifyLastLine="0" shrinkToFit="0" readingOrder="0"/>
    </dxf>
    <dxf>
      <fill>
        <patternFill patternType="none">
          <fgColor indexed="64"/>
          <bgColor auto="1"/>
        </patternFill>
      </fill>
      <alignment horizontal="left" vertical="bottom" textRotation="0" wrapText="0" indent="0" justifyLastLine="0" shrinkToFit="0" readingOrder="0"/>
    </dxf>
    <dxf>
      <numFmt numFmtId="0" formatCode="General"/>
      <fill>
        <patternFill patternType="none">
          <fgColor indexed="64"/>
          <bgColor auto="1"/>
        </patternFill>
      </fill>
      <alignment horizontal="left" vertical="bottom" textRotation="0" indent="0" justifyLastLine="0" shrinkToFit="0" readingOrder="0"/>
    </dxf>
    <dxf>
      <fill>
        <patternFill patternType="none">
          <fgColor indexed="64"/>
          <bgColor auto="1"/>
        </patternFill>
      </fill>
      <alignment horizontal="left" vertical="bottom" textRotation="0" wrapText="0" indent="0" justifyLastLine="0" shrinkToFit="0" readingOrder="0"/>
    </dxf>
    <dxf>
      <numFmt numFmtId="4" formatCode="#,##0.00"/>
      <fill>
        <patternFill patternType="none">
          <fgColor indexed="64"/>
          <bgColor auto="1"/>
        </patternFill>
      </fill>
      <alignment horizontal="left" vertical="bottom" textRotation="0" wrapText="0" indent="0" justifyLastLine="0" shrinkToFit="0" readingOrder="0"/>
    </dxf>
    <dxf>
      <fill>
        <patternFill patternType="none">
          <fgColor indexed="64"/>
          <bgColor auto="1"/>
        </patternFill>
      </fill>
      <alignment horizontal="left" vertical="bottom" textRotation="0" wrapText="0" indent="0" justifyLastLine="0" shrinkToFit="0" readingOrder="0"/>
    </dxf>
    <dxf>
      <numFmt numFmtId="19" formatCode="m/d/yyyy"/>
      <fill>
        <patternFill patternType="none">
          <fgColor indexed="64"/>
          <bgColor auto="1"/>
        </patternFill>
      </fill>
      <alignment horizontal="left" vertical="bottom" textRotation="0" wrapText="0" indent="0" justifyLastLine="0" shrinkToFit="0" readingOrder="0"/>
    </dxf>
    <dxf>
      <numFmt numFmtId="0" formatCode="General"/>
      <fill>
        <patternFill patternType="none">
          <fgColor indexed="64"/>
          <bgColor auto="1"/>
        </patternFill>
      </fill>
      <alignment horizontal="left" vertical="bottom" textRotation="0" wrapText="0" indent="0" justifyLastLine="0" shrinkToFit="0" readingOrder="0"/>
    </dxf>
    <dxf>
      <numFmt numFmtId="30" formatCode="@"/>
      <fill>
        <patternFill patternType="none">
          <fgColor indexed="64"/>
          <bgColor auto="1"/>
        </patternFill>
      </fill>
      <alignment horizontal="left" vertical="bottom" textRotation="0" indent="0" justifyLastLine="0" shrinkToFit="0" readingOrder="0"/>
    </dxf>
    <dxf>
      <fill>
        <patternFill patternType="none">
          <fgColor indexed="64"/>
          <bgColor auto="1"/>
        </patternFill>
      </fill>
      <alignment horizontal="left" vertical="bottom" textRotation="0" indent="0" justifyLastLine="0" shrinkToFit="0" readingOrder="0"/>
    </dxf>
    <dxf>
      <fill>
        <patternFill patternType="none">
          <fgColor indexed="64"/>
          <bgColor auto="1"/>
        </patternFill>
      </fill>
      <alignment horizontal="left" vertical="bottom" textRotation="0" indent="0" justifyLastLine="0" shrinkToFit="0" readingOrder="0"/>
    </dxf>
    <dxf>
      <fill>
        <patternFill patternType="none">
          <fgColor indexed="64"/>
          <bgColor auto="1"/>
        </patternFill>
      </fill>
      <alignment horizontal="left" vertical="bottom" textRotation="0" indent="0" justifyLastLine="0" shrinkToFit="0" readingOrder="0"/>
    </dxf>
    <dxf>
      <fill>
        <patternFill patternType="none">
          <fgColor indexed="64"/>
          <bgColor auto="1"/>
        </patternFill>
      </fill>
      <alignment horizontal="left" vertical="bottom" textRotation="0" indent="0" justifyLastLine="0" shrinkToFit="0" readingOrder="0"/>
    </dxf>
    <dxf>
      <fill>
        <patternFill patternType="none">
          <fgColor indexed="64"/>
          <bgColor auto="1"/>
        </patternFill>
      </fill>
      <alignment horizontal="left" vertical="bottom" textRotation="0" indent="0" justifyLastLine="0" shrinkToFit="0" readingOrder="0"/>
    </dxf>
    <dxf>
      <fill>
        <patternFill patternType="none">
          <fgColor indexed="64"/>
          <bgColor auto="1"/>
        </patternFill>
      </fill>
      <alignment horizontal="left" vertical="bottom" textRotation="0" indent="0" justifyLastLine="0" shrinkToFit="0" readingOrder="0"/>
    </dxf>
    <dxf>
      <fill>
        <patternFill patternType="none">
          <fgColor indexed="64"/>
          <bgColor auto="1"/>
        </patternFill>
      </fill>
      <alignment horizontal="left" vertical="bottom" textRotation="0" indent="0" justifyLastLine="0" shrinkToFit="0" readingOrder="0"/>
    </dxf>
    <dxf>
      <fill>
        <patternFill patternType="none">
          <fgColor indexed="64"/>
          <bgColor auto="1"/>
        </patternFill>
      </fill>
      <alignment horizontal="left" vertical="bottom" textRotation="0" indent="0" justifyLastLine="0" shrinkToFit="0" readingOrder="0"/>
    </dxf>
    <dxf>
      <numFmt numFmtId="30" formatCode="@"/>
      <fill>
        <patternFill patternType="none">
          <fgColor indexed="64"/>
          <bgColor auto="1"/>
        </patternFill>
      </fill>
      <alignment horizontal="left" vertical="bottom" textRotation="0" indent="0" justifyLastLine="0" shrinkToFit="0" readingOrder="0"/>
    </dxf>
    <dxf>
      <fill>
        <patternFill patternType="none">
          <fgColor indexed="64"/>
          <bgColor auto="1"/>
        </patternFill>
      </fill>
      <alignment horizontal="left" vertical="bottom" textRotation="0" indent="0" justifyLastLine="0" shrinkToFit="0" readingOrder="0"/>
    </dxf>
    <dxf>
      <fill>
        <patternFill patternType="none">
          <fgColor indexed="64"/>
          <bgColor auto="1"/>
        </patternFill>
      </fill>
    </dxf>
    <dxf>
      <font>
        <b/>
        <i val="0"/>
        <strike val="0"/>
        <condense val="0"/>
        <extend val="0"/>
        <outline val="0"/>
        <shadow val="0"/>
        <u val="none"/>
        <vertAlign val="baseline"/>
        <sz val="10"/>
        <color theme="1"/>
        <name val="Calibri Light"/>
        <scheme val="none"/>
      </font>
      <alignment horizontal="general" vertical="bottom" textRotation="0" wrapText="1" indent="0" justifyLastLine="0" shrinkToFit="0" readingOrder="0"/>
    </dxf>
    <dxf>
      <fill>
        <patternFill patternType="none">
          <fgColor indexed="64"/>
          <bgColor auto="1"/>
        </patternFill>
      </fill>
    </dxf>
    <dxf>
      <fill>
        <patternFill patternType="none">
          <fgColor indexed="64"/>
          <bgColor auto="1"/>
        </patternFill>
      </fill>
      <alignment horizontal="left" vertical="bottom" textRotation="0" indent="0" justifyLastLine="0" shrinkToFit="0" readingOrder="0"/>
    </dxf>
    <dxf>
      <fill>
        <patternFill patternType="none">
          <fgColor indexed="64"/>
          <bgColor auto="1"/>
        </patternFill>
      </fill>
      <alignment horizontal="left" vertical="bottom" textRotation="0" indent="0" justifyLastLine="0" shrinkToFit="0" readingOrder="0"/>
    </dxf>
    <dxf>
      <fill>
        <patternFill patternType="none">
          <fgColor indexed="64"/>
          <bgColor auto="1"/>
        </patternFill>
      </fill>
      <alignment horizontal="left" vertical="bottom" textRotation="0" indent="0" justifyLastLine="0" shrinkToFit="0" readingOrder="0"/>
    </dxf>
    <dxf>
      <fill>
        <patternFill patternType="none">
          <fgColor indexed="64"/>
          <bgColor auto="1"/>
        </patternFill>
      </fill>
      <alignment horizontal="left" vertical="bottom" textRotation="0" indent="0" justifyLastLine="0" shrinkToFit="0" readingOrder="0"/>
    </dxf>
    <dxf>
      <fill>
        <patternFill patternType="none">
          <fgColor indexed="64"/>
          <bgColor auto="1"/>
        </patternFill>
      </fill>
      <alignment horizontal="left" vertical="bottom" textRotation="0" indent="0" justifyLastLine="0" shrinkToFit="0" readingOrder="0"/>
    </dxf>
    <dxf>
      <fill>
        <patternFill patternType="none">
          <fgColor indexed="64"/>
          <bgColor auto="1"/>
        </patternFill>
      </fill>
      <alignment horizontal="left" vertical="bottom" textRotation="0" indent="0" justifyLastLine="0" shrinkToFit="0" readingOrder="0"/>
    </dxf>
    <dxf>
      <fill>
        <patternFill patternType="none">
          <fgColor indexed="64"/>
          <bgColor auto="1"/>
        </patternFill>
      </fill>
      <alignment horizontal="left" vertical="bottom" textRotation="0" indent="0" justifyLastLine="0" shrinkToFit="0" readingOrder="0"/>
    </dxf>
    <dxf>
      <fill>
        <patternFill patternType="none">
          <fgColor indexed="64"/>
          <bgColor auto="1"/>
        </patternFill>
      </fill>
      <alignment horizontal="left" vertical="bottom" textRotation="0" indent="0" justifyLastLine="0" shrinkToFit="0" readingOrder="0"/>
    </dxf>
    <dxf>
      <fill>
        <patternFill patternType="none">
          <fgColor indexed="64"/>
          <bgColor auto="1"/>
        </patternFill>
      </fill>
      <alignment horizontal="left" vertical="bottom" textRotation="0" indent="0" justifyLastLine="0" shrinkToFit="0" readingOrder="0"/>
    </dxf>
    <dxf>
      <fill>
        <patternFill patternType="none">
          <fgColor indexed="64"/>
          <bgColor auto="1"/>
        </patternFill>
      </fill>
      <alignment horizontal="left" vertical="bottom" textRotation="0" indent="0" justifyLastLine="0" shrinkToFit="0" readingOrder="0"/>
    </dxf>
    <dxf>
      <fill>
        <patternFill patternType="none">
          <fgColor indexed="64"/>
          <bgColor auto="1"/>
        </patternFill>
      </fill>
      <alignment horizontal="left" vertical="bottom" textRotation="0" wrapText="0" indent="0" justifyLastLine="0" shrinkToFit="0" readingOrder="0"/>
    </dxf>
    <dxf>
      <numFmt numFmtId="0" formatCode="General"/>
      <fill>
        <patternFill patternType="none">
          <fgColor indexed="64"/>
          <bgColor auto="1"/>
        </patternFill>
      </fill>
      <alignment horizontal="left" vertical="bottom" textRotation="0" indent="0" justifyLastLine="0" shrinkToFit="0" readingOrder="0"/>
    </dxf>
    <dxf>
      <fill>
        <patternFill patternType="none">
          <fgColor indexed="64"/>
          <bgColor auto="1"/>
        </patternFill>
      </fill>
      <alignment horizontal="left" vertical="bottom" textRotation="0" wrapText="0" indent="0" justifyLastLine="0" shrinkToFit="0" readingOrder="0"/>
    </dxf>
    <dxf>
      <numFmt numFmtId="4" formatCode="#,##0.00"/>
      <fill>
        <patternFill patternType="none">
          <fgColor indexed="64"/>
          <bgColor auto="1"/>
        </patternFill>
      </fill>
      <alignment horizontal="left" vertical="bottom" textRotation="0" wrapText="0" indent="0" justifyLastLine="0" shrinkToFit="0" readingOrder="0"/>
    </dxf>
    <dxf>
      <fill>
        <patternFill patternType="none">
          <fgColor indexed="64"/>
          <bgColor auto="1"/>
        </patternFill>
      </fill>
      <alignment horizontal="left" vertical="bottom" textRotation="0" wrapText="0" indent="0" justifyLastLine="0" shrinkToFit="0" readingOrder="0"/>
    </dxf>
    <dxf>
      <numFmt numFmtId="19" formatCode="m/d/yyyy"/>
      <fill>
        <patternFill patternType="none">
          <fgColor indexed="64"/>
          <bgColor auto="1"/>
        </patternFill>
      </fill>
      <alignment horizontal="left" vertical="bottom" textRotation="0" wrapText="0" indent="0" justifyLastLine="0" shrinkToFit="0" readingOrder="0"/>
    </dxf>
    <dxf>
      <numFmt numFmtId="0" formatCode="General"/>
      <fill>
        <patternFill patternType="none">
          <fgColor indexed="64"/>
          <bgColor auto="1"/>
        </patternFill>
      </fill>
      <alignment horizontal="left" vertical="bottom" textRotation="0" wrapText="0" indent="0" justifyLastLine="0" shrinkToFit="0" readingOrder="0"/>
    </dxf>
    <dxf>
      <numFmt numFmtId="30" formatCode="@"/>
      <fill>
        <patternFill patternType="none">
          <fgColor indexed="64"/>
          <bgColor auto="1"/>
        </patternFill>
      </fill>
      <alignment horizontal="left" vertical="bottom" textRotation="0" indent="0" justifyLastLine="0" shrinkToFit="0" readingOrder="0"/>
    </dxf>
    <dxf>
      <fill>
        <patternFill patternType="none">
          <fgColor indexed="64"/>
          <bgColor auto="1"/>
        </patternFill>
      </fill>
      <alignment horizontal="left" vertical="bottom" textRotation="0" indent="0" justifyLastLine="0" shrinkToFit="0" readingOrder="0"/>
    </dxf>
    <dxf>
      <fill>
        <patternFill patternType="none">
          <fgColor indexed="64"/>
          <bgColor auto="1"/>
        </patternFill>
      </fill>
      <alignment horizontal="left" vertical="bottom" textRotation="0" indent="0" justifyLastLine="0" shrinkToFit="0" readingOrder="0"/>
    </dxf>
    <dxf>
      <fill>
        <patternFill patternType="none">
          <fgColor indexed="64"/>
          <bgColor auto="1"/>
        </patternFill>
      </fill>
      <alignment horizontal="left" vertical="bottom" textRotation="0" indent="0" justifyLastLine="0" shrinkToFit="0" readingOrder="0"/>
    </dxf>
    <dxf>
      <fill>
        <patternFill patternType="none">
          <fgColor indexed="64"/>
          <bgColor auto="1"/>
        </patternFill>
      </fill>
      <alignment horizontal="left" vertical="bottom" textRotation="0" indent="0" justifyLastLine="0" shrinkToFit="0" readingOrder="0"/>
    </dxf>
    <dxf>
      <fill>
        <patternFill patternType="none">
          <fgColor indexed="64"/>
          <bgColor auto="1"/>
        </patternFill>
      </fill>
      <alignment horizontal="left" vertical="bottom" textRotation="0" indent="0" justifyLastLine="0" shrinkToFit="0" readingOrder="0"/>
    </dxf>
    <dxf>
      <fill>
        <patternFill patternType="none">
          <fgColor indexed="64"/>
          <bgColor auto="1"/>
        </patternFill>
      </fill>
      <alignment horizontal="left" vertical="bottom" textRotation="0" indent="0" justifyLastLine="0" shrinkToFit="0" readingOrder="0"/>
    </dxf>
    <dxf>
      <fill>
        <patternFill patternType="none">
          <fgColor indexed="64"/>
          <bgColor auto="1"/>
        </patternFill>
      </fill>
      <alignment horizontal="left" vertical="bottom" textRotation="0" indent="0" justifyLastLine="0" shrinkToFit="0" readingOrder="0"/>
    </dxf>
    <dxf>
      <fill>
        <patternFill patternType="none">
          <fgColor indexed="64"/>
          <bgColor auto="1"/>
        </patternFill>
      </fill>
      <alignment horizontal="left" vertical="bottom" textRotation="0" indent="0" justifyLastLine="0" shrinkToFit="0" readingOrder="0"/>
    </dxf>
    <dxf>
      <numFmt numFmtId="30" formatCode="@"/>
      <fill>
        <patternFill patternType="none">
          <fgColor indexed="64"/>
          <bgColor auto="1"/>
        </patternFill>
      </fill>
      <alignment horizontal="left" vertical="bottom" textRotation="0" indent="0" justifyLastLine="0" shrinkToFit="0" readingOrder="0"/>
    </dxf>
    <dxf>
      <fill>
        <patternFill patternType="none">
          <fgColor indexed="64"/>
          <bgColor auto="1"/>
        </patternFill>
      </fill>
      <alignment horizontal="left" vertical="bottom" textRotation="0" indent="0" justifyLastLine="0" shrinkToFit="0" readingOrder="0"/>
    </dxf>
    <dxf>
      <fill>
        <patternFill patternType="none">
          <fgColor indexed="64"/>
          <bgColor auto="1"/>
        </patternFill>
      </fill>
    </dxf>
    <dxf>
      <font>
        <b/>
        <i val="0"/>
        <strike val="0"/>
        <condense val="0"/>
        <extend val="0"/>
        <outline val="0"/>
        <shadow val="0"/>
        <u val="none"/>
        <vertAlign val="baseline"/>
        <sz val="10"/>
        <color theme="1"/>
        <name val="Calibri Light"/>
        <scheme val="none"/>
      </font>
      <alignment horizontal="general" vertical="bottom" textRotation="0" wrapText="1" indent="0" justifyLastLine="0" shrinkToFit="0" readingOrder="0"/>
    </dxf>
    <dxf>
      <fill>
        <patternFill patternType="none">
          <fgColor indexed="64"/>
          <bgColor auto="1"/>
        </patternFill>
      </fill>
    </dxf>
    <dxf>
      <fill>
        <patternFill patternType="none">
          <fgColor indexed="64"/>
          <bgColor auto="1"/>
        </patternFill>
      </fill>
      <alignment horizontal="left" vertical="bottom" textRotation="0" indent="0" justifyLastLine="0" shrinkToFit="0" readingOrder="0"/>
    </dxf>
    <dxf>
      <fill>
        <patternFill patternType="none">
          <fgColor indexed="64"/>
          <bgColor auto="1"/>
        </patternFill>
      </fill>
      <alignment horizontal="left" vertical="bottom" textRotation="0" indent="0" justifyLastLine="0" shrinkToFit="0" readingOrder="0"/>
    </dxf>
    <dxf>
      <fill>
        <patternFill patternType="none">
          <fgColor indexed="64"/>
          <bgColor auto="1"/>
        </patternFill>
      </fill>
      <alignment horizontal="left" vertical="bottom" textRotation="0" indent="0" justifyLastLine="0" shrinkToFit="0" readingOrder="0"/>
    </dxf>
    <dxf>
      <fill>
        <patternFill patternType="none">
          <fgColor indexed="64"/>
          <bgColor auto="1"/>
        </patternFill>
      </fill>
      <alignment horizontal="left" vertical="bottom" textRotation="0" indent="0" justifyLastLine="0" shrinkToFit="0" readingOrder="0"/>
    </dxf>
    <dxf>
      <fill>
        <patternFill patternType="none">
          <fgColor indexed="64"/>
          <bgColor auto="1"/>
        </patternFill>
      </fill>
      <alignment horizontal="left" vertical="bottom" textRotation="0" indent="0" justifyLastLine="0" shrinkToFit="0" readingOrder="0"/>
    </dxf>
    <dxf>
      <fill>
        <patternFill patternType="none">
          <fgColor indexed="64"/>
          <bgColor auto="1"/>
        </patternFill>
      </fill>
      <alignment horizontal="left" vertical="bottom" textRotation="0" indent="0" justifyLastLine="0" shrinkToFit="0" readingOrder="0"/>
    </dxf>
    <dxf>
      <fill>
        <patternFill patternType="none">
          <fgColor indexed="64"/>
          <bgColor auto="1"/>
        </patternFill>
      </fill>
      <alignment horizontal="left" vertical="bottom" textRotation="0" indent="0" justifyLastLine="0" shrinkToFit="0" readingOrder="0"/>
    </dxf>
    <dxf>
      <fill>
        <patternFill patternType="none">
          <fgColor indexed="64"/>
          <bgColor auto="1"/>
        </patternFill>
      </fill>
      <alignment horizontal="left" vertical="bottom" textRotation="0" indent="0" justifyLastLine="0" shrinkToFit="0" readingOrder="0"/>
    </dxf>
    <dxf>
      <fill>
        <patternFill patternType="none">
          <fgColor indexed="64"/>
          <bgColor auto="1"/>
        </patternFill>
      </fill>
      <alignment horizontal="left" vertical="bottom" textRotation="0" indent="0" justifyLastLine="0" shrinkToFit="0" readingOrder="0"/>
    </dxf>
    <dxf>
      <fill>
        <patternFill patternType="none">
          <fgColor indexed="64"/>
          <bgColor auto="1"/>
        </patternFill>
      </fill>
      <alignment horizontal="left" vertical="bottom" textRotation="0" indent="0" justifyLastLine="0" shrinkToFit="0" readingOrder="0"/>
    </dxf>
    <dxf>
      <fill>
        <patternFill patternType="none">
          <fgColor indexed="64"/>
          <bgColor auto="1"/>
        </patternFill>
      </fill>
      <alignment horizontal="left" vertical="bottom" textRotation="0" wrapText="0" indent="0" justifyLastLine="0" shrinkToFit="0" readingOrder="0"/>
    </dxf>
    <dxf>
      <numFmt numFmtId="0" formatCode="General"/>
      <fill>
        <patternFill patternType="none">
          <fgColor indexed="64"/>
          <bgColor auto="1"/>
        </patternFill>
      </fill>
      <alignment horizontal="left" vertical="bottom" textRotation="0" indent="0" justifyLastLine="0" shrinkToFit="0" readingOrder="0"/>
    </dxf>
    <dxf>
      <fill>
        <patternFill patternType="none">
          <fgColor indexed="64"/>
          <bgColor auto="1"/>
        </patternFill>
      </fill>
      <alignment horizontal="left" vertical="bottom" textRotation="0" wrapText="0" indent="0" justifyLastLine="0" shrinkToFit="0" readingOrder="0"/>
    </dxf>
    <dxf>
      <numFmt numFmtId="4" formatCode="#,##0.00"/>
      <fill>
        <patternFill patternType="none">
          <fgColor indexed="64"/>
          <bgColor auto="1"/>
        </patternFill>
      </fill>
      <alignment horizontal="left" vertical="bottom" textRotation="0" wrapText="0" indent="0" justifyLastLine="0" shrinkToFit="0" readingOrder="0"/>
    </dxf>
    <dxf>
      <fill>
        <patternFill patternType="none">
          <fgColor indexed="64"/>
          <bgColor auto="1"/>
        </patternFill>
      </fill>
      <alignment horizontal="left" vertical="bottom" textRotation="0" wrapText="0" indent="0" justifyLastLine="0" shrinkToFit="0" readingOrder="0"/>
    </dxf>
    <dxf>
      <numFmt numFmtId="19" formatCode="m/d/yyyy"/>
      <fill>
        <patternFill patternType="none">
          <fgColor indexed="64"/>
          <bgColor auto="1"/>
        </patternFill>
      </fill>
      <alignment horizontal="left" vertical="bottom" textRotation="0" wrapText="0" indent="0" justifyLastLine="0" shrinkToFit="0" readingOrder="0"/>
    </dxf>
    <dxf>
      <numFmt numFmtId="0" formatCode="General"/>
      <fill>
        <patternFill patternType="none">
          <fgColor indexed="64"/>
          <bgColor auto="1"/>
        </patternFill>
      </fill>
      <alignment horizontal="left" vertical="bottom" textRotation="0" wrapText="0" indent="0" justifyLastLine="0" shrinkToFit="0" readingOrder="0"/>
    </dxf>
    <dxf>
      <numFmt numFmtId="30" formatCode="@"/>
      <fill>
        <patternFill patternType="none">
          <fgColor indexed="64"/>
          <bgColor auto="1"/>
        </patternFill>
      </fill>
      <alignment horizontal="left" vertical="bottom" textRotation="0" indent="0" justifyLastLine="0" shrinkToFit="0" readingOrder="0"/>
    </dxf>
    <dxf>
      <fill>
        <patternFill patternType="none">
          <fgColor indexed="64"/>
          <bgColor auto="1"/>
        </patternFill>
      </fill>
      <alignment horizontal="left" vertical="bottom" textRotation="0" indent="0" justifyLastLine="0" shrinkToFit="0" readingOrder="0"/>
    </dxf>
    <dxf>
      <fill>
        <patternFill patternType="none">
          <fgColor indexed="64"/>
          <bgColor auto="1"/>
        </patternFill>
      </fill>
      <alignment horizontal="left" vertical="bottom" textRotation="0" indent="0" justifyLastLine="0" shrinkToFit="0" readingOrder="0"/>
    </dxf>
    <dxf>
      <fill>
        <patternFill patternType="none">
          <fgColor indexed="64"/>
          <bgColor auto="1"/>
        </patternFill>
      </fill>
      <alignment horizontal="left" vertical="bottom" textRotation="0" indent="0" justifyLastLine="0" shrinkToFit="0" readingOrder="0"/>
    </dxf>
    <dxf>
      <fill>
        <patternFill patternType="none">
          <fgColor indexed="64"/>
          <bgColor auto="1"/>
        </patternFill>
      </fill>
      <alignment horizontal="left" vertical="bottom" textRotation="0" indent="0" justifyLastLine="0" shrinkToFit="0" readingOrder="0"/>
    </dxf>
    <dxf>
      <fill>
        <patternFill patternType="none">
          <fgColor indexed="64"/>
          <bgColor auto="1"/>
        </patternFill>
      </fill>
      <alignment horizontal="left" vertical="bottom" textRotation="0" indent="0" justifyLastLine="0" shrinkToFit="0" readingOrder="0"/>
    </dxf>
    <dxf>
      <fill>
        <patternFill patternType="none">
          <fgColor indexed="64"/>
          <bgColor auto="1"/>
        </patternFill>
      </fill>
      <alignment horizontal="left" vertical="bottom" textRotation="0" indent="0" justifyLastLine="0" shrinkToFit="0" readingOrder="0"/>
    </dxf>
    <dxf>
      <fill>
        <patternFill patternType="none">
          <fgColor indexed="64"/>
          <bgColor auto="1"/>
        </patternFill>
      </fill>
      <alignment horizontal="left" vertical="bottom" textRotation="0" indent="0" justifyLastLine="0" shrinkToFit="0" readingOrder="0"/>
    </dxf>
    <dxf>
      <fill>
        <patternFill patternType="none">
          <fgColor indexed="64"/>
          <bgColor auto="1"/>
        </patternFill>
      </fill>
      <alignment horizontal="left" vertical="bottom" textRotation="0" indent="0" justifyLastLine="0" shrinkToFit="0" readingOrder="0"/>
    </dxf>
    <dxf>
      <numFmt numFmtId="30" formatCode="@"/>
      <fill>
        <patternFill patternType="none">
          <fgColor indexed="64"/>
          <bgColor auto="1"/>
        </patternFill>
      </fill>
      <alignment horizontal="left" vertical="bottom" textRotation="0" indent="0" justifyLastLine="0" shrinkToFit="0" readingOrder="0"/>
    </dxf>
    <dxf>
      <fill>
        <patternFill patternType="none">
          <fgColor indexed="64"/>
          <bgColor auto="1"/>
        </patternFill>
      </fill>
      <alignment horizontal="left" vertical="bottom" textRotation="0" indent="0" justifyLastLine="0" shrinkToFit="0" readingOrder="0"/>
    </dxf>
    <dxf>
      <fill>
        <patternFill patternType="none">
          <fgColor indexed="64"/>
          <bgColor auto="1"/>
        </patternFill>
      </fill>
    </dxf>
    <dxf>
      <font>
        <b/>
        <i val="0"/>
        <strike val="0"/>
        <condense val="0"/>
        <extend val="0"/>
        <outline val="0"/>
        <shadow val="0"/>
        <u val="none"/>
        <vertAlign val="baseline"/>
        <sz val="10"/>
        <color theme="1"/>
        <name val="Calibri Light"/>
        <scheme val="none"/>
      </font>
      <alignment horizontal="general" vertical="bottom" textRotation="0" wrapText="1" indent="0" justifyLastLine="0" shrinkToFit="0" readingOrder="0"/>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indexed="65"/>
        </patternFill>
      </fill>
      <alignment horizontal="left" vertical="bottom" textRotation="0" indent="0" justifyLastLine="0" shrinkToFit="0" readingOrder="0"/>
    </dxf>
    <dxf>
      <fill>
        <patternFill patternType="none">
          <fgColor indexed="64"/>
          <bgColor indexed="65"/>
        </patternFill>
      </fill>
      <alignment horizontal="left" vertical="bottom" textRotation="0" indent="0" justifyLastLine="0" shrinkToFit="0" readingOrder="0"/>
    </dxf>
    <dxf>
      <fill>
        <patternFill patternType="none">
          <fgColor indexed="64"/>
          <bgColor indexed="65"/>
        </patternFill>
      </fill>
      <alignment horizontal="left" vertical="bottom" textRotation="0" indent="0" justifyLastLine="0" shrinkToFit="0" readingOrder="0"/>
    </dxf>
    <dxf>
      <fill>
        <patternFill patternType="none">
          <fgColor indexed="64"/>
          <bgColor indexed="65"/>
        </patternFill>
      </fill>
      <alignment horizontal="left" vertical="bottom" textRotation="0" indent="0" justifyLastLine="0" shrinkToFit="0" readingOrder="0"/>
    </dxf>
    <dxf>
      <fill>
        <patternFill patternType="none">
          <fgColor indexed="64"/>
          <bgColor indexed="65"/>
        </patternFill>
      </fill>
      <alignment horizontal="left" vertical="bottom" textRotation="0" indent="0" justifyLastLine="0" shrinkToFit="0" readingOrder="0"/>
    </dxf>
    <dxf>
      <fill>
        <patternFill patternType="none">
          <fgColor indexed="64"/>
          <bgColor indexed="65"/>
        </patternFill>
      </fill>
      <alignment horizontal="left" vertical="bottom" textRotation="0" indent="0" justifyLastLine="0" shrinkToFit="0" readingOrder="0"/>
    </dxf>
    <dxf>
      <fill>
        <patternFill patternType="none">
          <fgColor indexed="64"/>
          <bgColor indexed="65"/>
        </patternFill>
      </fill>
      <alignment horizontal="left" vertical="bottom" textRotation="0" indent="0" justifyLastLine="0" shrinkToFit="0" readingOrder="0"/>
    </dxf>
    <dxf>
      <fill>
        <patternFill patternType="none">
          <fgColor indexed="64"/>
          <bgColor auto="1"/>
        </patternFill>
      </fill>
      <alignment horizontal="left" vertical="bottom" textRotation="0" indent="0" justifyLastLine="0" shrinkToFit="0" readingOrder="0"/>
    </dxf>
    <dxf>
      <fill>
        <patternFill patternType="none">
          <fgColor indexed="64"/>
          <bgColor auto="1"/>
        </patternFill>
      </fill>
      <alignment horizontal="left" vertical="bottom" textRotation="0" indent="0" justifyLastLine="0" shrinkToFit="0" readingOrder="0"/>
    </dxf>
    <dxf>
      <fill>
        <patternFill patternType="none">
          <fgColor indexed="64"/>
          <bgColor auto="1"/>
        </patternFill>
      </fill>
      <alignment horizontal="left" vertical="bottom" textRotation="0" indent="0" justifyLastLine="0" shrinkToFit="0" readingOrder="0"/>
    </dxf>
    <dxf>
      <fill>
        <patternFill patternType="none">
          <fgColor indexed="64"/>
          <bgColor auto="1"/>
        </patternFill>
      </fill>
      <alignment horizontal="left" vertical="bottom" textRotation="0" wrapText="0" indent="0" justifyLastLine="0" shrinkToFit="0" readingOrder="0"/>
    </dxf>
    <dxf>
      <numFmt numFmtId="0" formatCode="General"/>
      <fill>
        <patternFill patternType="none">
          <fgColor indexed="64"/>
          <bgColor auto="1"/>
        </patternFill>
      </fill>
      <alignment horizontal="left" vertical="bottom" textRotation="0" indent="0" justifyLastLine="0" shrinkToFit="0" readingOrder="0"/>
    </dxf>
    <dxf>
      <numFmt numFmtId="4" formatCode="#,##0.00"/>
      <fill>
        <patternFill patternType="none">
          <fgColor indexed="64"/>
          <bgColor auto="1"/>
        </patternFill>
      </fill>
      <alignment horizontal="left" vertical="bottom" textRotation="0" wrapText="0" indent="0" justifyLastLine="0" shrinkToFit="0" readingOrder="0"/>
    </dxf>
    <dxf>
      <numFmt numFmtId="4" formatCode="#,##0.00"/>
      <fill>
        <patternFill patternType="none">
          <fgColor indexed="64"/>
          <bgColor auto="1"/>
        </patternFill>
      </fill>
      <alignment horizontal="left" vertical="bottom" textRotation="0" wrapText="0" indent="0" justifyLastLine="0" shrinkToFit="0" readingOrder="0"/>
    </dxf>
    <dxf>
      <fill>
        <patternFill patternType="none">
          <fgColor indexed="64"/>
          <bgColor auto="1"/>
        </patternFill>
      </fill>
      <alignment horizontal="left" vertical="bottom" textRotation="0" wrapText="0" indent="0" justifyLastLine="0" shrinkToFit="0" readingOrder="0"/>
    </dxf>
    <dxf>
      <numFmt numFmtId="19" formatCode="m/d/yyyy"/>
      <fill>
        <patternFill patternType="none">
          <fgColor indexed="64"/>
          <bgColor auto="1"/>
        </patternFill>
      </fill>
      <alignment horizontal="left" vertical="bottom" textRotation="0" wrapText="0" indent="0" justifyLastLine="0" shrinkToFit="0" readingOrder="0"/>
    </dxf>
    <dxf>
      <numFmt numFmtId="0" formatCode="General"/>
      <fill>
        <patternFill patternType="none">
          <fgColor indexed="64"/>
          <bgColor auto="1"/>
        </patternFill>
      </fill>
      <alignment horizontal="left" vertical="bottom" textRotation="0" wrapText="0" indent="0" justifyLastLine="0" shrinkToFit="0" readingOrder="0"/>
    </dxf>
    <dxf>
      <numFmt numFmtId="30" formatCode="@"/>
      <fill>
        <patternFill patternType="none">
          <fgColor indexed="64"/>
          <bgColor auto="1"/>
        </patternFill>
      </fill>
      <alignment horizontal="left" vertical="bottom" textRotation="0" indent="0" justifyLastLine="0" shrinkToFit="0" readingOrder="0"/>
    </dxf>
    <dxf>
      <fill>
        <patternFill patternType="none">
          <fgColor indexed="64"/>
          <bgColor auto="1"/>
        </patternFill>
      </fill>
      <alignment horizontal="left" vertical="bottom" textRotation="0" indent="0" justifyLastLine="0" shrinkToFit="0" readingOrder="0"/>
    </dxf>
    <dxf>
      <fill>
        <patternFill patternType="none">
          <fgColor indexed="64"/>
          <bgColor auto="1"/>
        </patternFill>
      </fill>
      <alignment horizontal="left" vertical="bottom" textRotation="0" indent="0" justifyLastLine="0" shrinkToFit="0" readingOrder="0"/>
    </dxf>
    <dxf>
      <fill>
        <patternFill patternType="none">
          <fgColor indexed="64"/>
          <bgColor auto="1"/>
        </patternFill>
      </fill>
      <alignment horizontal="left" vertical="bottom" textRotation="0" indent="0" justifyLastLine="0" shrinkToFit="0" readingOrder="0"/>
    </dxf>
    <dxf>
      <fill>
        <patternFill patternType="none">
          <fgColor indexed="64"/>
          <bgColor auto="1"/>
        </patternFill>
      </fill>
      <alignment horizontal="left" vertical="bottom" textRotation="0" indent="0" justifyLastLine="0" shrinkToFit="0" readingOrder="0"/>
    </dxf>
    <dxf>
      <fill>
        <patternFill patternType="none">
          <fgColor indexed="64"/>
          <bgColor auto="1"/>
        </patternFill>
      </fill>
      <alignment horizontal="left" vertical="bottom" textRotation="0" indent="0" justifyLastLine="0" shrinkToFit="0" readingOrder="0"/>
    </dxf>
    <dxf>
      <fill>
        <patternFill patternType="none">
          <fgColor indexed="64"/>
          <bgColor auto="1"/>
        </patternFill>
      </fill>
      <alignment horizontal="left" vertical="bottom" textRotation="0" indent="0" justifyLastLine="0" shrinkToFit="0" readingOrder="0"/>
    </dxf>
    <dxf>
      <fill>
        <patternFill patternType="none">
          <fgColor indexed="64"/>
          <bgColor auto="1"/>
        </patternFill>
      </fill>
      <alignment horizontal="left" vertical="bottom" textRotation="0" indent="0" justifyLastLine="0" shrinkToFit="0" readingOrder="0"/>
    </dxf>
    <dxf>
      <fill>
        <patternFill patternType="none">
          <fgColor indexed="64"/>
          <bgColor auto="1"/>
        </patternFill>
      </fill>
      <alignment horizontal="left" vertical="bottom" textRotation="0" indent="0" justifyLastLine="0" shrinkToFit="0" readingOrder="0"/>
    </dxf>
    <dxf>
      <numFmt numFmtId="30" formatCode="@"/>
      <fill>
        <patternFill patternType="none">
          <fgColor indexed="64"/>
          <bgColor auto="1"/>
        </patternFill>
      </fill>
      <alignment horizontal="left" vertical="bottom" textRotation="0" indent="0" justifyLastLine="0" shrinkToFit="0" readingOrder="0"/>
    </dxf>
    <dxf>
      <fill>
        <patternFill patternType="none">
          <fgColor indexed="64"/>
          <bgColor auto="1"/>
        </patternFill>
      </fill>
      <alignment horizontal="left" vertical="bottom" textRotation="0" indent="0" justifyLastLine="0" shrinkToFit="0" readingOrder="0"/>
    </dxf>
    <dxf>
      <fill>
        <patternFill patternType="none">
          <fgColor indexed="64"/>
          <bgColor auto="1"/>
        </patternFill>
      </fill>
    </dxf>
    <dxf>
      <font>
        <b/>
        <i val="0"/>
        <strike val="0"/>
        <condense val="0"/>
        <extend val="0"/>
        <outline val="0"/>
        <shadow val="0"/>
        <u val="none"/>
        <vertAlign val="baseline"/>
        <sz val="10"/>
        <color theme="1"/>
        <name val="Calibri Light"/>
        <scheme val="none"/>
      </font>
      <alignment horizontal="general" vertical="bottom" textRotation="0" wrapText="1" indent="0" justifyLastLine="0" shrinkToFit="0" readingOrder="0"/>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alignment horizontal="left" vertical="bottom" textRotation="0" indent="0" justifyLastLine="0" shrinkToFit="0" readingOrder="0"/>
    </dxf>
    <dxf>
      <fill>
        <patternFill patternType="none">
          <fgColor indexed="64"/>
          <bgColor indexed="65"/>
        </patternFill>
      </fill>
      <alignment horizontal="left" vertical="bottom" textRotation="0" indent="0" justifyLastLine="0" shrinkToFit="0" readingOrder="0"/>
    </dxf>
    <dxf>
      <fill>
        <patternFill patternType="none">
          <fgColor indexed="64"/>
          <bgColor indexed="65"/>
        </patternFill>
      </fill>
      <alignment horizontal="left" vertical="bottom" textRotation="0" indent="0" justifyLastLine="0" shrinkToFit="0" readingOrder="0"/>
    </dxf>
    <dxf>
      <fill>
        <patternFill patternType="none">
          <fgColor indexed="64"/>
          <bgColor indexed="65"/>
        </patternFill>
      </fill>
      <alignment horizontal="left" vertical="bottom" textRotation="0" indent="0" justifyLastLine="0" shrinkToFit="0" readingOrder="0"/>
    </dxf>
    <dxf>
      <fill>
        <patternFill patternType="none">
          <fgColor indexed="64"/>
          <bgColor indexed="65"/>
        </patternFill>
      </fill>
      <alignment horizontal="left" vertical="bottom" textRotation="0" indent="0" justifyLastLine="0" shrinkToFit="0" readingOrder="0"/>
    </dxf>
    <dxf>
      <fill>
        <patternFill patternType="none">
          <fgColor indexed="64"/>
          <bgColor indexed="65"/>
        </patternFill>
      </fill>
      <alignment horizontal="left" vertical="bottom" textRotation="0" indent="0" justifyLastLine="0" shrinkToFit="0" readingOrder="0"/>
    </dxf>
    <dxf>
      <fill>
        <patternFill patternType="none">
          <fgColor indexed="64"/>
          <bgColor indexed="65"/>
        </patternFill>
      </fill>
      <alignment horizontal="left" vertical="bottom" textRotation="0" indent="0" justifyLastLine="0" shrinkToFit="0" readingOrder="0"/>
    </dxf>
    <dxf>
      <fill>
        <patternFill patternType="none">
          <fgColor indexed="64"/>
          <bgColor indexed="65"/>
        </patternFill>
      </fill>
      <alignment horizontal="left" vertical="bottom" textRotation="0" indent="0" justifyLastLine="0" shrinkToFit="0" readingOrder="0"/>
    </dxf>
    <dxf>
      <fill>
        <patternFill patternType="none">
          <fgColor indexed="64"/>
          <bgColor auto="1"/>
        </patternFill>
      </fill>
      <alignment horizontal="left" vertical="bottom" textRotation="0" indent="0" justifyLastLine="0" shrinkToFit="0" readingOrder="0"/>
    </dxf>
    <dxf>
      <fill>
        <patternFill patternType="none">
          <fgColor indexed="64"/>
          <bgColor auto="1"/>
        </patternFill>
      </fill>
      <alignment horizontal="left" vertical="bottom" textRotation="0" indent="0" justifyLastLine="0" shrinkToFit="0" readingOrder="0"/>
    </dxf>
    <dxf>
      <fill>
        <patternFill patternType="none">
          <fgColor indexed="64"/>
          <bgColor auto="1"/>
        </patternFill>
      </fill>
      <alignment horizontal="left" vertical="bottom" textRotation="0" wrapText="0" indent="0" justifyLastLine="0" shrinkToFit="0" readingOrder="0"/>
    </dxf>
    <dxf>
      <numFmt numFmtId="0" formatCode="General"/>
      <fill>
        <patternFill patternType="none">
          <fgColor indexed="64"/>
          <bgColor auto="1"/>
        </patternFill>
      </fill>
      <alignment horizontal="left" vertical="bottom" textRotation="0" indent="0" justifyLastLine="0" shrinkToFit="0" readingOrder="0"/>
    </dxf>
    <dxf>
      <numFmt numFmtId="4" formatCode="#,##0.00"/>
      <fill>
        <patternFill patternType="none">
          <fgColor indexed="64"/>
          <bgColor auto="1"/>
        </patternFill>
      </fill>
      <alignment horizontal="left" vertical="bottom" textRotation="0" wrapText="0" indent="0" justifyLastLine="0" shrinkToFit="0" readingOrder="0"/>
    </dxf>
    <dxf>
      <numFmt numFmtId="4" formatCode="#,##0.00"/>
      <fill>
        <patternFill patternType="none">
          <fgColor indexed="64"/>
          <bgColor auto="1"/>
        </patternFill>
      </fill>
      <alignment horizontal="left" vertical="bottom" textRotation="0" wrapText="0" indent="0" justifyLastLine="0" shrinkToFit="0" readingOrder="0"/>
    </dxf>
    <dxf>
      <fill>
        <patternFill patternType="none">
          <fgColor indexed="64"/>
          <bgColor auto="1"/>
        </patternFill>
      </fill>
      <alignment horizontal="left" vertical="bottom" textRotation="0" wrapText="0" indent="0" justifyLastLine="0" shrinkToFit="0" readingOrder="0"/>
    </dxf>
    <dxf>
      <numFmt numFmtId="19" formatCode="m/d/yyyy"/>
      <fill>
        <patternFill patternType="none">
          <fgColor indexed="64"/>
          <bgColor auto="1"/>
        </patternFill>
      </fill>
      <alignment horizontal="left" vertical="bottom" textRotation="0" wrapText="0" indent="0" justifyLastLine="0" shrinkToFit="0" readingOrder="0"/>
    </dxf>
    <dxf>
      <numFmt numFmtId="0" formatCode="General"/>
      <fill>
        <patternFill patternType="none">
          <fgColor indexed="64"/>
          <bgColor auto="1"/>
        </patternFill>
      </fill>
      <alignment horizontal="left" vertical="bottom" textRotation="0" wrapText="0" indent="0" justifyLastLine="0" shrinkToFit="0" readingOrder="0"/>
    </dxf>
    <dxf>
      <numFmt numFmtId="30" formatCode="@"/>
      <fill>
        <patternFill patternType="none">
          <fgColor indexed="64"/>
          <bgColor auto="1"/>
        </patternFill>
      </fill>
      <alignment horizontal="left" vertical="bottom" textRotation="0" indent="0" justifyLastLine="0" shrinkToFit="0" readingOrder="0"/>
    </dxf>
    <dxf>
      <fill>
        <patternFill patternType="none">
          <fgColor indexed="64"/>
          <bgColor auto="1"/>
        </patternFill>
      </fill>
      <alignment horizontal="left" vertical="bottom" textRotation="0" indent="0" justifyLastLine="0" shrinkToFit="0" readingOrder="0"/>
    </dxf>
    <dxf>
      <fill>
        <patternFill patternType="none">
          <fgColor indexed="64"/>
          <bgColor auto="1"/>
        </patternFill>
      </fill>
      <alignment horizontal="left" vertical="bottom" textRotation="0" indent="0" justifyLastLine="0" shrinkToFit="0" readingOrder="0"/>
    </dxf>
    <dxf>
      <fill>
        <patternFill patternType="none">
          <fgColor indexed="64"/>
          <bgColor auto="1"/>
        </patternFill>
      </fill>
      <alignment horizontal="left" vertical="bottom" textRotation="0" indent="0" justifyLastLine="0" shrinkToFit="0" readingOrder="0"/>
    </dxf>
    <dxf>
      <fill>
        <patternFill patternType="none">
          <fgColor indexed="64"/>
          <bgColor auto="1"/>
        </patternFill>
      </fill>
      <alignment horizontal="left" vertical="bottom" textRotation="0" indent="0" justifyLastLine="0" shrinkToFit="0" readingOrder="0"/>
    </dxf>
    <dxf>
      <fill>
        <patternFill patternType="none">
          <fgColor indexed="64"/>
          <bgColor auto="1"/>
        </patternFill>
      </fill>
      <alignment horizontal="left" vertical="bottom" textRotation="0" indent="0" justifyLastLine="0" shrinkToFit="0" readingOrder="0"/>
    </dxf>
    <dxf>
      <fill>
        <patternFill patternType="none">
          <fgColor indexed="64"/>
          <bgColor auto="1"/>
        </patternFill>
      </fill>
      <alignment horizontal="left" vertical="bottom" textRotation="0" indent="0" justifyLastLine="0" shrinkToFit="0" readingOrder="0"/>
    </dxf>
    <dxf>
      <fill>
        <patternFill patternType="none">
          <fgColor indexed="64"/>
          <bgColor auto="1"/>
        </patternFill>
      </fill>
      <alignment horizontal="left" vertical="bottom" textRotation="0" indent="0" justifyLastLine="0" shrinkToFit="0" readingOrder="0"/>
    </dxf>
    <dxf>
      <fill>
        <patternFill patternType="none">
          <fgColor indexed="64"/>
          <bgColor auto="1"/>
        </patternFill>
      </fill>
      <alignment horizontal="left" vertical="bottom" textRotation="0" indent="0" justifyLastLine="0" shrinkToFit="0" readingOrder="0"/>
    </dxf>
    <dxf>
      <numFmt numFmtId="30" formatCode="@"/>
      <fill>
        <patternFill patternType="none">
          <fgColor indexed="64"/>
          <bgColor auto="1"/>
        </patternFill>
      </fill>
      <alignment horizontal="left" vertical="bottom" textRotation="0" indent="0" justifyLastLine="0" shrinkToFit="0" readingOrder="0"/>
    </dxf>
    <dxf>
      <fill>
        <patternFill patternType="none">
          <fgColor indexed="64"/>
          <bgColor auto="1"/>
        </patternFill>
      </fill>
      <alignment horizontal="left" vertical="bottom" textRotation="0" indent="0" justifyLastLine="0" shrinkToFit="0" readingOrder="0"/>
    </dxf>
    <dxf>
      <fill>
        <patternFill patternType="none">
          <fgColor indexed="64"/>
          <bgColor auto="1"/>
        </patternFill>
      </fill>
    </dxf>
    <dxf>
      <font>
        <b/>
        <i val="0"/>
        <strike val="0"/>
        <condense val="0"/>
        <extend val="0"/>
        <outline val="0"/>
        <shadow val="0"/>
        <u val="none"/>
        <vertAlign val="baseline"/>
        <sz val="10"/>
        <color theme="1"/>
        <name val="Calibri Light"/>
        <scheme val="none"/>
      </font>
      <alignment horizontal="general" vertical="bottom" textRotation="0" wrapText="1" indent="0" justifyLastLine="0" shrinkToFit="0" readingOrder="0"/>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alignment horizontal="left" vertical="bottom" textRotation="0" indent="0" justifyLastLine="0" shrinkToFit="0" readingOrder="0"/>
    </dxf>
    <dxf>
      <fill>
        <patternFill patternType="none">
          <fgColor indexed="64"/>
          <bgColor auto="1"/>
        </patternFill>
      </fill>
      <alignment horizontal="left" vertical="bottom" textRotation="0" indent="0" justifyLastLine="0" shrinkToFit="0" readingOrder="0"/>
    </dxf>
    <dxf>
      <fill>
        <patternFill patternType="none">
          <fgColor indexed="64"/>
          <bgColor indexed="65"/>
        </patternFill>
      </fill>
      <alignment horizontal="left" vertical="bottom" textRotation="0" indent="0" justifyLastLine="0" shrinkToFit="0" readingOrder="0"/>
    </dxf>
    <dxf>
      <fill>
        <patternFill patternType="none">
          <fgColor indexed="64"/>
          <bgColor indexed="65"/>
        </patternFill>
      </fill>
      <alignment horizontal="left" vertical="bottom" textRotation="0" indent="0" justifyLastLine="0" shrinkToFit="0" readingOrder="0"/>
    </dxf>
    <dxf>
      <fill>
        <patternFill patternType="none">
          <fgColor indexed="64"/>
          <bgColor indexed="65"/>
        </patternFill>
      </fill>
      <alignment horizontal="left" vertical="bottom" textRotation="0" indent="0" justifyLastLine="0" shrinkToFit="0" readingOrder="0"/>
    </dxf>
    <dxf>
      <fill>
        <patternFill patternType="none">
          <fgColor indexed="64"/>
          <bgColor indexed="65"/>
        </patternFill>
      </fill>
      <alignment horizontal="left" vertical="bottom" textRotation="0" indent="0" justifyLastLine="0" shrinkToFit="0" readingOrder="0"/>
    </dxf>
    <dxf>
      <fill>
        <patternFill patternType="none">
          <fgColor indexed="64"/>
          <bgColor indexed="65"/>
        </patternFill>
      </fill>
      <alignment horizontal="left" vertical="bottom" textRotation="0" indent="0" justifyLastLine="0" shrinkToFit="0" readingOrder="0"/>
    </dxf>
    <dxf>
      <fill>
        <patternFill patternType="none">
          <fgColor indexed="64"/>
          <bgColor indexed="65"/>
        </patternFill>
      </fill>
      <alignment horizontal="left" vertical="bottom" textRotation="0" indent="0" justifyLastLine="0" shrinkToFit="0" readingOrder="0"/>
    </dxf>
    <dxf>
      <fill>
        <patternFill patternType="none">
          <fgColor indexed="64"/>
          <bgColor indexed="65"/>
        </patternFill>
      </fill>
      <alignment horizontal="left" vertical="bottom" textRotation="0" indent="0" justifyLastLine="0" shrinkToFit="0" readingOrder="0"/>
    </dxf>
    <dxf>
      <fill>
        <patternFill patternType="none">
          <fgColor indexed="64"/>
          <bgColor auto="1"/>
        </patternFill>
      </fill>
      <alignment horizontal="left" vertical="bottom" textRotation="0" indent="0" justifyLastLine="0" shrinkToFit="0" readingOrder="0"/>
    </dxf>
    <dxf>
      <fill>
        <patternFill patternType="none">
          <fgColor indexed="64"/>
          <bgColor auto="1"/>
        </patternFill>
      </fill>
      <alignment horizontal="left" vertical="bottom" textRotation="0" wrapText="0" indent="0" justifyLastLine="0" shrinkToFit="0" readingOrder="0"/>
    </dxf>
    <dxf>
      <numFmt numFmtId="0" formatCode="General"/>
      <fill>
        <patternFill patternType="none">
          <fgColor indexed="64"/>
          <bgColor auto="1"/>
        </patternFill>
      </fill>
      <alignment horizontal="left" vertical="bottom" textRotation="0" indent="0" justifyLastLine="0" shrinkToFit="0" readingOrder="0"/>
    </dxf>
    <dxf>
      <numFmt numFmtId="4" formatCode="#,##0.00"/>
      <fill>
        <patternFill patternType="none">
          <fgColor indexed="64"/>
          <bgColor auto="1"/>
        </patternFill>
      </fill>
      <alignment horizontal="left" vertical="bottom" textRotation="0" wrapText="0" indent="0" justifyLastLine="0" shrinkToFit="0" readingOrder="0"/>
    </dxf>
    <dxf>
      <numFmt numFmtId="4" formatCode="#,##0.00"/>
      <fill>
        <patternFill patternType="none">
          <fgColor indexed="64"/>
          <bgColor auto="1"/>
        </patternFill>
      </fill>
      <alignment horizontal="left" vertical="bottom" textRotation="0" wrapText="0" indent="0" justifyLastLine="0" shrinkToFit="0" readingOrder="0"/>
    </dxf>
    <dxf>
      <fill>
        <patternFill patternType="none">
          <fgColor indexed="64"/>
          <bgColor auto="1"/>
        </patternFill>
      </fill>
      <alignment horizontal="left" vertical="bottom" textRotation="0" wrapText="0" indent="0" justifyLastLine="0" shrinkToFit="0" readingOrder="0"/>
    </dxf>
    <dxf>
      <numFmt numFmtId="19" formatCode="m/d/yyyy"/>
      <fill>
        <patternFill patternType="none">
          <fgColor indexed="64"/>
          <bgColor auto="1"/>
        </patternFill>
      </fill>
      <alignment horizontal="left" vertical="bottom" textRotation="0" wrapText="0" indent="0" justifyLastLine="0" shrinkToFit="0" readingOrder="0"/>
    </dxf>
    <dxf>
      <numFmt numFmtId="0" formatCode="General"/>
      <fill>
        <patternFill patternType="none">
          <fgColor indexed="64"/>
          <bgColor auto="1"/>
        </patternFill>
      </fill>
      <alignment horizontal="left" vertical="bottom" textRotation="0" wrapText="0" indent="0" justifyLastLine="0" shrinkToFit="0" readingOrder="0"/>
    </dxf>
    <dxf>
      <numFmt numFmtId="30" formatCode="@"/>
      <fill>
        <patternFill patternType="none">
          <fgColor indexed="64"/>
          <bgColor auto="1"/>
        </patternFill>
      </fill>
      <alignment horizontal="left" vertical="bottom" textRotation="0" indent="0" justifyLastLine="0" shrinkToFit="0" readingOrder="0"/>
    </dxf>
    <dxf>
      <fill>
        <patternFill patternType="none">
          <fgColor indexed="64"/>
          <bgColor auto="1"/>
        </patternFill>
      </fill>
      <alignment horizontal="left" vertical="bottom" textRotation="0" indent="0" justifyLastLine="0" shrinkToFit="0" readingOrder="0"/>
    </dxf>
    <dxf>
      <fill>
        <patternFill patternType="none">
          <fgColor indexed="64"/>
          <bgColor auto="1"/>
        </patternFill>
      </fill>
      <alignment horizontal="left" vertical="bottom" textRotation="0" indent="0" justifyLastLine="0" shrinkToFit="0" readingOrder="0"/>
    </dxf>
    <dxf>
      <fill>
        <patternFill patternType="none">
          <fgColor indexed="64"/>
          <bgColor auto="1"/>
        </patternFill>
      </fill>
      <alignment horizontal="left" vertical="bottom" textRotation="0" indent="0" justifyLastLine="0" shrinkToFit="0" readingOrder="0"/>
    </dxf>
    <dxf>
      <fill>
        <patternFill patternType="none">
          <fgColor indexed="64"/>
          <bgColor auto="1"/>
        </patternFill>
      </fill>
      <alignment horizontal="left" vertical="bottom" textRotation="0" indent="0" justifyLastLine="0" shrinkToFit="0" readingOrder="0"/>
    </dxf>
    <dxf>
      <fill>
        <patternFill patternType="none">
          <fgColor indexed="64"/>
          <bgColor auto="1"/>
        </patternFill>
      </fill>
      <alignment horizontal="left" vertical="bottom" textRotation="0" indent="0" justifyLastLine="0" shrinkToFit="0" readingOrder="0"/>
    </dxf>
    <dxf>
      <fill>
        <patternFill patternType="none">
          <fgColor indexed="64"/>
          <bgColor auto="1"/>
        </patternFill>
      </fill>
      <alignment horizontal="left" vertical="bottom" textRotation="0" indent="0" justifyLastLine="0" shrinkToFit="0" readingOrder="0"/>
    </dxf>
    <dxf>
      <fill>
        <patternFill patternType="none">
          <fgColor indexed="64"/>
          <bgColor auto="1"/>
        </patternFill>
      </fill>
      <alignment horizontal="left" vertical="bottom" textRotation="0" indent="0" justifyLastLine="0" shrinkToFit="0" readingOrder="0"/>
    </dxf>
    <dxf>
      <fill>
        <patternFill patternType="none">
          <fgColor indexed="64"/>
          <bgColor auto="1"/>
        </patternFill>
      </fill>
      <alignment horizontal="left" vertical="bottom" textRotation="0" indent="0" justifyLastLine="0" shrinkToFit="0" readingOrder="0"/>
    </dxf>
    <dxf>
      <numFmt numFmtId="30" formatCode="@"/>
      <fill>
        <patternFill patternType="none">
          <fgColor indexed="64"/>
          <bgColor auto="1"/>
        </patternFill>
      </fill>
      <alignment horizontal="left" vertical="bottom" textRotation="0" indent="0" justifyLastLine="0" shrinkToFit="0" readingOrder="0"/>
    </dxf>
    <dxf>
      <fill>
        <patternFill patternType="none">
          <fgColor indexed="64"/>
          <bgColor auto="1"/>
        </patternFill>
      </fill>
      <alignment horizontal="left" vertical="bottom" textRotation="0" indent="0" justifyLastLine="0" shrinkToFit="0" readingOrder="0"/>
    </dxf>
    <dxf>
      <fill>
        <patternFill patternType="none">
          <fgColor indexed="64"/>
          <bgColor auto="1"/>
        </patternFill>
      </fill>
    </dxf>
    <dxf>
      <font>
        <b/>
        <i val="0"/>
        <strike val="0"/>
        <condense val="0"/>
        <extend val="0"/>
        <outline val="0"/>
        <shadow val="0"/>
        <u val="none"/>
        <vertAlign val="baseline"/>
        <sz val="10"/>
        <color theme="1"/>
        <name val="Calibri Light"/>
        <scheme val="none"/>
      </font>
      <alignment horizontal="general" vertical="bottom" textRotation="0" wrapText="1" indent="0" justifyLastLine="0" shrinkToFit="0" readingOrder="0"/>
    </dxf>
    <dxf>
      <fill>
        <patternFill patternType="none">
          <fgColor indexed="64"/>
          <bgColor auto="1"/>
        </patternFill>
      </fill>
    </dxf>
    <dxf>
      <fill>
        <patternFill patternType="none">
          <fgColor indexed="64"/>
          <bgColor auto="1"/>
        </patternFill>
      </fill>
      <alignment horizontal="left" vertical="bottom" textRotation="0" indent="0" justifyLastLine="0" shrinkToFit="0" readingOrder="0"/>
    </dxf>
    <dxf>
      <fill>
        <patternFill patternType="none">
          <fgColor indexed="64"/>
          <bgColor auto="1"/>
        </patternFill>
      </fill>
      <alignment horizontal="left" vertical="bottom" textRotation="0" indent="0" justifyLastLine="0" shrinkToFit="0" readingOrder="0"/>
    </dxf>
    <dxf>
      <fill>
        <patternFill patternType="none">
          <fgColor indexed="64"/>
          <bgColor auto="1"/>
        </patternFill>
      </fill>
      <alignment horizontal="left" vertical="bottom" textRotation="0" indent="0" justifyLastLine="0" shrinkToFit="0" readingOrder="0"/>
    </dxf>
    <dxf>
      <fill>
        <patternFill patternType="none">
          <fgColor indexed="64"/>
          <bgColor auto="1"/>
        </patternFill>
      </fill>
      <alignment horizontal="left" vertical="bottom" textRotation="0" indent="0" justifyLastLine="0" shrinkToFit="0" readingOrder="0"/>
    </dxf>
    <dxf>
      <fill>
        <patternFill patternType="none">
          <fgColor indexed="64"/>
          <bgColor auto="1"/>
        </patternFill>
      </fill>
      <alignment horizontal="left" vertical="bottom" textRotation="0" indent="0" justifyLastLine="0" shrinkToFit="0" readingOrder="0"/>
    </dxf>
    <dxf>
      <fill>
        <patternFill patternType="none">
          <fgColor indexed="64"/>
          <bgColor auto="1"/>
        </patternFill>
      </fill>
      <alignment horizontal="left" vertical="bottom" textRotation="0" indent="0" justifyLastLine="0" shrinkToFit="0" readingOrder="0"/>
    </dxf>
    <dxf>
      <fill>
        <patternFill patternType="none">
          <fgColor indexed="64"/>
          <bgColor auto="1"/>
        </patternFill>
      </fill>
      <alignment horizontal="left" vertical="bottom" textRotation="0" indent="0" justifyLastLine="0" shrinkToFit="0" readingOrder="0"/>
    </dxf>
    <dxf>
      <fill>
        <patternFill patternType="none">
          <fgColor indexed="64"/>
          <bgColor auto="1"/>
        </patternFill>
      </fill>
      <alignment horizontal="left" vertical="bottom" textRotation="0" indent="0" justifyLastLine="0" shrinkToFit="0" readingOrder="0"/>
    </dxf>
    <dxf>
      <fill>
        <patternFill patternType="none">
          <fgColor indexed="64"/>
          <bgColor auto="1"/>
        </patternFill>
      </fill>
      <alignment horizontal="left" vertical="bottom" textRotation="0" indent="0" justifyLastLine="0" shrinkToFit="0" readingOrder="0"/>
    </dxf>
    <dxf>
      <fill>
        <patternFill patternType="none">
          <fgColor indexed="64"/>
          <bgColor auto="1"/>
        </patternFill>
      </fill>
      <alignment horizontal="left" vertical="bottom" textRotation="0" indent="0" justifyLastLine="0" shrinkToFit="0" readingOrder="0"/>
    </dxf>
    <dxf>
      <fill>
        <patternFill patternType="none">
          <fgColor indexed="64"/>
          <bgColor auto="1"/>
        </patternFill>
      </fill>
      <alignment horizontal="left" vertical="bottom" textRotation="0" wrapText="0" indent="0" justifyLastLine="0" shrinkToFit="0" readingOrder="0"/>
    </dxf>
    <dxf>
      <numFmt numFmtId="0" formatCode="General"/>
      <fill>
        <patternFill patternType="none">
          <fgColor indexed="64"/>
          <bgColor auto="1"/>
        </patternFill>
      </fill>
      <alignment horizontal="left" vertical="bottom" textRotation="0" indent="0" justifyLastLine="0" shrinkToFit="0" readingOrder="0"/>
    </dxf>
    <dxf>
      <numFmt numFmtId="4" formatCode="#,##0.00"/>
      <fill>
        <patternFill patternType="none">
          <fgColor indexed="64"/>
          <bgColor auto="1"/>
        </patternFill>
      </fill>
      <alignment horizontal="left" vertical="bottom" textRotation="0" wrapText="0" indent="0" justifyLastLine="0" shrinkToFit="0" readingOrder="0"/>
    </dxf>
    <dxf>
      <numFmt numFmtId="4" formatCode="#,##0.00"/>
      <fill>
        <patternFill patternType="none">
          <fgColor indexed="64"/>
          <bgColor auto="1"/>
        </patternFill>
      </fill>
      <alignment horizontal="left" vertical="bottom" textRotation="0" wrapText="0" indent="0" justifyLastLine="0" shrinkToFit="0" readingOrder="0"/>
    </dxf>
    <dxf>
      <fill>
        <patternFill patternType="none">
          <fgColor indexed="64"/>
          <bgColor auto="1"/>
        </patternFill>
      </fill>
      <alignment horizontal="left" vertical="bottom" textRotation="0" wrapText="0" indent="0" justifyLastLine="0" shrinkToFit="0" readingOrder="0"/>
    </dxf>
    <dxf>
      <numFmt numFmtId="19" formatCode="m/d/yyyy"/>
      <fill>
        <patternFill patternType="none">
          <fgColor indexed="64"/>
          <bgColor auto="1"/>
        </patternFill>
      </fill>
      <alignment horizontal="left" vertical="bottom" textRotation="0" wrapText="0" indent="0" justifyLastLine="0" shrinkToFit="0" readingOrder="0"/>
    </dxf>
    <dxf>
      <numFmt numFmtId="0" formatCode="General"/>
      <fill>
        <patternFill patternType="none">
          <fgColor indexed="64"/>
          <bgColor auto="1"/>
        </patternFill>
      </fill>
      <alignment horizontal="left" vertical="bottom" textRotation="0" wrapText="0" indent="0" justifyLastLine="0" shrinkToFit="0" readingOrder="0"/>
    </dxf>
    <dxf>
      <numFmt numFmtId="30" formatCode="@"/>
      <fill>
        <patternFill patternType="none">
          <fgColor indexed="64"/>
          <bgColor auto="1"/>
        </patternFill>
      </fill>
      <alignment horizontal="left" vertical="bottom" textRotation="0" indent="0" justifyLastLine="0" shrinkToFit="0" readingOrder="0"/>
    </dxf>
    <dxf>
      <fill>
        <patternFill patternType="none">
          <fgColor indexed="64"/>
          <bgColor auto="1"/>
        </patternFill>
      </fill>
      <alignment horizontal="left" vertical="bottom" textRotation="0" indent="0" justifyLastLine="0" shrinkToFit="0" readingOrder="0"/>
    </dxf>
    <dxf>
      <fill>
        <patternFill patternType="none">
          <fgColor indexed="64"/>
          <bgColor auto="1"/>
        </patternFill>
      </fill>
      <alignment horizontal="left" vertical="bottom" textRotation="0" indent="0" justifyLastLine="0" shrinkToFit="0" readingOrder="0"/>
    </dxf>
    <dxf>
      <fill>
        <patternFill patternType="none">
          <fgColor indexed="64"/>
          <bgColor auto="1"/>
        </patternFill>
      </fill>
      <alignment horizontal="left" vertical="bottom" textRotation="0" indent="0" justifyLastLine="0" shrinkToFit="0" readingOrder="0"/>
    </dxf>
    <dxf>
      <fill>
        <patternFill patternType="none">
          <fgColor indexed="64"/>
          <bgColor auto="1"/>
        </patternFill>
      </fill>
      <alignment horizontal="left" vertical="bottom" textRotation="0" indent="0" justifyLastLine="0" shrinkToFit="0" readingOrder="0"/>
    </dxf>
    <dxf>
      <fill>
        <patternFill patternType="none">
          <fgColor indexed="64"/>
          <bgColor auto="1"/>
        </patternFill>
      </fill>
      <alignment horizontal="left" vertical="bottom" textRotation="0" indent="0" justifyLastLine="0" shrinkToFit="0" readingOrder="0"/>
    </dxf>
    <dxf>
      <fill>
        <patternFill patternType="none">
          <fgColor indexed="64"/>
          <bgColor auto="1"/>
        </patternFill>
      </fill>
      <alignment horizontal="left" vertical="bottom" textRotation="0" indent="0" justifyLastLine="0" shrinkToFit="0" readingOrder="0"/>
    </dxf>
    <dxf>
      <fill>
        <patternFill patternType="none">
          <fgColor indexed="64"/>
          <bgColor auto="1"/>
        </patternFill>
      </fill>
      <alignment horizontal="left" vertical="bottom" textRotation="0" indent="0" justifyLastLine="0" shrinkToFit="0" readingOrder="0"/>
    </dxf>
    <dxf>
      <fill>
        <patternFill patternType="none">
          <fgColor indexed="64"/>
          <bgColor auto="1"/>
        </patternFill>
      </fill>
      <alignment horizontal="left" vertical="bottom" textRotation="0" indent="0" justifyLastLine="0" shrinkToFit="0" readingOrder="0"/>
    </dxf>
    <dxf>
      <numFmt numFmtId="30" formatCode="@"/>
      <fill>
        <patternFill patternType="none">
          <fgColor indexed="64"/>
          <bgColor auto="1"/>
        </patternFill>
      </fill>
      <alignment horizontal="left" vertical="bottom" textRotation="0" indent="0" justifyLastLine="0" shrinkToFit="0" readingOrder="0"/>
    </dxf>
    <dxf>
      <fill>
        <patternFill patternType="none">
          <fgColor indexed="64"/>
          <bgColor auto="1"/>
        </patternFill>
      </fill>
      <alignment horizontal="left" vertical="bottom" textRotation="0" indent="0" justifyLastLine="0" shrinkToFit="0" readingOrder="0"/>
    </dxf>
    <dxf>
      <fill>
        <patternFill patternType="none">
          <fgColor indexed="64"/>
          <bgColor auto="1"/>
        </patternFill>
      </fill>
    </dxf>
    <dxf>
      <font>
        <b/>
        <i val="0"/>
        <strike val="0"/>
        <condense val="0"/>
        <extend val="0"/>
        <outline val="0"/>
        <shadow val="0"/>
        <u val="none"/>
        <vertAlign val="baseline"/>
        <sz val="10"/>
        <color theme="1"/>
        <name val="Calibri Light"/>
        <scheme val="none"/>
      </font>
      <alignment horizontal="general" vertical="bottom" textRotation="0" wrapText="1" indent="0" justifyLastLine="0" shrinkToFit="0" readingOrder="0"/>
    </dxf>
    <dxf>
      <font>
        <strike val="0"/>
        <outline val="0"/>
        <shadow val="0"/>
        <u val="none"/>
        <vertAlign val="baseline"/>
        <sz val="10"/>
        <color auto="1"/>
        <name val="Calibri Light"/>
        <scheme val="none"/>
      </font>
    </dxf>
    <dxf>
      <font>
        <strike val="0"/>
        <outline val="0"/>
        <shadow val="0"/>
        <u val="none"/>
        <vertAlign val="baseline"/>
        <sz val="10"/>
        <color auto="1"/>
        <name val="Calibri Light"/>
        <scheme val="none"/>
      </font>
    </dxf>
    <dxf>
      <font>
        <strike val="0"/>
        <outline val="0"/>
        <shadow val="0"/>
        <u val="none"/>
        <vertAlign val="baseline"/>
        <sz val="10"/>
        <color auto="1"/>
        <name val="Calibri Light"/>
        <scheme val="none"/>
      </font>
    </dxf>
    <dxf>
      <font>
        <strike val="0"/>
        <outline val="0"/>
        <shadow val="0"/>
        <u val="none"/>
        <vertAlign val="baseline"/>
        <sz val="10"/>
        <color auto="1"/>
        <name val="Calibri Light"/>
        <scheme val="none"/>
      </font>
    </dxf>
    <dxf>
      <font>
        <strike val="0"/>
        <outline val="0"/>
        <shadow val="0"/>
        <u val="none"/>
        <vertAlign val="baseline"/>
        <sz val="10"/>
        <color auto="1"/>
        <name val="Calibri Light"/>
        <scheme val="none"/>
      </font>
    </dxf>
    <dxf>
      <font>
        <strike val="0"/>
        <outline val="0"/>
        <shadow val="0"/>
        <u val="none"/>
        <vertAlign val="baseline"/>
        <sz val="10"/>
        <color auto="1"/>
        <name val="Calibri Light"/>
        <scheme val="none"/>
      </font>
    </dxf>
    <dxf>
      <font>
        <b val="0"/>
        <i val="0"/>
        <strike val="0"/>
        <condense val="0"/>
        <extend val="0"/>
        <outline val="0"/>
        <shadow val="0"/>
        <u val="none"/>
        <vertAlign val="baseline"/>
        <sz val="10"/>
        <color auto="1"/>
        <name val="Calibri Light"/>
        <scheme val="none"/>
      </font>
    </dxf>
    <dxf>
      <font>
        <strike val="0"/>
        <outline val="0"/>
        <shadow val="0"/>
        <u val="none"/>
        <vertAlign val="baseline"/>
        <sz val="10"/>
        <color auto="1"/>
        <name val="Calibri Light"/>
        <scheme val="none"/>
      </font>
    </dxf>
    <dxf>
      <font>
        <strike val="0"/>
        <outline val="0"/>
        <shadow val="0"/>
        <u val="none"/>
        <vertAlign val="baseline"/>
        <sz val="10"/>
        <color auto="1"/>
        <name val="Calibri Light"/>
        <scheme val="none"/>
      </font>
    </dxf>
    <dxf>
      <font>
        <strike val="0"/>
        <outline val="0"/>
        <shadow val="0"/>
        <u val="none"/>
        <vertAlign val="baseline"/>
        <sz val="10"/>
        <color auto="1"/>
        <name val="Calibri Light"/>
        <scheme val="none"/>
      </font>
    </dxf>
    <dxf>
      <font>
        <b val="0"/>
        <i val="0"/>
        <strike val="0"/>
        <condense val="0"/>
        <extend val="0"/>
        <outline val="0"/>
        <shadow val="0"/>
        <u val="none"/>
        <vertAlign val="baseline"/>
        <sz val="10"/>
        <color auto="1"/>
        <name val="Calibri Light"/>
        <scheme val="none"/>
      </font>
      <alignment horizontal="left" vertical="bottom" textRotation="0" indent="0" justifyLastLine="0" shrinkToFit="0" readingOrder="0"/>
    </dxf>
    <dxf>
      <font>
        <b val="0"/>
        <i val="0"/>
        <strike val="0"/>
        <condense val="0"/>
        <extend val="0"/>
        <outline val="0"/>
        <shadow val="0"/>
        <u val="none"/>
        <vertAlign val="baseline"/>
        <sz val="10"/>
        <color auto="1"/>
        <name val="Calibri Light"/>
        <scheme val="none"/>
      </font>
      <alignment horizontal="left" vertical="bottom" textRotation="0" indent="0" justifyLastLine="0" shrinkToFit="0" readingOrder="0"/>
    </dxf>
    <dxf>
      <font>
        <b val="0"/>
        <i val="0"/>
        <strike val="0"/>
        <condense val="0"/>
        <extend val="0"/>
        <outline val="0"/>
        <shadow val="0"/>
        <u val="none"/>
        <vertAlign val="baseline"/>
        <sz val="10"/>
        <color auto="1"/>
        <name val="Calibri Light"/>
        <scheme val="none"/>
      </font>
      <alignment horizontal="left" vertical="bottom" textRotation="0" indent="0" justifyLastLine="0" shrinkToFit="0" readingOrder="0"/>
    </dxf>
    <dxf>
      <font>
        <b val="0"/>
        <i val="0"/>
        <strike val="0"/>
        <condense val="0"/>
        <extend val="0"/>
        <outline val="0"/>
        <shadow val="0"/>
        <u val="none"/>
        <vertAlign val="baseline"/>
        <sz val="10"/>
        <color auto="1"/>
        <name val="Calibri Light"/>
        <scheme val="none"/>
      </font>
      <alignment horizontal="left" vertical="bottom" textRotation="0" indent="0" justifyLastLine="0" shrinkToFit="0" readingOrder="0"/>
    </dxf>
    <dxf>
      <font>
        <b val="0"/>
        <i val="0"/>
        <strike val="0"/>
        <condense val="0"/>
        <extend val="0"/>
        <outline val="0"/>
        <shadow val="0"/>
        <u val="none"/>
        <vertAlign val="baseline"/>
        <sz val="10"/>
        <color auto="1"/>
        <name val="Calibri Light"/>
        <scheme val="none"/>
      </font>
      <alignment horizontal="left" vertical="bottom" textRotation="0" indent="0" justifyLastLine="0" shrinkToFit="0" readingOrder="0"/>
    </dxf>
    <dxf>
      <font>
        <b val="0"/>
        <i val="0"/>
        <strike val="0"/>
        <condense val="0"/>
        <extend val="0"/>
        <outline val="0"/>
        <shadow val="0"/>
        <u val="none"/>
        <vertAlign val="baseline"/>
        <sz val="10"/>
        <color auto="1"/>
        <name val="Calibri Light"/>
        <scheme val="none"/>
      </font>
      <alignment horizontal="left" vertical="bottom" textRotation="0" indent="0" justifyLastLine="0" shrinkToFit="0" readingOrder="0"/>
    </dxf>
    <dxf>
      <font>
        <b val="0"/>
        <i val="0"/>
        <strike val="0"/>
        <condense val="0"/>
        <extend val="0"/>
        <outline val="0"/>
        <shadow val="0"/>
        <u val="none"/>
        <vertAlign val="baseline"/>
        <sz val="10"/>
        <color auto="1"/>
        <name val="Calibri Light"/>
        <scheme val="none"/>
      </font>
      <alignment horizontal="left" vertical="bottom" textRotation="0" indent="0" justifyLastLine="0" shrinkToFit="0" readingOrder="0"/>
    </dxf>
    <dxf>
      <font>
        <strike val="0"/>
        <outline val="0"/>
        <shadow val="0"/>
        <u val="none"/>
        <vertAlign val="baseline"/>
        <sz val="10"/>
        <color auto="1"/>
        <name val="Calibri Light"/>
        <scheme val="none"/>
      </font>
      <alignment horizontal="left" vertical="bottom" textRotation="0" indent="0" justifyLastLine="0" shrinkToFit="0" readingOrder="0"/>
    </dxf>
    <dxf>
      <font>
        <strike val="0"/>
        <outline val="0"/>
        <shadow val="0"/>
        <u val="none"/>
        <vertAlign val="baseline"/>
        <sz val="10"/>
        <color auto="1"/>
        <name val="Calibri Light"/>
        <scheme val="none"/>
      </font>
      <alignment horizontal="left" vertical="bottom" textRotation="0" indent="0" justifyLastLine="0" shrinkToFit="0" readingOrder="0"/>
    </dxf>
    <dxf>
      <font>
        <strike val="0"/>
        <outline val="0"/>
        <shadow val="0"/>
        <u val="none"/>
        <vertAlign val="baseline"/>
        <sz val="10"/>
        <color auto="1"/>
        <name val="Calibri Light"/>
        <scheme val="none"/>
      </font>
      <alignment horizontal="left" vertical="bottom" textRotation="0" indent="0" justifyLastLine="0" shrinkToFit="0" readingOrder="0"/>
    </dxf>
    <dxf>
      <font>
        <strike val="0"/>
        <outline val="0"/>
        <shadow val="0"/>
        <u val="none"/>
        <vertAlign val="baseline"/>
        <sz val="10"/>
        <color auto="1"/>
        <name val="Calibri Light"/>
        <scheme val="none"/>
      </font>
      <alignment horizontal="left" vertical="bottom" textRotation="0" wrapText="0" indent="0" justifyLastLine="0" shrinkToFit="0" readingOrder="0"/>
    </dxf>
    <dxf>
      <font>
        <strike val="0"/>
        <outline val="0"/>
        <shadow val="0"/>
        <u val="none"/>
        <vertAlign val="baseline"/>
        <sz val="10"/>
        <color auto="1"/>
        <name val="Calibri Light"/>
        <scheme val="none"/>
      </font>
      <numFmt numFmtId="0" formatCode="General"/>
      <alignment horizontal="left" vertical="bottom" textRotation="0" indent="0" justifyLastLine="0" shrinkToFit="0" readingOrder="0"/>
    </dxf>
    <dxf>
      <font>
        <strike val="0"/>
        <outline val="0"/>
        <shadow val="0"/>
        <u val="none"/>
        <vertAlign val="baseline"/>
        <sz val="10"/>
        <color auto="1"/>
        <name val="Calibri Light"/>
        <scheme val="none"/>
      </font>
      <numFmt numFmtId="4" formatCode="#,##0.00"/>
      <alignment horizontal="left" vertical="bottom" textRotation="0" wrapText="0" indent="0" justifyLastLine="0" shrinkToFit="0" readingOrder="0"/>
    </dxf>
    <dxf>
      <font>
        <strike val="0"/>
        <outline val="0"/>
        <shadow val="0"/>
        <u val="none"/>
        <vertAlign val="baseline"/>
        <sz val="10"/>
        <color auto="1"/>
        <name val="Calibri Light"/>
        <scheme val="none"/>
      </font>
      <numFmt numFmtId="4" formatCode="#,##0.00"/>
      <alignment horizontal="left" vertical="bottom" textRotation="0" wrapText="0" indent="0" justifyLastLine="0" shrinkToFit="0" readingOrder="0"/>
    </dxf>
    <dxf>
      <font>
        <strike val="0"/>
        <outline val="0"/>
        <shadow val="0"/>
        <u val="none"/>
        <vertAlign val="baseline"/>
        <sz val="10"/>
        <color auto="1"/>
        <name val="Calibri Light"/>
        <scheme val="none"/>
      </font>
      <alignment horizontal="left" vertical="bottom" textRotation="0" wrapText="0" indent="0" justifyLastLine="0" shrinkToFit="0" readingOrder="0"/>
    </dxf>
    <dxf>
      <font>
        <strike val="0"/>
        <outline val="0"/>
        <shadow val="0"/>
        <u val="none"/>
        <vertAlign val="baseline"/>
        <sz val="10"/>
        <color auto="1"/>
        <name val="Calibri Light"/>
        <scheme val="none"/>
      </font>
      <numFmt numFmtId="19" formatCode="m/d/yyyy"/>
      <alignment horizontal="left" vertical="bottom" textRotation="0" wrapText="0" indent="0" justifyLastLine="0" shrinkToFit="0" readingOrder="0"/>
    </dxf>
    <dxf>
      <font>
        <strike val="0"/>
        <outline val="0"/>
        <shadow val="0"/>
        <u val="none"/>
        <vertAlign val="baseline"/>
        <sz val="10"/>
        <color auto="1"/>
        <name val="Calibri Light"/>
        <scheme val="none"/>
      </font>
      <numFmt numFmtId="0" formatCode="General"/>
      <alignment horizontal="left" vertical="bottom" textRotation="0" wrapText="0" indent="0" justifyLastLine="0" shrinkToFit="0" readingOrder="0"/>
    </dxf>
    <dxf>
      <font>
        <strike val="0"/>
        <outline val="0"/>
        <shadow val="0"/>
        <u val="none"/>
        <vertAlign val="baseline"/>
        <sz val="10"/>
        <color auto="1"/>
        <name val="Calibri Light"/>
        <scheme val="none"/>
      </font>
      <numFmt numFmtId="30" formatCode="@"/>
      <alignment horizontal="left" vertical="bottom" textRotation="0" indent="0" justifyLastLine="0" shrinkToFit="0" readingOrder="0"/>
    </dxf>
    <dxf>
      <font>
        <strike val="0"/>
        <outline val="0"/>
        <shadow val="0"/>
        <u val="none"/>
        <vertAlign val="baseline"/>
        <sz val="10"/>
        <color auto="1"/>
        <name val="Calibri Light"/>
        <scheme val="none"/>
      </font>
      <alignment horizontal="left" vertical="bottom" textRotation="0" indent="0" justifyLastLine="0" shrinkToFit="0" readingOrder="0"/>
    </dxf>
    <dxf>
      <font>
        <strike val="0"/>
        <outline val="0"/>
        <shadow val="0"/>
        <u val="none"/>
        <vertAlign val="baseline"/>
        <sz val="10"/>
        <color auto="1"/>
        <name val="Calibri Light"/>
        <scheme val="none"/>
      </font>
      <alignment horizontal="left" vertical="bottom" textRotation="0" indent="0" justifyLastLine="0" shrinkToFit="0" readingOrder="0"/>
    </dxf>
    <dxf>
      <font>
        <strike val="0"/>
        <outline val="0"/>
        <shadow val="0"/>
        <u val="none"/>
        <vertAlign val="baseline"/>
        <sz val="10"/>
        <color auto="1"/>
        <name val="Calibri Light"/>
        <scheme val="none"/>
      </font>
      <alignment horizontal="left" vertical="bottom" textRotation="0" indent="0" justifyLastLine="0" shrinkToFit="0" readingOrder="0"/>
    </dxf>
    <dxf>
      <font>
        <strike val="0"/>
        <outline val="0"/>
        <shadow val="0"/>
        <u val="none"/>
        <vertAlign val="baseline"/>
        <sz val="10"/>
        <color auto="1"/>
        <name val="Calibri Light"/>
        <scheme val="none"/>
      </font>
      <alignment horizontal="left" vertical="bottom" textRotation="0" indent="0" justifyLastLine="0" shrinkToFit="0" readingOrder="0"/>
    </dxf>
    <dxf>
      <font>
        <strike val="0"/>
        <outline val="0"/>
        <shadow val="0"/>
        <u val="none"/>
        <vertAlign val="baseline"/>
        <sz val="10"/>
        <color auto="1"/>
        <name val="Calibri Light"/>
        <scheme val="none"/>
      </font>
      <alignment horizontal="left" vertical="bottom" textRotation="0" indent="0" justifyLastLine="0" shrinkToFit="0" readingOrder="0"/>
    </dxf>
    <dxf>
      <font>
        <strike val="0"/>
        <outline val="0"/>
        <shadow val="0"/>
        <u val="none"/>
        <vertAlign val="baseline"/>
        <sz val="10"/>
        <color auto="1"/>
        <name val="Calibri Light"/>
        <scheme val="none"/>
      </font>
      <alignment horizontal="left" vertical="bottom" textRotation="0" indent="0" justifyLastLine="0" shrinkToFit="0" readingOrder="0"/>
    </dxf>
    <dxf>
      <font>
        <strike val="0"/>
        <outline val="0"/>
        <shadow val="0"/>
        <u val="none"/>
        <vertAlign val="baseline"/>
        <sz val="10"/>
        <color auto="1"/>
        <name val="Calibri Light"/>
        <scheme val="none"/>
      </font>
      <alignment horizontal="left" vertical="bottom" textRotation="0" indent="0" justifyLastLine="0" shrinkToFit="0" readingOrder="0"/>
    </dxf>
    <dxf>
      <font>
        <strike val="0"/>
        <outline val="0"/>
        <shadow val="0"/>
        <u val="none"/>
        <vertAlign val="baseline"/>
        <sz val="10"/>
        <color auto="1"/>
        <name val="Calibri Light"/>
        <scheme val="none"/>
      </font>
      <alignment horizontal="left" vertical="bottom" textRotation="0" indent="0" justifyLastLine="0" shrinkToFit="0" readingOrder="0"/>
    </dxf>
    <dxf>
      <font>
        <strike val="0"/>
        <outline val="0"/>
        <shadow val="0"/>
        <u val="none"/>
        <vertAlign val="baseline"/>
        <sz val="10"/>
        <color auto="1"/>
        <name val="Calibri Light"/>
        <scheme val="none"/>
      </font>
      <numFmt numFmtId="30" formatCode="@"/>
      <alignment horizontal="left" vertical="bottom" textRotation="0" indent="0" justifyLastLine="0" shrinkToFit="0" readingOrder="0"/>
    </dxf>
    <dxf>
      <font>
        <strike val="0"/>
        <outline val="0"/>
        <shadow val="0"/>
        <u val="none"/>
        <vertAlign val="baseline"/>
        <sz val="10"/>
        <color auto="1"/>
        <name val="Calibri Light"/>
        <scheme val="none"/>
      </font>
      <alignment horizontal="left" vertical="bottom" textRotation="0" indent="0" justifyLastLine="0" shrinkToFit="0" readingOrder="0"/>
    </dxf>
    <dxf>
      <font>
        <strike val="0"/>
        <outline val="0"/>
        <shadow val="0"/>
        <u val="none"/>
        <vertAlign val="baseline"/>
        <sz val="10"/>
        <color auto="1"/>
        <name val="Calibri Light"/>
        <scheme val="none"/>
      </font>
    </dxf>
    <dxf>
      <font>
        <b/>
        <i val="0"/>
        <strike val="0"/>
        <condense val="0"/>
        <extend val="0"/>
        <outline val="0"/>
        <shadow val="0"/>
        <u val="none"/>
        <vertAlign val="baseline"/>
        <sz val="10"/>
        <color auto="1"/>
        <name val="Calibri Light"/>
        <scheme val="none"/>
      </font>
      <alignment horizontal="general" vertical="bottom" textRotation="0" wrapText="1" indent="0" justifyLastLine="0" shrinkToFit="0" readingOrder="0"/>
    </dxf>
  </dxfs>
  <tableStyles count="0" defaultTableStyle="TableStyleMedium2" defaultPivotStyle="PivotStyleLight16"/>
  <colors>
    <mruColors>
      <color rgb="FF7BC143"/>
      <color rgb="FF828282"/>
      <color rgb="FF555555"/>
      <color rgb="FF439639"/>
      <color rgb="FF0000FF"/>
      <color rgb="FF1B6CB5"/>
      <color rgb="FFD98C24"/>
      <color rgb="FF72CDF4"/>
      <color rgb="FF81CB77"/>
      <color rgb="FFACCCE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50"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'M05-S01'!$X$15</c:f>
              <c:strCache>
                <c:ptCount val="1"/>
                <c:pt idx="0">
                  <c:v>Cumulative Cost</c:v>
                </c:pt>
              </c:strCache>
            </c:strRef>
          </c:tx>
          <c:spPr>
            <a:ln w="28575" cap="rnd">
              <a:solidFill>
                <a:srgbClr val="FF0000"/>
              </a:solidFill>
              <a:round/>
            </a:ln>
            <a:effectLst/>
          </c:spPr>
          <c:marker>
            <c:symbol val="circle"/>
            <c:size val="5"/>
            <c:spPr>
              <a:solidFill>
                <a:srgbClr val="FF0000"/>
              </a:solidFill>
              <a:ln w="9525">
                <a:solidFill>
                  <a:srgbClr val="FF0000"/>
                </a:solidFill>
              </a:ln>
              <a:effectLst/>
            </c:spPr>
          </c:marker>
          <c:cat>
            <c:strRef>
              <c:f>'M05-S01'!$Y$14:$AC$14</c:f>
              <c:strCache>
                <c:ptCount val="5"/>
                <c:pt idx="0">
                  <c:v>Year 1</c:v>
                </c:pt>
                <c:pt idx="1">
                  <c:v>Year 2</c:v>
                </c:pt>
                <c:pt idx="2">
                  <c:v>Year 3</c:v>
                </c:pt>
                <c:pt idx="3">
                  <c:v>Year 4</c:v>
                </c:pt>
                <c:pt idx="4">
                  <c:v>Year 5</c:v>
                </c:pt>
              </c:strCache>
            </c:strRef>
          </c:cat>
          <c:val>
            <c:numRef>
              <c:f>'M05-S01'!$Y$15:$AC$15</c:f>
              <c:numCache>
                <c:formatCode>"$"#,##0.00</c:formatCode>
                <c:ptCount val="5"/>
                <c:pt idx="0">
                  <c:v>0</c:v>
                </c:pt>
                <c:pt idx="1">
                  <c:v>0</c:v>
                </c:pt>
                <c:pt idx="2">
                  <c:v>0</c:v>
                </c:pt>
                <c:pt idx="3">
                  <c:v>0</c:v>
                </c:pt>
                <c:pt idx="4">
                  <c:v>0</c:v>
                </c:pt>
              </c:numCache>
            </c:numRef>
          </c:val>
          <c:smooth val="0"/>
        </c:ser>
        <c:ser>
          <c:idx val="1"/>
          <c:order val="1"/>
          <c:tx>
            <c:strRef>
              <c:f>'M05-S01'!$X$16</c:f>
              <c:strCache>
                <c:ptCount val="1"/>
                <c:pt idx="0">
                  <c:v>Cumulative Savings</c:v>
                </c:pt>
              </c:strCache>
            </c:strRef>
          </c:tx>
          <c:spPr>
            <a:ln w="28575" cap="rnd">
              <a:solidFill>
                <a:srgbClr val="00334E"/>
              </a:solidFill>
              <a:round/>
            </a:ln>
            <a:effectLst/>
          </c:spPr>
          <c:marker>
            <c:symbol val="circle"/>
            <c:size val="5"/>
            <c:spPr>
              <a:solidFill>
                <a:srgbClr val="00334E"/>
              </a:solidFill>
              <a:ln w="9525">
                <a:solidFill>
                  <a:srgbClr val="00334E"/>
                </a:solidFill>
              </a:ln>
              <a:effectLst/>
            </c:spPr>
          </c:marker>
          <c:cat>
            <c:strRef>
              <c:f>'M05-S01'!$Y$14:$AC$14</c:f>
              <c:strCache>
                <c:ptCount val="5"/>
                <c:pt idx="0">
                  <c:v>Year 1</c:v>
                </c:pt>
                <c:pt idx="1">
                  <c:v>Year 2</c:v>
                </c:pt>
                <c:pt idx="2">
                  <c:v>Year 3</c:v>
                </c:pt>
                <c:pt idx="3">
                  <c:v>Year 4</c:v>
                </c:pt>
                <c:pt idx="4">
                  <c:v>Year 5</c:v>
                </c:pt>
              </c:strCache>
            </c:strRef>
          </c:cat>
          <c:val>
            <c:numRef>
              <c:f>'M05-S01'!$Y$16:$AC$16</c:f>
              <c:numCache>
                <c:formatCode>"$"#,##0.00</c:formatCode>
                <c:ptCount val="5"/>
                <c:pt idx="0">
                  <c:v>0</c:v>
                </c:pt>
                <c:pt idx="1">
                  <c:v>0</c:v>
                </c:pt>
                <c:pt idx="2">
                  <c:v>0</c:v>
                </c:pt>
                <c:pt idx="3">
                  <c:v>0</c:v>
                </c:pt>
                <c:pt idx="4">
                  <c:v>0</c:v>
                </c:pt>
              </c:numCache>
            </c:numRef>
          </c:val>
          <c:smooth val="0"/>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marker val="1"/>
        <c:smooth val="0"/>
        <c:axId val="468452808"/>
        <c:axId val="468465352"/>
      </c:lineChart>
      <c:catAx>
        <c:axId val="4684528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68465352"/>
        <c:crosses val="autoZero"/>
        <c:auto val="1"/>
        <c:lblAlgn val="ctr"/>
        <c:lblOffset val="100"/>
        <c:noMultiLvlLbl val="0"/>
      </c:catAx>
      <c:valAx>
        <c:axId val="46846535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r>
                  <a:rPr lang="en-US" b="1"/>
                  <a:t>Cost and Savings ($)</a:t>
                </a:r>
              </a:p>
            </c:rich>
          </c:tx>
          <c:layout/>
          <c:overlay val="0"/>
          <c:spPr>
            <a:noFill/>
            <a:ln>
              <a:noFill/>
            </a:ln>
            <a:effectLst/>
          </c:spPr>
          <c:txPr>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title>
        <c:numFmt formatCode="&quot;$&quot;#,##0.0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46845280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1" i="0" u="none" strike="noStrike" kern="1200" baseline="0">
                <a:solidFill>
                  <a:schemeClr val="tx1">
                    <a:lumMod val="65000"/>
                    <a:lumOff val="35000"/>
                  </a:schemeClr>
                </a:solidFill>
                <a:latin typeface="+mn-lt"/>
                <a:ea typeface="+mn-ea"/>
                <a:cs typeface="+mn-cs"/>
              </a:defRPr>
            </a:pPr>
            <a:endParaRPr lang="en-US"/>
          </a:p>
        </c:txPr>
      </c:dTable>
      <c:spPr>
        <a:noFill/>
        <a:ln>
          <a:noFill/>
        </a:ln>
        <a:effectLst/>
      </c:spPr>
    </c:plotArea>
    <c:plotVisOnly val="1"/>
    <c:dispBlanksAs val="gap"/>
    <c:showDLblsOverMax val="0"/>
  </c:chart>
  <c:spPr>
    <a:noFill/>
    <a:ln w="12700" cap="flat" cmpd="sng" algn="ctr">
      <a:solidFill>
        <a:srgbClr val="1B6CB5"/>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CheckBox" fmlaLink="$AU$18" lockText="1" noThreeD="1"/>
</file>

<file path=xl/ctrlProps/ctrlProp10.xml><?xml version="1.0" encoding="utf-8"?>
<formControlPr xmlns="http://schemas.microsoft.com/office/spreadsheetml/2009/9/main" objectType="CheckBox" fmlaLink="$AU$27" lockText="1" noThreeD="1"/>
</file>

<file path=xl/ctrlProps/ctrlProp11.xml><?xml version="1.0" encoding="utf-8"?>
<formControlPr xmlns="http://schemas.microsoft.com/office/spreadsheetml/2009/9/main" objectType="CheckBox" fmlaLink="$AU$28" lockText="1" noThreeD="1"/>
</file>

<file path=xl/ctrlProps/ctrlProp12.xml><?xml version="1.0" encoding="utf-8"?>
<formControlPr xmlns="http://schemas.microsoft.com/office/spreadsheetml/2009/9/main" objectType="CheckBox" fmlaLink="TEMPLATE!$C$168" lockText="1" noThreeD="1"/>
</file>

<file path=xl/ctrlProps/ctrlProp13.xml><?xml version="1.0" encoding="utf-8"?>
<formControlPr xmlns="http://schemas.microsoft.com/office/spreadsheetml/2009/9/main" objectType="CheckBox" fmlaLink="$AU$23" lockText="1" noThreeD="1"/>
</file>

<file path=xl/ctrlProps/ctrlProp14.xml><?xml version="1.0" encoding="utf-8"?>
<formControlPr xmlns="http://schemas.microsoft.com/office/spreadsheetml/2009/9/main" objectType="CheckBox" fmlaLink="$AU$24" lockText="1" noThreeD="1"/>
</file>

<file path=xl/ctrlProps/ctrlProp15.xml><?xml version="1.0" encoding="utf-8"?>
<formControlPr xmlns="http://schemas.microsoft.com/office/spreadsheetml/2009/9/main" objectType="CheckBox" fmlaLink="$AU$25" lockText="1" noThreeD="1"/>
</file>

<file path=xl/ctrlProps/ctrlProp16.xml><?xml version="1.0" encoding="utf-8"?>
<formControlPr xmlns="http://schemas.microsoft.com/office/spreadsheetml/2009/9/main" objectType="CheckBox" fmlaLink="$AU$26" lockText="1" noThreeD="1"/>
</file>

<file path=xl/ctrlProps/ctrlProp17.xml><?xml version="1.0" encoding="utf-8"?>
<formControlPr xmlns="http://schemas.microsoft.com/office/spreadsheetml/2009/9/main" objectType="CheckBox" fmlaLink="$AU$27" lockText="1" noThreeD="1"/>
</file>

<file path=xl/ctrlProps/ctrlProp18.xml><?xml version="1.0" encoding="utf-8"?>
<formControlPr xmlns="http://schemas.microsoft.com/office/spreadsheetml/2009/9/main" objectType="CheckBox" fmlaLink="$AU$28" lockText="1" noThreeD="1"/>
</file>

<file path=xl/ctrlProps/ctrlProp19.xml><?xml version="1.0" encoding="utf-8"?>
<formControlPr xmlns="http://schemas.microsoft.com/office/spreadsheetml/2009/9/main" objectType="CheckBox" fmlaLink="$AU$29" lockText="1" noThreeD="1"/>
</file>

<file path=xl/ctrlProps/ctrlProp2.xml><?xml version="1.0" encoding="utf-8"?>
<formControlPr xmlns="http://schemas.microsoft.com/office/spreadsheetml/2009/9/main" objectType="CheckBox" fmlaLink="$AU$19" lockText="1" noThreeD="1"/>
</file>

<file path=xl/ctrlProps/ctrlProp20.xml><?xml version="1.0" encoding="utf-8"?>
<formControlPr xmlns="http://schemas.microsoft.com/office/spreadsheetml/2009/9/main" objectType="CheckBox" fmlaLink="$AU$30" lockText="1" noThreeD="1"/>
</file>

<file path=xl/ctrlProps/ctrlProp21.xml><?xml version="1.0" encoding="utf-8"?>
<formControlPr xmlns="http://schemas.microsoft.com/office/spreadsheetml/2009/9/main" objectType="CheckBox" fmlaLink="$AU$31" lockText="1" noThreeD="1"/>
</file>

<file path=xl/ctrlProps/ctrlProp22.xml><?xml version="1.0" encoding="utf-8"?>
<formControlPr xmlns="http://schemas.microsoft.com/office/spreadsheetml/2009/9/main" objectType="CheckBox" fmlaLink="$AU$32" lockText="1" noThreeD="1"/>
</file>

<file path=xl/ctrlProps/ctrlProp23.xml><?xml version="1.0" encoding="utf-8"?>
<formControlPr xmlns="http://schemas.microsoft.com/office/spreadsheetml/2009/9/main" objectType="CheckBox" fmlaLink="$AU$33" lockText="1" noThreeD="1"/>
</file>

<file path=xl/ctrlProps/ctrlProp24.xml><?xml version="1.0" encoding="utf-8"?>
<formControlPr xmlns="http://schemas.microsoft.com/office/spreadsheetml/2009/9/main" objectType="CheckBox" fmlaLink="$AU$18" lockText="1" noThreeD="1"/>
</file>

<file path=xl/ctrlProps/ctrlProp25.xml><?xml version="1.0" encoding="utf-8"?>
<formControlPr xmlns="http://schemas.microsoft.com/office/spreadsheetml/2009/9/main" objectType="CheckBox" fmlaLink="$AV$18" lockText="1" noThreeD="1"/>
</file>

<file path=xl/ctrlProps/ctrlProp26.xml><?xml version="1.0" encoding="utf-8"?>
<formControlPr xmlns="http://schemas.microsoft.com/office/spreadsheetml/2009/9/main" objectType="CheckBox" fmlaLink="$AW$18" lockText="1" noThreeD="1"/>
</file>

<file path=xl/ctrlProps/ctrlProp27.xml><?xml version="1.0" encoding="utf-8"?>
<formControlPr xmlns="http://schemas.microsoft.com/office/spreadsheetml/2009/9/main" objectType="CheckBox" fmlaLink="$AX$18" lockText="1" noThreeD="1"/>
</file>

<file path=xl/ctrlProps/ctrlProp28.xml><?xml version="1.0" encoding="utf-8"?>
<formControlPr xmlns="http://schemas.microsoft.com/office/spreadsheetml/2009/9/main" objectType="CheckBox" fmlaLink="$AU$23" lockText="1" noThreeD="1"/>
</file>

<file path=xl/ctrlProps/ctrlProp29.xml><?xml version="1.0" encoding="utf-8"?>
<formControlPr xmlns="http://schemas.microsoft.com/office/spreadsheetml/2009/9/main" objectType="CheckBox" fmlaLink="$AU$24" lockText="1" noThreeD="1"/>
</file>

<file path=xl/ctrlProps/ctrlProp3.xml><?xml version="1.0" encoding="utf-8"?>
<formControlPr xmlns="http://schemas.microsoft.com/office/spreadsheetml/2009/9/main" objectType="CheckBox" fmlaLink="$AU$20" lockText="1" noThreeD="1"/>
</file>

<file path=xl/ctrlProps/ctrlProp30.xml><?xml version="1.0" encoding="utf-8"?>
<formControlPr xmlns="http://schemas.microsoft.com/office/spreadsheetml/2009/9/main" objectType="CheckBox" fmlaLink="$AU$25" lockText="1" noThreeD="1"/>
</file>

<file path=xl/ctrlProps/ctrlProp31.xml><?xml version="1.0" encoding="utf-8"?>
<formControlPr xmlns="http://schemas.microsoft.com/office/spreadsheetml/2009/9/main" objectType="CheckBox" fmlaLink="$AU$26" lockText="1" noThreeD="1"/>
</file>

<file path=xl/ctrlProps/ctrlProp32.xml><?xml version="1.0" encoding="utf-8"?>
<formControlPr xmlns="http://schemas.microsoft.com/office/spreadsheetml/2009/9/main" objectType="CheckBox" fmlaLink="$AU$27" lockText="1" noThreeD="1"/>
</file>

<file path=xl/ctrlProps/ctrlProp33.xml><?xml version="1.0" encoding="utf-8"?>
<formControlPr xmlns="http://schemas.microsoft.com/office/spreadsheetml/2009/9/main" objectType="CheckBox" fmlaLink="$AU$28" lockText="1" noThreeD="1"/>
</file>

<file path=xl/ctrlProps/ctrlProp34.xml><?xml version="1.0" encoding="utf-8"?>
<formControlPr xmlns="http://schemas.microsoft.com/office/spreadsheetml/2009/9/main" objectType="CheckBox" fmlaLink="$AU$29" lockText="1" noThreeD="1"/>
</file>

<file path=xl/ctrlProps/ctrlProp35.xml><?xml version="1.0" encoding="utf-8"?>
<formControlPr xmlns="http://schemas.microsoft.com/office/spreadsheetml/2009/9/main" objectType="CheckBox" fmlaLink="$AU$30" lockText="1" noThreeD="1"/>
</file>

<file path=xl/ctrlProps/ctrlProp36.xml><?xml version="1.0" encoding="utf-8"?>
<formControlPr xmlns="http://schemas.microsoft.com/office/spreadsheetml/2009/9/main" objectType="CheckBox" fmlaLink="$AU$31" lockText="1" noThreeD="1"/>
</file>

<file path=xl/ctrlProps/ctrlProp37.xml><?xml version="1.0" encoding="utf-8"?>
<formControlPr xmlns="http://schemas.microsoft.com/office/spreadsheetml/2009/9/main" objectType="CheckBox" fmlaLink="$AU$32" lockText="1" noThreeD="1"/>
</file>

<file path=xl/ctrlProps/ctrlProp38.xml><?xml version="1.0" encoding="utf-8"?>
<formControlPr xmlns="http://schemas.microsoft.com/office/spreadsheetml/2009/9/main" objectType="CheckBox" fmlaLink="$AU$33"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fmlaLink="$AU$21"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fmlaLink="$AU$22" lockText="1" noThreeD="1"/>
</file>

<file path=xl/ctrlProps/ctrlProp6.xml><?xml version="1.0" encoding="utf-8"?>
<formControlPr xmlns="http://schemas.microsoft.com/office/spreadsheetml/2009/9/main" objectType="CheckBox" fmlaLink="$AU$23" lockText="1" noThreeD="1"/>
</file>

<file path=xl/ctrlProps/ctrlProp7.xml><?xml version="1.0" encoding="utf-8"?>
<formControlPr xmlns="http://schemas.microsoft.com/office/spreadsheetml/2009/9/main" objectType="CheckBox" fmlaLink="$AU$24" lockText="1" noThreeD="1"/>
</file>

<file path=xl/ctrlProps/ctrlProp8.xml><?xml version="1.0" encoding="utf-8"?>
<formControlPr xmlns="http://schemas.microsoft.com/office/spreadsheetml/2009/9/main" objectType="CheckBox" fmlaLink="$AU$25" lockText="1" noThreeD="1"/>
</file>

<file path=xl/ctrlProps/ctrlProp9.xml><?xml version="1.0" encoding="utf-8"?>
<formControlPr xmlns="http://schemas.microsoft.com/office/spreadsheetml/2009/9/main" objectType="CheckBox" fmlaLink="$AU$26" lockText="1" noThreeD="1"/>
</file>

<file path=xl/drawings/_rels/drawing1.xml.rels><?xml version="1.0" encoding="UTF-8" standalone="yes"?>
<Relationships xmlns="http://schemas.openxmlformats.org/package/2006/relationships"><Relationship Id="rId8" Type="http://schemas.openxmlformats.org/officeDocument/2006/relationships/hyperlink" Target="#'M02-S01'!A1"/><Relationship Id="rId13" Type="http://schemas.openxmlformats.org/officeDocument/2006/relationships/hyperlink" Target="#'M01-S04'!A1"/><Relationship Id="rId18" Type="http://schemas.openxmlformats.org/officeDocument/2006/relationships/hyperlink" Target="https://www.ameren.com/missouri/energy-efficiency/business/program-overview" TargetMode="External"/><Relationship Id="rId3" Type="http://schemas.openxmlformats.org/officeDocument/2006/relationships/hyperlink" Target="#'M01-S06'!A1"/><Relationship Id="rId7" Type="http://schemas.openxmlformats.org/officeDocument/2006/relationships/hyperlink" Target="#'M01-S01'!A1"/><Relationship Id="rId12" Type="http://schemas.openxmlformats.org/officeDocument/2006/relationships/hyperlink" Target="#'M01-S03'!A1"/><Relationship Id="rId17" Type="http://schemas.openxmlformats.org/officeDocument/2006/relationships/image" Target="../media/image5.png"/><Relationship Id="rId2" Type="http://schemas.openxmlformats.org/officeDocument/2006/relationships/image" Target="../media/image2.png"/><Relationship Id="rId16" Type="http://schemas.openxmlformats.org/officeDocument/2006/relationships/image" Target="../media/image4.png"/><Relationship Id="rId20" Type="http://schemas.openxmlformats.org/officeDocument/2006/relationships/image" Target="../media/image7.png"/><Relationship Id="rId1" Type="http://schemas.openxmlformats.org/officeDocument/2006/relationships/image" Target="../media/image1.png"/><Relationship Id="rId6" Type="http://schemas.openxmlformats.org/officeDocument/2006/relationships/hyperlink" Target="#'M01-S02'!A1"/><Relationship Id="rId11" Type="http://schemas.openxmlformats.org/officeDocument/2006/relationships/hyperlink" Target="#'M05-S01'!A1"/><Relationship Id="rId5" Type="http://schemas.openxmlformats.org/officeDocument/2006/relationships/hyperlink" Target="#'M01-S08'!A1"/><Relationship Id="rId15" Type="http://schemas.openxmlformats.org/officeDocument/2006/relationships/image" Target="../media/image3.png"/><Relationship Id="rId10" Type="http://schemas.openxmlformats.org/officeDocument/2006/relationships/hyperlink" Target="#'M04-S01'!A1"/><Relationship Id="rId19" Type="http://schemas.openxmlformats.org/officeDocument/2006/relationships/image" Target="../media/image6.png"/><Relationship Id="rId4" Type="http://schemas.openxmlformats.org/officeDocument/2006/relationships/hyperlink" Target="#'M01-S07'!A1"/><Relationship Id="rId9" Type="http://schemas.openxmlformats.org/officeDocument/2006/relationships/hyperlink" Target="#'M03-S01'!A1"/><Relationship Id="rId14" Type="http://schemas.openxmlformats.org/officeDocument/2006/relationships/hyperlink" Target="#'M01-S05'!A1"/></Relationships>
</file>

<file path=xl/drawings/_rels/drawing10.xml.rels><?xml version="1.0" encoding="UTF-8" standalone="yes"?>
<Relationships xmlns="http://schemas.openxmlformats.org/package/2006/relationships"><Relationship Id="rId8" Type="http://schemas.openxmlformats.org/officeDocument/2006/relationships/hyperlink" Target="#'M04-S01'!A1"/><Relationship Id="rId13" Type="http://schemas.openxmlformats.org/officeDocument/2006/relationships/image" Target="../media/image3.png"/><Relationship Id="rId3" Type="http://schemas.openxmlformats.org/officeDocument/2006/relationships/hyperlink" Target="#'M02-S07'!A1"/><Relationship Id="rId7" Type="http://schemas.openxmlformats.org/officeDocument/2006/relationships/hyperlink" Target="#'M02-S01'!A1"/><Relationship Id="rId12" Type="http://schemas.openxmlformats.org/officeDocument/2006/relationships/hyperlink" Target="#'M02-S04'!A1"/><Relationship Id="rId2" Type="http://schemas.openxmlformats.org/officeDocument/2006/relationships/hyperlink" Target="#'M02-S06'!A1"/><Relationship Id="rId1" Type="http://schemas.openxmlformats.org/officeDocument/2006/relationships/hyperlink" Target="#'M02-S05'!A1"/><Relationship Id="rId6" Type="http://schemas.openxmlformats.org/officeDocument/2006/relationships/hyperlink" Target="#'M01-S01'!A1"/><Relationship Id="rId11" Type="http://schemas.openxmlformats.org/officeDocument/2006/relationships/hyperlink" Target="#'M02-S03'!A1"/><Relationship Id="rId5" Type="http://schemas.openxmlformats.org/officeDocument/2006/relationships/hyperlink" Target="#'M03-S01'!A1"/><Relationship Id="rId10" Type="http://schemas.openxmlformats.org/officeDocument/2006/relationships/hyperlink" Target="#'M02-S02'!A1"/><Relationship Id="rId4" Type="http://schemas.openxmlformats.org/officeDocument/2006/relationships/hyperlink" Target="#'M02-S08'!A1"/><Relationship Id="rId9" Type="http://schemas.openxmlformats.org/officeDocument/2006/relationships/hyperlink" Target="#'M05-S01'!A1"/></Relationships>
</file>

<file path=xl/drawings/_rels/drawing11.xml.rels><?xml version="1.0" encoding="UTF-8" standalone="yes"?>
<Relationships xmlns="http://schemas.openxmlformats.org/package/2006/relationships"><Relationship Id="rId8" Type="http://schemas.openxmlformats.org/officeDocument/2006/relationships/hyperlink" Target="#'M05-S01'!A1"/><Relationship Id="rId3" Type="http://schemas.openxmlformats.org/officeDocument/2006/relationships/hyperlink" Target="#'M02-S08'!A1"/><Relationship Id="rId7" Type="http://schemas.openxmlformats.org/officeDocument/2006/relationships/hyperlink" Target="#'M04-S01'!A1"/><Relationship Id="rId12" Type="http://schemas.openxmlformats.org/officeDocument/2006/relationships/hyperlink" Target="#'M02-S05'!A1"/><Relationship Id="rId2" Type="http://schemas.openxmlformats.org/officeDocument/2006/relationships/hyperlink" Target="#'M02-S07'!A1"/><Relationship Id="rId1" Type="http://schemas.openxmlformats.org/officeDocument/2006/relationships/hyperlink" Target="#'M02-S06'!A1"/><Relationship Id="rId6" Type="http://schemas.openxmlformats.org/officeDocument/2006/relationships/hyperlink" Target="#'M02-S01'!A1"/><Relationship Id="rId11" Type="http://schemas.openxmlformats.org/officeDocument/2006/relationships/hyperlink" Target="#'M02-S04'!A1"/><Relationship Id="rId5" Type="http://schemas.openxmlformats.org/officeDocument/2006/relationships/hyperlink" Target="#'M01-S01'!A1"/><Relationship Id="rId10" Type="http://schemas.openxmlformats.org/officeDocument/2006/relationships/hyperlink" Target="#'M02-S03'!A1"/><Relationship Id="rId4" Type="http://schemas.openxmlformats.org/officeDocument/2006/relationships/hyperlink" Target="#'M03-S01'!A1"/><Relationship Id="rId9" Type="http://schemas.openxmlformats.org/officeDocument/2006/relationships/hyperlink" Target="#'M02-S02'!A1"/></Relationships>
</file>

<file path=xl/drawings/_rels/drawing12.xml.rels><?xml version="1.0" encoding="UTF-8" standalone="yes"?>
<Relationships xmlns="http://schemas.openxmlformats.org/package/2006/relationships"><Relationship Id="rId8" Type="http://schemas.openxmlformats.org/officeDocument/2006/relationships/hyperlink" Target="#'M02-S01'!A1"/><Relationship Id="rId13" Type="http://schemas.openxmlformats.org/officeDocument/2006/relationships/hyperlink" Target="#'M02-S04'!A1"/><Relationship Id="rId3" Type="http://schemas.openxmlformats.org/officeDocument/2006/relationships/hyperlink" Target="#'M03-S06'!A1"/><Relationship Id="rId7" Type="http://schemas.openxmlformats.org/officeDocument/2006/relationships/hyperlink" Target="#'M01-S01'!A1"/><Relationship Id="rId12" Type="http://schemas.openxmlformats.org/officeDocument/2006/relationships/hyperlink" Target="#'M03-S03'!A1"/><Relationship Id="rId2" Type="http://schemas.openxmlformats.org/officeDocument/2006/relationships/hyperlink" Target="#'M03-S05'!A1"/><Relationship Id="rId1" Type="http://schemas.openxmlformats.org/officeDocument/2006/relationships/hyperlink" Target="#'M03-S04'!A1"/><Relationship Id="rId6" Type="http://schemas.openxmlformats.org/officeDocument/2006/relationships/hyperlink" Target="#'M03-S02'!A1"/><Relationship Id="rId11" Type="http://schemas.openxmlformats.org/officeDocument/2006/relationships/hyperlink" Target="#'M05-S01'!A1"/><Relationship Id="rId5" Type="http://schemas.openxmlformats.org/officeDocument/2006/relationships/hyperlink" Target="#'M03-S08'!A1"/><Relationship Id="rId10" Type="http://schemas.openxmlformats.org/officeDocument/2006/relationships/hyperlink" Target="#'M04-S01'!A1"/><Relationship Id="rId4" Type="http://schemas.openxmlformats.org/officeDocument/2006/relationships/hyperlink" Target="#'M03-S07'!A1"/><Relationship Id="rId9" Type="http://schemas.openxmlformats.org/officeDocument/2006/relationships/hyperlink" Target="#'M03-S01'!A1"/><Relationship Id="rId14" Type="http://schemas.openxmlformats.org/officeDocument/2006/relationships/image" Target="../media/image3.png"/></Relationships>
</file>

<file path=xl/drawings/_rels/drawing13.xml.rels><?xml version="1.0" encoding="UTF-8" standalone="yes"?>
<Relationships xmlns="http://schemas.openxmlformats.org/package/2006/relationships"><Relationship Id="rId8" Type="http://schemas.openxmlformats.org/officeDocument/2006/relationships/hyperlink" Target="#'M05-S01'!A1"/><Relationship Id="rId13" Type="http://schemas.openxmlformats.org/officeDocument/2006/relationships/hyperlink" Target="#'M02-S04'!A1"/><Relationship Id="rId3" Type="http://schemas.openxmlformats.org/officeDocument/2006/relationships/hyperlink" Target="#'M03-S02'!A1"/><Relationship Id="rId7" Type="http://schemas.openxmlformats.org/officeDocument/2006/relationships/hyperlink" Target="#'M04-S01'!A1"/><Relationship Id="rId12" Type="http://schemas.openxmlformats.org/officeDocument/2006/relationships/hyperlink" Target="#'M03-S06'!A1"/><Relationship Id="rId2" Type="http://schemas.openxmlformats.org/officeDocument/2006/relationships/hyperlink" Target="#'M03-S08'!A1"/><Relationship Id="rId1" Type="http://schemas.openxmlformats.org/officeDocument/2006/relationships/hyperlink" Target="#'M03-S07'!A1"/><Relationship Id="rId6" Type="http://schemas.openxmlformats.org/officeDocument/2006/relationships/hyperlink" Target="#'M03-S01'!A1"/><Relationship Id="rId11" Type="http://schemas.openxmlformats.org/officeDocument/2006/relationships/hyperlink" Target="#'M03-S05'!A1"/><Relationship Id="rId5" Type="http://schemas.openxmlformats.org/officeDocument/2006/relationships/hyperlink" Target="#'M02-S01'!A1"/><Relationship Id="rId15" Type="http://schemas.openxmlformats.org/officeDocument/2006/relationships/image" Target="../media/image3.png"/><Relationship Id="rId10" Type="http://schemas.openxmlformats.org/officeDocument/2006/relationships/hyperlink" Target="#'M03-S04'!A1"/><Relationship Id="rId4" Type="http://schemas.openxmlformats.org/officeDocument/2006/relationships/hyperlink" Target="#'M01-S01'!A1"/><Relationship Id="rId9" Type="http://schemas.openxmlformats.org/officeDocument/2006/relationships/hyperlink" Target="#'M03-S03'!A1"/><Relationship Id="rId14" Type="http://schemas.openxmlformats.org/officeDocument/2006/relationships/hyperlink" Target="#'M03-S01-2'!A1"/></Relationships>
</file>

<file path=xl/drawings/_rels/drawing14.xml.rels><?xml version="1.0" encoding="UTF-8" standalone="yes"?>
<Relationships xmlns="http://schemas.openxmlformats.org/package/2006/relationships"><Relationship Id="rId8" Type="http://schemas.openxmlformats.org/officeDocument/2006/relationships/hyperlink" Target="#'M02-S01'!A1"/><Relationship Id="rId13" Type="http://schemas.openxmlformats.org/officeDocument/2006/relationships/image" Target="../media/image3.png"/><Relationship Id="rId3" Type="http://schemas.openxmlformats.org/officeDocument/2006/relationships/hyperlink" Target="#'M03-S06'!A1"/><Relationship Id="rId7" Type="http://schemas.openxmlformats.org/officeDocument/2006/relationships/hyperlink" Target="#'M01-S01'!A1"/><Relationship Id="rId12" Type="http://schemas.openxmlformats.org/officeDocument/2006/relationships/hyperlink" Target="#'M03-S02'!A1"/><Relationship Id="rId2" Type="http://schemas.openxmlformats.org/officeDocument/2006/relationships/hyperlink" Target="#'M03-S05'!A1"/><Relationship Id="rId1" Type="http://schemas.openxmlformats.org/officeDocument/2006/relationships/hyperlink" Target="#'M03-S04'!A1"/><Relationship Id="rId6" Type="http://schemas.openxmlformats.org/officeDocument/2006/relationships/hyperlink" Target="#'M03-S03'!A1"/><Relationship Id="rId11" Type="http://schemas.openxmlformats.org/officeDocument/2006/relationships/hyperlink" Target="#'M05-S01'!A1"/><Relationship Id="rId5" Type="http://schemas.openxmlformats.org/officeDocument/2006/relationships/hyperlink" Target="#'M03-S08'!A1"/><Relationship Id="rId10" Type="http://schemas.openxmlformats.org/officeDocument/2006/relationships/hyperlink" Target="#'M04-S01'!A1"/><Relationship Id="rId4" Type="http://schemas.openxmlformats.org/officeDocument/2006/relationships/hyperlink" Target="#'M03-S07'!A1"/><Relationship Id="rId9" Type="http://schemas.openxmlformats.org/officeDocument/2006/relationships/hyperlink" Target="#'M03-S01'!A1"/></Relationships>
</file>

<file path=xl/drawings/_rels/drawing15.xml.rels><?xml version="1.0" encoding="UTF-8" standalone="yes"?>
<Relationships xmlns="http://schemas.openxmlformats.org/package/2006/relationships"><Relationship Id="rId8" Type="http://schemas.openxmlformats.org/officeDocument/2006/relationships/hyperlink" Target="#'M02-S01'!A1"/><Relationship Id="rId13" Type="http://schemas.openxmlformats.org/officeDocument/2006/relationships/image" Target="../media/image3.png"/><Relationship Id="rId3" Type="http://schemas.openxmlformats.org/officeDocument/2006/relationships/hyperlink" Target="#'M03-S06'!A1"/><Relationship Id="rId7" Type="http://schemas.openxmlformats.org/officeDocument/2006/relationships/hyperlink" Target="#'M01-S01'!A1"/><Relationship Id="rId12" Type="http://schemas.openxmlformats.org/officeDocument/2006/relationships/hyperlink" Target="#'M03-S03'!A1"/><Relationship Id="rId2" Type="http://schemas.openxmlformats.org/officeDocument/2006/relationships/hyperlink" Target="#'M03-S05'!A1"/><Relationship Id="rId1" Type="http://schemas.openxmlformats.org/officeDocument/2006/relationships/hyperlink" Target="#'M03-S04'!A1"/><Relationship Id="rId6" Type="http://schemas.openxmlformats.org/officeDocument/2006/relationships/hyperlink" Target="#'M05-S01'!A1"/><Relationship Id="rId11" Type="http://schemas.openxmlformats.org/officeDocument/2006/relationships/hyperlink" Target="#'M03-S02'!A1"/><Relationship Id="rId5" Type="http://schemas.openxmlformats.org/officeDocument/2006/relationships/hyperlink" Target="#'M03-S08'!A1"/><Relationship Id="rId10" Type="http://schemas.openxmlformats.org/officeDocument/2006/relationships/hyperlink" Target="#'M04-S01'!A1"/><Relationship Id="rId4" Type="http://schemas.openxmlformats.org/officeDocument/2006/relationships/hyperlink" Target="#'M03-S07'!A1"/><Relationship Id="rId9" Type="http://schemas.openxmlformats.org/officeDocument/2006/relationships/hyperlink" Target="#'M03-S01'!A1"/></Relationships>
</file>

<file path=xl/drawings/_rels/drawing16.xml.rels><?xml version="1.0" encoding="UTF-8" standalone="yes"?>
<Relationships xmlns="http://schemas.openxmlformats.org/package/2006/relationships"><Relationship Id="rId8" Type="http://schemas.openxmlformats.org/officeDocument/2006/relationships/hyperlink" Target="#'M05-S01'!A1"/><Relationship Id="rId13" Type="http://schemas.openxmlformats.org/officeDocument/2006/relationships/image" Target="../media/image3.png"/><Relationship Id="rId3" Type="http://schemas.openxmlformats.org/officeDocument/2006/relationships/hyperlink" Target="#'M03-S05'!A1"/><Relationship Id="rId7" Type="http://schemas.openxmlformats.org/officeDocument/2006/relationships/hyperlink" Target="#'M04-S01'!A1"/><Relationship Id="rId12" Type="http://schemas.openxmlformats.org/officeDocument/2006/relationships/hyperlink" Target="#'M03-S06'!A1"/><Relationship Id="rId2" Type="http://schemas.openxmlformats.org/officeDocument/2006/relationships/hyperlink" Target="#'M03-S08'!A1"/><Relationship Id="rId1" Type="http://schemas.openxmlformats.org/officeDocument/2006/relationships/hyperlink" Target="#'M03-S07'!A1"/><Relationship Id="rId6" Type="http://schemas.openxmlformats.org/officeDocument/2006/relationships/hyperlink" Target="#'M03-S01'!A1"/><Relationship Id="rId11" Type="http://schemas.openxmlformats.org/officeDocument/2006/relationships/hyperlink" Target="#'M03-S04'!A1"/><Relationship Id="rId5" Type="http://schemas.openxmlformats.org/officeDocument/2006/relationships/hyperlink" Target="#'M02-S01'!A1"/><Relationship Id="rId10" Type="http://schemas.openxmlformats.org/officeDocument/2006/relationships/hyperlink" Target="#'M03-S03'!A1"/><Relationship Id="rId4" Type="http://schemas.openxmlformats.org/officeDocument/2006/relationships/hyperlink" Target="#'M01-S01'!A1"/><Relationship Id="rId9" Type="http://schemas.openxmlformats.org/officeDocument/2006/relationships/hyperlink" Target="#'M03-S02'!A1"/></Relationships>
</file>

<file path=xl/drawings/_rels/drawing17.xml.rels><?xml version="1.0" encoding="UTF-8" standalone="yes"?>
<Relationships xmlns="http://schemas.openxmlformats.org/package/2006/relationships"><Relationship Id="rId8" Type="http://schemas.openxmlformats.org/officeDocument/2006/relationships/hyperlink" Target="#'M05-S01'!A1"/><Relationship Id="rId13" Type="http://schemas.openxmlformats.org/officeDocument/2006/relationships/image" Target="../media/image3.png"/><Relationship Id="rId3" Type="http://schemas.openxmlformats.org/officeDocument/2006/relationships/hyperlink" Target="#'M03-S06'!A1"/><Relationship Id="rId7" Type="http://schemas.openxmlformats.org/officeDocument/2006/relationships/hyperlink" Target="#'M04-S01'!A1"/><Relationship Id="rId12" Type="http://schemas.openxmlformats.org/officeDocument/2006/relationships/hyperlink" Target="#'M03-S05'!A1"/><Relationship Id="rId2" Type="http://schemas.openxmlformats.org/officeDocument/2006/relationships/hyperlink" Target="#'M03-S08'!A1"/><Relationship Id="rId1" Type="http://schemas.openxmlformats.org/officeDocument/2006/relationships/hyperlink" Target="#'M03-S07'!A1"/><Relationship Id="rId6" Type="http://schemas.openxmlformats.org/officeDocument/2006/relationships/hyperlink" Target="#'M03-S01'!A1"/><Relationship Id="rId11" Type="http://schemas.openxmlformats.org/officeDocument/2006/relationships/hyperlink" Target="#'M03-S04'!A1"/><Relationship Id="rId5" Type="http://schemas.openxmlformats.org/officeDocument/2006/relationships/hyperlink" Target="#'M02-S01'!A1"/><Relationship Id="rId10" Type="http://schemas.openxmlformats.org/officeDocument/2006/relationships/hyperlink" Target="#'M03-S03'!A1"/><Relationship Id="rId4" Type="http://schemas.openxmlformats.org/officeDocument/2006/relationships/hyperlink" Target="#'M01-S01'!A1"/><Relationship Id="rId9" Type="http://schemas.openxmlformats.org/officeDocument/2006/relationships/hyperlink" Target="#'M03-S02'!A1"/></Relationships>
</file>

<file path=xl/drawings/_rels/drawing18.xml.rels><?xml version="1.0" encoding="UTF-8" standalone="yes"?>
<Relationships xmlns="http://schemas.openxmlformats.org/package/2006/relationships"><Relationship Id="rId8" Type="http://schemas.openxmlformats.org/officeDocument/2006/relationships/hyperlink" Target="#'M03-S02'!A1"/><Relationship Id="rId13" Type="http://schemas.openxmlformats.org/officeDocument/2006/relationships/image" Target="../media/image20.png"/><Relationship Id="rId3" Type="http://schemas.openxmlformats.org/officeDocument/2006/relationships/hyperlink" Target="#'M04-S01'!A1"/><Relationship Id="rId7" Type="http://schemas.openxmlformats.org/officeDocument/2006/relationships/hyperlink" Target="#'M05-S01'!A1"/><Relationship Id="rId12" Type="http://schemas.openxmlformats.org/officeDocument/2006/relationships/hyperlink" Target="#'M03-S06'!A1"/><Relationship Id="rId2" Type="http://schemas.openxmlformats.org/officeDocument/2006/relationships/hyperlink" Target="#'M03-S08'!A1"/><Relationship Id="rId1" Type="http://schemas.openxmlformats.org/officeDocument/2006/relationships/hyperlink" Target="#'M03-S07'!A1"/><Relationship Id="rId6" Type="http://schemas.openxmlformats.org/officeDocument/2006/relationships/hyperlink" Target="#'M03-S01'!A1"/><Relationship Id="rId11" Type="http://schemas.openxmlformats.org/officeDocument/2006/relationships/hyperlink" Target="#'M03-S05'!A1"/><Relationship Id="rId5" Type="http://schemas.openxmlformats.org/officeDocument/2006/relationships/hyperlink" Target="#'M02-S01'!A1"/><Relationship Id="rId10" Type="http://schemas.openxmlformats.org/officeDocument/2006/relationships/hyperlink" Target="#'M03-S04'!A1"/><Relationship Id="rId4" Type="http://schemas.openxmlformats.org/officeDocument/2006/relationships/hyperlink" Target="#'M01-S01'!A1"/><Relationship Id="rId9" Type="http://schemas.openxmlformats.org/officeDocument/2006/relationships/hyperlink" Target="#'M03-S03'!A1"/></Relationships>
</file>

<file path=xl/drawings/_rels/drawing19.xml.rels><?xml version="1.0" encoding="UTF-8" standalone="yes"?>
<Relationships xmlns="http://schemas.openxmlformats.org/package/2006/relationships"><Relationship Id="rId8" Type="http://schemas.openxmlformats.org/officeDocument/2006/relationships/hyperlink" Target="#'M03-S03'!A1"/><Relationship Id="rId13" Type="http://schemas.openxmlformats.org/officeDocument/2006/relationships/image" Target="../media/image20.png"/><Relationship Id="rId3" Type="http://schemas.openxmlformats.org/officeDocument/2006/relationships/hyperlink" Target="#'M02-S01'!A1"/><Relationship Id="rId7" Type="http://schemas.openxmlformats.org/officeDocument/2006/relationships/hyperlink" Target="#'M03-S02'!A1"/><Relationship Id="rId12" Type="http://schemas.openxmlformats.org/officeDocument/2006/relationships/hyperlink" Target="#'M03-S07'!A1"/><Relationship Id="rId2" Type="http://schemas.openxmlformats.org/officeDocument/2006/relationships/hyperlink" Target="#'M01-S01'!A1"/><Relationship Id="rId1" Type="http://schemas.openxmlformats.org/officeDocument/2006/relationships/hyperlink" Target="#'M03-S08'!A1"/><Relationship Id="rId6" Type="http://schemas.openxmlformats.org/officeDocument/2006/relationships/hyperlink" Target="#'M05-S01'!A1"/><Relationship Id="rId11" Type="http://schemas.openxmlformats.org/officeDocument/2006/relationships/hyperlink" Target="#'M03-S06'!A1"/><Relationship Id="rId5" Type="http://schemas.openxmlformats.org/officeDocument/2006/relationships/hyperlink" Target="#'M04-S01'!A1"/><Relationship Id="rId10" Type="http://schemas.openxmlformats.org/officeDocument/2006/relationships/hyperlink" Target="#'M03-S05'!A1"/><Relationship Id="rId4" Type="http://schemas.openxmlformats.org/officeDocument/2006/relationships/hyperlink" Target="#'M03-S01'!A1"/><Relationship Id="rId9" Type="http://schemas.openxmlformats.org/officeDocument/2006/relationships/hyperlink" Target="#'M03-S04'!A1"/></Relationships>
</file>

<file path=xl/drawings/_rels/drawing2.xml.rels><?xml version="1.0" encoding="UTF-8" standalone="yes"?>
<Relationships xmlns="http://schemas.openxmlformats.org/package/2006/relationships"><Relationship Id="rId8" Type="http://schemas.openxmlformats.org/officeDocument/2006/relationships/hyperlink" Target="#'M04-S01'!A1"/><Relationship Id="rId13" Type="http://schemas.openxmlformats.org/officeDocument/2006/relationships/image" Target="../media/image3.png"/><Relationship Id="rId3" Type="http://schemas.openxmlformats.org/officeDocument/2006/relationships/hyperlink" Target="#'M01-S08'!A1"/><Relationship Id="rId7" Type="http://schemas.openxmlformats.org/officeDocument/2006/relationships/hyperlink" Target="#'M03-S01'!A1"/><Relationship Id="rId12" Type="http://schemas.openxmlformats.org/officeDocument/2006/relationships/hyperlink" Target="#'M01-S05'!A1"/><Relationship Id="rId2" Type="http://schemas.openxmlformats.org/officeDocument/2006/relationships/hyperlink" Target="#'M01-S07'!A1"/><Relationship Id="rId1" Type="http://schemas.openxmlformats.org/officeDocument/2006/relationships/hyperlink" Target="#'M01-S06'!A1"/><Relationship Id="rId6" Type="http://schemas.openxmlformats.org/officeDocument/2006/relationships/hyperlink" Target="#'M02-S01'!A1"/><Relationship Id="rId11" Type="http://schemas.openxmlformats.org/officeDocument/2006/relationships/hyperlink" Target="#'M01-S04'!A1"/><Relationship Id="rId5" Type="http://schemas.openxmlformats.org/officeDocument/2006/relationships/hyperlink" Target="#'M01-S01'!A1"/><Relationship Id="rId15" Type="http://schemas.openxmlformats.org/officeDocument/2006/relationships/image" Target="../media/image9.tmp"/><Relationship Id="rId10" Type="http://schemas.openxmlformats.org/officeDocument/2006/relationships/hyperlink" Target="#'M01-S02'!A1"/><Relationship Id="rId4" Type="http://schemas.openxmlformats.org/officeDocument/2006/relationships/hyperlink" Target="#'M01-S03'!A1"/><Relationship Id="rId9" Type="http://schemas.openxmlformats.org/officeDocument/2006/relationships/hyperlink" Target="#'M05-S01'!A1"/><Relationship Id="rId14" Type="http://schemas.openxmlformats.org/officeDocument/2006/relationships/image" Target="../media/image8.tmp"/></Relationships>
</file>

<file path=xl/drawings/_rels/drawing20.xml.rels><?xml version="1.0" encoding="UTF-8" standalone="yes"?>
<Relationships xmlns="http://schemas.openxmlformats.org/package/2006/relationships"><Relationship Id="rId8" Type="http://schemas.openxmlformats.org/officeDocument/2006/relationships/hyperlink" Target="#'M03-S04'!A1"/><Relationship Id="rId13" Type="http://schemas.openxmlformats.org/officeDocument/2006/relationships/image" Target="../media/image20.png"/><Relationship Id="rId3" Type="http://schemas.openxmlformats.org/officeDocument/2006/relationships/hyperlink" Target="#'M02-S01'!A1"/><Relationship Id="rId7" Type="http://schemas.openxmlformats.org/officeDocument/2006/relationships/hyperlink" Target="#'M03-S03'!A1"/><Relationship Id="rId12" Type="http://schemas.openxmlformats.org/officeDocument/2006/relationships/hyperlink" Target="#'M03-S08'!A1"/><Relationship Id="rId2" Type="http://schemas.openxmlformats.org/officeDocument/2006/relationships/hyperlink" Target="#'M01-S01'!A1"/><Relationship Id="rId1" Type="http://schemas.openxmlformats.org/officeDocument/2006/relationships/hyperlink" Target="#'M04-S01'!A1"/><Relationship Id="rId6" Type="http://schemas.openxmlformats.org/officeDocument/2006/relationships/hyperlink" Target="#'M03-S02'!A1"/><Relationship Id="rId11" Type="http://schemas.openxmlformats.org/officeDocument/2006/relationships/hyperlink" Target="#'M03-S07'!A1"/><Relationship Id="rId5" Type="http://schemas.openxmlformats.org/officeDocument/2006/relationships/hyperlink" Target="#'M05-S01'!A1"/><Relationship Id="rId10" Type="http://schemas.openxmlformats.org/officeDocument/2006/relationships/hyperlink" Target="#'M03-S06'!A1"/><Relationship Id="rId4" Type="http://schemas.openxmlformats.org/officeDocument/2006/relationships/hyperlink" Target="#'M03-S01'!A1"/><Relationship Id="rId9" Type="http://schemas.openxmlformats.org/officeDocument/2006/relationships/hyperlink" Target="#'M03-S05'!A1"/></Relationships>
</file>

<file path=xl/drawings/_rels/drawing21.xml.rels><?xml version="1.0" encoding="UTF-8" standalone="yes"?>
<Relationships xmlns="http://schemas.openxmlformats.org/package/2006/relationships"><Relationship Id="rId8" Type="http://schemas.openxmlformats.org/officeDocument/2006/relationships/image" Target="../media/image3.png"/><Relationship Id="rId13" Type="http://schemas.openxmlformats.org/officeDocument/2006/relationships/hyperlink" Target="#'M04-S07'!A1"/><Relationship Id="rId3" Type="http://schemas.openxmlformats.org/officeDocument/2006/relationships/hyperlink" Target="#'M02-S01'!A1"/><Relationship Id="rId7" Type="http://schemas.openxmlformats.org/officeDocument/2006/relationships/hyperlink" Target="#'M03-S06'!A1"/><Relationship Id="rId12" Type="http://schemas.openxmlformats.org/officeDocument/2006/relationships/hyperlink" Target="#'M04-S06'!A1"/><Relationship Id="rId2" Type="http://schemas.openxmlformats.org/officeDocument/2006/relationships/hyperlink" Target="#'M01-S01'!A1"/><Relationship Id="rId1" Type="http://schemas.openxmlformats.org/officeDocument/2006/relationships/hyperlink" Target="#'M04-S02'!A1"/><Relationship Id="rId6" Type="http://schemas.openxmlformats.org/officeDocument/2006/relationships/hyperlink" Target="#'M05-S01'!A1"/><Relationship Id="rId11" Type="http://schemas.openxmlformats.org/officeDocument/2006/relationships/hyperlink" Target="#'M04-S05'!A1"/><Relationship Id="rId5" Type="http://schemas.openxmlformats.org/officeDocument/2006/relationships/hyperlink" Target="#'M04-S01'!A1"/><Relationship Id="rId10" Type="http://schemas.openxmlformats.org/officeDocument/2006/relationships/hyperlink" Target="#'M04-S04'!A1"/><Relationship Id="rId4" Type="http://schemas.openxmlformats.org/officeDocument/2006/relationships/hyperlink" Target="#'M03-S01'!A1"/><Relationship Id="rId9" Type="http://schemas.openxmlformats.org/officeDocument/2006/relationships/hyperlink" Target="#'M04-S03'!A1"/><Relationship Id="rId14" Type="http://schemas.openxmlformats.org/officeDocument/2006/relationships/hyperlink" Target="#'M04-S08'!A1"/></Relationships>
</file>

<file path=xl/drawings/_rels/drawing22.xml.rels><?xml version="1.0" encoding="UTF-8" standalone="yes"?>
<Relationships xmlns="http://schemas.openxmlformats.org/package/2006/relationships"><Relationship Id="rId8" Type="http://schemas.openxmlformats.org/officeDocument/2006/relationships/hyperlink" Target="#'M04-S04'!A1"/><Relationship Id="rId13" Type="http://schemas.openxmlformats.org/officeDocument/2006/relationships/hyperlink" Target="#'M04-S08'!A1"/><Relationship Id="rId3" Type="http://schemas.openxmlformats.org/officeDocument/2006/relationships/hyperlink" Target="#'M02-S01'!A1"/><Relationship Id="rId7" Type="http://schemas.openxmlformats.org/officeDocument/2006/relationships/hyperlink" Target="#'M04-S02'!A1"/><Relationship Id="rId12" Type="http://schemas.openxmlformats.org/officeDocument/2006/relationships/hyperlink" Target="#'M04-S07'!A1"/><Relationship Id="rId2" Type="http://schemas.openxmlformats.org/officeDocument/2006/relationships/hyperlink" Target="#'M01-S01'!A1"/><Relationship Id="rId1" Type="http://schemas.openxmlformats.org/officeDocument/2006/relationships/hyperlink" Target="#'M04-S03'!A1"/><Relationship Id="rId6" Type="http://schemas.openxmlformats.org/officeDocument/2006/relationships/hyperlink" Target="#'M05-S01'!A1"/><Relationship Id="rId11" Type="http://schemas.openxmlformats.org/officeDocument/2006/relationships/hyperlink" Target="#'M04-S06'!A1"/><Relationship Id="rId5" Type="http://schemas.openxmlformats.org/officeDocument/2006/relationships/hyperlink" Target="#'M04-S01'!A1"/><Relationship Id="rId10" Type="http://schemas.openxmlformats.org/officeDocument/2006/relationships/hyperlink" Target="#'M04-S05'!A1"/><Relationship Id="rId4" Type="http://schemas.openxmlformats.org/officeDocument/2006/relationships/hyperlink" Target="#'M03-S01'!A1"/><Relationship Id="rId9" Type="http://schemas.openxmlformats.org/officeDocument/2006/relationships/image" Target="../media/image3.png"/><Relationship Id="rId14" Type="http://schemas.openxmlformats.org/officeDocument/2006/relationships/hyperlink" Target="#'M04-S02-2'!A1"/></Relationships>
</file>

<file path=xl/drawings/_rels/drawing23.xml.rels><?xml version="1.0" encoding="UTF-8" standalone="yes"?>
<Relationships xmlns="http://schemas.openxmlformats.org/package/2006/relationships"><Relationship Id="rId8" Type="http://schemas.openxmlformats.org/officeDocument/2006/relationships/hyperlink" Target="#'M04-S04'!A1"/><Relationship Id="rId13" Type="http://schemas.openxmlformats.org/officeDocument/2006/relationships/hyperlink" Target="#'M04-S08'!A1"/><Relationship Id="rId3" Type="http://schemas.openxmlformats.org/officeDocument/2006/relationships/hyperlink" Target="#'M02-S01'!A1"/><Relationship Id="rId7" Type="http://schemas.openxmlformats.org/officeDocument/2006/relationships/hyperlink" Target="#'M04-S02'!A1"/><Relationship Id="rId12" Type="http://schemas.openxmlformats.org/officeDocument/2006/relationships/hyperlink" Target="#'M04-S07'!A1"/><Relationship Id="rId2" Type="http://schemas.openxmlformats.org/officeDocument/2006/relationships/hyperlink" Target="#'M01-S01'!A1"/><Relationship Id="rId1" Type="http://schemas.openxmlformats.org/officeDocument/2006/relationships/hyperlink" Target="#'M04-S03'!A1"/><Relationship Id="rId6" Type="http://schemas.openxmlformats.org/officeDocument/2006/relationships/hyperlink" Target="#'M05-S01'!A1"/><Relationship Id="rId11" Type="http://schemas.openxmlformats.org/officeDocument/2006/relationships/hyperlink" Target="#'M04-S06'!A1"/><Relationship Id="rId5" Type="http://schemas.openxmlformats.org/officeDocument/2006/relationships/hyperlink" Target="#'M04-S01'!A1"/><Relationship Id="rId10" Type="http://schemas.openxmlformats.org/officeDocument/2006/relationships/hyperlink" Target="#'M04-S05'!A1"/><Relationship Id="rId4" Type="http://schemas.openxmlformats.org/officeDocument/2006/relationships/hyperlink" Target="#'M03-S01'!A1"/><Relationship Id="rId9" Type="http://schemas.openxmlformats.org/officeDocument/2006/relationships/image" Target="../media/image3.png"/><Relationship Id="rId14" Type="http://schemas.openxmlformats.org/officeDocument/2006/relationships/hyperlink" Target="#'M04-S02-2'!A1"/></Relationships>
</file>

<file path=xl/drawings/_rels/drawing24.xml.rels><?xml version="1.0" encoding="UTF-8" standalone="yes"?>
<Relationships xmlns="http://schemas.openxmlformats.org/package/2006/relationships"><Relationship Id="rId8" Type="http://schemas.openxmlformats.org/officeDocument/2006/relationships/hyperlink" Target="#'M07-S01'!A1"/><Relationship Id="rId13" Type="http://schemas.openxmlformats.org/officeDocument/2006/relationships/hyperlink" Target="#'M04-S07'!A1"/><Relationship Id="rId3" Type="http://schemas.openxmlformats.org/officeDocument/2006/relationships/hyperlink" Target="#'M02-S01'!A1"/><Relationship Id="rId7" Type="http://schemas.openxmlformats.org/officeDocument/2006/relationships/hyperlink" Target="#'M06-S01'!A1"/><Relationship Id="rId12" Type="http://schemas.openxmlformats.org/officeDocument/2006/relationships/hyperlink" Target="#'M04-S06'!A1"/><Relationship Id="rId2" Type="http://schemas.openxmlformats.org/officeDocument/2006/relationships/hyperlink" Target="#'M01-S01'!A1"/><Relationship Id="rId1" Type="http://schemas.openxmlformats.org/officeDocument/2006/relationships/hyperlink" Target="#'M04-S04'!A1"/><Relationship Id="rId6" Type="http://schemas.openxmlformats.org/officeDocument/2006/relationships/hyperlink" Target="#'M05-S01'!A1"/><Relationship Id="rId11" Type="http://schemas.openxmlformats.org/officeDocument/2006/relationships/hyperlink" Target="#'M04-S05'!A1"/><Relationship Id="rId5" Type="http://schemas.openxmlformats.org/officeDocument/2006/relationships/hyperlink" Target="#'M04-S01'!A1"/><Relationship Id="rId15" Type="http://schemas.openxmlformats.org/officeDocument/2006/relationships/image" Target="../media/image3.png"/><Relationship Id="rId10" Type="http://schemas.openxmlformats.org/officeDocument/2006/relationships/hyperlink" Target="#'M04-S03'!A1"/><Relationship Id="rId4" Type="http://schemas.openxmlformats.org/officeDocument/2006/relationships/hyperlink" Target="#'M03-S01'!A1"/><Relationship Id="rId9" Type="http://schemas.openxmlformats.org/officeDocument/2006/relationships/hyperlink" Target="#'M04-S02'!A1"/><Relationship Id="rId14" Type="http://schemas.openxmlformats.org/officeDocument/2006/relationships/hyperlink" Target="#'M04-S08'!A1"/></Relationships>
</file>

<file path=xl/drawings/_rels/drawing25.xml.rels><?xml version="1.0" encoding="UTF-8" standalone="yes"?>
<Relationships xmlns="http://schemas.openxmlformats.org/package/2006/relationships"><Relationship Id="rId8" Type="http://schemas.openxmlformats.org/officeDocument/2006/relationships/hyperlink" Target="#'M04-S03'!A1"/><Relationship Id="rId13" Type="http://schemas.openxmlformats.org/officeDocument/2006/relationships/image" Target="../media/image3.png"/><Relationship Id="rId3" Type="http://schemas.openxmlformats.org/officeDocument/2006/relationships/hyperlink" Target="#'M02-S01'!A1"/><Relationship Id="rId7" Type="http://schemas.openxmlformats.org/officeDocument/2006/relationships/hyperlink" Target="#'M04-S02'!A1"/><Relationship Id="rId12" Type="http://schemas.openxmlformats.org/officeDocument/2006/relationships/hyperlink" Target="#'M04-S08'!A1"/><Relationship Id="rId2" Type="http://schemas.openxmlformats.org/officeDocument/2006/relationships/hyperlink" Target="#'M01-S01'!A1"/><Relationship Id="rId1" Type="http://schemas.openxmlformats.org/officeDocument/2006/relationships/hyperlink" Target="#'M04-S05'!A1"/><Relationship Id="rId6" Type="http://schemas.openxmlformats.org/officeDocument/2006/relationships/hyperlink" Target="#'M05-S01'!A1"/><Relationship Id="rId11" Type="http://schemas.openxmlformats.org/officeDocument/2006/relationships/hyperlink" Target="#'M04-S07'!A1"/><Relationship Id="rId5" Type="http://schemas.openxmlformats.org/officeDocument/2006/relationships/hyperlink" Target="#'M04-S01'!A1"/><Relationship Id="rId10" Type="http://schemas.openxmlformats.org/officeDocument/2006/relationships/hyperlink" Target="#'M04-S06'!A1"/><Relationship Id="rId4" Type="http://schemas.openxmlformats.org/officeDocument/2006/relationships/hyperlink" Target="#'M03-S01'!A1"/><Relationship Id="rId9" Type="http://schemas.openxmlformats.org/officeDocument/2006/relationships/hyperlink" Target="#'M04-S04'!A1"/></Relationships>
</file>

<file path=xl/drawings/_rels/drawing26.xml.rels><?xml version="1.0" encoding="UTF-8" standalone="yes"?>
<Relationships xmlns="http://schemas.openxmlformats.org/package/2006/relationships"><Relationship Id="rId8" Type="http://schemas.openxmlformats.org/officeDocument/2006/relationships/hyperlink" Target="#'M07-S01'!A1"/><Relationship Id="rId13" Type="http://schemas.openxmlformats.org/officeDocument/2006/relationships/hyperlink" Target="#'M04-S07'!A1"/><Relationship Id="rId3" Type="http://schemas.openxmlformats.org/officeDocument/2006/relationships/hyperlink" Target="#'M02-S01'!A1"/><Relationship Id="rId7" Type="http://schemas.openxmlformats.org/officeDocument/2006/relationships/hyperlink" Target="#'M06-S01'!A1"/><Relationship Id="rId12" Type="http://schemas.openxmlformats.org/officeDocument/2006/relationships/hyperlink" Target="#'M04-S05'!A1"/><Relationship Id="rId2" Type="http://schemas.openxmlformats.org/officeDocument/2006/relationships/hyperlink" Target="#'M01-S01'!A1"/><Relationship Id="rId1" Type="http://schemas.openxmlformats.org/officeDocument/2006/relationships/hyperlink" Target="#'M04-S06'!A1"/><Relationship Id="rId6" Type="http://schemas.openxmlformats.org/officeDocument/2006/relationships/hyperlink" Target="#'M05-S01'!A1"/><Relationship Id="rId11" Type="http://schemas.openxmlformats.org/officeDocument/2006/relationships/hyperlink" Target="#'M04-S04'!A1"/><Relationship Id="rId5" Type="http://schemas.openxmlformats.org/officeDocument/2006/relationships/hyperlink" Target="#'M04-S01'!A1"/><Relationship Id="rId15" Type="http://schemas.openxmlformats.org/officeDocument/2006/relationships/image" Target="../media/image3.png"/><Relationship Id="rId10" Type="http://schemas.openxmlformats.org/officeDocument/2006/relationships/hyperlink" Target="#'M04-S03'!A1"/><Relationship Id="rId4" Type="http://schemas.openxmlformats.org/officeDocument/2006/relationships/hyperlink" Target="#'M03-S01'!A1"/><Relationship Id="rId9" Type="http://schemas.openxmlformats.org/officeDocument/2006/relationships/hyperlink" Target="#'M04-S02'!A1"/><Relationship Id="rId14" Type="http://schemas.openxmlformats.org/officeDocument/2006/relationships/hyperlink" Target="#'M04-S08'!A1"/></Relationships>
</file>

<file path=xl/drawings/_rels/drawing27.xml.rels><?xml version="1.0" encoding="UTF-8" standalone="yes"?>
<Relationships xmlns="http://schemas.openxmlformats.org/package/2006/relationships"><Relationship Id="rId8" Type="http://schemas.openxmlformats.org/officeDocument/2006/relationships/hyperlink" Target="#'M07-S01'!A1"/><Relationship Id="rId13" Type="http://schemas.openxmlformats.org/officeDocument/2006/relationships/hyperlink" Target="#'M04-S06'!A1"/><Relationship Id="rId3" Type="http://schemas.openxmlformats.org/officeDocument/2006/relationships/hyperlink" Target="#'M02-S01'!A1"/><Relationship Id="rId7" Type="http://schemas.openxmlformats.org/officeDocument/2006/relationships/hyperlink" Target="#'M06-S01'!A1"/><Relationship Id="rId12" Type="http://schemas.openxmlformats.org/officeDocument/2006/relationships/hyperlink" Target="#'M04-S05'!A1"/><Relationship Id="rId2" Type="http://schemas.openxmlformats.org/officeDocument/2006/relationships/hyperlink" Target="#'M01-S01'!A1"/><Relationship Id="rId1" Type="http://schemas.openxmlformats.org/officeDocument/2006/relationships/hyperlink" Target="#'M04-S07'!A1"/><Relationship Id="rId6" Type="http://schemas.openxmlformats.org/officeDocument/2006/relationships/hyperlink" Target="#'M05-S01'!A1"/><Relationship Id="rId11" Type="http://schemas.openxmlformats.org/officeDocument/2006/relationships/hyperlink" Target="#'M04-S04'!A1"/><Relationship Id="rId5" Type="http://schemas.openxmlformats.org/officeDocument/2006/relationships/hyperlink" Target="#'M04-S01'!A1"/><Relationship Id="rId15" Type="http://schemas.openxmlformats.org/officeDocument/2006/relationships/image" Target="../media/image3.png"/><Relationship Id="rId10" Type="http://schemas.openxmlformats.org/officeDocument/2006/relationships/hyperlink" Target="#'M04-S03'!A1"/><Relationship Id="rId4" Type="http://schemas.openxmlformats.org/officeDocument/2006/relationships/hyperlink" Target="#'M03-S01'!A1"/><Relationship Id="rId9" Type="http://schemas.openxmlformats.org/officeDocument/2006/relationships/hyperlink" Target="#'M04-S02'!A1"/><Relationship Id="rId14" Type="http://schemas.openxmlformats.org/officeDocument/2006/relationships/hyperlink" Target="#'M04-S08'!A1"/></Relationships>
</file>

<file path=xl/drawings/_rels/drawing28.xml.rels><?xml version="1.0" encoding="UTF-8" standalone="yes"?>
<Relationships xmlns="http://schemas.openxmlformats.org/package/2006/relationships"><Relationship Id="rId8" Type="http://schemas.openxmlformats.org/officeDocument/2006/relationships/hyperlink" Target="#'M07-S01'!A1"/><Relationship Id="rId13" Type="http://schemas.openxmlformats.org/officeDocument/2006/relationships/hyperlink" Target="#'M04-S06'!A1"/><Relationship Id="rId3" Type="http://schemas.openxmlformats.org/officeDocument/2006/relationships/hyperlink" Target="#'M02-S01'!A1"/><Relationship Id="rId7" Type="http://schemas.openxmlformats.org/officeDocument/2006/relationships/hyperlink" Target="#'M06-S01'!A1"/><Relationship Id="rId12" Type="http://schemas.openxmlformats.org/officeDocument/2006/relationships/hyperlink" Target="#'M04-S05'!A1"/><Relationship Id="rId2" Type="http://schemas.openxmlformats.org/officeDocument/2006/relationships/hyperlink" Target="#'M01-S01'!A1"/><Relationship Id="rId1" Type="http://schemas.openxmlformats.org/officeDocument/2006/relationships/hyperlink" Target="#'M04-S08'!A1"/><Relationship Id="rId6" Type="http://schemas.openxmlformats.org/officeDocument/2006/relationships/hyperlink" Target="#'M05-S01'!A1"/><Relationship Id="rId11" Type="http://schemas.openxmlformats.org/officeDocument/2006/relationships/hyperlink" Target="#'M04-S04'!A1"/><Relationship Id="rId5" Type="http://schemas.openxmlformats.org/officeDocument/2006/relationships/hyperlink" Target="#'M04-S01'!A1"/><Relationship Id="rId15" Type="http://schemas.openxmlformats.org/officeDocument/2006/relationships/image" Target="../media/image3.png"/><Relationship Id="rId10" Type="http://schemas.openxmlformats.org/officeDocument/2006/relationships/hyperlink" Target="#'M04-S03'!A1"/><Relationship Id="rId4" Type="http://schemas.openxmlformats.org/officeDocument/2006/relationships/hyperlink" Target="#'M03-S01'!A1"/><Relationship Id="rId9" Type="http://schemas.openxmlformats.org/officeDocument/2006/relationships/hyperlink" Target="#'M04-S02'!A1"/><Relationship Id="rId14" Type="http://schemas.openxmlformats.org/officeDocument/2006/relationships/hyperlink" Target="#'M04-S07'!A1"/></Relationships>
</file>

<file path=xl/drawings/_rels/drawing29.xml.rels><?xml version="1.0" encoding="UTF-8" standalone="yes"?>
<Relationships xmlns="http://schemas.openxmlformats.org/package/2006/relationships"><Relationship Id="rId8" Type="http://schemas.openxmlformats.org/officeDocument/2006/relationships/hyperlink" Target="#'M04-S02'!A1"/><Relationship Id="rId13" Type="http://schemas.openxmlformats.org/officeDocument/2006/relationships/hyperlink" Target="#'M04-S07'!A1"/><Relationship Id="rId3" Type="http://schemas.openxmlformats.org/officeDocument/2006/relationships/hyperlink" Target="#'M02-S01'!A1"/><Relationship Id="rId7" Type="http://schemas.openxmlformats.org/officeDocument/2006/relationships/hyperlink" Target="#'M07-S01'!A1"/><Relationship Id="rId12" Type="http://schemas.openxmlformats.org/officeDocument/2006/relationships/hyperlink" Target="#'M04-S06'!A1"/><Relationship Id="rId2" Type="http://schemas.openxmlformats.org/officeDocument/2006/relationships/hyperlink" Target="#'M01-S01'!A1"/><Relationship Id="rId1" Type="http://schemas.openxmlformats.org/officeDocument/2006/relationships/hyperlink" Target="#'M05-S01'!A1"/><Relationship Id="rId6" Type="http://schemas.openxmlformats.org/officeDocument/2006/relationships/hyperlink" Target="#'M06-S01'!A1"/><Relationship Id="rId11" Type="http://schemas.openxmlformats.org/officeDocument/2006/relationships/hyperlink" Target="#'M04-S05'!A1"/><Relationship Id="rId5" Type="http://schemas.openxmlformats.org/officeDocument/2006/relationships/hyperlink" Target="#'M04-S01'!A1"/><Relationship Id="rId15" Type="http://schemas.openxmlformats.org/officeDocument/2006/relationships/image" Target="../media/image3.png"/><Relationship Id="rId10" Type="http://schemas.openxmlformats.org/officeDocument/2006/relationships/hyperlink" Target="#'M04-S04'!A1"/><Relationship Id="rId4" Type="http://schemas.openxmlformats.org/officeDocument/2006/relationships/hyperlink" Target="#'M03-S01'!A1"/><Relationship Id="rId9" Type="http://schemas.openxmlformats.org/officeDocument/2006/relationships/hyperlink" Target="#'M04-S03'!A1"/><Relationship Id="rId14" Type="http://schemas.openxmlformats.org/officeDocument/2006/relationships/hyperlink" Target="#'M04-S08'!A1"/></Relationships>
</file>

<file path=xl/drawings/_rels/drawing3.xml.rels><?xml version="1.0" encoding="UTF-8" standalone="yes"?>
<Relationships xmlns="http://schemas.openxmlformats.org/package/2006/relationships"><Relationship Id="rId8" Type="http://schemas.openxmlformats.org/officeDocument/2006/relationships/hyperlink" Target="#'M04-S01'!A1"/><Relationship Id="rId13" Type="http://schemas.openxmlformats.org/officeDocument/2006/relationships/image" Target="../media/image3.png"/><Relationship Id="rId18" Type="http://schemas.openxmlformats.org/officeDocument/2006/relationships/image" Target="../media/image12.png"/><Relationship Id="rId26" Type="http://schemas.openxmlformats.org/officeDocument/2006/relationships/image" Target="../media/image16.png"/><Relationship Id="rId3" Type="http://schemas.openxmlformats.org/officeDocument/2006/relationships/hyperlink" Target="#'M01-S08'!A1"/><Relationship Id="rId21" Type="http://schemas.openxmlformats.org/officeDocument/2006/relationships/hyperlink" Target="http://www.tradeallynetwork.com/wp-content/uploads/2016/03/Ameren-NC-Handbook_vertical.pdf" TargetMode="External"/><Relationship Id="rId7" Type="http://schemas.openxmlformats.org/officeDocument/2006/relationships/hyperlink" Target="#'M03-S01'!A1"/><Relationship Id="rId12" Type="http://schemas.openxmlformats.org/officeDocument/2006/relationships/hyperlink" Target="#'M01-S05'!A1"/><Relationship Id="rId17" Type="http://schemas.openxmlformats.org/officeDocument/2006/relationships/image" Target="../media/image11.png"/><Relationship Id="rId25" Type="http://schemas.openxmlformats.org/officeDocument/2006/relationships/hyperlink" Target="https://www.energystar.gov/buildings/facility-owners-and-managers/small-biz" TargetMode="External"/><Relationship Id="rId2" Type="http://schemas.openxmlformats.org/officeDocument/2006/relationships/hyperlink" Target="#'M01-S07'!A1"/><Relationship Id="rId16" Type="http://schemas.openxmlformats.org/officeDocument/2006/relationships/hyperlink" Target="https://www.ameren.com/missouri/energy-efficiency/business/program-overview" TargetMode="External"/><Relationship Id="rId20" Type="http://schemas.openxmlformats.org/officeDocument/2006/relationships/image" Target="../media/image13.png"/><Relationship Id="rId29" Type="http://schemas.openxmlformats.org/officeDocument/2006/relationships/hyperlink" Target="http://www.tradeallynetwork.com/" TargetMode="External"/><Relationship Id="rId1" Type="http://schemas.openxmlformats.org/officeDocument/2006/relationships/hyperlink" Target="#'M01-S06'!A1"/><Relationship Id="rId6" Type="http://schemas.openxmlformats.org/officeDocument/2006/relationships/hyperlink" Target="#'M02-S01'!A1"/><Relationship Id="rId11" Type="http://schemas.openxmlformats.org/officeDocument/2006/relationships/hyperlink" Target="#'M01-S03'!A1"/><Relationship Id="rId24" Type="http://schemas.openxmlformats.org/officeDocument/2006/relationships/image" Target="../media/image15.png"/><Relationship Id="rId5" Type="http://schemas.openxmlformats.org/officeDocument/2006/relationships/hyperlink" Target="#'M01-S01'!A1"/><Relationship Id="rId15" Type="http://schemas.openxmlformats.org/officeDocument/2006/relationships/image" Target="../media/image10.png"/><Relationship Id="rId23" Type="http://schemas.openxmlformats.org/officeDocument/2006/relationships/hyperlink" Target="https://www2.ameren.com/common/login/login?target=https://www2.ameren.com/prot/common/ViewBill.aspx" TargetMode="External"/><Relationship Id="rId28" Type="http://schemas.openxmlformats.org/officeDocument/2006/relationships/image" Target="../media/image17.png"/><Relationship Id="rId10" Type="http://schemas.openxmlformats.org/officeDocument/2006/relationships/hyperlink" Target="#'M01-S02'!A1"/><Relationship Id="rId19" Type="http://schemas.openxmlformats.org/officeDocument/2006/relationships/hyperlink" Target="https://www.ameren.com/missouri/energy-efficiency/business/retro-commissioning" TargetMode="External"/><Relationship Id="rId31" Type="http://schemas.openxmlformats.org/officeDocument/2006/relationships/image" Target="../media/image19.png"/><Relationship Id="rId4" Type="http://schemas.openxmlformats.org/officeDocument/2006/relationships/hyperlink" Target="#'M01-S04'!A1"/><Relationship Id="rId9" Type="http://schemas.openxmlformats.org/officeDocument/2006/relationships/hyperlink" Target="#'M05-S01'!A1"/><Relationship Id="rId14" Type="http://schemas.openxmlformats.org/officeDocument/2006/relationships/hyperlink" Target="mailto:BizSavers@ameren.com" TargetMode="External"/><Relationship Id="rId22" Type="http://schemas.openxmlformats.org/officeDocument/2006/relationships/image" Target="../media/image14.png"/><Relationship Id="rId27" Type="http://schemas.openxmlformats.org/officeDocument/2006/relationships/hyperlink" Target="https://www.sba.gov/managing-business/running-business/energy-efficiency" TargetMode="External"/><Relationship Id="rId30" Type="http://schemas.openxmlformats.org/officeDocument/2006/relationships/image" Target="../media/image18.png"/></Relationships>
</file>

<file path=xl/drawings/_rels/drawing30.xml.rels><?xml version="1.0" encoding="UTF-8" standalone="yes"?>
<Relationships xmlns="http://schemas.openxmlformats.org/package/2006/relationships"><Relationship Id="rId8" Type="http://schemas.openxmlformats.org/officeDocument/2006/relationships/hyperlink" Target="#'M01-S01'!A1"/><Relationship Id="rId13" Type="http://schemas.openxmlformats.org/officeDocument/2006/relationships/hyperlink" Target="#'M03-S03'!A1"/><Relationship Id="rId3" Type="http://schemas.openxmlformats.org/officeDocument/2006/relationships/hyperlink" Target="#'M05-S06'!A1"/><Relationship Id="rId7" Type="http://schemas.openxmlformats.org/officeDocument/2006/relationships/hyperlink" Target="#'M05-S02'!A1"/><Relationship Id="rId12" Type="http://schemas.openxmlformats.org/officeDocument/2006/relationships/hyperlink" Target="#'M05-S01'!A1"/><Relationship Id="rId2" Type="http://schemas.openxmlformats.org/officeDocument/2006/relationships/hyperlink" Target="#'M05-S05'!A1"/><Relationship Id="rId1" Type="http://schemas.openxmlformats.org/officeDocument/2006/relationships/hyperlink" Target="#'M05-S04'!A1"/><Relationship Id="rId6" Type="http://schemas.openxmlformats.org/officeDocument/2006/relationships/hyperlink" Target="#'M05-S08'!A1"/><Relationship Id="rId11" Type="http://schemas.openxmlformats.org/officeDocument/2006/relationships/hyperlink" Target="#'M04-S01'!A1"/><Relationship Id="rId5" Type="http://schemas.openxmlformats.org/officeDocument/2006/relationships/hyperlink" Target="#'M05-S03'!A1"/><Relationship Id="rId15" Type="http://schemas.openxmlformats.org/officeDocument/2006/relationships/image" Target="../media/image3.png"/><Relationship Id="rId10" Type="http://schemas.openxmlformats.org/officeDocument/2006/relationships/hyperlink" Target="#'M03-S01'!A1"/><Relationship Id="rId4" Type="http://schemas.openxmlformats.org/officeDocument/2006/relationships/hyperlink" Target="#'M05-S07'!A1"/><Relationship Id="rId9" Type="http://schemas.openxmlformats.org/officeDocument/2006/relationships/hyperlink" Target="#'M02-S01'!A1"/><Relationship Id="rId14" Type="http://schemas.openxmlformats.org/officeDocument/2006/relationships/chart" Target="../charts/chart1.xml"/></Relationships>
</file>

<file path=xl/drawings/_rels/drawing31.xml.rels><?xml version="1.0" encoding="UTF-8" standalone="yes"?>
<Relationships xmlns="http://schemas.openxmlformats.org/package/2006/relationships"><Relationship Id="rId8" Type="http://schemas.openxmlformats.org/officeDocument/2006/relationships/hyperlink" Target="#'M02-S01'!A1"/><Relationship Id="rId13" Type="http://schemas.openxmlformats.org/officeDocument/2006/relationships/hyperlink" Target="mailto:BizSavers@ameren.com" TargetMode="External"/><Relationship Id="rId18" Type="http://schemas.openxmlformats.org/officeDocument/2006/relationships/image" Target="../media/image3.png"/><Relationship Id="rId3" Type="http://schemas.openxmlformats.org/officeDocument/2006/relationships/hyperlink" Target="#'M05-S06'!A1"/><Relationship Id="rId7" Type="http://schemas.openxmlformats.org/officeDocument/2006/relationships/hyperlink" Target="#'M01-S01'!A1"/><Relationship Id="rId12" Type="http://schemas.openxmlformats.org/officeDocument/2006/relationships/hyperlink" Target="#'M05-S02'!A1"/><Relationship Id="rId17" Type="http://schemas.openxmlformats.org/officeDocument/2006/relationships/hyperlink" Target="#'M02-S04'!A1"/><Relationship Id="rId2" Type="http://schemas.openxmlformats.org/officeDocument/2006/relationships/hyperlink" Target="#'M05-S05'!A1"/><Relationship Id="rId16" Type="http://schemas.openxmlformats.org/officeDocument/2006/relationships/hyperlink" Target="#'M02-S03'!A1"/><Relationship Id="rId1" Type="http://schemas.openxmlformats.org/officeDocument/2006/relationships/hyperlink" Target="#'M05-S04'!A1"/><Relationship Id="rId6" Type="http://schemas.openxmlformats.org/officeDocument/2006/relationships/hyperlink" Target="#'M05-S08'!A1"/><Relationship Id="rId11" Type="http://schemas.openxmlformats.org/officeDocument/2006/relationships/hyperlink" Target="#'M05-S01'!A1"/><Relationship Id="rId5" Type="http://schemas.openxmlformats.org/officeDocument/2006/relationships/hyperlink" Target="#'M05-S03'!A1"/><Relationship Id="rId15" Type="http://schemas.openxmlformats.org/officeDocument/2006/relationships/hyperlink" Target="#'M02-S02'!A1"/><Relationship Id="rId10" Type="http://schemas.openxmlformats.org/officeDocument/2006/relationships/hyperlink" Target="#'M04-S01'!A1"/><Relationship Id="rId19" Type="http://schemas.openxmlformats.org/officeDocument/2006/relationships/hyperlink" Target="#'M03-S02'!A1"/><Relationship Id="rId4" Type="http://schemas.openxmlformats.org/officeDocument/2006/relationships/hyperlink" Target="#'M05-S07'!A1"/><Relationship Id="rId9" Type="http://schemas.openxmlformats.org/officeDocument/2006/relationships/hyperlink" Target="#'M03-S01'!A1"/><Relationship Id="rId14" Type="http://schemas.openxmlformats.org/officeDocument/2006/relationships/image" Target="../media/image21.png"/></Relationships>
</file>

<file path=xl/drawings/_rels/drawing32.xml.rels><?xml version="1.0" encoding="UTF-8" standalone="yes"?>
<Relationships xmlns="http://schemas.openxmlformats.org/package/2006/relationships"><Relationship Id="rId8" Type="http://schemas.openxmlformats.org/officeDocument/2006/relationships/hyperlink" Target="#'M03-S01'!A1"/><Relationship Id="rId13" Type="http://schemas.openxmlformats.org/officeDocument/2006/relationships/hyperlink" Target="#'M05-S06'!A1"/><Relationship Id="rId3" Type="http://schemas.openxmlformats.org/officeDocument/2006/relationships/hyperlink" Target="mailto:bizefficiency@ameren.com" TargetMode="External"/><Relationship Id="rId7" Type="http://schemas.openxmlformats.org/officeDocument/2006/relationships/hyperlink" Target="#'M02-S01'!A1"/><Relationship Id="rId12" Type="http://schemas.openxmlformats.org/officeDocument/2006/relationships/hyperlink" Target="#'M05-S03'!A1"/><Relationship Id="rId2" Type="http://schemas.openxmlformats.org/officeDocument/2006/relationships/hyperlink" Target="#'M05-S05'!A1"/><Relationship Id="rId1" Type="http://schemas.openxmlformats.org/officeDocument/2006/relationships/hyperlink" Target="#'M05-S04'!A1"/><Relationship Id="rId6" Type="http://schemas.openxmlformats.org/officeDocument/2006/relationships/hyperlink" Target="#'M01-S01'!A1"/><Relationship Id="rId11" Type="http://schemas.openxmlformats.org/officeDocument/2006/relationships/hyperlink" Target="#'M05-S02'!A1"/><Relationship Id="rId5" Type="http://schemas.openxmlformats.org/officeDocument/2006/relationships/hyperlink" Target="#'M05-S08'!A1"/><Relationship Id="rId15" Type="http://schemas.openxmlformats.org/officeDocument/2006/relationships/image" Target="../media/image3.png"/><Relationship Id="rId10" Type="http://schemas.openxmlformats.org/officeDocument/2006/relationships/hyperlink" Target="#'M05-S01'!A1"/><Relationship Id="rId4" Type="http://schemas.openxmlformats.org/officeDocument/2006/relationships/image" Target="../media/image21.png"/><Relationship Id="rId9" Type="http://schemas.openxmlformats.org/officeDocument/2006/relationships/hyperlink" Target="#'M04-S01'!A1"/><Relationship Id="rId14" Type="http://schemas.openxmlformats.org/officeDocument/2006/relationships/hyperlink" Target="#'M05-S07'!A1"/></Relationships>
</file>

<file path=xl/drawings/_rels/drawing33.xml.rels><?xml version="1.0" encoding="UTF-8" standalone="yes"?>
<Relationships xmlns="http://schemas.openxmlformats.org/package/2006/relationships"><Relationship Id="rId8" Type="http://schemas.openxmlformats.org/officeDocument/2006/relationships/hyperlink" Target="#'M03-S01'!A1"/><Relationship Id="rId13" Type="http://schemas.openxmlformats.org/officeDocument/2006/relationships/image" Target="../media/image3.png"/><Relationship Id="rId3" Type="http://schemas.openxmlformats.org/officeDocument/2006/relationships/hyperlink" Target="#'M05-S07'!A1"/><Relationship Id="rId7" Type="http://schemas.openxmlformats.org/officeDocument/2006/relationships/hyperlink" Target="#'M02-S01'!A1"/><Relationship Id="rId12" Type="http://schemas.openxmlformats.org/officeDocument/2006/relationships/hyperlink" Target="#'M05-S04'!A1"/><Relationship Id="rId2" Type="http://schemas.openxmlformats.org/officeDocument/2006/relationships/hyperlink" Target="#'M05-S06'!A1"/><Relationship Id="rId1" Type="http://schemas.openxmlformats.org/officeDocument/2006/relationships/hyperlink" Target="#'M05-S05'!A1"/><Relationship Id="rId6" Type="http://schemas.openxmlformats.org/officeDocument/2006/relationships/hyperlink" Target="#'M01-S01'!A1"/><Relationship Id="rId11" Type="http://schemas.openxmlformats.org/officeDocument/2006/relationships/hyperlink" Target="#'M05-S02'!A1"/><Relationship Id="rId5" Type="http://schemas.openxmlformats.org/officeDocument/2006/relationships/hyperlink" Target="#'M05-S08'!A1"/><Relationship Id="rId15" Type="http://schemas.openxmlformats.org/officeDocument/2006/relationships/hyperlink" Target="mailto:BizSavers@ameren.com" TargetMode="External"/><Relationship Id="rId10" Type="http://schemas.openxmlformats.org/officeDocument/2006/relationships/hyperlink" Target="#'M05-S01'!A1"/><Relationship Id="rId4" Type="http://schemas.openxmlformats.org/officeDocument/2006/relationships/hyperlink" Target="#'M05-S03'!A1"/><Relationship Id="rId9" Type="http://schemas.openxmlformats.org/officeDocument/2006/relationships/hyperlink" Target="#'M04-S01'!A1"/><Relationship Id="rId14" Type="http://schemas.openxmlformats.org/officeDocument/2006/relationships/image" Target="../media/image22.png"/></Relationships>
</file>

<file path=xl/drawings/_rels/drawing34.xml.rels><?xml version="1.0" encoding="UTF-8" standalone="yes"?>
<Relationships xmlns="http://schemas.openxmlformats.org/package/2006/relationships"><Relationship Id="rId8" Type="http://schemas.openxmlformats.org/officeDocument/2006/relationships/hyperlink" Target="#'M03-S01'!A1"/><Relationship Id="rId13" Type="http://schemas.openxmlformats.org/officeDocument/2006/relationships/image" Target="../media/image23.png"/><Relationship Id="rId3" Type="http://schemas.openxmlformats.org/officeDocument/2006/relationships/hyperlink" Target="#'M05-S07'!A1"/><Relationship Id="rId7" Type="http://schemas.openxmlformats.org/officeDocument/2006/relationships/hyperlink" Target="#'M02-S01'!A1"/><Relationship Id="rId12" Type="http://schemas.openxmlformats.org/officeDocument/2006/relationships/hyperlink" Target="#'M05-S05'!A1"/><Relationship Id="rId17" Type="http://schemas.openxmlformats.org/officeDocument/2006/relationships/hyperlink" Target="#'M02-S04'!A1"/><Relationship Id="rId2" Type="http://schemas.openxmlformats.org/officeDocument/2006/relationships/hyperlink" Target="#'M05-S06'!A1"/><Relationship Id="rId16" Type="http://schemas.openxmlformats.org/officeDocument/2006/relationships/hyperlink" Target="mailto:BizSavers@ameren.com" TargetMode="External"/><Relationship Id="rId1" Type="http://schemas.openxmlformats.org/officeDocument/2006/relationships/hyperlink" Target="#'M05-S04'!A1"/><Relationship Id="rId6" Type="http://schemas.openxmlformats.org/officeDocument/2006/relationships/hyperlink" Target="#'M01-S01'!A1"/><Relationship Id="rId11" Type="http://schemas.openxmlformats.org/officeDocument/2006/relationships/hyperlink" Target="#'M05-S02'!A1"/><Relationship Id="rId5" Type="http://schemas.openxmlformats.org/officeDocument/2006/relationships/hyperlink" Target="#'M05-S08'!A1"/><Relationship Id="rId15" Type="http://schemas.openxmlformats.org/officeDocument/2006/relationships/image" Target="../media/image22.png"/><Relationship Id="rId10" Type="http://schemas.openxmlformats.org/officeDocument/2006/relationships/hyperlink" Target="#'M05-S01'!A1"/><Relationship Id="rId4" Type="http://schemas.openxmlformats.org/officeDocument/2006/relationships/hyperlink" Target="#'M05-S03'!A1"/><Relationship Id="rId9" Type="http://schemas.openxmlformats.org/officeDocument/2006/relationships/hyperlink" Target="#'M04-S01'!A1"/><Relationship Id="rId14" Type="http://schemas.openxmlformats.org/officeDocument/2006/relationships/image" Target="../media/image3.png"/></Relationships>
</file>

<file path=xl/drawings/_rels/drawing35.xml.rels><?xml version="1.0" encoding="UTF-8" standalone="yes"?>
<Relationships xmlns="http://schemas.openxmlformats.org/package/2006/relationships"><Relationship Id="rId8" Type="http://schemas.openxmlformats.org/officeDocument/2006/relationships/hyperlink" Target="#'M03-S01'!A1"/><Relationship Id="rId13" Type="http://schemas.openxmlformats.org/officeDocument/2006/relationships/image" Target="../media/image3.png"/><Relationship Id="rId3" Type="http://schemas.openxmlformats.org/officeDocument/2006/relationships/hyperlink" Target="#'M05-S03'!A1"/><Relationship Id="rId7" Type="http://schemas.openxmlformats.org/officeDocument/2006/relationships/hyperlink" Target="#'M02-S01'!A1"/><Relationship Id="rId12" Type="http://schemas.openxmlformats.org/officeDocument/2006/relationships/hyperlink" Target="#'M05-S06'!A1"/><Relationship Id="rId2" Type="http://schemas.openxmlformats.org/officeDocument/2006/relationships/hyperlink" Target="#'M05-S05'!A1"/><Relationship Id="rId1" Type="http://schemas.openxmlformats.org/officeDocument/2006/relationships/hyperlink" Target="#'M05-S04'!A1"/><Relationship Id="rId6" Type="http://schemas.openxmlformats.org/officeDocument/2006/relationships/hyperlink" Target="#'M01-S01'!A1"/><Relationship Id="rId11" Type="http://schemas.openxmlformats.org/officeDocument/2006/relationships/hyperlink" Target="#'M05-S02'!A1"/><Relationship Id="rId5" Type="http://schemas.openxmlformats.org/officeDocument/2006/relationships/hyperlink" Target="#'M05-S07'!A1"/><Relationship Id="rId10" Type="http://schemas.openxmlformats.org/officeDocument/2006/relationships/hyperlink" Target="#'M05-S01'!A1"/><Relationship Id="rId4" Type="http://schemas.openxmlformats.org/officeDocument/2006/relationships/hyperlink" Target="#'M05-S08'!A1"/><Relationship Id="rId9" Type="http://schemas.openxmlformats.org/officeDocument/2006/relationships/hyperlink" Target="#'M04-S01'!A1"/></Relationships>
</file>

<file path=xl/drawings/_rels/drawing36.xml.rels><?xml version="1.0" encoding="UTF-8" standalone="yes"?>
<Relationships xmlns="http://schemas.openxmlformats.org/package/2006/relationships"><Relationship Id="rId8" Type="http://schemas.openxmlformats.org/officeDocument/2006/relationships/hyperlink" Target="#'M04-S01'!A1"/><Relationship Id="rId13" Type="http://schemas.openxmlformats.org/officeDocument/2006/relationships/image" Target="../media/image3.png"/><Relationship Id="rId3" Type="http://schemas.openxmlformats.org/officeDocument/2006/relationships/hyperlink" Target="#'M05-S03'!A1"/><Relationship Id="rId7" Type="http://schemas.openxmlformats.org/officeDocument/2006/relationships/hyperlink" Target="#'M03-S01'!A1"/><Relationship Id="rId12" Type="http://schemas.openxmlformats.org/officeDocument/2006/relationships/hyperlink" Target="#'M05-S07'!A1"/><Relationship Id="rId2" Type="http://schemas.openxmlformats.org/officeDocument/2006/relationships/hyperlink" Target="#'M05-S05'!A1"/><Relationship Id="rId1" Type="http://schemas.openxmlformats.org/officeDocument/2006/relationships/hyperlink" Target="#'M05-S04'!A1"/><Relationship Id="rId6" Type="http://schemas.openxmlformats.org/officeDocument/2006/relationships/hyperlink" Target="#'M02-S01'!A1"/><Relationship Id="rId11" Type="http://schemas.openxmlformats.org/officeDocument/2006/relationships/hyperlink" Target="#'M05-S06'!A1"/><Relationship Id="rId5" Type="http://schemas.openxmlformats.org/officeDocument/2006/relationships/hyperlink" Target="#'M01-S01'!A1"/><Relationship Id="rId10" Type="http://schemas.openxmlformats.org/officeDocument/2006/relationships/hyperlink" Target="#'M05-S02'!A1"/><Relationship Id="rId4" Type="http://schemas.openxmlformats.org/officeDocument/2006/relationships/hyperlink" Target="#'M05-S08'!A1"/><Relationship Id="rId9" Type="http://schemas.openxmlformats.org/officeDocument/2006/relationships/hyperlink" Target="#'M05-S01'!A1"/></Relationships>
</file>

<file path=xl/drawings/_rels/drawing37.xml.rels><?xml version="1.0" encoding="UTF-8" standalone="yes"?>
<Relationships xmlns="http://schemas.openxmlformats.org/package/2006/relationships"><Relationship Id="rId8" Type="http://schemas.openxmlformats.org/officeDocument/2006/relationships/hyperlink" Target="#'M05-S02'!A1"/><Relationship Id="rId13" Type="http://schemas.openxmlformats.org/officeDocument/2006/relationships/hyperlink" Target="#'M05-S07'!A1"/><Relationship Id="rId3" Type="http://schemas.openxmlformats.org/officeDocument/2006/relationships/hyperlink" Target="#'M02-S01'!A1"/><Relationship Id="rId7" Type="http://schemas.openxmlformats.org/officeDocument/2006/relationships/hyperlink" Target="#'M07-S01'!A1"/><Relationship Id="rId12" Type="http://schemas.openxmlformats.org/officeDocument/2006/relationships/hyperlink" Target="#'M05-S06'!A1"/><Relationship Id="rId2" Type="http://schemas.openxmlformats.org/officeDocument/2006/relationships/hyperlink" Target="#'M01-S01'!A1"/><Relationship Id="rId1" Type="http://schemas.openxmlformats.org/officeDocument/2006/relationships/hyperlink" Target="#'M06-S01'!A1"/><Relationship Id="rId6" Type="http://schemas.openxmlformats.org/officeDocument/2006/relationships/hyperlink" Target="#'M05-S01'!A1"/><Relationship Id="rId11" Type="http://schemas.openxmlformats.org/officeDocument/2006/relationships/hyperlink" Target="#'M05-S05'!A1"/><Relationship Id="rId5" Type="http://schemas.openxmlformats.org/officeDocument/2006/relationships/hyperlink" Target="#'M04-S01'!A1"/><Relationship Id="rId10" Type="http://schemas.openxmlformats.org/officeDocument/2006/relationships/hyperlink" Target="#'M05-S04'!A1"/><Relationship Id="rId4" Type="http://schemas.openxmlformats.org/officeDocument/2006/relationships/hyperlink" Target="#'M03-S01'!A1"/><Relationship Id="rId9" Type="http://schemas.openxmlformats.org/officeDocument/2006/relationships/hyperlink" Target="#'M05-S03'!A1"/><Relationship Id="rId14" Type="http://schemas.openxmlformats.org/officeDocument/2006/relationships/hyperlink" Target="#'M05-S08'!A1"/></Relationships>
</file>

<file path=xl/drawings/_rels/drawing4.xml.rels><?xml version="1.0" encoding="UTF-8" standalone="yes"?>
<Relationships xmlns="http://schemas.openxmlformats.org/package/2006/relationships"><Relationship Id="rId8" Type="http://schemas.openxmlformats.org/officeDocument/2006/relationships/hyperlink" Target="#'M04-S01'!A1"/><Relationship Id="rId13" Type="http://schemas.openxmlformats.org/officeDocument/2006/relationships/image" Target="../media/image3.png"/><Relationship Id="rId3" Type="http://schemas.openxmlformats.org/officeDocument/2006/relationships/hyperlink" Target="#'M01-S08'!A1"/><Relationship Id="rId7" Type="http://schemas.openxmlformats.org/officeDocument/2006/relationships/hyperlink" Target="#'M03-S01'!A1"/><Relationship Id="rId12" Type="http://schemas.openxmlformats.org/officeDocument/2006/relationships/hyperlink" Target="#'M01-S04'!A1"/><Relationship Id="rId2" Type="http://schemas.openxmlformats.org/officeDocument/2006/relationships/hyperlink" Target="#'M01-S07'!A1"/><Relationship Id="rId1" Type="http://schemas.openxmlformats.org/officeDocument/2006/relationships/hyperlink" Target="#'M01-S06'!A1"/><Relationship Id="rId6" Type="http://schemas.openxmlformats.org/officeDocument/2006/relationships/hyperlink" Target="#'M02-S01'!A1"/><Relationship Id="rId11" Type="http://schemas.openxmlformats.org/officeDocument/2006/relationships/hyperlink" Target="#'M01-S03'!A1"/><Relationship Id="rId5" Type="http://schemas.openxmlformats.org/officeDocument/2006/relationships/hyperlink" Target="#'M01-S01'!A1"/><Relationship Id="rId10" Type="http://schemas.openxmlformats.org/officeDocument/2006/relationships/hyperlink" Target="#'M01-S02'!A1"/><Relationship Id="rId4" Type="http://schemas.openxmlformats.org/officeDocument/2006/relationships/hyperlink" Target="#'M01-S05'!A1"/><Relationship Id="rId9" Type="http://schemas.openxmlformats.org/officeDocument/2006/relationships/hyperlink" Target="#'M05-S01'!A1"/><Relationship Id="rId14" Type="http://schemas.openxmlformats.org/officeDocument/2006/relationships/hyperlink" Target="https://q9u5x5a2.ssl.hwcdn.net/-/Media/Missouri-Site/Files/energy-efficiency/Standard%20incentives.pdf?la=en" TargetMode="External"/></Relationships>
</file>

<file path=xl/drawings/_rels/drawing5.xml.rels><?xml version="1.0" encoding="UTF-8" standalone="yes"?>
<Relationships xmlns="http://schemas.openxmlformats.org/package/2006/relationships"><Relationship Id="rId8" Type="http://schemas.openxmlformats.org/officeDocument/2006/relationships/hyperlink" Target="#'M05-S01'!A1"/><Relationship Id="rId13" Type="http://schemas.openxmlformats.org/officeDocument/2006/relationships/image" Target="../media/image3.png"/><Relationship Id="rId3" Type="http://schemas.openxmlformats.org/officeDocument/2006/relationships/hyperlink" Target="#'M01-S08'!A1"/><Relationship Id="rId7" Type="http://schemas.openxmlformats.org/officeDocument/2006/relationships/hyperlink" Target="#'M04-S01'!A1"/><Relationship Id="rId12" Type="http://schemas.openxmlformats.org/officeDocument/2006/relationships/hyperlink" Target="#'M01-S05'!A1"/><Relationship Id="rId2" Type="http://schemas.openxmlformats.org/officeDocument/2006/relationships/hyperlink" Target="#'M01-S07'!A1"/><Relationship Id="rId1" Type="http://schemas.openxmlformats.org/officeDocument/2006/relationships/hyperlink" Target="#'M01-S06'!A1"/><Relationship Id="rId6" Type="http://schemas.openxmlformats.org/officeDocument/2006/relationships/hyperlink" Target="#'M03-S01'!A1"/><Relationship Id="rId11" Type="http://schemas.openxmlformats.org/officeDocument/2006/relationships/hyperlink" Target="#'M01-S04'!A1"/><Relationship Id="rId5" Type="http://schemas.openxmlformats.org/officeDocument/2006/relationships/hyperlink" Target="#'M01-S01'!A1"/><Relationship Id="rId10" Type="http://schemas.openxmlformats.org/officeDocument/2006/relationships/hyperlink" Target="#'M01-S03'!A1"/><Relationship Id="rId4" Type="http://schemas.openxmlformats.org/officeDocument/2006/relationships/hyperlink" Target="#'M02-S01'!A1"/><Relationship Id="rId9" Type="http://schemas.openxmlformats.org/officeDocument/2006/relationships/hyperlink" Target="#'M01-S02'!A1"/></Relationships>
</file>

<file path=xl/drawings/_rels/drawing6.xml.rels><?xml version="1.0" encoding="UTF-8" standalone="yes"?>
<Relationships xmlns="http://schemas.openxmlformats.org/package/2006/relationships"><Relationship Id="rId8" Type="http://schemas.openxmlformats.org/officeDocument/2006/relationships/hyperlink" Target="#'M01-S03'!A1"/><Relationship Id="rId3" Type="http://schemas.openxmlformats.org/officeDocument/2006/relationships/hyperlink" Target="#'M02-S01'!A1"/><Relationship Id="rId7" Type="http://schemas.openxmlformats.org/officeDocument/2006/relationships/hyperlink" Target="#'M01-S02'!A1"/><Relationship Id="rId12" Type="http://schemas.openxmlformats.org/officeDocument/2006/relationships/hyperlink" Target="#'M01-S08'!A1"/><Relationship Id="rId2" Type="http://schemas.openxmlformats.org/officeDocument/2006/relationships/hyperlink" Target="#'M01-S01'!A1"/><Relationship Id="rId1" Type="http://schemas.openxmlformats.org/officeDocument/2006/relationships/hyperlink" Target="#'M01-S07'!A1"/><Relationship Id="rId6" Type="http://schemas.openxmlformats.org/officeDocument/2006/relationships/hyperlink" Target="#'M05-S01'!A1"/><Relationship Id="rId11" Type="http://schemas.openxmlformats.org/officeDocument/2006/relationships/hyperlink" Target="#'M01-S06'!A1"/><Relationship Id="rId5" Type="http://schemas.openxmlformats.org/officeDocument/2006/relationships/hyperlink" Target="#'M04-S01'!A1"/><Relationship Id="rId10" Type="http://schemas.openxmlformats.org/officeDocument/2006/relationships/hyperlink" Target="#'M01-S05'!A1"/><Relationship Id="rId4" Type="http://schemas.openxmlformats.org/officeDocument/2006/relationships/hyperlink" Target="#'M03-S01'!A1"/><Relationship Id="rId9" Type="http://schemas.openxmlformats.org/officeDocument/2006/relationships/hyperlink" Target="#'M01-S04'!A1"/></Relationships>
</file>

<file path=xl/drawings/_rels/drawing7.xml.rels><?xml version="1.0" encoding="UTF-8" standalone="yes"?>
<Relationships xmlns="http://schemas.openxmlformats.org/package/2006/relationships"><Relationship Id="rId8" Type="http://schemas.openxmlformats.org/officeDocument/2006/relationships/hyperlink" Target="#'M03-S01'!A1"/><Relationship Id="rId13" Type="http://schemas.openxmlformats.org/officeDocument/2006/relationships/hyperlink" Target="#'M01-S05'!A1"/><Relationship Id="rId3" Type="http://schemas.openxmlformats.org/officeDocument/2006/relationships/hyperlink" Target="#'M02-S07'!A1"/><Relationship Id="rId7" Type="http://schemas.openxmlformats.org/officeDocument/2006/relationships/hyperlink" Target="#'M02-S01'!A1"/><Relationship Id="rId12" Type="http://schemas.openxmlformats.org/officeDocument/2006/relationships/hyperlink" Target="#'M02-S04'!A1"/><Relationship Id="rId2" Type="http://schemas.openxmlformats.org/officeDocument/2006/relationships/hyperlink" Target="#'M02-S06'!A1"/><Relationship Id="rId1" Type="http://schemas.openxmlformats.org/officeDocument/2006/relationships/hyperlink" Target="#'M02-S05'!A1"/><Relationship Id="rId6" Type="http://schemas.openxmlformats.org/officeDocument/2006/relationships/hyperlink" Target="#'M01-S01'!A1"/><Relationship Id="rId11" Type="http://schemas.openxmlformats.org/officeDocument/2006/relationships/hyperlink" Target="#'M02-S03'!A1"/><Relationship Id="rId5" Type="http://schemas.openxmlformats.org/officeDocument/2006/relationships/hyperlink" Target="#'M02-S02'!A1"/><Relationship Id="rId10" Type="http://schemas.openxmlformats.org/officeDocument/2006/relationships/hyperlink" Target="#'M05-S01'!A1"/><Relationship Id="rId4" Type="http://schemas.openxmlformats.org/officeDocument/2006/relationships/hyperlink" Target="#'M02-S08'!A1"/><Relationship Id="rId9" Type="http://schemas.openxmlformats.org/officeDocument/2006/relationships/hyperlink" Target="#'M04-S01'!A1"/><Relationship Id="rId14" Type="http://schemas.openxmlformats.org/officeDocument/2006/relationships/image" Target="../media/image3.png"/></Relationships>
</file>

<file path=xl/drawings/_rels/drawing8.xml.rels><?xml version="1.0" encoding="UTF-8" standalone="yes"?>
<Relationships xmlns="http://schemas.openxmlformats.org/package/2006/relationships"><Relationship Id="rId8" Type="http://schemas.openxmlformats.org/officeDocument/2006/relationships/hyperlink" Target="#'M03-S01'!A1"/><Relationship Id="rId13" Type="http://schemas.openxmlformats.org/officeDocument/2006/relationships/image" Target="../media/image3.png"/><Relationship Id="rId3" Type="http://schemas.openxmlformats.org/officeDocument/2006/relationships/hyperlink" Target="#'M02-S07'!A1"/><Relationship Id="rId7" Type="http://schemas.openxmlformats.org/officeDocument/2006/relationships/hyperlink" Target="#'M02-S01'!A1"/><Relationship Id="rId12" Type="http://schemas.openxmlformats.org/officeDocument/2006/relationships/hyperlink" Target="#'M02-S04'!A1"/><Relationship Id="rId2" Type="http://schemas.openxmlformats.org/officeDocument/2006/relationships/hyperlink" Target="#'M02-S06'!A1"/><Relationship Id="rId1" Type="http://schemas.openxmlformats.org/officeDocument/2006/relationships/hyperlink" Target="#'M02-S05'!A1"/><Relationship Id="rId6" Type="http://schemas.openxmlformats.org/officeDocument/2006/relationships/hyperlink" Target="#'M01-S01'!A1"/><Relationship Id="rId11" Type="http://schemas.openxmlformats.org/officeDocument/2006/relationships/hyperlink" Target="#'M02-S02'!A1"/><Relationship Id="rId5" Type="http://schemas.openxmlformats.org/officeDocument/2006/relationships/hyperlink" Target="#'M02-S03'!A1"/><Relationship Id="rId10" Type="http://schemas.openxmlformats.org/officeDocument/2006/relationships/hyperlink" Target="#'M05-S01'!A1"/><Relationship Id="rId4" Type="http://schemas.openxmlformats.org/officeDocument/2006/relationships/hyperlink" Target="#'M02-S08'!A1"/><Relationship Id="rId9" Type="http://schemas.openxmlformats.org/officeDocument/2006/relationships/hyperlink" Target="#'M04-S01'!A1"/></Relationships>
</file>

<file path=xl/drawings/_rels/drawing9.xml.rels><?xml version="1.0" encoding="UTF-8" standalone="yes"?>
<Relationships xmlns="http://schemas.openxmlformats.org/package/2006/relationships"><Relationship Id="rId8" Type="http://schemas.openxmlformats.org/officeDocument/2006/relationships/hyperlink" Target="#'M03-S01'!A1"/><Relationship Id="rId13" Type="http://schemas.openxmlformats.org/officeDocument/2006/relationships/image" Target="../media/image3.png"/><Relationship Id="rId3" Type="http://schemas.openxmlformats.org/officeDocument/2006/relationships/hyperlink" Target="#'M02-S07'!A1"/><Relationship Id="rId7" Type="http://schemas.openxmlformats.org/officeDocument/2006/relationships/hyperlink" Target="#'M02-S01'!A1"/><Relationship Id="rId12" Type="http://schemas.openxmlformats.org/officeDocument/2006/relationships/hyperlink" Target="#'M02-S03'!A1"/><Relationship Id="rId2" Type="http://schemas.openxmlformats.org/officeDocument/2006/relationships/hyperlink" Target="#'M02-S06'!A1"/><Relationship Id="rId1" Type="http://schemas.openxmlformats.org/officeDocument/2006/relationships/hyperlink" Target="#'M02-S05'!A1"/><Relationship Id="rId6" Type="http://schemas.openxmlformats.org/officeDocument/2006/relationships/hyperlink" Target="#'M01-S01'!A1"/><Relationship Id="rId11" Type="http://schemas.openxmlformats.org/officeDocument/2006/relationships/hyperlink" Target="#'M02-S02'!A1"/><Relationship Id="rId5" Type="http://schemas.openxmlformats.org/officeDocument/2006/relationships/hyperlink" Target="#'M02-S04'!A1"/><Relationship Id="rId10" Type="http://schemas.openxmlformats.org/officeDocument/2006/relationships/hyperlink" Target="#'M05-S01'!A1"/><Relationship Id="rId4" Type="http://schemas.openxmlformats.org/officeDocument/2006/relationships/hyperlink" Target="#'M02-S08'!A1"/><Relationship Id="rId9" Type="http://schemas.openxmlformats.org/officeDocument/2006/relationships/hyperlink" Target="#'M04-S01'!A1"/></Relationships>
</file>

<file path=xl/drawings/drawing1.xml><?xml version="1.0" encoding="utf-8"?>
<xdr:wsDr xmlns:xdr="http://schemas.openxmlformats.org/drawingml/2006/spreadsheetDrawing" xmlns:a="http://schemas.openxmlformats.org/drawingml/2006/main">
  <xdr:twoCellAnchor editAs="oneCell">
    <xdr:from>
      <xdr:col>1</xdr:col>
      <xdr:colOff>275723</xdr:colOff>
      <xdr:row>18</xdr:row>
      <xdr:rowOff>172228</xdr:rowOff>
    </xdr:from>
    <xdr:to>
      <xdr:col>15</xdr:col>
      <xdr:colOff>164224</xdr:colOff>
      <xdr:row>25</xdr:row>
      <xdr:rowOff>105896</xdr:rowOff>
    </xdr:to>
    <xdr:pic>
      <xdr:nvPicPr>
        <xdr:cNvPr id="20" name="Picture 19"/>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91033" y="3719469"/>
          <a:ext cx="4302846" cy="1313151"/>
        </a:xfrm>
        <a:prstGeom prst="rect">
          <a:avLst/>
        </a:prstGeom>
      </xdr:spPr>
    </xdr:pic>
    <xdr:clientData/>
  </xdr:twoCellAnchor>
  <xdr:twoCellAnchor editAs="oneCell">
    <xdr:from>
      <xdr:col>2</xdr:col>
      <xdr:colOff>0</xdr:colOff>
      <xdr:row>12</xdr:row>
      <xdr:rowOff>1</xdr:rowOff>
    </xdr:from>
    <xdr:to>
      <xdr:col>15</xdr:col>
      <xdr:colOff>135264</xdr:colOff>
      <xdr:row>18</xdr:row>
      <xdr:rowOff>77568</xdr:rowOff>
    </xdr:to>
    <xdr:pic>
      <xdr:nvPicPr>
        <xdr:cNvPr id="37" name="Picture 36"/>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627529" y="2420472"/>
          <a:ext cx="4214206" cy="1287802"/>
        </a:xfrm>
        <a:prstGeom prst="rect">
          <a:avLst/>
        </a:prstGeom>
      </xdr:spPr>
    </xdr:pic>
    <xdr:clientData/>
  </xdr:twoCellAnchor>
  <xdr:twoCellAnchor>
    <xdr:from>
      <xdr:col>27</xdr:col>
      <xdr:colOff>0</xdr:colOff>
      <xdr:row>4</xdr:row>
      <xdr:rowOff>200705</xdr:rowOff>
    </xdr:from>
    <xdr:to>
      <xdr:col>32</xdr:col>
      <xdr:colOff>2865</xdr:colOff>
      <xdr:row>7</xdr:row>
      <xdr:rowOff>0</xdr:rowOff>
    </xdr:to>
    <xdr:sp macro="" textlink="M1S6">
      <xdr:nvSpPr>
        <xdr:cNvPr id="16" name="SUBMENU6">
          <a:hlinkClick xmlns:r="http://schemas.openxmlformats.org/officeDocument/2006/relationships" r:id="rId3"/>
        </xdr:cNvPr>
        <xdr:cNvSpPr/>
      </xdr:nvSpPr>
      <xdr:spPr>
        <a:xfrm>
          <a:off x="8486775" y="1000805"/>
          <a:ext cx="1574490"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3895239F-CA13-455E-B384-0BD1EC0A3A85}"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M1S6</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32</xdr:col>
      <xdr:colOff>2865</xdr:colOff>
      <xdr:row>4</xdr:row>
      <xdr:rowOff>200705</xdr:rowOff>
    </xdr:from>
    <xdr:to>
      <xdr:col>37</xdr:col>
      <xdr:colOff>2720</xdr:colOff>
      <xdr:row>7</xdr:row>
      <xdr:rowOff>0</xdr:rowOff>
    </xdr:to>
    <xdr:sp macro="" textlink="M1S7">
      <xdr:nvSpPr>
        <xdr:cNvPr id="17" name="SUBMENU7">
          <a:hlinkClick xmlns:r="http://schemas.openxmlformats.org/officeDocument/2006/relationships" r:id="rId4"/>
        </xdr:cNvPr>
        <xdr:cNvSpPr/>
      </xdr:nvSpPr>
      <xdr:spPr>
        <a:xfrm>
          <a:off x="10061265" y="1000805"/>
          <a:ext cx="1571480" cy="399370"/>
        </a:xfrm>
        <a:prstGeom prst="round2SameRect">
          <a:avLst/>
        </a:prstGeom>
        <a:solidFill>
          <a:srgbClr val="17375E"/>
        </a:solidFill>
        <a:ln w="254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D599586B-580C-4649-BAE7-1A9160B03CD3}"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M1S7</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37</xdr:col>
      <xdr:colOff>2720</xdr:colOff>
      <xdr:row>4</xdr:row>
      <xdr:rowOff>200705</xdr:rowOff>
    </xdr:from>
    <xdr:to>
      <xdr:col>42</xdr:col>
      <xdr:colOff>0</xdr:colOff>
      <xdr:row>7</xdr:row>
      <xdr:rowOff>0</xdr:rowOff>
    </xdr:to>
    <xdr:sp macro="" textlink="M1S8">
      <xdr:nvSpPr>
        <xdr:cNvPr id="18" name="SUBMENU8">
          <a:hlinkClick xmlns:r="http://schemas.openxmlformats.org/officeDocument/2006/relationships" r:id="rId5"/>
        </xdr:cNvPr>
        <xdr:cNvSpPr/>
      </xdr:nvSpPr>
      <xdr:spPr>
        <a:xfrm>
          <a:off x="11632745" y="1000805"/>
          <a:ext cx="1568905" cy="399370"/>
        </a:xfrm>
        <a:prstGeom prst="round2SameRect">
          <a:avLst/>
        </a:prstGeom>
        <a:solidFill>
          <a:srgbClr val="17375E"/>
        </a:solidFill>
        <a:ln w="254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471F2687-6E45-4175-A81A-2816B725423B}"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M1S8</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editAs="oneCell">
    <xdr:from>
      <xdr:col>41</xdr:col>
      <xdr:colOff>0</xdr:colOff>
      <xdr:row>9</xdr:row>
      <xdr:rowOff>1047</xdr:rowOff>
    </xdr:from>
    <xdr:to>
      <xdr:col>42</xdr:col>
      <xdr:colOff>313195</xdr:colOff>
      <xdr:row>11</xdr:row>
      <xdr:rowOff>1046</xdr:rowOff>
    </xdr:to>
    <xdr:sp macro="" textlink="">
      <xdr:nvSpPr>
        <xdr:cNvPr id="2" name="NEXT">
          <a:hlinkClick xmlns:r="http://schemas.openxmlformats.org/officeDocument/2006/relationships" r:id="rId6"/>
        </xdr:cNvPr>
        <xdr:cNvSpPr>
          <a:spLocks noChangeAspect="1"/>
        </xdr:cNvSpPr>
      </xdr:nvSpPr>
      <xdr:spPr>
        <a:xfrm>
          <a:off x="12887325" y="1801272"/>
          <a:ext cx="627520" cy="400049"/>
        </a:xfrm>
        <a:prstGeom prst="rightArrow">
          <a:avLst/>
        </a:prstGeom>
        <a:solidFill>
          <a:srgbClr val="1B6CB5"/>
        </a:solidFill>
        <a:effectLst/>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7</xdr:col>
      <xdr:colOff>3008</xdr:colOff>
      <xdr:row>1</xdr:row>
      <xdr:rowOff>133351</xdr:rowOff>
    </xdr:from>
    <xdr:to>
      <xdr:col>12</xdr:col>
      <xdr:colOff>2551</xdr:colOff>
      <xdr:row>4</xdr:row>
      <xdr:rowOff>133351</xdr:rowOff>
    </xdr:to>
    <xdr:sp macro="" textlink="MAIN1">
      <xdr:nvSpPr>
        <xdr:cNvPr id="3" name="MENU1">
          <a:hlinkClick xmlns:r="http://schemas.openxmlformats.org/officeDocument/2006/relationships" r:id="rId7"/>
        </xdr:cNvPr>
        <xdr:cNvSpPr/>
      </xdr:nvSpPr>
      <xdr:spPr>
        <a:xfrm>
          <a:off x="2203283" y="333376"/>
          <a:ext cx="1571168" cy="600075"/>
        </a:xfrm>
        <a:prstGeom prst="round2SameRect">
          <a:avLst/>
        </a:prstGeom>
        <a:solidFill>
          <a:srgbClr val="7BC143"/>
        </a:solidFill>
        <a:ln w="12700">
          <a:solidFill>
            <a:srgbClr val="7F7F7F"/>
          </a:solidFill>
        </a:ln>
        <a:effectLst>
          <a:outerShdw blurRad="25400" dist="508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D6F2F067-2676-4601-ABCE-75BD5137E3D5}" type="TxLink">
            <a:rPr lang="en-US" sz="1100" b="0" i="0" u="none" strike="noStrike">
              <a:solidFill>
                <a:srgbClr val="FFFFFF">
                  <a:lumMod val="100000"/>
                </a:srgbClr>
              </a:solidFill>
              <a:latin typeface="Arial" panose="020B0604020202020204" pitchFamily="34" charset="0"/>
              <a:cs typeface="Arial" panose="020B0604020202020204" pitchFamily="34" charset="0"/>
            </a:rPr>
            <a:pPr algn="ctr"/>
            <a:t>START</a:t>
          </a:fld>
          <a:endParaRPr lang="en-US" sz="1100" b="0">
            <a:solidFill>
              <a:srgbClr val="FFFFFF">
                <a:lumMod val="100000"/>
              </a:srgbClr>
            </a:solidFill>
            <a:latin typeface="Arial" panose="020B0604020202020204" pitchFamily="34" charset="0"/>
            <a:cs typeface="Arial" panose="020B0604020202020204" pitchFamily="34" charset="0"/>
          </a:endParaRPr>
        </a:p>
      </xdr:txBody>
    </xdr:sp>
    <xdr:clientData/>
  </xdr:twoCellAnchor>
  <xdr:twoCellAnchor>
    <xdr:from>
      <xdr:col>12</xdr:col>
      <xdr:colOff>2551</xdr:colOff>
      <xdr:row>1</xdr:row>
      <xdr:rowOff>0</xdr:rowOff>
    </xdr:from>
    <xdr:to>
      <xdr:col>17</xdr:col>
      <xdr:colOff>2551</xdr:colOff>
      <xdr:row>4</xdr:row>
      <xdr:rowOff>0</xdr:rowOff>
    </xdr:to>
    <xdr:sp macro="" textlink="MAIN2">
      <xdr:nvSpPr>
        <xdr:cNvPr id="4" name="MENU2">
          <a:hlinkClick xmlns:r="http://schemas.openxmlformats.org/officeDocument/2006/relationships" r:id="rId8"/>
        </xdr:cNvPr>
        <xdr:cNvSpPr/>
      </xdr:nvSpPr>
      <xdr:spPr>
        <a:xfrm>
          <a:off x="3774451" y="200025"/>
          <a:ext cx="1571625" cy="600075"/>
        </a:xfrm>
        <a:prstGeom prst="round2SameRect">
          <a:avLst/>
        </a:prstGeom>
        <a:solidFill>
          <a:srgbClr val="439639"/>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59A035B9-F1D2-4E89-B262-AF2DF0C338A9}"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PROJECT INFORMATION</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16</xdr:col>
      <xdr:colOff>313764</xdr:colOff>
      <xdr:row>1</xdr:row>
      <xdr:rowOff>0</xdr:rowOff>
    </xdr:from>
    <xdr:to>
      <xdr:col>26</xdr:col>
      <xdr:colOff>313764</xdr:colOff>
      <xdr:row>4</xdr:row>
      <xdr:rowOff>0</xdr:rowOff>
    </xdr:to>
    <xdr:sp macro="" textlink="MAIN3">
      <xdr:nvSpPr>
        <xdr:cNvPr id="5" name="MENU3">
          <a:hlinkClick xmlns:r="http://schemas.openxmlformats.org/officeDocument/2006/relationships" r:id="rId9"/>
        </xdr:cNvPr>
        <xdr:cNvSpPr/>
      </xdr:nvSpPr>
      <xdr:spPr>
        <a:xfrm>
          <a:off x="5333999" y="201706"/>
          <a:ext cx="3137647" cy="605118"/>
        </a:xfrm>
        <a:prstGeom prst="round2SameRect">
          <a:avLst/>
        </a:prstGeom>
        <a:solidFill>
          <a:srgbClr val="439639"/>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06A037F-AE33-47CC-85C1-F6D62694F95D}"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EMS INFORMATION INPUT</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22</xdr:col>
      <xdr:colOff>0</xdr:colOff>
      <xdr:row>1</xdr:row>
      <xdr:rowOff>0</xdr:rowOff>
    </xdr:from>
    <xdr:to>
      <xdr:col>27</xdr:col>
      <xdr:colOff>0</xdr:colOff>
      <xdr:row>4</xdr:row>
      <xdr:rowOff>0</xdr:rowOff>
    </xdr:to>
    <xdr:sp macro="" textlink="MAIN4">
      <xdr:nvSpPr>
        <xdr:cNvPr id="6" name="MENU4" hidden="1">
          <a:hlinkClick xmlns:r="http://schemas.openxmlformats.org/officeDocument/2006/relationships" r:id="rId10"/>
        </xdr:cNvPr>
        <xdr:cNvSpPr/>
      </xdr:nvSpPr>
      <xdr:spPr>
        <a:xfrm>
          <a:off x="6915150" y="200025"/>
          <a:ext cx="1571625" cy="600075"/>
        </a:xfrm>
        <a:prstGeom prst="round2SameRect">
          <a:avLst/>
        </a:prstGeom>
        <a:solidFill>
          <a:srgbClr val="439639"/>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CB369157-CA5B-4E40-B1DE-604993B819B3}"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CUSTOM MEASURES INPUT</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27</xdr:col>
      <xdr:colOff>0</xdr:colOff>
      <xdr:row>1</xdr:row>
      <xdr:rowOff>0</xdr:rowOff>
    </xdr:from>
    <xdr:to>
      <xdr:col>32</xdr:col>
      <xdr:colOff>0</xdr:colOff>
      <xdr:row>4</xdr:row>
      <xdr:rowOff>0</xdr:rowOff>
    </xdr:to>
    <xdr:sp macro="" textlink="MAIN5">
      <xdr:nvSpPr>
        <xdr:cNvPr id="7" name="MENU5">
          <a:hlinkClick xmlns:r="http://schemas.openxmlformats.org/officeDocument/2006/relationships" r:id="rId11"/>
        </xdr:cNvPr>
        <xdr:cNvSpPr/>
      </xdr:nvSpPr>
      <xdr:spPr>
        <a:xfrm>
          <a:off x="8486775" y="200025"/>
          <a:ext cx="1571625" cy="600075"/>
        </a:xfrm>
        <a:prstGeom prst="round2SameRect">
          <a:avLst/>
        </a:prstGeom>
        <a:solidFill>
          <a:srgbClr val="439639"/>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F0EEDDA6-4934-49B4-972D-20D21D440D82}"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APPLICATION REVIEW</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editAs="absolute">
    <xdr:from>
      <xdr:col>32</xdr:col>
      <xdr:colOff>2865</xdr:colOff>
      <xdr:row>1</xdr:row>
      <xdr:rowOff>4091</xdr:rowOff>
    </xdr:from>
    <xdr:to>
      <xdr:col>37</xdr:col>
      <xdr:colOff>2866</xdr:colOff>
      <xdr:row>4</xdr:row>
      <xdr:rowOff>4091</xdr:rowOff>
    </xdr:to>
    <xdr:sp macro="" textlink="MAIN6">
      <xdr:nvSpPr>
        <xdr:cNvPr id="8" name="MENU6"/>
        <xdr:cNvSpPr/>
      </xdr:nvSpPr>
      <xdr:spPr>
        <a:xfrm>
          <a:off x="10074517" y="202874"/>
          <a:ext cx="1573697" cy="596347"/>
        </a:xfrm>
        <a:prstGeom prst="round2SameRect">
          <a:avLst/>
        </a:prstGeom>
        <a:noFill/>
        <a:ln w="25400">
          <a:noFill/>
        </a:ln>
        <a:effectLst/>
        <a:extLs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B12A3774-975E-4B41-A681-E085295C6D0E}" type="TxLink">
            <a:rPr lang="en-US" sz="1100" b="0" i="0" u="none" strike="noStrike">
              <a:noFill/>
              <a:latin typeface="Arial" panose="020B0604020202020204" pitchFamily="34" charset="0"/>
              <a:cs typeface="Arial" panose="020B0604020202020204" pitchFamily="34" charset="0"/>
            </a:rPr>
            <a:pPr algn="ctr"/>
            <a:t>FINAL STEPS</a:t>
          </a:fld>
          <a:endParaRPr lang="en-US" sz="1100">
            <a:noFill/>
            <a:latin typeface="Arial" panose="020B0604020202020204" pitchFamily="34" charset="0"/>
            <a:cs typeface="Arial" panose="020B0604020202020204" pitchFamily="34" charset="0"/>
          </a:endParaRPr>
        </a:p>
      </xdr:txBody>
    </xdr:sp>
    <xdr:clientData/>
  </xdr:twoCellAnchor>
  <xdr:twoCellAnchor editAs="absolute">
    <xdr:from>
      <xdr:col>37</xdr:col>
      <xdr:colOff>2866</xdr:colOff>
      <xdr:row>1</xdr:row>
      <xdr:rowOff>4090</xdr:rowOff>
    </xdr:from>
    <xdr:to>
      <xdr:col>42</xdr:col>
      <xdr:colOff>2866</xdr:colOff>
      <xdr:row>4</xdr:row>
      <xdr:rowOff>4090</xdr:rowOff>
    </xdr:to>
    <xdr:sp macro="" textlink="MAIN7">
      <xdr:nvSpPr>
        <xdr:cNvPr id="9" name="MENU7"/>
        <xdr:cNvSpPr/>
      </xdr:nvSpPr>
      <xdr:spPr>
        <a:xfrm>
          <a:off x="11612160" y="205796"/>
          <a:ext cx="1568824" cy="605118"/>
        </a:xfrm>
        <a:prstGeom prst="round2SameRect">
          <a:avLst/>
        </a:prstGeom>
        <a:noFill/>
        <a:ln w="25400" cap="flat" cmpd="sng" algn="ctr">
          <a:noFill/>
          <a:prstDash val="solid"/>
          <a:miter lim="800000"/>
        </a:ln>
        <a:effectLst/>
        <a:extLs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FORM4</a:t>
          </a:fld>
          <a:endParaRPr lang="en-US" sz="1100">
            <a:noFill/>
            <a:latin typeface="Arial" panose="020B0604020202020204" pitchFamily="34" charset="0"/>
            <a:cs typeface="Arial" panose="020B0604020202020204" pitchFamily="34" charset="0"/>
          </a:endParaRPr>
        </a:p>
      </xdr:txBody>
    </xdr:sp>
    <xdr:clientData/>
  </xdr:twoCellAnchor>
  <xdr:twoCellAnchor>
    <xdr:from>
      <xdr:col>1</xdr:col>
      <xdr:colOff>0</xdr:colOff>
      <xdr:row>4</xdr:row>
      <xdr:rowOff>1</xdr:rowOff>
    </xdr:from>
    <xdr:to>
      <xdr:col>44</xdr:col>
      <xdr:colOff>0</xdr:colOff>
      <xdr:row>7</xdr:row>
      <xdr:rowOff>0</xdr:rowOff>
    </xdr:to>
    <xdr:sp macro="" textlink="">
      <xdr:nvSpPr>
        <xdr:cNvPr id="10" name="TOPRIBBON"/>
        <xdr:cNvSpPr/>
      </xdr:nvSpPr>
      <xdr:spPr>
        <a:xfrm>
          <a:off x="314325" y="800101"/>
          <a:ext cx="13515975" cy="600074"/>
        </a:xfrm>
        <a:prstGeom prst="round2SameRect">
          <a:avLst/>
        </a:prstGeom>
        <a:solidFill>
          <a:srgbClr val="7BC143"/>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p>
      </xdr:txBody>
    </xdr:sp>
    <xdr:clientData/>
  </xdr:twoCellAnchor>
  <xdr:twoCellAnchor>
    <xdr:from>
      <xdr:col>2</xdr:col>
      <xdr:colOff>2720</xdr:colOff>
      <xdr:row>5</xdr:row>
      <xdr:rowOff>50800</xdr:rowOff>
    </xdr:from>
    <xdr:to>
      <xdr:col>7</xdr:col>
      <xdr:colOff>457</xdr:colOff>
      <xdr:row>7</xdr:row>
      <xdr:rowOff>48602</xdr:rowOff>
    </xdr:to>
    <xdr:sp macro="" textlink="M1S1">
      <xdr:nvSpPr>
        <xdr:cNvPr id="11" name="SUBMENU1">
          <a:hlinkClick xmlns:r="http://schemas.openxmlformats.org/officeDocument/2006/relationships" r:id="rId7"/>
        </xdr:cNvPr>
        <xdr:cNvSpPr/>
      </xdr:nvSpPr>
      <xdr:spPr>
        <a:xfrm>
          <a:off x="631370" y="1050925"/>
          <a:ext cx="1569362" cy="397852"/>
        </a:xfrm>
        <a:prstGeom prst="round2SameRect">
          <a:avLst/>
        </a:prstGeom>
        <a:solidFill>
          <a:srgbClr val="828282"/>
        </a:solidFill>
        <a:ln w="12700">
          <a:solidFill>
            <a:srgbClr val="7F7F7F"/>
          </a:solidFill>
        </a:ln>
        <a:effectLst>
          <a:outerShdw blurRad="25400" dist="508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A75590B8-5031-4E33-8C48-A03FAAA6E80E}"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Welcome</a:t>
          </a:fld>
          <a:endParaRPr lang="en-US" sz="1100" b="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7</xdr:col>
      <xdr:colOff>2551</xdr:colOff>
      <xdr:row>4</xdr:row>
      <xdr:rowOff>200705</xdr:rowOff>
    </xdr:from>
    <xdr:to>
      <xdr:col>12</xdr:col>
      <xdr:colOff>2550</xdr:colOff>
      <xdr:row>7</xdr:row>
      <xdr:rowOff>0</xdr:rowOff>
    </xdr:to>
    <xdr:sp macro="" textlink="M1S2">
      <xdr:nvSpPr>
        <xdr:cNvPr id="12" name="SUBMENU2">
          <a:hlinkClick xmlns:r="http://schemas.openxmlformats.org/officeDocument/2006/relationships" r:id="rId6"/>
        </xdr:cNvPr>
        <xdr:cNvSpPr/>
      </xdr:nvSpPr>
      <xdr:spPr>
        <a:xfrm>
          <a:off x="2202826" y="1000805"/>
          <a:ext cx="1571624" cy="399370"/>
        </a:xfrm>
        <a:prstGeom prst="round2SameRect">
          <a:avLst/>
        </a:prstGeom>
        <a:solidFill>
          <a:srgbClr val="555555"/>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CF8290D4-6497-486F-BAC6-BA480F9F34D0}"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Program Overview</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12</xdr:col>
      <xdr:colOff>2551</xdr:colOff>
      <xdr:row>4</xdr:row>
      <xdr:rowOff>200705</xdr:rowOff>
    </xdr:from>
    <xdr:to>
      <xdr:col>17</xdr:col>
      <xdr:colOff>2550</xdr:colOff>
      <xdr:row>7</xdr:row>
      <xdr:rowOff>0</xdr:rowOff>
    </xdr:to>
    <xdr:sp macro="" textlink="M1S3">
      <xdr:nvSpPr>
        <xdr:cNvPr id="13" name="SUBMENU3">
          <a:hlinkClick xmlns:r="http://schemas.openxmlformats.org/officeDocument/2006/relationships" r:id="rId12"/>
        </xdr:cNvPr>
        <xdr:cNvSpPr/>
      </xdr:nvSpPr>
      <xdr:spPr>
        <a:xfrm>
          <a:off x="3774451" y="1000805"/>
          <a:ext cx="1571624" cy="399370"/>
        </a:xfrm>
        <a:prstGeom prst="round2SameRect">
          <a:avLst/>
        </a:prstGeom>
        <a:solidFill>
          <a:srgbClr val="555555"/>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E71BE52B-FF38-412C-B4D1-421FD04CF2FA}"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Information Links</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17</xdr:col>
      <xdr:colOff>2551</xdr:colOff>
      <xdr:row>4</xdr:row>
      <xdr:rowOff>200705</xdr:rowOff>
    </xdr:from>
    <xdr:to>
      <xdr:col>22</xdr:col>
      <xdr:colOff>2550</xdr:colOff>
      <xdr:row>7</xdr:row>
      <xdr:rowOff>0</xdr:rowOff>
    </xdr:to>
    <xdr:sp macro="" textlink="M1S4">
      <xdr:nvSpPr>
        <xdr:cNvPr id="14" name="SUBMENU4">
          <a:hlinkClick xmlns:r="http://schemas.openxmlformats.org/officeDocument/2006/relationships" r:id="rId13"/>
        </xdr:cNvPr>
        <xdr:cNvSpPr/>
      </xdr:nvSpPr>
      <xdr:spPr>
        <a:xfrm>
          <a:off x="5346076" y="1000805"/>
          <a:ext cx="1571624" cy="399370"/>
        </a:xfrm>
        <a:prstGeom prst="round2SameRect">
          <a:avLst/>
        </a:prstGeom>
        <a:solidFill>
          <a:srgbClr val="555555"/>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AE739B06-806C-41C1-AAD2-7D9DAB154007}"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Operating Hours Calculator</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22</xdr:col>
      <xdr:colOff>2551</xdr:colOff>
      <xdr:row>4</xdr:row>
      <xdr:rowOff>200705</xdr:rowOff>
    </xdr:from>
    <xdr:to>
      <xdr:col>27</xdr:col>
      <xdr:colOff>2549</xdr:colOff>
      <xdr:row>7</xdr:row>
      <xdr:rowOff>0</xdr:rowOff>
    </xdr:to>
    <xdr:sp macro="" textlink="M1S5">
      <xdr:nvSpPr>
        <xdr:cNvPr id="15" name="SUBMENU5">
          <a:hlinkClick xmlns:r="http://schemas.openxmlformats.org/officeDocument/2006/relationships" r:id="rId14"/>
        </xdr:cNvPr>
        <xdr:cNvSpPr/>
      </xdr:nvSpPr>
      <xdr:spPr>
        <a:xfrm>
          <a:off x="6917701" y="1000805"/>
          <a:ext cx="1571623" cy="399370"/>
        </a:xfrm>
        <a:prstGeom prst="round2SameRect">
          <a:avLst/>
        </a:prstGeom>
        <a:solidFill>
          <a:srgbClr val="555555"/>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074B07D3-C7F5-42E2-8A6D-93CDE8EC2933}"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EMS Pilot Program FAQ</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0</xdr:col>
      <xdr:colOff>314323</xdr:colOff>
      <xdr:row>8</xdr:row>
      <xdr:rowOff>0</xdr:rowOff>
    </xdr:from>
    <xdr:to>
      <xdr:col>44</xdr:col>
      <xdr:colOff>0</xdr:colOff>
      <xdr:row>199</xdr:row>
      <xdr:rowOff>0</xdr:rowOff>
    </xdr:to>
    <xdr:sp macro="" textlink="">
      <xdr:nvSpPr>
        <xdr:cNvPr id="19" name="BORDER"/>
        <xdr:cNvSpPr/>
      </xdr:nvSpPr>
      <xdr:spPr>
        <a:xfrm>
          <a:off x="314323" y="1600200"/>
          <a:ext cx="13515977" cy="31203900"/>
        </a:xfrm>
        <a:prstGeom prst="frame">
          <a:avLst>
            <a:gd name="adj1" fmla="val 97"/>
          </a:avLst>
        </a:prstGeom>
        <a:noFill/>
        <a:ln w="12700" cap="flat" cmpd="sng" algn="ctr">
          <a:solidFill>
            <a:srgbClr val="828282"/>
          </a:solidFill>
          <a:prstDash val="solid"/>
          <a:miter lim="800000"/>
          <a:headEnd type="none" w="med" len="med"/>
          <a:tailEnd type="none" w="med" len="me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fPrintsWithSheet="0"/>
  </xdr:twoCellAnchor>
  <xdr:twoCellAnchor>
    <xdr:from>
      <xdr:col>1</xdr:col>
      <xdr:colOff>0</xdr:colOff>
      <xdr:row>7</xdr:row>
      <xdr:rowOff>0</xdr:rowOff>
    </xdr:from>
    <xdr:to>
      <xdr:col>44</xdr:col>
      <xdr:colOff>0</xdr:colOff>
      <xdr:row>8</xdr:row>
      <xdr:rowOff>0</xdr:rowOff>
    </xdr:to>
    <xdr:sp macro="" textlink="">
      <xdr:nvSpPr>
        <xdr:cNvPr id="21" name="BOTTOMRIBBON"/>
        <xdr:cNvSpPr/>
      </xdr:nvSpPr>
      <xdr:spPr>
        <a:xfrm>
          <a:off x="314325" y="1400175"/>
          <a:ext cx="13515975" cy="200025"/>
        </a:xfrm>
        <a:prstGeom prst="rect">
          <a:avLst/>
        </a:prstGeom>
        <a:solidFill>
          <a:srgbClr val="828282"/>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solidFill>
              <a:srgbClr val="FFFFFF"/>
            </a:solidFill>
          </a:endParaRPr>
        </a:p>
      </xdr:txBody>
    </xdr:sp>
    <xdr:clientData/>
  </xdr:twoCellAnchor>
  <xdr:twoCellAnchor>
    <xdr:from>
      <xdr:col>39</xdr:col>
      <xdr:colOff>6436</xdr:colOff>
      <xdr:row>8</xdr:row>
      <xdr:rowOff>192815</xdr:rowOff>
    </xdr:from>
    <xdr:to>
      <xdr:col>41</xdr:col>
      <xdr:colOff>6282</xdr:colOff>
      <xdr:row>10</xdr:row>
      <xdr:rowOff>192785</xdr:rowOff>
    </xdr:to>
    <xdr:sp macro="" textlink="">
      <xdr:nvSpPr>
        <xdr:cNvPr id="22" name="TextBox 21"/>
        <xdr:cNvSpPr txBox="1"/>
      </xdr:nvSpPr>
      <xdr:spPr>
        <a:xfrm>
          <a:off x="12243260" y="1806462"/>
          <a:ext cx="627375" cy="4033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square" lIns="0" tIns="0" rIns="0" bIns="0" rtlCol="0" anchor="ctr"/>
        <a:lstStyle/>
        <a:p>
          <a:pPr algn="ctr"/>
          <a:r>
            <a:rPr lang="en-US" sz="1200" b="1">
              <a:solidFill>
                <a:srgbClr val="00334E"/>
              </a:solidFill>
            </a:rPr>
            <a:t>START</a:t>
          </a:r>
        </a:p>
        <a:p>
          <a:pPr algn="ctr"/>
          <a:r>
            <a:rPr lang="en-US" sz="1200" b="1">
              <a:solidFill>
                <a:srgbClr val="00334E"/>
              </a:solidFill>
            </a:rPr>
            <a:t>HERE</a:t>
          </a:r>
        </a:p>
      </xdr:txBody>
    </xdr:sp>
    <xdr:clientData/>
  </xdr:twoCellAnchor>
  <xdr:twoCellAnchor editAs="oneCell">
    <xdr:from>
      <xdr:col>2</xdr:col>
      <xdr:colOff>0</xdr:colOff>
      <xdr:row>1</xdr:row>
      <xdr:rowOff>0</xdr:rowOff>
    </xdr:from>
    <xdr:to>
      <xdr:col>5</xdr:col>
      <xdr:colOff>209550</xdr:colOff>
      <xdr:row>3</xdr:row>
      <xdr:rowOff>154218</xdr:rowOff>
    </xdr:to>
    <xdr:pic>
      <xdr:nvPicPr>
        <xdr:cNvPr id="66" name="LOGO"/>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628650" y="200025"/>
          <a:ext cx="1152525" cy="554268"/>
        </a:xfrm>
        <a:prstGeom prst="rect">
          <a:avLst/>
        </a:prstGeom>
      </xdr:spPr>
    </xdr:pic>
    <xdr:clientData/>
  </xdr:twoCellAnchor>
  <xdr:twoCellAnchor>
    <xdr:from>
      <xdr:col>38</xdr:col>
      <xdr:colOff>0</xdr:colOff>
      <xdr:row>1</xdr:row>
      <xdr:rowOff>0</xdr:rowOff>
    </xdr:from>
    <xdr:to>
      <xdr:col>43</xdr:col>
      <xdr:colOff>0</xdr:colOff>
      <xdr:row>4</xdr:row>
      <xdr:rowOff>0</xdr:rowOff>
    </xdr:to>
    <xdr:sp macro="" textlink="MAIN7">
      <xdr:nvSpPr>
        <xdr:cNvPr id="89" name="MENU7"/>
        <xdr:cNvSpPr/>
      </xdr:nvSpPr>
      <xdr:spPr>
        <a:xfrm>
          <a:off x="11923059" y="201706"/>
          <a:ext cx="1568823" cy="605118"/>
        </a:xfrm>
        <a:prstGeom prst="round2SameRect">
          <a:avLst/>
        </a:prstGeom>
        <a:noFill/>
        <a:ln w="25400" cap="flat" cmpd="sng" algn="ctr">
          <a:noFill/>
          <a:prstDash val="solid"/>
          <a:miter lim="800000"/>
        </a:ln>
        <a:effectLs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Calibri"/>
            </a:rPr>
            <a:pPr algn="ctr"/>
            <a:t>FORM4</a:t>
          </a:fld>
          <a:endParaRPr lang="en-US" sz="1100">
            <a:noFill/>
          </a:endParaRPr>
        </a:p>
      </xdr:txBody>
    </xdr:sp>
    <xdr:clientData/>
  </xdr:twoCellAnchor>
  <xdr:twoCellAnchor editAs="oneCell">
    <xdr:from>
      <xdr:col>16</xdr:col>
      <xdr:colOff>0</xdr:colOff>
      <xdr:row>19</xdr:row>
      <xdr:rowOff>0</xdr:rowOff>
    </xdr:from>
    <xdr:to>
      <xdr:col>29</xdr:col>
      <xdr:colOff>135265</xdr:colOff>
      <xdr:row>25</xdr:row>
      <xdr:rowOff>79240</xdr:rowOff>
    </xdr:to>
    <xdr:pic>
      <xdr:nvPicPr>
        <xdr:cNvPr id="43" name="Picture 42"/>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tretch>
          <a:fillRect/>
        </a:stretch>
      </xdr:blipFill>
      <xdr:spPr>
        <a:xfrm>
          <a:off x="5020235" y="3832412"/>
          <a:ext cx="4214206" cy="1289475"/>
        </a:xfrm>
        <a:prstGeom prst="rect">
          <a:avLst/>
        </a:prstGeom>
      </xdr:spPr>
    </xdr:pic>
    <xdr:clientData/>
  </xdr:twoCellAnchor>
  <xdr:twoCellAnchor editAs="oneCell">
    <xdr:from>
      <xdr:col>16</xdr:col>
      <xdr:colOff>0</xdr:colOff>
      <xdr:row>12</xdr:row>
      <xdr:rowOff>0</xdr:rowOff>
    </xdr:from>
    <xdr:to>
      <xdr:col>29</xdr:col>
      <xdr:colOff>135265</xdr:colOff>
      <xdr:row>18</xdr:row>
      <xdr:rowOff>79240</xdr:rowOff>
    </xdr:to>
    <xdr:pic>
      <xdr:nvPicPr>
        <xdr:cNvPr id="44" name="Picture 43"/>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a:ext>
          </a:extLst>
        </a:blip>
        <a:stretch>
          <a:fillRect/>
        </a:stretch>
      </xdr:blipFill>
      <xdr:spPr>
        <a:xfrm>
          <a:off x="5020235" y="2420471"/>
          <a:ext cx="4214206" cy="1289475"/>
        </a:xfrm>
        <a:prstGeom prst="rect">
          <a:avLst/>
        </a:prstGeom>
      </xdr:spPr>
    </xdr:pic>
    <xdr:clientData/>
  </xdr:twoCellAnchor>
  <xdr:twoCellAnchor>
    <xdr:from>
      <xdr:col>37</xdr:col>
      <xdr:colOff>205538</xdr:colOff>
      <xdr:row>16</xdr:row>
      <xdr:rowOff>59450</xdr:rowOff>
    </xdr:from>
    <xdr:to>
      <xdr:col>38</xdr:col>
      <xdr:colOff>212912</xdr:colOff>
      <xdr:row>17</xdr:row>
      <xdr:rowOff>33617</xdr:rowOff>
    </xdr:to>
    <xdr:sp macro="" textlink="">
      <xdr:nvSpPr>
        <xdr:cNvPr id="32" name="Rectangle 31">
          <a:hlinkClick xmlns:r="http://schemas.openxmlformats.org/officeDocument/2006/relationships" r:id="rId18"/>
        </xdr:cNvPr>
        <xdr:cNvSpPr/>
      </xdr:nvSpPr>
      <xdr:spPr>
        <a:xfrm>
          <a:off x="11814832" y="3286744"/>
          <a:ext cx="321139" cy="17587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30</xdr:col>
      <xdr:colOff>0</xdr:colOff>
      <xdr:row>12</xdr:row>
      <xdr:rowOff>0</xdr:rowOff>
    </xdr:from>
    <xdr:to>
      <xdr:col>43</xdr:col>
      <xdr:colOff>135265</xdr:colOff>
      <xdr:row>18</xdr:row>
      <xdr:rowOff>77567</xdr:rowOff>
    </xdr:to>
    <xdr:pic>
      <xdr:nvPicPr>
        <xdr:cNvPr id="39" name="Picture 38"/>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Lst>
        </a:blip>
        <a:stretch>
          <a:fillRect/>
        </a:stretch>
      </xdr:blipFill>
      <xdr:spPr>
        <a:xfrm>
          <a:off x="9412941" y="2420471"/>
          <a:ext cx="4214206" cy="1287802"/>
        </a:xfrm>
        <a:prstGeom prst="rect">
          <a:avLst/>
        </a:prstGeom>
      </xdr:spPr>
    </xdr:pic>
    <xdr:clientData/>
  </xdr:twoCellAnchor>
  <xdr:twoCellAnchor editAs="oneCell">
    <xdr:from>
      <xdr:col>29</xdr:col>
      <xdr:colOff>55984</xdr:colOff>
      <xdr:row>18</xdr:row>
      <xdr:rowOff>119632</xdr:rowOff>
    </xdr:from>
    <xdr:to>
      <xdr:col>43</xdr:col>
      <xdr:colOff>180975</xdr:colOff>
      <xdr:row>25</xdr:row>
      <xdr:rowOff>95250</xdr:rowOff>
    </xdr:to>
    <xdr:pic>
      <xdr:nvPicPr>
        <xdr:cNvPr id="23" name="Picture 22"/>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9171409" y="3720082"/>
          <a:ext cx="4525541" cy="1375793"/>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22</xdr:col>
      <xdr:colOff>2551</xdr:colOff>
      <xdr:row>4</xdr:row>
      <xdr:rowOff>200705</xdr:rowOff>
    </xdr:from>
    <xdr:to>
      <xdr:col>27</xdr:col>
      <xdr:colOff>2549</xdr:colOff>
      <xdr:row>7</xdr:row>
      <xdr:rowOff>0</xdr:rowOff>
    </xdr:to>
    <xdr:sp macro="" textlink="M2S5">
      <xdr:nvSpPr>
        <xdr:cNvPr id="15" name="SUBMENU5">
          <a:hlinkClick xmlns:r="http://schemas.openxmlformats.org/officeDocument/2006/relationships" r:id="rId1"/>
        </xdr:cNvPr>
        <xdr:cNvSpPr/>
      </xdr:nvSpPr>
      <xdr:spPr>
        <a:xfrm>
          <a:off x="6917701" y="1000805"/>
          <a:ext cx="1571623" cy="399370"/>
        </a:xfrm>
        <a:prstGeom prst="round2SameRect">
          <a:avLst/>
        </a:prstGeom>
        <a:solidFill>
          <a:srgbClr val="555555"/>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0EF88A6-2636-4086-A650-C932DE98DE91}"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New Contruction ONLY
Design Team Info</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27</xdr:col>
      <xdr:colOff>0</xdr:colOff>
      <xdr:row>4</xdr:row>
      <xdr:rowOff>200705</xdr:rowOff>
    </xdr:from>
    <xdr:to>
      <xdr:col>32</xdr:col>
      <xdr:colOff>2865</xdr:colOff>
      <xdr:row>7</xdr:row>
      <xdr:rowOff>0</xdr:rowOff>
    </xdr:to>
    <xdr:sp macro="" textlink="M2S6">
      <xdr:nvSpPr>
        <xdr:cNvPr id="16" name="SUBMENU6">
          <a:hlinkClick xmlns:r="http://schemas.openxmlformats.org/officeDocument/2006/relationships" r:id="rId2"/>
        </xdr:cNvPr>
        <xdr:cNvSpPr/>
      </xdr:nvSpPr>
      <xdr:spPr>
        <a:xfrm>
          <a:off x="8486775" y="1000805"/>
          <a:ext cx="1574490" cy="399370"/>
        </a:xfrm>
        <a:prstGeom prst="round2SameRect">
          <a:avLst/>
        </a:prstGeom>
        <a:solidFill>
          <a:srgbClr val="555555"/>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BD6B52D5-D031-4BC0-AFAB-829122150994}"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M2S6</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32</xdr:col>
      <xdr:colOff>2865</xdr:colOff>
      <xdr:row>4</xdr:row>
      <xdr:rowOff>200705</xdr:rowOff>
    </xdr:from>
    <xdr:to>
      <xdr:col>37</xdr:col>
      <xdr:colOff>2720</xdr:colOff>
      <xdr:row>7</xdr:row>
      <xdr:rowOff>0</xdr:rowOff>
    </xdr:to>
    <xdr:sp macro="" textlink="M2S7">
      <xdr:nvSpPr>
        <xdr:cNvPr id="17" name="SUBMENU7">
          <a:hlinkClick xmlns:r="http://schemas.openxmlformats.org/officeDocument/2006/relationships" r:id="rId3"/>
        </xdr:cNvPr>
        <xdr:cNvSpPr/>
      </xdr:nvSpPr>
      <xdr:spPr>
        <a:xfrm>
          <a:off x="10061265" y="1000805"/>
          <a:ext cx="1571480" cy="399370"/>
        </a:xfrm>
        <a:prstGeom prst="round2SameRect">
          <a:avLst/>
        </a:prstGeom>
        <a:solidFill>
          <a:srgbClr val="555555"/>
        </a:solidFill>
        <a:ln w="254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B073450E-5F1A-40FE-917D-F5188E72474C}"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M2S7</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37</xdr:col>
      <xdr:colOff>2720</xdr:colOff>
      <xdr:row>4</xdr:row>
      <xdr:rowOff>200705</xdr:rowOff>
    </xdr:from>
    <xdr:to>
      <xdr:col>42</xdr:col>
      <xdr:colOff>0</xdr:colOff>
      <xdr:row>7</xdr:row>
      <xdr:rowOff>0</xdr:rowOff>
    </xdr:to>
    <xdr:sp macro="" textlink="M2S8">
      <xdr:nvSpPr>
        <xdr:cNvPr id="18" name="SUBMENU8">
          <a:hlinkClick xmlns:r="http://schemas.openxmlformats.org/officeDocument/2006/relationships" r:id="rId4"/>
        </xdr:cNvPr>
        <xdr:cNvSpPr/>
      </xdr:nvSpPr>
      <xdr:spPr>
        <a:xfrm>
          <a:off x="11632745" y="1000805"/>
          <a:ext cx="1568905" cy="399370"/>
        </a:xfrm>
        <a:prstGeom prst="round2SameRect">
          <a:avLst/>
        </a:prstGeom>
        <a:solidFill>
          <a:srgbClr val="555555"/>
        </a:solidFill>
        <a:ln w="254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05D9615E-C5D6-4F54-94DF-ADF81FF77BE6}"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M2S8</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editAs="oneCell">
    <xdr:from>
      <xdr:col>41</xdr:col>
      <xdr:colOff>0</xdr:colOff>
      <xdr:row>9</xdr:row>
      <xdr:rowOff>1047</xdr:rowOff>
    </xdr:from>
    <xdr:to>
      <xdr:col>42</xdr:col>
      <xdr:colOff>313195</xdr:colOff>
      <xdr:row>11</xdr:row>
      <xdr:rowOff>1046</xdr:rowOff>
    </xdr:to>
    <xdr:sp macro="" textlink="">
      <xdr:nvSpPr>
        <xdr:cNvPr id="2" name="NEXT">
          <a:hlinkClick xmlns:r="http://schemas.openxmlformats.org/officeDocument/2006/relationships" r:id="rId5"/>
        </xdr:cNvPr>
        <xdr:cNvSpPr>
          <a:spLocks noChangeAspect="1"/>
        </xdr:cNvSpPr>
      </xdr:nvSpPr>
      <xdr:spPr>
        <a:xfrm>
          <a:off x="12887325" y="1801272"/>
          <a:ext cx="627520" cy="400049"/>
        </a:xfrm>
        <a:prstGeom prst="rightArrow">
          <a:avLst/>
        </a:prstGeom>
        <a:solidFill>
          <a:srgbClr val="1B6CB5"/>
        </a:solidFill>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7</xdr:col>
      <xdr:colOff>457</xdr:colOff>
      <xdr:row>1</xdr:row>
      <xdr:rowOff>0</xdr:rowOff>
    </xdr:from>
    <xdr:to>
      <xdr:col>12</xdr:col>
      <xdr:colOff>0</xdr:colOff>
      <xdr:row>4</xdr:row>
      <xdr:rowOff>0</xdr:rowOff>
    </xdr:to>
    <xdr:sp macro="" textlink="MAIN1">
      <xdr:nvSpPr>
        <xdr:cNvPr id="3" name="MENU1">
          <a:hlinkClick xmlns:r="http://schemas.openxmlformats.org/officeDocument/2006/relationships" r:id="rId6"/>
        </xdr:cNvPr>
        <xdr:cNvSpPr/>
      </xdr:nvSpPr>
      <xdr:spPr>
        <a:xfrm>
          <a:off x="2200732" y="200025"/>
          <a:ext cx="1571168" cy="600075"/>
        </a:xfrm>
        <a:prstGeom prst="round2SameRect">
          <a:avLst/>
        </a:prstGeom>
        <a:solidFill>
          <a:srgbClr val="439639"/>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D6F2F067-2676-4601-ABCE-75BD5137E3D5}"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START</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12</xdr:col>
      <xdr:colOff>0</xdr:colOff>
      <xdr:row>1</xdr:row>
      <xdr:rowOff>133350</xdr:rowOff>
    </xdr:from>
    <xdr:to>
      <xdr:col>17</xdr:col>
      <xdr:colOff>0</xdr:colOff>
      <xdr:row>4</xdr:row>
      <xdr:rowOff>133350</xdr:rowOff>
    </xdr:to>
    <xdr:sp macro="" textlink="MAIN2">
      <xdr:nvSpPr>
        <xdr:cNvPr id="4" name="MENU2">
          <a:hlinkClick xmlns:r="http://schemas.openxmlformats.org/officeDocument/2006/relationships" r:id="rId7"/>
        </xdr:cNvPr>
        <xdr:cNvSpPr/>
      </xdr:nvSpPr>
      <xdr:spPr>
        <a:xfrm>
          <a:off x="3771900" y="333375"/>
          <a:ext cx="1571625" cy="600075"/>
        </a:xfrm>
        <a:prstGeom prst="round2SameRect">
          <a:avLst/>
        </a:prstGeom>
        <a:solidFill>
          <a:srgbClr val="7BC143"/>
        </a:solidFill>
        <a:ln w="12700">
          <a:solidFill>
            <a:srgbClr val="7F7F7F"/>
          </a:solidFill>
        </a:ln>
        <a:effectLst>
          <a:outerShdw blurRad="25400" dist="508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59A035B9-F1D2-4E89-B262-AF2DF0C338A9}" type="TxLink">
            <a:rPr lang="en-US" sz="1100" b="0" i="0" u="none" strike="noStrike">
              <a:solidFill>
                <a:srgbClr val="FFFFFF">
                  <a:lumMod val="100000"/>
                </a:srgbClr>
              </a:solidFill>
              <a:latin typeface="Arial" panose="020B0604020202020204" pitchFamily="34" charset="0"/>
              <a:cs typeface="Arial" panose="020B0604020202020204" pitchFamily="34" charset="0"/>
            </a:rPr>
            <a:pPr algn="ctr"/>
            <a:t>PROJECT INFORMATION</a:t>
          </a:fld>
          <a:endParaRPr lang="en-US" sz="1100">
            <a:solidFill>
              <a:srgbClr val="FFFFFF">
                <a:lumMod val="100000"/>
              </a:srgbClr>
            </a:solidFill>
            <a:latin typeface="Arial" panose="020B0604020202020204" pitchFamily="34" charset="0"/>
            <a:cs typeface="Arial" panose="020B0604020202020204" pitchFamily="34" charset="0"/>
          </a:endParaRPr>
        </a:p>
      </xdr:txBody>
    </xdr:sp>
    <xdr:clientData/>
  </xdr:twoCellAnchor>
  <xdr:twoCellAnchor>
    <xdr:from>
      <xdr:col>16</xdr:col>
      <xdr:colOff>313764</xdr:colOff>
      <xdr:row>1</xdr:row>
      <xdr:rowOff>0</xdr:rowOff>
    </xdr:from>
    <xdr:to>
      <xdr:col>26</xdr:col>
      <xdr:colOff>313764</xdr:colOff>
      <xdr:row>4</xdr:row>
      <xdr:rowOff>0</xdr:rowOff>
    </xdr:to>
    <xdr:sp macro="" textlink="MAIN3">
      <xdr:nvSpPr>
        <xdr:cNvPr id="5" name="MENU3">
          <a:hlinkClick xmlns:r="http://schemas.openxmlformats.org/officeDocument/2006/relationships" r:id="rId5"/>
        </xdr:cNvPr>
        <xdr:cNvSpPr/>
      </xdr:nvSpPr>
      <xdr:spPr>
        <a:xfrm>
          <a:off x="5333999" y="201706"/>
          <a:ext cx="3137647" cy="605118"/>
        </a:xfrm>
        <a:prstGeom prst="round2SameRect">
          <a:avLst/>
        </a:prstGeom>
        <a:solidFill>
          <a:srgbClr val="439639"/>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06A037F-AE33-47CC-85C1-F6D62694F95D}"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EMS INFORMATION INPUT</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22</xdr:col>
      <xdr:colOff>0</xdr:colOff>
      <xdr:row>1</xdr:row>
      <xdr:rowOff>0</xdr:rowOff>
    </xdr:from>
    <xdr:to>
      <xdr:col>27</xdr:col>
      <xdr:colOff>0</xdr:colOff>
      <xdr:row>4</xdr:row>
      <xdr:rowOff>0</xdr:rowOff>
    </xdr:to>
    <xdr:sp macro="" textlink="MAIN4">
      <xdr:nvSpPr>
        <xdr:cNvPr id="6" name="MENU4" hidden="1">
          <a:hlinkClick xmlns:r="http://schemas.openxmlformats.org/officeDocument/2006/relationships" r:id="rId8"/>
        </xdr:cNvPr>
        <xdr:cNvSpPr/>
      </xdr:nvSpPr>
      <xdr:spPr>
        <a:xfrm>
          <a:off x="6915150" y="200025"/>
          <a:ext cx="1571625" cy="600075"/>
        </a:xfrm>
        <a:prstGeom prst="round2SameRect">
          <a:avLst/>
        </a:prstGeom>
        <a:solidFill>
          <a:srgbClr val="439639"/>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CB369157-CA5B-4E40-B1DE-604993B819B3}"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CUSTOM MEASURES INPUT</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27</xdr:col>
      <xdr:colOff>0</xdr:colOff>
      <xdr:row>1</xdr:row>
      <xdr:rowOff>0</xdr:rowOff>
    </xdr:from>
    <xdr:to>
      <xdr:col>32</xdr:col>
      <xdr:colOff>0</xdr:colOff>
      <xdr:row>4</xdr:row>
      <xdr:rowOff>0</xdr:rowOff>
    </xdr:to>
    <xdr:sp macro="" textlink="MAIN5">
      <xdr:nvSpPr>
        <xdr:cNvPr id="7" name="MENU5">
          <a:hlinkClick xmlns:r="http://schemas.openxmlformats.org/officeDocument/2006/relationships" r:id="rId9"/>
        </xdr:cNvPr>
        <xdr:cNvSpPr/>
      </xdr:nvSpPr>
      <xdr:spPr>
        <a:xfrm>
          <a:off x="8486775" y="200025"/>
          <a:ext cx="1571625" cy="600075"/>
        </a:xfrm>
        <a:prstGeom prst="round2SameRect">
          <a:avLst/>
        </a:prstGeom>
        <a:solidFill>
          <a:srgbClr val="439639"/>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F0EEDDA6-4934-49B4-972D-20D21D440D82}"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APPLICATION REVIEW</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32</xdr:col>
      <xdr:colOff>0</xdr:colOff>
      <xdr:row>1</xdr:row>
      <xdr:rowOff>0</xdr:rowOff>
    </xdr:from>
    <xdr:to>
      <xdr:col>37</xdr:col>
      <xdr:colOff>1</xdr:colOff>
      <xdr:row>4</xdr:row>
      <xdr:rowOff>0</xdr:rowOff>
    </xdr:to>
    <xdr:sp macro="" textlink="MAIN6">
      <xdr:nvSpPr>
        <xdr:cNvPr id="8" name="MENU6"/>
        <xdr:cNvSpPr/>
      </xdr:nvSpPr>
      <xdr:spPr>
        <a:xfrm>
          <a:off x="10058400" y="200025"/>
          <a:ext cx="1571626"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54BCEB"/>
              </a:solidFill>
            </a14:hiddenFill>
          </a:ext>
          <a:ext uri="{91240B29-F687-4F45-9708-019B960494DF}">
            <a14:hiddenLine xmlns:a14="http://schemas.microsoft.com/office/drawing/2010/main" w="25400" cap="flat" cmpd="sng" algn="ctr">
              <a:solidFill>
                <a:srgbClr val="7F7F7F"/>
              </a:solidFill>
              <a:prstDash val="solid"/>
              <a:miter lim="800000"/>
            </a14:hiddenLine>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B12A3774-975E-4B41-A681-E085295C6D0E}" type="TxLink">
            <a:rPr lang="en-US" sz="1100" b="0" i="0" u="none" strike="noStrike">
              <a:noFill/>
              <a:latin typeface="Arial" panose="020B0604020202020204" pitchFamily="34" charset="0"/>
              <a:cs typeface="Arial" panose="020B0604020202020204" pitchFamily="34" charset="0"/>
            </a:rPr>
            <a:pPr algn="ctr"/>
            <a:t>FINAL STEPS</a:t>
          </a:fld>
          <a:endParaRPr lang="en-US" sz="1100">
            <a:noFill/>
            <a:latin typeface="Arial" panose="020B0604020202020204" pitchFamily="34" charset="0"/>
            <a:cs typeface="Arial" panose="020B0604020202020204" pitchFamily="34" charset="0"/>
          </a:endParaRPr>
        </a:p>
      </xdr:txBody>
    </xdr:sp>
    <xdr:clientData/>
  </xdr:twoCellAnchor>
  <xdr:twoCellAnchor>
    <xdr:from>
      <xdr:col>36</xdr:col>
      <xdr:colOff>314324</xdr:colOff>
      <xdr:row>1</xdr:row>
      <xdr:rowOff>0</xdr:rowOff>
    </xdr:from>
    <xdr:to>
      <xdr:col>41</xdr:col>
      <xdr:colOff>314324</xdr:colOff>
      <xdr:row>4</xdr:row>
      <xdr:rowOff>0</xdr:rowOff>
    </xdr:to>
    <xdr:sp macro="" textlink="MAIN7">
      <xdr:nvSpPr>
        <xdr:cNvPr id="9" name="MENU7"/>
        <xdr:cNvSpPr/>
      </xdr:nvSpPr>
      <xdr:spPr>
        <a:xfrm>
          <a:off x="11630024" y="200025"/>
          <a:ext cx="1571625"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54BCEB"/>
              </a:solidFill>
            </a14:hiddenFill>
          </a:ext>
          <a:ext uri="{91240B29-F687-4F45-9708-019B960494DF}">
            <a14:hiddenLine xmlns:a14="http://schemas.microsoft.com/office/drawing/2010/main" w="25400" cap="flat" cmpd="sng" algn="ctr">
              <a:solidFill>
                <a:srgbClr val="7F7F7F"/>
              </a:solidFill>
              <a:prstDash val="solid"/>
              <a:miter lim="800000"/>
            </a14:hiddenLine>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FORM4</a:t>
          </a:fld>
          <a:endParaRPr lang="en-US" sz="1100">
            <a:noFill/>
            <a:latin typeface="Arial" panose="020B0604020202020204" pitchFamily="34" charset="0"/>
            <a:cs typeface="Arial" panose="020B0604020202020204" pitchFamily="34" charset="0"/>
          </a:endParaRPr>
        </a:p>
      </xdr:txBody>
    </xdr:sp>
    <xdr:clientData/>
  </xdr:twoCellAnchor>
  <xdr:twoCellAnchor>
    <xdr:from>
      <xdr:col>1</xdr:col>
      <xdr:colOff>0</xdr:colOff>
      <xdr:row>4</xdr:row>
      <xdr:rowOff>1</xdr:rowOff>
    </xdr:from>
    <xdr:to>
      <xdr:col>44</xdr:col>
      <xdr:colOff>0</xdr:colOff>
      <xdr:row>7</xdr:row>
      <xdr:rowOff>0</xdr:rowOff>
    </xdr:to>
    <xdr:sp macro="" textlink="">
      <xdr:nvSpPr>
        <xdr:cNvPr id="10" name="TOPRIBBON"/>
        <xdr:cNvSpPr/>
      </xdr:nvSpPr>
      <xdr:spPr>
        <a:xfrm>
          <a:off x="314325" y="800101"/>
          <a:ext cx="13515975" cy="600074"/>
        </a:xfrm>
        <a:prstGeom prst="round2SameRect">
          <a:avLst/>
        </a:prstGeom>
        <a:solidFill>
          <a:srgbClr val="7BC14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p>
      </xdr:txBody>
    </xdr:sp>
    <xdr:clientData/>
  </xdr:twoCellAnchor>
  <xdr:twoCellAnchor>
    <xdr:from>
      <xdr:col>2</xdr:col>
      <xdr:colOff>2720</xdr:colOff>
      <xdr:row>5</xdr:row>
      <xdr:rowOff>0</xdr:rowOff>
    </xdr:from>
    <xdr:to>
      <xdr:col>7</xdr:col>
      <xdr:colOff>457</xdr:colOff>
      <xdr:row>6</xdr:row>
      <xdr:rowOff>197827</xdr:rowOff>
    </xdr:to>
    <xdr:sp macro="" textlink="M2S1">
      <xdr:nvSpPr>
        <xdr:cNvPr id="11" name="SUBMENU1">
          <a:hlinkClick xmlns:r="http://schemas.openxmlformats.org/officeDocument/2006/relationships" r:id="rId7"/>
        </xdr:cNvPr>
        <xdr:cNvSpPr/>
      </xdr:nvSpPr>
      <xdr:spPr>
        <a:xfrm>
          <a:off x="631370" y="1000125"/>
          <a:ext cx="1569362" cy="397852"/>
        </a:xfrm>
        <a:prstGeom prst="round2SameRect">
          <a:avLst/>
        </a:prstGeom>
        <a:solidFill>
          <a:srgbClr val="555555"/>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E4B740A-9522-487C-91EC-6CD2F94D6A48}"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Terms &amp; Conditions</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7</xdr:col>
      <xdr:colOff>2551</xdr:colOff>
      <xdr:row>4</xdr:row>
      <xdr:rowOff>200705</xdr:rowOff>
    </xdr:from>
    <xdr:to>
      <xdr:col>12</xdr:col>
      <xdr:colOff>2550</xdr:colOff>
      <xdr:row>7</xdr:row>
      <xdr:rowOff>0</xdr:rowOff>
    </xdr:to>
    <xdr:sp macro="" textlink="M2S2">
      <xdr:nvSpPr>
        <xdr:cNvPr id="12" name="SUBMENU2">
          <a:hlinkClick xmlns:r="http://schemas.openxmlformats.org/officeDocument/2006/relationships" r:id="rId10"/>
        </xdr:cNvPr>
        <xdr:cNvSpPr/>
      </xdr:nvSpPr>
      <xdr:spPr>
        <a:xfrm>
          <a:off x="2202826" y="1000805"/>
          <a:ext cx="1571624" cy="399370"/>
        </a:xfrm>
        <a:prstGeom prst="round2SameRect">
          <a:avLst/>
        </a:prstGeom>
        <a:solidFill>
          <a:srgbClr val="555555"/>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3F46A332-CB6C-444B-A98C-4A2C16E11A97}"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Company and Site Information</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12</xdr:col>
      <xdr:colOff>2551</xdr:colOff>
      <xdr:row>4</xdr:row>
      <xdr:rowOff>200705</xdr:rowOff>
    </xdr:from>
    <xdr:to>
      <xdr:col>17</xdr:col>
      <xdr:colOff>2550</xdr:colOff>
      <xdr:row>7</xdr:row>
      <xdr:rowOff>0</xdr:rowOff>
    </xdr:to>
    <xdr:sp macro="" textlink="M2S3">
      <xdr:nvSpPr>
        <xdr:cNvPr id="13" name="SUBMENU3">
          <a:hlinkClick xmlns:r="http://schemas.openxmlformats.org/officeDocument/2006/relationships" r:id="rId11"/>
        </xdr:cNvPr>
        <xdr:cNvSpPr/>
      </xdr:nvSpPr>
      <xdr:spPr>
        <a:xfrm>
          <a:off x="3774451" y="1000805"/>
          <a:ext cx="1571624" cy="399370"/>
        </a:xfrm>
        <a:prstGeom prst="round2SameRect">
          <a:avLst/>
        </a:prstGeom>
        <a:solidFill>
          <a:srgbClr val="555555"/>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6CF1307D-ECA4-4693-9752-43732259D37B}"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Trade Ally / Vendor Information</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17</xdr:col>
      <xdr:colOff>2551</xdr:colOff>
      <xdr:row>5</xdr:row>
      <xdr:rowOff>51480</xdr:rowOff>
    </xdr:from>
    <xdr:to>
      <xdr:col>22</xdr:col>
      <xdr:colOff>2550</xdr:colOff>
      <xdr:row>7</xdr:row>
      <xdr:rowOff>50800</xdr:rowOff>
    </xdr:to>
    <xdr:sp macro="" textlink="M2S4">
      <xdr:nvSpPr>
        <xdr:cNvPr id="14" name="SUBMENU4">
          <a:hlinkClick xmlns:r="http://schemas.openxmlformats.org/officeDocument/2006/relationships" r:id="rId12"/>
        </xdr:cNvPr>
        <xdr:cNvSpPr/>
      </xdr:nvSpPr>
      <xdr:spPr>
        <a:xfrm>
          <a:off x="5346076" y="1051605"/>
          <a:ext cx="1571624" cy="399370"/>
        </a:xfrm>
        <a:prstGeom prst="round2SameRect">
          <a:avLst/>
        </a:prstGeom>
        <a:solidFill>
          <a:srgbClr val="828282"/>
        </a:solidFill>
        <a:ln w="12700">
          <a:solidFill>
            <a:srgbClr val="7F7F7F"/>
          </a:solidFill>
        </a:ln>
        <a:effectLst>
          <a:outerShdw blurRad="25400" dist="508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2DCA9913-F62F-4A39-A8F2-B5B0B6900AE5}"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Payment Information</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0</xdr:col>
      <xdr:colOff>314323</xdr:colOff>
      <xdr:row>7</xdr:row>
      <xdr:rowOff>200024</xdr:rowOff>
    </xdr:from>
    <xdr:to>
      <xdr:col>44</xdr:col>
      <xdr:colOff>0</xdr:colOff>
      <xdr:row>199</xdr:row>
      <xdr:rowOff>0</xdr:rowOff>
    </xdr:to>
    <xdr:sp macro="" textlink="">
      <xdr:nvSpPr>
        <xdr:cNvPr id="19" name="BORDER"/>
        <xdr:cNvSpPr/>
      </xdr:nvSpPr>
      <xdr:spPr>
        <a:xfrm>
          <a:off x="314323" y="1600199"/>
          <a:ext cx="13515977" cy="37804726"/>
        </a:xfrm>
        <a:prstGeom prst="frame">
          <a:avLst>
            <a:gd name="adj1" fmla="val 97"/>
          </a:avLst>
        </a:prstGeom>
        <a:noFill/>
        <a:ln w="12700" cap="flat" cmpd="sng" algn="ctr">
          <a:solidFill>
            <a:srgbClr val="828282"/>
          </a:solidFill>
          <a:prstDash val="solid"/>
          <a:miter lim="800000"/>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fPrintsWithSheet="0"/>
  </xdr:twoCellAnchor>
  <xdr:twoCellAnchor editAs="oneCell">
    <xdr:from>
      <xdr:col>2</xdr:col>
      <xdr:colOff>2720</xdr:colOff>
      <xdr:row>8</xdr:row>
      <xdr:rowOff>201232</xdr:rowOff>
    </xdr:from>
    <xdr:to>
      <xdr:col>4</xdr:col>
      <xdr:colOff>960</xdr:colOff>
      <xdr:row>11</xdr:row>
      <xdr:rowOff>1207</xdr:rowOff>
    </xdr:to>
    <xdr:sp macro="" textlink="">
      <xdr:nvSpPr>
        <xdr:cNvPr id="20" name="BACK">
          <a:hlinkClick xmlns:r="http://schemas.openxmlformats.org/officeDocument/2006/relationships" r:id="rId11"/>
        </xdr:cNvPr>
        <xdr:cNvSpPr>
          <a:spLocks noChangeAspect="1"/>
        </xdr:cNvSpPr>
      </xdr:nvSpPr>
      <xdr:spPr>
        <a:xfrm>
          <a:off x="631370" y="1801432"/>
          <a:ext cx="626890" cy="400050"/>
        </a:xfrm>
        <a:prstGeom prst="leftArrow">
          <a:avLst/>
        </a:prstGeom>
        <a:solidFill>
          <a:srgbClr val="1B6CB5"/>
        </a:solidFill>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1</xdr:col>
      <xdr:colOff>0</xdr:colOff>
      <xdr:row>7</xdr:row>
      <xdr:rowOff>0</xdr:rowOff>
    </xdr:from>
    <xdr:to>
      <xdr:col>44</xdr:col>
      <xdr:colOff>0</xdr:colOff>
      <xdr:row>8</xdr:row>
      <xdr:rowOff>0</xdr:rowOff>
    </xdr:to>
    <xdr:sp macro="" textlink="">
      <xdr:nvSpPr>
        <xdr:cNvPr id="21" name="BOTTOMRIBBON"/>
        <xdr:cNvSpPr/>
      </xdr:nvSpPr>
      <xdr:spPr>
        <a:xfrm>
          <a:off x="314325" y="1400175"/>
          <a:ext cx="13515975" cy="200025"/>
        </a:xfrm>
        <a:prstGeom prst="rect">
          <a:avLst/>
        </a:prstGeom>
        <a:solidFill>
          <a:srgbClr val="82828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solidFill>
              <a:srgbClr val="FFFFFF"/>
            </a:solidFill>
          </a:endParaRPr>
        </a:p>
      </xdr:txBody>
    </xdr:sp>
    <xdr:clientData/>
  </xdr:twoCellAnchor>
  <mc:AlternateContent xmlns:mc="http://schemas.openxmlformats.org/markup-compatibility/2006">
    <mc:Choice xmlns:a14="http://schemas.microsoft.com/office/drawing/2010/main" Requires="a14">
      <xdr:twoCellAnchor editAs="oneCell">
        <xdr:from>
          <xdr:col>2</xdr:col>
          <xdr:colOff>0</xdr:colOff>
          <xdr:row>31</xdr:row>
          <xdr:rowOff>9525</xdr:rowOff>
        </xdr:from>
        <xdr:to>
          <xdr:col>3</xdr:col>
          <xdr:colOff>0</xdr:colOff>
          <xdr:row>33</xdr:row>
          <xdr:rowOff>0</xdr:rowOff>
        </xdr:to>
        <xdr:sp macro="" textlink="">
          <xdr:nvSpPr>
            <xdr:cNvPr id="15361" name="M02S04TB1" hidden="1">
              <a:extLst>
                <a:ext uri="{63B3BB69-23CF-44E3-9099-C40C66FF867C}">
                  <a14:compatExt spid="_x0000_s153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2</xdr:col>
      <xdr:colOff>0</xdr:colOff>
      <xdr:row>1</xdr:row>
      <xdr:rowOff>0</xdr:rowOff>
    </xdr:from>
    <xdr:to>
      <xdr:col>5</xdr:col>
      <xdr:colOff>209550</xdr:colOff>
      <xdr:row>3</xdr:row>
      <xdr:rowOff>154218</xdr:rowOff>
    </xdr:to>
    <xdr:pic>
      <xdr:nvPicPr>
        <xdr:cNvPr id="30" name="LOGO"/>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tretch>
          <a:fillRect/>
        </a:stretch>
      </xdr:blipFill>
      <xdr:spPr>
        <a:xfrm>
          <a:off x="628650" y="200025"/>
          <a:ext cx="1152525" cy="554268"/>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27</xdr:col>
      <xdr:colOff>0</xdr:colOff>
      <xdr:row>4</xdr:row>
      <xdr:rowOff>200705</xdr:rowOff>
    </xdr:from>
    <xdr:to>
      <xdr:col>32</xdr:col>
      <xdr:colOff>2865</xdr:colOff>
      <xdr:row>7</xdr:row>
      <xdr:rowOff>0</xdr:rowOff>
    </xdr:to>
    <xdr:sp macro="" textlink="M2S6">
      <xdr:nvSpPr>
        <xdr:cNvPr id="16" name="SUBMENU6">
          <a:hlinkClick xmlns:r="http://schemas.openxmlformats.org/officeDocument/2006/relationships" r:id="rId1"/>
        </xdr:cNvPr>
        <xdr:cNvSpPr/>
      </xdr:nvSpPr>
      <xdr:spPr>
        <a:xfrm>
          <a:off x="8486775" y="1000805"/>
          <a:ext cx="1574490" cy="399370"/>
        </a:xfrm>
        <a:prstGeom prst="round2SameRect">
          <a:avLst/>
        </a:prstGeom>
        <a:solidFill>
          <a:srgbClr val="00334E"/>
        </a:solidFill>
        <a:ln w="254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BD6B52D5-D031-4BC0-AFAB-829122150994}" type="TxLink">
            <a:rPr lang="en-US" sz="1100" b="0" i="0" u="none" strike="noStrike">
              <a:solidFill>
                <a:srgbClr val="FFFFFF"/>
              </a:solidFill>
              <a:latin typeface="Calibri"/>
            </a:rPr>
            <a:pPr algn="ctr"/>
            <a:t>M2S6</a:t>
          </a:fld>
          <a:endParaRPr lang="en-US" sz="1100">
            <a:solidFill>
              <a:srgbClr val="FFFFFF"/>
            </a:solidFill>
          </a:endParaRPr>
        </a:p>
      </xdr:txBody>
    </xdr:sp>
    <xdr:clientData/>
  </xdr:twoCellAnchor>
  <xdr:twoCellAnchor>
    <xdr:from>
      <xdr:col>32</xdr:col>
      <xdr:colOff>2865</xdr:colOff>
      <xdr:row>4</xdr:row>
      <xdr:rowOff>200705</xdr:rowOff>
    </xdr:from>
    <xdr:to>
      <xdr:col>37</xdr:col>
      <xdr:colOff>2720</xdr:colOff>
      <xdr:row>7</xdr:row>
      <xdr:rowOff>0</xdr:rowOff>
    </xdr:to>
    <xdr:sp macro="" textlink="M2S7">
      <xdr:nvSpPr>
        <xdr:cNvPr id="17" name="SUBMENU7">
          <a:hlinkClick xmlns:r="http://schemas.openxmlformats.org/officeDocument/2006/relationships" r:id="rId2"/>
        </xdr:cNvPr>
        <xdr:cNvSpPr/>
      </xdr:nvSpPr>
      <xdr:spPr>
        <a:xfrm>
          <a:off x="10061265" y="1000805"/>
          <a:ext cx="1571480" cy="399370"/>
        </a:xfrm>
        <a:prstGeom prst="round2SameRect">
          <a:avLst/>
        </a:prstGeom>
        <a:solidFill>
          <a:srgbClr val="00334E"/>
        </a:solidFill>
        <a:ln w="254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B073450E-5F1A-40FE-917D-F5188E72474C}" type="TxLink">
            <a:rPr lang="en-US" sz="1100" b="0" i="0" u="none" strike="noStrike">
              <a:solidFill>
                <a:srgbClr val="FFFFFF"/>
              </a:solidFill>
              <a:latin typeface="Calibri"/>
            </a:rPr>
            <a:pPr algn="ctr"/>
            <a:t>M2S7</a:t>
          </a:fld>
          <a:endParaRPr lang="en-US" sz="1100">
            <a:solidFill>
              <a:srgbClr val="FFFFFF"/>
            </a:solidFill>
          </a:endParaRPr>
        </a:p>
      </xdr:txBody>
    </xdr:sp>
    <xdr:clientData/>
  </xdr:twoCellAnchor>
  <xdr:twoCellAnchor>
    <xdr:from>
      <xdr:col>37</xdr:col>
      <xdr:colOff>2720</xdr:colOff>
      <xdr:row>4</xdr:row>
      <xdr:rowOff>200705</xdr:rowOff>
    </xdr:from>
    <xdr:to>
      <xdr:col>42</xdr:col>
      <xdr:colOff>0</xdr:colOff>
      <xdr:row>7</xdr:row>
      <xdr:rowOff>0</xdr:rowOff>
    </xdr:to>
    <xdr:sp macro="" textlink="M2S8">
      <xdr:nvSpPr>
        <xdr:cNvPr id="18" name="SUBMENU8">
          <a:hlinkClick xmlns:r="http://schemas.openxmlformats.org/officeDocument/2006/relationships" r:id="rId3"/>
        </xdr:cNvPr>
        <xdr:cNvSpPr/>
      </xdr:nvSpPr>
      <xdr:spPr>
        <a:xfrm>
          <a:off x="11632745" y="1000805"/>
          <a:ext cx="1568905" cy="399370"/>
        </a:xfrm>
        <a:prstGeom prst="round2SameRect">
          <a:avLst/>
        </a:prstGeom>
        <a:solidFill>
          <a:srgbClr val="00334E"/>
        </a:solidFill>
        <a:ln w="254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05D9615E-C5D6-4F54-94DF-ADF81FF77BE6}" type="TxLink">
            <a:rPr lang="en-US" sz="1100" b="0" i="0" u="none" strike="noStrike">
              <a:solidFill>
                <a:srgbClr val="FFFFFF"/>
              </a:solidFill>
              <a:latin typeface="Calibri"/>
            </a:rPr>
            <a:pPr algn="ctr"/>
            <a:t>M2S8</a:t>
          </a:fld>
          <a:endParaRPr lang="en-US" sz="1100">
            <a:solidFill>
              <a:srgbClr val="FFFFFF"/>
            </a:solidFill>
          </a:endParaRPr>
        </a:p>
      </xdr:txBody>
    </xdr:sp>
    <xdr:clientData/>
  </xdr:twoCellAnchor>
  <xdr:twoCellAnchor>
    <xdr:from>
      <xdr:col>41</xdr:col>
      <xdr:colOff>0</xdr:colOff>
      <xdr:row>9</xdr:row>
      <xdr:rowOff>1047</xdr:rowOff>
    </xdr:from>
    <xdr:to>
      <xdr:col>42</xdr:col>
      <xdr:colOff>313195</xdr:colOff>
      <xdr:row>10</xdr:row>
      <xdr:rowOff>201232</xdr:rowOff>
    </xdr:to>
    <xdr:sp macro="" textlink="">
      <xdr:nvSpPr>
        <xdr:cNvPr id="2" name="NEXT">
          <a:hlinkClick xmlns:r="http://schemas.openxmlformats.org/officeDocument/2006/relationships" r:id="rId4"/>
        </xdr:cNvPr>
        <xdr:cNvSpPr/>
      </xdr:nvSpPr>
      <xdr:spPr>
        <a:xfrm>
          <a:off x="12864353" y="1816400"/>
          <a:ext cx="626960" cy="401891"/>
        </a:xfrm>
        <a:prstGeom prst="rightArrow">
          <a:avLst/>
        </a:prstGeom>
        <a:solidFill>
          <a:srgbClr val="54BCE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7</xdr:col>
      <xdr:colOff>457</xdr:colOff>
      <xdr:row>1</xdr:row>
      <xdr:rowOff>0</xdr:rowOff>
    </xdr:from>
    <xdr:to>
      <xdr:col>12</xdr:col>
      <xdr:colOff>0</xdr:colOff>
      <xdr:row>4</xdr:row>
      <xdr:rowOff>0</xdr:rowOff>
    </xdr:to>
    <xdr:sp macro="" textlink="MAIN1">
      <xdr:nvSpPr>
        <xdr:cNvPr id="3" name="MENU1">
          <a:hlinkClick xmlns:r="http://schemas.openxmlformats.org/officeDocument/2006/relationships" r:id="rId5"/>
        </xdr:cNvPr>
        <xdr:cNvSpPr/>
      </xdr:nvSpPr>
      <xdr:spPr>
        <a:xfrm>
          <a:off x="2200732" y="200025"/>
          <a:ext cx="1571168" cy="600075"/>
        </a:xfrm>
        <a:prstGeom prst="round2SameRect">
          <a:avLst/>
        </a:prstGeom>
        <a:solidFill>
          <a:srgbClr val="1689BC"/>
        </a:solidFill>
        <a:ln w="254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D6F2F067-2676-4601-ABCE-75BD5137E3D5}" type="TxLink">
            <a:rPr lang="en-US" sz="1100" b="0" i="0" u="none" strike="noStrike">
              <a:solidFill>
                <a:srgbClr val="000000"/>
              </a:solidFill>
              <a:latin typeface="Calibri"/>
            </a:rPr>
            <a:pPr algn="ctr"/>
            <a:t>START</a:t>
          </a:fld>
          <a:endParaRPr lang="en-US" sz="1100"/>
        </a:p>
      </xdr:txBody>
    </xdr:sp>
    <xdr:clientData/>
  </xdr:twoCellAnchor>
  <xdr:twoCellAnchor>
    <xdr:from>
      <xdr:col>12</xdr:col>
      <xdr:colOff>0</xdr:colOff>
      <xdr:row>1</xdr:row>
      <xdr:rowOff>133350</xdr:rowOff>
    </xdr:from>
    <xdr:to>
      <xdr:col>17</xdr:col>
      <xdr:colOff>0</xdr:colOff>
      <xdr:row>4</xdr:row>
      <xdr:rowOff>133350</xdr:rowOff>
    </xdr:to>
    <xdr:sp macro="" textlink="MAIN2">
      <xdr:nvSpPr>
        <xdr:cNvPr id="4" name="MENU2">
          <a:hlinkClick xmlns:r="http://schemas.openxmlformats.org/officeDocument/2006/relationships" r:id="rId6"/>
        </xdr:cNvPr>
        <xdr:cNvSpPr/>
      </xdr:nvSpPr>
      <xdr:spPr>
        <a:xfrm>
          <a:off x="3771900" y="333375"/>
          <a:ext cx="1571625" cy="600075"/>
        </a:xfrm>
        <a:prstGeom prst="round2SameRect">
          <a:avLst/>
        </a:prstGeom>
        <a:solidFill>
          <a:srgbClr val="54BCEB"/>
        </a:solidFill>
        <a:ln w="254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59A035B9-F1D2-4E89-B262-AF2DF0C338A9}" type="TxLink">
            <a:rPr lang="en-US" sz="1100" b="0" i="0" u="none" strike="noStrike">
              <a:solidFill>
                <a:sysClr val="windowText" lastClr="000000"/>
              </a:solidFill>
              <a:latin typeface="Calibri"/>
            </a:rPr>
            <a:pPr algn="ctr"/>
            <a:t>PROJECT INFORMATION</a:t>
          </a:fld>
          <a:endParaRPr lang="en-US" sz="1100">
            <a:solidFill>
              <a:sysClr val="windowText" lastClr="000000"/>
            </a:solidFill>
          </a:endParaRPr>
        </a:p>
      </xdr:txBody>
    </xdr:sp>
    <xdr:clientData/>
  </xdr:twoCellAnchor>
  <xdr:twoCellAnchor>
    <xdr:from>
      <xdr:col>17</xdr:col>
      <xdr:colOff>0</xdr:colOff>
      <xdr:row>1</xdr:row>
      <xdr:rowOff>0</xdr:rowOff>
    </xdr:from>
    <xdr:to>
      <xdr:col>22</xdr:col>
      <xdr:colOff>0</xdr:colOff>
      <xdr:row>4</xdr:row>
      <xdr:rowOff>0</xdr:rowOff>
    </xdr:to>
    <xdr:sp macro="" textlink="MAIN3">
      <xdr:nvSpPr>
        <xdr:cNvPr id="5" name="MENU3">
          <a:hlinkClick xmlns:r="http://schemas.openxmlformats.org/officeDocument/2006/relationships" r:id="rId4"/>
        </xdr:cNvPr>
        <xdr:cNvSpPr/>
      </xdr:nvSpPr>
      <xdr:spPr>
        <a:xfrm>
          <a:off x="5343525" y="200025"/>
          <a:ext cx="1571625" cy="600075"/>
        </a:xfrm>
        <a:prstGeom prst="round2SameRect">
          <a:avLst/>
        </a:prstGeom>
        <a:solidFill>
          <a:srgbClr val="1689BC"/>
        </a:solidFill>
        <a:ln w="254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06A037F-AE33-47CC-85C1-F6D62694F95D}" type="TxLink">
            <a:rPr lang="en-US" sz="1100" b="0" i="0" u="none" strike="noStrike">
              <a:solidFill>
                <a:srgbClr val="000000"/>
              </a:solidFill>
              <a:latin typeface="Calibri"/>
            </a:rPr>
            <a:pPr algn="ctr"/>
            <a:t>EMS INFORMATION INPUT</a:t>
          </a:fld>
          <a:endParaRPr lang="en-US" sz="1100"/>
        </a:p>
      </xdr:txBody>
    </xdr:sp>
    <xdr:clientData/>
  </xdr:twoCellAnchor>
  <xdr:twoCellAnchor>
    <xdr:from>
      <xdr:col>22</xdr:col>
      <xdr:colOff>0</xdr:colOff>
      <xdr:row>1</xdr:row>
      <xdr:rowOff>0</xdr:rowOff>
    </xdr:from>
    <xdr:to>
      <xdr:col>27</xdr:col>
      <xdr:colOff>0</xdr:colOff>
      <xdr:row>4</xdr:row>
      <xdr:rowOff>0</xdr:rowOff>
    </xdr:to>
    <xdr:sp macro="" textlink="MAIN4">
      <xdr:nvSpPr>
        <xdr:cNvPr id="6" name="MENU4">
          <a:hlinkClick xmlns:r="http://schemas.openxmlformats.org/officeDocument/2006/relationships" r:id="rId7"/>
        </xdr:cNvPr>
        <xdr:cNvSpPr/>
      </xdr:nvSpPr>
      <xdr:spPr>
        <a:xfrm>
          <a:off x="6915150" y="200025"/>
          <a:ext cx="1571625" cy="600075"/>
        </a:xfrm>
        <a:prstGeom prst="round2SameRect">
          <a:avLst/>
        </a:prstGeom>
        <a:solidFill>
          <a:srgbClr val="1689BC"/>
        </a:solidFill>
        <a:ln w="254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CB369157-CA5B-4E40-B1DE-604993B819B3}" type="TxLink">
            <a:rPr lang="en-US" sz="1100" b="0" i="0" u="none" strike="noStrike">
              <a:solidFill>
                <a:srgbClr val="000000"/>
              </a:solidFill>
              <a:latin typeface="Calibri"/>
            </a:rPr>
            <a:pPr algn="ctr"/>
            <a:t>CUSTOM MEASURES INPUT</a:t>
          </a:fld>
          <a:endParaRPr lang="en-US" sz="1100"/>
        </a:p>
      </xdr:txBody>
    </xdr:sp>
    <xdr:clientData/>
  </xdr:twoCellAnchor>
  <xdr:twoCellAnchor>
    <xdr:from>
      <xdr:col>27</xdr:col>
      <xdr:colOff>0</xdr:colOff>
      <xdr:row>1</xdr:row>
      <xdr:rowOff>0</xdr:rowOff>
    </xdr:from>
    <xdr:to>
      <xdr:col>32</xdr:col>
      <xdr:colOff>0</xdr:colOff>
      <xdr:row>4</xdr:row>
      <xdr:rowOff>0</xdr:rowOff>
    </xdr:to>
    <xdr:sp macro="" textlink="MAIN5">
      <xdr:nvSpPr>
        <xdr:cNvPr id="7" name="MENU5">
          <a:hlinkClick xmlns:r="http://schemas.openxmlformats.org/officeDocument/2006/relationships" r:id="rId8"/>
        </xdr:cNvPr>
        <xdr:cNvSpPr/>
      </xdr:nvSpPr>
      <xdr:spPr>
        <a:xfrm>
          <a:off x="8486775" y="200025"/>
          <a:ext cx="1571625" cy="600075"/>
        </a:xfrm>
        <a:prstGeom prst="round2SameRect">
          <a:avLst/>
        </a:prstGeom>
        <a:solidFill>
          <a:srgbClr val="1689BC"/>
        </a:solidFill>
        <a:ln w="254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F0EEDDA6-4934-49B4-972D-20D21D440D82}" type="TxLink">
            <a:rPr lang="en-US" sz="1100" b="0" i="0" u="none" strike="noStrike">
              <a:solidFill>
                <a:srgbClr val="000000"/>
              </a:solidFill>
              <a:latin typeface="Calibri"/>
            </a:rPr>
            <a:pPr algn="ctr"/>
            <a:t>APPLICATION REVIEW</a:t>
          </a:fld>
          <a:endParaRPr lang="en-US" sz="1100"/>
        </a:p>
      </xdr:txBody>
    </xdr:sp>
    <xdr:clientData/>
  </xdr:twoCellAnchor>
  <xdr:twoCellAnchor>
    <xdr:from>
      <xdr:col>32</xdr:col>
      <xdr:colOff>0</xdr:colOff>
      <xdr:row>1</xdr:row>
      <xdr:rowOff>0</xdr:rowOff>
    </xdr:from>
    <xdr:to>
      <xdr:col>37</xdr:col>
      <xdr:colOff>1</xdr:colOff>
      <xdr:row>4</xdr:row>
      <xdr:rowOff>0</xdr:rowOff>
    </xdr:to>
    <xdr:sp macro="" textlink="MAIN6">
      <xdr:nvSpPr>
        <xdr:cNvPr id="8" name="MENU6"/>
        <xdr:cNvSpPr/>
      </xdr:nvSpPr>
      <xdr:spPr>
        <a:xfrm>
          <a:off x="10058400" y="200025"/>
          <a:ext cx="1571626"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54BCEB"/>
              </a:solidFill>
            </a14:hiddenFill>
          </a:ext>
          <a:ext uri="{91240B29-F687-4F45-9708-019B960494DF}">
            <a14:hiddenLine xmlns:a14="http://schemas.microsoft.com/office/drawing/2010/main" w="25400" cap="flat" cmpd="sng" algn="ctr">
              <a:solidFill>
                <a:sysClr val="windowText" lastClr="000000"/>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B12A3774-975E-4B41-A681-E085295C6D0E}" type="TxLink">
            <a:rPr lang="en-US" sz="1100" b="0" i="0" u="none" strike="noStrike">
              <a:noFill/>
              <a:latin typeface="Calibri"/>
            </a:rPr>
            <a:pPr algn="ctr"/>
            <a:t>FINAL STEPS</a:t>
          </a:fld>
          <a:endParaRPr lang="en-US" sz="1100">
            <a:noFill/>
          </a:endParaRPr>
        </a:p>
      </xdr:txBody>
    </xdr:sp>
    <xdr:clientData/>
  </xdr:twoCellAnchor>
  <xdr:twoCellAnchor>
    <xdr:from>
      <xdr:col>36</xdr:col>
      <xdr:colOff>314324</xdr:colOff>
      <xdr:row>1</xdr:row>
      <xdr:rowOff>0</xdr:rowOff>
    </xdr:from>
    <xdr:to>
      <xdr:col>41</xdr:col>
      <xdr:colOff>314324</xdr:colOff>
      <xdr:row>4</xdr:row>
      <xdr:rowOff>0</xdr:rowOff>
    </xdr:to>
    <xdr:sp macro="" textlink="MAIN7">
      <xdr:nvSpPr>
        <xdr:cNvPr id="9" name="MENU7"/>
        <xdr:cNvSpPr/>
      </xdr:nvSpPr>
      <xdr:spPr>
        <a:xfrm>
          <a:off x="11630024" y="200025"/>
          <a:ext cx="1571625"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54BCEB"/>
              </a:solidFill>
            </a14:hiddenFill>
          </a:ext>
          <a:ext uri="{91240B29-F687-4F45-9708-019B960494DF}">
            <a14:hiddenLine xmlns:a14="http://schemas.microsoft.com/office/drawing/2010/main" w="25400" cap="flat" cmpd="sng" algn="ctr">
              <a:solidFill>
                <a:sysClr val="windowText" lastClr="000000"/>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Calibri"/>
            </a:rPr>
            <a:pPr algn="ctr"/>
            <a:t>FORM4</a:t>
          </a:fld>
          <a:endParaRPr lang="en-US" sz="1100">
            <a:noFill/>
          </a:endParaRPr>
        </a:p>
      </xdr:txBody>
    </xdr:sp>
    <xdr:clientData/>
  </xdr:twoCellAnchor>
  <xdr:twoCellAnchor>
    <xdr:from>
      <xdr:col>1</xdr:col>
      <xdr:colOff>0</xdr:colOff>
      <xdr:row>4</xdr:row>
      <xdr:rowOff>1</xdr:rowOff>
    </xdr:from>
    <xdr:to>
      <xdr:col>44</xdr:col>
      <xdr:colOff>0</xdr:colOff>
      <xdr:row>7</xdr:row>
      <xdr:rowOff>0</xdr:rowOff>
    </xdr:to>
    <xdr:sp macro="" textlink="">
      <xdr:nvSpPr>
        <xdr:cNvPr id="10" name="TOPRIBBON"/>
        <xdr:cNvSpPr/>
      </xdr:nvSpPr>
      <xdr:spPr>
        <a:xfrm>
          <a:off x="314325" y="800101"/>
          <a:ext cx="13515975" cy="600074"/>
        </a:xfrm>
        <a:prstGeom prst="round2SameRect">
          <a:avLst/>
        </a:prstGeom>
        <a:solidFill>
          <a:srgbClr val="54BCEB"/>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p>
      </xdr:txBody>
    </xdr:sp>
    <xdr:clientData/>
  </xdr:twoCellAnchor>
  <xdr:twoCellAnchor>
    <xdr:from>
      <xdr:col>2</xdr:col>
      <xdr:colOff>2720</xdr:colOff>
      <xdr:row>5</xdr:row>
      <xdr:rowOff>0</xdr:rowOff>
    </xdr:from>
    <xdr:to>
      <xdr:col>7</xdr:col>
      <xdr:colOff>457</xdr:colOff>
      <xdr:row>6</xdr:row>
      <xdr:rowOff>197827</xdr:rowOff>
    </xdr:to>
    <xdr:sp macro="" textlink="M2S1">
      <xdr:nvSpPr>
        <xdr:cNvPr id="11" name="SUBMENU1">
          <a:hlinkClick xmlns:r="http://schemas.openxmlformats.org/officeDocument/2006/relationships" r:id="rId6"/>
        </xdr:cNvPr>
        <xdr:cNvSpPr/>
      </xdr:nvSpPr>
      <xdr:spPr>
        <a:xfrm>
          <a:off x="631370" y="1000125"/>
          <a:ext cx="1569362" cy="397852"/>
        </a:xfrm>
        <a:prstGeom prst="round2SameRect">
          <a:avLst/>
        </a:prstGeom>
        <a:solidFill>
          <a:srgbClr val="1689BC"/>
        </a:solidFill>
        <a:ln w="254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E4B740A-9522-487C-91EC-6CD2F94D6A48}" type="TxLink">
            <a:rPr lang="en-US" sz="1100" b="0" i="0" u="none" strike="noStrike">
              <a:solidFill>
                <a:srgbClr val="FFFFFF"/>
              </a:solidFill>
              <a:latin typeface="Calibri"/>
            </a:rPr>
            <a:pPr algn="ctr"/>
            <a:t>Terms &amp; Conditions</a:t>
          </a:fld>
          <a:endParaRPr lang="en-US" sz="1100">
            <a:solidFill>
              <a:srgbClr val="FFFFFF"/>
            </a:solidFill>
          </a:endParaRPr>
        </a:p>
      </xdr:txBody>
    </xdr:sp>
    <xdr:clientData/>
  </xdr:twoCellAnchor>
  <xdr:twoCellAnchor>
    <xdr:from>
      <xdr:col>7</xdr:col>
      <xdr:colOff>2551</xdr:colOff>
      <xdr:row>4</xdr:row>
      <xdr:rowOff>200705</xdr:rowOff>
    </xdr:from>
    <xdr:to>
      <xdr:col>12</xdr:col>
      <xdr:colOff>2550</xdr:colOff>
      <xdr:row>7</xdr:row>
      <xdr:rowOff>0</xdr:rowOff>
    </xdr:to>
    <xdr:sp macro="" textlink="M2S2">
      <xdr:nvSpPr>
        <xdr:cNvPr id="12" name="SUBMENU2">
          <a:hlinkClick xmlns:r="http://schemas.openxmlformats.org/officeDocument/2006/relationships" r:id="rId9"/>
        </xdr:cNvPr>
        <xdr:cNvSpPr/>
      </xdr:nvSpPr>
      <xdr:spPr>
        <a:xfrm>
          <a:off x="2202826" y="1000805"/>
          <a:ext cx="1571624" cy="399370"/>
        </a:xfrm>
        <a:prstGeom prst="round2SameRect">
          <a:avLst/>
        </a:prstGeom>
        <a:solidFill>
          <a:srgbClr val="1689BC"/>
        </a:solidFill>
        <a:ln w="254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3F46A332-CB6C-444B-A98C-4A2C16E11A97}" type="TxLink">
            <a:rPr lang="en-US" sz="1100" b="0" i="0" u="none" strike="noStrike">
              <a:solidFill>
                <a:srgbClr val="FFFFFF"/>
              </a:solidFill>
              <a:latin typeface="Calibri"/>
            </a:rPr>
            <a:pPr algn="ctr"/>
            <a:t>Company and Site Information</a:t>
          </a:fld>
          <a:endParaRPr lang="en-US" sz="1100">
            <a:solidFill>
              <a:srgbClr val="FFFFFF"/>
            </a:solidFill>
          </a:endParaRPr>
        </a:p>
      </xdr:txBody>
    </xdr:sp>
    <xdr:clientData/>
  </xdr:twoCellAnchor>
  <xdr:twoCellAnchor>
    <xdr:from>
      <xdr:col>12</xdr:col>
      <xdr:colOff>2551</xdr:colOff>
      <xdr:row>4</xdr:row>
      <xdr:rowOff>200705</xdr:rowOff>
    </xdr:from>
    <xdr:to>
      <xdr:col>17</xdr:col>
      <xdr:colOff>2550</xdr:colOff>
      <xdr:row>7</xdr:row>
      <xdr:rowOff>0</xdr:rowOff>
    </xdr:to>
    <xdr:sp macro="" textlink="M2S3">
      <xdr:nvSpPr>
        <xdr:cNvPr id="13" name="SUBMENU3">
          <a:hlinkClick xmlns:r="http://schemas.openxmlformats.org/officeDocument/2006/relationships" r:id="rId10"/>
        </xdr:cNvPr>
        <xdr:cNvSpPr/>
      </xdr:nvSpPr>
      <xdr:spPr>
        <a:xfrm>
          <a:off x="3774451" y="1000805"/>
          <a:ext cx="1571624" cy="399370"/>
        </a:xfrm>
        <a:prstGeom prst="round2SameRect">
          <a:avLst/>
        </a:prstGeom>
        <a:solidFill>
          <a:srgbClr val="1689BC"/>
        </a:solidFill>
        <a:ln w="254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6CF1307D-ECA4-4693-9752-43732259D37B}" type="TxLink">
            <a:rPr lang="en-US" sz="1100" b="0" i="0" u="none" strike="noStrike">
              <a:solidFill>
                <a:srgbClr val="FFFFFF"/>
              </a:solidFill>
              <a:latin typeface="Calibri"/>
            </a:rPr>
            <a:pPr algn="ctr"/>
            <a:t>Trade Ally / Vendor Information</a:t>
          </a:fld>
          <a:endParaRPr lang="en-US" sz="1100">
            <a:solidFill>
              <a:srgbClr val="FFFFFF"/>
            </a:solidFill>
          </a:endParaRPr>
        </a:p>
      </xdr:txBody>
    </xdr:sp>
    <xdr:clientData/>
  </xdr:twoCellAnchor>
  <xdr:twoCellAnchor>
    <xdr:from>
      <xdr:col>17</xdr:col>
      <xdr:colOff>2551</xdr:colOff>
      <xdr:row>4</xdr:row>
      <xdr:rowOff>200705</xdr:rowOff>
    </xdr:from>
    <xdr:to>
      <xdr:col>22</xdr:col>
      <xdr:colOff>2550</xdr:colOff>
      <xdr:row>7</xdr:row>
      <xdr:rowOff>0</xdr:rowOff>
    </xdr:to>
    <xdr:sp macro="" textlink="M2S4">
      <xdr:nvSpPr>
        <xdr:cNvPr id="14" name="SUBMENU4">
          <a:hlinkClick xmlns:r="http://schemas.openxmlformats.org/officeDocument/2006/relationships" r:id="rId11"/>
        </xdr:cNvPr>
        <xdr:cNvSpPr/>
      </xdr:nvSpPr>
      <xdr:spPr>
        <a:xfrm>
          <a:off x="5346076" y="1000805"/>
          <a:ext cx="1571624" cy="399370"/>
        </a:xfrm>
        <a:prstGeom prst="round2SameRect">
          <a:avLst/>
        </a:prstGeom>
        <a:solidFill>
          <a:srgbClr val="1689BC"/>
        </a:solidFill>
        <a:ln w="254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2DCA9913-F62F-4A39-A8F2-B5B0B6900AE5}" type="TxLink">
            <a:rPr lang="en-US" sz="1100" b="0" i="0" u="none" strike="noStrike">
              <a:solidFill>
                <a:srgbClr val="FFFFFF"/>
              </a:solidFill>
              <a:latin typeface="Calibri"/>
            </a:rPr>
            <a:pPr algn="ctr"/>
            <a:t>Payment Information</a:t>
          </a:fld>
          <a:endParaRPr lang="en-US" sz="1100">
            <a:solidFill>
              <a:srgbClr val="FFFFFF"/>
            </a:solidFill>
          </a:endParaRPr>
        </a:p>
      </xdr:txBody>
    </xdr:sp>
    <xdr:clientData/>
  </xdr:twoCellAnchor>
  <xdr:twoCellAnchor>
    <xdr:from>
      <xdr:col>22</xdr:col>
      <xdr:colOff>2551</xdr:colOff>
      <xdr:row>5</xdr:row>
      <xdr:rowOff>680</xdr:rowOff>
    </xdr:from>
    <xdr:to>
      <xdr:col>27</xdr:col>
      <xdr:colOff>2549</xdr:colOff>
      <xdr:row>7</xdr:row>
      <xdr:rowOff>0</xdr:rowOff>
    </xdr:to>
    <xdr:sp macro="" textlink="M2S5">
      <xdr:nvSpPr>
        <xdr:cNvPr id="15" name="SUBMENU5">
          <a:hlinkClick xmlns:r="http://schemas.openxmlformats.org/officeDocument/2006/relationships" r:id="rId12"/>
        </xdr:cNvPr>
        <xdr:cNvSpPr/>
      </xdr:nvSpPr>
      <xdr:spPr>
        <a:xfrm>
          <a:off x="6917701" y="1000805"/>
          <a:ext cx="1571623" cy="399370"/>
        </a:xfrm>
        <a:prstGeom prst="round2SameRect">
          <a:avLst/>
        </a:prstGeom>
        <a:solidFill>
          <a:srgbClr val="00334E"/>
        </a:solidFill>
        <a:ln w="254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0EF88A6-2636-4086-A650-C932DE98DE91}" type="TxLink">
            <a:rPr lang="en-US" sz="1100" b="0" i="0" u="none" strike="noStrike">
              <a:solidFill>
                <a:srgbClr val="FFFFFF"/>
              </a:solidFill>
              <a:latin typeface="Calibri"/>
            </a:rPr>
            <a:pPr algn="ctr"/>
            <a:t>New Contruction ONLY
Design Team Info</a:t>
          </a:fld>
          <a:endParaRPr lang="en-US" sz="1100">
            <a:solidFill>
              <a:srgbClr val="FFFFFF"/>
            </a:solidFill>
          </a:endParaRPr>
        </a:p>
      </xdr:txBody>
    </xdr:sp>
    <xdr:clientData/>
  </xdr:twoCellAnchor>
  <xdr:twoCellAnchor>
    <xdr:from>
      <xdr:col>0</xdr:col>
      <xdr:colOff>314323</xdr:colOff>
      <xdr:row>7</xdr:row>
      <xdr:rowOff>200024</xdr:rowOff>
    </xdr:from>
    <xdr:to>
      <xdr:col>44</xdr:col>
      <xdr:colOff>0</xdr:colOff>
      <xdr:row>199</xdr:row>
      <xdr:rowOff>0</xdr:rowOff>
    </xdr:to>
    <xdr:sp macro="" textlink="">
      <xdr:nvSpPr>
        <xdr:cNvPr id="19" name="BORDER"/>
        <xdr:cNvSpPr/>
      </xdr:nvSpPr>
      <xdr:spPr>
        <a:xfrm>
          <a:off x="314323" y="1600199"/>
          <a:ext cx="13515977" cy="37804726"/>
        </a:xfrm>
        <a:prstGeom prst="frame">
          <a:avLst>
            <a:gd name="adj1" fmla="val 97"/>
          </a:avLst>
        </a:prstGeom>
        <a:noFill/>
        <a:ln>
          <a:solidFill>
            <a:srgbClr val="54BCEB"/>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fPrintsWithSheet="0"/>
  </xdr:twoCellAnchor>
  <xdr:twoCellAnchor>
    <xdr:from>
      <xdr:col>2</xdr:col>
      <xdr:colOff>2720</xdr:colOff>
      <xdr:row>8</xdr:row>
      <xdr:rowOff>201232</xdr:rowOff>
    </xdr:from>
    <xdr:to>
      <xdr:col>4</xdr:col>
      <xdr:colOff>960</xdr:colOff>
      <xdr:row>10</xdr:row>
      <xdr:rowOff>201232</xdr:rowOff>
    </xdr:to>
    <xdr:sp macro="" textlink="">
      <xdr:nvSpPr>
        <xdr:cNvPr id="20" name="BACK">
          <a:hlinkClick xmlns:r="http://schemas.openxmlformats.org/officeDocument/2006/relationships" r:id="rId11"/>
        </xdr:cNvPr>
        <xdr:cNvSpPr/>
      </xdr:nvSpPr>
      <xdr:spPr>
        <a:xfrm>
          <a:off x="631370" y="1801432"/>
          <a:ext cx="626890" cy="400050"/>
        </a:xfrm>
        <a:prstGeom prst="leftArrow">
          <a:avLst/>
        </a:prstGeom>
        <a:solidFill>
          <a:srgbClr val="54BCE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1</xdr:col>
      <xdr:colOff>0</xdr:colOff>
      <xdr:row>7</xdr:row>
      <xdr:rowOff>0</xdr:rowOff>
    </xdr:from>
    <xdr:to>
      <xdr:col>44</xdr:col>
      <xdr:colOff>0</xdr:colOff>
      <xdr:row>8</xdr:row>
      <xdr:rowOff>0</xdr:rowOff>
    </xdr:to>
    <xdr:sp macro="" textlink="">
      <xdr:nvSpPr>
        <xdr:cNvPr id="21" name="BOTTOMRIBBON"/>
        <xdr:cNvSpPr/>
      </xdr:nvSpPr>
      <xdr:spPr>
        <a:xfrm>
          <a:off x="314325" y="1400175"/>
          <a:ext cx="13515975" cy="200025"/>
        </a:xfrm>
        <a:prstGeom prst="rect">
          <a:avLst/>
        </a:prstGeom>
        <a:solidFill>
          <a:srgbClr val="00334E"/>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solidFill>
              <a:srgbClr val="FFFFFF"/>
            </a:solidFill>
          </a:endParaRPr>
        </a:p>
      </xdr:txBody>
    </xdr:sp>
    <xdr:clientData/>
  </xdr:twoCellAnchor>
  <xdr:twoCellAnchor>
    <xdr:from>
      <xdr:col>38</xdr:col>
      <xdr:colOff>161924</xdr:colOff>
      <xdr:row>0</xdr:row>
      <xdr:rowOff>0</xdr:rowOff>
    </xdr:from>
    <xdr:to>
      <xdr:col>39</xdr:col>
      <xdr:colOff>161924</xdr:colOff>
      <xdr:row>1</xdr:row>
      <xdr:rowOff>0</xdr:rowOff>
    </xdr:to>
    <xdr:sp macro="" textlink="">
      <xdr:nvSpPr>
        <xdr:cNvPr id="24" name="Flowchart: Multidocument 23"/>
        <xdr:cNvSpPr/>
      </xdr:nvSpPr>
      <xdr:spPr>
        <a:xfrm>
          <a:off x="12106274" y="0"/>
          <a:ext cx="314325" cy="200025"/>
        </a:xfrm>
        <a:prstGeom prst="flowChartMultidocument">
          <a:avLst/>
        </a:prstGeom>
        <a:solidFill>
          <a:srgbClr val="54BCEB"/>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oneCellAnchor>
    <xdr:from>
      <xdr:col>33</xdr:col>
      <xdr:colOff>312066</xdr:colOff>
      <xdr:row>0</xdr:row>
      <xdr:rowOff>0</xdr:rowOff>
    </xdr:from>
    <xdr:ext cx="316584" cy="200025"/>
    <xdr:sp macro="" textlink="">
      <xdr:nvSpPr>
        <xdr:cNvPr id="25" name="Rectangle 24"/>
        <xdr:cNvSpPr/>
      </xdr:nvSpPr>
      <xdr:spPr>
        <a:xfrm>
          <a:off x="10684791" y="0"/>
          <a:ext cx="316584" cy="200025"/>
        </a:xfrm>
        <a:prstGeom prst="rect">
          <a:avLst/>
        </a:prstGeom>
        <a:noFill/>
      </xdr:spPr>
      <xdr:txBody>
        <a:bodyPr wrap="square" lIns="0" tIns="0" rIns="0" bIns="0" anchor="ctr" anchorCtr="0">
          <a:noAutofit/>
        </a:bodyPr>
        <a:lstStyle/>
        <a:p>
          <a:pPr algn="ctr"/>
          <a:r>
            <a:rPr lang="en-US" sz="1500" b="1" cap="none" spc="0">
              <a:ln w="0">
                <a:solidFill>
                  <a:schemeClr val="accent6">
                    <a:lumMod val="50000"/>
                  </a:schemeClr>
                </a:solidFill>
              </a:ln>
              <a:solidFill>
                <a:srgbClr val="BADD8B"/>
              </a:solidFill>
              <a:effectLst>
                <a:outerShdw blurRad="38100" dist="25400" dir="5400000" algn="ctr" rotWithShape="0">
                  <a:srgbClr val="6E747A">
                    <a:alpha val="43000"/>
                  </a:srgbClr>
                </a:outerShdw>
              </a:effectLst>
            </a:rPr>
            <a:t>$</a:t>
          </a:r>
        </a:p>
      </xdr:txBody>
    </xdr:sp>
    <xdr:clientData/>
  </xdr:oneCellAnchor>
  <xdr:oneCellAnchor>
    <xdr:from>
      <xdr:col>42</xdr:col>
      <xdr:colOff>171450</xdr:colOff>
      <xdr:row>0</xdr:row>
      <xdr:rowOff>0</xdr:rowOff>
    </xdr:from>
    <xdr:ext cx="314325" cy="200025"/>
    <xdr:sp macro="" textlink="">
      <xdr:nvSpPr>
        <xdr:cNvPr id="26" name="Rectangle 25"/>
        <xdr:cNvSpPr/>
      </xdr:nvSpPr>
      <xdr:spPr>
        <a:xfrm>
          <a:off x="13373100" y="0"/>
          <a:ext cx="314325" cy="200025"/>
        </a:xfrm>
        <a:prstGeom prst="rect">
          <a:avLst/>
        </a:prstGeom>
        <a:noFill/>
      </xdr:spPr>
      <xdr:txBody>
        <a:bodyPr wrap="square" lIns="0" tIns="0" rIns="0" bIns="0" anchor="ctr" anchorCtr="0">
          <a:noAutofit/>
        </a:bodyPr>
        <a:lstStyle/>
        <a:p>
          <a:pPr algn="ctr"/>
          <a:r>
            <a:rPr lang="en-US" sz="1800" b="0" cap="none" spc="0">
              <a:ln w="0"/>
              <a:solidFill>
                <a:srgbClr val="00334E"/>
              </a:solidFill>
              <a:effectLst>
                <a:outerShdw blurRad="38100" dist="25400" dir="5400000" algn="ctr" rotWithShape="0">
                  <a:srgbClr val="6E747A">
                    <a:alpha val="43000"/>
                  </a:srgbClr>
                </a:outerShdw>
              </a:effectLst>
              <a:sym typeface="Wingdings" panose="05000000000000000000" pitchFamily="2" charset="2"/>
            </a:rPr>
            <a:t></a:t>
          </a:r>
          <a:endParaRPr lang="en-US" sz="1800" b="0" cap="none" spc="0">
            <a:ln w="0"/>
            <a:solidFill>
              <a:srgbClr val="00334E"/>
            </a:solidFill>
            <a:effectLst>
              <a:outerShdw blurRad="38100" dist="25400" dir="5400000" algn="ctr" rotWithShape="0">
                <a:srgbClr val="6E747A">
                  <a:alpha val="43000"/>
                </a:srgbClr>
              </a:outerShdw>
            </a:effectLst>
          </a:endParaRPr>
        </a:p>
      </xdr:txBody>
    </xdr:sp>
    <xdr:clientData/>
  </xdr:oneCellAnchor>
</xdr:wsDr>
</file>

<file path=xl/drawings/drawing12.xml><?xml version="1.0" encoding="utf-8"?>
<xdr:wsDr xmlns:xdr="http://schemas.openxmlformats.org/drawingml/2006/spreadsheetDrawing" xmlns:a="http://schemas.openxmlformats.org/drawingml/2006/main">
  <xdr:twoCellAnchor>
    <xdr:from>
      <xdr:col>17</xdr:col>
      <xdr:colOff>2551</xdr:colOff>
      <xdr:row>4</xdr:row>
      <xdr:rowOff>200705</xdr:rowOff>
    </xdr:from>
    <xdr:to>
      <xdr:col>22</xdr:col>
      <xdr:colOff>2550</xdr:colOff>
      <xdr:row>7</xdr:row>
      <xdr:rowOff>0</xdr:rowOff>
    </xdr:to>
    <xdr:sp macro="" textlink="M3S4">
      <xdr:nvSpPr>
        <xdr:cNvPr id="14" name="SUBMENU4">
          <a:hlinkClick xmlns:r="http://schemas.openxmlformats.org/officeDocument/2006/relationships" r:id="rId1"/>
        </xdr:cNvPr>
        <xdr:cNvSpPr/>
      </xdr:nvSpPr>
      <xdr:spPr>
        <a:xfrm>
          <a:off x="5346076" y="1000805"/>
          <a:ext cx="1571624" cy="399370"/>
        </a:xfrm>
        <a:prstGeom prst="round2SameRect">
          <a:avLst/>
        </a:prstGeom>
        <a:solidFill>
          <a:srgbClr val="555555"/>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EC4D1991-C1D9-486E-95EB-30A9469B742C}"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Refrigeration</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22</xdr:col>
      <xdr:colOff>2551</xdr:colOff>
      <xdr:row>4</xdr:row>
      <xdr:rowOff>200705</xdr:rowOff>
    </xdr:from>
    <xdr:to>
      <xdr:col>27</xdr:col>
      <xdr:colOff>2549</xdr:colOff>
      <xdr:row>7</xdr:row>
      <xdr:rowOff>0</xdr:rowOff>
    </xdr:to>
    <xdr:sp macro="" textlink="M3S5">
      <xdr:nvSpPr>
        <xdr:cNvPr id="15" name="SUBMENU5">
          <a:hlinkClick xmlns:r="http://schemas.openxmlformats.org/officeDocument/2006/relationships" r:id="rId2"/>
        </xdr:cNvPr>
        <xdr:cNvSpPr/>
      </xdr:nvSpPr>
      <xdr:spPr>
        <a:xfrm>
          <a:off x="6917701" y="1000805"/>
          <a:ext cx="1571623" cy="399370"/>
        </a:xfrm>
        <a:prstGeom prst="round2SameRect">
          <a:avLst/>
        </a:prstGeom>
        <a:solidFill>
          <a:srgbClr val="555555"/>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52BFCEF9-4B05-45FB-B7B3-9621E37C07CC}"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Commercial Cooking</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27</xdr:col>
      <xdr:colOff>0</xdr:colOff>
      <xdr:row>4</xdr:row>
      <xdr:rowOff>200705</xdr:rowOff>
    </xdr:from>
    <xdr:to>
      <xdr:col>32</xdr:col>
      <xdr:colOff>2865</xdr:colOff>
      <xdr:row>7</xdr:row>
      <xdr:rowOff>0</xdr:rowOff>
    </xdr:to>
    <xdr:sp macro="" textlink="M3S6">
      <xdr:nvSpPr>
        <xdr:cNvPr id="16" name="SUBMENU6">
          <a:hlinkClick xmlns:r="http://schemas.openxmlformats.org/officeDocument/2006/relationships" r:id="rId3"/>
        </xdr:cNvPr>
        <xdr:cNvSpPr/>
      </xdr:nvSpPr>
      <xdr:spPr>
        <a:xfrm>
          <a:off x="8486775" y="1000805"/>
          <a:ext cx="1574490" cy="399370"/>
        </a:xfrm>
        <a:prstGeom prst="round2SameRect">
          <a:avLst/>
        </a:prstGeom>
        <a:solidFill>
          <a:srgbClr val="555555"/>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30A5A5F-CF4B-4F90-A7E3-B223777D7BE2}"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HVAC / Motor / Misc.</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32</xdr:col>
      <xdr:colOff>2865</xdr:colOff>
      <xdr:row>4</xdr:row>
      <xdr:rowOff>200705</xdr:rowOff>
    </xdr:from>
    <xdr:to>
      <xdr:col>37</xdr:col>
      <xdr:colOff>2720</xdr:colOff>
      <xdr:row>7</xdr:row>
      <xdr:rowOff>0</xdr:rowOff>
    </xdr:to>
    <xdr:sp macro="" textlink="M3S7">
      <xdr:nvSpPr>
        <xdr:cNvPr id="17" name="SUBMENU7">
          <a:hlinkClick xmlns:r="http://schemas.openxmlformats.org/officeDocument/2006/relationships" r:id="rId4"/>
        </xdr:cNvPr>
        <xdr:cNvSpPr/>
      </xdr:nvSpPr>
      <xdr:spPr>
        <a:xfrm>
          <a:off x="10061265" y="1000805"/>
          <a:ext cx="1571480" cy="399370"/>
        </a:xfrm>
        <a:prstGeom prst="round2SameRect">
          <a:avLst/>
        </a:prstGeom>
        <a:solidFill>
          <a:srgbClr val="555555"/>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DBE1B27F-5FE8-4BDD-82FC-95C3FF9A200E}"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M3S7</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37</xdr:col>
      <xdr:colOff>2720</xdr:colOff>
      <xdr:row>4</xdr:row>
      <xdr:rowOff>200705</xdr:rowOff>
    </xdr:from>
    <xdr:to>
      <xdr:col>42</xdr:col>
      <xdr:colOff>0</xdr:colOff>
      <xdr:row>7</xdr:row>
      <xdr:rowOff>0</xdr:rowOff>
    </xdr:to>
    <xdr:sp macro="" textlink="M3S8">
      <xdr:nvSpPr>
        <xdr:cNvPr id="18" name="SUBMENU8">
          <a:hlinkClick xmlns:r="http://schemas.openxmlformats.org/officeDocument/2006/relationships" r:id="rId5"/>
        </xdr:cNvPr>
        <xdr:cNvSpPr/>
      </xdr:nvSpPr>
      <xdr:spPr>
        <a:xfrm>
          <a:off x="11632745" y="1000805"/>
          <a:ext cx="1568905" cy="399370"/>
        </a:xfrm>
        <a:prstGeom prst="round2SameRect">
          <a:avLst/>
        </a:prstGeom>
        <a:solidFill>
          <a:srgbClr val="555555"/>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46E3E1BF-E674-4A68-B875-4641DFF56CFA}"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M3S8</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editAs="absolute">
    <xdr:from>
      <xdr:col>41</xdr:col>
      <xdr:colOff>0</xdr:colOff>
      <xdr:row>9</xdr:row>
      <xdr:rowOff>1047</xdr:rowOff>
    </xdr:from>
    <xdr:to>
      <xdr:col>42</xdr:col>
      <xdr:colOff>313195</xdr:colOff>
      <xdr:row>11</xdr:row>
      <xdr:rowOff>1046</xdr:rowOff>
    </xdr:to>
    <xdr:sp macro="" textlink="">
      <xdr:nvSpPr>
        <xdr:cNvPr id="2" name="NEXT">
          <a:hlinkClick xmlns:r="http://schemas.openxmlformats.org/officeDocument/2006/relationships" r:id="rId6"/>
        </xdr:cNvPr>
        <xdr:cNvSpPr>
          <a:spLocks noChangeAspect="1"/>
        </xdr:cNvSpPr>
      </xdr:nvSpPr>
      <xdr:spPr>
        <a:xfrm>
          <a:off x="12887325" y="1801272"/>
          <a:ext cx="627520" cy="400049"/>
        </a:xfrm>
        <a:prstGeom prst="rightArrow">
          <a:avLst/>
        </a:prstGeom>
        <a:solidFill>
          <a:srgbClr val="1B6CB5"/>
        </a:solidFill>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7</xdr:col>
      <xdr:colOff>457</xdr:colOff>
      <xdr:row>1</xdr:row>
      <xdr:rowOff>0</xdr:rowOff>
    </xdr:from>
    <xdr:to>
      <xdr:col>12</xdr:col>
      <xdr:colOff>0</xdr:colOff>
      <xdr:row>4</xdr:row>
      <xdr:rowOff>0</xdr:rowOff>
    </xdr:to>
    <xdr:sp macro="" textlink="MAIN1">
      <xdr:nvSpPr>
        <xdr:cNvPr id="3" name="MENU1">
          <a:hlinkClick xmlns:r="http://schemas.openxmlformats.org/officeDocument/2006/relationships" r:id="rId7"/>
        </xdr:cNvPr>
        <xdr:cNvSpPr/>
      </xdr:nvSpPr>
      <xdr:spPr>
        <a:xfrm>
          <a:off x="2200732" y="200025"/>
          <a:ext cx="1571168" cy="600075"/>
        </a:xfrm>
        <a:prstGeom prst="round2SameRect">
          <a:avLst/>
        </a:prstGeom>
        <a:solidFill>
          <a:srgbClr val="439639"/>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D6F2F067-2676-4601-ABCE-75BD5137E3D5}"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START</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12</xdr:col>
      <xdr:colOff>0</xdr:colOff>
      <xdr:row>1</xdr:row>
      <xdr:rowOff>0</xdr:rowOff>
    </xdr:from>
    <xdr:to>
      <xdr:col>17</xdr:col>
      <xdr:colOff>0</xdr:colOff>
      <xdr:row>4</xdr:row>
      <xdr:rowOff>0</xdr:rowOff>
    </xdr:to>
    <xdr:sp macro="" textlink="MAIN2">
      <xdr:nvSpPr>
        <xdr:cNvPr id="4" name="MENU2">
          <a:hlinkClick xmlns:r="http://schemas.openxmlformats.org/officeDocument/2006/relationships" r:id="rId8"/>
        </xdr:cNvPr>
        <xdr:cNvSpPr/>
      </xdr:nvSpPr>
      <xdr:spPr>
        <a:xfrm>
          <a:off x="3771900" y="200025"/>
          <a:ext cx="1571625" cy="600075"/>
        </a:xfrm>
        <a:prstGeom prst="round2SameRect">
          <a:avLst/>
        </a:prstGeom>
        <a:solidFill>
          <a:srgbClr val="439639"/>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59A035B9-F1D2-4E89-B262-AF2DF0C338A9}"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PROJECT INFORMATION</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16</xdr:col>
      <xdr:colOff>313764</xdr:colOff>
      <xdr:row>1</xdr:row>
      <xdr:rowOff>133350</xdr:rowOff>
    </xdr:from>
    <xdr:to>
      <xdr:col>26</xdr:col>
      <xdr:colOff>313764</xdr:colOff>
      <xdr:row>4</xdr:row>
      <xdr:rowOff>133350</xdr:rowOff>
    </xdr:to>
    <xdr:sp macro="" textlink="MAIN3">
      <xdr:nvSpPr>
        <xdr:cNvPr id="5" name="MENU3">
          <a:hlinkClick xmlns:r="http://schemas.openxmlformats.org/officeDocument/2006/relationships" r:id="rId9"/>
        </xdr:cNvPr>
        <xdr:cNvSpPr/>
      </xdr:nvSpPr>
      <xdr:spPr>
        <a:xfrm>
          <a:off x="5333999" y="335056"/>
          <a:ext cx="3137647" cy="605118"/>
        </a:xfrm>
        <a:prstGeom prst="round2SameRect">
          <a:avLst/>
        </a:prstGeom>
        <a:solidFill>
          <a:srgbClr val="7BC143"/>
        </a:solidFill>
        <a:ln w="12700">
          <a:solidFill>
            <a:srgbClr val="7F7F7F"/>
          </a:solidFill>
        </a:ln>
        <a:effectLst>
          <a:outerShdw blurRad="25400" dist="508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06A037F-AE33-47CC-85C1-F6D62694F95D}" type="TxLink">
            <a:rPr lang="en-US" sz="1100" b="0" i="0" u="none" strike="noStrike">
              <a:solidFill>
                <a:schemeClr val="bg1"/>
              </a:solidFill>
              <a:latin typeface="Arial" panose="020B0604020202020204" pitchFamily="34" charset="0"/>
              <a:cs typeface="Arial" panose="020B0604020202020204" pitchFamily="34" charset="0"/>
            </a:rPr>
            <a:pPr algn="ctr"/>
            <a:t>EMS INFORMATION INPUT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22</xdr:col>
      <xdr:colOff>0</xdr:colOff>
      <xdr:row>1</xdr:row>
      <xdr:rowOff>0</xdr:rowOff>
    </xdr:from>
    <xdr:to>
      <xdr:col>27</xdr:col>
      <xdr:colOff>0</xdr:colOff>
      <xdr:row>4</xdr:row>
      <xdr:rowOff>0</xdr:rowOff>
    </xdr:to>
    <xdr:sp macro="" textlink="MAIN4">
      <xdr:nvSpPr>
        <xdr:cNvPr id="6" name="MENU4" hidden="1">
          <a:hlinkClick xmlns:r="http://schemas.openxmlformats.org/officeDocument/2006/relationships" r:id="rId10"/>
        </xdr:cNvPr>
        <xdr:cNvSpPr/>
      </xdr:nvSpPr>
      <xdr:spPr>
        <a:xfrm>
          <a:off x="6915150" y="200025"/>
          <a:ext cx="1571625" cy="600075"/>
        </a:xfrm>
        <a:prstGeom prst="round2SameRect">
          <a:avLst/>
        </a:prstGeom>
        <a:solidFill>
          <a:srgbClr val="439639"/>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CB369157-CA5B-4E40-B1DE-604993B819B3}"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CUSTOM MEASURES INPUT</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27</xdr:col>
      <xdr:colOff>0</xdr:colOff>
      <xdr:row>1</xdr:row>
      <xdr:rowOff>0</xdr:rowOff>
    </xdr:from>
    <xdr:to>
      <xdr:col>32</xdr:col>
      <xdr:colOff>0</xdr:colOff>
      <xdr:row>4</xdr:row>
      <xdr:rowOff>0</xdr:rowOff>
    </xdr:to>
    <xdr:sp macro="" textlink="MAIN5">
      <xdr:nvSpPr>
        <xdr:cNvPr id="7" name="MENU5">
          <a:hlinkClick xmlns:r="http://schemas.openxmlformats.org/officeDocument/2006/relationships" r:id="rId11"/>
        </xdr:cNvPr>
        <xdr:cNvSpPr/>
      </xdr:nvSpPr>
      <xdr:spPr>
        <a:xfrm>
          <a:off x="8486775" y="200025"/>
          <a:ext cx="1571625" cy="600075"/>
        </a:xfrm>
        <a:prstGeom prst="round2SameRect">
          <a:avLst/>
        </a:prstGeom>
        <a:solidFill>
          <a:srgbClr val="439639"/>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F0EEDDA6-4934-49B4-972D-20D21D440D82}"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APPLICATION REVIEW</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32</xdr:col>
      <xdr:colOff>0</xdr:colOff>
      <xdr:row>1</xdr:row>
      <xdr:rowOff>0</xdr:rowOff>
    </xdr:from>
    <xdr:to>
      <xdr:col>37</xdr:col>
      <xdr:colOff>1</xdr:colOff>
      <xdr:row>4</xdr:row>
      <xdr:rowOff>0</xdr:rowOff>
    </xdr:to>
    <xdr:sp macro="" textlink="MAIN6">
      <xdr:nvSpPr>
        <xdr:cNvPr id="8" name="MENU6"/>
        <xdr:cNvSpPr/>
      </xdr:nvSpPr>
      <xdr:spPr>
        <a:xfrm>
          <a:off x="10058400" y="200025"/>
          <a:ext cx="1571626"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54BCEB"/>
              </a:solidFill>
            </a14:hiddenFill>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B12A3774-975E-4B41-A681-E085295C6D0E}" type="TxLink">
            <a:rPr lang="en-US" sz="1100" b="0" i="0" u="none" strike="noStrike">
              <a:noFill/>
              <a:latin typeface="Arial" panose="020B0604020202020204" pitchFamily="34" charset="0"/>
              <a:cs typeface="Arial" panose="020B0604020202020204" pitchFamily="34" charset="0"/>
            </a:rPr>
            <a:pPr algn="ctr"/>
            <a:t>FINAL STEPS</a:t>
          </a:fld>
          <a:endParaRPr lang="en-US" sz="1100">
            <a:noFill/>
            <a:latin typeface="Arial" panose="020B0604020202020204" pitchFamily="34" charset="0"/>
            <a:cs typeface="Arial" panose="020B0604020202020204" pitchFamily="34" charset="0"/>
          </a:endParaRPr>
        </a:p>
      </xdr:txBody>
    </xdr:sp>
    <xdr:clientData/>
  </xdr:twoCellAnchor>
  <xdr:twoCellAnchor>
    <xdr:from>
      <xdr:col>36</xdr:col>
      <xdr:colOff>314324</xdr:colOff>
      <xdr:row>1</xdr:row>
      <xdr:rowOff>0</xdr:rowOff>
    </xdr:from>
    <xdr:to>
      <xdr:col>41</xdr:col>
      <xdr:colOff>314324</xdr:colOff>
      <xdr:row>4</xdr:row>
      <xdr:rowOff>0</xdr:rowOff>
    </xdr:to>
    <xdr:sp macro="" textlink="MAIN7">
      <xdr:nvSpPr>
        <xdr:cNvPr id="9" name="MENU7"/>
        <xdr:cNvSpPr/>
      </xdr:nvSpPr>
      <xdr:spPr>
        <a:xfrm>
          <a:off x="11630024" y="200025"/>
          <a:ext cx="1571625"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54BCEB"/>
              </a:solidFill>
            </a14:hiddenFill>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FORM4</a:t>
          </a:fld>
          <a:endParaRPr lang="en-US" sz="1100">
            <a:noFill/>
            <a:latin typeface="Arial" panose="020B0604020202020204" pitchFamily="34" charset="0"/>
            <a:cs typeface="Arial" panose="020B0604020202020204" pitchFamily="34" charset="0"/>
          </a:endParaRPr>
        </a:p>
      </xdr:txBody>
    </xdr:sp>
    <xdr:clientData/>
  </xdr:twoCellAnchor>
  <xdr:twoCellAnchor>
    <xdr:from>
      <xdr:col>1</xdr:col>
      <xdr:colOff>0</xdr:colOff>
      <xdr:row>4</xdr:row>
      <xdr:rowOff>1</xdr:rowOff>
    </xdr:from>
    <xdr:to>
      <xdr:col>44</xdr:col>
      <xdr:colOff>0</xdr:colOff>
      <xdr:row>7</xdr:row>
      <xdr:rowOff>0</xdr:rowOff>
    </xdr:to>
    <xdr:sp macro="" textlink="">
      <xdr:nvSpPr>
        <xdr:cNvPr id="10" name="TOPRIBBON"/>
        <xdr:cNvSpPr/>
      </xdr:nvSpPr>
      <xdr:spPr>
        <a:xfrm>
          <a:off x="314325" y="800101"/>
          <a:ext cx="13515975" cy="600074"/>
        </a:xfrm>
        <a:prstGeom prst="round2SameRect">
          <a:avLst/>
        </a:prstGeom>
        <a:solidFill>
          <a:srgbClr val="7BC14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p>
      </xdr:txBody>
    </xdr:sp>
    <xdr:clientData/>
  </xdr:twoCellAnchor>
  <xdr:twoCellAnchor>
    <xdr:from>
      <xdr:col>2</xdr:col>
      <xdr:colOff>2720</xdr:colOff>
      <xdr:row>5</xdr:row>
      <xdr:rowOff>50800</xdr:rowOff>
    </xdr:from>
    <xdr:to>
      <xdr:col>7</xdr:col>
      <xdr:colOff>457</xdr:colOff>
      <xdr:row>7</xdr:row>
      <xdr:rowOff>48602</xdr:rowOff>
    </xdr:to>
    <xdr:sp macro="" textlink="M3S1">
      <xdr:nvSpPr>
        <xdr:cNvPr id="11" name="SUBMENU1">
          <a:hlinkClick xmlns:r="http://schemas.openxmlformats.org/officeDocument/2006/relationships" r:id="rId9"/>
        </xdr:cNvPr>
        <xdr:cNvSpPr/>
      </xdr:nvSpPr>
      <xdr:spPr>
        <a:xfrm>
          <a:off x="631370" y="1050925"/>
          <a:ext cx="1569362" cy="397852"/>
        </a:xfrm>
        <a:prstGeom prst="round2SameRect">
          <a:avLst/>
        </a:prstGeom>
        <a:solidFill>
          <a:srgbClr val="828282"/>
        </a:solidFill>
        <a:ln w="12700">
          <a:solidFill>
            <a:srgbClr val="7F7F7F"/>
          </a:solidFill>
        </a:ln>
        <a:effectLst>
          <a:outerShdw blurRad="25400" dist="508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ADF56A7A-CB83-4152-B95A-120E0363F7FB}"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EMS Savings</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7</xdr:col>
      <xdr:colOff>2551</xdr:colOff>
      <xdr:row>4</xdr:row>
      <xdr:rowOff>200705</xdr:rowOff>
    </xdr:from>
    <xdr:to>
      <xdr:col>12</xdr:col>
      <xdr:colOff>2550</xdr:colOff>
      <xdr:row>7</xdr:row>
      <xdr:rowOff>0</xdr:rowOff>
    </xdr:to>
    <xdr:sp macro="" textlink="M3S2">
      <xdr:nvSpPr>
        <xdr:cNvPr id="12" name="SUBMENU2">
          <a:hlinkClick xmlns:r="http://schemas.openxmlformats.org/officeDocument/2006/relationships" r:id="rId6"/>
        </xdr:cNvPr>
        <xdr:cNvSpPr/>
      </xdr:nvSpPr>
      <xdr:spPr>
        <a:xfrm>
          <a:off x="2198904" y="1007529"/>
          <a:ext cx="1568822" cy="404412"/>
        </a:xfrm>
        <a:prstGeom prst="round2SameRect">
          <a:avLst/>
        </a:prstGeom>
        <a:solidFill>
          <a:srgbClr val="555555"/>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3F4CA6B-01F3-44D0-A0E3-D0AA753206B2}"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EMS Software Information</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12</xdr:col>
      <xdr:colOff>2551</xdr:colOff>
      <xdr:row>4</xdr:row>
      <xdr:rowOff>200705</xdr:rowOff>
    </xdr:from>
    <xdr:to>
      <xdr:col>17</xdr:col>
      <xdr:colOff>2550</xdr:colOff>
      <xdr:row>7</xdr:row>
      <xdr:rowOff>0</xdr:rowOff>
    </xdr:to>
    <xdr:sp macro="" textlink="M3S3">
      <xdr:nvSpPr>
        <xdr:cNvPr id="13" name="SUBMENU3">
          <a:hlinkClick xmlns:r="http://schemas.openxmlformats.org/officeDocument/2006/relationships" r:id="rId12"/>
        </xdr:cNvPr>
        <xdr:cNvSpPr/>
      </xdr:nvSpPr>
      <xdr:spPr>
        <a:xfrm>
          <a:off x="3774451" y="1000805"/>
          <a:ext cx="1571624" cy="399370"/>
        </a:xfrm>
        <a:prstGeom prst="round2SameRect">
          <a:avLst/>
        </a:prstGeom>
        <a:solidFill>
          <a:srgbClr val="555555"/>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E60A9FB0-D7E6-4ADD-8A44-C9B2BE21324A}"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EMS Equipment Information</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xdr:col>
      <xdr:colOff>558</xdr:colOff>
      <xdr:row>7</xdr:row>
      <xdr:rowOff>200023</xdr:rowOff>
    </xdr:from>
    <xdr:to>
      <xdr:col>44</xdr:col>
      <xdr:colOff>0</xdr:colOff>
      <xdr:row>199</xdr:row>
      <xdr:rowOff>0</xdr:rowOff>
    </xdr:to>
    <xdr:sp macro="" textlink="">
      <xdr:nvSpPr>
        <xdr:cNvPr id="19" name="BORDER"/>
        <xdr:cNvSpPr/>
      </xdr:nvSpPr>
      <xdr:spPr>
        <a:xfrm>
          <a:off x="314323" y="1611964"/>
          <a:ext cx="13491324" cy="38527507"/>
        </a:xfrm>
        <a:prstGeom prst="frame">
          <a:avLst>
            <a:gd name="adj1" fmla="val 97"/>
          </a:avLst>
        </a:prstGeom>
        <a:noFill/>
        <a:ln w="12700" cap="flat" cmpd="sng" algn="ctr">
          <a:solidFill>
            <a:srgbClr val="828282"/>
          </a:solidFill>
          <a:prstDash val="solid"/>
          <a:miter lim="800000"/>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fPrintsWithSheet="0"/>
  </xdr:twoCellAnchor>
  <xdr:twoCellAnchor editAs="absolute">
    <xdr:from>
      <xdr:col>2</xdr:col>
      <xdr:colOff>2720</xdr:colOff>
      <xdr:row>9</xdr:row>
      <xdr:rowOff>1207</xdr:rowOff>
    </xdr:from>
    <xdr:to>
      <xdr:col>4</xdr:col>
      <xdr:colOff>960</xdr:colOff>
      <xdr:row>11</xdr:row>
      <xdr:rowOff>1207</xdr:rowOff>
    </xdr:to>
    <xdr:sp macro="" textlink="">
      <xdr:nvSpPr>
        <xdr:cNvPr id="20" name="BACK">
          <a:hlinkClick xmlns:r="http://schemas.openxmlformats.org/officeDocument/2006/relationships" r:id="rId13"/>
        </xdr:cNvPr>
        <xdr:cNvSpPr>
          <a:spLocks noChangeAspect="1"/>
        </xdr:cNvSpPr>
      </xdr:nvSpPr>
      <xdr:spPr>
        <a:xfrm>
          <a:off x="631370" y="1801432"/>
          <a:ext cx="626890" cy="400050"/>
        </a:xfrm>
        <a:prstGeom prst="leftArrow">
          <a:avLst/>
        </a:prstGeom>
        <a:solidFill>
          <a:srgbClr val="1B6CB5"/>
        </a:solidFill>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1</xdr:col>
      <xdr:colOff>0</xdr:colOff>
      <xdr:row>7</xdr:row>
      <xdr:rowOff>0</xdr:rowOff>
    </xdr:from>
    <xdr:to>
      <xdr:col>44</xdr:col>
      <xdr:colOff>0</xdr:colOff>
      <xdr:row>8</xdr:row>
      <xdr:rowOff>0</xdr:rowOff>
    </xdr:to>
    <xdr:sp macro="" textlink="">
      <xdr:nvSpPr>
        <xdr:cNvPr id="21" name="BOTTOMRIBBON"/>
        <xdr:cNvSpPr/>
      </xdr:nvSpPr>
      <xdr:spPr>
        <a:xfrm>
          <a:off x="314325" y="1400175"/>
          <a:ext cx="13515975" cy="200025"/>
        </a:xfrm>
        <a:prstGeom prst="rect">
          <a:avLst/>
        </a:prstGeom>
        <a:solidFill>
          <a:srgbClr val="82828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solidFill>
              <a:srgbClr val="FFFFFF"/>
            </a:solidFill>
          </a:endParaRPr>
        </a:p>
      </xdr:txBody>
    </xdr:sp>
    <xdr:clientData/>
  </xdr:twoCellAnchor>
  <xdr:twoCellAnchor editAs="oneCell">
    <xdr:from>
      <xdr:col>2</xdr:col>
      <xdr:colOff>0</xdr:colOff>
      <xdr:row>1</xdr:row>
      <xdr:rowOff>0</xdr:rowOff>
    </xdr:from>
    <xdr:to>
      <xdr:col>5</xdr:col>
      <xdr:colOff>209550</xdr:colOff>
      <xdr:row>3</xdr:row>
      <xdr:rowOff>154218</xdr:rowOff>
    </xdr:to>
    <xdr:pic>
      <xdr:nvPicPr>
        <xdr:cNvPr id="37" name="LOGO"/>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627529" y="201706"/>
          <a:ext cx="1150845" cy="55763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32</xdr:col>
      <xdr:colOff>2865</xdr:colOff>
      <xdr:row>4</xdr:row>
      <xdr:rowOff>200705</xdr:rowOff>
    </xdr:from>
    <xdr:to>
      <xdr:col>37</xdr:col>
      <xdr:colOff>2720</xdr:colOff>
      <xdr:row>7</xdr:row>
      <xdr:rowOff>0</xdr:rowOff>
    </xdr:to>
    <xdr:sp macro="" textlink="M3S7">
      <xdr:nvSpPr>
        <xdr:cNvPr id="17" name="SUBMENU7">
          <a:hlinkClick xmlns:r="http://schemas.openxmlformats.org/officeDocument/2006/relationships" r:id="rId1"/>
        </xdr:cNvPr>
        <xdr:cNvSpPr/>
      </xdr:nvSpPr>
      <xdr:spPr>
        <a:xfrm>
          <a:off x="10061265" y="1000805"/>
          <a:ext cx="1571480" cy="399370"/>
        </a:xfrm>
        <a:prstGeom prst="round2SameRect">
          <a:avLst/>
        </a:prstGeom>
        <a:solidFill>
          <a:srgbClr val="555555"/>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DBE1B27F-5FE8-4BDD-82FC-95C3FF9A200E}"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M3S7</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37</xdr:col>
      <xdr:colOff>2720</xdr:colOff>
      <xdr:row>4</xdr:row>
      <xdr:rowOff>200705</xdr:rowOff>
    </xdr:from>
    <xdr:to>
      <xdr:col>42</xdr:col>
      <xdr:colOff>0</xdr:colOff>
      <xdr:row>7</xdr:row>
      <xdr:rowOff>0</xdr:rowOff>
    </xdr:to>
    <xdr:sp macro="" textlink="M3S8">
      <xdr:nvSpPr>
        <xdr:cNvPr id="18" name="SUBMENU8">
          <a:hlinkClick xmlns:r="http://schemas.openxmlformats.org/officeDocument/2006/relationships" r:id="rId2"/>
        </xdr:cNvPr>
        <xdr:cNvSpPr/>
      </xdr:nvSpPr>
      <xdr:spPr>
        <a:xfrm>
          <a:off x="11632745" y="1000805"/>
          <a:ext cx="1568905" cy="399370"/>
        </a:xfrm>
        <a:prstGeom prst="round2SameRect">
          <a:avLst/>
        </a:prstGeom>
        <a:solidFill>
          <a:srgbClr val="555555"/>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46E3E1BF-E674-4A68-B875-4641DFF56CFA}"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M3S8</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editAs="absolute">
    <xdr:from>
      <xdr:col>41</xdr:col>
      <xdr:colOff>0</xdr:colOff>
      <xdr:row>9</xdr:row>
      <xdr:rowOff>1047</xdr:rowOff>
    </xdr:from>
    <xdr:to>
      <xdr:col>42</xdr:col>
      <xdr:colOff>313195</xdr:colOff>
      <xdr:row>11</xdr:row>
      <xdr:rowOff>1046</xdr:rowOff>
    </xdr:to>
    <xdr:sp macro="" textlink="">
      <xdr:nvSpPr>
        <xdr:cNvPr id="2" name="NEXT">
          <a:hlinkClick xmlns:r="http://schemas.openxmlformats.org/officeDocument/2006/relationships" r:id="rId3"/>
        </xdr:cNvPr>
        <xdr:cNvSpPr>
          <a:spLocks noChangeAspect="1"/>
        </xdr:cNvSpPr>
      </xdr:nvSpPr>
      <xdr:spPr>
        <a:xfrm>
          <a:off x="12887325" y="1801272"/>
          <a:ext cx="627520" cy="400049"/>
        </a:xfrm>
        <a:prstGeom prst="rightArrow">
          <a:avLst/>
        </a:prstGeom>
        <a:solidFill>
          <a:srgbClr val="1B6CB5"/>
        </a:solidFill>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7</xdr:col>
      <xdr:colOff>457</xdr:colOff>
      <xdr:row>1</xdr:row>
      <xdr:rowOff>0</xdr:rowOff>
    </xdr:from>
    <xdr:to>
      <xdr:col>12</xdr:col>
      <xdr:colOff>0</xdr:colOff>
      <xdr:row>4</xdr:row>
      <xdr:rowOff>0</xdr:rowOff>
    </xdr:to>
    <xdr:sp macro="" textlink="MAIN1">
      <xdr:nvSpPr>
        <xdr:cNvPr id="3" name="MENU1">
          <a:hlinkClick xmlns:r="http://schemas.openxmlformats.org/officeDocument/2006/relationships" r:id="rId4"/>
        </xdr:cNvPr>
        <xdr:cNvSpPr/>
      </xdr:nvSpPr>
      <xdr:spPr>
        <a:xfrm>
          <a:off x="2200732" y="200025"/>
          <a:ext cx="1571168" cy="600075"/>
        </a:xfrm>
        <a:prstGeom prst="round2SameRect">
          <a:avLst/>
        </a:prstGeom>
        <a:solidFill>
          <a:srgbClr val="439639"/>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D6F2F067-2676-4601-ABCE-75BD5137E3D5}"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START</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12</xdr:col>
      <xdr:colOff>0</xdr:colOff>
      <xdr:row>1</xdr:row>
      <xdr:rowOff>0</xdr:rowOff>
    </xdr:from>
    <xdr:to>
      <xdr:col>17</xdr:col>
      <xdr:colOff>0</xdr:colOff>
      <xdr:row>4</xdr:row>
      <xdr:rowOff>0</xdr:rowOff>
    </xdr:to>
    <xdr:sp macro="" textlink="MAIN2">
      <xdr:nvSpPr>
        <xdr:cNvPr id="4" name="MENU2">
          <a:hlinkClick xmlns:r="http://schemas.openxmlformats.org/officeDocument/2006/relationships" r:id="rId5"/>
        </xdr:cNvPr>
        <xdr:cNvSpPr/>
      </xdr:nvSpPr>
      <xdr:spPr>
        <a:xfrm>
          <a:off x="3771900" y="200025"/>
          <a:ext cx="1571625" cy="600075"/>
        </a:xfrm>
        <a:prstGeom prst="round2SameRect">
          <a:avLst/>
        </a:prstGeom>
        <a:solidFill>
          <a:srgbClr val="439639"/>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59A035B9-F1D2-4E89-B262-AF2DF0C338A9}"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PROJECT INFORMATION</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17</xdr:col>
      <xdr:colOff>0</xdr:colOff>
      <xdr:row>1</xdr:row>
      <xdr:rowOff>133350</xdr:rowOff>
    </xdr:from>
    <xdr:to>
      <xdr:col>22</xdr:col>
      <xdr:colOff>0</xdr:colOff>
      <xdr:row>4</xdr:row>
      <xdr:rowOff>133350</xdr:rowOff>
    </xdr:to>
    <xdr:sp macro="" textlink="MAIN3">
      <xdr:nvSpPr>
        <xdr:cNvPr id="5" name="MENU3">
          <a:hlinkClick xmlns:r="http://schemas.openxmlformats.org/officeDocument/2006/relationships" r:id="rId6"/>
        </xdr:cNvPr>
        <xdr:cNvSpPr/>
      </xdr:nvSpPr>
      <xdr:spPr>
        <a:xfrm>
          <a:off x="5343525" y="333375"/>
          <a:ext cx="1571625" cy="600075"/>
        </a:xfrm>
        <a:prstGeom prst="round2SameRect">
          <a:avLst/>
        </a:prstGeom>
        <a:solidFill>
          <a:srgbClr val="7BC143"/>
        </a:solidFill>
        <a:ln w="12700">
          <a:solidFill>
            <a:srgbClr val="7F7F7F"/>
          </a:solidFill>
        </a:ln>
        <a:effectLst>
          <a:outerShdw blurRad="25400" dist="508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06A037F-AE33-47CC-85C1-F6D62694F95D}" type="TxLink">
            <a:rPr lang="en-US" sz="1100" b="0" i="0" u="none" strike="noStrike">
              <a:solidFill>
                <a:schemeClr val="bg1"/>
              </a:solidFill>
              <a:latin typeface="Arial" panose="020B0604020202020204" pitchFamily="34" charset="0"/>
              <a:cs typeface="Arial" panose="020B0604020202020204" pitchFamily="34" charset="0"/>
            </a:rPr>
            <a:pPr algn="ctr"/>
            <a:t>EMS INFORMATION INPUT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22</xdr:col>
      <xdr:colOff>0</xdr:colOff>
      <xdr:row>1</xdr:row>
      <xdr:rowOff>0</xdr:rowOff>
    </xdr:from>
    <xdr:to>
      <xdr:col>27</xdr:col>
      <xdr:colOff>0</xdr:colOff>
      <xdr:row>4</xdr:row>
      <xdr:rowOff>0</xdr:rowOff>
    </xdr:to>
    <xdr:sp macro="" textlink="MAIN4">
      <xdr:nvSpPr>
        <xdr:cNvPr id="6" name="MENU4">
          <a:hlinkClick xmlns:r="http://schemas.openxmlformats.org/officeDocument/2006/relationships" r:id="rId7"/>
        </xdr:cNvPr>
        <xdr:cNvSpPr/>
      </xdr:nvSpPr>
      <xdr:spPr>
        <a:xfrm>
          <a:off x="6915150" y="200025"/>
          <a:ext cx="1571625" cy="600075"/>
        </a:xfrm>
        <a:prstGeom prst="round2SameRect">
          <a:avLst/>
        </a:prstGeom>
        <a:solidFill>
          <a:srgbClr val="439639"/>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CB369157-CA5B-4E40-B1DE-604993B819B3}"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CUSTOM MEASURES INPUT</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27</xdr:col>
      <xdr:colOff>0</xdr:colOff>
      <xdr:row>1</xdr:row>
      <xdr:rowOff>0</xdr:rowOff>
    </xdr:from>
    <xdr:to>
      <xdr:col>32</xdr:col>
      <xdr:colOff>0</xdr:colOff>
      <xdr:row>4</xdr:row>
      <xdr:rowOff>0</xdr:rowOff>
    </xdr:to>
    <xdr:sp macro="" textlink="MAIN5">
      <xdr:nvSpPr>
        <xdr:cNvPr id="7" name="MENU5">
          <a:hlinkClick xmlns:r="http://schemas.openxmlformats.org/officeDocument/2006/relationships" r:id="rId8"/>
        </xdr:cNvPr>
        <xdr:cNvSpPr/>
      </xdr:nvSpPr>
      <xdr:spPr>
        <a:xfrm>
          <a:off x="8486775" y="200025"/>
          <a:ext cx="1571625" cy="600075"/>
        </a:xfrm>
        <a:prstGeom prst="round2SameRect">
          <a:avLst/>
        </a:prstGeom>
        <a:solidFill>
          <a:srgbClr val="439639"/>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F0EEDDA6-4934-49B4-972D-20D21D440D82}"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APPLICATION REVIEW</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32</xdr:col>
      <xdr:colOff>0</xdr:colOff>
      <xdr:row>1</xdr:row>
      <xdr:rowOff>0</xdr:rowOff>
    </xdr:from>
    <xdr:to>
      <xdr:col>37</xdr:col>
      <xdr:colOff>1</xdr:colOff>
      <xdr:row>4</xdr:row>
      <xdr:rowOff>0</xdr:rowOff>
    </xdr:to>
    <xdr:sp macro="" textlink="MAIN6">
      <xdr:nvSpPr>
        <xdr:cNvPr id="8" name="MENU6"/>
        <xdr:cNvSpPr/>
      </xdr:nvSpPr>
      <xdr:spPr>
        <a:xfrm>
          <a:off x="10058400" y="200025"/>
          <a:ext cx="1571626"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54BCEB"/>
              </a:solidFill>
            </a14:hiddenFill>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B12A3774-975E-4B41-A681-E085295C6D0E}" type="TxLink">
            <a:rPr lang="en-US" sz="1100" b="0" i="0" u="none" strike="noStrike">
              <a:noFill/>
              <a:latin typeface="Arial" panose="020B0604020202020204" pitchFamily="34" charset="0"/>
              <a:cs typeface="Arial" panose="020B0604020202020204" pitchFamily="34" charset="0"/>
            </a:rPr>
            <a:pPr algn="ctr"/>
            <a:t>FINAL STEPS</a:t>
          </a:fld>
          <a:endParaRPr lang="en-US" sz="1100">
            <a:noFill/>
            <a:latin typeface="Arial" panose="020B0604020202020204" pitchFamily="34" charset="0"/>
            <a:cs typeface="Arial" panose="020B0604020202020204" pitchFamily="34" charset="0"/>
          </a:endParaRPr>
        </a:p>
      </xdr:txBody>
    </xdr:sp>
    <xdr:clientData/>
  </xdr:twoCellAnchor>
  <xdr:twoCellAnchor>
    <xdr:from>
      <xdr:col>36</xdr:col>
      <xdr:colOff>314324</xdr:colOff>
      <xdr:row>1</xdr:row>
      <xdr:rowOff>0</xdr:rowOff>
    </xdr:from>
    <xdr:to>
      <xdr:col>41</xdr:col>
      <xdr:colOff>314324</xdr:colOff>
      <xdr:row>4</xdr:row>
      <xdr:rowOff>0</xdr:rowOff>
    </xdr:to>
    <xdr:sp macro="" textlink="MAIN7">
      <xdr:nvSpPr>
        <xdr:cNvPr id="9" name="MENU7"/>
        <xdr:cNvSpPr/>
      </xdr:nvSpPr>
      <xdr:spPr>
        <a:xfrm>
          <a:off x="11630024" y="200025"/>
          <a:ext cx="1571625"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54BCEB"/>
              </a:solidFill>
            </a14:hiddenFill>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FORM4</a:t>
          </a:fld>
          <a:endParaRPr lang="en-US" sz="1100">
            <a:noFill/>
            <a:latin typeface="Arial" panose="020B0604020202020204" pitchFamily="34" charset="0"/>
            <a:cs typeface="Arial" panose="020B0604020202020204" pitchFamily="34" charset="0"/>
          </a:endParaRPr>
        </a:p>
      </xdr:txBody>
    </xdr:sp>
    <xdr:clientData/>
  </xdr:twoCellAnchor>
  <xdr:twoCellAnchor>
    <xdr:from>
      <xdr:col>1</xdr:col>
      <xdr:colOff>0</xdr:colOff>
      <xdr:row>4</xdr:row>
      <xdr:rowOff>1</xdr:rowOff>
    </xdr:from>
    <xdr:to>
      <xdr:col>44</xdr:col>
      <xdr:colOff>0</xdr:colOff>
      <xdr:row>7</xdr:row>
      <xdr:rowOff>0</xdr:rowOff>
    </xdr:to>
    <xdr:sp macro="" textlink="">
      <xdr:nvSpPr>
        <xdr:cNvPr id="10" name="TOPRIBBON"/>
        <xdr:cNvSpPr/>
      </xdr:nvSpPr>
      <xdr:spPr>
        <a:xfrm>
          <a:off x="314325" y="800101"/>
          <a:ext cx="13515975" cy="600074"/>
        </a:xfrm>
        <a:prstGeom prst="round2SameRect">
          <a:avLst/>
        </a:prstGeom>
        <a:solidFill>
          <a:srgbClr val="7BC14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p>
      </xdr:txBody>
    </xdr:sp>
    <xdr:clientData/>
  </xdr:twoCellAnchor>
  <xdr:twoCellAnchor>
    <xdr:from>
      <xdr:col>2</xdr:col>
      <xdr:colOff>2720</xdr:colOff>
      <xdr:row>5</xdr:row>
      <xdr:rowOff>50800</xdr:rowOff>
    </xdr:from>
    <xdr:to>
      <xdr:col>7</xdr:col>
      <xdr:colOff>457</xdr:colOff>
      <xdr:row>7</xdr:row>
      <xdr:rowOff>48602</xdr:rowOff>
    </xdr:to>
    <xdr:sp macro="" textlink="M3S1">
      <xdr:nvSpPr>
        <xdr:cNvPr id="11" name="SUBMENU1">
          <a:hlinkClick xmlns:r="http://schemas.openxmlformats.org/officeDocument/2006/relationships" r:id="rId6"/>
        </xdr:cNvPr>
        <xdr:cNvSpPr/>
      </xdr:nvSpPr>
      <xdr:spPr>
        <a:xfrm>
          <a:off x="631370" y="1050925"/>
          <a:ext cx="1569362" cy="397852"/>
        </a:xfrm>
        <a:prstGeom prst="round2SameRect">
          <a:avLst/>
        </a:prstGeom>
        <a:solidFill>
          <a:srgbClr val="828282"/>
        </a:solidFill>
        <a:ln w="12700">
          <a:solidFill>
            <a:srgbClr val="7F7F7F"/>
          </a:solidFill>
        </a:ln>
        <a:effectLst>
          <a:outerShdw blurRad="25400" dist="508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ADF56A7A-CB83-4152-B95A-120E0363F7FB}"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EMS Savings</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7</xdr:col>
      <xdr:colOff>2551</xdr:colOff>
      <xdr:row>4</xdr:row>
      <xdr:rowOff>200705</xdr:rowOff>
    </xdr:from>
    <xdr:to>
      <xdr:col>12</xdr:col>
      <xdr:colOff>2550</xdr:colOff>
      <xdr:row>7</xdr:row>
      <xdr:rowOff>0</xdr:rowOff>
    </xdr:to>
    <xdr:sp macro="" textlink="M3S2">
      <xdr:nvSpPr>
        <xdr:cNvPr id="12" name="SUBMENU2">
          <a:hlinkClick xmlns:r="http://schemas.openxmlformats.org/officeDocument/2006/relationships" r:id="rId3"/>
        </xdr:cNvPr>
        <xdr:cNvSpPr/>
      </xdr:nvSpPr>
      <xdr:spPr>
        <a:xfrm>
          <a:off x="2202826" y="1000805"/>
          <a:ext cx="1571624" cy="399370"/>
        </a:xfrm>
        <a:prstGeom prst="round2SameRect">
          <a:avLst/>
        </a:prstGeom>
        <a:solidFill>
          <a:srgbClr val="555555"/>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3F4CA6B-01F3-44D0-A0E3-D0AA753206B2}"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EMS Software Information</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12</xdr:col>
      <xdr:colOff>2551</xdr:colOff>
      <xdr:row>4</xdr:row>
      <xdr:rowOff>200705</xdr:rowOff>
    </xdr:from>
    <xdr:to>
      <xdr:col>17</xdr:col>
      <xdr:colOff>2550</xdr:colOff>
      <xdr:row>7</xdr:row>
      <xdr:rowOff>0</xdr:rowOff>
    </xdr:to>
    <xdr:sp macro="" textlink="M3S3">
      <xdr:nvSpPr>
        <xdr:cNvPr id="13" name="SUBMENU3">
          <a:hlinkClick xmlns:r="http://schemas.openxmlformats.org/officeDocument/2006/relationships" r:id="rId9"/>
        </xdr:cNvPr>
        <xdr:cNvSpPr/>
      </xdr:nvSpPr>
      <xdr:spPr>
        <a:xfrm>
          <a:off x="3774451" y="1000805"/>
          <a:ext cx="1571624" cy="399370"/>
        </a:xfrm>
        <a:prstGeom prst="round2SameRect">
          <a:avLst/>
        </a:prstGeom>
        <a:solidFill>
          <a:srgbClr val="555555"/>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E60A9FB0-D7E6-4ADD-8A44-C9B2BE21324A}"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EMS Equipment Information</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17</xdr:col>
      <xdr:colOff>2551</xdr:colOff>
      <xdr:row>4</xdr:row>
      <xdr:rowOff>200705</xdr:rowOff>
    </xdr:from>
    <xdr:to>
      <xdr:col>22</xdr:col>
      <xdr:colOff>2550</xdr:colOff>
      <xdr:row>7</xdr:row>
      <xdr:rowOff>0</xdr:rowOff>
    </xdr:to>
    <xdr:sp macro="" textlink="M3S4">
      <xdr:nvSpPr>
        <xdr:cNvPr id="14" name="SUBMENU4">
          <a:hlinkClick xmlns:r="http://schemas.openxmlformats.org/officeDocument/2006/relationships" r:id="rId10"/>
        </xdr:cNvPr>
        <xdr:cNvSpPr/>
      </xdr:nvSpPr>
      <xdr:spPr>
        <a:xfrm>
          <a:off x="5346076" y="1000805"/>
          <a:ext cx="1571624" cy="399370"/>
        </a:xfrm>
        <a:prstGeom prst="round2SameRect">
          <a:avLst/>
        </a:prstGeom>
        <a:solidFill>
          <a:srgbClr val="555555"/>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EC4D1991-C1D9-486E-95EB-30A9469B742C}"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Refrigeration</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22</xdr:col>
      <xdr:colOff>2551</xdr:colOff>
      <xdr:row>4</xdr:row>
      <xdr:rowOff>200705</xdr:rowOff>
    </xdr:from>
    <xdr:to>
      <xdr:col>27</xdr:col>
      <xdr:colOff>2549</xdr:colOff>
      <xdr:row>7</xdr:row>
      <xdr:rowOff>0</xdr:rowOff>
    </xdr:to>
    <xdr:sp macro="" textlink="M3S5">
      <xdr:nvSpPr>
        <xdr:cNvPr id="15" name="SUBMENU5">
          <a:hlinkClick xmlns:r="http://schemas.openxmlformats.org/officeDocument/2006/relationships" r:id="rId11"/>
        </xdr:cNvPr>
        <xdr:cNvSpPr/>
      </xdr:nvSpPr>
      <xdr:spPr>
        <a:xfrm>
          <a:off x="6917701" y="1000805"/>
          <a:ext cx="1571623" cy="399370"/>
        </a:xfrm>
        <a:prstGeom prst="round2SameRect">
          <a:avLst/>
        </a:prstGeom>
        <a:solidFill>
          <a:srgbClr val="555555"/>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52BFCEF9-4B05-45FB-B7B3-9621E37C07CC}"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Commercial Cooking</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27</xdr:col>
      <xdr:colOff>0</xdr:colOff>
      <xdr:row>4</xdr:row>
      <xdr:rowOff>200705</xdr:rowOff>
    </xdr:from>
    <xdr:to>
      <xdr:col>32</xdr:col>
      <xdr:colOff>2865</xdr:colOff>
      <xdr:row>7</xdr:row>
      <xdr:rowOff>0</xdr:rowOff>
    </xdr:to>
    <xdr:sp macro="" textlink="M3S6">
      <xdr:nvSpPr>
        <xdr:cNvPr id="16" name="SUBMENU6">
          <a:hlinkClick xmlns:r="http://schemas.openxmlformats.org/officeDocument/2006/relationships" r:id="rId12"/>
        </xdr:cNvPr>
        <xdr:cNvSpPr/>
      </xdr:nvSpPr>
      <xdr:spPr>
        <a:xfrm>
          <a:off x="8486775" y="1000805"/>
          <a:ext cx="1574490" cy="399370"/>
        </a:xfrm>
        <a:prstGeom prst="round2SameRect">
          <a:avLst/>
        </a:prstGeom>
        <a:solidFill>
          <a:srgbClr val="555555"/>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30A5A5F-CF4B-4F90-A7E3-B223777D7BE2}"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HVAC / Motor / Misc.</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xdr:col>
      <xdr:colOff>558</xdr:colOff>
      <xdr:row>7</xdr:row>
      <xdr:rowOff>200024</xdr:rowOff>
    </xdr:from>
    <xdr:to>
      <xdr:col>44</xdr:col>
      <xdr:colOff>0</xdr:colOff>
      <xdr:row>75</xdr:row>
      <xdr:rowOff>0</xdr:rowOff>
    </xdr:to>
    <xdr:sp macro="" textlink="">
      <xdr:nvSpPr>
        <xdr:cNvPr id="19" name="BORDER"/>
        <xdr:cNvSpPr/>
      </xdr:nvSpPr>
      <xdr:spPr>
        <a:xfrm>
          <a:off x="314883" y="1600199"/>
          <a:ext cx="13515417" cy="13201651"/>
        </a:xfrm>
        <a:prstGeom prst="frame">
          <a:avLst>
            <a:gd name="adj1" fmla="val 97"/>
          </a:avLst>
        </a:prstGeom>
        <a:noFill/>
        <a:ln w="12700" cap="flat" cmpd="sng" algn="ctr">
          <a:solidFill>
            <a:srgbClr val="828282"/>
          </a:solidFill>
          <a:prstDash val="solid"/>
          <a:miter lim="800000"/>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fPrintsWithSheet="0"/>
  </xdr:twoCellAnchor>
  <xdr:twoCellAnchor editAs="absolute">
    <xdr:from>
      <xdr:col>2</xdr:col>
      <xdr:colOff>2720</xdr:colOff>
      <xdr:row>9</xdr:row>
      <xdr:rowOff>1207</xdr:rowOff>
    </xdr:from>
    <xdr:to>
      <xdr:col>4</xdr:col>
      <xdr:colOff>960</xdr:colOff>
      <xdr:row>11</xdr:row>
      <xdr:rowOff>1207</xdr:rowOff>
    </xdr:to>
    <xdr:sp macro="" textlink="">
      <xdr:nvSpPr>
        <xdr:cNvPr id="20" name="BACK">
          <a:hlinkClick xmlns:r="http://schemas.openxmlformats.org/officeDocument/2006/relationships" r:id="rId13"/>
        </xdr:cNvPr>
        <xdr:cNvSpPr>
          <a:spLocks noChangeAspect="1"/>
        </xdr:cNvSpPr>
      </xdr:nvSpPr>
      <xdr:spPr>
        <a:xfrm>
          <a:off x="631370" y="1801432"/>
          <a:ext cx="626890" cy="400050"/>
        </a:xfrm>
        <a:prstGeom prst="leftArrow">
          <a:avLst/>
        </a:prstGeom>
        <a:solidFill>
          <a:srgbClr val="1B6CB5"/>
        </a:solidFill>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1</xdr:col>
      <xdr:colOff>0</xdr:colOff>
      <xdr:row>7</xdr:row>
      <xdr:rowOff>0</xdr:rowOff>
    </xdr:from>
    <xdr:to>
      <xdr:col>44</xdr:col>
      <xdr:colOff>0</xdr:colOff>
      <xdr:row>8</xdr:row>
      <xdr:rowOff>0</xdr:rowOff>
    </xdr:to>
    <xdr:sp macro="" textlink="">
      <xdr:nvSpPr>
        <xdr:cNvPr id="21" name="BOTTOMRIBBON"/>
        <xdr:cNvSpPr/>
      </xdr:nvSpPr>
      <xdr:spPr>
        <a:xfrm>
          <a:off x="314325" y="1400175"/>
          <a:ext cx="13515975" cy="200025"/>
        </a:xfrm>
        <a:prstGeom prst="rect">
          <a:avLst/>
        </a:prstGeom>
        <a:solidFill>
          <a:srgbClr val="82828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solidFill>
              <a:srgbClr val="FFFFFF"/>
            </a:solidFill>
          </a:endParaRPr>
        </a:p>
      </xdr:txBody>
    </xdr:sp>
    <xdr:clientData/>
  </xdr:twoCellAnchor>
  <xdr:twoCellAnchor>
    <xdr:from>
      <xdr:col>33</xdr:col>
      <xdr:colOff>0</xdr:colOff>
      <xdr:row>9</xdr:row>
      <xdr:rowOff>1207</xdr:rowOff>
    </xdr:from>
    <xdr:to>
      <xdr:col>36</xdr:col>
      <xdr:colOff>0</xdr:colOff>
      <xdr:row>11</xdr:row>
      <xdr:rowOff>1207</xdr:rowOff>
    </xdr:to>
    <xdr:sp macro="" textlink="">
      <xdr:nvSpPr>
        <xdr:cNvPr id="27" name="Rounded Rectangle 26">
          <a:hlinkClick xmlns:r="http://schemas.openxmlformats.org/officeDocument/2006/relationships" r:id="rId6"/>
        </xdr:cNvPr>
        <xdr:cNvSpPr/>
      </xdr:nvSpPr>
      <xdr:spPr>
        <a:xfrm>
          <a:off x="10372725" y="1801432"/>
          <a:ext cx="942975" cy="400050"/>
        </a:xfrm>
        <a:prstGeom prst="roundRect">
          <a:avLst/>
        </a:prstGeom>
        <a:solidFill>
          <a:srgbClr val="1B6CB5"/>
        </a:solidFill>
        <a:ln>
          <a:noFill/>
        </a:ln>
        <a:scene3d>
          <a:camera prst="orthographicFront"/>
          <a:lightRig rig="threePt" dir="t"/>
        </a:scene3d>
        <a:sp3d>
          <a:bevelT w="50800" h="38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0" tIns="0" rIns="0" bIns="0" rtlCol="0" anchor="ctr" anchorCtr="0"/>
        <a:lstStyle/>
        <a:p>
          <a:pPr algn="ctr"/>
          <a:r>
            <a:rPr lang="en-US" sz="1100"/>
            <a:t>Measure </a:t>
          </a:r>
        </a:p>
        <a:p>
          <a:pPr algn="ctr"/>
          <a:r>
            <a:rPr lang="en-US" sz="1100"/>
            <a:t>Input</a:t>
          </a:r>
        </a:p>
      </xdr:txBody>
    </xdr:sp>
    <xdr:clientData/>
  </xdr:twoCellAnchor>
  <xdr:twoCellAnchor>
    <xdr:from>
      <xdr:col>36</xdr:col>
      <xdr:colOff>257736</xdr:colOff>
      <xdr:row>9</xdr:row>
      <xdr:rowOff>1207</xdr:rowOff>
    </xdr:from>
    <xdr:to>
      <xdr:col>39</xdr:col>
      <xdr:colOff>257735</xdr:colOff>
      <xdr:row>11</xdr:row>
      <xdr:rowOff>1207</xdr:rowOff>
    </xdr:to>
    <xdr:sp macro="" textlink="">
      <xdr:nvSpPr>
        <xdr:cNvPr id="28" name="Rounded Rectangle 27">
          <a:hlinkClick xmlns:r="http://schemas.openxmlformats.org/officeDocument/2006/relationships" r:id="rId14"/>
        </xdr:cNvPr>
        <xdr:cNvSpPr/>
      </xdr:nvSpPr>
      <xdr:spPr>
        <a:xfrm>
          <a:off x="11573436" y="1801432"/>
          <a:ext cx="942974" cy="400050"/>
        </a:xfrm>
        <a:prstGeom prst="roundRect">
          <a:avLst/>
        </a:prstGeom>
        <a:solidFill>
          <a:srgbClr val="1B6CB5"/>
        </a:solidFill>
        <a:ln>
          <a:noFill/>
        </a:ln>
        <a:scene3d>
          <a:camera prst="orthographicFront"/>
          <a:lightRig rig="threePt" dir="t"/>
        </a:scene3d>
        <a:sp3d>
          <a:bevelT w="50800" h="38100" prst="hardEdge"/>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100"/>
            <a:t>Operating Hour</a:t>
          </a:r>
          <a:r>
            <a:rPr lang="en-US" sz="1100" baseline="0"/>
            <a:t> </a:t>
          </a:r>
          <a:r>
            <a:rPr lang="en-US" sz="1100"/>
            <a:t>Calculator</a:t>
          </a:r>
        </a:p>
      </xdr:txBody>
    </xdr:sp>
    <xdr:clientData/>
  </xdr:twoCellAnchor>
  <mc:AlternateContent xmlns:mc="http://schemas.openxmlformats.org/markup-compatibility/2006">
    <mc:Choice xmlns:a14="http://schemas.microsoft.com/office/drawing/2010/main" Requires="a14">
      <xdr:twoCellAnchor editAs="oneCell">
        <xdr:from>
          <xdr:col>21</xdr:col>
          <xdr:colOff>152400</xdr:colOff>
          <xdr:row>22</xdr:row>
          <xdr:rowOff>0</xdr:rowOff>
        </xdr:from>
        <xdr:to>
          <xdr:col>22</xdr:col>
          <xdr:colOff>57150</xdr:colOff>
          <xdr:row>23</xdr:row>
          <xdr:rowOff>9525</xdr:rowOff>
        </xdr:to>
        <xdr:sp macro="" textlink="">
          <xdr:nvSpPr>
            <xdr:cNvPr id="200705" name="Check Box 1" hidden="1">
              <a:extLst>
                <a:ext uri="{63B3BB69-23CF-44E3-9099-C40C66FF867C}">
                  <a14:compatExt spid="_x0000_s2007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152400</xdr:colOff>
          <xdr:row>23</xdr:row>
          <xdr:rowOff>0</xdr:rowOff>
        </xdr:from>
        <xdr:to>
          <xdr:col>22</xdr:col>
          <xdr:colOff>57150</xdr:colOff>
          <xdr:row>24</xdr:row>
          <xdr:rowOff>9525</xdr:rowOff>
        </xdr:to>
        <xdr:sp macro="" textlink="">
          <xdr:nvSpPr>
            <xdr:cNvPr id="200706" name="Check Box 2" hidden="1">
              <a:extLst>
                <a:ext uri="{63B3BB69-23CF-44E3-9099-C40C66FF867C}">
                  <a14:compatExt spid="_x0000_s2007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152400</xdr:colOff>
          <xdr:row>24</xdr:row>
          <xdr:rowOff>0</xdr:rowOff>
        </xdr:from>
        <xdr:to>
          <xdr:col>22</xdr:col>
          <xdr:colOff>57150</xdr:colOff>
          <xdr:row>25</xdr:row>
          <xdr:rowOff>9525</xdr:rowOff>
        </xdr:to>
        <xdr:sp macro="" textlink="">
          <xdr:nvSpPr>
            <xdr:cNvPr id="200707" name="Check Box 3" hidden="1">
              <a:extLst>
                <a:ext uri="{63B3BB69-23CF-44E3-9099-C40C66FF867C}">
                  <a14:compatExt spid="_x0000_s2007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152400</xdr:colOff>
          <xdr:row>25</xdr:row>
          <xdr:rowOff>0</xdr:rowOff>
        </xdr:from>
        <xdr:to>
          <xdr:col>22</xdr:col>
          <xdr:colOff>57150</xdr:colOff>
          <xdr:row>26</xdr:row>
          <xdr:rowOff>9525</xdr:rowOff>
        </xdr:to>
        <xdr:sp macro="" textlink="">
          <xdr:nvSpPr>
            <xdr:cNvPr id="200708" name="Check Box 4" hidden="1">
              <a:extLst>
                <a:ext uri="{63B3BB69-23CF-44E3-9099-C40C66FF867C}">
                  <a14:compatExt spid="_x0000_s2007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152400</xdr:colOff>
          <xdr:row>26</xdr:row>
          <xdr:rowOff>0</xdr:rowOff>
        </xdr:from>
        <xdr:to>
          <xdr:col>22</xdr:col>
          <xdr:colOff>57150</xdr:colOff>
          <xdr:row>27</xdr:row>
          <xdr:rowOff>9525</xdr:rowOff>
        </xdr:to>
        <xdr:sp macro="" textlink="">
          <xdr:nvSpPr>
            <xdr:cNvPr id="200709" name="Check Box 5" hidden="1">
              <a:extLst>
                <a:ext uri="{63B3BB69-23CF-44E3-9099-C40C66FF867C}">
                  <a14:compatExt spid="_x0000_s2007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152400</xdr:colOff>
          <xdr:row>27</xdr:row>
          <xdr:rowOff>0</xdr:rowOff>
        </xdr:from>
        <xdr:to>
          <xdr:col>22</xdr:col>
          <xdr:colOff>57150</xdr:colOff>
          <xdr:row>28</xdr:row>
          <xdr:rowOff>9525</xdr:rowOff>
        </xdr:to>
        <xdr:sp macro="" textlink="">
          <xdr:nvSpPr>
            <xdr:cNvPr id="200710" name="Check Box 6" hidden="1">
              <a:extLst>
                <a:ext uri="{63B3BB69-23CF-44E3-9099-C40C66FF867C}">
                  <a14:compatExt spid="_x0000_s2007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152400</xdr:colOff>
          <xdr:row>28</xdr:row>
          <xdr:rowOff>0</xdr:rowOff>
        </xdr:from>
        <xdr:to>
          <xdr:col>22</xdr:col>
          <xdr:colOff>57150</xdr:colOff>
          <xdr:row>29</xdr:row>
          <xdr:rowOff>9525</xdr:rowOff>
        </xdr:to>
        <xdr:sp macro="" textlink="">
          <xdr:nvSpPr>
            <xdr:cNvPr id="200711" name="Check Box 7" hidden="1">
              <a:extLst>
                <a:ext uri="{63B3BB69-23CF-44E3-9099-C40C66FF867C}">
                  <a14:compatExt spid="_x0000_s2007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152400</xdr:colOff>
          <xdr:row>29</xdr:row>
          <xdr:rowOff>0</xdr:rowOff>
        </xdr:from>
        <xdr:to>
          <xdr:col>22</xdr:col>
          <xdr:colOff>57150</xdr:colOff>
          <xdr:row>30</xdr:row>
          <xdr:rowOff>9525</xdr:rowOff>
        </xdr:to>
        <xdr:sp macro="" textlink="">
          <xdr:nvSpPr>
            <xdr:cNvPr id="200712" name="Check Box 8" hidden="1">
              <a:extLst>
                <a:ext uri="{63B3BB69-23CF-44E3-9099-C40C66FF867C}">
                  <a14:compatExt spid="_x0000_s2007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152400</xdr:colOff>
          <xdr:row>30</xdr:row>
          <xdr:rowOff>0</xdr:rowOff>
        </xdr:from>
        <xdr:to>
          <xdr:col>22</xdr:col>
          <xdr:colOff>57150</xdr:colOff>
          <xdr:row>31</xdr:row>
          <xdr:rowOff>9525</xdr:rowOff>
        </xdr:to>
        <xdr:sp macro="" textlink="">
          <xdr:nvSpPr>
            <xdr:cNvPr id="200713" name="Check Box 9" hidden="1">
              <a:extLst>
                <a:ext uri="{63B3BB69-23CF-44E3-9099-C40C66FF867C}">
                  <a14:compatExt spid="_x0000_s2007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152400</xdr:colOff>
          <xdr:row>31</xdr:row>
          <xdr:rowOff>0</xdr:rowOff>
        </xdr:from>
        <xdr:to>
          <xdr:col>22</xdr:col>
          <xdr:colOff>57150</xdr:colOff>
          <xdr:row>32</xdr:row>
          <xdr:rowOff>9525</xdr:rowOff>
        </xdr:to>
        <xdr:sp macro="" textlink="">
          <xdr:nvSpPr>
            <xdr:cNvPr id="200714" name="Check Box 10" hidden="1">
              <a:extLst>
                <a:ext uri="{63B3BB69-23CF-44E3-9099-C40C66FF867C}">
                  <a14:compatExt spid="_x0000_s2007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152400</xdr:colOff>
          <xdr:row>31</xdr:row>
          <xdr:rowOff>200025</xdr:rowOff>
        </xdr:from>
        <xdr:to>
          <xdr:col>22</xdr:col>
          <xdr:colOff>57150</xdr:colOff>
          <xdr:row>33</xdr:row>
          <xdr:rowOff>9525</xdr:rowOff>
        </xdr:to>
        <xdr:sp macro="" textlink="">
          <xdr:nvSpPr>
            <xdr:cNvPr id="200715" name="Check Box 11" hidden="1">
              <a:extLst>
                <a:ext uri="{63B3BB69-23CF-44E3-9099-C40C66FF867C}">
                  <a14:compatExt spid="_x0000_s2007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2</xdr:col>
      <xdr:colOff>0</xdr:colOff>
      <xdr:row>1</xdr:row>
      <xdr:rowOff>0</xdr:rowOff>
    </xdr:from>
    <xdr:to>
      <xdr:col>5</xdr:col>
      <xdr:colOff>209550</xdr:colOff>
      <xdr:row>3</xdr:row>
      <xdr:rowOff>154218</xdr:rowOff>
    </xdr:to>
    <xdr:pic>
      <xdr:nvPicPr>
        <xdr:cNvPr id="43" name="LOGO"/>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627529" y="201706"/>
          <a:ext cx="1150845" cy="55763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17</xdr:col>
      <xdr:colOff>2551</xdr:colOff>
      <xdr:row>4</xdr:row>
      <xdr:rowOff>200705</xdr:rowOff>
    </xdr:from>
    <xdr:to>
      <xdr:col>22</xdr:col>
      <xdr:colOff>2550</xdr:colOff>
      <xdr:row>7</xdr:row>
      <xdr:rowOff>0</xdr:rowOff>
    </xdr:to>
    <xdr:sp macro="" textlink="M3S4">
      <xdr:nvSpPr>
        <xdr:cNvPr id="14" name="SUBMENU4">
          <a:hlinkClick xmlns:r="http://schemas.openxmlformats.org/officeDocument/2006/relationships" r:id="rId1"/>
        </xdr:cNvPr>
        <xdr:cNvSpPr/>
      </xdr:nvSpPr>
      <xdr:spPr>
        <a:xfrm>
          <a:off x="5346076" y="1000805"/>
          <a:ext cx="1571624" cy="399370"/>
        </a:xfrm>
        <a:prstGeom prst="round2SameRect">
          <a:avLst/>
        </a:prstGeom>
        <a:solidFill>
          <a:srgbClr val="555555"/>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EC4D1991-C1D9-486E-95EB-30A9469B742C}"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Refrigeration</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22</xdr:col>
      <xdr:colOff>2551</xdr:colOff>
      <xdr:row>4</xdr:row>
      <xdr:rowOff>200705</xdr:rowOff>
    </xdr:from>
    <xdr:to>
      <xdr:col>27</xdr:col>
      <xdr:colOff>2549</xdr:colOff>
      <xdr:row>7</xdr:row>
      <xdr:rowOff>0</xdr:rowOff>
    </xdr:to>
    <xdr:sp macro="" textlink="M3S5">
      <xdr:nvSpPr>
        <xdr:cNvPr id="15" name="SUBMENU5">
          <a:hlinkClick xmlns:r="http://schemas.openxmlformats.org/officeDocument/2006/relationships" r:id="rId2"/>
        </xdr:cNvPr>
        <xdr:cNvSpPr/>
      </xdr:nvSpPr>
      <xdr:spPr>
        <a:xfrm>
          <a:off x="6917701" y="1000805"/>
          <a:ext cx="1571623" cy="399370"/>
        </a:xfrm>
        <a:prstGeom prst="round2SameRect">
          <a:avLst/>
        </a:prstGeom>
        <a:solidFill>
          <a:srgbClr val="555555"/>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52BFCEF9-4B05-45FB-B7B3-9621E37C07CC}"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Commercial Cooking</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27</xdr:col>
      <xdr:colOff>0</xdr:colOff>
      <xdr:row>4</xdr:row>
      <xdr:rowOff>200705</xdr:rowOff>
    </xdr:from>
    <xdr:to>
      <xdr:col>32</xdr:col>
      <xdr:colOff>2865</xdr:colOff>
      <xdr:row>7</xdr:row>
      <xdr:rowOff>0</xdr:rowOff>
    </xdr:to>
    <xdr:sp macro="" textlink="M3S6">
      <xdr:nvSpPr>
        <xdr:cNvPr id="16" name="SUBMENU6">
          <a:hlinkClick xmlns:r="http://schemas.openxmlformats.org/officeDocument/2006/relationships" r:id="rId3"/>
        </xdr:cNvPr>
        <xdr:cNvSpPr/>
      </xdr:nvSpPr>
      <xdr:spPr>
        <a:xfrm>
          <a:off x="8486775" y="1000805"/>
          <a:ext cx="1574490" cy="399370"/>
        </a:xfrm>
        <a:prstGeom prst="round2SameRect">
          <a:avLst/>
        </a:prstGeom>
        <a:solidFill>
          <a:srgbClr val="555555"/>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30A5A5F-CF4B-4F90-A7E3-B223777D7BE2}"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HVAC / Motor / Misc.</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32</xdr:col>
      <xdr:colOff>2865</xdr:colOff>
      <xdr:row>4</xdr:row>
      <xdr:rowOff>200705</xdr:rowOff>
    </xdr:from>
    <xdr:to>
      <xdr:col>37</xdr:col>
      <xdr:colOff>2720</xdr:colOff>
      <xdr:row>7</xdr:row>
      <xdr:rowOff>0</xdr:rowOff>
    </xdr:to>
    <xdr:sp macro="" textlink="M3S7">
      <xdr:nvSpPr>
        <xdr:cNvPr id="17" name="SUBMENU7">
          <a:hlinkClick xmlns:r="http://schemas.openxmlformats.org/officeDocument/2006/relationships" r:id="rId4"/>
        </xdr:cNvPr>
        <xdr:cNvSpPr/>
      </xdr:nvSpPr>
      <xdr:spPr>
        <a:xfrm>
          <a:off x="10061265" y="1000805"/>
          <a:ext cx="1571480" cy="399370"/>
        </a:xfrm>
        <a:prstGeom prst="round2SameRect">
          <a:avLst/>
        </a:prstGeom>
        <a:solidFill>
          <a:srgbClr val="555555"/>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DBE1B27F-5FE8-4BDD-82FC-95C3FF9A200E}"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M3S7</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37</xdr:col>
      <xdr:colOff>2720</xdr:colOff>
      <xdr:row>4</xdr:row>
      <xdr:rowOff>200705</xdr:rowOff>
    </xdr:from>
    <xdr:to>
      <xdr:col>42</xdr:col>
      <xdr:colOff>0</xdr:colOff>
      <xdr:row>7</xdr:row>
      <xdr:rowOff>0</xdr:rowOff>
    </xdr:to>
    <xdr:sp macro="" textlink="M3S8">
      <xdr:nvSpPr>
        <xdr:cNvPr id="18" name="SUBMENU8">
          <a:hlinkClick xmlns:r="http://schemas.openxmlformats.org/officeDocument/2006/relationships" r:id="rId5"/>
        </xdr:cNvPr>
        <xdr:cNvSpPr/>
      </xdr:nvSpPr>
      <xdr:spPr>
        <a:xfrm>
          <a:off x="11632745" y="1000805"/>
          <a:ext cx="1568905" cy="399370"/>
        </a:xfrm>
        <a:prstGeom prst="round2SameRect">
          <a:avLst/>
        </a:prstGeom>
        <a:solidFill>
          <a:srgbClr val="555555"/>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46E3E1BF-E674-4A68-B875-4641DFF56CFA}"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M3S8</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editAs="absolute">
    <xdr:from>
      <xdr:col>41</xdr:col>
      <xdr:colOff>0</xdr:colOff>
      <xdr:row>9</xdr:row>
      <xdr:rowOff>1047</xdr:rowOff>
    </xdr:from>
    <xdr:to>
      <xdr:col>42</xdr:col>
      <xdr:colOff>313195</xdr:colOff>
      <xdr:row>11</xdr:row>
      <xdr:rowOff>1046</xdr:rowOff>
    </xdr:to>
    <xdr:sp macro="" textlink="">
      <xdr:nvSpPr>
        <xdr:cNvPr id="2" name="NEXT">
          <a:hlinkClick xmlns:r="http://schemas.openxmlformats.org/officeDocument/2006/relationships" r:id="rId6"/>
        </xdr:cNvPr>
        <xdr:cNvSpPr>
          <a:spLocks noChangeAspect="1"/>
        </xdr:cNvSpPr>
      </xdr:nvSpPr>
      <xdr:spPr>
        <a:xfrm>
          <a:off x="12887325" y="1801272"/>
          <a:ext cx="627520" cy="400049"/>
        </a:xfrm>
        <a:prstGeom prst="rightArrow">
          <a:avLst/>
        </a:prstGeom>
        <a:solidFill>
          <a:srgbClr val="1B6CB5"/>
        </a:solidFill>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7</xdr:col>
      <xdr:colOff>457</xdr:colOff>
      <xdr:row>1</xdr:row>
      <xdr:rowOff>0</xdr:rowOff>
    </xdr:from>
    <xdr:to>
      <xdr:col>12</xdr:col>
      <xdr:colOff>0</xdr:colOff>
      <xdr:row>4</xdr:row>
      <xdr:rowOff>0</xdr:rowOff>
    </xdr:to>
    <xdr:sp macro="" textlink="MAIN1">
      <xdr:nvSpPr>
        <xdr:cNvPr id="3" name="MENU1">
          <a:hlinkClick xmlns:r="http://schemas.openxmlformats.org/officeDocument/2006/relationships" r:id="rId7"/>
        </xdr:cNvPr>
        <xdr:cNvSpPr/>
      </xdr:nvSpPr>
      <xdr:spPr>
        <a:xfrm>
          <a:off x="2200732" y="200025"/>
          <a:ext cx="1571168" cy="600075"/>
        </a:xfrm>
        <a:prstGeom prst="round2SameRect">
          <a:avLst/>
        </a:prstGeom>
        <a:solidFill>
          <a:srgbClr val="439639"/>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D6F2F067-2676-4601-ABCE-75BD5137E3D5}" type="TxLink">
            <a:rPr lang="en-US" sz="1100" b="0" i="0" u="none" strike="noStrike">
              <a:solidFill>
                <a:schemeClr val="bg1"/>
              </a:solidFill>
              <a:latin typeface="Arial" panose="020B0604020202020204" pitchFamily="34" charset="0"/>
              <a:cs typeface="Arial" panose="020B0604020202020204" pitchFamily="34" charset="0"/>
            </a:rPr>
            <a:pPr algn="ctr"/>
            <a:t>START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12</xdr:col>
      <xdr:colOff>0</xdr:colOff>
      <xdr:row>1</xdr:row>
      <xdr:rowOff>0</xdr:rowOff>
    </xdr:from>
    <xdr:to>
      <xdr:col>17</xdr:col>
      <xdr:colOff>0</xdr:colOff>
      <xdr:row>4</xdr:row>
      <xdr:rowOff>0</xdr:rowOff>
    </xdr:to>
    <xdr:sp macro="" textlink="MAIN2">
      <xdr:nvSpPr>
        <xdr:cNvPr id="4" name="MENU2">
          <a:hlinkClick xmlns:r="http://schemas.openxmlformats.org/officeDocument/2006/relationships" r:id="rId8"/>
        </xdr:cNvPr>
        <xdr:cNvSpPr/>
      </xdr:nvSpPr>
      <xdr:spPr>
        <a:xfrm>
          <a:off x="3771900" y="200025"/>
          <a:ext cx="1571625" cy="600075"/>
        </a:xfrm>
        <a:prstGeom prst="round2SameRect">
          <a:avLst/>
        </a:prstGeom>
        <a:solidFill>
          <a:srgbClr val="439639"/>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59A035B9-F1D2-4E89-B262-AF2DF0C338A9}" type="TxLink">
            <a:rPr lang="en-US" sz="1100" b="0" i="0" u="none" strike="noStrike">
              <a:solidFill>
                <a:schemeClr val="bg1"/>
              </a:solidFill>
              <a:latin typeface="Arial" panose="020B0604020202020204" pitchFamily="34" charset="0"/>
              <a:cs typeface="Arial" panose="020B0604020202020204" pitchFamily="34" charset="0"/>
            </a:rPr>
            <a:pPr algn="ctr"/>
            <a:t>PROJECT INFORMATION</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16</xdr:col>
      <xdr:colOff>313764</xdr:colOff>
      <xdr:row>1</xdr:row>
      <xdr:rowOff>133350</xdr:rowOff>
    </xdr:from>
    <xdr:to>
      <xdr:col>26</xdr:col>
      <xdr:colOff>313764</xdr:colOff>
      <xdr:row>4</xdr:row>
      <xdr:rowOff>133350</xdr:rowOff>
    </xdr:to>
    <xdr:sp macro="" textlink="MAIN3">
      <xdr:nvSpPr>
        <xdr:cNvPr id="5" name="MENU3">
          <a:hlinkClick xmlns:r="http://schemas.openxmlformats.org/officeDocument/2006/relationships" r:id="rId9"/>
        </xdr:cNvPr>
        <xdr:cNvSpPr/>
      </xdr:nvSpPr>
      <xdr:spPr>
        <a:xfrm>
          <a:off x="5333999" y="335056"/>
          <a:ext cx="3137647" cy="605118"/>
        </a:xfrm>
        <a:prstGeom prst="round2SameRect">
          <a:avLst/>
        </a:prstGeom>
        <a:solidFill>
          <a:srgbClr val="7BC143"/>
        </a:solidFill>
        <a:ln w="12700">
          <a:solidFill>
            <a:srgbClr val="7F7F7F"/>
          </a:solidFill>
        </a:ln>
        <a:effectLst>
          <a:outerShdw blurRad="25400" dist="508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06A037F-AE33-47CC-85C1-F6D62694F95D}" type="TxLink">
            <a:rPr lang="en-US" sz="1100" b="0" i="0" u="none" strike="noStrike">
              <a:solidFill>
                <a:schemeClr val="bg1"/>
              </a:solidFill>
              <a:latin typeface="Arial" panose="020B0604020202020204" pitchFamily="34" charset="0"/>
              <a:cs typeface="Arial" panose="020B0604020202020204" pitchFamily="34" charset="0"/>
            </a:rPr>
            <a:pPr algn="ctr"/>
            <a:t>EMS INFORMATION INPUT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22</xdr:col>
      <xdr:colOff>0</xdr:colOff>
      <xdr:row>1</xdr:row>
      <xdr:rowOff>0</xdr:rowOff>
    </xdr:from>
    <xdr:to>
      <xdr:col>27</xdr:col>
      <xdr:colOff>0</xdr:colOff>
      <xdr:row>4</xdr:row>
      <xdr:rowOff>0</xdr:rowOff>
    </xdr:to>
    <xdr:sp macro="" textlink="MAIN4">
      <xdr:nvSpPr>
        <xdr:cNvPr id="6" name="MENU4" hidden="1">
          <a:hlinkClick xmlns:r="http://schemas.openxmlformats.org/officeDocument/2006/relationships" r:id="rId10"/>
        </xdr:cNvPr>
        <xdr:cNvSpPr/>
      </xdr:nvSpPr>
      <xdr:spPr>
        <a:xfrm>
          <a:off x="6915150" y="200025"/>
          <a:ext cx="1571625" cy="600075"/>
        </a:xfrm>
        <a:prstGeom prst="round2SameRect">
          <a:avLst/>
        </a:prstGeom>
        <a:solidFill>
          <a:srgbClr val="439639"/>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CB369157-CA5B-4E40-B1DE-604993B819B3}" type="TxLink">
            <a:rPr lang="en-US" sz="1100" b="0" i="0" u="none" strike="noStrike">
              <a:solidFill>
                <a:schemeClr val="bg1"/>
              </a:solidFill>
              <a:latin typeface="Arial" panose="020B0604020202020204" pitchFamily="34" charset="0"/>
              <a:cs typeface="Arial" panose="020B0604020202020204" pitchFamily="34" charset="0"/>
            </a:rPr>
            <a:pPr algn="ctr"/>
            <a:t>CUSTOM MEASURES INPUT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27</xdr:col>
      <xdr:colOff>0</xdr:colOff>
      <xdr:row>1</xdr:row>
      <xdr:rowOff>0</xdr:rowOff>
    </xdr:from>
    <xdr:to>
      <xdr:col>32</xdr:col>
      <xdr:colOff>0</xdr:colOff>
      <xdr:row>4</xdr:row>
      <xdr:rowOff>0</xdr:rowOff>
    </xdr:to>
    <xdr:sp macro="" textlink="MAIN5">
      <xdr:nvSpPr>
        <xdr:cNvPr id="7" name="MENU5">
          <a:hlinkClick xmlns:r="http://schemas.openxmlformats.org/officeDocument/2006/relationships" r:id="rId11"/>
        </xdr:cNvPr>
        <xdr:cNvSpPr/>
      </xdr:nvSpPr>
      <xdr:spPr>
        <a:xfrm>
          <a:off x="8486775" y="200025"/>
          <a:ext cx="1571625" cy="600075"/>
        </a:xfrm>
        <a:prstGeom prst="round2SameRect">
          <a:avLst/>
        </a:prstGeom>
        <a:solidFill>
          <a:srgbClr val="439639"/>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F0EEDDA6-4934-49B4-972D-20D21D440D82}" type="TxLink">
            <a:rPr lang="en-US" sz="1100" b="0" i="0" u="none" strike="noStrike">
              <a:solidFill>
                <a:schemeClr val="bg1"/>
              </a:solidFill>
              <a:latin typeface="Arial" panose="020B0604020202020204" pitchFamily="34" charset="0"/>
              <a:cs typeface="Arial" panose="020B0604020202020204" pitchFamily="34" charset="0"/>
            </a:rPr>
            <a:pPr algn="ctr"/>
            <a:t>APPLICATION REVIEW</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32</xdr:col>
      <xdr:colOff>0</xdr:colOff>
      <xdr:row>1</xdr:row>
      <xdr:rowOff>0</xdr:rowOff>
    </xdr:from>
    <xdr:to>
      <xdr:col>37</xdr:col>
      <xdr:colOff>1</xdr:colOff>
      <xdr:row>4</xdr:row>
      <xdr:rowOff>0</xdr:rowOff>
    </xdr:to>
    <xdr:sp macro="" textlink="MAIN6">
      <xdr:nvSpPr>
        <xdr:cNvPr id="8" name="MENU6"/>
        <xdr:cNvSpPr/>
      </xdr:nvSpPr>
      <xdr:spPr>
        <a:xfrm>
          <a:off x="10058400" y="200025"/>
          <a:ext cx="1571626"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54BCEB"/>
              </a:solidFill>
            </a14:hiddenFill>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B12A3774-975E-4B41-A681-E085295C6D0E}" type="TxLink">
            <a:rPr lang="en-US" sz="1100" b="0" i="0" u="none" strike="noStrike">
              <a:noFill/>
              <a:latin typeface="Arial" panose="020B0604020202020204" pitchFamily="34" charset="0"/>
              <a:cs typeface="Arial" panose="020B0604020202020204" pitchFamily="34" charset="0"/>
            </a:rPr>
            <a:pPr algn="ctr"/>
            <a:t>FINAL STEPS</a:t>
          </a:fld>
          <a:endParaRPr lang="en-US" sz="1100">
            <a:noFill/>
            <a:latin typeface="Arial" panose="020B0604020202020204" pitchFamily="34" charset="0"/>
            <a:cs typeface="Arial" panose="020B0604020202020204" pitchFamily="34" charset="0"/>
          </a:endParaRPr>
        </a:p>
      </xdr:txBody>
    </xdr:sp>
    <xdr:clientData/>
  </xdr:twoCellAnchor>
  <xdr:twoCellAnchor>
    <xdr:from>
      <xdr:col>36</xdr:col>
      <xdr:colOff>314324</xdr:colOff>
      <xdr:row>1</xdr:row>
      <xdr:rowOff>0</xdr:rowOff>
    </xdr:from>
    <xdr:to>
      <xdr:col>41</xdr:col>
      <xdr:colOff>314324</xdr:colOff>
      <xdr:row>4</xdr:row>
      <xdr:rowOff>0</xdr:rowOff>
    </xdr:to>
    <xdr:sp macro="" textlink="MAIN7">
      <xdr:nvSpPr>
        <xdr:cNvPr id="9" name="MENU7"/>
        <xdr:cNvSpPr/>
      </xdr:nvSpPr>
      <xdr:spPr>
        <a:xfrm>
          <a:off x="11630024" y="200025"/>
          <a:ext cx="1571625"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54BCEB"/>
              </a:solidFill>
            </a14:hiddenFill>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FORM4</a:t>
          </a:fld>
          <a:endParaRPr lang="en-US" sz="1100">
            <a:noFill/>
            <a:latin typeface="Arial" panose="020B0604020202020204" pitchFamily="34" charset="0"/>
            <a:cs typeface="Arial" panose="020B0604020202020204" pitchFamily="34" charset="0"/>
          </a:endParaRPr>
        </a:p>
      </xdr:txBody>
    </xdr:sp>
    <xdr:clientData/>
  </xdr:twoCellAnchor>
  <xdr:twoCellAnchor>
    <xdr:from>
      <xdr:col>1</xdr:col>
      <xdr:colOff>0</xdr:colOff>
      <xdr:row>4</xdr:row>
      <xdr:rowOff>1</xdr:rowOff>
    </xdr:from>
    <xdr:to>
      <xdr:col>44</xdr:col>
      <xdr:colOff>0</xdr:colOff>
      <xdr:row>7</xdr:row>
      <xdr:rowOff>0</xdr:rowOff>
    </xdr:to>
    <xdr:sp macro="" textlink="">
      <xdr:nvSpPr>
        <xdr:cNvPr id="10" name="TOPRIBBON"/>
        <xdr:cNvSpPr/>
      </xdr:nvSpPr>
      <xdr:spPr>
        <a:xfrm>
          <a:off x="314325" y="800101"/>
          <a:ext cx="13515975" cy="600074"/>
        </a:xfrm>
        <a:prstGeom prst="round2SameRect">
          <a:avLst/>
        </a:prstGeom>
        <a:solidFill>
          <a:srgbClr val="7BC14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p>
      </xdr:txBody>
    </xdr:sp>
    <xdr:clientData/>
  </xdr:twoCellAnchor>
  <xdr:twoCellAnchor>
    <xdr:from>
      <xdr:col>2</xdr:col>
      <xdr:colOff>2720</xdr:colOff>
      <xdr:row>5</xdr:row>
      <xdr:rowOff>0</xdr:rowOff>
    </xdr:from>
    <xdr:to>
      <xdr:col>7</xdr:col>
      <xdr:colOff>457</xdr:colOff>
      <xdr:row>6</xdr:row>
      <xdr:rowOff>197827</xdr:rowOff>
    </xdr:to>
    <xdr:sp macro="" textlink="M3S1">
      <xdr:nvSpPr>
        <xdr:cNvPr id="11" name="SUBMENU1">
          <a:hlinkClick xmlns:r="http://schemas.openxmlformats.org/officeDocument/2006/relationships" r:id="rId9"/>
        </xdr:cNvPr>
        <xdr:cNvSpPr/>
      </xdr:nvSpPr>
      <xdr:spPr>
        <a:xfrm>
          <a:off x="631370" y="1000125"/>
          <a:ext cx="1569362" cy="397852"/>
        </a:xfrm>
        <a:prstGeom prst="round2SameRect">
          <a:avLst/>
        </a:prstGeom>
        <a:solidFill>
          <a:srgbClr val="555555"/>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ADF56A7A-CB83-4152-B95A-120E0363F7FB}"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EMS Savings</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7</xdr:col>
      <xdr:colOff>2551</xdr:colOff>
      <xdr:row>5</xdr:row>
      <xdr:rowOff>51480</xdr:rowOff>
    </xdr:from>
    <xdr:to>
      <xdr:col>12</xdr:col>
      <xdr:colOff>2550</xdr:colOff>
      <xdr:row>7</xdr:row>
      <xdr:rowOff>50800</xdr:rowOff>
    </xdr:to>
    <xdr:sp macro="" textlink="M3S2">
      <xdr:nvSpPr>
        <xdr:cNvPr id="12" name="SUBMENU2">
          <a:hlinkClick xmlns:r="http://schemas.openxmlformats.org/officeDocument/2006/relationships" r:id="rId12"/>
        </xdr:cNvPr>
        <xdr:cNvSpPr/>
      </xdr:nvSpPr>
      <xdr:spPr>
        <a:xfrm>
          <a:off x="2202826" y="1051605"/>
          <a:ext cx="1571624" cy="399370"/>
        </a:xfrm>
        <a:prstGeom prst="round2SameRect">
          <a:avLst/>
        </a:prstGeom>
        <a:solidFill>
          <a:srgbClr val="828282"/>
        </a:solidFill>
        <a:ln w="12700">
          <a:solidFill>
            <a:srgbClr val="7F7F7F"/>
          </a:solidFill>
        </a:ln>
        <a:effectLst>
          <a:outerShdw blurRad="25400" dist="508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3F4CA6B-01F3-44D0-A0E3-D0AA753206B2}"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EMS Software Information</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12</xdr:col>
      <xdr:colOff>2551</xdr:colOff>
      <xdr:row>4</xdr:row>
      <xdr:rowOff>200705</xdr:rowOff>
    </xdr:from>
    <xdr:to>
      <xdr:col>17</xdr:col>
      <xdr:colOff>2550</xdr:colOff>
      <xdr:row>7</xdr:row>
      <xdr:rowOff>0</xdr:rowOff>
    </xdr:to>
    <xdr:sp macro="" textlink="M3S3">
      <xdr:nvSpPr>
        <xdr:cNvPr id="13" name="SUBMENU3">
          <a:hlinkClick xmlns:r="http://schemas.openxmlformats.org/officeDocument/2006/relationships" r:id="rId6"/>
        </xdr:cNvPr>
        <xdr:cNvSpPr/>
      </xdr:nvSpPr>
      <xdr:spPr>
        <a:xfrm>
          <a:off x="3774451" y="1000805"/>
          <a:ext cx="1571624" cy="399370"/>
        </a:xfrm>
        <a:prstGeom prst="round2SameRect">
          <a:avLst/>
        </a:prstGeom>
        <a:solidFill>
          <a:srgbClr val="555555"/>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E60A9FB0-D7E6-4ADD-8A44-C9B2BE21324A}"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EMS Equipment Information</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0</xdr:col>
      <xdr:colOff>314323</xdr:colOff>
      <xdr:row>7</xdr:row>
      <xdr:rowOff>200024</xdr:rowOff>
    </xdr:from>
    <xdr:to>
      <xdr:col>44</xdr:col>
      <xdr:colOff>0</xdr:colOff>
      <xdr:row>199</xdr:row>
      <xdr:rowOff>0</xdr:rowOff>
    </xdr:to>
    <xdr:sp macro="" textlink="">
      <xdr:nvSpPr>
        <xdr:cNvPr id="19" name="BORDER"/>
        <xdr:cNvSpPr/>
      </xdr:nvSpPr>
      <xdr:spPr>
        <a:xfrm>
          <a:off x="314323" y="1600199"/>
          <a:ext cx="13515977" cy="37804726"/>
        </a:xfrm>
        <a:prstGeom prst="frame">
          <a:avLst>
            <a:gd name="adj1" fmla="val 97"/>
          </a:avLst>
        </a:prstGeom>
        <a:noFill/>
        <a:ln w="12700" cap="flat" cmpd="sng" algn="ctr">
          <a:solidFill>
            <a:srgbClr val="828282"/>
          </a:solidFill>
          <a:prstDash val="solid"/>
          <a:miter lim="800000"/>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fPrintsWithSheet="0"/>
  </xdr:twoCellAnchor>
  <xdr:twoCellAnchor editAs="absolute">
    <xdr:from>
      <xdr:col>2</xdr:col>
      <xdr:colOff>2720</xdr:colOff>
      <xdr:row>8</xdr:row>
      <xdr:rowOff>201232</xdr:rowOff>
    </xdr:from>
    <xdr:to>
      <xdr:col>4</xdr:col>
      <xdr:colOff>960</xdr:colOff>
      <xdr:row>11</xdr:row>
      <xdr:rowOff>1207</xdr:rowOff>
    </xdr:to>
    <xdr:sp macro="" textlink="">
      <xdr:nvSpPr>
        <xdr:cNvPr id="20" name="BACK">
          <a:hlinkClick xmlns:r="http://schemas.openxmlformats.org/officeDocument/2006/relationships" r:id="rId9"/>
        </xdr:cNvPr>
        <xdr:cNvSpPr>
          <a:spLocks noChangeAspect="1"/>
        </xdr:cNvSpPr>
      </xdr:nvSpPr>
      <xdr:spPr>
        <a:xfrm>
          <a:off x="631370" y="1801432"/>
          <a:ext cx="626890" cy="400050"/>
        </a:xfrm>
        <a:prstGeom prst="leftArrow">
          <a:avLst/>
        </a:prstGeom>
        <a:solidFill>
          <a:srgbClr val="1B6CB5"/>
        </a:solidFill>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1</xdr:col>
      <xdr:colOff>0</xdr:colOff>
      <xdr:row>7</xdr:row>
      <xdr:rowOff>0</xdr:rowOff>
    </xdr:from>
    <xdr:to>
      <xdr:col>44</xdr:col>
      <xdr:colOff>0</xdr:colOff>
      <xdr:row>8</xdr:row>
      <xdr:rowOff>0</xdr:rowOff>
    </xdr:to>
    <xdr:sp macro="" textlink="">
      <xdr:nvSpPr>
        <xdr:cNvPr id="21" name="BOTTOMRIBBON"/>
        <xdr:cNvSpPr/>
      </xdr:nvSpPr>
      <xdr:spPr>
        <a:xfrm>
          <a:off x="314325" y="1400175"/>
          <a:ext cx="13515975" cy="200025"/>
        </a:xfrm>
        <a:prstGeom prst="rect">
          <a:avLst/>
        </a:prstGeom>
        <a:solidFill>
          <a:srgbClr val="82828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solidFill>
              <a:srgbClr val="FFFFFF"/>
            </a:solidFill>
          </a:endParaRPr>
        </a:p>
      </xdr:txBody>
    </xdr:sp>
    <xdr:clientData/>
  </xdr:twoCellAnchor>
  <xdr:twoCellAnchor editAs="oneCell">
    <xdr:from>
      <xdr:col>2</xdr:col>
      <xdr:colOff>0</xdr:colOff>
      <xdr:row>1</xdr:row>
      <xdr:rowOff>0</xdr:rowOff>
    </xdr:from>
    <xdr:to>
      <xdr:col>5</xdr:col>
      <xdr:colOff>209550</xdr:colOff>
      <xdr:row>3</xdr:row>
      <xdr:rowOff>154218</xdr:rowOff>
    </xdr:to>
    <xdr:pic>
      <xdr:nvPicPr>
        <xdr:cNvPr id="36" name="LOGO"/>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tretch>
          <a:fillRect/>
        </a:stretch>
      </xdr:blipFill>
      <xdr:spPr>
        <a:xfrm>
          <a:off x="627529" y="201706"/>
          <a:ext cx="1150845" cy="55763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9</xdr:col>
          <xdr:colOff>0</xdr:colOff>
          <xdr:row>17</xdr:row>
          <xdr:rowOff>9525</xdr:rowOff>
        </xdr:from>
        <xdr:to>
          <xdr:col>15</xdr:col>
          <xdr:colOff>0</xdr:colOff>
          <xdr:row>19</xdr:row>
          <xdr:rowOff>0</xdr:rowOff>
        </xdr:to>
        <xdr:sp macro="" textlink="">
          <xdr:nvSpPr>
            <xdr:cNvPr id="201730" name="M03S02TB1" hidden="1">
              <a:extLst>
                <a:ext uri="{63B3BB69-23CF-44E3-9099-C40C66FF867C}">
                  <a14:compatExt spid="_x0000_s2017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1100" b="0" i="0" u="none" strike="noStrike" baseline="0">
                  <a:solidFill>
                    <a:srgbClr val="000000"/>
                  </a:solidFill>
                  <a:latin typeface="Calibri"/>
                </a:rPr>
                <a:t>Equipment Control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17</xdr:row>
          <xdr:rowOff>9525</xdr:rowOff>
        </xdr:from>
        <xdr:to>
          <xdr:col>22</xdr:col>
          <xdr:colOff>0</xdr:colOff>
          <xdr:row>19</xdr:row>
          <xdr:rowOff>0</xdr:rowOff>
        </xdr:to>
        <xdr:sp macro="" textlink="">
          <xdr:nvSpPr>
            <xdr:cNvPr id="201731" name="M03S02TB2" hidden="1">
              <a:extLst>
                <a:ext uri="{63B3BB69-23CF-44E3-9099-C40C66FF867C}">
                  <a14:compatExt spid="_x0000_s2017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1100" b="0" i="0" u="none" strike="noStrike" baseline="0">
                  <a:solidFill>
                    <a:srgbClr val="000000"/>
                  </a:solidFill>
                  <a:latin typeface="Calibri"/>
                </a:rPr>
                <a:t>Equip/Energy Monitoring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17</xdr:row>
          <xdr:rowOff>9525</xdr:rowOff>
        </xdr:from>
        <xdr:to>
          <xdr:col>29</xdr:col>
          <xdr:colOff>0</xdr:colOff>
          <xdr:row>19</xdr:row>
          <xdr:rowOff>0</xdr:rowOff>
        </xdr:to>
        <xdr:sp macro="" textlink="">
          <xdr:nvSpPr>
            <xdr:cNvPr id="201732" name="M03S02TB3" hidden="1">
              <a:extLst>
                <a:ext uri="{63B3BB69-23CF-44E3-9099-C40C66FF867C}">
                  <a14:compatExt spid="_x0000_s2017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1100" b="0" i="0" u="none" strike="noStrike" baseline="0">
                  <a:solidFill>
                    <a:srgbClr val="000000"/>
                  </a:solidFill>
                  <a:latin typeface="Calibri"/>
                </a:rPr>
                <a:t>Data Logging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17</xdr:row>
          <xdr:rowOff>9525</xdr:rowOff>
        </xdr:from>
        <xdr:to>
          <xdr:col>36</xdr:col>
          <xdr:colOff>0</xdr:colOff>
          <xdr:row>19</xdr:row>
          <xdr:rowOff>0</xdr:rowOff>
        </xdr:to>
        <xdr:sp macro="" textlink="">
          <xdr:nvSpPr>
            <xdr:cNvPr id="201733" name="M03S02TB4" hidden="1">
              <a:extLst>
                <a:ext uri="{63B3BB69-23CF-44E3-9099-C40C66FF867C}">
                  <a14:compatExt spid="_x0000_s2017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1100" b="0" i="0" u="none" strike="noStrike" baseline="0">
                  <a:solidFill>
                    <a:srgbClr val="000000"/>
                  </a:solidFill>
                  <a:latin typeface="Calibri"/>
                </a:rPr>
                <a:t>Data Intelligence</a:t>
              </a:r>
            </a:p>
          </xdr:txBody>
        </xdr:sp>
        <xdr:clientData/>
      </xdr:twoCellAnchor>
    </mc:Choice>
    <mc:Fallback/>
  </mc:AlternateContent>
</xdr:wsDr>
</file>

<file path=xl/drawings/drawing15.xml><?xml version="1.0" encoding="utf-8"?>
<xdr:wsDr xmlns:xdr="http://schemas.openxmlformats.org/drawingml/2006/spreadsheetDrawing" xmlns:a="http://schemas.openxmlformats.org/drawingml/2006/main">
  <xdr:twoCellAnchor>
    <xdr:from>
      <xdr:col>17</xdr:col>
      <xdr:colOff>2551</xdr:colOff>
      <xdr:row>5</xdr:row>
      <xdr:rowOff>680</xdr:rowOff>
    </xdr:from>
    <xdr:to>
      <xdr:col>22</xdr:col>
      <xdr:colOff>2550</xdr:colOff>
      <xdr:row>7</xdr:row>
      <xdr:rowOff>0</xdr:rowOff>
    </xdr:to>
    <xdr:sp macro="" textlink="M3S4">
      <xdr:nvSpPr>
        <xdr:cNvPr id="14" name="SUBMENU4">
          <a:hlinkClick xmlns:r="http://schemas.openxmlformats.org/officeDocument/2006/relationships" r:id="rId1"/>
        </xdr:cNvPr>
        <xdr:cNvSpPr/>
      </xdr:nvSpPr>
      <xdr:spPr>
        <a:xfrm>
          <a:off x="5346076" y="1000805"/>
          <a:ext cx="1571624" cy="399370"/>
        </a:xfrm>
        <a:prstGeom prst="round2SameRect">
          <a:avLst/>
        </a:prstGeom>
        <a:solidFill>
          <a:srgbClr val="555555"/>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EC4D1991-C1D9-486E-95EB-30A9469B742C}"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Refrigeration</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22</xdr:col>
      <xdr:colOff>2551</xdr:colOff>
      <xdr:row>5</xdr:row>
      <xdr:rowOff>680</xdr:rowOff>
    </xdr:from>
    <xdr:to>
      <xdr:col>27</xdr:col>
      <xdr:colOff>2549</xdr:colOff>
      <xdr:row>7</xdr:row>
      <xdr:rowOff>0</xdr:rowOff>
    </xdr:to>
    <xdr:sp macro="" textlink="M3S5">
      <xdr:nvSpPr>
        <xdr:cNvPr id="15" name="SUBMENU5">
          <a:hlinkClick xmlns:r="http://schemas.openxmlformats.org/officeDocument/2006/relationships" r:id="rId2"/>
        </xdr:cNvPr>
        <xdr:cNvSpPr/>
      </xdr:nvSpPr>
      <xdr:spPr>
        <a:xfrm>
          <a:off x="6917701" y="1000805"/>
          <a:ext cx="1571623" cy="399370"/>
        </a:xfrm>
        <a:prstGeom prst="round2SameRect">
          <a:avLst/>
        </a:prstGeom>
        <a:solidFill>
          <a:srgbClr val="555555"/>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52BFCEF9-4B05-45FB-B7B3-9621E37C07CC}"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Commercial Cooking</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27</xdr:col>
      <xdr:colOff>0</xdr:colOff>
      <xdr:row>5</xdr:row>
      <xdr:rowOff>680</xdr:rowOff>
    </xdr:from>
    <xdr:to>
      <xdr:col>32</xdr:col>
      <xdr:colOff>2865</xdr:colOff>
      <xdr:row>7</xdr:row>
      <xdr:rowOff>0</xdr:rowOff>
    </xdr:to>
    <xdr:sp macro="" textlink="M3S6">
      <xdr:nvSpPr>
        <xdr:cNvPr id="16" name="SUBMENU6">
          <a:hlinkClick xmlns:r="http://schemas.openxmlformats.org/officeDocument/2006/relationships" r:id="rId3"/>
        </xdr:cNvPr>
        <xdr:cNvSpPr/>
      </xdr:nvSpPr>
      <xdr:spPr>
        <a:xfrm>
          <a:off x="8486775" y="1000805"/>
          <a:ext cx="1574490" cy="399370"/>
        </a:xfrm>
        <a:prstGeom prst="round2SameRect">
          <a:avLst/>
        </a:prstGeom>
        <a:solidFill>
          <a:srgbClr val="555555"/>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30A5A5F-CF4B-4F90-A7E3-B223777D7BE2}"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HVAC / Motor / Misc.</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32</xdr:col>
      <xdr:colOff>2865</xdr:colOff>
      <xdr:row>5</xdr:row>
      <xdr:rowOff>680</xdr:rowOff>
    </xdr:from>
    <xdr:to>
      <xdr:col>37</xdr:col>
      <xdr:colOff>2720</xdr:colOff>
      <xdr:row>7</xdr:row>
      <xdr:rowOff>0</xdr:rowOff>
    </xdr:to>
    <xdr:sp macro="" textlink="M3S7">
      <xdr:nvSpPr>
        <xdr:cNvPr id="17" name="SUBMENU7">
          <a:hlinkClick xmlns:r="http://schemas.openxmlformats.org/officeDocument/2006/relationships" r:id="rId4"/>
        </xdr:cNvPr>
        <xdr:cNvSpPr/>
      </xdr:nvSpPr>
      <xdr:spPr>
        <a:xfrm>
          <a:off x="10061265" y="1000805"/>
          <a:ext cx="1571480" cy="399370"/>
        </a:xfrm>
        <a:prstGeom prst="round2SameRect">
          <a:avLst/>
        </a:prstGeom>
        <a:solidFill>
          <a:srgbClr val="555555"/>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DBE1B27F-5FE8-4BDD-82FC-95C3FF9A200E}"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M3S7</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37</xdr:col>
      <xdr:colOff>2720</xdr:colOff>
      <xdr:row>5</xdr:row>
      <xdr:rowOff>680</xdr:rowOff>
    </xdr:from>
    <xdr:to>
      <xdr:col>42</xdr:col>
      <xdr:colOff>0</xdr:colOff>
      <xdr:row>7</xdr:row>
      <xdr:rowOff>0</xdr:rowOff>
    </xdr:to>
    <xdr:sp macro="" textlink="M3S8">
      <xdr:nvSpPr>
        <xdr:cNvPr id="18" name="SUBMENU8">
          <a:hlinkClick xmlns:r="http://schemas.openxmlformats.org/officeDocument/2006/relationships" r:id="rId5"/>
        </xdr:cNvPr>
        <xdr:cNvSpPr/>
      </xdr:nvSpPr>
      <xdr:spPr>
        <a:xfrm>
          <a:off x="11632745" y="1000805"/>
          <a:ext cx="1568905" cy="399370"/>
        </a:xfrm>
        <a:prstGeom prst="round2SameRect">
          <a:avLst/>
        </a:prstGeom>
        <a:solidFill>
          <a:srgbClr val="555555"/>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46E3E1BF-E674-4A68-B875-4641DFF56CFA}"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M3S8</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editAs="absolute">
    <xdr:from>
      <xdr:col>41</xdr:col>
      <xdr:colOff>0</xdr:colOff>
      <xdr:row>9</xdr:row>
      <xdr:rowOff>1047</xdr:rowOff>
    </xdr:from>
    <xdr:to>
      <xdr:col>42</xdr:col>
      <xdr:colOff>313195</xdr:colOff>
      <xdr:row>11</xdr:row>
      <xdr:rowOff>0</xdr:rowOff>
    </xdr:to>
    <xdr:sp macro="" textlink="">
      <xdr:nvSpPr>
        <xdr:cNvPr id="2" name="NEXT">
          <a:hlinkClick xmlns:r="http://schemas.openxmlformats.org/officeDocument/2006/relationships" r:id="rId6"/>
        </xdr:cNvPr>
        <xdr:cNvSpPr>
          <a:spLocks noChangeAspect="1"/>
        </xdr:cNvSpPr>
      </xdr:nvSpPr>
      <xdr:spPr>
        <a:xfrm>
          <a:off x="12887325" y="1801272"/>
          <a:ext cx="627520" cy="400049"/>
        </a:xfrm>
        <a:prstGeom prst="rightArrow">
          <a:avLst/>
        </a:prstGeom>
        <a:solidFill>
          <a:srgbClr val="1B6CB5"/>
        </a:solidFill>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7</xdr:col>
      <xdr:colOff>457</xdr:colOff>
      <xdr:row>1</xdr:row>
      <xdr:rowOff>0</xdr:rowOff>
    </xdr:from>
    <xdr:to>
      <xdr:col>12</xdr:col>
      <xdr:colOff>0</xdr:colOff>
      <xdr:row>4</xdr:row>
      <xdr:rowOff>0</xdr:rowOff>
    </xdr:to>
    <xdr:sp macro="" textlink="MAIN1">
      <xdr:nvSpPr>
        <xdr:cNvPr id="3" name="MENU1">
          <a:hlinkClick xmlns:r="http://schemas.openxmlformats.org/officeDocument/2006/relationships" r:id="rId7"/>
        </xdr:cNvPr>
        <xdr:cNvSpPr/>
      </xdr:nvSpPr>
      <xdr:spPr>
        <a:xfrm>
          <a:off x="2200732" y="200025"/>
          <a:ext cx="1571168" cy="600075"/>
        </a:xfrm>
        <a:prstGeom prst="round2SameRect">
          <a:avLst/>
        </a:prstGeom>
        <a:solidFill>
          <a:srgbClr val="439639"/>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D6F2F067-2676-4601-ABCE-75BD5137E3D5}" type="TxLink">
            <a:rPr lang="en-US" sz="1100" b="0" i="0" u="none" strike="noStrike">
              <a:solidFill>
                <a:schemeClr val="bg1"/>
              </a:solidFill>
              <a:latin typeface="Arial" panose="020B0604020202020204" pitchFamily="34" charset="0"/>
              <a:cs typeface="Arial" panose="020B0604020202020204" pitchFamily="34" charset="0"/>
            </a:rPr>
            <a:pPr algn="ctr"/>
            <a:t>START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12</xdr:col>
      <xdr:colOff>0</xdr:colOff>
      <xdr:row>1</xdr:row>
      <xdr:rowOff>0</xdr:rowOff>
    </xdr:from>
    <xdr:to>
      <xdr:col>17</xdr:col>
      <xdr:colOff>0</xdr:colOff>
      <xdr:row>4</xdr:row>
      <xdr:rowOff>0</xdr:rowOff>
    </xdr:to>
    <xdr:sp macro="" textlink="MAIN2">
      <xdr:nvSpPr>
        <xdr:cNvPr id="4" name="MENU2">
          <a:hlinkClick xmlns:r="http://schemas.openxmlformats.org/officeDocument/2006/relationships" r:id="rId8"/>
        </xdr:cNvPr>
        <xdr:cNvSpPr/>
      </xdr:nvSpPr>
      <xdr:spPr>
        <a:xfrm>
          <a:off x="3771900" y="200025"/>
          <a:ext cx="1571625" cy="600075"/>
        </a:xfrm>
        <a:prstGeom prst="round2SameRect">
          <a:avLst/>
        </a:prstGeom>
        <a:solidFill>
          <a:srgbClr val="439639"/>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59A035B9-F1D2-4E89-B262-AF2DF0C338A9}" type="TxLink">
            <a:rPr lang="en-US" sz="1100" b="0" i="0" u="none" strike="noStrike">
              <a:solidFill>
                <a:schemeClr val="bg1"/>
              </a:solidFill>
              <a:latin typeface="Arial" panose="020B0604020202020204" pitchFamily="34" charset="0"/>
              <a:cs typeface="Arial" panose="020B0604020202020204" pitchFamily="34" charset="0"/>
            </a:rPr>
            <a:pPr algn="ctr"/>
            <a:t>PROJECT INFORMATION</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16</xdr:col>
      <xdr:colOff>313764</xdr:colOff>
      <xdr:row>1</xdr:row>
      <xdr:rowOff>133350</xdr:rowOff>
    </xdr:from>
    <xdr:to>
      <xdr:col>26</xdr:col>
      <xdr:colOff>313764</xdr:colOff>
      <xdr:row>4</xdr:row>
      <xdr:rowOff>133350</xdr:rowOff>
    </xdr:to>
    <xdr:sp macro="" textlink="MAIN3">
      <xdr:nvSpPr>
        <xdr:cNvPr id="5" name="MENU3">
          <a:hlinkClick xmlns:r="http://schemas.openxmlformats.org/officeDocument/2006/relationships" r:id="rId9"/>
        </xdr:cNvPr>
        <xdr:cNvSpPr/>
      </xdr:nvSpPr>
      <xdr:spPr>
        <a:xfrm>
          <a:off x="5333999" y="335056"/>
          <a:ext cx="3137647" cy="605118"/>
        </a:xfrm>
        <a:prstGeom prst="round2SameRect">
          <a:avLst/>
        </a:prstGeom>
        <a:solidFill>
          <a:srgbClr val="7BC143"/>
        </a:solidFill>
        <a:ln w="12700">
          <a:solidFill>
            <a:srgbClr val="7F7F7F"/>
          </a:solidFill>
        </a:ln>
        <a:effectLst>
          <a:outerShdw blurRad="25400" dist="508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06A037F-AE33-47CC-85C1-F6D62694F95D}" type="TxLink">
            <a:rPr lang="en-US" sz="1100" b="0" i="0" u="none" strike="noStrike">
              <a:solidFill>
                <a:schemeClr val="bg1"/>
              </a:solidFill>
              <a:latin typeface="Arial" panose="020B0604020202020204" pitchFamily="34" charset="0"/>
              <a:cs typeface="Arial" panose="020B0604020202020204" pitchFamily="34" charset="0"/>
            </a:rPr>
            <a:pPr algn="ctr"/>
            <a:t>EMS INFORMATION INPUT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22</xdr:col>
      <xdr:colOff>0</xdr:colOff>
      <xdr:row>1</xdr:row>
      <xdr:rowOff>0</xdr:rowOff>
    </xdr:from>
    <xdr:to>
      <xdr:col>27</xdr:col>
      <xdr:colOff>0</xdr:colOff>
      <xdr:row>4</xdr:row>
      <xdr:rowOff>0</xdr:rowOff>
    </xdr:to>
    <xdr:sp macro="" textlink="MAIN4">
      <xdr:nvSpPr>
        <xdr:cNvPr id="6" name="MENU4" hidden="1">
          <a:hlinkClick xmlns:r="http://schemas.openxmlformats.org/officeDocument/2006/relationships" r:id="rId10"/>
        </xdr:cNvPr>
        <xdr:cNvSpPr/>
      </xdr:nvSpPr>
      <xdr:spPr>
        <a:xfrm>
          <a:off x="6915150" y="200025"/>
          <a:ext cx="1571625" cy="600075"/>
        </a:xfrm>
        <a:prstGeom prst="round2SameRect">
          <a:avLst/>
        </a:prstGeom>
        <a:solidFill>
          <a:srgbClr val="439639"/>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CB369157-CA5B-4E40-B1DE-604993B819B3}" type="TxLink">
            <a:rPr lang="en-US" sz="1100" b="0" i="0" u="none" strike="noStrike">
              <a:solidFill>
                <a:schemeClr val="bg1"/>
              </a:solidFill>
              <a:latin typeface="Arial" panose="020B0604020202020204" pitchFamily="34" charset="0"/>
              <a:cs typeface="Arial" panose="020B0604020202020204" pitchFamily="34" charset="0"/>
            </a:rPr>
            <a:pPr algn="ctr"/>
            <a:t>CUSTOM MEASURES INPUT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27</xdr:col>
      <xdr:colOff>0</xdr:colOff>
      <xdr:row>1</xdr:row>
      <xdr:rowOff>0</xdr:rowOff>
    </xdr:from>
    <xdr:to>
      <xdr:col>32</xdr:col>
      <xdr:colOff>0</xdr:colOff>
      <xdr:row>4</xdr:row>
      <xdr:rowOff>0</xdr:rowOff>
    </xdr:to>
    <xdr:sp macro="" textlink="MAIN5">
      <xdr:nvSpPr>
        <xdr:cNvPr id="7" name="MENU5">
          <a:hlinkClick xmlns:r="http://schemas.openxmlformats.org/officeDocument/2006/relationships" r:id="rId6"/>
        </xdr:cNvPr>
        <xdr:cNvSpPr/>
      </xdr:nvSpPr>
      <xdr:spPr>
        <a:xfrm>
          <a:off x="8486775" y="200025"/>
          <a:ext cx="1571625" cy="600075"/>
        </a:xfrm>
        <a:prstGeom prst="round2SameRect">
          <a:avLst/>
        </a:prstGeom>
        <a:solidFill>
          <a:srgbClr val="439639"/>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F0EEDDA6-4934-49B4-972D-20D21D440D82}" type="TxLink">
            <a:rPr lang="en-US" sz="1100" b="0" i="0" u="none" strike="noStrike">
              <a:solidFill>
                <a:schemeClr val="bg1"/>
              </a:solidFill>
              <a:latin typeface="Arial" panose="020B0604020202020204" pitchFamily="34" charset="0"/>
              <a:cs typeface="Arial" panose="020B0604020202020204" pitchFamily="34" charset="0"/>
            </a:rPr>
            <a:pPr algn="ctr"/>
            <a:t>APPLICATION REVIEW</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32</xdr:col>
      <xdr:colOff>0</xdr:colOff>
      <xdr:row>1</xdr:row>
      <xdr:rowOff>0</xdr:rowOff>
    </xdr:from>
    <xdr:to>
      <xdr:col>37</xdr:col>
      <xdr:colOff>1</xdr:colOff>
      <xdr:row>4</xdr:row>
      <xdr:rowOff>0</xdr:rowOff>
    </xdr:to>
    <xdr:sp macro="" textlink="MAIN6">
      <xdr:nvSpPr>
        <xdr:cNvPr id="8" name="MENU6"/>
        <xdr:cNvSpPr/>
      </xdr:nvSpPr>
      <xdr:spPr>
        <a:xfrm>
          <a:off x="10058400" y="200025"/>
          <a:ext cx="1571626"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54BCEB"/>
              </a:solidFill>
            </a14:hiddenFill>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B12A3774-975E-4B41-A681-E085295C6D0E}" type="TxLink">
            <a:rPr lang="en-US" sz="1100" b="0" i="0" u="none" strike="noStrike">
              <a:noFill/>
              <a:latin typeface="Arial" panose="020B0604020202020204" pitchFamily="34" charset="0"/>
              <a:cs typeface="Arial" panose="020B0604020202020204" pitchFamily="34" charset="0"/>
            </a:rPr>
            <a:pPr algn="ctr"/>
            <a:t>FINAL STEPS</a:t>
          </a:fld>
          <a:endParaRPr lang="en-US" sz="1100">
            <a:noFill/>
            <a:latin typeface="Arial" panose="020B0604020202020204" pitchFamily="34" charset="0"/>
            <a:cs typeface="Arial" panose="020B0604020202020204" pitchFamily="34" charset="0"/>
          </a:endParaRPr>
        </a:p>
      </xdr:txBody>
    </xdr:sp>
    <xdr:clientData/>
  </xdr:twoCellAnchor>
  <xdr:twoCellAnchor>
    <xdr:from>
      <xdr:col>36</xdr:col>
      <xdr:colOff>314324</xdr:colOff>
      <xdr:row>1</xdr:row>
      <xdr:rowOff>0</xdr:rowOff>
    </xdr:from>
    <xdr:to>
      <xdr:col>41</xdr:col>
      <xdr:colOff>314324</xdr:colOff>
      <xdr:row>4</xdr:row>
      <xdr:rowOff>0</xdr:rowOff>
    </xdr:to>
    <xdr:sp macro="" textlink="MAIN7">
      <xdr:nvSpPr>
        <xdr:cNvPr id="9" name="MENU7"/>
        <xdr:cNvSpPr/>
      </xdr:nvSpPr>
      <xdr:spPr>
        <a:xfrm>
          <a:off x="11630024" y="200025"/>
          <a:ext cx="1571625"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54BCEB"/>
              </a:solidFill>
            </a14:hiddenFill>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FORM4</a:t>
          </a:fld>
          <a:endParaRPr lang="en-US" sz="1100">
            <a:noFill/>
            <a:latin typeface="Arial" panose="020B0604020202020204" pitchFamily="34" charset="0"/>
            <a:cs typeface="Arial" panose="020B0604020202020204" pitchFamily="34" charset="0"/>
          </a:endParaRPr>
        </a:p>
      </xdr:txBody>
    </xdr:sp>
    <xdr:clientData/>
  </xdr:twoCellAnchor>
  <xdr:twoCellAnchor>
    <xdr:from>
      <xdr:col>1</xdr:col>
      <xdr:colOff>0</xdr:colOff>
      <xdr:row>4</xdr:row>
      <xdr:rowOff>1</xdr:rowOff>
    </xdr:from>
    <xdr:to>
      <xdr:col>44</xdr:col>
      <xdr:colOff>0</xdr:colOff>
      <xdr:row>7</xdr:row>
      <xdr:rowOff>0</xdr:rowOff>
    </xdr:to>
    <xdr:sp macro="" textlink="">
      <xdr:nvSpPr>
        <xdr:cNvPr id="10" name="TOPRIBBON"/>
        <xdr:cNvSpPr/>
      </xdr:nvSpPr>
      <xdr:spPr>
        <a:xfrm>
          <a:off x="314325" y="800101"/>
          <a:ext cx="13515975" cy="600074"/>
        </a:xfrm>
        <a:prstGeom prst="round2SameRect">
          <a:avLst/>
        </a:prstGeom>
        <a:solidFill>
          <a:srgbClr val="7BC14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p>
      </xdr:txBody>
    </xdr:sp>
    <xdr:clientData/>
  </xdr:twoCellAnchor>
  <xdr:twoCellAnchor>
    <xdr:from>
      <xdr:col>2</xdr:col>
      <xdr:colOff>2720</xdr:colOff>
      <xdr:row>5</xdr:row>
      <xdr:rowOff>0</xdr:rowOff>
    </xdr:from>
    <xdr:to>
      <xdr:col>7</xdr:col>
      <xdr:colOff>457</xdr:colOff>
      <xdr:row>6</xdr:row>
      <xdr:rowOff>197827</xdr:rowOff>
    </xdr:to>
    <xdr:sp macro="" textlink="M3S1">
      <xdr:nvSpPr>
        <xdr:cNvPr id="11" name="SUBMENU1">
          <a:hlinkClick xmlns:r="http://schemas.openxmlformats.org/officeDocument/2006/relationships" r:id="rId9"/>
        </xdr:cNvPr>
        <xdr:cNvSpPr/>
      </xdr:nvSpPr>
      <xdr:spPr>
        <a:xfrm>
          <a:off x="631370" y="1000125"/>
          <a:ext cx="1569362" cy="397852"/>
        </a:xfrm>
        <a:prstGeom prst="round2SameRect">
          <a:avLst/>
        </a:prstGeom>
        <a:solidFill>
          <a:srgbClr val="555555"/>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ADF56A7A-CB83-4152-B95A-120E0363F7FB}"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EMS Savings</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7</xdr:col>
      <xdr:colOff>2551</xdr:colOff>
      <xdr:row>5</xdr:row>
      <xdr:rowOff>680</xdr:rowOff>
    </xdr:from>
    <xdr:to>
      <xdr:col>12</xdr:col>
      <xdr:colOff>2550</xdr:colOff>
      <xdr:row>7</xdr:row>
      <xdr:rowOff>0</xdr:rowOff>
    </xdr:to>
    <xdr:sp macro="" textlink="M3S2">
      <xdr:nvSpPr>
        <xdr:cNvPr id="12" name="SUBMENU2">
          <a:hlinkClick xmlns:r="http://schemas.openxmlformats.org/officeDocument/2006/relationships" r:id="rId11"/>
        </xdr:cNvPr>
        <xdr:cNvSpPr/>
      </xdr:nvSpPr>
      <xdr:spPr>
        <a:xfrm>
          <a:off x="2202826" y="1000805"/>
          <a:ext cx="1571624" cy="399370"/>
        </a:xfrm>
        <a:prstGeom prst="round2SameRect">
          <a:avLst/>
        </a:prstGeom>
        <a:solidFill>
          <a:srgbClr val="555555"/>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3F4CA6B-01F3-44D0-A0E3-D0AA753206B2}"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EMS Software Information</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12</xdr:col>
      <xdr:colOff>2551</xdr:colOff>
      <xdr:row>5</xdr:row>
      <xdr:rowOff>51480</xdr:rowOff>
    </xdr:from>
    <xdr:to>
      <xdr:col>17</xdr:col>
      <xdr:colOff>2550</xdr:colOff>
      <xdr:row>7</xdr:row>
      <xdr:rowOff>50800</xdr:rowOff>
    </xdr:to>
    <xdr:sp macro="" textlink="M3S3">
      <xdr:nvSpPr>
        <xdr:cNvPr id="13" name="SUBMENU3">
          <a:hlinkClick xmlns:r="http://schemas.openxmlformats.org/officeDocument/2006/relationships" r:id="rId12"/>
        </xdr:cNvPr>
        <xdr:cNvSpPr/>
      </xdr:nvSpPr>
      <xdr:spPr>
        <a:xfrm>
          <a:off x="3774451" y="1051605"/>
          <a:ext cx="1571624" cy="399370"/>
        </a:xfrm>
        <a:prstGeom prst="round2SameRect">
          <a:avLst/>
        </a:prstGeom>
        <a:solidFill>
          <a:srgbClr val="828282"/>
        </a:solidFill>
        <a:ln w="12700">
          <a:solidFill>
            <a:srgbClr val="7F7F7F"/>
          </a:solidFill>
        </a:ln>
        <a:effectLst>
          <a:outerShdw blurRad="25400" dist="508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E60A9FB0-D7E6-4ADD-8A44-C9B2BE21324A}"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EMS Equipment Information</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xdr:col>
      <xdr:colOff>558</xdr:colOff>
      <xdr:row>7</xdr:row>
      <xdr:rowOff>200022</xdr:rowOff>
    </xdr:from>
    <xdr:to>
      <xdr:col>44</xdr:col>
      <xdr:colOff>0</xdr:colOff>
      <xdr:row>198</xdr:row>
      <xdr:rowOff>201705</xdr:rowOff>
    </xdr:to>
    <xdr:sp macro="" textlink="">
      <xdr:nvSpPr>
        <xdr:cNvPr id="19" name="BORDER"/>
        <xdr:cNvSpPr/>
      </xdr:nvSpPr>
      <xdr:spPr>
        <a:xfrm>
          <a:off x="314323" y="1611963"/>
          <a:ext cx="13491324" cy="38124095"/>
        </a:xfrm>
        <a:prstGeom prst="frame">
          <a:avLst>
            <a:gd name="adj1" fmla="val 97"/>
          </a:avLst>
        </a:prstGeom>
        <a:noFill/>
        <a:ln w="12700" cap="flat" cmpd="sng" algn="ctr">
          <a:solidFill>
            <a:srgbClr val="828282"/>
          </a:solidFill>
          <a:prstDash val="solid"/>
          <a:miter lim="800000"/>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fPrintsWithSheet="0"/>
  </xdr:twoCellAnchor>
  <xdr:twoCellAnchor editAs="absolute">
    <xdr:from>
      <xdr:col>2</xdr:col>
      <xdr:colOff>2720</xdr:colOff>
      <xdr:row>8</xdr:row>
      <xdr:rowOff>201232</xdr:rowOff>
    </xdr:from>
    <xdr:to>
      <xdr:col>4</xdr:col>
      <xdr:colOff>960</xdr:colOff>
      <xdr:row>11</xdr:row>
      <xdr:rowOff>0</xdr:rowOff>
    </xdr:to>
    <xdr:sp macro="" textlink="">
      <xdr:nvSpPr>
        <xdr:cNvPr id="20" name="BACK">
          <a:hlinkClick xmlns:r="http://schemas.openxmlformats.org/officeDocument/2006/relationships" r:id="rId11"/>
        </xdr:cNvPr>
        <xdr:cNvSpPr>
          <a:spLocks noChangeAspect="1"/>
        </xdr:cNvSpPr>
      </xdr:nvSpPr>
      <xdr:spPr>
        <a:xfrm>
          <a:off x="631370" y="1801432"/>
          <a:ext cx="626890" cy="400050"/>
        </a:xfrm>
        <a:prstGeom prst="leftArrow">
          <a:avLst/>
        </a:prstGeom>
        <a:solidFill>
          <a:srgbClr val="1B6CB5"/>
        </a:solidFill>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1</xdr:col>
      <xdr:colOff>0</xdr:colOff>
      <xdr:row>7</xdr:row>
      <xdr:rowOff>0</xdr:rowOff>
    </xdr:from>
    <xdr:to>
      <xdr:col>44</xdr:col>
      <xdr:colOff>0</xdr:colOff>
      <xdr:row>8</xdr:row>
      <xdr:rowOff>0</xdr:rowOff>
    </xdr:to>
    <xdr:sp macro="" textlink="">
      <xdr:nvSpPr>
        <xdr:cNvPr id="21" name="BOTTOMRIBBON"/>
        <xdr:cNvSpPr/>
      </xdr:nvSpPr>
      <xdr:spPr>
        <a:xfrm>
          <a:off x="314325" y="1400175"/>
          <a:ext cx="13515975" cy="200025"/>
        </a:xfrm>
        <a:prstGeom prst="rect">
          <a:avLst/>
        </a:prstGeom>
        <a:solidFill>
          <a:srgbClr val="82828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solidFill>
              <a:srgbClr val="FFFFFF"/>
            </a:solidFill>
          </a:endParaRPr>
        </a:p>
      </xdr:txBody>
    </xdr:sp>
    <xdr:clientData/>
  </xdr:twoCellAnchor>
  <xdr:twoCellAnchor editAs="oneCell">
    <xdr:from>
      <xdr:col>2</xdr:col>
      <xdr:colOff>0</xdr:colOff>
      <xdr:row>1</xdr:row>
      <xdr:rowOff>0</xdr:rowOff>
    </xdr:from>
    <xdr:to>
      <xdr:col>5</xdr:col>
      <xdr:colOff>209550</xdr:colOff>
      <xdr:row>3</xdr:row>
      <xdr:rowOff>154218</xdr:rowOff>
    </xdr:to>
    <xdr:pic>
      <xdr:nvPicPr>
        <xdr:cNvPr id="35" name="LOGO"/>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tretch>
          <a:fillRect/>
        </a:stretch>
      </xdr:blipFill>
      <xdr:spPr>
        <a:xfrm>
          <a:off x="627529" y="201706"/>
          <a:ext cx="1150845" cy="55763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xdr:from>
      <xdr:col>32</xdr:col>
      <xdr:colOff>2865</xdr:colOff>
      <xdr:row>4</xdr:row>
      <xdr:rowOff>200705</xdr:rowOff>
    </xdr:from>
    <xdr:to>
      <xdr:col>37</xdr:col>
      <xdr:colOff>2720</xdr:colOff>
      <xdr:row>7</xdr:row>
      <xdr:rowOff>0</xdr:rowOff>
    </xdr:to>
    <xdr:sp macro="" textlink="M3S7">
      <xdr:nvSpPr>
        <xdr:cNvPr id="17" name="SUBMENU7">
          <a:hlinkClick xmlns:r="http://schemas.openxmlformats.org/officeDocument/2006/relationships" r:id="rId1"/>
        </xdr:cNvPr>
        <xdr:cNvSpPr/>
      </xdr:nvSpPr>
      <xdr:spPr>
        <a:xfrm>
          <a:off x="10061265" y="1000805"/>
          <a:ext cx="1571480" cy="399370"/>
        </a:xfrm>
        <a:prstGeom prst="round2SameRect">
          <a:avLst/>
        </a:prstGeom>
        <a:solidFill>
          <a:srgbClr val="555555"/>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DBE1B27F-5FE8-4BDD-82FC-95C3FF9A200E}"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M3S7</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37</xdr:col>
      <xdr:colOff>2720</xdr:colOff>
      <xdr:row>4</xdr:row>
      <xdr:rowOff>200705</xdr:rowOff>
    </xdr:from>
    <xdr:to>
      <xdr:col>42</xdr:col>
      <xdr:colOff>0</xdr:colOff>
      <xdr:row>7</xdr:row>
      <xdr:rowOff>0</xdr:rowOff>
    </xdr:to>
    <xdr:sp macro="" textlink="M3S8">
      <xdr:nvSpPr>
        <xdr:cNvPr id="18" name="SUBMENU8">
          <a:hlinkClick xmlns:r="http://schemas.openxmlformats.org/officeDocument/2006/relationships" r:id="rId2"/>
        </xdr:cNvPr>
        <xdr:cNvSpPr/>
      </xdr:nvSpPr>
      <xdr:spPr>
        <a:xfrm>
          <a:off x="11632745" y="1000805"/>
          <a:ext cx="1568905" cy="399370"/>
        </a:xfrm>
        <a:prstGeom prst="round2SameRect">
          <a:avLst/>
        </a:prstGeom>
        <a:solidFill>
          <a:srgbClr val="555555"/>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46E3E1BF-E674-4A68-B875-4641DFF56CFA}"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M3S8</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editAs="absolute">
    <xdr:from>
      <xdr:col>41</xdr:col>
      <xdr:colOff>0</xdr:colOff>
      <xdr:row>9</xdr:row>
      <xdr:rowOff>1047</xdr:rowOff>
    </xdr:from>
    <xdr:to>
      <xdr:col>42</xdr:col>
      <xdr:colOff>313195</xdr:colOff>
      <xdr:row>11</xdr:row>
      <xdr:rowOff>1046</xdr:rowOff>
    </xdr:to>
    <xdr:sp macro="" textlink="">
      <xdr:nvSpPr>
        <xdr:cNvPr id="2" name="NEXT">
          <a:hlinkClick xmlns:r="http://schemas.openxmlformats.org/officeDocument/2006/relationships" r:id="rId3"/>
        </xdr:cNvPr>
        <xdr:cNvSpPr>
          <a:spLocks noChangeAspect="1"/>
        </xdr:cNvSpPr>
      </xdr:nvSpPr>
      <xdr:spPr>
        <a:xfrm>
          <a:off x="12887325" y="1801272"/>
          <a:ext cx="627520" cy="400049"/>
        </a:xfrm>
        <a:prstGeom prst="rightArrow">
          <a:avLst/>
        </a:prstGeom>
        <a:solidFill>
          <a:srgbClr val="1B6CB5"/>
        </a:solidFill>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7</xdr:col>
      <xdr:colOff>457</xdr:colOff>
      <xdr:row>1</xdr:row>
      <xdr:rowOff>0</xdr:rowOff>
    </xdr:from>
    <xdr:to>
      <xdr:col>12</xdr:col>
      <xdr:colOff>0</xdr:colOff>
      <xdr:row>4</xdr:row>
      <xdr:rowOff>0</xdr:rowOff>
    </xdr:to>
    <xdr:sp macro="" textlink="MAIN1">
      <xdr:nvSpPr>
        <xdr:cNvPr id="3" name="MENU1">
          <a:hlinkClick xmlns:r="http://schemas.openxmlformats.org/officeDocument/2006/relationships" r:id="rId4"/>
        </xdr:cNvPr>
        <xdr:cNvSpPr/>
      </xdr:nvSpPr>
      <xdr:spPr>
        <a:xfrm>
          <a:off x="2200732" y="200025"/>
          <a:ext cx="1571168" cy="600075"/>
        </a:xfrm>
        <a:prstGeom prst="round2SameRect">
          <a:avLst/>
        </a:prstGeom>
        <a:solidFill>
          <a:srgbClr val="439639"/>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D6F2F067-2676-4601-ABCE-75BD5137E3D5}" type="TxLink">
            <a:rPr lang="en-US" sz="1100" b="0" i="0" u="none" strike="noStrike">
              <a:solidFill>
                <a:schemeClr val="bg1"/>
              </a:solidFill>
              <a:latin typeface="Arial" panose="020B0604020202020204" pitchFamily="34" charset="0"/>
              <a:cs typeface="Arial" panose="020B0604020202020204" pitchFamily="34" charset="0"/>
            </a:rPr>
            <a:pPr algn="ctr"/>
            <a:t>START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12</xdr:col>
      <xdr:colOff>0</xdr:colOff>
      <xdr:row>1</xdr:row>
      <xdr:rowOff>0</xdr:rowOff>
    </xdr:from>
    <xdr:to>
      <xdr:col>17</xdr:col>
      <xdr:colOff>0</xdr:colOff>
      <xdr:row>4</xdr:row>
      <xdr:rowOff>0</xdr:rowOff>
    </xdr:to>
    <xdr:sp macro="" textlink="MAIN2">
      <xdr:nvSpPr>
        <xdr:cNvPr id="4" name="MENU2">
          <a:hlinkClick xmlns:r="http://schemas.openxmlformats.org/officeDocument/2006/relationships" r:id="rId5"/>
        </xdr:cNvPr>
        <xdr:cNvSpPr/>
      </xdr:nvSpPr>
      <xdr:spPr>
        <a:xfrm>
          <a:off x="3771900" y="200025"/>
          <a:ext cx="1571625" cy="600075"/>
        </a:xfrm>
        <a:prstGeom prst="round2SameRect">
          <a:avLst/>
        </a:prstGeom>
        <a:solidFill>
          <a:srgbClr val="439639"/>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59A035B9-F1D2-4E89-B262-AF2DF0C338A9}" type="TxLink">
            <a:rPr lang="en-US" sz="1100" b="0" i="0" u="none" strike="noStrike">
              <a:solidFill>
                <a:schemeClr val="bg1"/>
              </a:solidFill>
              <a:latin typeface="Arial" panose="020B0604020202020204" pitchFamily="34" charset="0"/>
              <a:cs typeface="Arial" panose="020B0604020202020204" pitchFamily="34" charset="0"/>
            </a:rPr>
            <a:pPr algn="ctr"/>
            <a:t>PROJECT INFORMATION</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17</xdr:col>
      <xdr:colOff>0</xdr:colOff>
      <xdr:row>1</xdr:row>
      <xdr:rowOff>133350</xdr:rowOff>
    </xdr:from>
    <xdr:to>
      <xdr:col>22</xdr:col>
      <xdr:colOff>0</xdr:colOff>
      <xdr:row>4</xdr:row>
      <xdr:rowOff>133350</xdr:rowOff>
    </xdr:to>
    <xdr:sp macro="" textlink="MAIN3">
      <xdr:nvSpPr>
        <xdr:cNvPr id="5" name="MENU3">
          <a:hlinkClick xmlns:r="http://schemas.openxmlformats.org/officeDocument/2006/relationships" r:id="rId6"/>
        </xdr:cNvPr>
        <xdr:cNvSpPr/>
      </xdr:nvSpPr>
      <xdr:spPr>
        <a:xfrm>
          <a:off x="5343525" y="333375"/>
          <a:ext cx="1571625" cy="600075"/>
        </a:xfrm>
        <a:prstGeom prst="round2SameRect">
          <a:avLst/>
        </a:prstGeom>
        <a:solidFill>
          <a:srgbClr val="7BC143"/>
        </a:solidFill>
        <a:ln w="12700">
          <a:solidFill>
            <a:srgbClr val="7F7F7F"/>
          </a:solidFill>
        </a:ln>
        <a:effectLst>
          <a:outerShdw blurRad="25400" dist="508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06A037F-AE33-47CC-85C1-F6D62694F95D}" type="TxLink">
            <a:rPr lang="en-US" sz="1100" b="0" i="0" u="none" strike="noStrike">
              <a:solidFill>
                <a:schemeClr val="bg1"/>
              </a:solidFill>
              <a:latin typeface="Arial" panose="020B0604020202020204" pitchFamily="34" charset="0"/>
              <a:cs typeface="Arial" panose="020B0604020202020204" pitchFamily="34" charset="0"/>
            </a:rPr>
            <a:pPr algn="ctr"/>
            <a:t>EMS INFORMATION INPUT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22</xdr:col>
      <xdr:colOff>0</xdr:colOff>
      <xdr:row>1</xdr:row>
      <xdr:rowOff>0</xdr:rowOff>
    </xdr:from>
    <xdr:to>
      <xdr:col>27</xdr:col>
      <xdr:colOff>0</xdr:colOff>
      <xdr:row>4</xdr:row>
      <xdr:rowOff>0</xdr:rowOff>
    </xdr:to>
    <xdr:sp macro="" textlink="MAIN4">
      <xdr:nvSpPr>
        <xdr:cNvPr id="6" name="MENU4">
          <a:hlinkClick xmlns:r="http://schemas.openxmlformats.org/officeDocument/2006/relationships" r:id="rId7"/>
        </xdr:cNvPr>
        <xdr:cNvSpPr/>
      </xdr:nvSpPr>
      <xdr:spPr>
        <a:xfrm>
          <a:off x="6915150" y="200025"/>
          <a:ext cx="1571625" cy="600075"/>
        </a:xfrm>
        <a:prstGeom prst="round2SameRect">
          <a:avLst/>
        </a:prstGeom>
        <a:solidFill>
          <a:srgbClr val="439639"/>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CB369157-CA5B-4E40-B1DE-604993B819B3}" type="TxLink">
            <a:rPr lang="en-US" sz="1100" b="0" i="0" u="none" strike="noStrike">
              <a:solidFill>
                <a:schemeClr val="bg1"/>
              </a:solidFill>
              <a:latin typeface="Arial" panose="020B0604020202020204" pitchFamily="34" charset="0"/>
              <a:cs typeface="Arial" panose="020B0604020202020204" pitchFamily="34" charset="0"/>
            </a:rPr>
            <a:pPr algn="ctr"/>
            <a:t>CUSTOM MEASURES INPUT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27</xdr:col>
      <xdr:colOff>0</xdr:colOff>
      <xdr:row>1</xdr:row>
      <xdr:rowOff>0</xdr:rowOff>
    </xdr:from>
    <xdr:to>
      <xdr:col>32</xdr:col>
      <xdr:colOff>0</xdr:colOff>
      <xdr:row>4</xdr:row>
      <xdr:rowOff>0</xdr:rowOff>
    </xdr:to>
    <xdr:sp macro="" textlink="MAIN5">
      <xdr:nvSpPr>
        <xdr:cNvPr id="7" name="MENU5">
          <a:hlinkClick xmlns:r="http://schemas.openxmlformats.org/officeDocument/2006/relationships" r:id="rId8"/>
        </xdr:cNvPr>
        <xdr:cNvSpPr/>
      </xdr:nvSpPr>
      <xdr:spPr>
        <a:xfrm>
          <a:off x="8486775" y="200025"/>
          <a:ext cx="1571625" cy="600075"/>
        </a:xfrm>
        <a:prstGeom prst="round2SameRect">
          <a:avLst/>
        </a:prstGeom>
        <a:solidFill>
          <a:srgbClr val="439639"/>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F0EEDDA6-4934-49B4-972D-20D21D440D82}" type="TxLink">
            <a:rPr lang="en-US" sz="1100" b="0" i="0" u="none" strike="noStrike">
              <a:solidFill>
                <a:schemeClr val="bg1"/>
              </a:solidFill>
              <a:latin typeface="Arial" panose="020B0604020202020204" pitchFamily="34" charset="0"/>
              <a:cs typeface="Arial" panose="020B0604020202020204" pitchFamily="34" charset="0"/>
            </a:rPr>
            <a:pPr algn="ctr"/>
            <a:t>APPLICATION REVIEW</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32</xdr:col>
      <xdr:colOff>0</xdr:colOff>
      <xdr:row>1</xdr:row>
      <xdr:rowOff>0</xdr:rowOff>
    </xdr:from>
    <xdr:to>
      <xdr:col>37</xdr:col>
      <xdr:colOff>1</xdr:colOff>
      <xdr:row>4</xdr:row>
      <xdr:rowOff>0</xdr:rowOff>
    </xdr:to>
    <xdr:sp macro="" textlink="MAIN6">
      <xdr:nvSpPr>
        <xdr:cNvPr id="8" name="MENU6"/>
        <xdr:cNvSpPr/>
      </xdr:nvSpPr>
      <xdr:spPr>
        <a:xfrm>
          <a:off x="10058400" y="200025"/>
          <a:ext cx="1571626"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54BCEB"/>
              </a:solidFill>
            </a14:hiddenFill>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B12A3774-975E-4B41-A681-E085295C6D0E}" type="TxLink">
            <a:rPr lang="en-US" sz="1100" b="0" i="0" u="none" strike="noStrike">
              <a:noFill/>
              <a:latin typeface="Arial" panose="020B0604020202020204" pitchFamily="34" charset="0"/>
              <a:cs typeface="Arial" panose="020B0604020202020204" pitchFamily="34" charset="0"/>
            </a:rPr>
            <a:pPr algn="ctr"/>
            <a:t>FINAL STEPS</a:t>
          </a:fld>
          <a:endParaRPr lang="en-US" sz="1100">
            <a:noFill/>
            <a:latin typeface="Arial" panose="020B0604020202020204" pitchFamily="34" charset="0"/>
            <a:cs typeface="Arial" panose="020B0604020202020204" pitchFamily="34" charset="0"/>
          </a:endParaRPr>
        </a:p>
      </xdr:txBody>
    </xdr:sp>
    <xdr:clientData/>
  </xdr:twoCellAnchor>
  <xdr:twoCellAnchor>
    <xdr:from>
      <xdr:col>36</xdr:col>
      <xdr:colOff>314324</xdr:colOff>
      <xdr:row>1</xdr:row>
      <xdr:rowOff>0</xdr:rowOff>
    </xdr:from>
    <xdr:to>
      <xdr:col>41</xdr:col>
      <xdr:colOff>314324</xdr:colOff>
      <xdr:row>4</xdr:row>
      <xdr:rowOff>0</xdr:rowOff>
    </xdr:to>
    <xdr:sp macro="" textlink="MAIN7">
      <xdr:nvSpPr>
        <xdr:cNvPr id="9" name="MENU7"/>
        <xdr:cNvSpPr/>
      </xdr:nvSpPr>
      <xdr:spPr>
        <a:xfrm>
          <a:off x="11630024" y="200025"/>
          <a:ext cx="1571625"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54BCEB"/>
              </a:solidFill>
            </a14:hiddenFill>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FORM4</a:t>
          </a:fld>
          <a:endParaRPr lang="en-US" sz="1100">
            <a:noFill/>
            <a:latin typeface="Arial" panose="020B0604020202020204" pitchFamily="34" charset="0"/>
            <a:cs typeface="Arial" panose="020B0604020202020204" pitchFamily="34" charset="0"/>
          </a:endParaRPr>
        </a:p>
      </xdr:txBody>
    </xdr:sp>
    <xdr:clientData/>
  </xdr:twoCellAnchor>
  <xdr:twoCellAnchor>
    <xdr:from>
      <xdr:col>1</xdr:col>
      <xdr:colOff>0</xdr:colOff>
      <xdr:row>4</xdr:row>
      <xdr:rowOff>1</xdr:rowOff>
    </xdr:from>
    <xdr:to>
      <xdr:col>44</xdr:col>
      <xdr:colOff>0</xdr:colOff>
      <xdr:row>7</xdr:row>
      <xdr:rowOff>0</xdr:rowOff>
    </xdr:to>
    <xdr:sp macro="" textlink="">
      <xdr:nvSpPr>
        <xdr:cNvPr id="10" name="TOPRIBBON"/>
        <xdr:cNvSpPr/>
      </xdr:nvSpPr>
      <xdr:spPr>
        <a:xfrm>
          <a:off x="314325" y="800101"/>
          <a:ext cx="13515975" cy="600074"/>
        </a:xfrm>
        <a:prstGeom prst="round2SameRect">
          <a:avLst/>
        </a:prstGeom>
        <a:solidFill>
          <a:srgbClr val="7BC14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p>
      </xdr:txBody>
    </xdr:sp>
    <xdr:clientData/>
  </xdr:twoCellAnchor>
  <xdr:twoCellAnchor>
    <xdr:from>
      <xdr:col>2</xdr:col>
      <xdr:colOff>2720</xdr:colOff>
      <xdr:row>5</xdr:row>
      <xdr:rowOff>0</xdr:rowOff>
    </xdr:from>
    <xdr:to>
      <xdr:col>7</xdr:col>
      <xdr:colOff>457</xdr:colOff>
      <xdr:row>6</xdr:row>
      <xdr:rowOff>197827</xdr:rowOff>
    </xdr:to>
    <xdr:sp macro="" textlink="M3S1">
      <xdr:nvSpPr>
        <xdr:cNvPr id="11" name="SUBMENU1">
          <a:hlinkClick xmlns:r="http://schemas.openxmlformats.org/officeDocument/2006/relationships" r:id="rId6"/>
        </xdr:cNvPr>
        <xdr:cNvSpPr/>
      </xdr:nvSpPr>
      <xdr:spPr>
        <a:xfrm>
          <a:off x="631370" y="1000125"/>
          <a:ext cx="1569362" cy="397852"/>
        </a:xfrm>
        <a:prstGeom prst="round2SameRect">
          <a:avLst/>
        </a:prstGeom>
        <a:solidFill>
          <a:srgbClr val="555555"/>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ADF56A7A-CB83-4152-B95A-120E0363F7FB}"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EMS Savings</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7</xdr:col>
      <xdr:colOff>2551</xdr:colOff>
      <xdr:row>4</xdr:row>
      <xdr:rowOff>200705</xdr:rowOff>
    </xdr:from>
    <xdr:to>
      <xdr:col>12</xdr:col>
      <xdr:colOff>2550</xdr:colOff>
      <xdr:row>7</xdr:row>
      <xdr:rowOff>0</xdr:rowOff>
    </xdr:to>
    <xdr:sp macro="" textlink="M3S2">
      <xdr:nvSpPr>
        <xdr:cNvPr id="12" name="SUBMENU2">
          <a:hlinkClick xmlns:r="http://schemas.openxmlformats.org/officeDocument/2006/relationships" r:id="rId9"/>
        </xdr:cNvPr>
        <xdr:cNvSpPr/>
      </xdr:nvSpPr>
      <xdr:spPr>
        <a:xfrm>
          <a:off x="2202826" y="1000805"/>
          <a:ext cx="1571624" cy="399370"/>
        </a:xfrm>
        <a:prstGeom prst="round2SameRect">
          <a:avLst/>
        </a:prstGeom>
        <a:solidFill>
          <a:srgbClr val="555555"/>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3F4CA6B-01F3-44D0-A0E3-D0AA753206B2}"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EMS Software Information</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12</xdr:col>
      <xdr:colOff>2551</xdr:colOff>
      <xdr:row>4</xdr:row>
      <xdr:rowOff>200705</xdr:rowOff>
    </xdr:from>
    <xdr:to>
      <xdr:col>17</xdr:col>
      <xdr:colOff>2550</xdr:colOff>
      <xdr:row>7</xdr:row>
      <xdr:rowOff>0</xdr:rowOff>
    </xdr:to>
    <xdr:sp macro="" textlink="M3S3">
      <xdr:nvSpPr>
        <xdr:cNvPr id="13" name="SUBMENU3">
          <a:hlinkClick xmlns:r="http://schemas.openxmlformats.org/officeDocument/2006/relationships" r:id="rId10"/>
        </xdr:cNvPr>
        <xdr:cNvSpPr/>
      </xdr:nvSpPr>
      <xdr:spPr>
        <a:xfrm>
          <a:off x="3774451" y="1000805"/>
          <a:ext cx="1571624" cy="399370"/>
        </a:xfrm>
        <a:prstGeom prst="round2SameRect">
          <a:avLst/>
        </a:prstGeom>
        <a:solidFill>
          <a:srgbClr val="555555"/>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E60A9FB0-D7E6-4ADD-8A44-C9B2BE21324A}"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EMS Equipment Information</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17</xdr:col>
      <xdr:colOff>2551</xdr:colOff>
      <xdr:row>5</xdr:row>
      <xdr:rowOff>51480</xdr:rowOff>
    </xdr:from>
    <xdr:to>
      <xdr:col>22</xdr:col>
      <xdr:colOff>2550</xdr:colOff>
      <xdr:row>7</xdr:row>
      <xdr:rowOff>50800</xdr:rowOff>
    </xdr:to>
    <xdr:sp macro="" textlink="M3S4">
      <xdr:nvSpPr>
        <xdr:cNvPr id="14" name="SUBMENU4">
          <a:hlinkClick xmlns:r="http://schemas.openxmlformats.org/officeDocument/2006/relationships" r:id="rId11"/>
        </xdr:cNvPr>
        <xdr:cNvSpPr/>
      </xdr:nvSpPr>
      <xdr:spPr>
        <a:xfrm>
          <a:off x="5346076" y="1051605"/>
          <a:ext cx="1571624" cy="399370"/>
        </a:xfrm>
        <a:prstGeom prst="round2SameRect">
          <a:avLst/>
        </a:prstGeom>
        <a:solidFill>
          <a:srgbClr val="828282"/>
        </a:solidFill>
        <a:ln w="12700">
          <a:solidFill>
            <a:srgbClr val="7F7F7F"/>
          </a:solidFill>
        </a:ln>
        <a:effectLst>
          <a:outerShdw blurRad="25400" dist="508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EC4D1991-C1D9-486E-95EB-30A9469B742C}"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Refrigeration</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22</xdr:col>
      <xdr:colOff>2551</xdr:colOff>
      <xdr:row>4</xdr:row>
      <xdr:rowOff>200705</xdr:rowOff>
    </xdr:from>
    <xdr:to>
      <xdr:col>27</xdr:col>
      <xdr:colOff>2549</xdr:colOff>
      <xdr:row>7</xdr:row>
      <xdr:rowOff>0</xdr:rowOff>
    </xdr:to>
    <xdr:sp macro="" textlink="M3S5">
      <xdr:nvSpPr>
        <xdr:cNvPr id="15" name="SUBMENU5">
          <a:hlinkClick xmlns:r="http://schemas.openxmlformats.org/officeDocument/2006/relationships" r:id="rId3"/>
        </xdr:cNvPr>
        <xdr:cNvSpPr/>
      </xdr:nvSpPr>
      <xdr:spPr>
        <a:xfrm>
          <a:off x="6917701" y="1000805"/>
          <a:ext cx="1571623" cy="399370"/>
        </a:xfrm>
        <a:prstGeom prst="round2SameRect">
          <a:avLst/>
        </a:prstGeom>
        <a:solidFill>
          <a:srgbClr val="555555"/>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52BFCEF9-4B05-45FB-B7B3-9621E37C07CC}"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Commercial Cooking</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27</xdr:col>
      <xdr:colOff>0</xdr:colOff>
      <xdr:row>4</xdr:row>
      <xdr:rowOff>200705</xdr:rowOff>
    </xdr:from>
    <xdr:to>
      <xdr:col>32</xdr:col>
      <xdr:colOff>2865</xdr:colOff>
      <xdr:row>7</xdr:row>
      <xdr:rowOff>0</xdr:rowOff>
    </xdr:to>
    <xdr:sp macro="" textlink="M3S6">
      <xdr:nvSpPr>
        <xdr:cNvPr id="16" name="SUBMENU6">
          <a:hlinkClick xmlns:r="http://schemas.openxmlformats.org/officeDocument/2006/relationships" r:id="rId12"/>
        </xdr:cNvPr>
        <xdr:cNvSpPr/>
      </xdr:nvSpPr>
      <xdr:spPr>
        <a:xfrm>
          <a:off x="8486775" y="1000805"/>
          <a:ext cx="1574490" cy="399370"/>
        </a:xfrm>
        <a:prstGeom prst="round2SameRect">
          <a:avLst/>
        </a:prstGeom>
        <a:solidFill>
          <a:srgbClr val="555555"/>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30A5A5F-CF4B-4F90-A7E3-B223777D7BE2}"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HVAC / Motor / Misc.</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0</xdr:col>
      <xdr:colOff>314323</xdr:colOff>
      <xdr:row>7</xdr:row>
      <xdr:rowOff>200024</xdr:rowOff>
    </xdr:from>
    <xdr:to>
      <xdr:col>44</xdr:col>
      <xdr:colOff>0</xdr:colOff>
      <xdr:row>199</xdr:row>
      <xdr:rowOff>0</xdr:rowOff>
    </xdr:to>
    <xdr:sp macro="" textlink="">
      <xdr:nvSpPr>
        <xdr:cNvPr id="19" name="BORDER"/>
        <xdr:cNvSpPr/>
      </xdr:nvSpPr>
      <xdr:spPr>
        <a:xfrm>
          <a:off x="314323" y="1600199"/>
          <a:ext cx="13515977" cy="37804726"/>
        </a:xfrm>
        <a:prstGeom prst="frame">
          <a:avLst>
            <a:gd name="adj1" fmla="val 97"/>
          </a:avLst>
        </a:prstGeom>
        <a:noFill/>
        <a:ln w="12700" cap="flat" cmpd="sng" algn="ctr">
          <a:solidFill>
            <a:srgbClr val="828282"/>
          </a:solidFill>
          <a:prstDash val="solid"/>
          <a:miter lim="800000"/>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fPrintsWithSheet="0"/>
  </xdr:twoCellAnchor>
  <xdr:twoCellAnchor editAs="absolute">
    <xdr:from>
      <xdr:col>2</xdr:col>
      <xdr:colOff>2720</xdr:colOff>
      <xdr:row>8</xdr:row>
      <xdr:rowOff>201232</xdr:rowOff>
    </xdr:from>
    <xdr:to>
      <xdr:col>4</xdr:col>
      <xdr:colOff>960</xdr:colOff>
      <xdr:row>11</xdr:row>
      <xdr:rowOff>1207</xdr:rowOff>
    </xdr:to>
    <xdr:sp macro="" textlink="">
      <xdr:nvSpPr>
        <xdr:cNvPr id="20" name="BACK">
          <a:hlinkClick xmlns:r="http://schemas.openxmlformats.org/officeDocument/2006/relationships" r:id="rId10"/>
        </xdr:cNvPr>
        <xdr:cNvSpPr>
          <a:spLocks noChangeAspect="1"/>
        </xdr:cNvSpPr>
      </xdr:nvSpPr>
      <xdr:spPr>
        <a:xfrm>
          <a:off x="631370" y="1801432"/>
          <a:ext cx="626890" cy="400050"/>
        </a:xfrm>
        <a:prstGeom prst="leftArrow">
          <a:avLst/>
        </a:prstGeom>
        <a:solidFill>
          <a:srgbClr val="1B6CB5"/>
        </a:solidFill>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1</xdr:col>
      <xdr:colOff>0</xdr:colOff>
      <xdr:row>7</xdr:row>
      <xdr:rowOff>0</xdr:rowOff>
    </xdr:from>
    <xdr:to>
      <xdr:col>44</xdr:col>
      <xdr:colOff>0</xdr:colOff>
      <xdr:row>8</xdr:row>
      <xdr:rowOff>0</xdr:rowOff>
    </xdr:to>
    <xdr:sp macro="" textlink="">
      <xdr:nvSpPr>
        <xdr:cNvPr id="21" name="BOTTOMRIBBON"/>
        <xdr:cNvSpPr/>
      </xdr:nvSpPr>
      <xdr:spPr>
        <a:xfrm>
          <a:off x="314325" y="1400175"/>
          <a:ext cx="13515975" cy="200025"/>
        </a:xfrm>
        <a:prstGeom prst="rect">
          <a:avLst/>
        </a:prstGeom>
        <a:solidFill>
          <a:srgbClr val="82828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solidFill>
              <a:srgbClr val="FFFFFF"/>
            </a:solidFill>
          </a:endParaRPr>
        </a:p>
      </xdr:txBody>
    </xdr:sp>
    <xdr:clientData/>
  </xdr:twoCellAnchor>
  <xdr:twoCellAnchor editAs="oneCell">
    <xdr:from>
      <xdr:col>2</xdr:col>
      <xdr:colOff>0</xdr:colOff>
      <xdr:row>1</xdr:row>
      <xdr:rowOff>0</xdr:rowOff>
    </xdr:from>
    <xdr:to>
      <xdr:col>5</xdr:col>
      <xdr:colOff>209550</xdr:colOff>
      <xdr:row>3</xdr:row>
      <xdr:rowOff>154218</xdr:rowOff>
    </xdr:to>
    <xdr:pic>
      <xdr:nvPicPr>
        <xdr:cNvPr id="35" name="LOGO"/>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tretch>
          <a:fillRect/>
        </a:stretch>
      </xdr:blipFill>
      <xdr:spPr>
        <a:xfrm>
          <a:off x="627529" y="201706"/>
          <a:ext cx="1150845" cy="55763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xdr:from>
      <xdr:col>32</xdr:col>
      <xdr:colOff>2865</xdr:colOff>
      <xdr:row>4</xdr:row>
      <xdr:rowOff>200705</xdr:rowOff>
    </xdr:from>
    <xdr:to>
      <xdr:col>37</xdr:col>
      <xdr:colOff>2720</xdr:colOff>
      <xdr:row>7</xdr:row>
      <xdr:rowOff>0</xdr:rowOff>
    </xdr:to>
    <xdr:sp macro="" textlink="M3S7">
      <xdr:nvSpPr>
        <xdr:cNvPr id="17" name="SUBMENU7">
          <a:hlinkClick xmlns:r="http://schemas.openxmlformats.org/officeDocument/2006/relationships" r:id="rId1"/>
        </xdr:cNvPr>
        <xdr:cNvSpPr/>
      </xdr:nvSpPr>
      <xdr:spPr>
        <a:xfrm>
          <a:off x="10061265" y="1000805"/>
          <a:ext cx="1571480" cy="399370"/>
        </a:xfrm>
        <a:prstGeom prst="round2SameRect">
          <a:avLst/>
        </a:prstGeom>
        <a:solidFill>
          <a:srgbClr val="555555"/>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DBE1B27F-5FE8-4BDD-82FC-95C3FF9A200E}"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M3S7</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37</xdr:col>
      <xdr:colOff>2720</xdr:colOff>
      <xdr:row>4</xdr:row>
      <xdr:rowOff>200705</xdr:rowOff>
    </xdr:from>
    <xdr:to>
      <xdr:col>42</xdr:col>
      <xdr:colOff>0</xdr:colOff>
      <xdr:row>7</xdr:row>
      <xdr:rowOff>0</xdr:rowOff>
    </xdr:to>
    <xdr:sp macro="" textlink="M3S8">
      <xdr:nvSpPr>
        <xdr:cNvPr id="18" name="SUBMENU8">
          <a:hlinkClick xmlns:r="http://schemas.openxmlformats.org/officeDocument/2006/relationships" r:id="rId2"/>
        </xdr:cNvPr>
        <xdr:cNvSpPr/>
      </xdr:nvSpPr>
      <xdr:spPr>
        <a:xfrm>
          <a:off x="11632745" y="1000805"/>
          <a:ext cx="1568905" cy="399370"/>
        </a:xfrm>
        <a:prstGeom prst="round2SameRect">
          <a:avLst/>
        </a:prstGeom>
        <a:solidFill>
          <a:srgbClr val="555555"/>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46E3E1BF-E674-4A68-B875-4641DFF56CFA}"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M3S8</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editAs="absolute">
    <xdr:from>
      <xdr:col>41</xdr:col>
      <xdr:colOff>0</xdr:colOff>
      <xdr:row>9</xdr:row>
      <xdr:rowOff>1047</xdr:rowOff>
    </xdr:from>
    <xdr:to>
      <xdr:col>42</xdr:col>
      <xdr:colOff>313195</xdr:colOff>
      <xdr:row>11</xdr:row>
      <xdr:rowOff>1046</xdr:rowOff>
    </xdr:to>
    <xdr:sp macro="" textlink="">
      <xdr:nvSpPr>
        <xdr:cNvPr id="2" name="NEXT">
          <a:hlinkClick xmlns:r="http://schemas.openxmlformats.org/officeDocument/2006/relationships" r:id="rId3"/>
        </xdr:cNvPr>
        <xdr:cNvSpPr>
          <a:spLocks noChangeAspect="1"/>
        </xdr:cNvSpPr>
      </xdr:nvSpPr>
      <xdr:spPr>
        <a:xfrm>
          <a:off x="12887325" y="1801272"/>
          <a:ext cx="627520" cy="400049"/>
        </a:xfrm>
        <a:prstGeom prst="rightArrow">
          <a:avLst/>
        </a:prstGeom>
        <a:solidFill>
          <a:srgbClr val="1B6CB5"/>
        </a:solidFill>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7</xdr:col>
      <xdr:colOff>457</xdr:colOff>
      <xdr:row>1</xdr:row>
      <xdr:rowOff>0</xdr:rowOff>
    </xdr:from>
    <xdr:to>
      <xdr:col>12</xdr:col>
      <xdr:colOff>0</xdr:colOff>
      <xdr:row>4</xdr:row>
      <xdr:rowOff>0</xdr:rowOff>
    </xdr:to>
    <xdr:sp macro="" textlink="MAIN1">
      <xdr:nvSpPr>
        <xdr:cNvPr id="3" name="MENU1">
          <a:hlinkClick xmlns:r="http://schemas.openxmlformats.org/officeDocument/2006/relationships" r:id="rId4"/>
        </xdr:cNvPr>
        <xdr:cNvSpPr/>
      </xdr:nvSpPr>
      <xdr:spPr>
        <a:xfrm>
          <a:off x="2200732" y="200025"/>
          <a:ext cx="1571168" cy="600075"/>
        </a:xfrm>
        <a:prstGeom prst="round2SameRect">
          <a:avLst/>
        </a:prstGeom>
        <a:solidFill>
          <a:srgbClr val="439639"/>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D6F2F067-2676-4601-ABCE-75BD5137E3D5}" type="TxLink">
            <a:rPr lang="en-US" sz="1100" b="0" i="0" u="none" strike="noStrike">
              <a:solidFill>
                <a:schemeClr val="bg1"/>
              </a:solidFill>
              <a:latin typeface="Arial" panose="020B0604020202020204" pitchFamily="34" charset="0"/>
              <a:cs typeface="Arial" panose="020B0604020202020204" pitchFamily="34" charset="0"/>
            </a:rPr>
            <a:pPr algn="ctr"/>
            <a:t>START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12</xdr:col>
      <xdr:colOff>0</xdr:colOff>
      <xdr:row>1</xdr:row>
      <xdr:rowOff>0</xdr:rowOff>
    </xdr:from>
    <xdr:to>
      <xdr:col>17</xdr:col>
      <xdr:colOff>0</xdr:colOff>
      <xdr:row>4</xdr:row>
      <xdr:rowOff>0</xdr:rowOff>
    </xdr:to>
    <xdr:sp macro="" textlink="MAIN2">
      <xdr:nvSpPr>
        <xdr:cNvPr id="4" name="MENU2">
          <a:hlinkClick xmlns:r="http://schemas.openxmlformats.org/officeDocument/2006/relationships" r:id="rId5"/>
        </xdr:cNvPr>
        <xdr:cNvSpPr/>
      </xdr:nvSpPr>
      <xdr:spPr>
        <a:xfrm>
          <a:off x="3771900" y="200025"/>
          <a:ext cx="1571625" cy="600075"/>
        </a:xfrm>
        <a:prstGeom prst="round2SameRect">
          <a:avLst/>
        </a:prstGeom>
        <a:solidFill>
          <a:srgbClr val="439639"/>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59A035B9-F1D2-4E89-B262-AF2DF0C338A9}" type="TxLink">
            <a:rPr lang="en-US" sz="1100" b="0" i="0" u="none" strike="noStrike">
              <a:solidFill>
                <a:schemeClr val="bg1"/>
              </a:solidFill>
              <a:latin typeface="Arial" panose="020B0604020202020204" pitchFamily="34" charset="0"/>
              <a:cs typeface="Arial" panose="020B0604020202020204" pitchFamily="34" charset="0"/>
            </a:rPr>
            <a:pPr algn="ctr"/>
            <a:t>PROJECT INFORMATION</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17</xdr:col>
      <xdr:colOff>0</xdr:colOff>
      <xdr:row>1</xdr:row>
      <xdr:rowOff>133350</xdr:rowOff>
    </xdr:from>
    <xdr:to>
      <xdr:col>22</xdr:col>
      <xdr:colOff>0</xdr:colOff>
      <xdr:row>4</xdr:row>
      <xdr:rowOff>133350</xdr:rowOff>
    </xdr:to>
    <xdr:sp macro="" textlink="MAIN3">
      <xdr:nvSpPr>
        <xdr:cNvPr id="5" name="MENU3">
          <a:hlinkClick xmlns:r="http://schemas.openxmlformats.org/officeDocument/2006/relationships" r:id="rId6"/>
        </xdr:cNvPr>
        <xdr:cNvSpPr/>
      </xdr:nvSpPr>
      <xdr:spPr>
        <a:xfrm>
          <a:off x="5343525" y="333375"/>
          <a:ext cx="1571625" cy="600075"/>
        </a:xfrm>
        <a:prstGeom prst="round2SameRect">
          <a:avLst/>
        </a:prstGeom>
        <a:solidFill>
          <a:srgbClr val="7BC143"/>
        </a:solidFill>
        <a:ln w="12700">
          <a:solidFill>
            <a:srgbClr val="7F7F7F"/>
          </a:solidFill>
        </a:ln>
        <a:effectLst>
          <a:outerShdw blurRad="25400" dist="508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06A037F-AE33-47CC-85C1-F6D62694F95D}" type="TxLink">
            <a:rPr lang="en-US" sz="1100" b="0" i="0" u="none" strike="noStrike">
              <a:solidFill>
                <a:schemeClr val="bg1"/>
              </a:solidFill>
              <a:latin typeface="Arial" panose="020B0604020202020204" pitchFamily="34" charset="0"/>
              <a:cs typeface="Arial" panose="020B0604020202020204" pitchFamily="34" charset="0"/>
            </a:rPr>
            <a:pPr algn="ctr"/>
            <a:t>EMS INFORMATION INPUT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22</xdr:col>
      <xdr:colOff>0</xdr:colOff>
      <xdr:row>1</xdr:row>
      <xdr:rowOff>0</xdr:rowOff>
    </xdr:from>
    <xdr:to>
      <xdr:col>27</xdr:col>
      <xdr:colOff>0</xdr:colOff>
      <xdr:row>4</xdr:row>
      <xdr:rowOff>0</xdr:rowOff>
    </xdr:to>
    <xdr:sp macro="" textlink="MAIN4">
      <xdr:nvSpPr>
        <xdr:cNvPr id="6" name="MENU4">
          <a:hlinkClick xmlns:r="http://schemas.openxmlformats.org/officeDocument/2006/relationships" r:id="rId7"/>
        </xdr:cNvPr>
        <xdr:cNvSpPr/>
      </xdr:nvSpPr>
      <xdr:spPr>
        <a:xfrm>
          <a:off x="6915150" y="200025"/>
          <a:ext cx="1571625" cy="600075"/>
        </a:xfrm>
        <a:prstGeom prst="round2SameRect">
          <a:avLst/>
        </a:prstGeom>
        <a:solidFill>
          <a:srgbClr val="439639"/>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CB369157-CA5B-4E40-B1DE-604993B819B3}" type="TxLink">
            <a:rPr lang="en-US" sz="1100" b="0" i="0" u="none" strike="noStrike">
              <a:solidFill>
                <a:schemeClr val="bg1"/>
              </a:solidFill>
              <a:latin typeface="Arial" panose="020B0604020202020204" pitchFamily="34" charset="0"/>
              <a:cs typeface="Arial" panose="020B0604020202020204" pitchFamily="34" charset="0"/>
            </a:rPr>
            <a:pPr algn="ctr"/>
            <a:t>CUSTOM MEASURES INPUT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27</xdr:col>
      <xdr:colOff>0</xdr:colOff>
      <xdr:row>1</xdr:row>
      <xdr:rowOff>0</xdr:rowOff>
    </xdr:from>
    <xdr:to>
      <xdr:col>32</xdr:col>
      <xdr:colOff>0</xdr:colOff>
      <xdr:row>4</xdr:row>
      <xdr:rowOff>0</xdr:rowOff>
    </xdr:to>
    <xdr:sp macro="" textlink="MAIN5">
      <xdr:nvSpPr>
        <xdr:cNvPr id="7" name="MENU5">
          <a:hlinkClick xmlns:r="http://schemas.openxmlformats.org/officeDocument/2006/relationships" r:id="rId8"/>
        </xdr:cNvPr>
        <xdr:cNvSpPr/>
      </xdr:nvSpPr>
      <xdr:spPr>
        <a:xfrm>
          <a:off x="8486775" y="200025"/>
          <a:ext cx="1571625" cy="600075"/>
        </a:xfrm>
        <a:prstGeom prst="round2SameRect">
          <a:avLst/>
        </a:prstGeom>
        <a:solidFill>
          <a:srgbClr val="439639"/>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F0EEDDA6-4934-49B4-972D-20D21D440D82}" type="TxLink">
            <a:rPr lang="en-US" sz="1100" b="0" i="0" u="none" strike="noStrike">
              <a:solidFill>
                <a:schemeClr val="bg1"/>
              </a:solidFill>
              <a:latin typeface="Arial" panose="020B0604020202020204" pitchFamily="34" charset="0"/>
              <a:cs typeface="Arial" panose="020B0604020202020204" pitchFamily="34" charset="0"/>
            </a:rPr>
            <a:pPr algn="ctr"/>
            <a:t>APPLICATION REVIEW</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32</xdr:col>
      <xdr:colOff>0</xdr:colOff>
      <xdr:row>1</xdr:row>
      <xdr:rowOff>0</xdr:rowOff>
    </xdr:from>
    <xdr:to>
      <xdr:col>37</xdr:col>
      <xdr:colOff>1</xdr:colOff>
      <xdr:row>4</xdr:row>
      <xdr:rowOff>0</xdr:rowOff>
    </xdr:to>
    <xdr:sp macro="" textlink="MAIN6">
      <xdr:nvSpPr>
        <xdr:cNvPr id="8" name="MENU6"/>
        <xdr:cNvSpPr/>
      </xdr:nvSpPr>
      <xdr:spPr>
        <a:xfrm>
          <a:off x="10058400" y="200025"/>
          <a:ext cx="1571626"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54BCEB"/>
              </a:solidFill>
            </a14:hiddenFill>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B12A3774-975E-4B41-A681-E085295C6D0E}" type="TxLink">
            <a:rPr lang="en-US" sz="1100" b="0" i="0" u="none" strike="noStrike">
              <a:noFill/>
              <a:latin typeface="Arial" panose="020B0604020202020204" pitchFamily="34" charset="0"/>
              <a:cs typeface="Arial" panose="020B0604020202020204" pitchFamily="34" charset="0"/>
            </a:rPr>
            <a:pPr algn="ctr"/>
            <a:t>FINAL STEPS</a:t>
          </a:fld>
          <a:endParaRPr lang="en-US" sz="1100">
            <a:noFill/>
            <a:latin typeface="Arial" panose="020B0604020202020204" pitchFamily="34" charset="0"/>
            <a:cs typeface="Arial" panose="020B0604020202020204" pitchFamily="34" charset="0"/>
          </a:endParaRPr>
        </a:p>
      </xdr:txBody>
    </xdr:sp>
    <xdr:clientData/>
  </xdr:twoCellAnchor>
  <xdr:twoCellAnchor>
    <xdr:from>
      <xdr:col>36</xdr:col>
      <xdr:colOff>314324</xdr:colOff>
      <xdr:row>1</xdr:row>
      <xdr:rowOff>0</xdr:rowOff>
    </xdr:from>
    <xdr:to>
      <xdr:col>41</xdr:col>
      <xdr:colOff>314324</xdr:colOff>
      <xdr:row>4</xdr:row>
      <xdr:rowOff>0</xdr:rowOff>
    </xdr:to>
    <xdr:sp macro="" textlink="MAIN7">
      <xdr:nvSpPr>
        <xdr:cNvPr id="9" name="MENU7"/>
        <xdr:cNvSpPr/>
      </xdr:nvSpPr>
      <xdr:spPr>
        <a:xfrm>
          <a:off x="11630024" y="200025"/>
          <a:ext cx="1571625"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54BCEB"/>
              </a:solidFill>
            </a14:hiddenFill>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FORM4</a:t>
          </a:fld>
          <a:endParaRPr lang="en-US" sz="1100">
            <a:noFill/>
            <a:latin typeface="Arial" panose="020B0604020202020204" pitchFamily="34" charset="0"/>
            <a:cs typeface="Arial" panose="020B0604020202020204" pitchFamily="34" charset="0"/>
          </a:endParaRPr>
        </a:p>
      </xdr:txBody>
    </xdr:sp>
    <xdr:clientData/>
  </xdr:twoCellAnchor>
  <xdr:twoCellAnchor>
    <xdr:from>
      <xdr:col>1</xdr:col>
      <xdr:colOff>0</xdr:colOff>
      <xdr:row>4</xdr:row>
      <xdr:rowOff>1</xdr:rowOff>
    </xdr:from>
    <xdr:to>
      <xdr:col>44</xdr:col>
      <xdr:colOff>0</xdr:colOff>
      <xdr:row>7</xdr:row>
      <xdr:rowOff>0</xdr:rowOff>
    </xdr:to>
    <xdr:sp macro="" textlink="">
      <xdr:nvSpPr>
        <xdr:cNvPr id="10" name="TOPRIBBON"/>
        <xdr:cNvSpPr/>
      </xdr:nvSpPr>
      <xdr:spPr>
        <a:xfrm>
          <a:off x="314325" y="800101"/>
          <a:ext cx="13515975" cy="600074"/>
        </a:xfrm>
        <a:prstGeom prst="round2SameRect">
          <a:avLst/>
        </a:prstGeom>
        <a:solidFill>
          <a:srgbClr val="7BC14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p>
      </xdr:txBody>
    </xdr:sp>
    <xdr:clientData/>
  </xdr:twoCellAnchor>
  <xdr:twoCellAnchor>
    <xdr:from>
      <xdr:col>2</xdr:col>
      <xdr:colOff>2720</xdr:colOff>
      <xdr:row>5</xdr:row>
      <xdr:rowOff>0</xdr:rowOff>
    </xdr:from>
    <xdr:to>
      <xdr:col>7</xdr:col>
      <xdr:colOff>457</xdr:colOff>
      <xdr:row>6</xdr:row>
      <xdr:rowOff>197827</xdr:rowOff>
    </xdr:to>
    <xdr:sp macro="" textlink="M3S1">
      <xdr:nvSpPr>
        <xdr:cNvPr id="11" name="SUBMENU1">
          <a:hlinkClick xmlns:r="http://schemas.openxmlformats.org/officeDocument/2006/relationships" r:id="rId6"/>
        </xdr:cNvPr>
        <xdr:cNvSpPr/>
      </xdr:nvSpPr>
      <xdr:spPr>
        <a:xfrm>
          <a:off x="631370" y="1000125"/>
          <a:ext cx="1569362" cy="397852"/>
        </a:xfrm>
        <a:prstGeom prst="round2SameRect">
          <a:avLst/>
        </a:prstGeom>
        <a:solidFill>
          <a:srgbClr val="555555"/>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ADF56A7A-CB83-4152-B95A-120E0363F7FB}"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EMS Savings</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7</xdr:col>
      <xdr:colOff>2551</xdr:colOff>
      <xdr:row>4</xdr:row>
      <xdr:rowOff>200705</xdr:rowOff>
    </xdr:from>
    <xdr:to>
      <xdr:col>12</xdr:col>
      <xdr:colOff>2550</xdr:colOff>
      <xdr:row>7</xdr:row>
      <xdr:rowOff>0</xdr:rowOff>
    </xdr:to>
    <xdr:sp macro="" textlink="M3S2">
      <xdr:nvSpPr>
        <xdr:cNvPr id="12" name="SUBMENU2">
          <a:hlinkClick xmlns:r="http://schemas.openxmlformats.org/officeDocument/2006/relationships" r:id="rId9"/>
        </xdr:cNvPr>
        <xdr:cNvSpPr/>
      </xdr:nvSpPr>
      <xdr:spPr>
        <a:xfrm>
          <a:off x="2202826" y="1000805"/>
          <a:ext cx="1571624" cy="399370"/>
        </a:xfrm>
        <a:prstGeom prst="round2SameRect">
          <a:avLst/>
        </a:prstGeom>
        <a:solidFill>
          <a:srgbClr val="555555"/>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3F4CA6B-01F3-44D0-A0E3-D0AA753206B2}"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EMS Software Information</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12</xdr:col>
      <xdr:colOff>2551</xdr:colOff>
      <xdr:row>4</xdr:row>
      <xdr:rowOff>200705</xdr:rowOff>
    </xdr:from>
    <xdr:to>
      <xdr:col>17</xdr:col>
      <xdr:colOff>2550</xdr:colOff>
      <xdr:row>7</xdr:row>
      <xdr:rowOff>0</xdr:rowOff>
    </xdr:to>
    <xdr:sp macro="" textlink="M3S3">
      <xdr:nvSpPr>
        <xdr:cNvPr id="13" name="SUBMENU3">
          <a:hlinkClick xmlns:r="http://schemas.openxmlformats.org/officeDocument/2006/relationships" r:id="rId10"/>
        </xdr:cNvPr>
        <xdr:cNvSpPr/>
      </xdr:nvSpPr>
      <xdr:spPr>
        <a:xfrm>
          <a:off x="3774451" y="1000805"/>
          <a:ext cx="1571624" cy="399370"/>
        </a:xfrm>
        <a:prstGeom prst="round2SameRect">
          <a:avLst/>
        </a:prstGeom>
        <a:solidFill>
          <a:srgbClr val="555555"/>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E60A9FB0-D7E6-4ADD-8A44-C9B2BE21324A}"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EMS Equipment Information</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17</xdr:col>
      <xdr:colOff>2551</xdr:colOff>
      <xdr:row>4</xdr:row>
      <xdr:rowOff>200705</xdr:rowOff>
    </xdr:from>
    <xdr:to>
      <xdr:col>22</xdr:col>
      <xdr:colOff>2550</xdr:colOff>
      <xdr:row>7</xdr:row>
      <xdr:rowOff>0</xdr:rowOff>
    </xdr:to>
    <xdr:sp macro="" textlink="M3S4">
      <xdr:nvSpPr>
        <xdr:cNvPr id="14" name="SUBMENU4">
          <a:hlinkClick xmlns:r="http://schemas.openxmlformats.org/officeDocument/2006/relationships" r:id="rId11"/>
        </xdr:cNvPr>
        <xdr:cNvSpPr/>
      </xdr:nvSpPr>
      <xdr:spPr>
        <a:xfrm>
          <a:off x="5346076" y="1000805"/>
          <a:ext cx="1571624" cy="399370"/>
        </a:xfrm>
        <a:prstGeom prst="round2SameRect">
          <a:avLst/>
        </a:prstGeom>
        <a:solidFill>
          <a:srgbClr val="555555"/>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EC4D1991-C1D9-486E-95EB-30A9469B742C}"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Refrigeration</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22</xdr:col>
      <xdr:colOff>2551</xdr:colOff>
      <xdr:row>5</xdr:row>
      <xdr:rowOff>51480</xdr:rowOff>
    </xdr:from>
    <xdr:to>
      <xdr:col>27</xdr:col>
      <xdr:colOff>2549</xdr:colOff>
      <xdr:row>7</xdr:row>
      <xdr:rowOff>50800</xdr:rowOff>
    </xdr:to>
    <xdr:sp macro="" textlink="M3S5">
      <xdr:nvSpPr>
        <xdr:cNvPr id="15" name="SUBMENU5">
          <a:hlinkClick xmlns:r="http://schemas.openxmlformats.org/officeDocument/2006/relationships" r:id="rId12"/>
        </xdr:cNvPr>
        <xdr:cNvSpPr/>
      </xdr:nvSpPr>
      <xdr:spPr>
        <a:xfrm>
          <a:off x="6917701" y="1051605"/>
          <a:ext cx="1571623" cy="399370"/>
        </a:xfrm>
        <a:prstGeom prst="round2SameRect">
          <a:avLst/>
        </a:prstGeom>
        <a:solidFill>
          <a:srgbClr val="828282"/>
        </a:solidFill>
        <a:ln w="12700">
          <a:solidFill>
            <a:srgbClr val="7F7F7F"/>
          </a:solidFill>
        </a:ln>
        <a:effectLst>
          <a:outerShdw blurRad="25400" dist="508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52BFCEF9-4B05-45FB-B7B3-9621E37C07CC}"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Commercial Cooking</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27</xdr:col>
      <xdr:colOff>0</xdr:colOff>
      <xdr:row>4</xdr:row>
      <xdr:rowOff>200705</xdr:rowOff>
    </xdr:from>
    <xdr:to>
      <xdr:col>32</xdr:col>
      <xdr:colOff>2865</xdr:colOff>
      <xdr:row>7</xdr:row>
      <xdr:rowOff>0</xdr:rowOff>
    </xdr:to>
    <xdr:sp macro="" textlink="M3S6">
      <xdr:nvSpPr>
        <xdr:cNvPr id="16" name="SUBMENU6">
          <a:hlinkClick xmlns:r="http://schemas.openxmlformats.org/officeDocument/2006/relationships" r:id="rId3"/>
        </xdr:cNvPr>
        <xdr:cNvSpPr/>
      </xdr:nvSpPr>
      <xdr:spPr>
        <a:xfrm>
          <a:off x="8486775" y="1000805"/>
          <a:ext cx="1574490" cy="399370"/>
        </a:xfrm>
        <a:prstGeom prst="round2SameRect">
          <a:avLst/>
        </a:prstGeom>
        <a:solidFill>
          <a:srgbClr val="555555"/>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30A5A5F-CF4B-4F90-A7E3-B223777D7BE2}"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HVAC / Motor / Misc.</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0</xdr:col>
      <xdr:colOff>314323</xdr:colOff>
      <xdr:row>7</xdr:row>
      <xdr:rowOff>200024</xdr:rowOff>
    </xdr:from>
    <xdr:to>
      <xdr:col>44</xdr:col>
      <xdr:colOff>0</xdr:colOff>
      <xdr:row>199</xdr:row>
      <xdr:rowOff>0</xdr:rowOff>
    </xdr:to>
    <xdr:sp macro="" textlink="">
      <xdr:nvSpPr>
        <xdr:cNvPr id="19" name="BORDER"/>
        <xdr:cNvSpPr/>
      </xdr:nvSpPr>
      <xdr:spPr>
        <a:xfrm>
          <a:off x="314323" y="1600199"/>
          <a:ext cx="13515977" cy="37804726"/>
        </a:xfrm>
        <a:prstGeom prst="frame">
          <a:avLst>
            <a:gd name="adj1" fmla="val 97"/>
          </a:avLst>
        </a:prstGeom>
        <a:noFill/>
        <a:ln w="12700" cap="flat" cmpd="sng" algn="ctr">
          <a:solidFill>
            <a:srgbClr val="828282"/>
          </a:solidFill>
          <a:prstDash val="solid"/>
          <a:miter lim="800000"/>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fPrintsWithSheet="0"/>
  </xdr:twoCellAnchor>
  <xdr:twoCellAnchor editAs="absolute">
    <xdr:from>
      <xdr:col>2</xdr:col>
      <xdr:colOff>2720</xdr:colOff>
      <xdr:row>8</xdr:row>
      <xdr:rowOff>201232</xdr:rowOff>
    </xdr:from>
    <xdr:to>
      <xdr:col>4</xdr:col>
      <xdr:colOff>960</xdr:colOff>
      <xdr:row>11</xdr:row>
      <xdr:rowOff>1207</xdr:rowOff>
    </xdr:to>
    <xdr:sp macro="" textlink="">
      <xdr:nvSpPr>
        <xdr:cNvPr id="20" name="BACK">
          <a:hlinkClick xmlns:r="http://schemas.openxmlformats.org/officeDocument/2006/relationships" r:id="rId11"/>
        </xdr:cNvPr>
        <xdr:cNvSpPr>
          <a:spLocks noChangeAspect="1"/>
        </xdr:cNvSpPr>
      </xdr:nvSpPr>
      <xdr:spPr>
        <a:xfrm>
          <a:off x="631370" y="1801432"/>
          <a:ext cx="626890" cy="400050"/>
        </a:xfrm>
        <a:prstGeom prst="leftArrow">
          <a:avLst/>
        </a:prstGeom>
        <a:solidFill>
          <a:srgbClr val="1B6CB5"/>
        </a:solidFill>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1</xdr:col>
      <xdr:colOff>0</xdr:colOff>
      <xdr:row>7</xdr:row>
      <xdr:rowOff>0</xdr:rowOff>
    </xdr:from>
    <xdr:to>
      <xdr:col>44</xdr:col>
      <xdr:colOff>0</xdr:colOff>
      <xdr:row>8</xdr:row>
      <xdr:rowOff>0</xdr:rowOff>
    </xdr:to>
    <xdr:sp macro="" textlink="">
      <xdr:nvSpPr>
        <xdr:cNvPr id="21" name="BOTTOMRIBBON"/>
        <xdr:cNvSpPr/>
      </xdr:nvSpPr>
      <xdr:spPr>
        <a:xfrm>
          <a:off x="314325" y="1400175"/>
          <a:ext cx="13515975" cy="200025"/>
        </a:xfrm>
        <a:prstGeom prst="rect">
          <a:avLst/>
        </a:prstGeom>
        <a:solidFill>
          <a:srgbClr val="82828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solidFill>
              <a:srgbClr val="FFFFFF"/>
            </a:solidFill>
          </a:endParaRPr>
        </a:p>
      </xdr:txBody>
    </xdr:sp>
    <xdr:clientData/>
  </xdr:twoCellAnchor>
  <xdr:twoCellAnchor editAs="oneCell">
    <xdr:from>
      <xdr:col>2</xdr:col>
      <xdr:colOff>0</xdr:colOff>
      <xdr:row>1</xdr:row>
      <xdr:rowOff>0</xdr:rowOff>
    </xdr:from>
    <xdr:to>
      <xdr:col>5</xdr:col>
      <xdr:colOff>209550</xdr:colOff>
      <xdr:row>3</xdr:row>
      <xdr:rowOff>154218</xdr:rowOff>
    </xdr:to>
    <xdr:pic>
      <xdr:nvPicPr>
        <xdr:cNvPr id="35" name="LOGO"/>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tretch>
          <a:fillRect/>
        </a:stretch>
      </xdr:blipFill>
      <xdr:spPr>
        <a:xfrm>
          <a:off x="627529" y="201706"/>
          <a:ext cx="1150845" cy="55763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xdr:from>
      <xdr:col>32</xdr:col>
      <xdr:colOff>2865</xdr:colOff>
      <xdr:row>4</xdr:row>
      <xdr:rowOff>200705</xdr:rowOff>
    </xdr:from>
    <xdr:to>
      <xdr:col>37</xdr:col>
      <xdr:colOff>2720</xdr:colOff>
      <xdr:row>7</xdr:row>
      <xdr:rowOff>0</xdr:rowOff>
    </xdr:to>
    <xdr:sp macro="" textlink="M3S7">
      <xdr:nvSpPr>
        <xdr:cNvPr id="17" name="SUBMENU7">
          <a:hlinkClick xmlns:r="http://schemas.openxmlformats.org/officeDocument/2006/relationships" r:id="rId1"/>
        </xdr:cNvPr>
        <xdr:cNvSpPr/>
      </xdr:nvSpPr>
      <xdr:spPr>
        <a:xfrm>
          <a:off x="10061265" y="1000805"/>
          <a:ext cx="1571480" cy="399370"/>
        </a:xfrm>
        <a:prstGeom prst="round2SameRect">
          <a:avLst/>
        </a:prstGeom>
        <a:solidFill>
          <a:srgbClr val="555555"/>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DBE1B27F-5FE8-4BDD-82FC-95C3FF9A200E}"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M3S7</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37</xdr:col>
      <xdr:colOff>2720</xdr:colOff>
      <xdr:row>4</xdr:row>
      <xdr:rowOff>200705</xdr:rowOff>
    </xdr:from>
    <xdr:to>
      <xdr:col>42</xdr:col>
      <xdr:colOff>0</xdr:colOff>
      <xdr:row>7</xdr:row>
      <xdr:rowOff>0</xdr:rowOff>
    </xdr:to>
    <xdr:sp macro="" textlink="M3S8">
      <xdr:nvSpPr>
        <xdr:cNvPr id="18" name="SUBMENU8">
          <a:hlinkClick xmlns:r="http://schemas.openxmlformats.org/officeDocument/2006/relationships" r:id="rId2"/>
        </xdr:cNvPr>
        <xdr:cNvSpPr/>
      </xdr:nvSpPr>
      <xdr:spPr>
        <a:xfrm>
          <a:off x="11632745" y="1000805"/>
          <a:ext cx="1568905" cy="399370"/>
        </a:xfrm>
        <a:prstGeom prst="round2SameRect">
          <a:avLst/>
        </a:prstGeom>
        <a:solidFill>
          <a:srgbClr val="555555"/>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46E3E1BF-E674-4A68-B875-4641DFF56CFA}"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M3S8</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editAs="absolute">
    <xdr:from>
      <xdr:col>41</xdr:col>
      <xdr:colOff>0</xdr:colOff>
      <xdr:row>9</xdr:row>
      <xdr:rowOff>1047</xdr:rowOff>
    </xdr:from>
    <xdr:to>
      <xdr:col>42</xdr:col>
      <xdr:colOff>313195</xdr:colOff>
      <xdr:row>11</xdr:row>
      <xdr:rowOff>1046</xdr:rowOff>
    </xdr:to>
    <xdr:sp macro="" textlink="">
      <xdr:nvSpPr>
        <xdr:cNvPr id="2" name="NEXT">
          <a:hlinkClick xmlns:r="http://schemas.openxmlformats.org/officeDocument/2006/relationships" r:id="rId3"/>
        </xdr:cNvPr>
        <xdr:cNvSpPr>
          <a:spLocks noChangeAspect="1"/>
        </xdr:cNvSpPr>
      </xdr:nvSpPr>
      <xdr:spPr>
        <a:xfrm>
          <a:off x="12887325" y="1801272"/>
          <a:ext cx="627520" cy="400049"/>
        </a:xfrm>
        <a:prstGeom prst="rightArrow">
          <a:avLst/>
        </a:prstGeom>
        <a:solidFill>
          <a:srgbClr val="1B6CB5"/>
        </a:solidFill>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7</xdr:col>
      <xdr:colOff>457</xdr:colOff>
      <xdr:row>1</xdr:row>
      <xdr:rowOff>0</xdr:rowOff>
    </xdr:from>
    <xdr:to>
      <xdr:col>12</xdr:col>
      <xdr:colOff>0</xdr:colOff>
      <xdr:row>4</xdr:row>
      <xdr:rowOff>0</xdr:rowOff>
    </xdr:to>
    <xdr:sp macro="" textlink="MAIN1">
      <xdr:nvSpPr>
        <xdr:cNvPr id="3" name="MENU1">
          <a:hlinkClick xmlns:r="http://schemas.openxmlformats.org/officeDocument/2006/relationships" r:id="rId4"/>
        </xdr:cNvPr>
        <xdr:cNvSpPr/>
      </xdr:nvSpPr>
      <xdr:spPr>
        <a:xfrm>
          <a:off x="2200732" y="200025"/>
          <a:ext cx="1571168" cy="600075"/>
        </a:xfrm>
        <a:prstGeom prst="round2SameRect">
          <a:avLst/>
        </a:prstGeom>
        <a:solidFill>
          <a:srgbClr val="439639"/>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D6F2F067-2676-4601-ABCE-75BD5137E3D5}" type="TxLink">
            <a:rPr lang="en-US" sz="1100" b="0" i="0" u="none" strike="noStrike">
              <a:solidFill>
                <a:schemeClr val="bg1"/>
              </a:solidFill>
              <a:latin typeface="Arial" panose="020B0604020202020204" pitchFamily="34" charset="0"/>
              <a:cs typeface="Arial" panose="020B0604020202020204" pitchFamily="34" charset="0"/>
            </a:rPr>
            <a:pPr algn="ctr"/>
            <a:t>START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12</xdr:col>
      <xdr:colOff>0</xdr:colOff>
      <xdr:row>1</xdr:row>
      <xdr:rowOff>0</xdr:rowOff>
    </xdr:from>
    <xdr:to>
      <xdr:col>17</xdr:col>
      <xdr:colOff>0</xdr:colOff>
      <xdr:row>4</xdr:row>
      <xdr:rowOff>0</xdr:rowOff>
    </xdr:to>
    <xdr:sp macro="" textlink="MAIN2">
      <xdr:nvSpPr>
        <xdr:cNvPr id="4" name="MENU2">
          <a:hlinkClick xmlns:r="http://schemas.openxmlformats.org/officeDocument/2006/relationships" r:id="rId5"/>
        </xdr:cNvPr>
        <xdr:cNvSpPr/>
      </xdr:nvSpPr>
      <xdr:spPr>
        <a:xfrm>
          <a:off x="3771900" y="200025"/>
          <a:ext cx="1571625" cy="600075"/>
        </a:xfrm>
        <a:prstGeom prst="round2SameRect">
          <a:avLst/>
        </a:prstGeom>
        <a:solidFill>
          <a:srgbClr val="439639"/>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59A035B9-F1D2-4E89-B262-AF2DF0C338A9}" type="TxLink">
            <a:rPr lang="en-US" sz="1100" b="0" i="0" u="none" strike="noStrike">
              <a:solidFill>
                <a:schemeClr val="bg1"/>
              </a:solidFill>
              <a:latin typeface="Arial" panose="020B0604020202020204" pitchFamily="34" charset="0"/>
              <a:cs typeface="Arial" panose="020B0604020202020204" pitchFamily="34" charset="0"/>
            </a:rPr>
            <a:pPr algn="ctr"/>
            <a:t>PROJECT INFORMATION</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17</xdr:col>
      <xdr:colOff>0</xdr:colOff>
      <xdr:row>1</xdr:row>
      <xdr:rowOff>133350</xdr:rowOff>
    </xdr:from>
    <xdr:to>
      <xdr:col>22</xdr:col>
      <xdr:colOff>0</xdr:colOff>
      <xdr:row>4</xdr:row>
      <xdr:rowOff>133350</xdr:rowOff>
    </xdr:to>
    <xdr:sp macro="" textlink="MAIN3">
      <xdr:nvSpPr>
        <xdr:cNvPr id="5" name="MENU3">
          <a:hlinkClick xmlns:r="http://schemas.openxmlformats.org/officeDocument/2006/relationships" r:id="rId6"/>
        </xdr:cNvPr>
        <xdr:cNvSpPr/>
      </xdr:nvSpPr>
      <xdr:spPr>
        <a:xfrm>
          <a:off x="5343525" y="333375"/>
          <a:ext cx="1571625" cy="600075"/>
        </a:xfrm>
        <a:prstGeom prst="round2SameRect">
          <a:avLst/>
        </a:prstGeom>
        <a:solidFill>
          <a:srgbClr val="7BC143"/>
        </a:solidFill>
        <a:ln w="12700">
          <a:solidFill>
            <a:srgbClr val="7F7F7F"/>
          </a:solidFill>
        </a:ln>
        <a:effectLst>
          <a:outerShdw blurRad="25400" dist="508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06A037F-AE33-47CC-85C1-F6D62694F95D}" type="TxLink">
            <a:rPr lang="en-US" sz="1100" b="0" i="0" u="none" strike="noStrike">
              <a:solidFill>
                <a:schemeClr val="bg1"/>
              </a:solidFill>
              <a:latin typeface="Arial" panose="020B0604020202020204" pitchFamily="34" charset="0"/>
              <a:cs typeface="Arial" panose="020B0604020202020204" pitchFamily="34" charset="0"/>
            </a:rPr>
            <a:pPr algn="ctr"/>
            <a:t>EMS INFORMATION INPUT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22</xdr:col>
      <xdr:colOff>0</xdr:colOff>
      <xdr:row>1</xdr:row>
      <xdr:rowOff>0</xdr:rowOff>
    </xdr:from>
    <xdr:to>
      <xdr:col>27</xdr:col>
      <xdr:colOff>0</xdr:colOff>
      <xdr:row>4</xdr:row>
      <xdr:rowOff>0</xdr:rowOff>
    </xdr:to>
    <xdr:sp macro="" textlink="MAIN4">
      <xdr:nvSpPr>
        <xdr:cNvPr id="6" name="MENU4">
          <a:hlinkClick xmlns:r="http://schemas.openxmlformats.org/officeDocument/2006/relationships" r:id="rId3"/>
        </xdr:cNvPr>
        <xdr:cNvSpPr/>
      </xdr:nvSpPr>
      <xdr:spPr>
        <a:xfrm>
          <a:off x="6915150" y="200025"/>
          <a:ext cx="1571625" cy="600075"/>
        </a:xfrm>
        <a:prstGeom prst="round2SameRect">
          <a:avLst/>
        </a:prstGeom>
        <a:solidFill>
          <a:srgbClr val="439639"/>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CB369157-CA5B-4E40-B1DE-604993B819B3}" type="TxLink">
            <a:rPr lang="en-US" sz="1100" b="0" i="0" u="none" strike="noStrike">
              <a:solidFill>
                <a:schemeClr val="bg1"/>
              </a:solidFill>
              <a:latin typeface="Arial" panose="020B0604020202020204" pitchFamily="34" charset="0"/>
              <a:cs typeface="Arial" panose="020B0604020202020204" pitchFamily="34" charset="0"/>
            </a:rPr>
            <a:pPr algn="ctr"/>
            <a:t>CUSTOM MEASURES INPUT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27</xdr:col>
      <xdr:colOff>0</xdr:colOff>
      <xdr:row>1</xdr:row>
      <xdr:rowOff>0</xdr:rowOff>
    </xdr:from>
    <xdr:to>
      <xdr:col>32</xdr:col>
      <xdr:colOff>0</xdr:colOff>
      <xdr:row>4</xdr:row>
      <xdr:rowOff>0</xdr:rowOff>
    </xdr:to>
    <xdr:sp macro="" textlink="MAIN5">
      <xdr:nvSpPr>
        <xdr:cNvPr id="7" name="MENU5">
          <a:hlinkClick xmlns:r="http://schemas.openxmlformats.org/officeDocument/2006/relationships" r:id="rId7"/>
        </xdr:cNvPr>
        <xdr:cNvSpPr/>
      </xdr:nvSpPr>
      <xdr:spPr>
        <a:xfrm>
          <a:off x="8486775" y="200025"/>
          <a:ext cx="1571625" cy="600075"/>
        </a:xfrm>
        <a:prstGeom prst="round2SameRect">
          <a:avLst/>
        </a:prstGeom>
        <a:solidFill>
          <a:srgbClr val="439639"/>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F0EEDDA6-4934-49B4-972D-20D21D440D82}" type="TxLink">
            <a:rPr lang="en-US" sz="1100" b="0" i="0" u="none" strike="noStrike">
              <a:solidFill>
                <a:schemeClr val="bg1"/>
              </a:solidFill>
              <a:latin typeface="Arial" panose="020B0604020202020204" pitchFamily="34" charset="0"/>
              <a:cs typeface="Arial" panose="020B0604020202020204" pitchFamily="34" charset="0"/>
            </a:rPr>
            <a:pPr algn="ctr"/>
            <a:t>APPLICATION REVIEW</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32</xdr:col>
      <xdr:colOff>0</xdr:colOff>
      <xdr:row>1</xdr:row>
      <xdr:rowOff>0</xdr:rowOff>
    </xdr:from>
    <xdr:to>
      <xdr:col>37</xdr:col>
      <xdr:colOff>1</xdr:colOff>
      <xdr:row>4</xdr:row>
      <xdr:rowOff>0</xdr:rowOff>
    </xdr:to>
    <xdr:sp macro="" textlink="MAIN6">
      <xdr:nvSpPr>
        <xdr:cNvPr id="8" name="MENU6"/>
        <xdr:cNvSpPr/>
      </xdr:nvSpPr>
      <xdr:spPr>
        <a:xfrm>
          <a:off x="10058400" y="200025"/>
          <a:ext cx="1571626"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54BCEB"/>
              </a:solidFill>
            </a14:hiddenFill>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B12A3774-975E-4B41-A681-E085295C6D0E}" type="TxLink">
            <a:rPr lang="en-US" sz="1100" b="0" i="0" u="none" strike="noStrike">
              <a:noFill/>
              <a:latin typeface="Arial" panose="020B0604020202020204" pitchFamily="34" charset="0"/>
              <a:cs typeface="Arial" panose="020B0604020202020204" pitchFamily="34" charset="0"/>
            </a:rPr>
            <a:pPr algn="ctr"/>
            <a:t>FINAL STEPS</a:t>
          </a:fld>
          <a:endParaRPr lang="en-US" sz="1100">
            <a:noFill/>
            <a:latin typeface="Arial" panose="020B0604020202020204" pitchFamily="34" charset="0"/>
            <a:cs typeface="Arial" panose="020B0604020202020204" pitchFamily="34" charset="0"/>
          </a:endParaRPr>
        </a:p>
      </xdr:txBody>
    </xdr:sp>
    <xdr:clientData/>
  </xdr:twoCellAnchor>
  <xdr:twoCellAnchor>
    <xdr:from>
      <xdr:col>36</xdr:col>
      <xdr:colOff>314324</xdr:colOff>
      <xdr:row>1</xdr:row>
      <xdr:rowOff>0</xdr:rowOff>
    </xdr:from>
    <xdr:to>
      <xdr:col>41</xdr:col>
      <xdr:colOff>314324</xdr:colOff>
      <xdr:row>4</xdr:row>
      <xdr:rowOff>0</xdr:rowOff>
    </xdr:to>
    <xdr:sp macro="" textlink="MAIN7">
      <xdr:nvSpPr>
        <xdr:cNvPr id="9" name="MENU7"/>
        <xdr:cNvSpPr/>
      </xdr:nvSpPr>
      <xdr:spPr>
        <a:xfrm>
          <a:off x="11630024" y="200025"/>
          <a:ext cx="1571625"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54BCEB"/>
              </a:solidFill>
            </a14:hiddenFill>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FORM4</a:t>
          </a:fld>
          <a:endParaRPr lang="en-US" sz="1100">
            <a:noFill/>
            <a:latin typeface="Arial" panose="020B0604020202020204" pitchFamily="34" charset="0"/>
            <a:cs typeface="Arial" panose="020B0604020202020204" pitchFamily="34" charset="0"/>
          </a:endParaRPr>
        </a:p>
      </xdr:txBody>
    </xdr:sp>
    <xdr:clientData/>
  </xdr:twoCellAnchor>
  <xdr:twoCellAnchor>
    <xdr:from>
      <xdr:col>1</xdr:col>
      <xdr:colOff>0</xdr:colOff>
      <xdr:row>4</xdr:row>
      <xdr:rowOff>1</xdr:rowOff>
    </xdr:from>
    <xdr:to>
      <xdr:col>44</xdr:col>
      <xdr:colOff>0</xdr:colOff>
      <xdr:row>7</xdr:row>
      <xdr:rowOff>0</xdr:rowOff>
    </xdr:to>
    <xdr:sp macro="" textlink="">
      <xdr:nvSpPr>
        <xdr:cNvPr id="10" name="TOPRIBBON"/>
        <xdr:cNvSpPr/>
      </xdr:nvSpPr>
      <xdr:spPr>
        <a:xfrm>
          <a:off x="314325" y="800101"/>
          <a:ext cx="13515975" cy="600074"/>
        </a:xfrm>
        <a:prstGeom prst="round2SameRect">
          <a:avLst/>
        </a:prstGeom>
        <a:solidFill>
          <a:srgbClr val="7BC14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p>
      </xdr:txBody>
    </xdr:sp>
    <xdr:clientData/>
  </xdr:twoCellAnchor>
  <xdr:twoCellAnchor>
    <xdr:from>
      <xdr:col>2</xdr:col>
      <xdr:colOff>2720</xdr:colOff>
      <xdr:row>5</xdr:row>
      <xdr:rowOff>0</xdr:rowOff>
    </xdr:from>
    <xdr:to>
      <xdr:col>7</xdr:col>
      <xdr:colOff>457</xdr:colOff>
      <xdr:row>6</xdr:row>
      <xdr:rowOff>197827</xdr:rowOff>
    </xdr:to>
    <xdr:sp macro="" textlink="M3S1">
      <xdr:nvSpPr>
        <xdr:cNvPr id="11" name="SUBMENU1">
          <a:hlinkClick xmlns:r="http://schemas.openxmlformats.org/officeDocument/2006/relationships" r:id="rId6"/>
        </xdr:cNvPr>
        <xdr:cNvSpPr/>
      </xdr:nvSpPr>
      <xdr:spPr>
        <a:xfrm>
          <a:off x="631370" y="1000125"/>
          <a:ext cx="1569362" cy="397852"/>
        </a:xfrm>
        <a:prstGeom prst="round2SameRect">
          <a:avLst/>
        </a:prstGeom>
        <a:solidFill>
          <a:srgbClr val="555555"/>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ADF56A7A-CB83-4152-B95A-120E0363F7FB}"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EMS Savings</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7</xdr:col>
      <xdr:colOff>2551</xdr:colOff>
      <xdr:row>4</xdr:row>
      <xdr:rowOff>200705</xdr:rowOff>
    </xdr:from>
    <xdr:to>
      <xdr:col>12</xdr:col>
      <xdr:colOff>2550</xdr:colOff>
      <xdr:row>7</xdr:row>
      <xdr:rowOff>0</xdr:rowOff>
    </xdr:to>
    <xdr:sp macro="" textlink="M3S2">
      <xdr:nvSpPr>
        <xdr:cNvPr id="12" name="SUBMENU2">
          <a:hlinkClick xmlns:r="http://schemas.openxmlformats.org/officeDocument/2006/relationships" r:id="rId8"/>
        </xdr:cNvPr>
        <xdr:cNvSpPr/>
      </xdr:nvSpPr>
      <xdr:spPr>
        <a:xfrm>
          <a:off x="2202826" y="1000805"/>
          <a:ext cx="1571624" cy="399370"/>
        </a:xfrm>
        <a:prstGeom prst="round2SameRect">
          <a:avLst/>
        </a:prstGeom>
        <a:solidFill>
          <a:srgbClr val="555555"/>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3F4CA6B-01F3-44D0-A0E3-D0AA753206B2}"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EMS Software Information</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12</xdr:col>
      <xdr:colOff>2551</xdr:colOff>
      <xdr:row>4</xdr:row>
      <xdr:rowOff>200705</xdr:rowOff>
    </xdr:from>
    <xdr:to>
      <xdr:col>17</xdr:col>
      <xdr:colOff>2550</xdr:colOff>
      <xdr:row>7</xdr:row>
      <xdr:rowOff>0</xdr:rowOff>
    </xdr:to>
    <xdr:sp macro="" textlink="M3S3">
      <xdr:nvSpPr>
        <xdr:cNvPr id="13" name="SUBMENU3">
          <a:hlinkClick xmlns:r="http://schemas.openxmlformats.org/officeDocument/2006/relationships" r:id="rId9"/>
        </xdr:cNvPr>
        <xdr:cNvSpPr/>
      </xdr:nvSpPr>
      <xdr:spPr>
        <a:xfrm>
          <a:off x="3774451" y="1000805"/>
          <a:ext cx="1571624" cy="399370"/>
        </a:xfrm>
        <a:prstGeom prst="round2SameRect">
          <a:avLst/>
        </a:prstGeom>
        <a:solidFill>
          <a:srgbClr val="555555"/>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E60A9FB0-D7E6-4ADD-8A44-C9B2BE21324A}"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EMS Equipment Information</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17</xdr:col>
      <xdr:colOff>2551</xdr:colOff>
      <xdr:row>4</xdr:row>
      <xdr:rowOff>200705</xdr:rowOff>
    </xdr:from>
    <xdr:to>
      <xdr:col>22</xdr:col>
      <xdr:colOff>2550</xdr:colOff>
      <xdr:row>7</xdr:row>
      <xdr:rowOff>0</xdr:rowOff>
    </xdr:to>
    <xdr:sp macro="" textlink="M3S4">
      <xdr:nvSpPr>
        <xdr:cNvPr id="14" name="SUBMENU4">
          <a:hlinkClick xmlns:r="http://schemas.openxmlformats.org/officeDocument/2006/relationships" r:id="rId10"/>
        </xdr:cNvPr>
        <xdr:cNvSpPr/>
      </xdr:nvSpPr>
      <xdr:spPr>
        <a:xfrm>
          <a:off x="5346076" y="1000805"/>
          <a:ext cx="1571624" cy="399370"/>
        </a:xfrm>
        <a:prstGeom prst="round2SameRect">
          <a:avLst/>
        </a:prstGeom>
        <a:solidFill>
          <a:srgbClr val="555555"/>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EC4D1991-C1D9-486E-95EB-30A9469B742C}"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Refrigeration</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22</xdr:col>
      <xdr:colOff>2551</xdr:colOff>
      <xdr:row>4</xdr:row>
      <xdr:rowOff>200705</xdr:rowOff>
    </xdr:from>
    <xdr:to>
      <xdr:col>27</xdr:col>
      <xdr:colOff>2549</xdr:colOff>
      <xdr:row>7</xdr:row>
      <xdr:rowOff>0</xdr:rowOff>
    </xdr:to>
    <xdr:sp macro="" textlink="M3S5">
      <xdr:nvSpPr>
        <xdr:cNvPr id="15" name="SUBMENU5">
          <a:hlinkClick xmlns:r="http://schemas.openxmlformats.org/officeDocument/2006/relationships" r:id="rId11"/>
        </xdr:cNvPr>
        <xdr:cNvSpPr/>
      </xdr:nvSpPr>
      <xdr:spPr>
        <a:xfrm>
          <a:off x="6917701" y="1000805"/>
          <a:ext cx="1571623" cy="399370"/>
        </a:xfrm>
        <a:prstGeom prst="round2SameRect">
          <a:avLst/>
        </a:prstGeom>
        <a:solidFill>
          <a:srgbClr val="555555"/>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52BFCEF9-4B05-45FB-B7B3-9621E37C07CC}"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Commercial Cooking</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27</xdr:col>
      <xdr:colOff>0</xdr:colOff>
      <xdr:row>5</xdr:row>
      <xdr:rowOff>51480</xdr:rowOff>
    </xdr:from>
    <xdr:to>
      <xdr:col>32</xdr:col>
      <xdr:colOff>2865</xdr:colOff>
      <xdr:row>7</xdr:row>
      <xdr:rowOff>50800</xdr:rowOff>
    </xdr:to>
    <xdr:sp macro="" textlink="M3S6">
      <xdr:nvSpPr>
        <xdr:cNvPr id="16" name="SUBMENU6">
          <a:hlinkClick xmlns:r="http://schemas.openxmlformats.org/officeDocument/2006/relationships" r:id="rId12"/>
        </xdr:cNvPr>
        <xdr:cNvSpPr/>
      </xdr:nvSpPr>
      <xdr:spPr>
        <a:xfrm>
          <a:off x="8486775" y="1051605"/>
          <a:ext cx="1574490" cy="399370"/>
        </a:xfrm>
        <a:prstGeom prst="round2SameRect">
          <a:avLst/>
        </a:prstGeom>
        <a:solidFill>
          <a:srgbClr val="828282"/>
        </a:solidFill>
        <a:ln w="12700">
          <a:solidFill>
            <a:srgbClr val="7F7F7F"/>
          </a:solidFill>
        </a:ln>
        <a:effectLst>
          <a:outerShdw blurRad="25400" dist="508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30A5A5F-CF4B-4F90-A7E3-B223777D7BE2}"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HVAC / Motor / Misc.</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0</xdr:col>
      <xdr:colOff>314323</xdr:colOff>
      <xdr:row>7</xdr:row>
      <xdr:rowOff>200024</xdr:rowOff>
    </xdr:from>
    <xdr:to>
      <xdr:col>44</xdr:col>
      <xdr:colOff>0</xdr:colOff>
      <xdr:row>199</xdr:row>
      <xdr:rowOff>0</xdr:rowOff>
    </xdr:to>
    <xdr:sp macro="" textlink="">
      <xdr:nvSpPr>
        <xdr:cNvPr id="19" name="BORDER"/>
        <xdr:cNvSpPr/>
      </xdr:nvSpPr>
      <xdr:spPr>
        <a:xfrm>
          <a:off x="314323" y="1600199"/>
          <a:ext cx="13515977" cy="37804726"/>
        </a:xfrm>
        <a:prstGeom prst="frame">
          <a:avLst>
            <a:gd name="adj1" fmla="val 97"/>
          </a:avLst>
        </a:prstGeom>
        <a:noFill/>
        <a:ln w="12700" cap="flat" cmpd="sng" algn="ctr">
          <a:solidFill>
            <a:srgbClr val="828282"/>
          </a:solidFill>
          <a:prstDash val="solid"/>
          <a:miter lim="800000"/>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fPrintsWithSheet="0"/>
  </xdr:twoCellAnchor>
  <xdr:twoCellAnchor editAs="absolute">
    <xdr:from>
      <xdr:col>2</xdr:col>
      <xdr:colOff>2720</xdr:colOff>
      <xdr:row>8</xdr:row>
      <xdr:rowOff>201232</xdr:rowOff>
    </xdr:from>
    <xdr:to>
      <xdr:col>4</xdr:col>
      <xdr:colOff>960</xdr:colOff>
      <xdr:row>11</xdr:row>
      <xdr:rowOff>1207</xdr:rowOff>
    </xdr:to>
    <xdr:sp macro="" textlink="">
      <xdr:nvSpPr>
        <xdr:cNvPr id="20" name="BACK">
          <a:hlinkClick xmlns:r="http://schemas.openxmlformats.org/officeDocument/2006/relationships" r:id="rId11"/>
        </xdr:cNvPr>
        <xdr:cNvSpPr>
          <a:spLocks noChangeAspect="1"/>
        </xdr:cNvSpPr>
      </xdr:nvSpPr>
      <xdr:spPr>
        <a:xfrm>
          <a:off x="631370" y="1801432"/>
          <a:ext cx="626890" cy="400050"/>
        </a:xfrm>
        <a:prstGeom prst="leftArrow">
          <a:avLst/>
        </a:prstGeom>
        <a:solidFill>
          <a:srgbClr val="1B6CB5"/>
        </a:solidFill>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1</xdr:col>
      <xdr:colOff>0</xdr:colOff>
      <xdr:row>7</xdr:row>
      <xdr:rowOff>0</xdr:rowOff>
    </xdr:from>
    <xdr:to>
      <xdr:col>44</xdr:col>
      <xdr:colOff>0</xdr:colOff>
      <xdr:row>8</xdr:row>
      <xdr:rowOff>0</xdr:rowOff>
    </xdr:to>
    <xdr:sp macro="" textlink="">
      <xdr:nvSpPr>
        <xdr:cNvPr id="21" name="BOTTOMRIBBON"/>
        <xdr:cNvSpPr/>
      </xdr:nvSpPr>
      <xdr:spPr>
        <a:xfrm>
          <a:off x="314325" y="1400175"/>
          <a:ext cx="13515975" cy="200025"/>
        </a:xfrm>
        <a:prstGeom prst="rect">
          <a:avLst/>
        </a:prstGeom>
        <a:solidFill>
          <a:srgbClr val="82828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solidFill>
              <a:srgbClr val="FFFFFF"/>
            </a:solidFill>
          </a:endParaRPr>
        </a:p>
      </xdr:txBody>
    </xdr:sp>
    <xdr:clientData/>
  </xdr:twoCellAnchor>
  <xdr:twoCellAnchor editAs="oneCell">
    <xdr:from>
      <xdr:col>2</xdr:col>
      <xdr:colOff>0</xdr:colOff>
      <xdr:row>1</xdr:row>
      <xdr:rowOff>0</xdr:rowOff>
    </xdr:from>
    <xdr:to>
      <xdr:col>5</xdr:col>
      <xdr:colOff>155661</xdr:colOff>
      <xdr:row>3</xdr:row>
      <xdr:rowOff>147034</xdr:rowOff>
    </xdr:to>
    <xdr:pic>
      <xdr:nvPicPr>
        <xdr:cNvPr id="31" name="LOGO" descr="Screen Clipping"/>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628650" y="200025"/>
          <a:ext cx="1098636" cy="547084"/>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absolute">
    <xdr:from>
      <xdr:col>41</xdr:col>
      <xdr:colOff>0</xdr:colOff>
      <xdr:row>9</xdr:row>
      <xdr:rowOff>1047</xdr:rowOff>
    </xdr:from>
    <xdr:to>
      <xdr:col>42</xdr:col>
      <xdr:colOff>313195</xdr:colOff>
      <xdr:row>11</xdr:row>
      <xdr:rowOff>1046</xdr:rowOff>
    </xdr:to>
    <xdr:sp macro="" textlink="">
      <xdr:nvSpPr>
        <xdr:cNvPr id="2" name="NEXT">
          <a:hlinkClick xmlns:r="http://schemas.openxmlformats.org/officeDocument/2006/relationships" r:id="rId1"/>
        </xdr:cNvPr>
        <xdr:cNvSpPr>
          <a:spLocks noChangeAspect="1"/>
        </xdr:cNvSpPr>
      </xdr:nvSpPr>
      <xdr:spPr>
        <a:xfrm>
          <a:off x="12887325" y="1801272"/>
          <a:ext cx="627520" cy="400049"/>
        </a:xfrm>
        <a:prstGeom prst="rightArrow">
          <a:avLst/>
        </a:prstGeom>
        <a:solidFill>
          <a:srgbClr val="1B6CB5"/>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7</xdr:col>
      <xdr:colOff>457</xdr:colOff>
      <xdr:row>1</xdr:row>
      <xdr:rowOff>0</xdr:rowOff>
    </xdr:from>
    <xdr:to>
      <xdr:col>12</xdr:col>
      <xdr:colOff>0</xdr:colOff>
      <xdr:row>4</xdr:row>
      <xdr:rowOff>0</xdr:rowOff>
    </xdr:to>
    <xdr:sp macro="" textlink="MAIN1">
      <xdr:nvSpPr>
        <xdr:cNvPr id="3" name="MENU1">
          <a:hlinkClick xmlns:r="http://schemas.openxmlformats.org/officeDocument/2006/relationships" r:id="rId2"/>
        </xdr:cNvPr>
        <xdr:cNvSpPr/>
      </xdr:nvSpPr>
      <xdr:spPr>
        <a:xfrm>
          <a:off x="2200732" y="200025"/>
          <a:ext cx="1571168" cy="600075"/>
        </a:xfrm>
        <a:prstGeom prst="round2SameRect">
          <a:avLst/>
        </a:prstGeom>
        <a:solidFill>
          <a:srgbClr val="555555"/>
        </a:solid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D6F2F067-2676-4601-ABCE-75BD5137E3D5}" type="TxLink">
            <a:rPr lang="en-US" sz="1100" b="0" i="0" u="none" strike="noStrike">
              <a:solidFill>
                <a:srgbClr val="FFFFFF"/>
              </a:solidFill>
              <a:latin typeface="Calibri"/>
            </a:rPr>
            <a:pPr algn="ctr"/>
            <a:t>START</a:t>
          </a:fld>
          <a:endParaRPr lang="en-US" sz="1100">
            <a:solidFill>
              <a:srgbClr val="FFFFFF"/>
            </a:solidFill>
          </a:endParaRPr>
        </a:p>
      </xdr:txBody>
    </xdr:sp>
    <xdr:clientData/>
  </xdr:twoCellAnchor>
  <xdr:twoCellAnchor>
    <xdr:from>
      <xdr:col>12</xdr:col>
      <xdr:colOff>0</xdr:colOff>
      <xdr:row>1</xdr:row>
      <xdr:rowOff>0</xdr:rowOff>
    </xdr:from>
    <xdr:to>
      <xdr:col>17</xdr:col>
      <xdr:colOff>0</xdr:colOff>
      <xdr:row>4</xdr:row>
      <xdr:rowOff>0</xdr:rowOff>
    </xdr:to>
    <xdr:sp macro="" textlink="MAIN2">
      <xdr:nvSpPr>
        <xdr:cNvPr id="4" name="MENU2">
          <a:hlinkClick xmlns:r="http://schemas.openxmlformats.org/officeDocument/2006/relationships" r:id="rId3"/>
        </xdr:cNvPr>
        <xdr:cNvSpPr/>
      </xdr:nvSpPr>
      <xdr:spPr>
        <a:xfrm>
          <a:off x="3771900" y="200025"/>
          <a:ext cx="1571625" cy="600075"/>
        </a:xfrm>
        <a:prstGeom prst="round2SameRect">
          <a:avLst/>
        </a:prstGeom>
        <a:solidFill>
          <a:srgbClr val="555555"/>
        </a:solid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59A035B9-F1D2-4E89-B262-AF2DF0C338A9}" type="TxLink">
            <a:rPr lang="en-US" sz="1100" b="0" i="0" u="none" strike="noStrike">
              <a:solidFill>
                <a:srgbClr val="FFFFFF"/>
              </a:solidFill>
              <a:latin typeface="Calibri"/>
            </a:rPr>
            <a:pPr algn="ctr"/>
            <a:t>PROJECT INFORMATION</a:t>
          </a:fld>
          <a:endParaRPr lang="en-US" sz="1100">
            <a:solidFill>
              <a:srgbClr val="FFFFFF"/>
            </a:solidFill>
          </a:endParaRPr>
        </a:p>
      </xdr:txBody>
    </xdr:sp>
    <xdr:clientData/>
  </xdr:twoCellAnchor>
  <xdr:twoCellAnchor>
    <xdr:from>
      <xdr:col>17</xdr:col>
      <xdr:colOff>0</xdr:colOff>
      <xdr:row>1</xdr:row>
      <xdr:rowOff>133350</xdr:rowOff>
    </xdr:from>
    <xdr:to>
      <xdr:col>22</xdr:col>
      <xdr:colOff>0</xdr:colOff>
      <xdr:row>4</xdr:row>
      <xdr:rowOff>133350</xdr:rowOff>
    </xdr:to>
    <xdr:sp macro="" textlink="MAIN3">
      <xdr:nvSpPr>
        <xdr:cNvPr id="5" name="MENU3">
          <a:hlinkClick xmlns:r="http://schemas.openxmlformats.org/officeDocument/2006/relationships" r:id="rId4"/>
        </xdr:cNvPr>
        <xdr:cNvSpPr/>
      </xdr:nvSpPr>
      <xdr:spPr>
        <a:xfrm>
          <a:off x="5343525" y="333375"/>
          <a:ext cx="1571625" cy="600075"/>
        </a:xfrm>
        <a:prstGeom prst="round2SameRect">
          <a:avLst/>
        </a:prstGeom>
        <a:solidFill>
          <a:srgbClr val="7BC143"/>
        </a:solid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06A037F-AE33-47CC-85C1-F6D62694F95D}" type="TxLink">
            <a:rPr lang="en-US" sz="1100" b="0" i="0" u="none" strike="noStrike">
              <a:solidFill>
                <a:sysClr val="windowText" lastClr="000000"/>
              </a:solidFill>
              <a:latin typeface="Calibri"/>
            </a:rPr>
            <a:pPr algn="ctr"/>
            <a:t>EMS INFORMATION INPUT</a:t>
          </a:fld>
          <a:endParaRPr lang="en-US" sz="1100">
            <a:solidFill>
              <a:sysClr val="windowText" lastClr="000000"/>
            </a:solidFill>
          </a:endParaRPr>
        </a:p>
      </xdr:txBody>
    </xdr:sp>
    <xdr:clientData/>
  </xdr:twoCellAnchor>
  <xdr:twoCellAnchor>
    <xdr:from>
      <xdr:col>22</xdr:col>
      <xdr:colOff>0</xdr:colOff>
      <xdr:row>1</xdr:row>
      <xdr:rowOff>0</xdr:rowOff>
    </xdr:from>
    <xdr:to>
      <xdr:col>27</xdr:col>
      <xdr:colOff>0</xdr:colOff>
      <xdr:row>4</xdr:row>
      <xdr:rowOff>0</xdr:rowOff>
    </xdr:to>
    <xdr:sp macro="" textlink="MAIN4">
      <xdr:nvSpPr>
        <xdr:cNvPr id="6" name="MENU4">
          <a:hlinkClick xmlns:r="http://schemas.openxmlformats.org/officeDocument/2006/relationships" r:id="rId5"/>
        </xdr:cNvPr>
        <xdr:cNvSpPr/>
      </xdr:nvSpPr>
      <xdr:spPr>
        <a:xfrm>
          <a:off x="6915150" y="200025"/>
          <a:ext cx="1571625" cy="600075"/>
        </a:xfrm>
        <a:prstGeom prst="round2SameRect">
          <a:avLst/>
        </a:prstGeom>
        <a:solidFill>
          <a:srgbClr val="555555"/>
        </a:solid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CB369157-CA5B-4E40-B1DE-604993B819B3}" type="TxLink">
            <a:rPr lang="en-US" sz="1100" b="0" i="0" u="none" strike="noStrike">
              <a:solidFill>
                <a:srgbClr val="FFFFFF"/>
              </a:solidFill>
              <a:latin typeface="Calibri"/>
            </a:rPr>
            <a:pPr algn="ctr"/>
            <a:t>CUSTOM MEASURES INPUT</a:t>
          </a:fld>
          <a:endParaRPr lang="en-US" sz="1100">
            <a:solidFill>
              <a:srgbClr val="FFFFFF"/>
            </a:solidFill>
          </a:endParaRPr>
        </a:p>
      </xdr:txBody>
    </xdr:sp>
    <xdr:clientData/>
  </xdr:twoCellAnchor>
  <xdr:twoCellAnchor>
    <xdr:from>
      <xdr:col>27</xdr:col>
      <xdr:colOff>0</xdr:colOff>
      <xdr:row>1</xdr:row>
      <xdr:rowOff>0</xdr:rowOff>
    </xdr:from>
    <xdr:to>
      <xdr:col>32</xdr:col>
      <xdr:colOff>0</xdr:colOff>
      <xdr:row>4</xdr:row>
      <xdr:rowOff>0</xdr:rowOff>
    </xdr:to>
    <xdr:sp macro="" textlink="MAIN5">
      <xdr:nvSpPr>
        <xdr:cNvPr id="7" name="MENU5">
          <a:hlinkClick xmlns:r="http://schemas.openxmlformats.org/officeDocument/2006/relationships" r:id="rId6"/>
        </xdr:cNvPr>
        <xdr:cNvSpPr/>
      </xdr:nvSpPr>
      <xdr:spPr>
        <a:xfrm>
          <a:off x="8486775" y="200025"/>
          <a:ext cx="1571625" cy="600075"/>
        </a:xfrm>
        <a:prstGeom prst="round2SameRect">
          <a:avLst/>
        </a:prstGeom>
        <a:solidFill>
          <a:srgbClr val="555555"/>
        </a:solid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F0EEDDA6-4934-49B4-972D-20D21D440D82}" type="TxLink">
            <a:rPr lang="en-US" sz="1100" b="0" i="0" u="none" strike="noStrike">
              <a:solidFill>
                <a:srgbClr val="FFFFFF"/>
              </a:solidFill>
              <a:latin typeface="Calibri"/>
            </a:rPr>
            <a:pPr algn="ctr"/>
            <a:t>APPLICATION REVIEW</a:t>
          </a:fld>
          <a:endParaRPr lang="en-US" sz="1100">
            <a:solidFill>
              <a:srgbClr val="FFFFFF"/>
            </a:solidFill>
          </a:endParaRPr>
        </a:p>
      </xdr:txBody>
    </xdr:sp>
    <xdr:clientData/>
  </xdr:twoCellAnchor>
  <xdr:twoCellAnchor>
    <xdr:from>
      <xdr:col>32</xdr:col>
      <xdr:colOff>0</xdr:colOff>
      <xdr:row>1</xdr:row>
      <xdr:rowOff>0</xdr:rowOff>
    </xdr:from>
    <xdr:to>
      <xdr:col>37</xdr:col>
      <xdr:colOff>1</xdr:colOff>
      <xdr:row>4</xdr:row>
      <xdr:rowOff>0</xdr:rowOff>
    </xdr:to>
    <xdr:sp macro="" textlink="MAIN6">
      <xdr:nvSpPr>
        <xdr:cNvPr id="8" name="MENU6"/>
        <xdr:cNvSpPr/>
      </xdr:nvSpPr>
      <xdr:spPr>
        <a:xfrm>
          <a:off x="10058400" y="200025"/>
          <a:ext cx="1571626"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54BCEB"/>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B12A3774-975E-4B41-A681-E085295C6D0E}" type="TxLink">
            <a:rPr lang="en-US" sz="1100" b="0" i="0" u="none" strike="noStrike">
              <a:noFill/>
              <a:latin typeface="Calibri"/>
            </a:rPr>
            <a:pPr algn="ctr"/>
            <a:t>FINAL STEPS</a:t>
          </a:fld>
          <a:endParaRPr lang="en-US" sz="1100">
            <a:noFill/>
          </a:endParaRPr>
        </a:p>
      </xdr:txBody>
    </xdr:sp>
    <xdr:clientData/>
  </xdr:twoCellAnchor>
  <xdr:twoCellAnchor>
    <xdr:from>
      <xdr:col>36</xdr:col>
      <xdr:colOff>314324</xdr:colOff>
      <xdr:row>1</xdr:row>
      <xdr:rowOff>0</xdr:rowOff>
    </xdr:from>
    <xdr:to>
      <xdr:col>41</xdr:col>
      <xdr:colOff>314324</xdr:colOff>
      <xdr:row>4</xdr:row>
      <xdr:rowOff>0</xdr:rowOff>
    </xdr:to>
    <xdr:sp macro="" textlink="MAIN7">
      <xdr:nvSpPr>
        <xdr:cNvPr id="9" name="MENU7"/>
        <xdr:cNvSpPr/>
      </xdr:nvSpPr>
      <xdr:spPr>
        <a:xfrm>
          <a:off x="11630024" y="200025"/>
          <a:ext cx="1571625"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54BCEB"/>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Calibri"/>
            </a:rPr>
            <a:pPr algn="ctr"/>
            <a:t>FORM4</a:t>
          </a:fld>
          <a:endParaRPr lang="en-US" sz="1100">
            <a:noFill/>
          </a:endParaRPr>
        </a:p>
      </xdr:txBody>
    </xdr:sp>
    <xdr:clientData/>
  </xdr:twoCellAnchor>
  <xdr:twoCellAnchor>
    <xdr:from>
      <xdr:col>1</xdr:col>
      <xdr:colOff>0</xdr:colOff>
      <xdr:row>4</xdr:row>
      <xdr:rowOff>1</xdr:rowOff>
    </xdr:from>
    <xdr:to>
      <xdr:col>44</xdr:col>
      <xdr:colOff>0</xdr:colOff>
      <xdr:row>7</xdr:row>
      <xdr:rowOff>0</xdr:rowOff>
    </xdr:to>
    <xdr:sp macro="" textlink="">
      <xdr:nvSpPr>
        <xdr:cNvPr id="10" name="TOPRIBBON"/>
        <xdr:cNvSpPr/>
      </xdr:nvSpPr>
      <xdr:spPr>
        <a:xfrm>
          <a:off x="314325" y="800101"/>
          <a:ext cx="13515975" cy="600074"/>
        </a:xfrm>
        <a:prstGeom prst="round2SameRect">
          <a:avLst/>
        </a:prstGeom>
        <a:solidFill>
          <a:srgbClr val="7BC14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p>
      </xdr:txBody>
    </xdr:sp>
    <xdr:clientData/>
  </xdr:twoCellAnchor>
  <xdr:twoCellAnchor>
    <xdr:from>
      <xdr:col>2</xdr:col>
      <xdr:colOff>2720</xdr:colOff>
      <xdr:row>5</xdr:row>
      <xdr:rowOff>0</xdr:rowOff>
    </xdr:from>
    <xdr:to>
      <xdr:col>7</xdr:col>
      <xdr:colOff>457</xdr:colOff>
      <xdr:row>6</xdr:row>
      <xdr:rowOff>197827</xdr:rowOff>
    </xdr:to>
    <xdr:sp macro="" textlink="M3S1">
      <xdr:nvSpPr>
        <xdr:cNvPr id="11" name="SUBMENU1">
          <a:hlinkClick xmlns:r="http://schemas.openxmlformats.org/officeDocument/2006/relationships" r:id="rId4"/>
        </xdr:cNvPr>
        <xdr:cNvSpPr/>
      </xdr:nvSpPr>
      <xdr:spPr>
        <a:xfrm>
          <a:off x="631370" y="1000125"/>
          <a:ext cx="1569362" cy="397852"/>
        </a:xfrm>
        <a:prstGeom prst="round2SameRect">
          <a:avLst/>
        </a:prstGeom>
        <a:solidFill>
          <a:srgbClr val="555555"/>
        </a:solid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ADF56A7A-CB83-4152-B95A-120E0363F7FB}" type="TxLink">
            <a:rPr lang="en-US" sz="1100" b="0" i="0" u="none" strike="noStrike">
              <a:solidFill>
                <a:srgbClr val="FFFFFF"/>
              </a:solidFill>
              <a:latin typeface="Calibri"/>
            </a:rPr>
            <a:pPr algn="ctr"/>
            <a:t>EMS Savings</a:t>
          </a:fld>
          <a:endParaRPr lang="en-US" sz="1100">
            <a:solidFill>
              <a:srgbClr val="FFFFFF"/>
            </a:solidFill>
          </a:endParaRPr>
        </a:p>
      </xdr:txBody>
    </xdr:sp>
    <xdr:clientData/>
  </xdr:twoCellAnchor>
  <xdr:twoCellAnchor>
    <xdr:from>
      <xdr:col>7</xdr:col>
      <xdr:colOff>2551</xdr:colOff>
      <xdr:row>4</xdr:row>
      <xdr:rowOff>200705</xdr:rowOff>
    </xdr:from>
    <xdr:to>
      <xdr:col>12</xdr:col>
      <xdr:colOff>2550</xdr:colOff>
      <xdr:row>7</xdr:row>
      <xdr:rowOff>0</xdr:rowOff>
    </xdr:to>
    <xdr:sp macro="" textlink="M3S2">
      <xdr:nvSpPr>
        <xdr:cNvPr id="12" name="SUBMENU2">
          <a:hlinkClick xmlns:r="http://schemas.openxmlformats.org/officeDocument/2006/relationships" r:id="rId7"/>
        </xdr:cNvPr>
        <xdr:cNvSpPr/>
      </xdr:nvSpPr>
      <xdr:spPr>
        <a:xfrm>
          <a:off x="2202826" y="1000805"/>
          <a:ext cx="1571624" cy="399370"/>
        </a:xfrm>
        <a:prstGeom prst="round2SameRect">
          <a:avLst/>
        </a:prstGeom>
        <a:solidFill>
          <a:srgbClr val="555555"/>
        </a:solid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3F4CA6B-01F3-44D0-A0E3-D0AA753206B2}" type="TxLink">
            <a:rPr lang="en-US" sz="1100" b="0" i="0" u="none" strike="noStrike">
              <a:solidFill>
                <a:srgbClr val="FFFFFF"/>
              </a:solidFill>
              <a:latin typeface="Calibri"/>
            </a:rPr>
            <a:pPr algn="ctr"/>
            <a:t>EMS Software Information</a:t>
          </a:fld>
          <a:endParaRPr lang="en-US" sz="1100">
            <a:solidFill>
              <a:srgbClr val="FFFFFF"/>
            </a:solidFill>
          </a:endParaRPr>
        </a:p>
      </xdr:txBody>
    </xdr:sp>
    <xdr:clientData/>
  </xdr:twoCellAnchor>
  <xdr:twoCellAnchor>
    <xdr:from>
      <xdr:col>12</xdr:col>
      <xdr:colOff>2551</xdr:colOff>
      <xdr:row>4</xdr:row>
      <xdr:rowOff>200705</xdr:rowOff>
    </xdr:from>
    <xdr:to>
      <xdr:col>17</xdr:col>
      <xdr:colOff>2550</xdr:colOff>
      <xdr:row>7</xdr:row>
      <xdr:rowOff>0</xdr:rowOff>
    </xdr:to>
    <xdr:sp macro="" textlink="M3S3">
      <xdr:nvSpPr>
        <xdr:cNvPr id="13" name="SUBMENU3">
          <a:hlinkClick xmlns:r="http://schemas.openxmlformats.org/officeDocument/2006/relationships" r:id="rId8"/>
        </xdr:cNvPr>
        <xdr:cNvSpPr/>
      </xdr:nvSpPr>
      <xdr:spPr>
        <a:xfrm>
          <a:off x="3774451" y="1000805"/>
          <a:ext cx="1571624" cy="399370"/>
        </a:xfrm>
        <a:prstGeom prst="round2SameRect">
          <a:avLst/>
        </a:prstGeom>
        <a:solidFill>
          <a:srgbClr val="555555"/>
        </a:solid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E60A9FB0-D7E6-4ADD-8A44-C9B2BE21324A}" type="TxLink">
            <a:rPr lang="en-US" sz="1100" b="0" i="0" u="none" strike="noStrike">
              <a:solidFill>
                <a:schemeClr val="bg1"/>
              </a:solidFill>
              <a:latin typeface="Calibri"/>
            </a:rPr>
            <a:pPr algn="ctr"/>
            <a:t>EMS Equipment Information</a:t>
          </a:fld>
          <a:endParaRPr lang="en-US" sz="1100">
            <a:solidFill>
              <a:schemeClr val="bg1"/>
            </a:solidFill>
          </a:endParaRPr>
        </a:p>
      </xdr:txBody>
    </xdr:sp>
    <xdr:clientData/>
  </xdr:twoCellAnchor>
  <xdr:twoCellAnchor>
    <xdr:from>
      <xdr:col>17</xdr:col>
      <xdr:colOff>2551</xdr:colOff>
      <xdr:row>4</xdr:row>
      <xdr:rowOff>200705</xdr:rowOff>
    </xdr:from>
    <xdr:to>
      <xdr:col>22</xdr:col>
      <xdr:colOff>2550</xdr:colOff>
      <xdr:row>7</xdr:row>
      <xdr:rowOff>0</xdr:rowOff>
    </xdr:to>
    <xdr:sp macro="" textlink="M3S4">
      <xdr:nvSpPr>
        <xdr:cNvPr id="14" name="SUBMENU4">
          <a:hlinkClick xmlns:r="http://schemas.openxmlformats.org/officeDocument/2006/relationships" r:id="rId9"/>
        </xdr:cNvPr>
        <xdr:cNvSpPr/>
      </xdr:nvSpPr>
      <xdr:spPr>
        <a:xfrm>
          <a:off x="5346076" y="1000805"/>
          <a:ext cx="1571624" cy="399370"/>
        </a:xfrm>
        <a:prstGeom prst="round2SameRect">
          <a:avLst/>
        </a:prstGeom>
        <a:solidFill>
          <a:srgbClr val="555555"/>
        </a:solid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EC4D1991-C1D9-486E-95EB-30A9469B742C}" type="TxLink">
            <a:rPr lang="en-US" sz="1100" b="0" i="0" u="none" strike="noStrike">
              <a:solidFill>
                <a:schemeClr val="bg1"/>
              </a:solidFill>
              <a:latin typeface="Calibri"/>
            </a:rPr>
            <a:pPr algn="ctr"/>
            <a:t>Refrigeration</a:t>
          </a:fld>
          <a:endParaRPr lang="en-US" sz="1100">
            <a:solidFill>
              <a:schemeClr val="bg1"/>
            </a:solidFill>
          </a:endParaRPr>
        </a:p>
      </xdr:txBody>
    </xdr:sp>
    <xdr:clientData/>
  </xdr:twoCellAnchor>
  <xdr:twoCellAnchor>
    <xdr:from>
      <xdr:col>22</xdr:col>
      <xdr:colOff>2551</xdr:colOff>
      <xdr:row>4</xdr:row>
      <xdr:rowOff>200705</xdr:rowOff>
    </xdr:from>
    <xdr:to>
      <xdr:col>27</xdr:col>
      <xdr:colOff>2549</xdr:colOff>
      <xdr:row>7</xdr:row>
      <xdr:rowOff>0</xdr:rowOff>
    </xdr:to>
    <xdr:sp macro="" textlink="M3S5">
      <xdr:nvSpPr>
        <xdr:cNvPr id="15" name="SUBMENU5">
          <a:hlinkClick xmlns:r="http://schemas.openxmlformats.org/officeDocument/2006/relationships" r:id="rId10"/>
        </xdr:cNvPr>
        <xdr:cNvSpPr/>
      </xdr:nvSpPr>
      <xdr:spPr>
        <a:xfrm>
          <a:off x="6917701" y="1000805"/>
          <a:ext cx="1571623" cy="399370"/>
        </a:xfrm>
        <a:prstGeom prst="round2SameRect">
          <a:avLst/>
        </a:prstGeom>
        <a:solidFill>
          <a:srgbClr val="555555"/>
        </a:solid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52BFCEF9-4B05-45FB-B7B3-9621E37C07CC}" type="TxLink">
            <a:rPr lang="en-US" sz="1100" b="0" i="0" u="none" strike="noStrike">
              <a:solidFill>
                <a:schemeClr val="bg1"/>
              </a:solidFill>
              <a:latin typeface="Calibri"/>
            </a:rPr>
            <a:pPr algn="ctr"/>
            <a:t>Commercial Cooking</a:t>
          </a:fld>
          <a:endParaRPr lang="en-US" sz="1100">
            <a:solidFill>
              <a:schemeClr val="bg1"/>
            </a:solidFill>
          </a:endParaRPr>
        </a:p>
      </xdr:txBody>
    </xdr:sp>
    <xdr:clientData/>
  </xdr:twoCellAnchor>
  <xdr:twoCellAnchor>
    <xdr:from>
      <xdr:col>27</xdr:col>
      <xdr:colOff>0</xdr:colOff>
      <xdr:row>4</xdr:row>
      <xdr:rowOff>200705</xdr:rowOff>
    </xdr:from>
    <xdr:to>
      <xdr:col>32</xdr:col>
      <xdr:colOff>2865</xdr:colOff>
      <xdr:row>7</xdr:row>
      <xdr:rowOff>0</xdr:rowOff>
    </xdr:to>
    <xdr:sp macro="" textlink="M3S6">
      <xdr:nvSpPr>
        <xdr:cNvPr id="16" name="SUBMENU6">
          <a:hlinkClick xmlns:r="http://schemas.openxmlformats.org/officeDocument/2006/relationships" r:id="rId11"/>
        </xdr:cNvPr>
        <xdr:cNvSpPr/>
      </xdr:nvSpPr>
      <xdr:spPr>
        <a:xfrm>
          <a:off x="8486775" y="1000805"/>
          <a:ext cx="1574490" cy="399370"/>
        </a:xfrm>
        <a:prstGeom prst="round2SameRect">
          <a:avLst/>
        </a:prstGeom>
        <a:solidFill>
          <a:srgbClr val="555555"/>
        </a:solid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30A5A5F-CF4B-4F90-A7E3-B223777D7BE2}" type="TxLink">
            <a:rPr lang="en-US" sz="1100" b="0" i="0" u="none" strike="noStrike">
              <a:solidFill>
                <a:schemeClr val="bg1"/>
              </a:solidFill>
              <a:latin typeface="Calibri"/>
            </a:rPr>
            <a:pPr algn="ctr"/>
            <a:t>HVAC / Motor / Misc.</a:t>
          </a:fld>
          <a:endParaRPr lang="en-US" sz="1100">
            <a:solidFill>
              <a:schemeClr val="bg1"/>
            </a:solidFill>
          </a:endParaRPr>
        </a:p>
      </xdr:txBody>
    </xdr:sp>
    <xdr:clientData/>
  </xdr:twoCellAnchor>
  <xdr:twoCellAnchor>
    <xdr:from>
      <xdr:col>32</xdr:col>
      <xdr:colOff>2865</xdr:colOff>
      <xdr:row>5</xdr:row>
      <xdr:rowOff>51480</xdr:rowOff>
    </xdr:from>
    <xdr:to>
      <xdr:col>37</xdr:col>
      <xdr:colOff>2720</xdr:colOff>
      <xdr:row>7</xdr:row>
      <xdr:rowOff>50800</xdr:rowOff>
    </xdr:to>
    <xdr:sp macro="" textlink="M3S7">
      <xdr:nvSpPr>
        <xdr:cNvPr id="17" name="SUBMENU7">
          <a:hlinkClick xmlns:r="http://schemas.openxmlformats.org/officeDocument/2006/relationships" r:id="rId12"/>
        </xdr:cNvPr>
        <xdr:cNvSpPr/>
      </xdr:nvSpPr>
      <xdr:spPr>
        <a:xfrm>
          <a:off x="10061265" y="1051605"/>
          <a:ext cx="1571480" cy="399370"/>
        </a:xfrm>
        <a:prstGeom prst="round2SameRect">
          <a:avLst/>
        </a:prstGeom>
        <a:solidFill>
          <a:srgbClr val="1B6CB5"/>
        </a:solid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DBE1B27F-5FE8-4BDD-82FC-95C3FF9A200E}" type="TxLink">
            <a:rPr lang="en-US" sz="1100" b="0" i="0" u="none" strike="noStrike">
              <a:solidFill>
                <a:schemeClr val="bg1"/>
              </a:solidFill>
              <a:latin typeface="Calibri"/>
            </a:rPr>
            <a:pPr algn="ctr"/>
            <a:t>M3S7</a:t>
          </a:fld>
          <a:endParaRPr lang="en-US" sz="1100">
            <a:solidFill>
              <a:schemeClr val="bg1"/>
            </a:solidFill>
          </a:endParaRPr>
        </a:p>
      </xdr:txBody>
    </xdr:sp>
    <xdr:clientData/>
  </xdr:twoCellAnchor>
  <xdr:twoCellAnchor>
    <xdr:from>
      <xdr:col>37</xdr:col>
      <xdr:colOff>2720</xdr:colOff>
      <xdr:row>4</xdr:row>
      <xdr:rowOff>200705</xdr:rowOff>
    </xdr:from>
    <xdr:to>
      <xdr:col>42</xdr:col>
      <xdr:colOff>0</xdr:colOff>
      <xdr:row>7</xdr:row>
      <xdr:rowOff>0</xdr:rowOff>
    </xdr:to>
    <xdr:sp macro="" textlink="M3S8">
      <xdr:nvSpPr>
        <xdr:cNvPr id="18" name="SUBMENU8">
          <a:hlinkClick xmlns:r="http://schemas.openxmlformats.org/officeDocument/2006/relationships" r:id="rId1"/>
        </xdr:cNvPr>
        <xdr:cNvSpPr/>
      </xdr:nvSpPr>
      <xdr:spPr>
        <a:xfrm>
          <a:off x="11632745" y="1000805"/>
          <a:ext cx="1568905" cy="399370"/>
        </a:xfrm>
        <a:prstGeom prst="round2SameRect">
          <a:avLst/>
        </a:prstGeom>
        <a:solidFill>
          <a:srgbClr val="555555"/>
        </a:solid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46E3E1BF-E674-4A68-B875-4641DFF56CFA}" type="TxLink">
            <a:rPr lang="en-US" sz="1100" b="0" i="0" u="none" strike="noStrike">
              <a:solidFill>
                <a:schemeClr val="bg1"/>
              </a:solidFill>
              <a:latin typeface="Calibri"/>
            </a:rPr>
            <a:pPr algn="ctr"/>
            <a:t>M3S8</a:t>
          </a:fld>
          <a:endParaRPr lang="en-US" sz="1100">
            <a:solidFill>
              <a:schemeClr val="bg1"/>
            </a:solidFill>
          </a:endParaRPr>
        </a:p>
      </xdr:txBody>
    </xdr:sp>
    <xdr:clientData/>
  </xdr:twoCellAnchor>
  <xdr:twoCellAnchor>
    <xdr:from>
      <xdr:col>0</xdr:col>
      <xdr:colOff>314323</xdr:colOff>
      <xdr:row>7</xdr:row>
      <xdr:rowOff>200024</xdr:rowOff>
    </xdr:from>
    <xdr:to>
      <xdr:col>44</xdr:col>
      <xdr:colOff>0</xdr:colOff>
      <xdr:row>199</xdr:row>
      <xdr:rowOff>0</xdr:rowOff>
    </xdr:to>
    <xdr:sp macro="" textlink="">
      <xdr:nvSpPr>
        <xdr:cNvPr id="19" name="BORDER"/>
        <xdr:cNvSpPr/>
      </xdr:nvSpPr>
      <xdr:spPr>
        <a:xfrm>
          <a:off x="314323" y="1600199"/>
          <a:ext cx="13515977" cy="37804726"/>
        </a:xfrm>
        <a:prstGeom prst="frame">
          <a:avLst>
            <a:gd name="adj1" fmla="val 97"/>
          </a:avLst>
        </a:prstGeom>
        <a:noFill/>
        <a:ln w="12700" cap="flat" cmpd="sng" algn="ctr">
          <a:solidFill>
            <a:srgbClr val="1B6CB5"/>
          </a:solidFill>
          <a:prstDash val="solid"/>
          <a:miter lim="800000"/>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fPrintsWithSheet="0"/>
  </xdr:twoCellAnchor>
  <xdr:twoCellAnchor editAs="absolute">
    <xdr:from>
      <xdr:col>2</xdr:col>
      <xdr:colOff>2720</xdr:colOff>
      <xdr:row>9</xdr:row>
      <xdr:rowOff>1207</xdr:rowOff>
    </xdr:from>
    <xdr:to>
      <xdr:col>4</xdr:col>
      <xdr:colOff>960</xdr:colOff>
      <xdr:row>11</xdr:row>
      <xdr:rowOff>1207</xdr:rowOff>
    </xdr:to>
    <xdr:sp macro="" textlink="">
      <xdr:nvSpPr>
        <xdr:cNvPr id="20" name="BACK">
          <a:hlinkClick xmlns:r="http://schemas.openxmlformats.org/officeDocument/2006/relationships" r:id="rId11"/>
        </xdr:cNvPr>
        <xdr:cNvSpPr>
          <a:spLocks noChangeAspect="1"/>
        </xdr:cNvSpPr>
      </xdr:nvSpPr>
      <xdr:spPr>
        <a:xfrm>
          <a:off x="631370" y="1801432"/>
          <a:ext cx="626890" cy="400050"/>
        </a:xfrm>
        <a:prstGeom prst="leftArrow">
          <a:avLst/>
        </a:prstGeom>
        <a:solidFill>
          <a:srgbClr val="1B6CB5"/>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1</xdr:col>
      <xdr:colOff>0</xdr:colOff>
      <xdr:row>7</xdr:row>
      <xdr:rowOff>0</xdr:rowOff>
    </xdr:from>
    <xdr:to>
      <xdr:col>44</xdr:col>
      <xdr:colOff>0</xdr:colOff>
      <xdr:row>8</xdr:row>
      <xdr:rowOff>0</xdr:rowOff>
    </xdr:to>
    <xdr:sp macro="" textlink="">
      <xdr:nvSpPr>
        <xdr:cNvPr id="21" name="BOTTOMRIBBON"/>
        <xdr:cNvSpPr/>
      </xdr:nvSpPr>
      <xdr:spPr>
        <a:xfrm>
          <a:off x="314325" y="1400175"/>
          <a:ext cx="13515975" cy="200025"/>
        </a:xfrm>
        <a:prstGeom prst="rect">
          <a:avLst/>
        </a:prstGeom>
        <a:solidFill>
          <a:srgbClr val="1B6CB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solidFill>
              <a:srgbClr val="FFFFFF"/>
            </a:solidFill>
          </a:endParaRPr>
        </a:p>
      </xdr:txBody>
    </xdr:sp>
    <xdr:clientData/>
  </xdr:twoCellAnchor>
  <xdr:twoCellAnchor>
    <xdr:from>
      <xdr:col>38</xdr:col>
      <xdr:colOff>161924</xdr:colOff>
      <xdr:row>0</xdr:row>
      <xdr:rowOff>0</xdr:rowOff>
    </xdr:from>
    <xdr:to>
      <xdr:col>39</xdr:col>
      <xdr:colOff>161924</xdr:colOff>
      <xdr:row>1</xdr:row>
      <xdr:rowOff>0</xdr:rowOff>
    </xdr:to>
    <xdr:sp macro="" textlink="">
      <xdr:nvSpPr>
        <xdr:cNvPr id="24" name="Flowchart: Multidocument 23"/>
        <xdr:cNvSpPr/>
      </xdr:nvSpPr>
      <xdr:spPr>
        <a:xfrm>
          <a:off x="12106274" y="0"/>
          <a:ext cx="314325" cy="200025"/>
        </a:xfrm>
        <a:prstGeom prst="flowChartMultidocument">
          <a:avLst/>
        </a:prstGeom>
        <a:solidFill>
          <a:srgbClr val="54BCEB"/>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oneCellAnchor>
    <xdr:from>
      <xdr:col>33</xdr:col>
      <xdr:colOff>312066</xdr:colOff>
      <xdr:row>0</xdr:row>
      <xdr:rowOff>0</xdr:rowOff>
    </xdr:from>
    <xdr:ext cx="316584" cy="200025"/>
    <xdr:sp macro="" textlink="">
      <xdr:nvSpPr>
        <xdr:cNvPr id="25" name="Rectangle 24"/>
        <xdr:cNvSpPr/>
      </xdr:nvSpPr>
      <xdr:spPr>
        <a:xfrm>
          <a:off x="10684791" y="0"/>
          <a:ext cx="316584" cy="200025"/>
        </a:xfrm>
        <a:prstGeom prst="rect">
          <a:avLst/>
        </a:prstGeom>
        <a:noFill/>
      </xdr:spPr>
      <xdr:txBody>
        <a:bodyPr wrap="square" lIns="0" tIns="0" rIns="0" bIns="0" anchor="ctr" anchorCtr="0">
          <a:noAutofit/>
        </a:bodyPr>
        <a:lstStyle/>
        <a:p>
          <a:pPr algn="ctr"/>
          <a:r>
            <a:rPr lang="en-US" sz="1500" b="1" cap="none" spc="0">
              <a:ln w="0">
                <a:solidFill>
                  <a:schemeClr val="accent6">
                    <a:lumMod val="50000"/>
                  </a:schemeClr>
                </a:solidFill>
              </a:ln>
              <a:solidFill>
                <a:srgbClr val="BADD8B"/>
              </a:solidFill>
              <a:effectLst>
                <a:outerShdw blurRad="38100" dist="25400" dir="5400000" algn="ctr" rotWithShape="0">
                  <a:srgbClr val="6E747A">
                    <a:alpha val="43000"/>
                  </a:srgbClr>
                </a:outerShdw>
              </a:effectLst>
            </a:rPr>
            <a:t>$</a:t>
          </a:r>
        </a:p>
      </xdr:txBody>
    </xdr:sp>
    <xdr:clientData/>
  </xdr:oneCellAnchor>
  <xdr:oneCellAnchor>
    <xdr:from>
      <xdr:col>42</xdr:col>
      <xdr:colOff>171450</xdr:colOff>
      <xdr:row>0</xdr:row>
      <xdr:rowOff>0</xdr:rowOff>
    </xdr:from>
    <xdr:ext cx="314325" cy="200025"/>
    <xdr:sp macro="" textlink="">
      <xdr:nvSpPr>
        <xdr:cNvPr id="26" name="Rectangle 25"/>
        <xdr:cNvSpPr/>
      </xdr:nvSpPr>
      <xdr:spPr>
        <a:xfrm>
          <a:off x="13373100" y="0"/>
          <a:ext cx="314325" cy="200025"/>
        </a:xfrm>
        <a:prstGeom prst="rect">
          <a:avLst/>
        </a:prstGeom>
        <a:noFill/>
      </xdr:spPr>
      <xdr:txBody>
        <a:bodyPr wrap="square" lIns="0" tIns="0" rIns="0" bIns="0" anchor="ctr" anchorCtr="0">
          <a:noAutofit/>
        </a:bodyPr>
        <a:lstStyle/>
        <a:p>
          <a:pPr algn="ctr"/>
          <a:r>
            <a:rPr lang="en-US" sz="1800" b="0" cap="none" spc="0">
              <a:ln w="0"/>
              <a:solidFill>
                <a:srgbClr val="00334E"/>
              </a:solidFill>
              <a:effectLst>
                <a:outerShdw blurRad="38100" dist="25400" dir="5400000" algn="ctr" rotWithShape="0">
                  <a:srgbClr val="6E747A">
                    <a:alpha val="43000"/>
                  </a:srgbClr>
                </a:outerShdw>
              </a:effectLst>
              <a:sym typeface="Wingdings" panose="05000000000000000000" pitchFamily="2" charset="2"/>
            </a:rPr>
            <a:t></a:t>
          </a:r>
          <a:endParaRPr lang="en-US" sz="1800" b="0" cap="none" spc="0">
            <a:ln w="0"/>
            <a:solidFill>
              <a:srgbClr val="00334E"/>
            </a:solidFill>
            <a:effectLst>
              <a:outerShdw blurRad="38100" dist="25400" dir="5400000" algn="ctr" rotWithShape="0">
                <a:srgbClr val="6E747A">
                  <a:alpha val="43000"/>
                </a:srgbClr>
              </a:outerShdw>
            </a:effectLst>
          </a:endParaRPr>
        </a:p>
      </xdr:txBody>
    </xdr:sp>
    <xdr:clientData/>
  </xdr:oneCellAnchor>
  <xdr:twoCellAnchor editAs="oneCell">
    <xdr:from>
      <xdr:col>2</xdr:col>
      <xdr:colOff>0</xdr:colOff>
      <xdr:row>1</xdr:row>
      <xdr:rowOff>0</xdr:rowOff>
    </xdr:from>
    <xdr:to>
      <xdr:col>5</xdr:col>
      <xdr:colOff>155661</xdr:colOff>
      <xdr:row>3</xdr:row>
      <xdr:rowOff>147034</xdr:rowOff>
    </xdr:to>
    <xdr:pic>
      <xdr:nvPicPr>
        <xdr:cNvPr id="31" name="LOGO" descr="Screen Clipping"/>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628650" y="200025"/>
          <a:ext cx="1098636" cy="54708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27</xdr:col>
      <xdr:colOff>0</xdr:colOff>
      <xdr:row>4</xdr:row>
      <xdr:rowOff>200705</xdr:rowOff>
    </xdr:from>
    <xdr:to>
      <xdr:col>32</xdr:col>
      <xdr:colOff>2865</xdr:colOff>
      <xdr:row>7</xdr:row>
      <xdr:rowOff>0</xdr:rowOff>
    </xdr:to>
    <xdr:sp macro="" textlink="M1S6">
      <xdr:nvSpPr>
        <xdr:cNvPr id="16" name="SUBMENU6">
          <a:hlinkClick xmlns:r="http://schemas.openxmlformats.org/officeDocument/2006/relationships" r:id="rId1"/>
        </xdr:cNvPr>
        <xdr:cNvSpPr/>
      </xdr:nvSpPr>
      <xdr:spPr>
        <a:xfrm>
          <a:off x="8486775" y="1000805"/>
          <a:ext cx="1574490" cy="399370"/>
        </a:xfrm>
        <a:prstGeom prst="round2SameRect">
          <a:avLst/>
        </a:prstGeom>
        <a:solidFill>
          <a:srgbClr val="555555"/>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3895239F-CA13-455E-B384-0BD1EC0A3A85}"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M1S6</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32</xdr:col>
      <xdr:colOff>2865</xdr:colOff>
      <xdr:row>4</xdr:row>
      <xdr:rowOff>200705</xdr:rowOff>
    </xdr:from>
    <xdr:to>
      <xdr:col>37</xdr:col>
      <xdr:colOff>2720</xdr:colOff>
      <xdr:row>7</xdr:row>
      <xdr:rowOff>0</xdr:rowOff>
    </xdr:to>
    <xdr:sp macro="" textlink="M1S7">
      <xdr:nvSpPr>
        <xdr:cNvPr id="17" name="SUBMENU7">
          <a:hlinkClick xmlns:r="http://schemas.openxmlformats.org/officeDocument/2006/relationships" r:id="rId2"/>
        </xdr:cNvPr>
        <xdr:cNvSpPr/>
      </xdr:nvSpPr>
      <xdr:spPr>
        <a:xfrm>
          <a:off x="10061265" y="1000805"/>
          <a:ext cx="1571480" cy="399370"/>
        </a:xfrm>
        <a:prstGeom prst="round2SameRect">
          <a:avLst/>
        </a:prstGeom>
        <a:solidFill>
          <a:srgbClr val="555555"/>
        </a:solidFill>
        <a:ln w="254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D599586B-580C-4649-BAE7-1A9160B03CD3}"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M1S7</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37</xdr:col>
      <xdr:colOff>2720</xdr:colOff>
      <xdr:row>4</xdr:row>
      <xdr:rowOff>200705</xdr:rowOff>
    </xdr:from>
    <xdr:to>
      <xdr:col>42</xdr:col>
      <xdr:colOff>0</xdr:colOff>
      <xdr:row>7</xdr:row>
      <xdr:rowOff>0</xdr:rowOff>
    </xdr:to>
    <xdr:sp macro="" textlink="M1S8">
      <xdr:nvSpPr>
        <xdr:cNvPr id="18" name="SUBMENU8">
          <a:hlinkClick xmlns:r="http://schemas.openxmlformats.org/officeDocument/2006/relationships" r:id="rId3"/>
        </xdr:cNvPr>
        <xdr:cNvSpPr/>
      </xdr:nvSpPr>
      <xdr:spPr>
        <a:xfrm>
          <a:off x="11632745" y="1000805"/>
          <a:ext cx="1568905" cy="399370"/>
        </a:xfrm>
        <a:prstGeom prst="round2SameRect">
          <a:avLst/>
        </a:prstGeom>
        <a:solidFill>
          <a:srgbClr val="555555"/>
        </a:solidFill>
        <a:ln w="254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471F2687-6E45-4175-A81A-2816B725423B}"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M1S8</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editAs="oneCell">
    <xdr:from>
      <xdr:col>41</xdr:col>
      <xdr:colOff>0</xdr:colOff>
      <xdr:row>9</xdr:row>
      <xdr:rowOff>1047</xdr:rowOff>
    </xdr:from>
    <xdr:to>
      <xdr:col>42</xdr:col>
      <xdr:colOff>313195</xdr:colOff>
      <xdr:row>11</xdr:row>
      <xdr:rowOff>1046</xdr:rowOff>
    </xdr:to>
    <xdr:sp macro="" textlink="">
      <xdr:nvSpPr>
        <xdr:cNvPr id="2" name="NEXT">
          <a:hlinkClick xmlns:r="http://schemas.openxmlformats.org/officeDocument/2006/relationships" r:id="rId4"/>
        </xdr:cNvPr>
        <xdr:cNvSpPr>
          <a:spLocks noChangeAspect="1"/>
        </xdr:cNvSpPr>
      </xdr:nvSpPr>
      <xdr:spPr>
        <a:xfrm>
          <a:off x="12887325" y="1801272"/>
          <a:ext cx="627520" cy="400049"/>
        </a:xfrm>
        <a:prstGeom prst="rightArrow">
          <a:avLst/>
        </a:prstGeom>
        <a:solidFill>
          <a:srgbClr val="1B6CB5"/>
        </a:solidFill>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7</xdr:col>
      <xdr:colOff>3008</xdr:colOff>
      <xdr:row>1</xdr:row>
      <xdr:rowOff>133351</xdr:rowOff>
    </xdr:from>
    <xdr:to>
      <xdr:col>12</xdr:col>
      <xdr:colOff>2551</xdr:colOff>
      <xdr:row>4</xdr:row>
      <xdr:rowOff>133351</xdr:rowOff>
    </xdr:to>
    <xdr:sp macro="" textlink="MAIN1">
      <xdr:nvSpPr>
        <xdr:cNvPr id="3" name="MENU1">
          <a:hlinkClick xmlns:r="http://schemas.openxmlformats.org/officeDocument/2006/relationships" r:id="rId5"/>
        </xdr:cNvPr>
        <xdr:cNvSpPr/>
      </xdr:nvSpPr>
      <xdr:spPr>
        <a:xfrm>
          <a:off x="2203283" y="333376"/>
          <a:ext cx="1571168" cy="600075"/>
        </a:xfrm>
        <a:prstGeom prst="round2SameRect">
          <a:avLst/>
        </a:prstGeom>
        <a:solidFill>
          <a:srgbClr val="7BC143"/>
        </a:solidFill>
        <a:ln w="12700">
          <a:solidFill>
            <a:srgbClr val="7F7F7F"/>
          </a:solidFill>
        </a:ln>
        <a:effectLst>
          <a:outerShdw blurRad="25400" dist="508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D6F2F067-2676-4601-ABCE-75BD5137E3D5}" type="TxLink">
            <a:rPr lang="en-US" sz="1100" b="0" i="0" u="none" strike="noStrike">
              <a:solidFill>
                <a:srgbClr val="FFFFFF">
                  <a:lumMod val="100000"/>
                </a:srgbClr>
              </a:solidFill>
              <a:latin typeface="Arial" panose="020B0604020202020204" pitchFamily="34" charset="0"/>
              <a:cs typeface="Arial" panose="020B0604020202020204" pitchFamily="34" charset="0"/>
            </a:rPr>
            <a:pPr algn="ctr"/>
            <a:t>START</a:t>
          </a:fld>
          <a:endParaRPr lang="en-US" sz="1100">
            <a:solidFill>
              <a:srgbClr val="FFFFFF">
                <a:lumMod val="100000"/>
              </a:srgbClr>
            </a:solidFill>
            <a:latin typeface="Arial" panose="020B0604020202020204" pitchFamily="34" charset="0"/>
            <a:cs typeface="Arial" panose="020B0604020202020204" pitchFamily="34" charset="0"/>
          </a:endParaRPr>
        </a:p>
      </xdr:txBody>
    </xdr:sp>
    <xdr:clientData/>
  </xdr:twoCellAnchor>
  <xdr:twoCellAnchor>
    <xdr:from>
      <xdr:col>12</xdr:col>
      <xdr:colOff>2551</xdr:colOff>
      <xdr:row>1</xdr:row>
      <xdr:rowOff>0</xdr:rowOff>
    </xdr:from>
    <xdr:to>
      <xdr:col>17</xdr:col>
      <xdr:colOff>2551</xdr:colOff>
      <xdr:row>4</xdr:row>
      <xdr:rowOff>0</xdr:rowOff>
    </xdr:to>
    <xdr:sp macro="" textlink="MAIN2">
      <xdr:nvSpPr>
        <xdr:cNvPr id="4" name="MENU2">
          <a:hlinkClick xmlns:r="http://schemas.openxmlformats.org/officeDocument/2006/relationships" r:id="rId6"/>
        </xdr:cNvPr>
        <xdr:cNvSpPr/>
      </xdr:nvSpPr>
      <xdr:spPr>
        <a:xfrm>
          <a:off x="3774451" y="200025"/>
          <a:ext cx="1571625" cy="600075"/>
        </a:xfrm>
        <a:prstGeom prst="round2SameRect">
          <a:avLst/>
        </a:prstGeom>
        <a:solidFill>
          <a:srgbClr val="439639"/>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59A035B9-F1D2-4E89-B262-AF2DF0C338A9}"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PROJECT INFORMATION</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16</xdr:col>
      <xdr:colOff>313764</xdr:colOff>
      <xdr:row>1</xdr:row>
      <xdr:rowOff>0</xdr:rowOff>
    </xdr:from>
    <xdr:to>
      <xdr:col>26</xdr:col>
      <xdr:colOff>313764</xdr:colOff>
      <xdr:row>4</xdr:row>
      <xdr:rowOff>0</xdr:rowOff>
    </xdr:to>
    <xdr:sp macro="" textlink="MAIN3">
      <xdr:nvSpPr>
        <xdr:cNvPr id="5" name="MENU3">
          <a:hlinkClick xmlns:r="http://schemas.openxmlformats.org/officeDocument/2006/relationships" r:id="rId7"/>
        </xdr:cNvPr>
        <xdr:cNvSpPr/>
      </xdr:nvSpPr>
      <xdr:spPr>
        <a:xfrm>
          <a:off x="5333999" y="201706"/>
          <a:ext cx="3137647" cy="605118"/>
        </a:xfrm>
        <a:prstGeom prst="round2SameRect">
          <a:avLst/>
        </a:prstGeom>
        <a:solidFill>
          <a:srgbClr val="439639"/>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06A037F-AE33-47CC-85C1-F6D62694F95D}"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EMS INFORMATION INPUT</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22</xdr:col>
      <xdr:colOff>0</xdr:colOff>
      <xdr:row>1</xdr:row>
      <xdr:rowOff>0</xdr:rowOff>
    </xdr:from>
    <xdr:to>
      <xdr:col>27</xdr:col>
      <xdr:colOff>0</xdr:colOff>
      <xdr:row>4</xdr:row>
      <xdr:rowOff>0</xdr:rowOff>
    </xdr:to>
    <xdr:sp macro="" textlink="MAIN4">
      <xdr:nvSpPr>
        <xdr:cNvPr id="6" name="MENU4" hidden="1">
          <a:hlinkClick xmlns:r="http://schemas.openxmlformats.org/officeDocument/2006/relationships" r:id="rId8"/>
        </xdr:cNvPr>
        <xdr:cNvSpPr/>
      </xdr:nvSpPr>
      <xdr:spPr>
        <a:xfrm>
          <a:off x="6915150" y="200025"/>
          <a:ext cx="1571625" cy="600075"/>
        </a:xfrm>
        <a:prstGeom prst="round2SameRect">
          <a:avLst/>
        </a:prstGeom>
        <a:solidFill>
          <a:srgbClr val="439639"/>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CB369157-CA5B-4E40-B1DE-604993B819B3}"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CUSTOM MEASURES INPUT</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27</xdr:col>
      <xdr:colOff>0</xdr:colOff>
      <xdr:row>1</xdr:row>
      <xdr:rowOff>0</xdr:rowOff>
    </xdr:from>
    <xdr:to>
      <xdr:col>32</xdr:col>
      <xdr:colOff>0</xdr:colOff>
      <xdr:row>4</xdr:row>
      <xdr:rowOff>0</xdr:rowOff>
    </xdr:to>
    <xdr:sp macro="" textlink="MAIN5">
      <xdr:nvSpPr>
        <xdr:cNvPr id="7" name="MENU5">
          <a:hlinkClick xmlns:r="http://schemas.openxmlformats.org/officeDocument/2006/relationships" r:id="rId9"/>
        </xdr:cNvPr>
        <xdr:cNvSpPr/>
      </xdr:nvSpPr>
      <xdr:spPr>
        <a:xfrm>
          <a:off x="8486775" y="200025"/>
          <a:ext cx="1571625" cy="600075"/>
        </a:xfrm>
        <a:prstGeom prst="round2SameRect">
          <a:avLst/>
        </a:prstGeom>
        <a:solidFill>
          <a:srgbClr val="439639"/>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F0EEDDA6-4934-49B4-972D-20D21D440D82}"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APPLICATION REVIEW</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31</xdr:col>
      <xdr:colOff>314323</xdr:colOff>
      <xdr:row>1</xdr:row>
      <xdr:rowOff>1</xdr:rowOff>
    </xdr:from>
    <xdr:to>
      <xdr:col>36</xdr:col>
      <xdr:colOff>314324</xdr:colOff>
      <xdr:row>4</xdr:row>
      <xdr:rowOff>1</xdr:rowOff>
    </xdr:to>
    <xdr:sp macro="" textlink="MAIN6">
      <xdr:nvSpPr>
        <xdr:cNvPr id="8" name="MENU6"/>
        <xdr:cNvSpPr/>
      </xdr:nvSpPr>
      <xdr:spPr>
        <a:xfrm>
          <a:off x="10058398" y="200026"/>
          <a:ext cx="1571626" cy="600075"/>
        </a:xfrm>
        <a:prstGeom prst="round2SameRect">
          <a:avLst/>
        </a:prstGeom>
        <a:noFill/>
        <a:ln w="25400">
          <a:noFill/>
        </a:ln>
        <a:effectLst/>
        <a:extLs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B12A3774-975E-4B41-A681-E085295C6D0E}" type="TxLink">
            <a:rPr lang="en-US" sz="1100" b="0" i="0" u="none" strike="noStrike">
              <a:ln>
                <a:noFill/>
              </a:ln>
              <a:noFill/>
              <a:latin typeface="Arial" panose="020B0604020202020204" pitchFamily="34" charset="0"/>
              <a:cs typeface="Arial" panose="020B0604020202020204" pitchFamily="34" charset="0"/>
            </a:rPr>
            <a:pPr algn="ctr"/>
            <a:t>FINAL STEPS</a:t>
          </a:fld>
          <a:endParaRPr lang="en-US" sz="1100">
            <a:ln>
              <a:noFill/>
            </a:ln>
            <a:noFill/>
            <a:latin typeface="Arial" panose="020B0604020202020204" pitchFamily="34" charset="0"/>
            <a:cs typeface="Arial" panose="020B0604020202020204" pitchFamily="34" charset="0"/>
          </a:endParaRPr>
        </a:p>
      </xdr:txBody>
    </xdr:sp>
    <xdr:clientData/>
  </xdr:twoCellAnchor>
  <xdr:twoCellAnchor>
    <xdr:from>
      <xdr:col>36</xdr:col>
      <xdr:colOff>314324</xdr:colOff>
      <xdr:row>1</xdr:row>
      <xdr:rowOff>0</xdr:rowOff>
    </xdr:from>
    <xdr:to>
      <xdr:col>41</xdr:col>
      <xdr:colOff>314324</xdr:colOff>
      <xdr:row>4</xdr:row>
      <xdr:rowOff>0</xdr:rowOff>
    </xdr:to>
    <xdr:sp macro="" textlink="MAIN7">
      <xdr:nvSpPr>
        <xdr:cNvPr id="9" name="MENU7"/>
        <xdr:cNvSpPr/>
      </xdr:nvSpPr>
      <xdr:spPr>
        <a:xfrm>
          <a:off x="11630024" y="200025"/>
          <a:ext cx="1571625" cy="600075"/>
        </a:xfrm>
        <a:prstGeom prst="round2SameRect">
          <a:avLst/>
        </a:prstGeom>
        <a:noFill/>
        <a:ln w="25400">
          <a:noFill/>
        </a:ln>
        <a:effectLst/>
        <a:extLs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ln>
                <a:noFill/>
              </a:ln>
              <a:noFill/>
              <a:latin typeface="Arial" panose="020B0604020202020204" pitchFamily="34" charset="0"/>
              <a:cs typeface="Arial" panose="020B0604020202020204" pitchFamily="34" charset="0"/>
            </a:rPr>
            <a:pPr algn="ctr"/>
            <a:t>FORM4</a:t>
          </a:fld>
          <a:endParaRPr lang="en-US" sz="1100">
            <a:ln>
              <a:noFill/>
            </a:ln>
            <a:noFill/>
            <a:latin typeface="Arial" panose="020B0604020202020204" pitchFamily="34" charset="0"/>
            <a:cs typeface="Arial" panose="020B0604020202020204" pitchFamily="34" charset="0"/>
          </a:endParaRPr>
        </a:p>
      </xdr:txBody>
    </xdr:sp>
    <xdr:clientData/>
  </xdr:twoCellAnchor>
  <xdr:twoCellAnchor>
    <xdr:from>
      <xdr:col>1</xdr:col>
      <xdr:colOff>0</xdr:colOff>
      <xdr:row>4</xdr:row>
      <xdr:rowOff>1</xdr:rowOff>
    </xdr:from>
    <xdr:to>
      <xdr:col>44</xdr:col>
      <xdr:colOff>0</xdr:colOff>
      <xdr:row>7</xdr:row>
      <xdr:rowOff>0</xdr:rowOff>
    </xdr:to>
    <xdr:sp macro="" textlink="">
      <xdr:nvSpPr>
        <xdr:cNvPr id="10" name="TOPRIBBON"/>
        <xdr:cNvSpPr/>
      </xdr:nvSpPr>
      <xdr:spPr>
        <a:xfrm>
          <a:off x="314325" y="800101"/>
          <a:ext cx="13515975" cy="600074"/>
        </a:xfrm>
        <a:prstGeom prst="round2SameRect">
          <a:avLst/>
        </a:prstGeom>
        <a:solidFill>
          <a:srgbClr val="7BC14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solidFill>
              <a:schemeClr val="bg1"/>
            </a:solidFill>
          </a:endParaRPr>
        </a:p>
      </xdr:txBody>
    </xdr:sp>
    <xdr:clientData/>
  </xdr:twoCellAnchor>
  <xdr:twoCellAnchor>
    <xdr:from>
      <xdr:col>2</xdr:col>
      <xdr:colOff>2720</xdr:colOff>
      <xdr:row>5</xdr:row>
      <xdr:rowOff>0</xdr:rowOff>
    </xdr:from>
    <xdr:to>
      <xdr:col>7</xdr:col>
      <xdr:colOff>457</xdr:colOff>
      <xdr:row>6</xdr:row>
      <xdr:rowOff>197827</xdr:rowOff>
    </xdr:to>
    <xdr:sp macro="" textlink="M1S1">
      <xdr:nvSpPr>
        <xdr:cNvPr id="11" name="SUBMENU1">
          <a:hlinkClick xmlns:r="http://schemas.openxmlformats.org/officeDocument/2006/relationships" r:id="rId5"/>
        </xdr:cNvPr>
        <xdr:cNvSpPr/>
      </xdr:nvSpPr>
      <xdr:spPr>
        <a:xfrm>
          <a:off x="631370" y="1000125"/>
          <a:ext cx="1569362" cy="397852"/>
        </a:xfrm>
        <a:prstGeom prst="round2SameRect">
          <a:avLst/>
        </a:prstGeom>
        <a:solidFill>
          <a:srgbClr val="555555"/>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5C76F627-6876-4600-9244-85A6705FD7EE}"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Welcome</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7</xdr:col>
      <xdr:colOff>2551</xdr:colOff>
      <xdr:row>5</xdr:row>
      <xdr:rowOff>51480</xdr:rowOff>
    </xdr:from>
    <xdr:to>
      <xdr:col>12</xdr:col>
      <xdr:colOff>2550</xdr:colOff>
      <xdr:row>7</xdr:row>
      <xdr:rowOff>50800</xdr:rowOff>
    </xdr:to>
    <xdr:sp macro="" textlink="M1S2">
      <xdr:nvSpPr>
        <xdr:cNvPr id="12" name="SUBMENU2">
          <a:hlinkClick xmlns:r="http://schemas.openxmlformats.org/officeDocument/2006/relationships" r:id="rId10"/>
        </xdr:cNvPr>
        <xdr:cNvSpPr/>
      </xdr:nvSpPr>
      <xdr:spPr>
        <a:xfrm>
          <a:off x="2202826" y="1051605"/>
          <a:ext cx="1571624" cy="399370"/>
        </a:xfrm>
        <a:prstGeom prst="round2SameRect">
          <a:avLst/>
        </a:prstGeom>
        <a:solidFill>
          <a:srgbClr val="828282"/>
        </a:solidFill>
        <a:ln w="12700">
          <a:solidFill>
            <a:srgbClr val="7F7F7F"/>
          </a:solidFill>
        </a:ln>
        <a:effectLst>
          <a:outerShdw blurRad="25400" dist="508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CF8290D4-6497-486F-BAC6-BA480F9F34D0}"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Program Overview</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12</xdr:col>
      <xdr:colOff>2551</xdr:colOff>
      <xdr:row>4</xdr:row>
      <xdr:rowOff>200705</xdr:rowOff>
    </xdr:from>
    <xdr:to>
      <xdr:col>17</xdr:col>
      <xdr:colOff>2550</xdr:colOff>
      <xdr:row>7</xdr:row>
      <xdr:rowOff>0</xdr:rowOff>
    </xdr:to>
    <xdr:sp macro="" textlink="M1S3">
      <xdr:nvSpPr>
        <xdr:cNvPr id="13" name="SUBMENU3">
          <a:hlinkClick xmlns:r="http://schemas.openxmlformats.org/officeDocument/2006/relationships" r:id="rId4"/>
        </xdr:cNvPr>
        <xdr:cNvSpPr/>
      </xdr:nvSpPr>
      <xdr:spPr>
        <a:xfrm>
          <a:off x="3774451" y="1000805"/>
          <a:ext cx="1571624" cy="399370"/>
        </a:xfrm>
        <a:prstGeom prst="round2SameRect">
          <a:avLst/>
        </a:prstGeom>
        <a:solidFill>
          <a:srgbClr val="555555"/>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E71BE52B-FF38-412C-B4D1-421FD04CF2FA}"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Information Links</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17</xdr:col>
      <xdr:colOff>2551</xdr:colOff>
      <xdr:row>4</xdr:row>
      <xdr:rowOff>200705</xdr:rowOff>
    </xdr:from>
    <xdr:to>
      <xdr:col>22</xdr:col>
      <xdr:colOff>2550</xdr:colOff>
      <xdr:row>7</xdr:row>
      <xdr:rowOff>0</xdr:rowOff>
    </xdr:to>
    <xdr:sp macro="" textlink="M1S4">
      <xdr:nvSpPr>
        <xdr:cNvPr id="14" name="SUBMENU4">
          <a:hlinkClick xmlns:r="http://schemas.openxmlformats.org/officeDocument/2006/relationships" r:id="rId11"/>
        </xdr:cNvPr>
        <xdr:cNvSpPr/>
      </xdr:nvSpPr>
      <xdr:spPr>
        <a:xfrm>
          <a:off x="5346076" y="1000805"/>
          <a:ext cx="1571624" cy="399370"/>
        </a:xfrm>
        <a:prstGeom prst="round2SameRect">
          <a:avLst/>
        </a:prstGeom>
        <a:solidFill>
          <a:srgbClr val="555555"/>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AE739B06-806C-41C1-AAD2-7D9DAB154007}"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Operating Hours Calculator</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22</xdr:col>
      <xdr:colOff>2551</xdr:colOff>
      <xdr:row>4</xdr:row>
      <xdr:rowOff>200705</xdr:rowOff>
    </xdr:from>
    <xdr:to>
      <xdr:col>27</xdr:col>
      <xdr:colOff>2549</xdr:colOff>
      <xdr:row>7</xdr:row>
      <xdr:rowOff>0</xdr:rowOff>
    </xdr:to>
    <xdr:sp macro="" textlink="M1S5">
      <xdr:nvSpPr>
        <xdr:cNvPr id="15" name="SUBMENU5">
          <a:hlinkClick xmlns:r="http://schemas.openxmlformats.org/officeDocument/2006/relationships" r:id="rId12"/>
        </xdr:cNvPr>
        <xdr:cNvSpPr/>
      </xdr:nvSpPr>
      <xdr:spPr>
        <a:xfrm>
          <a:off x="6917701" y="1000805"/>
          <a:ext cx="1571623" cy="399370"/>
        </a:xfrm>
        <a:prstGeom prst="round2SameRect">
          <a:avLst/>
        </a:prstGeom>
        <a:solidFill>
          <a:srgbClr val="555555"/>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074B07D3-C7F5-42E2-8A6D-93CDE8EC2933}"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EMS Pilot Program FAQ</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xdr:col>
      <xdr:colOff>558</xdr:colOff>
      <xdr:row>7</xdr:row>
      <xdr:rowOff>200024</xdr:rowOff>
    </xdr:from>
    <xdr:to>
      <xdr:col>44</xdr:col>
      <xdr:colOff>0</xdr:colOff>
      <xdr:row>199</xdr:row>
      <xdr:rowOff>0</xdr:rowOff>
    </xdr:to>
    <xdr:sp macro="" textlink="">
      <xdr:nvSpPr>
        <xdr:cNvPr id="19" name="BORDER"/>
        <xdr:cNvSpPr>
          <a:spLocks noChangeAspect="1"/>
        </xdr:cNvSpPr>
      </xdr:nvSpPr>
      <xdr:spPr>
        <a:xfrm>
          <a:off x="314323" y="1611965"/>
          <a:ext cx="13491324" cy="38325800"/>
        </a:xfrm>
        <a:prstGeom prst="frame">
          <a:avLst>
            <a:gd name="adj1" fmla="val 97"/>
          </a:avLst>
        </a:prstGeom>
        <a:noFill/>
        <a:ln w="12700" cap="flat" cmpd="sng" algn="ctr">
          <a:solidFill>
            <a:srgbClr val="828282"/>
          </a:solidFill>
          <a:prstDash val="solid"/>
          <a:miter lim="800000"/>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fPrintsWithSheet="0"/>
  </xdr:twoCellAnchor>
  <xdr:twoCellAnchor editAs="oneCell">
    <xdr:from>
      <xdr:col>2</xdr:col>
      <xdr:colOff>2720</xdr:colOff>
      <xdr:row>8</xdr:row>
      <xdr:rowOff>201232</xdr:rowOff>
    </xdr:from>
    <xdr:to>
      <xdr:col>4</xdr:col>
      <xdr:colOff>960</xdr:colOff>
      <xdr:row>11</xdr:row>
      <xdr:rowOff>1207</xdr:rowOff>
    </xdr:to>
    <xdr:sp macro="" textlink="">
      <xdr:nvSpPr>
        <xdr:cNvPr id="20" name="BACK">
          <a:hlinkClick xmlns:r="http://schemas.openxmlformats.org/officeDocument/2006/relationships" r:id="rId5"/>
        </xdr:cNvPr>
        <xdr:cNvSpPr>
          <a:spLocks noChangeAspect="1"/>
        </xdr:cNvSpPr>
      </xdr:nvSpPr>
      <xdr:spPr>
        <a:xfrm>
          <a:off x="631370" y="1801432"/>
          <a:ext cx="626890" cy="400050"/>
        </a:xfrm>
        <a:prstGeom prst="leftArrow">
          <a:avLst/>
        </a:prstGeom>
        <a:solidFill>
          <a:srgbClr val="1B6CB5"/>
        </a:solidFill>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1</xdr:col>
      <xdr:colOff>0</xdr:colOff>
      <xdr:row>7</xdr:row>
      <xdr:rowOff>0</xdr:rowOff>
    </xdr:from>
    <xdr:to>
      <xdr:col>44</xdr:col>
      <xdr:colOff>0</xdr:colOff>
      <xdr:row>8</xdr:row>
      <xdr:rowOff>0</xdr:rowOff>
    </xdr:to>
    <xdr:sp macro="" textlink="">
      <xdr:nvSpPr>
        <xdr:cNvPr id="21" name="BOTTOMRIBBON"/>
        <xdr:cNvSpPr/>
      </xdr:nvSpPr>
      <xdr:spPr>
        <a:xfrm>
          <a:off x="314325" y="1400175"/>
          <a:ext cx="13515975" cy="200025"/>
        </a:xfrm>
        <a:prstGeom prst="rect">
          <a:avLst/>
        </a:prstGeom>
        <a:solidFill>
          <a:srgbClr val="82828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solidFill>
              <a:srgbClr val="FFFFFF"/>
            </a:solidFill>
          </a:endParaRPr>
        </a:p>
      </xdr:txBody>
    </xdr:sp>
    <xdr:clientData/>
  </xdr:twoCellAnchor>
  <xdr:twoCellAnchor>
    <xdr:from>
      <xdr:col>23</xdr:col>
      <xdr:colOff>85726</xdr:colOff>
      <xdr:row>15</xdr:row>
      <xdr:rowOff>104775</xdr:rowOff>
    </xdr:from>
    <xdr:to>
      <xdr:col>24</xdr:col>
      <xdr:colOff>209551</xdr:colOff>
      <xdr:row>16</xdr:row>
      <xdr:rowOff>66675</xdr:rowOff>
    </xdr:to>
    <xdr:sp macro="" textlink="">
      <xdr:nvSpPr>
        <xdr:cNvPr id="31" name="TextBox 30">
          <a:hlinkClick xmlns:r="http://schemas.openxmlformats.org/officeDocument/2006/relationships" r:id="rId11"/>
        </xdr:cNvPr>
        <xdr:cNvSpPr txBox="1"/>
      </xdr:nvSpPr>
      <xdr:spPr>
        <a:xfrm>
          <a:off x="7315201" y="3105150"/>
          <a:ext cx="438150"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editAs="oneCell">
    <xdr:from>
      <xdr:col>2</xdr:col>
      <xdr:colOff>0</xdr:colOff>
      <xdr:row>1</xdr:row>
      <xdr:rowOff>0</xdr:rowOff>
    </xdr:from>
    <xdr:to>
      <xdr:col>5</xdr:col>
      <xdr:colOff>209550</xdr:colOff>
      <xdr:row>3</xdr:row>
      <xdr:rowOff>154218</xdr:rowOff>
    </xdr:to>
    <xdr:pic>
      <xdr:nvPicPr>
        <xdr:cNvPr id="35" name="LOGO"/>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tretch>
          <a:fillRect/>
        </a:stretch>
      </xdr:blipFill>
      <xdr:spPr>
        <a:xfrm>
          <a:off x="628650" y="200025"/>
          <a:ext cx="1152525" cy="554268"/>
        </a:xfrm>
        <a:prstGeom prst="rect">
          <a:avLst/>
        </a:prstGeom>
      </xdr:spPr>
    </xdr:pic>
    <xdr:clientData/>
  </xdr:twoCellAnchor>
  <xdr:twoCellAnchor editAs="oneCell">
    <xdr:from>
      <xdr:col>31</xdr:col>
      <xdr:colOff>70035</xdr:colOff>
      <xdr:row>15</xdr:row>
      <xdr:rowOff>11767</xdr:rowOff>
    </xdr:from>
    <xdr:to>
      <xdr:col>42</xdr:col>
      <xdr:colOff>78441</xdr:colOff>
      <xdr:row>26</xdr:row>
      <xdr:rowOff>33618</xdr:rowOff>
    </xdr:to>
    <xdr:pic>
      <xdr:nvPicPr>
        <xdr:cNvPr id="24" name="Picture 23"/>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9796741" y="3037355"/>
          <a:ext cx="3459818" cy="2240616"/>
        </a:xfrm>
        <a:prstGeom prst="rect">
          <a:avLst/>
        </a:prstGeom>
      </xdr:spPr>
    </xdr:pic>
    <xdr:clientData/>
  </xdr:twoCellAnchor>
  <xdr:twoCellAnchor editAs="oneCell">
    <xdr:from>
      <xdr:col>2</xdr:col>
      <xdr:colOff>22412</xdr:colOff>
      <xdr:row>36</xdr:row>
      <xdr:rowOff>179292</xdr:rowOff>
    </xdr:from>
    <xdr:to>
      <xdr:col>17</xdr:col>
      <xdr:colOff>268941</xdr:colOff>
      <xdr:row>42</xdr:row>
      <xdr:rowOff>89647</xdr:rowOff>
    </xdr:to>
    <xdr:pic>
      <xdr:nvPicPr>
        <xdr:cNvPr id="25" name="Picture 24"/>
        <xdr:cNvPicPr/>
      </xdr:nvPicPr>
      <xdr:blipFill>
        <a:blip xmlns:r="http://schemas.openxmlformats.org/officeDocument/2006/relationships" r:embed="rId15">
          <a:extLst>
            <a:ext uri="{28A0092B-C50C-407E-A947-70E740481C1C}">
              <a14:useLocalDpi xmlns:a14="http://schemas.microsoft.com/office/drawing/2010/main"/>
            </a:ext>
          </a:extLst>
        </a:blip>
        <a:stretch>
          <a:fillRect/>
        </a:stretch>
      </xdr:blipFill>
      <xdr:spPr>
        <a:xfrm>
          <a:off x="649941" y="7440704"/>
          <a:ext cx="4953000" cy="112059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absolute">
    <xdr:from>
      <xdr:col>41</xdr:col>
      <xdr:colOff>0</xdr:colOff>
      <xdr:row>9</xdr:row>
      <xdr:rowOff>1047</xdr:rowOff>
    </xdr:from>
    <xdr:to>
      <xdr:col>42</xdr:col>
      <xdr:colOff>313195</xdr:colOff>
      <xdr:row>11</xdr:row>
      <xdr:rowOff>1046</xdr:rowOff>
    </xdr:to>
    <xdr:sp macro="" textlink="">
      <xdr:nvSpPr>
        <xdr:cNvPr id="2" name="NEXT">
          <a:hlinkClick xmlns:r="http://schemas.openxmlformats.org/officeDocument/2006/relationships" r:id="rId1"/>
        </xdr:cNvPr>
        <xdr:cNvSpPr>
          <a:spLocks noChangeAspect="1"/>
        </xdr:cNvSpPr>
      </xdr:nvSpPr>
      <xdr:spPr>
        <a:xfrm>
          <a:off x="12887325" y="1801272"/>
          <a:ext cx="627520" cy="400049"/>
        </a:xfrm>
        <a:prstGeom prst="rightArrow">
          <a:avLst/>
        </a:prstGeom>
        <a:solidFill>
          <a:srgbClr val="1B6CB5"/>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7</xdr:col>
      <xdr:colOff>457</xdr:colOff>
      <xdr:row>1</xdr:row>
      <xdr:rowOff>0</xdr:rowOff>
    </xdr:from>
    <xdr:to>
      <xdr:col>12</xdr:col>
      <xdr:colOff>0</xdr:colOff>
      <xdr:row>4</xdr:row>
      <xdr:rowOff>0</xdr:rowOff>
    </xdr:to>
    <xdr:sp macro="" textlink="MAIN1">
      <xdr:nvSpPr>
        <xdr:cNvPr id="3" name="MENU1">
          <a:hlinkClick xmlns:r="http://schemas.openxmlformats.org/officeDocument/2006/relationships" r:id="rId2"/>
        </xdr:cNvPr>
        <xdr:cNvSpPr/>
      </xdr:nvSpPr>
      <xdr:spPr>
        <a:xfrm>
          <a:off x="2200732" y="200025"/>
          <a:ext cx="1571168" cy="600075"/>
        </a:xfrm>
        <a:prstGeom prst="round2SameRect">
          <a:avLst/>
        </a:prstGeom>
        <a:solidFill>
          <a:srgbClr val="555555"/>
        </a:solid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D6F2F067-2676-4601-ABCE-75BD5137E3D5}" type="TxLink">
            <a:rPr lang="en-US" sz="1100" b="0" i="0" u="none" strike="noStrike">
              <a:solidFill>
                <a:srgbClr val="FFFFFF"/>
              </a:solidFill>
              <a:latin typeface="Calibri"/>
            </a:rPr>
            <a:pPr algn="ctr"/>
            <a:t>START</a:t>
          </a:fld>
          <a:endParaRPr lang="en-US" sz="1100">
            <a:solidFill>
              <a:srgbClr val="FFFFFF"/>
            </a:solidFill>
          </a:endParaRPr>
        </a:p>
      </xdr:txBody>
    </xdr:sp>
    <xdr:clientData/>
  </xdr:twoCellAnchor>
  <xdr:twoCellAnchor>
    <xdr:from>
      <xdr:col>12</xdr:col>
      <xdr:colOff>0</xdr:colOff>
      <xdr:row>1</xdr:row>
      <xdr:rowOff>0</xdr:rowOff>
    </xdr:from>
    <xdr:to>
      <xdr:col>17</xdr:col>
      <xdr:colOff>0</xdr:colOff>
      <xdr:row>4</xdr:row>
      <xdr:rowOff>0</xdr:rowOff>
    </xdr:to>
    <xdr:sp macro="" textlink="MAIN2">
      <xdr:nvSpPr>
        <xdr:cNvPr id="4" name="MENU2">
          <a:hlinkClick xmlns:r="http://schemas.openxmlformats.org/officeDocument/2006/relationships" r:id="rId3"/>
        </xdr:cNvPr>
        <xdr:cNvSpPr/>
      </xdr:nvSpPr>
      <xdr:spPr>
        <a:xfrm>
          <a:off x="3771900" y="200025"/>
          <a:ext cx="1571625" cy="600075"/>
        </a:xfrm>
        <a:prstGeom prst="round2SameRect">
          <a:avLst/>
        </a:prstGeom>
        <a:solidFill>
          <a:srgbClr val="555555"/>
        </a:solid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59A035B9-F1D2-4E89-B262-AF2DF0C338A9}" type="TxLink">
            <a:rPr lang="en-US" sz="1100" b="0" i="0" u="none" strike="noStrike">
              <a:solidFill>
                <a:srgbClr val="FFFFFF"/>
              </a:solidFill>
              <a:latin typeface="Calibri"/>
            </a:rPr>
            <a:pPr algn="ctr"/>
            <a:t>PROJECT INFORMATION</a:t>
          </a:fld>
          <a:endParaRPr lang="en-US" sz="1100">
            <a:solidFill>
              <a:srgbClr val="FFFFFF"/>
            </a:solidFill>
          </a:endParaRPr>
        </a:p>
      </xdr:txBody>
    </xdr:sp>
    <xdr:clientData/>
  </xdr:twoCellAnchor>
  <xdr:twoCellAnchor>
    <xdr:from>
      <xdr:col>17</xdr:col>
      <xdr:colOff>0</xdr:colOff>
      <xdr:row>1</xdr:row>
      <xdr:rowOff>133350</xdr:rowOff>
    </xdr:from>
    <xdr:to>
      <xdr:col>22</xdr:col>
      <xdr:colOff>0</xdr:colOff>
      <xdr:row>4</xdr:row>
      <xdr:rowOff>133350</xdr:rowOff>
    </xdr:to>
    <xdr:sp macro="" textlink="MAIN3">
      <xdr:nvSpPr>
        <xdr:cNvPr id="5" name="MENU3">
          <a:hlinkClick xmlns:r="http://schemas.openxmlformats.org/officeDocument/2006/relationships" r:id="rId4"/>
        </xdr:cNvPr>
        <xdr:cNvSpPr/>
      </xdr:nvSpPr>
      <xdr:spPr>
        <a:xfrm>
          <a:off x="5343525" y="333375"/>
          <a:ext cx="1571625" cy="600075"/>
        </a:xfrm>
        <a:prstGeom prst="round2SameRect">
          <a:avLst/>
        </a:prstGeom>
        <a:solidFill>
          <a:srgbClr val="7BC143"/>
        </a:solid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06A037F-AE33-47CC-85C1-F6D62694F95D}" type="TxLink">
            <a:rPr lang="en-US" sz="1100" b="0" i="0" u="none" strike="noStrike">
              <a:solidFill>
                <a:sysClr val="windowText" lastClr="000000"/>
              </a:solidFill>
              <a:latin typeface="Calibri"/>
            </a:rPr>
            <a:pPr algn="ctr"/>
            <a:t>EMS INFORMATION INPUT</a:t>
          </a:fld>
          <a:endParaRPr lang="en-US" sz="1100">
            <a:solidFill>
              <a:sysClr val="windowText" lastClr="000000"/>
            </a:solidFill>
          </a:endParaRPr>
        </a:p>
      </xdr:txBody>
    </xdr:sp>
    <xdr:clientData/>
  </xdr:twoCellAnchor>
  <xdr:twoCellAnchor>
    <xdr:from>
      <xdr:col>22</xdr:col>
      <xdr:colOff>0</xdr:colOff>
      <xdr:row>1</xdr:row>
      <xdr:rowOff>0</xdr:rowOff>
    </xdr:from>
    <xdr:to>
      <xdr:col>27</xdr:col>
      <xdr:colOff>0</xdr:colOff>
      <xdr:row>4</xdr:row>
      <xdr:rowOff>0</xdr:rowOff>
    </xdr:to>
    <xdr:sp macro="" textlink="MAIN4">
      <xdr:nvSpPr>
        <xdr:cNvPr id="6" name="MENU4">
          <a:hlinkClick xmlns:r="http://schemas.openxmlformats.org/officeDocument/2006/relationships" r:id="rId1"/>
        </xdr:cNvPr>
        <xdr:cNvSpPr/>
      </xdr:nvSpPr>
      <xdr:spPr>
        <a:xfrm>
          <a:off x="6915150" y="200025"/>
          <a:ext cx="1571625" cy="600075"/>
        </a:xfrm>
        <a:prstGeom prst="round2SameRect">
          <a:avLst/>
        </a:prstGeom>
        <a:solidFill>
          <a:srgbClr val="555555"/>
        </a:solid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CB369157-CA5B-4E40-B1DE-604993B819B3}" type="TxLink">
            <a:rPr lang="en-US" sz="1100" b="0" i="0" u="none" strike="noStrike">
              <a:solidFill>
                <a:srgbClr val="FFFFFF"/>
              </a:solidFill>
              <a:latin typeface="Calibri"/>
            </a:rPr>
            <a:pPr algn="ctr"/>
            <a:t>CUSTOM MEASURES INPUT</a:t>
          </a:fld>
          <a:endParaRPr lang="en-US" sz="1100">
            <a:solidFill>
              <a:srgbClr val="FFFFFF"/>
            </a:solidFill>
          </a:endParaRPr>
        </a:p>
      </xdr:txBody>
    </xdr:sp>
    <xdr:clientData/>
  </xdr:twoCellAnchor>
  <xdr:twoCellAnchor>
    <xdr:from>
      <xdr:col>27</xdr:col>
      <xdr:colOff>0</xdr:colOff>
      <xdr:row>1</xdr:row>
      <xdr:rowOff>0</xdr:rowOff>
    </xdr:from>
    <xdr:to>
      <xdr:col>32</xdr:col>
      <xdr:colOff>0</xdr:colOff>
      <xdr:row>4</xdr:row>
      <xdr:rowOff>0</xdr:rowOff>
    </xdr:to>
    <xdr:sp macro="" textlink="MAIN5">
      <xdr:nvSpPr>
        <xdr:cNvPr id="7" name="MENU5">
          <a:hlinkClick xmlns:r="http://schemas.openxmlformats.org/officeDocument/2006/relationships" r:id="rId5"/>
        </xdr:cNvPr>
        <xdr:cNvSpPr/>
      </xdr:nvSpPr>
      <xdr:spPr>
        <a:xfrm>
          <a:off x="8486775" y="200025"/>
          <a:ext cx="1571625" cy="600075"/>
        </a:xfrm>
        <a:prstGeom prst="round2SameRect">
          <a:avLst/>
        </a:prstGeom>
        <a:solidFill>
          <a:srgbClr val="555555"/>
        </a:solid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F0EEDDA6-4934-49B4-972D-20D21D440D82}" type="TxLink">
            <a:rPr lang="en-US" sz="1100" b="0" i="0" u="none" strike="noStrike">
              <a:solidFill>
                <a:srgbClr val="FFFFFF"/>
              </a:solidFill>
              <a:latin typeface="Calibri"/>
            </a:rPr>
            <a:pPr algn="ctr"/>
            <a:t>APPLICATION REVIEW</a:t>
          </a:fld>
          <a:endParaRPr lang="en-US" sz="1100">
            <a:solidFill>
              <a:srgbClr val="FFFFFF"/>
            </a:solidFill>
          </a:endParaRPr>
        </a:p>
      </xdr:txBody>
    </xdr:sp>
    <xdr:clientData/>
  </xdr:twoCellAnchor>
  <xdr:twoCellAnchor>
    <xdr:from>
      <xdr:col>32</xdr:col>
      <xdr:colOff>0</xdr:colOff>
      <xdr:row>1</xdr:row>
      <xdr:rowOff>0</xdr:rowOff>
    </xdr:from>
    <xdr:to>
      <xdr:col>37</xdr:col>
      <xdr:colOff>1</xdr:colOff>
      <xdr:row>4</xdr:row>
      <xdr:rowOff>0</xdr:rowOff>
    </xdr:to>
    <xdr:sp macro="" textlink="MAIN6">
      <xdr:nvSpPr>
        <xdr:cNvPr id="8" name="MENU6"/>
        <xdr:cNvSpPr/>
      </xdr:nvSpPr>
      <xdr:spPr>
        <a:xfrm>
          <a:off x="10058400" y="200025"/>
          <a:ext cx="1571626"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54BCEB"/>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B12A3774-975E-4B41-A681-E085295C6D0E}" type="TxLink">
            <a:rPr lang="en-US" sz="1100" b="0" i="0" u="none" strike="noStrike">
              <a:noFill/>
              <a:latin typeface="Calibri"/>
            </a:rPr>
            <a:pPr algn="ctr"/>
            <a:t>FINAL STEPS</a:t>
          </a:fld>
          <a:endParaRPr lang="en-US" sz="1100">
            <a:noFill/>
          </a:endParaRPr>
        </a:p>
      </xdr:txBody>
    </xdr:sp>
    <xdr:clientData/>
  </xdr:twoCellAnchor>
  <xdr:twoCellAnchor>
    <xdr:from>
      <xdr:col>36</xdr:col>
      <xdr:colOff>314324</xdr:colOff>
      <xdr:row>1</xdr:row>
      <xdr:rowOff>0</xdr:rowOff>
    </xdr:from>
    <xdr:to>
      <xdr:col>41</xdr:col>
      <xdr:colOff>314324</xdr:colOff>
      <xdr:row>4</xdr:row>
      <xdr:rowOff>0</xdr:rowOff>
    </xdr:to>
    <xdr:sp macro="" textlink="MAIN7">
      <xdr:nvSpPr>
        <xdr:cNvPr id="9" name="MENU7"/>
        <xdr:cNvSpPr/>
      </xdr:nvSpPr>
      <xdr:spPr>
        <a:xfrm>
          <a:off x="11630024" y="200025"/>
          <a:ext cx="1571625"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54BCEB"/>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Calibri"/>
            </a:rPr>
            <a:pPr algn="ctr"/>
            <a:t>FORM4</a:t>
          </a:fld>
          <a:endParaRPr lang="en-US" sz="1100">
            <a:noFill/>
          </a:endParaRPr>
        </a:p>
      </xdr:txBody>
    </xdr:sp>
    <xdr:clientData/>
  </xdr:twoCellAnchor>
  <xdr:twoCellAnchor>
    <xdr:from>
      <xdr:col>1</xdr:col>
      <xdr:colOff>0</xdr:colOff>
      <xdr:row>4</xdr:row>
      <xdr:rowOff>1</xdr:rowOff>
    </xdr:from>
    <xdr:to>
      <xdr:col>44</xdr:col>
      <xdr:colOff>0</xdr:colOff>
      <xdr:row>7</xdr:row>
      <xdr:rowOff>0</xdr:rowOff>
    </xdr:to>
    <xdr:sp macro="" textlink="">
      <xdr:nvSpPr>
        <xdr:cNvPr id="10" name="TOPRIBBON"/>
        <xdr:cNvSpPr/>
      </xdr:nvSpPr>
      <xdr:spPr>
        <a:xfrm>
          <a:off x="314325" y="800101"/>
          <a:ext cx="13515975" cy="600074"/>
        </a:xfrm>
        <a:prstGeom prst="round2SameRect">
          <a:avLst/>
        </a:prstGeom>
        <a:solidFill>
          <a:srgbClr val="7BC14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p>
      </xdr:txBody>
    </xdr:sp>
    <xdr:clientData/>
  </xdr:twoCellAnchor>
  <xdr:twoCellAnchor>
    <xdr:from>
      <xdr:col>2</xdr:col>
      <xdr:colOff>2720</xdr:colOff>
      <xdr:row>5</xdr:row>
      <xdr:rowOff>0</xdr:rowOff>
    </xdr:from>
    <xdr:to>
      <xdr:col>7</xdr:col>
      <xdr:colOff>457</xdr:colOff>
      <xdr:row>6</xdr:row>
      <xdr:rowOff>197827</xdr:rowOff>
    </xdr:to>
    <xdr:sp macro="" textlink="M3S1">
      <xdr:nvSpPr>
        <xdr:cNvPr id="11" name="SUBMENU1">
          <a:hlinkClick xmlns:r="http://schemas.openxmlformats.org/officeDocument/2006/relationships" r:id="rId4"/>
        </xdr:cNvPr>
        <xdr:cNvSpPr/>
      </xdr:nvSpPr>
      <xdr:spPr>
        <a:xfrm>
          <a:off x="631370" y="1000125"/>
          <a:ext cx="1569362" cy="397852"/>
        </a:xfrm>
        <a:prstGeom prst="round2SameRect">
          <a:avLst/>
        </a:prstGeom>
        <a:solidFill>
          <a:srgbClr val="555555"/>
        </a:solid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ADF56A7A-CB83-4152-B95A-120E0363F7FB}" type="TxLink">
            <a:rPr lang="en-US" sz="1100" b="0" i="0" u="none" strike="noStrike">
              <a:solidFill>
                <a:srgbClr val="FFFFFF"/>
              </a:solidFill>
              <a:latin typeface="Calibri"/>
            </a:rPr>
            <a:pPr algn="ctr"/>
            <a:t>EMS Savings</a:t>
          </a:fld>
          <a:endParaRPr lang="en-US" sz="1100">
            <a:solidFill>
              <a:srgbClr val="FFFFFF"/>
            </a:solidFill>
          </a:endParaRPr>
        </a:p>
      </xdr:txBody>
    </xdr:sp>
    <xdr:clientData/>
  </xdr:twoCellAnchor>
  <xdr:twoCellAnchor>
    <xdr:from>
      <xdr:col>7</xdr:col>
      <xdr:colOff>2551</xdr:colOff>
      <xdr:row>4</xdr:row>
      <xdr:rowOff>200705</xdr:rowOff>
    </xdr:from>
    <xdr:to>
      <xdr:col>12</xdr:col>
      <xdr:colOff>2550</xdr:colOff>
      <xdr:row>7</xdr:row>
      <xdr:rowOff>0</xdr:rowOff>
    </xdr:to>
    <xdr:sp macro="" textlink="M3S2">
      <xdr:nvSpPr>
        <xdr:cNvPr id="12" name="SUBMENU2">
          <a:hlinkClick xmlns:r="http://schemas.openxmlformats.org/officeDocument/2006/relationships" r:id="rId6"/>
        </xdr:cNvPr>
        <xdr:cNvSpPr/>
      </xdr:nvSpPr>
      <xdr:spPr>
        <a:xfrm>
          <a:off x="2202826" y="1000805"/>
          <a:ext cx="1571624" cy="399370"/>
        </a:xfrm>
        <a:prstGeom prst="round2SameRect">
          <a:avLst/>
        </a:prstGeom>
        <a:solidFill>
          <a:srgbClr val="555555"/>
        </a:solid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3F4CA6B-01F3-44D0-A0E3-D0AA753206B2}" type="TxLink">
            <a:rPr lang="en-US" sz="1100" b="0" i="0" u="none" strike="noStrike">
              <a:solidFill>
                <a:srgbClr val="FFFFFF"/>
              </a:solidFill>
              <a:latin typeface="Calibri"/>
            </a:rPr>
            <a:pPr algn="ctr"/>
            <a:t>EMS Software Information</a:t>
          </a:fld>
          <a:endParaRPr lang="en-US" sz="1100">
            <a:solidFill>
              <a:srgbClr val="FFFFFF"/>
            </a:solidFill>
          </a:endParaRPr>
        </a:p>
      </xdr:txBody>
    </xdr:sp>
    <xdr:clientData/>
  </xdr:twoCellAnchor>
  <xdr:twoCellAnchor>
    <xdr:from>
      <xdr:col>12</xdr:col>
      <xdr:colOff>2551</xdr:colOff>
      <xdr:row>4</xdr:row>
      <xdr:rowOff>200705</xdr:rowOff>
    </xdr:from>
    <xdr:to>
      <xdr:col>17</xdr:col>
      <xdr:colOff>2550</xdr:colOff>
      <xdr:row>7</xdr:row>
      <xdr:rowOff>0</xdr:rowOff>
    </xdr:to>
    <xdr:sp macro="" textlink="M3S3">
      <xdr:nvSpPr>
        <xdr:cNvPr id="13" name="SUBMENU3">
          <a:hlinkClick xmlns:r="http://schemas.openxmlformats.org/officeDocument/2006/relationships" r:id="rId7"/>
        </xdr:cNvPr>
        <xdr:cNvSpPr/>
      </xdr:nvSpPr>
      <xdr:spPr>
        <a:xfrm>
          <a:off x="3774451" y="1000805"/>
          <a:ext cx="1571624" cy="399370"/>
        </a:xfrm>
        <a:prstGeom prst="round2SameRect">
          <a:avLst/>
        </a:prstGeom>
        <a:solidFill>
          <a:srgbClr val="555555"/>
        </a:solid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E60A9FB0-D7E6-4ADD-8A44-C9B2BE21324A}" type="TxLink">
            <a:rPr lang="en-US" sz="1100" b="0" i="0" u="none" strike="noStrike">
              <a:solidFill>
                <a:schemeClr val="bg1"/>
              </a:solidFill>
              <a:latin typeface="Calibri"/>
            </a:rPr>
            <a:pPr algn="ctr"/>
            <a:t>EMS Equipment Information</a:t>
          </a:fld>
          <a:endParaRPr lang="en-US" sz="1100">
            <a:solidFill>
              <a:schemeClr val="bg1"/>
            </a:solidFill>
          </a:endParaRPr>
        </a:p>
      </xdr:txBody>
    </xdr:sp>
    <xdr:clientData/>
  </xdr:twoCellAnchor>
  <xdr:twoCellAnchor>
    <xdr:from>
      <xdr:col>17</xdr:col>
      <xdr:colOff>2551</xdr:colOff>
      <xdr:row>4</xdr:row>
      <xdr:rowOff>200705</xdr:rowOff>
    </xdr:from>
    <xdr:to>
      <xdr:col>22</xdr:col>
      <xdr:colOff>2550</xdr:colOff>
      <xdr:row>7</xdr:row>
      <xdr:rowOff>0</xdr:rowOff>
    </xdr:to>
    <xdr:sp macro="" textlink="M3S4">
      <xdr:nvSpPr>
        <xdr:cNvPr id="14" name="SUBMENU4">
          <a:hlinkClick xmlns:r="http://schemas.openxmlformats.org/officeDocument/2006/relationships" r:id="rId8"/>
        </xdr:cNvPr>
        <xdr:cNvSpPr/>
      </xdr:nvSpPr>
      <xdr:spPr>
        <a:xfrm>
          <a:off x="5346076" y="1000805"/>
          <a:ext cx="1571624" cy="399370"/>
        </a:xfrm>
        <a:prstGeom prst="round2SameRect">
          <a:avLst/>
        </a:prstGeom>
        <a:solidFill>
          <a:srgbClr val="555555"/>
        </a:solid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EC4D1991-C1D9-486E-95EB-30A9469B742C}" type="TxLink">
            <a:rPr lang="en-US" sz="1100" b="0" i="0" u="none" strike="noStrike">
              <a:solidFill>
                <a:schemeClr val="bg1"/>
              </a:solidFill>
              <a:latin typeface="Calibri"/>
            </a:rPr>
            <a:pPr algn="ctr"/>
            <a:t>Refrigeration</a:t>
          </a:fld>
          <a:endParaRPr lang="en-US" sz="1100">
            <a:solidFill>
              <a:schemeClr val="bg1"/>
            </a:solidFill>
          </a:endParaRPr>
        </a:p>
      </xdr:txBody>
    </xdr:sp>
    <xdr:clientData/>
  </xdr:twoCellAnchor>
  <xdr:twoCellAnchor>
    <xdr:from>
      <xdr:col>22</xdr:col>
      <xdr:colOff>2551</xdr:colOff>
      <xdr:row>4</xdr:row>
      <xdr:rowOff>200705</xdr:rowOff>
    </xdr:from>
    <xdr:to>
      <xdr:col>27</xdr:col>
      <xdr:colOff>2549</xdr:colOff>
      <xdr:row>7</xdr:row>
      <xdr:rowOff>0</xdr:rowOff>
    </xdr:to>
    <xdr:sp macro="" textlink="M3S5">
      <xdr:nvSpPr>
        <xdr:cNvPr id="15" name="SUBMENU5">
          <a:hlinkClick xmlns:r="http://schemas.openxmlformats.org/officeDocument/2006/relationships" r:id="rId9"/>
        </xdr:cNvPr>
        <xdr:cNvSpPr/>
      </xdr:nvSpPr>
      <xdr:spPr>
        <a:xfrm>
          <a:off x="6917701" y="1000805"/>
          <a:ext cx="1571623" cy="399370"/>
        </a:xfrm>
        <a:prstGeom prst="round2SameRect">
          <a:avLst/>
        </a:prstGeom>
        <a:solidFill>
          <a:srgbClr val="555555"/>
        </a:solid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52BFCEF9-4B05-45FB-B7B3-9621E37C07CC}" type="TxLink">
            <a:rPr lang="en-US" sz="1100" b="0" i="0" u="none" strike="noStrike">
              <a:solidFill>
                <a:schemeClr val="bg1"/>
              </a:solidFill>
              <a:latin typeface="Calibri"/>
            </a:rPr>
            <a:pPr algn="ctr"/>
            <a:t>Commercial Cooking</a:t>
          </a:fld>
          <a:endParaRPr lang="en-US" sz="1100">
            <a:solidFill>
              <a:schemeClr val="bg1"/>
            </a:solidFill>
          </a:endParaRPr>
        </a:p>
      </xdr:txBody>
    </xdr:sp>
    <xdr:clientData/>
  </xdr:twoCellAnchor>
  <xdr:twoCellAnchor>
    <xdr:from>
      <xdr:col>27</xdr:col>
      <xdr:colOff>0</xdr:colOff>
      <xdr:row>4</xdr:row>
      <xdr:rowOff>200705</xdr:rowOff>
    </xdr:from>
    <xdr:to>
      <xdr:col>32</xdr:col>
      <xdr:colOff>2865</xdr:colOff>
      <xdr:row>7</xdr:row>
      <xdr:rowOff>0</xdr:rowOff>
    </xdr:to>
    <xdr:sp macro="" textlink="M3S6">
      <xdr:nvSpPr>
        <xdr:cNvPr id="16" name="SUBMENU6">
          <a:hlinkClick xmlns:r="http://schemas.openxmlformats.org/officeDocument/2006/relationships" r:id="rId10"/>
        </xdr:cNvPr>
        <xdr:cNvSpPr/>
      </xdr:nvSpPr>
      <xdr:spPr>
        <a:xfrm>
          <a:off x="8486775" y="1000805"/>
          <a:ext cx="1574490" cy="399370"/>
        </a:xfrm>
        <a:prstGeom prst="round2SameRect">
          <a:avLst/>
        </a:prstGeom>
        <a:solidFill>
          <a:srgbClr val="555555"/>
        </a:solid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30A5A5F-CF4B-4F90-A7E3-B223777D7BE2}" type="TxLink">
            <a:rPr lang="en-US" sz="1100" b="0" i="0" u="none" strike="noStrike">
              <a:solidFill>
                <a:schemeClr val="bg1"/>
              </a:solidFill>
              <a:latin typeface="Calibri"/>
            </a:rPr>
            <a:pPr algn="ctr"/>
            <a:t>HVAC / Motor / Misc.</a:t>
          </a:fld>
          <a:endParaRPr lang="en-US" sz="1100">
            <a:solidFill>
              <a:schemeClr val="bg1"/>
            </a:solidFill>
          </a:endParaRPr>
        </a:p>
      </xdr:txBody>
    </xdr:sp>
    <xdr:clientData/>
  </xdr:twoCellAnchor>
  <xdr:twoCellAnchor>
    <xdr:from>
      <xdr:col>32</xdr:col>
      <xdr:colOff>2865</xdr:colOff>
      <xdr:row>4</xdr:row>
      <xdr:rowOff>200705</xdr:rowOff>
    </xdr:from>
    <xdr:to>
      <xdr:col>37</xdr:col>
      <xdr:colOff>2720</xdr:colOff>
      <xdr:row>7</xdr:row>
      <xdr:rowOff>0</xdr:rowOff>
    </xdr:to>
    <xdr:sp macro="" textlink="M3S7">
      <xdr:nvSpPr>
        <xdr:cNvPr id="17" name="SUBMENU7">
          <a:hlinkClick xmlns:r="http://schemas.openxmlformats.org/officeDocument/2006/relationships" r:id="rId11"/>
        </xdr:cNvPr>
        <xdr:cNvSpPr/>
      </xdr:nvSpPr>
      <xdr:spPr>
        <a:xfrm>
          <a:off x="10061265" y="1000805"/>
          <a:ext cx="1571480" cy="399370"/>
        </a:xfrm>
        <a:prstGeom prst="round2SameRect">
          <a:avLst/>
        </a:prstGeom>
        <a:solidFill>
          <a:srgbClr val="555555"/>
        </a:solid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DBE1B27F-5FE8-4BDD-82FC-95C3FF9A200E}" type="TxLink">
            <a:rPr lang="en-US" sz="1100" b="0" i="0" u="none" strike="noStrike">
              <a:solidFill>
                <a:schemeClr val="bg1"/>
              </a:solidFill>
              <a:latin typeface="Calibri"/>
            </a:rPr>
            <a:pPr algn="ctr"/>
            <a:t>M3S7</a:t>
          </a:fld>
          <a:endParaRPr lang="en-US" sz="1100">
            <a:solidFill>
              <a:schemeClr val="bg1"/>
            </a:solidFill>
          </a:endParaRPr>
        </a:p>
      </xdr:txBody>
    </xdr:sp>
    <xdr:clientData/>
  </xdr:twoCellAnchor>
  <xdr:twoCellAnchor>
    <xdr:from>
      <xdr:col>37</xdr:col>
      <xdr:colOff>2720</xdr:colOff>
      <xdr:row>5</xdr:row>
      <xdr:rowOff>51480</xdr:rowOff>
    </xdr:from>
    <xdr:to>
      <xdr:col>42</xdr:col>
      <xdr:colOff>0</xdr:colOff>
      <xdr:row>7</xdr:row>
      <xdr:rowOff>50800</xdr:rowOff>
    </xdr:to>
    <xdr:sp macro="" textlink="M3S8">
      <xdr:nvSpPr>
        <xdr:cNvPr id="18" name="SUBMENU8">
          <a:hlinkClick xmlns:r="http://schemas.openxmlformats.org/officeDocument/2006/relationships" r:id="rId12"/>
        </xdr:cNvPr>
        <xdr:cNvSpPr/>
      </xdr:nvSpPr>
      <xdr:spPr>
        <a:xfrm>
          <a:off x="11632745" y="1051605"/>
          <a:ext cx="1568905" cy="399370"/>
        </a:xfrm>
        <a:prstGeom prst="round2SameRect">
          <a:avLst/>
        </a:prstGeom>
        <a:solidFill>
          <a:srgbClr val="1B6CB5"/>
        </a:solid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46E3E1BF-E674-4A68-B875-4641DFF56CFA}" type="TxLink">
            <a:rPr lang="en-US" sz="1100" b="0" i="0" u="none" strike="noStrike">
              <a:solidFill>
                <a:schemeClr val="bg1"/>
              </a:solidFill>
              <a:latin typeface="Calibri"/>
            </a:rPr>
            <a:pPr algn="ctr"/>
            <a:t>M3S8</a:t>
          </a:fld>
          <a:endParaRPr lang="en-US" sz="1100">
            <a:solidFill>
              <a:schemeClr val="bg1"/>
            </a:solidFill>
          </a:endParaRPr>
        </a:p>
      </xdr:txBody>
    </xdr:sp>
    <xdr:clientData/>
  </xdr:twoCellAnchor>
  <xdr:twoCellAnchor>
    <xdr:from>
      <xdr:col>0</xdr:col>
      <xdr:colOff>314323</xdr:colOff>
      <xdr:row>7</xdr:row>
      <xdr:rowOff>200024</xdr:rowOff>
    </xdr:from>
    <xdr:to>
      <xdr:col>44</xdr:col>
      <xdr:colOff>0</xdr:colOff>
      <xdr:row>45</xdr:row>
      <xdr:rowOff>0</xdr:rowOff>
    </xdr:to>
    <xdr:sp macro="" textlink="">
      <xdr:nvSpPr>
        <xdr:cNvPr id="19" name="BORDER"/>
        <xdr:cNvSpPr/>
      </xdr:nvSpPr>
      <xdr:spPr>
        <a:xfrm>
          <a:off x="314323" y="1600199"/>
          <a:ext cx="13515977" cy="7200901"/>
        </a:xfrm>
        <a:prstGeom prst="frame">
          <a:avLst>
            <a:gd name="adj1" fmla="val 97"/>
          </a:avLst>
        </a:prstGeom>
        <a:noFill/>
        <a:ln w="12700" cap="flat" cmpd="sng" algn="ctr">
          <a:solidFill>
            <a:srgbClr val="1B6CB5"/>
          </a:solidFill>
          <a:prstDash val="solid"/>
          <a:miter lim="800000"/>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fPrintsWithSheet="0"/>
  </xdr:twoCellAnchor>
  <xdr:twoCellAnchor editAs="absolute">
    <xdr:from>
      <xdr:col>2</xdr:col>
      <xdr:colOff>2720</xdr:colOff>
      <xdr:row>9</xdr:row>
      <xdr:rowOff>1207</xdr:rowOff>
    </xdr:from>
    <xdr:to>
      <xdr:col>4</xdr:col>
      <xdr:colOff>960</xdr:colOff>
      <xdr:row>11</xdr:row>
      <xdr:rowOff>1207</xdr:rowOff>
    </xdr:to>
    <xdr:sp macro="" textlink="">
      <xdr:nvSpPr>
        <xdr:cNvPr id="20" name="BACK">
          <a:hlinkClick xmlns:r="http://schemas.openxmlformats.org/officeDocument/2006/relationships" r:id="rId11"/>
        </xdr:cNvPr>
        <xdr:cNvSpPr>
          <a:spLocks noChangeAspect="1"/>
        </xdr:cNvSpPr>
      </xdr:nvSpPr>
      <xdr:spPr>
        <a:xfrm>
          <a:off x="631370" y="1801432"/>
          <a:ext cx="626890" cy="400050"/>
        </a:xfrm>
        <a:prstGeom prst="leftArrow">
          <a:avLst/>
        </a:prstGeom>
        <a:solidFill>
          <a:srgbClr val="1B6CB5"/>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1</xdr:col>
      <xdr:colOff>0</xdr:colOff>
      <xdr:row>7</xdr:row>
      <xdr:rowOff>0</xdr:rowOff>
    </xdr:from>
    <xdr:to>
      <xdr:col>44</xdr:col>
      <xdr:colOff>0</xdr:colOff>
      <xdr:row>8</xdr:row>
      <xdr:rowOff>0</xdr:rowOff>
    </xdr:to>
    <xdr:sp macro="" textlink="">
      <xdr:nvSpPr>
        <xdr:cNvPr id="21" name="BOTTOMRIBBON"/>
        <xdr:cNvSpPr/>
      </xdr:nvSpPr>
      <xdr:spPr>
        <a:xfrm>
          <a:off x="314325" y="1400175"/>
          <a:ext cx="13515975" cy="200025"/>
        </a:xfrm>
        <a:prstGeom prst="rect">
          <a:avLst/>
        </a:prstGeom>
        <a:solidFill>
          <a:srgbClr val="1B6CB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solidFill>
              <a:srgbClr val="FFFFFF"/>
            </a:solidFill>
          </a:endParaRPr>
        </a:p>
      </xdr:txBody>
    </xdr:sp>
    <xdr:clientData/>
  </xdr:twoCellAnchor>
  <xdr:twoCellAnchor>
    <xdr:from>
      <xdr:col>38</xdr:col>
      <xdr:colOff>161924</xdr:colOff>
      <xdr:row>0</xdr:row>
      <xdr:rowOff>0</xdr:rowOff>
    </xdr:from>
    <xdr:to>
      <xdr:col>39</xdr:col>
      <xdr:colOff>161924</xdr:colOff>
      <xdr:row>1</xdr:row>
      <xdr:rowOff>0</xdr:rowOff>
    </xdr:to>
    <xdr:sp macro="" textlink="">
      <xdr:nvSpPr>
        <xdr:cNvPr id="24" name="Flowchart: Multidocument 23"/>
        <xdr:cNvSpPr/>
      </xdr:nvSpPr>
      <xdr:spPr>
        <a:xfrm>
          <a:off x="12106274" y="0"/>
          <a:ext cx="314325" cy="200025"/>
        </a:xfrm>
        <a:prstGeom prst="flowChartMultidocument">
          <a:avLst/>
        </a:prstGeom>
        <a:solidFill>
          <a:srgbClr val="54BCEB"/>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oneCellAnchor>
    <xdr:from>
      <xdr:col>33</xdr:col>
      <xdr:colOff>312066</xdr:colOff>
      <xdr:row>0</xdr:row>
      <xdr:rowOff>0</xdr:rowOff>
    </xdr:from>
    <xdr:ext cx="316584" cy="200025"/>
    <xdr:sp macro="" textlink="">
      <xdr:nvSpPr>
        <xdr:cNvPr id="25" name="Rectangle 24"/>
        <xdr:cNvSpPr/>
      </xdr:nvSpPr>
      <xdr:spPr>
        <a:xfrm>
          <a:off x="10684791" y="0"/>
          <a:ext cx="316584" cy="200025"/>
        </a:xfrm>
        <a:prstGeom prst="rect">
          <a:avLst/>
        </a:prstGeom>
        <a:noFill/>
      </xdr:spPr>
      <xdr:txBody>
        <a:bodyPr wrap="square" lIns="0" tIns="0" rIns="0" bIns="0" anchor="ctr" anchorCtr="0">
          <a:noAutofit/>
        </a:bodyPr>
        <a:lstStyle/>
        <a:p>
          <a:pPr algn="ctr"/>
          <a:r>
            <a:rPr lang="en-US" sz="1500" b="1" cap="none" spc="0">
              <a:ln w="0">
                <a:solidFill>
                  <a:schemeClr val="accent6">
                    <a:lumMod val="50000"/>
                  </a:schemeClr>
                </a:solidFill>
              </a:ln>
              <a:solidFill>
                <a:srgbClr val="BADD8B"/>
              </a:solidFill>
              <a:effectLst>
                <a:outerShdw blurRad="38100" dist="25400" dir="5400000" algn="ctr" rotWithShape="0">
                  <a:srgbClr val="6E747A">
                    <a:alpha val="43000"/>
                  </a:srgbClr>
                </a:outerShdw>
              </a:effectLst>
            </a:rPr>
            <a:t>$</a:t>
          </a:r>
        </a:p>
      </xdr:txBody>
    </xdr:sp>
    <xdr:clientData/>
  </xdr:oneCellAnchor>
  <xdr:oneCellAnchor>
    <xdr:from>
      <xdr:col>42</xdr:col>
      <xdr:colOff>171450</xdr:colOff>
      <xdr:row>0</xdr:row>
      <xdr:rowOff>0</xdr:rowOff>
    </xdr:from>
    <xdr:ext cx="314325" cy="200025"/>
    <xdr:sp macro="" textlink="">
      <xdr:nvSpPr>
        <xdr:cNvPr id="26" name="Rectangle 25"/>
        <xdr:cNvSpPr/>
      </xdr:nvSpPr>
      <xdr:spPr>
        <a:xfrm>
          <a:off x="13373100" y="0"/>
          <a:ext cx="314325" cy="200025"/>
        </a:xfrm>
        <a:prstGeom prst="rect">
          <a:avLst/>
        </a:prstGeom>
        <a:noFill/>
      </xdr:spPr>
      <xdr:txBody>
        <a:bodyPr wrap="square" lIns="0" tIns="0" rIns="0" bIns="0" anchor="ctr" anchorCtr="0">
          <a:noAutofit/>
        </a:bodyPr>
        <a:lstStyle/>
        <a:p>
          <a:pPr algn="ctr"/>
          <a:r>
            <a:rPr lang="en-US" sz="1800" b="0" cap="none" spc="0">
              <a:ln w="0"/>
              <a:solidFill>
                <a:srgbClr val="00334E"/>
              </a:solidFill>
              <a:effectLst>
                <a:outerShdw blurRad="38100" dist="25400" dir="5400000" algn="ctr" rotWithShape="0">
                  <a:srgbClr val="6E747A">
                    <a:alpha val="43000"/>
                  </a:srgbClr>
                </a:outerShdw>
              </a:effectLst>
              <a:sym typeface="Wingdings" panose="05000000000000000000" pitchFamily="2" charset="2"/>
            </a:rPr>
            <a:t></a:t>
          </a:r>
          <a:endParaRPr lang="en-US" sz="1800" b="0" cap="none" spc="0">
            <a:ln w="0"/>
            <a:solidFill>
              <a:srgbClr val="00334E"/>
            </a:solidFill>
            <a:effectLst>
              <a:outerShdw blurRad="38100" dist="25400" dir="5400000" algn="ctr" rotWithShape="0">
                <a:srgbClr val="6E747A">
                  <a:alpha val="43000"/>
                </a:srgbClr>
              </a:outerShdw>
            </a:effectLst>
          </a:endParaRPr>
        </a:p>
      </xdr:txBody>
    </xdr:sp>
    <xdr:clientData/>
  </xdr:oneCellAnchor>
  <xdr:twoCellAnchor editAs="oneCell">
    <xdr:from>
      <xdr:col>2</xdr:col>
      <xdr:colOff>0</xdr:colOff>
      <xdr:row>1</xdr:row>
      <xdr:rowOff>0</xdr:rowOff>
    </xdr:from>
    <xdr:to>
      <xdr:col>5</xdr:col>
      <xdr:colOff>155661</xdr:colOff>
      <xdr:row>3</xdr:row>
      <xdr:rowOff>147034</xdr:rowOff>
    </xdr:to>
    <xdr:pic>
      <xdr:nvPicPr>
        <xdr:cNvPr id="31" name="LOGO" descr="Screen Clipping"/>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628650" y="200025"/>
          <a:ext cx="1098636" cy="547084"/>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absolute">
    <xdr:from>
      <xdr:col>41</xdr:col>
      <xdr:colOff>0</xdr:colOff>
      <xdr:row>9</xdr:row>
      <xdr:rowOff>1047</xdr:rowOff>
    </xdr:from>
    <xdr:to>
      <xdr:col>43</xdr:col>
      <xdr:colOff>231</xdr:colOff>
      <xdr:row>11</xdr:row>
      <xdr:rowOff>1046</xdr:rowOff>
    </xdr:to>
    <xdr:sp macro="" textlink="">
      <xdr:nvSpPr>
        <xdr:cNvPr id="2" name="NEXT">
          <a:hlinkClick xmlns:r="http://schemas.openxmlformats.org/officeDocument/2006/relationships" r:id="rId1"/>
        </xdr:cNvPr>
        <xdr:cNvSpPr>
          <a:spLocks noChangeAspect="1"/>
        </xdr:cNvSpPr>
      </xdr:nvSpPr>
      <xdr:spPr>
        <a:xfrm>
          <a:off x="12887325" y="1801272"/>
          <a:ext cx="627520" cy="400049"/>
        </a:xfrm>
        <a:prstGeom prst="rightArrow">
          <a:avLst/>
        </a:prstGeom>
        <a:solidFill>
          <a:srgbClr val="1B6CB5"/>
        </a:solidFill>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7</xdr:col>
      <xdr:colOff>457</xdr:colOff>
      <xdr:row>1</xdr:row>
      <xdr:rowOff>0</xdr:rowOff>
    </xdr:from>
    <xdr:to>
      <xdr:col>12</xdr:col>
      <xdr:colOff>0</xdr:colOff>
      <xdr:row>4</xdr:row>
      <xdr:rowOff>0</xdr:rowOff>
    </xdr:to>
    <xdr:sp macro="" textlink="MAIN1">
      <xdr:nvSpPr>
        <xdr:cNvPr id="3" name="MENU1">
          <a:hlinkClick xmlns:r="http://schemas.openxmlformats.org/officeDocument/2006/relationships" r:id="rId2"/>
        </xdr:cNvPr>
        <xdr:cNvSpPr/>
      </xdr:nvSpPr>
      <xdr:spPr>
        <a:xfrm>
          <a:off x="2200732" y="200025"/>
          <a:ext cx="1571168" cy="600075"/>
        </a:xfrm>
        <a:prstGeom prst="round2SameRect">
          <a:avLst/>
        </a:prstGeom>
        <a:solidFill>
          <a:srgbClr val="439639"/>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D6F2F067-2676-4601-ABCE-75BD5137E3D5}" type="TxLink">
            <a:rPr lang="en-US" sz="1100" b="0" i="0" u="none" strike="noStrike">
              <a:solidFill>
                <a:schemeClr val="bg1"/>
              </a:solidFill>
              <a:latin typeface="Arial" panose="020B0604020202020204" pitchFamily="34" charset="0"/>
              <a:cs typeface="Arial" panose="020B0604020202020204" pitchFamily="34" charset="0"/>
            </a:rPr>
            <a:pPr algn="ctr"/>
            <a:t>START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12</xdr:col>
      <xdr:colOff>0</xdr:colOff>
      <xdr:row>1</xdr:row>
      <xdr:rowOff>0</xdr:rowOff>
    </xdr:from>
    <xdr:to>
      <xdr:col>17</xdr:col>
      <xdr:colOff>0</xdr:colOff>
      <xdr:row>4</xdr:row>
      <xdr:rowOff>0</xdr:rowOff>
    </xdr:to>
    <xdr:sp macro="" textlink="MAIN2">
      <xdr:nvSpPr>
        <xdr:cNvPr id="4" name="MENU2">
          <a:hlinkClick xmlns:r="http://schemas.openxmlformats.org/officeDocument/2006/relationships" r:id="rId3"/>
        </xdr:cNvPr>
        <xdr:cNvSpPr/>
      </xdr:nvSpPr>
      <xdr:spPr>
        <a:xfrm>
          <a:off x="3771900" y="200025"/>
          <a:ext cx="1571625" cy="600075"/>
        </a:xfrm>
        <a:prstGeom prst="round2SameRect">
          <a:avLst/>
        </a:prstGeom>
        <a:solidFill>
          <a:srgbClr val="439639"/>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59A035B9-F1D2-4E89-B262-AF2DF0C338A9}" type="TxLink">
            <a:rPr lang="en-US" sz="1100" b="0" i="0" u="none" strike="noStrike">
              <a:solidFill>
                <a:schemeClr val="bg1"/>
              </a:solidFill>
              <a:latin typeface="Arial" panose="020B0604020202020204" pitchFamily="34" charset="0"/>
              <a:cs typeface="Arial" panose="020B0604020202020204" pitchFamily="34" charset="0"/>
            </a:rPr>
            <a:pPr algn="ctr"/>
            <a:t>PROJECT INFORMATION</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17</xdr:col>
      <xdr:colOff>0</xdr:colOff>
      <xdr:row>1</xdr:row>
      <xdr:rowOff>0</xdr:rowOff>
    </xdr:from>
    <xdr:to>
      <xdr:col>22</xdr:col>
      <xdr:colOff>0</xdr:colOff>
      <xdr:row>4</xdr:row>
      <xdr:rowOff>0</xdr:rowOff>
    </xdr:to>
    <xdr:sp macro="" textlink="MAIN3">
      <xdr:nvSpPr>
        <xdr:cNvPr id="5" name="MENU3">
          <a:hlinkClick xmlns:r="http://schemas.openxmlformats.org/officeDocument/2006/relationships" r:id="rId4"/>
        </xdr:cNvPr>
        <xdr:cNvSpPr/>
      </xdr:nvSpPr>
      <xdr:spPr>
        <a:xfrm>
          <a:off x="5343525" y="200025"/>
          <a:ext cx="1571625" cy="600075"/>
        </a:xfrm>
        <a:prstGeom prst="round2SameRect">
          <a:avLst/>
        </a:prstGeom>
        <a:solidFill>
          <a:srgbClr val="439639"/>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06A037F-AE33-47CC-85C1-F6D62694F95D}" type="TxLink">
            <a:rPr lang="en-US" sz="1100" b="0" i="0" u="none" strike="noStrike">
              <a:solidFill>
                <a:schemeClr val="bg1"/>
              </a:solidFill>
              <a:latin typeface="Arial" panose="020B0604020202020204" pitchFamily="34" charset="0"/>
              <a:cs typeface="Arial" panose="020B0604020202020204" pitchFamily="34" charset="0"/>
            </a:rPr>
            <a:pPr algn="ctr"/>
            <a:t>EMS INFORMATION INPUT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22</xdr:col>
      <xdr:colOff>0</xdr:colOff>
      <xdr:row>1</xdr:row>
      <xdr:rowOff>133350</xdr:rowOff>
    </xdr:from>
    <xdr:to>
      <xdr:col>27</xdr:col>
      <xdr:colOff>0</xdr:colOff>
      <xdr:row>4</xdr:row>
      <xdr:rowOff>133350</xdr:rowOff>
    </xdr:to>
    <xdr:sp macro="" textlink="MAIN4">
      <xdr:nvSpPr>
        <xdr:cNvPr id="6" name="MENU4">
          <a:hlinkClick xmlns:r="http://schemas.openxmlformats.org/officeDocument/2006/relationships" r:id="rId5"/>
        </xdr:cNvPr>
        <xdr:cNvSpPr/>
      </xdr:nvSpPr>
      <xdr:spPr>
        <a:xfrm>
          <a:off x="6915150" y="333375"/>
          <a:ext cx="1571625" cy="600075"/>
        </a:xfrm>
        <a:prstGeom prst="round2SameRect">
          <a:avLst/>
        </a:prstGeom>
        <a:solidFill>
          <a:srgbClr val="7BC143"/>
        </a:solidFill>
        <a:ln w="12700">
          <a:solidFill>
            <a:srgbClr val="7F7F7F"/>
          </a:solidFill>
        </a:ln>
        <a:effectLst>
          <a:outerShdw blurRad="25400" dist="508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CB369157-CA5B-4E40-B1DE-604993B819B3}" type="TxLink">
            <a:rPr lang="en-US" sz="1100" b="0" i="0" u="none" strike="noStrike">
              <a:solidFill>
                <a:schemeClr val="bg1"/>
              </a:solidFill>
              <a:latin typeface="Arial" panose="020B0604020202020204" pitchFamily="34" charset="0"/>
              <a:cs typeface="Arial" panose="020B0604020202020204" pitchFamily="34" charset="0"/>
            </a:rPr>
            <a:pPr algn="ctr"/>
            <a:t>CUSTOM MEASURES INPUT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27</xdr:col>
      <xdr:colOff>0</xdr:colOff>
      <xdr:row>1</xdr:row>
      <xdr:rowOff>0</xdr:rowOff>
    </xdr:from>
    <xdr:to>
      <xdr:col>32</xdr:col>
      <xdr:colOff>0</xdr:colOff>
      <xdr:row>4</xdr:row>
      <xdr:rowOff>0</xdr:rowOff>
    </xdr:to>
    <xdr:sp macro="" textlink="MAIN5">
      <xdr:nvSpPr>
        <xdr:cNvPr id="7" name="MENU5">
          <a:hlinkClick xmlns:r="http://schemas.openxmlformats.org/officeDocument/2006/relationships" r:id="rId6"/>
        </xdr:cNvPr>
        <xdr:cNvSpPr/>
      </xdr:nvSpPr>
      <xdr:spPr>
        <a:xfrm>
          <a:off x="8486775" y="200025"/>
          <a:ext cx="1571625" cy="600075"/>
        </a:xfrm>
        <a:prstGeom prst="round2SameRect">
          <a:avLst/>
        </a:prstGeom>
        <a:solidFill>
          <a:srgbClr val="439639"/>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F0EEDDA6-4934-49B4-972D-20D21D440D82}" type="TxLink">
            <a:rPr lang="en-US" sz="1100" b="0" i="0" u="none" strike="noStrike">
              <a:solidFill>
                <a:schemeClr val="bg1"/>
              </a:solidFill>
              <a:latin typeface="Arial" panose="020B0604020202020204" pitchFamily="34" charset="0"/>
              <a:cs typeface="Arial" panose="020B0604020202020204" pitchFamily="34" charset="0"/>
            </a:rPr>
            <a:pPr algn="ctr"/>
            <a:t>APPLICATION REVIEW</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32</xdr:col>
      <xdr:colOff>0</xdr:colOff>
      <xdr:row>1</xdr:row>
      <xdr:rowOff>0</xdr:rowOff>
    </xdr:from>
    <xdr:to>
      <xdr:col>37</xdr:col>
      <xdr:colOff>1</xdr:colOff>
      <xdr:row>4</xdr:row>
      <xdr:rowOff>0</xdr:rowOff>
    </xdr:to>
    <xdr:sp macro="" textlink="MAIN6">
      <xdr:nvSpPr>
        <xdr:cNvPr id="8" name="MENU6"/>
        <xdr:cNvSpPr/>
      </xdr:nvSpPr>
      <xdr:spPr>
        <a:xfrm>
          <a:off x="10058400" y="200025"/>
          <a:ext cx="1571626"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54BCEB"/>
              </a:solidFill>
            </a14:hiddenFill>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B12A3774-975E-4B41-A681-E085295C6D0E}" type="TxLink">
            <a:rPr lang="en-US" sz="1100" b="0" i="0" u="none" strike="noStrike">
              <a:noFill/>
              <a:latin typeface="Arial" panose="020B0604020202020204" pitchFamily="34" charset="0"/>
              <a:cs typeface="Arial" panose="020B0604020202020204" pitchFamily="34" charset="0"/>
            </a:rPr>
            <a:pPr algn="ctr"/>
            <a:t>FINAL STEPS</a:t>
          </a:fld>
          <a:endParaRPr lang="en-US" sz="1100">
            <a:noFill/>
            <a:latin typeface="Arial" panose="020B0604020202020204" pitchFamily="34" charset="0"/>
            <a:cs typeface="Arial" panose="020B0604020202020204" pitchFamily="34" charset="0"/>
          </a:endParaRPr>
        </a:p>
      </xdr:txBody>
    </xdr:sp>
    <xdr:clientData/>
  </xdr:twoCellAnchor>
  <xdr:twoCellAnchor>
    <xdr:from>
      <xdr:col>36</xdr:col>
      <xdr:colOff>314324</xdr:colOff>
      <xdr:row>1</xdr:row>
      <xdr:rowOff>0</xdr:rowOff>
    </xdr:from>
    <xdr:to>
      <xdr:col>41</xdr:col>
      <xdr:colOff>314324</xdr:colOff>
      <xdr:row>4</xdr:row>
      <xdr:rowOff>0</xdr:rowOff>
    </xdr:to>
    <xdr:sp macro="" textlink="MAIN7">
      <xdr:nvSpPr>
        <xdr:cNvPr id="9" name="MENU7"/>
        <xdr:cNvSpPr/>
      </xdr:nvSpPr>
      <xdr:spPr>
        <a:xfrm>
          <a:off x="11630024" y="200025"/>
          <a:ext cx="1571625"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54BCEB"/>
              </a:solidFill>
            </a14:hiddenFill>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FORM4</a:t>
          </a:fld>
          <a:endParaRPr lang="en-US" sz="1100">
            <a:noFill/>
            <a:latin typeface="Arial" panose="020B0604020202020204" pitchFamily="34" charset="0"/>
            <a:cs typeface="Arial" panose="020B0604020202020204" pitchFamily="34" charset="0"/>
          </a:endParaRPr>
        </a:p>
      </xdr:txBody>
    </xdr:sp>
    <xdr:clientData/>
  </xdr:twoCellAnchor>
  <xdr:twoCellAnchor>
    <xdr:from>
      <xdr:col>1</xdr:col>
      <xdr:colOff>0</xdr:colOff>
      <xdr:row>4</xdr:row>
      <xdr:rowOff>1</xdr:rowOff>
    </xdr:from>
    <xdr:to>
      <xdr:col>44</xdr:col>
      <xdr:colOff>0</xdr:colOff>
      <xdr:row>7</xdr:row>
      <xdr:rowOff>0</xdr:rowOff>
    </xdr:to>
    <xdr:sp macro="" textlink="">
      <xdr:nvSpPr>
        <xdr:cNvPr id="10" name="TOPRIBBON"/>
        <xdr:cNvSpPr/>
      </xdr:nvSpPr>
      <xdr:spPr>
        <a:xfrm>
          <a:off x="314325" y="800101"/>
          <a:ext cx="13515975" cy="600074"/>
        </a:xfrm>
        <a:prstGeom prst="round2SameRect">
          <a:avLst/>
        </a:prstGeom>
        <a:solidFill>
          <a:srgbClr val="7BC14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p>
      </xdr:txBody>
    </xdr:sp>
    <xdr:clientData/>
  </xdr:twoCellAnchor>
  <xdr:twoCellAnchor>
    <xdr:from>
      <xdr:col>0</xdr:col>
      <xdr:colOff>314323</xdr:colOff>
      <xdr:row>7</xdr:row>
      <xdr:rowOff>200024</xdr:rowOff>
    </xdr:from>
    <xdr:to>
      <xdr:col>44</xdr:col>
      <xdr:colOff>0</xdr:colOff>
      <xdr:row>199</xdr:row>
      <xdr:rowOff>0</xdr:rowOff>
    </xdr:to>
    <xdr:sp macro="" textlink="">
      <xdr:nvSpPr>
        <xdr:cNvPr id="19" name="BORDER"/>
        <xdr:cNvSpPr/>
      </xdr:nvSpPr>
      <xdr:spPr>
        <a:xfrm>
          <a:off x="314323" y="1600199"/>
          <a:ext cx="13515977" cy="37804726"/>
        </a:xfrm>
        <a:prstGeom prst="frame">
          <a:avLst>
            <a:gd name="adj1" fmla="val 97"/>
          </a:avLst>
        </a:prstGeom>
        <a:noFill/>
        <a:ln w="12700" cap="flat" cmpd="sng" algn="ctr">
          <a:solidFill>
            <a:srgbClr val="828282"/>
          </a:solidFill>
          <a:prstDash val="solid"/>
          <a:miter lim="800000"/>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fPrintsWithSheet="0"/>
  </xdr:twoCellAnchor>
  <xdr:twoCellAnchor editAs="absolute">
    <xdr:from>
      <xdr:col>2</xdr:col>
      <xdr:colOff>2720</xdr:colOff>
      <xdr:row>9</xdr:row>
      <xdr:rowOff>1207</xdr:rowOff>
    </xdr:from>
    <xdr:to>
      <xdr:col>4</xdr:col>
      <xdr:colOff>960</xdr:colOff>
      <xdr:row>11</xdr:row>
      <xdr:rowOff>1207</xdr:rowOff>
    </xdr:to>
    <xdr:sp macro="" textlink="">
      <xdr:nvSpPr>
        <xdr:cNvPr id="20" name="BACK">
          <a:hlinkClick xmlns:r="http://schemas.openxmlformats.org/officeDocument/2006/relationships" r:id="rId7"/>
        </xdr:cNvPr>
        <xdr:cNvSpPr>
          <a:spLocks noChangeAspect="1"/>
        </xdr:cNvSpPr>
      </xdr:nvSpPr>
      <xdr:spPr>
        <a:xfrm>
          <a:off x="631370" y="1801432"/>
          <a:ext cx="626890" cy="400050"/>
        </a:xfrm>
        <a:prstGeom prst="leftArrow">
          <a:avLst/>
        </a:prstGeom>
        <a:solidFill>
          <a:srgbClr val="1B6CB5"/>
        </a:solidFill>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2</xdr:col>
      <xdr:colOff>2720</xdr:colOff>
      <xdr:row>5</xdr:row>
      <xdr:rowOff>50800</xdr:rowOff>
    </xdr:from>
    <xdr:to>
      <xdr:col>7</xdr:col>
      <xdr:colOff>457</xdr:colOff>
      <xdr:row>7</xdr:row>
      <xdr:rowOff>48602</xdr:rowOff>
    </xdr:to>
    <xdr:sp macro="" textlink="M4S1">
      <xdr:nvSpPr>
        <xdr:cNvPr id="11" name="SUBMENU1">
          <a:hlinkClick xmlns:r="http://schemas.openxmlformats.org/officeDocument/2006/relationships" r:id="rId5"/>
        </xdr:cNvPr>
        <xdr:cNvSpPr/>
      </xdr:nvSpPr>
      <xdr:spPr>
        <a:xfrm>
          <a:off x="631370" y="1050925"/>
          <a:ext cx="1569362" cy="397852"/>
        </a:xfrm>
        <a:prstGeom prst="round2SameRect">
          <a:avLst/>
        </a:prstGeom>
        <a:solidFill>
          <a:srgbClr val="828282"/>
        </a:solidFill>
        <a:ln w="12700">
          <a:solidFill>
            <a:srgbClr val="7F7F7F"/>
          </a:solidFill>
        </a:ln>
        <a:effectLst>
          <a:outerShdw blurRad="25400" dist="508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3664FD99-357F-4D59-894F-756F573EB972}"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HVAC</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editAs="oneCell">
    <xdr:from>
      <xdr:col>2</xdr:col>
      <xdr:colOff>0</xdr:colOff>
      <xdr:row>1</xdr:row>
      <xdr:rowOff>0</xdr:rowOff>
    </xdr:from>
    <xdr:to>
      <xdr:col>5</xdr:col>
      <xdr:colOff>209550</xdr:colOff>
      <xdr:row>3</xdr:row>
      <xdr:rowOff>154218</xdr:rowOff>
    </xdr:to>
    <xdr:pic>
      <xdr:nvPicPr>
        <xdr:cNvPr id="29" name="LOGO"/>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628650" y="200025"/>
          <a:ext cx="1152525" cy="554268"/>
        </a:xfrm>
        <a:prstGeom prst="rect">
          <a:avLst/>
        </a:prstGeom>
      </xdr:spPr>
    </xdr:pic>
    <xdr:clientData/>
  </xdr:twoCellAnchor>
  <xdr:twoCellAnchor>
    <xdr:from>
      <xdr:col>7</xdr:col>
      <xdr:colOff>2552</xdr:colOff>
      <xdr:row>5</xdr:row>
      <xdr:rowOff>680</xdr:rowOff>
    </xdr:from>
    <xdr:to>
      <xdr:col>12</xdr:col>
      <xdr:colOff>1</xdr:colOff>
      <xdr:row>7</xdr:row>
      <xdr:rowOff>0</xdr:rowOff>
    </xdr:to>
    <xdr:sp macro="" textlink="M4S2">
      <xdr:nvSpPr>
        <xdr:cNvPr id="12" name="SUBMENU2">
          <a:hlinkClick xmlns:r="http://schemas.openxmlformats.org/officeDocument/2006/relationships" r:id="rId1"/>
        </xdr:cNvPr>
        <xdr:cNvSpPr/>
      </xdr:nvSpPr>
      <xdr:spPr>
        <a:xfrm>
          <a:off x="2202827" y="1000805"/>
          <a:ext cx="1569074" cy="399370"/>
        </a:xfrm>
        <a:prstGeom prst="round2SameRect">
          <a:avLst/>
        </a:prstGeom>
        <a:solidFill>
          <a:srgbClr val="555555"/>
        </a:solidFill>
        <a:ln w="12700">
          <a:solidFill>
            <a:srgbClr val="7F7F7F"/>
          </a:solidFill>
        </a:ln>
        <a:effectLst>
          <a:outerShdw blurRad="50800" dist="127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5D0A4E02-9E12-41C2-BD00-10CC6F027B75}"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Lighting</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12</xdr:col>
      <xdr:colOff>2551</xdr:colOff>
      <xdr:row>4</xdr:row>
      <xdr:rowOff>200705</xdr:rowOff>
    </xdr:from>
    <xdr:to>
      <xdr:col>17</xdr:col>
      <xdr:colOff>2550</xdr:colOff>
      <xdr:row>7</xdr:row>
      <xdr:rowOff>0</xdr:rowOff>
    </xdr:to>
    <xdr:sp macro="" textlink="M4S3">
      <xdr:nvSpPr>
        <xdr:cNvPr id="13" name="SUBMENU3">
          <a:hlinkClick xmlns:r="http://schemas.openxmlformats.org/officeDocument/2006/relationships" r:id="rId9"/>
        </xdr:cNvPr>
        <xdr:cNvSpPr/>
      </xdr:nvSpPr>
      <xdr:spPr>
        <a:xfrm>
          <a:off x="3774451" y="1000805"/>
          <a:ext cx="1571624" cy="399370"/>
        </a:xfrm>
        <a:prstGeom prst="round2SameRect">
          <a:avLst/>
        </a:prstGeom>
        <a:solidFill>
          <a:srgbClr val="555555"/>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DC8E2C81-AACE-4DC5-9683-990BF5B93E88}"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Dimming / Daylighting Controls</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17</xdr:col>
      <xdr:colOff>2551</xdr:colOff>
      <xdr:row>5</xdr:row>
      <xdr:rowOff>680</xdr:rowOff>
    </xdr:from>
    <xdr:to>
      <xdr:col>22</xdr:col>
      <xdr:colOff>2551</xdr:colOff>
      <xdr:row>7</xdr:row>
      <xdr:rowOff>0</xdr:rowOff>
    </xdr:to>
    <xdr:sp macro="" textlink="M4S4">
      <xdr:nvSpPr>
        <xdr:cNvPr id="14" name="SUBMENU4">
          <a:hlinkClick xmlns:r="http://schemas.openxmlformats.org/officeDocument/2006/relationships" r:id="rId10"/>
        </xdr:cNvPr>
        <xdr:cNvSpPr/>
      </xdr:nvSpPr>
      <xdr:spPr>
        <a:xfrm>
          <a:off x="5346076" y="1000805"/>
          <a:ext cx="1571625" cy="399370"/>
        </a:xfrm>
        <a:prstGeom prst="round2SameRect">
          <a:avLst/>
        </a:prstGeom>
        <a:solidFill>
          <a:srgbClr val="555555"/>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1050F369-33A9-41B8-BB9C-848C113C5B15}"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Commercial Cooking / Water Heating</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22</xdr:col>
      <xdr:colOff>2551</xdr:colOff>
      <xdr:row>4</xdr:row>
      <xdr:rowOff>200705</xdr:rowOff>
    </xdr:from>
    <xdr:to>
      <xdr:col>27</xdr:col>
      <xdr:colOff>2549</xdr:colOff>
      <xdr:row>7</xdr:row>
      <xdr:rowOff>0</xdr:rowOff>
    </xdr:to>
    <xdr:sp macro="" textlink="M4S5">
      <xdr:nvSpPr>
        <xdr:cNvPr id="15" name="SUBMENU5">
          <a:hlinkClick xmlns:r="http://schemas.openxmlformats.org/officeDocument/2006/relationships" r:id="rId11"/>
        </xdr:cNvPr>
        <xdr:cNvSpPr/>
      </xdr:nvSpPr>
      <xdr:spPr>
        <a:xfrm>
          <a:off x="6917701" y="1000805"/>
          <a:ext cx="1571623" cy="399370"/>
        </a:xfrm>
        <a:prstGeom prst="round2SameRect">
          <a:avLst/>
        </a:prstGeom>
        <a:solidFill>
          <a:srgbClr val="555555"/>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E5F979BB-FDDE-4AD4-9F04-50C37B654C25}"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Motor / VFD / Pump</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27</xdr:col>
      <xdr:colOff>0</xdr:colOff>
      <xdr:row>4</xdr:row>
      <xdr:rowOff>200705</xdr:rowOff>
    </xdr:from>
    <xdr:to>
      <xdr:col>32</xdr:col>
      <xdr:colOff>2865</xdr:colOff>
      <xdr:row>7</xdr:row>
      <xdr:rowOff>0</xdr:rowOff>
    </xdr:to>
    <xdr:sp macro="" textlink="M4S6">
      <xdr:nvSpPr>
        <xdr:cNvPr id="16" name="SUBMENU6">
          <a:hlinkClick xmlns:r="http://schemas.openxmlformats.org/officeDocument/2006/relationships" r:id="rId12"/>
        </xdr:cNvPr>
        <xdr:cNvSpPr/>
      </xdr:nvSpPr>
      <xdr:spPr>
        <a:xfrm>
          <a:off x="8486775" y="1000805"/>
          <a:ext cx="1574490" cy="399370"/>
        </a:xfrm>
        <a:prstGeom prst="round2SameRect">
          <a:avLst/>
        </a:prstGeom>
        <a:solidFill>
          <a:srgbClr val="555555"/>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5A1770A-87A5-453B-813D-9DB4232D4E5B}"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Compressed Air</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32</xdr:col>
      <xdr:colOff>2865</xdr:colOff>
      <xdr:row>4</xdr:row>
      <xdr:rowOff>200705</xdr:rowOff>
    </xdr:from>
    <xdr:to>
      <xdr:col>37</xdr:col>
      <xdr:colOff>2720</xdr:colOff>
      <xdr:row>7</xdr:row>
      <xdr:rowOff>0</xdr:rowOff>
    </xdr:to>
    <xdr:sp macro="" textlink="M4S7">
      <xdr:nvSpPr>
        <xdr:cNvPr id="17" name="SUBMENU7">
          <a:hlinkClick xmlns:r="http://schemas.openxmlformats.org/officeDocument/2006/relationships" r:id="rId13"/>
        </xdr:cNvPr>
        <xdr:cNvSpPr/>
      </xdr:nvSpPr>
      <xdr:spPr>
        <a:xfrm>
          <a:off x="10061265" y="1000805"/>
          <a:ext cx="1571480" cy="399370"/>
        </a:xfrm>
        <a:prstGeom prst="round2SameRect">
          <a:avLst/>
        </a:prstGeom>
        <a:solidFill>
          <a:srgbClr val="555555"/>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5E6BC230-1975-4F34-BC48-A25EF66BC575}"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Refrigeration</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37</xdr:col>
      <xdr:colOff>2720</xdr:colOff>
      <xdr:row>4</xdr:row>
      <xdr:rowOff>200705</xdr:rowOff>
    </xdr:from>
    <xdr:to>
      <xdr:col>42</xdr:col>
      <xdr:colOff>0</xdr:colOff>
      <xdr:row>7</xdr:row>
      <xdr:rowOff>0</xdr:rowOff>
    </xdr:to>
    <xdr:sp macro="" textlink="M4S8">
      <xdr:nvSpPr>
        <xdr:cNvPr id="18" name="SUBMENU8">
          <a:hlinkClick xmlns:r="http://schemas.openxmlformats.org/officeDocument/2006/relationships" r:id="rId14"/>
        </xdr:cNvPr>
        <xdr:cNvSpPr/>
      </xdr:nvSpPr>
      <xdr:spPr>
        <a:xfrm>
          <a:off x="11632745" y="1000805"/>
          <a:ext cx="1568905" cy="399370"/>
        </a:xfrm>
        <a:prstGeom prst="round2SameRect">
          <a:avLst/>
        </a:prstGeom>
        <a:solidFill>
          <a:srgbClr val="555555"/>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6C84327F-831A-4647-9A31-A800B051B1A8}"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Miscellaneous</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xdr:col>
      <xdr:colOff>0</xdr:colOff>
      <xdr:row>7</xdr:row>
      <xdr:rowOff>0</xdr:rowOff>
    </xdr:from>
    <xdr:to>
      <xdr:col>44</xdr:col>
      <xdr:colOff>0</xdr:colOff>
      <xdr:row>8</xdr:row>
      <xdr:rowOff>0</xdr:rowOff>
    </xdr:to>
    <xdr:sp macro="" textlink="">
      <xdr:nvSpPr>
        <xdr:cNvPr id="21" name="BOTTOMRIBBON"/>
        <xdr:cNvSpPr/>
      </xdr:nvSpPr>
      <xdr:spPr>
        <a:xfrm>
          <a:off x="314325" y="1400175"/>
          <a:ext cx="13515975" cy="200025"/>
        </a:xfrm>
        <a:prstGeom prst="rect">
          <a:avLst/>
        </a:prstGeom>
        <a:solidFill>
          <a:srgbClr val="82828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solidFill>
              <a:srgbClr val="FFFFFF"/>
            </a:solidFill>
          </a:endParaRPr>
        </a:p>
      </xdr:txBody>
    </xdr:sp>
    <xdr:clientData/>
  </xdr:twoCellAnchor>
</xdr:wsDr>
</file>

<file path=xl/drawings/drawing22.xml><?xml version="1.0" encoding="utf-8"?>
<xdr:wsDr xmlns:xdr="http://schemas.openxmlformats.org/drawingml/2006/spreadsheetDrawing" xmlns:a="http://schemas.openxmlformats.org/drawingml/2006/main">
  <xdr:twoCellAnchor editAs="absolute">
    <xdr:from>
      <xdr:col>41</xdr:col>
      <xdr:colOff>0</xdr:colOff>
      <xdr:row>9</xdr:row>
      <xdr:rowOff>1047</xdr:rowOff>
    </xdr:from>
    <xdr:to>
      <xdr:col>43</xdr:col>
      <xdr:colOff>231</xdr:colOff>
      <xdr:row>11</xdr:row>
      <xdr:rowOff>1046</xdr:rowOff>
    </xdr:to>
    <xdr:sp macro="" textlink="">
      <xdr:nvSpPr>
        <xdr:cNvPr id="2" name="NEXT">
          <a:hlinkClick xmlns:r="http://schemas.openxmlformats.org/officeDocument/2006/relationships" r:id="rId1"/>
        </xdr:cNvPr>
        <xdr:cNvSpPr>
          <a:spLocks noChangeAspect="1"/>
        </xdr:cNvSpPr>
      </xdr:nvSpPr>
      <xdr:spPr>
        <a:xfrm>
          <a:off x="12887325" y="1801272"/>
          <a:ext cx="627520" cy="400049"/>
        </a:xfrm>
        <a:prstGeom prst="rightArrow">
          <a:avLst/>
        </a:prstGeom>
        <a:solidFill>
          <a:srgbClr val="1B6CB5"/>
        </a:solidFill>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7</xdr:col>
      <xdr:colOff>457</xdr:colOff>
      <xdr:row>1</xdr:row>
      <xdr:rowOff>0</xdr:rowOff>
    </xdr:from>
    <xdr:to>
      <xdr:col>12</xdr:col>
      <xdr:colOff>0</xdr:colOff>
      <xdr:row>4</xdr:row>
      <xdr:rowOff>0</xdr:rowOff>
    </xdr:to>
    <xdr:sp macro="" textlink="MAIN1">
      <xdr:nvSpPr>
        <xdr:cNvPr id="3" name="MENU1">
          <a:hlinkClick xmlns:r="http://schemas.openxmlformats.org/officeDocument/2006/relationships" r:id="rId2"/>
        </xdr:cNvPr>
        <xdr:cNvSpPr/>
      </xdr:nvSpPr>
      <xdr:spPr>
        <a:xfrm>
          <a:off x="2200732" y="200025"/>
          <a:ext cx="1571168" cy="600075"/>
        </a:xfrm>
        <a:prstGeom prst="round2SameRect">
          <a:avLst/>
        </a:prstGeom>
        <a:solidFill>
          <a:srgbClr val="439639"/>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D6F2F067-2676-4601-ABCE-75BD5137E3D5}" type="TxLink">
            <a:rPr lang="en-US" sz="1100" b="0" i="0" u="none" strike="noStrike">
              <a:solidFill>
                <a:schemeClr val="bg1"/>
              </a:solidFill>
              <a:latin typeface="Arial" panose="020B0604020202020204" pitchFamily="34" charset="0"/>
              <a:cs typeface="Arial" panose="020B0604020202020204" pitchFamily="34" charset="0"/>
            </a:rPr>
            <a:pPr algn="ctr"/>
            <a:t>START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12</xdr:col>
      <xdr:colOff>0</xdr:colOff>
      <xdr:row>1</xdr:row>
      <xdr:rowOff>0</xdr:rowOff>
    </xdr:from>
    <xdr:to>
      <xdr:col>17</xdr:col>
      <xdr:colOff>0</xdr:colOff>
      <xdr:row>4</xdr:row>
      <xdr:rowOff>0</xdr:rowOff>
    </xdr:to>
    <xdr:sp macro="" textlink="MAIN2">
      <xdr:nvSpPr>
        <xdr:cNvPr id="4" name="MENU2">
          <a:hlinkClick xmlns:r="http://schemas.openxmlformats.org/officeDocument/2006/relationships" r:id="rId3"/>
        </xdr:cNvPr>
        <xdr:cNvSpPr/>
      </xdr:nvSpPr>
      <xdr:spPr>
        <a:xfrm>
          <a:off x="3771900" y="200025"/>
          <a:ext cx="1571625" cy="600075"/>
        </a:xfrm>
        <a:prstGeom prst="round2SameRect">
          <a:avLst/>
        </a:prstGeom>
        <a:solidFill>
          <a:srgbClr val="439639"/>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59A035B9-F1D2-4E89-B262-AF2DF0C338A9}" type="TxLink">
            <a:rPr lang="en-US" sz="1100" b="0" i="0" u="none" strike="noStrike">
              <a:solidFill>
                <a:schemeClr val="bg1"/>
              </a:solidFill>
              <a:latin typeface="Arial" panose="020B0604020202020204" pitchFamily="34" charset="0"/>
              <a:cs typeface="Arial" panose="020B0604020202020204" pitchFamily="34" charset="0"/>
            </a:rPr>
            <a:pPr algn="ctr"/>
            <a:t>PROJECT INFORMATION</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17</xdr:col>
      <xdr:colOff>0</xdr:colOff>
      <xdr:row>1</xdr:row>
      <xdr:rowOff>0</xdr:rowOff>
    </xdr:from>
    <xdr:to>
      <xdr:col>22</xdr:col>
      <xdr:colOff>0</xdr:colOff>
      <xdr:row>4</xdr:row>
      <xdr:rowOff>0</xdr:rowOff>
    </xdr:to>
    <xdr:sp macro="" textlink="MAIN3">
      <xdr:nvSpPr>
        <xdr:cNvPr id="5" name="MENU3">
          <a:hlinkClick xmlns:r="http://schemas.openxmlformats.org/officeDocument/2006/relationships" r:id="rId4"/>
        </xdr:cNvPr>
        <xdr:cNvSpPr/>
      </xdr:nvSpPr>
      <xdr:spPr>
        <a:xfrm>
          <a:off x="5343525" y="200025"/>
          <a:ext cx="1571625" cy="600075"/>
        </a:xfrm>
        <a:prstGeom prst="round2SameRect">
          <a:avLst/>
        </a:prstGeom>
        <a:solidFill>
          <a:srgbClr val="439639"/>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06A037F-AE33-47CC-85C1-F6D62694F95D}" type="TxLink">
            <a:rPr lang="en-US" sz="1100" b="0" i="0" u="none" strike="noStrike">
              <a:solidFill>
                <a:schemeClr val="bg1"/>
              </a:solidFill>
              <a:latin typeface="Arial" panose="020B0604020202020204" pitchFamily="34" charset="0"/>
              <a:cs typeface="Arial" panose="020B0604020202020204" pitchFamily="34" charset="0"/>
            </a:rPr>
            <a:pPr algn="ctr"/>
            <a:t>EMS INFORMATION INPUT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22</xdr:col>
      <xdr:colOff>0</xdr:colOff>
      <xdr:row>1</xdr:row>
      <xdr:rowOff>133350</xdr:rowOff>
    </xdr:from>
    <xdr:to>
      <xdr:col>27</xdr:col>
      <xdr:colOff>0</xdr:colOff>
      <xdr:row>4</xdr:row>
      <xdr:rowOff>133350</xdr:rowOff>
    </xdr:to>
    <xdr:sp macro="" textlink="MAIN4">
      <xdr:nvSpPr>
        <xdr:cNvPr id="6" name="MENU4">
          <a:hlinkClick xmlns:r="http://schemas.openxmlformats.org/officeDocument/2006/relationships" r:id="rId5"/>
        </xdr:cNvPr>
        <xdr:cNvSpPr/>
      </xdr:nvSpPr>
      <xdr:spPr>
        <a:xfrm>
          <a:off x="6915150" y="333375"/>
          <a:ext cx="1571625" cy="600075"/>
        </a:xfrm>
        <a:prstGeom prst="round2SameRect">
          <a:avLst/>
        </a:prstGeom>
        <a:solidFill>
          <a:srgbClr val="7BC143"/>
        </a:solidFill>
        <a:ln w="12700">
          <a:solidFill>
            <a:srgbClr val="7F7F7F"/>
          </a:solidFill>
        </a:ln>
        <a:effectLst>
          <a:outerShdw blurRad="25400" dist="508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CB369157-CA5B-4E40-B1DE-604993B819B3}" type="TxLink">
            <a:rPr lang="en-US" sz="1100" b="0" i="0" u="none" strike="noStrike">
              <a:solidFill>
                <a:schemeClr val="bg1"/>
              </a:solidFill>
              <a:latin typeface="Arial" panose="020B0604020202020204" pitchFamily="34" charset="0"/>
              <a:cs typeface="Arial" panose="020B0604020202020204" pitchFamily="34" charset="0"/>
            </a:rPr>
            <a:pPr algn="ctr"/>
            <a:t>CUSTOM MEASURES INPUT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27</xdr:col>
      <xdr:colOff>0</xdr:colOff>
      <xdr:row>1</xdr:row>
      <xdr:rowOff>0</xdr:rowOff>
    </xdr:from>
    <xdr:to>
      <xdr:col>32</xdr:col>
      <xdr:colOff>0</xdr:colOff>
      <xdr:row>4</xdr:row>
      <xdr:rowOff>0</xdr:rowOff>
    </xdr:to>
    <xdr:sp macro="" textlink="MAIN5">
      <xdr:nvSpPr>
        <xdr:cNvPr id="7" name="MENU5">
          <a:hlinkClick xmlns:r="http://schemas.openxmlformats.org/officeDocument/2006/relationships" r:id="rId6"/>
        </xdr:cNvPr>
        <xdr:cNvSpPr/>
      </xdr:nvSpPr>
      <xdr:spPr>
        <a:xfrm>
          <a:off x="8486775" y="200025"/>
          <a:ext cx="1571625" cy="600075"/>
        </a:xfrm>
        <a:prstGeom prst="round2SameRect">
          <a:avLst/>
        </a:prstGeom>
        <a:solidFill>
          <a:srgbClr val="439639"/>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F0EEDDA6-4934-49B4-972D-20D21D440D82}" type="TxLink">
            <a:rPr lang="en-US" sz="1100" b="0" i="0" u="none" strike="noStrike">
              <a:solidFill>
                <a:schemeClr val="bg1"/>
              </a:solidFill>
              <a:latin typeface="Arial" panose="020B0604020202020204" pitchFamily="34" charset="0"/>
              <a:cs typeface="Arial" panose="020B0604020202020204" pitchFamily="34" charset="0"/>
            </a:rPr>
            <a:pPr algn="ctr"/>
            <a:t>APPLICATION REVIEW</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32</xdr:col>
      <xdr:colOff>0</xdr:colOff>
      <xdr:row>1</xdr:row>
      <xdr:rowOff>0</xdr:rowOff>
    </xdr:from>
    <xdr:to>
      <xdr:col>37</xdr:col>
      <xdr:colOff>1</xdr:colOff>
      <xdr:row>4</xdr:row>
      <xdr:rowOff>0</xdr:rowOff>
    </xdr:to>
    <xdr:sp macro="" textlink="MAIN6">
      <xdr:nvSpPr>
        <xdr:cNvPr id="8" name="MENU6"/>
        <xdr:cNvSpPr/>
      </xdr:nvSpPr>
      <xdr:spPr>
        <a:xfrm>
          <a:off x="10058400" y="200025"/>
          <a:ext cx="1571626"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54BCEB"/>
              </a:solidFill>
            </a14:hiddenFill>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B12A3774-975E-4B41-A681-E085295C6D0E}" type="TxLink">
            <a:rPr lang="en-US" sz="1100" b="0" i="0" u="none" strike="noStrike">
              <a:noFill/>
              <a:latin typeface="Arial" panose="020B0604020202020204" pitchFamily="34" charset="0"/>
              <a:cs typeface="Arial" panose="020B0604020202020204" pitchFamily="34" charset="0"/>
            </a:rPr>
            <a:pPr algn="ctr"/>
            <a:t>FINAL STEPS</a:t>
          </a:fld>
          <a:endParaRPr lang="en-US" sz="1100">
            <a:noFill/>
            <a:latin typeface="Arial" panose="020B0604020202020204" pitchFamily="34" charset="0"/>
            <a:cs typeface="Arial" panose="020B0604020202020204" pitchFamily="34" charset="0"/>
          </a:endParaRPr>
        </a:p>
      </xdr:txBody>
    </xdr:sp>
    <xdr:clientData/>
  </xdr:twoCellAnchor>
  <xdr:twoCellAnchor>
    <xdr:from>
      <xdr:col>36</xdr:col>
      <xdr:colOff>314324</xdr:colOff>
      <xdr:row>1</xdr:row>
      <xdr:rowOff>0</xdr:rowOff>
    </xdr:from>
    <xdr:to>
      <xdr:col>41</xdr:col>
      <xdr:colOff>314324</xdr:colOff>
      <xdr:row>4</xdr:row>
      <xdr:rowOff>0</xdr:rowOff>
    </xdr:to>
    <xdr:sp macro="" textlink="MAIN7">
      <xdr:nvSpPr>
        <xdr:cNvPr id="9" name="MENU7"/>
        <xdr:cNvSpPr/>
      </xdr:nvSpPr>
      <xdr:spPr>
        <a:xfrm>
          <a:off x="11630024" y="200025"/>
          <a:ext cx="1571625"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54BCEB"/>
              </a:solidFill>
            </a14:hiddenFill>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FORM4</a:t>
          </a:fld>
          <a:endParaRPr lang="en-US" sz="1100">
            <a:noFill/>
            <a:latin typeface="Arial" panose="020B0604020202020204" pitchFamily="34" charset="0"/>
            <a:cs typeface="Arial" panose="020B0604020202020204" pitchFamily="34" charset="0"/>
          </a:endParaRPr>
        </a:p>
      </xdr:txBody>
    </xdr:sp>
    <xdr:clientData/>
  </xdr:twoCellAnchor>
  <xdr:twoCellAnchor>
    <xdr:from>
      <xdr:col>1</xdr:col>
      <xdr:colOff>0</xdr:colOff>
      <xdr:row>4</xdr:row>
      <xdr:rowOff>1</xdr:rowOff>
    </xdr:from>
    <xdr:to>
      <xdr:col>44</xdr:col>
      <xdr:colOff>0</xdr:colOff>
      <xdr:row>7</xdr:row>
      <xdr:rowOff>0</xdr:rowOff>
    </xdr:to>
    <xdr:sp macro="" textlink="">
      <xdr:nvSpPr>
        <xdr:cNvPr id="10" name="TOPRIBBON"/>
        <xdr:cNvSpPr/>
      </xdr:nvSpPr>
      <xdr:spPr>
        <a:xfrm>
          <a:off x="314325" y="800101"/>
          <a:ext cx="13515975" cy="600074"/>
        </a:xfrm>
        <a:prstGeom prst="round2SameRect">
          <a:avLst/>
        </a:prstGeom>
        <a:solidFill>
          <a:srgbClr val="7BC14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p>
      </xdr:txBody>
    </xdr:sp>
    <xdr:clientData/>
  </xdr:twoCellAnchor>
  <xdr:twoCellAnchor>
    <xdr:from>
      <xdr:col>2</xdr:col>
      <xdr:colOff>2720</xdr:colOff>
      <xdr:row>5</xdr:row>
      <xdr:rowOff>0</xdr:rowOff>
    </xdr:from>
    <xdr:to>
      <xdr:col>7</xdr:col>
      <xdr:colOff>457</xdr:colOff>
      <xdr:row>6</xdr:row>
      <xdr:rowOff>197827</xdr:rowOff>
    </xdr:to>
    <xdr:sp macro="" textlink="M4S1">
      <xdr:nvSpPr>
        <xdr:cNvPr id="11" name="SUBMENU1">
          <a:hlinkClick xmlns:r="http://schemas.openxmlformats.org/officeDocument/2006/relationships" r:id="rId5"/>
        </xdr:cNvPr>
        <xdr:cNvSpPr/>
      </xdr:nvSpPr>
      <xdr:spPr>
        <a:xfrm>
          <a:off x="631370" y="1000125"/>
          <a:ext cx="1569362" cy="397852"/>
        </a:xfrm>
        <a:prstGeom prst="round2SameRect">
          <a:avLst/>
        </a:prstGeom>
        <a:solidFill>
          <a:srgbClr val="555555"/>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3664FD99-357F-4D59-894F-756F573EB972}"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HVAC</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7</xdr:col>
      <xdr:colOff>2550</xdr:colOff>
      <xdr:row>5</xdr:row>
      <xdr:rowOff>51480</xdr:rowOff>
    </xdr:from>
    <xdr:to>
      <xdr:col>12</xdr:col>
      <xdr:colOff>0</xdr:colOff>
      <xdr:row>7</xdr:row>
      <xdr:rowOff>50800</xdr:rowOff>
    </xdr:to>
    <xdr:sp macro="" textlink="M4S2">
      <xdr:nvSpPr>
        <xdr:cNvPr id="12" name="SUBMENU2">
          <a:hlinkClick xmlns:r="http://schemas.openxmlformats.org/officeDocument/2006/relationships" r:id="rId7"/>
        </xdr:cNvPr>
        <xdr:cNvSpPr/>
      </xdr:nvSpPr>
      <xdr:spPr>
        <a:xfrm>
          <a:off x="2202825" y="1051605"/>
          <a:ext cx="1569075" cy="399370"/>
        </a:xfrm>
        <a:prstGeom prst="round2SameRect">
          <a:avLst/>
        </a:prstGeom>
        <a:solidFill>
          <a:srgbClr val="828282"/>
        </a:solidFill>
        <a:ln w="12700">
          <a:solidFill>
            <a:srgbClr val="7F7F7F"/>
          </a:solidFill>
        </a:ln>
        <a:effectLst>
          <a:outerShdw blurRad="25400" dist="508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5D0A4E02-9E12-41C2-BD00-10CC6F027B75}"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Lighting</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12</xdr:col>
      <xdr:colOff>2551</xdr:colOff>
      <xdr:row>4</xdr:row>
      <xdr:rowOff>200705</xdr:rowOff>
    </xdr:from>
    <xdr:to>
      <xdr:col>17</xdr:col>
      <xdr:colOff>2550</xdr:colOff>
      <xdr:row>7</xdr:row>
      <xdr:rowOff>0</xdr:rowOff>
    </xdr:to>
    <xdr:sp macro="" textlink="M4S3">
      <xdr:nvSpPr>
        <xdr:cNvPr id="13" name="SUBMENU3">
          <a:hlinkClick xmlns:r="http://schemas.openxmlformats.org/officeDocument/2006/relationships" r:id="rId1"/>
        </xdr:cNvPr>
        <xdr:cNvSpPr/>
      </xdr:nvSpPr>
      <xdr:spPr>
        <a:xfrm>
          <a:off x="3774451" y="1000805"/>
          <a:ext cx="1571624" cy="399370"/>
        </a:xfrm>
        <a:prstGeom prst="round2SameRect">
          <a:avLst/>
        </a:prstGeom>
        <a:solidFill>
          <a:srgbClr val="555555"/>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DC8E2C81-AACE-4DC5-9683-990BF5B93E88}"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Dimming / Daylighting Controls</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17</xdr:col>
      <xdr:colOff>2551</xdr:colOff>
      <xdr:row>5</xdr:row>
      <xdr:rowOff>680</xdr:rowOff>
    </xdr:from>
    <xdr:to>
      <xdr:col>22</xdr:col>
      <xdr:colOff>2551</xdr:colOff>
      <xdr:row>7</xdr:row>
      <xdr:rowOff>0</xdr:rowOff>
    </xdr:to>
    <xdr:sp macro="" textlink="M4S4">
      <xdr:nvSpPr>
        <xdr:cNvPr id="14" name="SUBMENU4">
          <a:hlinkClick xmlns:r="http://schemas.openxmlformats.org/officeDocument/2006/relationships" r:id="rId8"/>
        </xdr:cNvPr>
        <xdr:cNvSpPr/>
      </xdr:nvSpPr>
      <xdr:spPr>
        <a:xfrm>
          <a:off x="5346076" y="1000805"/>
          <a:ext cx="1571625" cy="399370"/>
        </a:xfrm>
        <a:prstGeom prst="round2SameRect">
          <a:avLst/>
        </a:prstGeom>
        <a:solidFill>
          <a:srgbClr val="555555"/>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1050F369-33A9-41B8-BB9C-848C113C5B15}"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Commercial Cooking / Water Heating</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0</xdr:col>
      <xdr:colOff>314323</xdr:colOff>
      <xdr:row>7</xdr:row>
      <xdr:rowOff>200024</xdr:rowOff>
    </xdr:from>
    <xdr:to>
      <xdr:col>44</xdr:col>
      <xdr:colOff>0</xdr:colOff>
      <xdr:row>199</xdr:row>
      <xdr:rowOff>0</xdr:rowOff>
    </xdr:to>
    <xdr:sp macro="" textlink="">
      <xdr:nvSpPr>
        <xdr:cNvPr id="19" name="BORDER"/>
        <xdr:cNvSpPr/>
      </xdr:nvSpPr>
      <xdr:spPr>
        <a:xfrm>
          <a:off x="314323" y="1600199"/>
          <a:ext cx="13515977" cy="37804726"/>
        </a:xfrm>
        <a:prstGeom prst="frame">
          <a:avLst>
            <a:gd name="adj1" fmla="val 97"/>
          </a:avLst>
        </a:prstGeom>
        <a:noFill/>
        <a:ln w="12700" cap="flat" cmpd="sng" algn="ctr">
          <a:solidFill>
            <a:srgbClr val="828282"/>
          </a:solidFill>
          <a:prstDash val="solid"/>
          <a:miter lim="800000"/>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fPrintsWithSheet="0"/>
  </xdr:twoCellAnchor>
  <xdr:twoCellAnchor editAs="absolute">
    <xdr:from>
      <xdr:col>2</xdr:col>
      <xdr:colOff>2720</xdr:colOff>
      <xdr:row>8</xdr:row>
      <xdr:rowOff>201232</xdr:rowOff>
    </xdr:from>
    <xdr:to>
      <xdr:col>4</xdr:col>
      <xdr:colOff>960</xdr:colOff>
      <xdr:row>11</xdr:row>
      <xdr:rowOff>1207</xdr:rowOff>
    </xdr:to>
    <xdr:sp macro="" textlink="">
      <xdr:nvSpPr>
        <xdr:cNvPr id="20" name="BACK">
          <a:hlinkClick xmlns:r="http://schemas.openxmlformats.org/officeDocument/2006/relationships" r:id="rId5"/>
        </xdr:cNvPr>
        <xdr:cNvSpPr>
          <a:spLocks noChangeAspect="1"/>
        </xdr:cNvSpPr>
      </xdr:nvSpPr>
      <xdr:spPr>
        <a:xfrm>
          <a:off x="631370" y="1801432"/>
          <a:ext cx="626890" cy="400050"/>
        </a:xfrm>
        <a:prstGeom prst="leftArrow">
          <a:avLst/>
        </a:prstGeom>
        <a:solidFill>
          <a:srgbClr val="1B6CB5"/>
        </a:solidFill>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editAs="oneCell">
    <xdr:from>
      <xdr:col>2</xdr:col>
      <xdr:colOff>0</xdr:colOff>
      <xdr:row>1</xdr:row>
      <xdr:rowOff>0</xdr:rowOff>
    </xdr:from>
    <xdr:to>
      <xdr:col>5</xdr:col>
      <xdr:colOff>209550</xdr:colOff>
      <xdr:row>3</xdr:row>
      <xdr:rowOff>154218</xdr:rowOff>
    </xdr:to>
    <xdr:pic>
      <xdr:nvPicPr>
        <xdr:cNvPr id="29" name="LOGO"/>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628650" y="200025"/>
          <a:ext cx="1152525" cy="554268"/>
        </a:xfrm>
        <a:prstGeom prst="rect">
          <a:avLst/>
        </a:prstGeom>
      </xdr:spPr>
    </xdr:pic>
    <xdr:clientData/>
  </xdr:twoCellAnchor>
  <xdr:twoCellAnchor>
    <xdr:from>
      <xdr:col>22</xdr:col>
      <xdr:colOff>2551</xdr:colOff>
      <xdr:row>4</xdr:row>
      <xdr:rowOff>200705</xdr:rowOff>
    </xdr:from>
    <xdr:to>
      <xdr:col>27</xdr:col>
      <xdr:colOff>2549</xdr:colOff>
      <xdr:row>7</xdr:row>
      <xdr:rowOff>0</xdr:rowOff>
    </xdr:to>
    <xdr:sp macro="" textlink="M4S5">
      <xdr:nvSpPr>
        <xdr:cNvPr id="15" name="SUBMENU5">
          <a:hlinkClick xmlns:r="http://schemas.openxmlformats.org/officeDocument/2006/relationships" r:id="rId10"/>
        </xdr:cNvPr>
        <xdr:cNvSpPr/>
      </xdr:nvSpPr>
      <xdr:spPr>
        <a:xfrm>
          <a:off x="6917701" y="1000805"/>
          <a:ext cx="1571623" cy="399370"/>
        </a:xfrm>
        <a:prstGeom prst="round2SameRect">
          <a:avLst/>
        </a:prstGeom>
        <a:solidFill>
          <a:srgbClr val="555555"/>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E5F979BB-FDDE-4AD4-9F04-50C37B654C25}"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Motor / VFD / Pump</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27</xdr:col>
      <xdr:colOff>0</xdr:colOff>
      <xdr:row>4</xdr:row>
      <xdr:rowOff>200705</xdr:rowOff>
    </xdr:from>
    <xdr:to>
      <xdr:col>32</xdr:col>
      <xdr:colOff>2865</xdr:colOff>
      <xdr:row>7</xdr:row>
      <xdr:rowOff>0</xdr:rowOff>
    </xdr:to>
    <xdr:sp macro="" textlink="M4S6">
      <xdr:nvSpPr>
        <xdr:cNvPr id="16" name="SUBMENU6">
          <a:hlinkClick xmlns:r="http://schemas.openxmlformats.org/officeDocument/2006/relationships" r:id="rId11"/>
        </xdr:cNvPr>
        <xdr:cNvSpPr/>
      </xdr:nvSpPr>
      <xdr:spPr>
        <a:xfrm>
          <a:off x="8486775" y="1000805"/>
          <a:ext cx="1574490" cy="399370"/>
        </a:xfrm>
        <a:prstGeom prst="round2SameRect">
          <a:avLst/>
        </a:prstGeom>
        <a:solidFill>
          <a:srgbClr val="555555"/>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5A1770A-87A5-453B-813D-9DB4232D4E5B}"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Compressed Air</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32</xdr:col>
      <xdr:colOff>2865</xdr:colOff>
      <xdr:row>4</xdr:row>
      <xdr:rowOff>200705</xdr:rowOff>
    </xdr:from>
    <xdr:to>
      <xdr:col>37</xdr:col>
      <xdr:colOff>2720</xdr:colOff>
      <xdr:row>7</xdr:row>
      <xdr:rowOff>0</xdr:rowOff>
    </xdr:to>
    <xdr:sp macro="" textlink="M4S7">
      <xdr:nvSpPr>
        <xdr:cNvPr id="17" name="SUBMENU7">
          <a:hlinkClick xmlns:r="http://schemas.openxmlformats.org/officeDocument/2006/relationships" r:id="rId12"/>
        </xdr:cNvPr>
        <xdr:cNvSpPr/>
      </xdr:nvSpPr>
      <xdr:spPr>
        <a:xfrm>
          <a:off x="10061265" y="1000805"/>
          <a:ext cx="1571480" cy="399370"/>
        </a:xfrm>
        <a:prstGeom prst="round2SameRect">
          <a:avLst/>
        </a:prstGeom>
        <a:solidFill>
          <a:srgbClr val="555555"/>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5E6BC230-1975-4F34-BC48-A25EF66BC575}"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Refrigeration</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37</xdr:col>
      <xdr:colOff>2720</xdr:colOff>
      <xdr:row>4</xdr:row>
      <xdr:rowOff>200705</xdr:rowOff>
    </xdr:from>
    <xdr:to>
      <xdr:col>42</xdr:col>
      <xdr:colOff>0</xdr:colOff>
      <xdr:row>7</xdr:row>
      <xdr:rowOff>0</xdr:rowOff>
    </xdr:to>
    <xdr:sp macro="" textlink="M4S8">
      <xdr:nvSpPr>
        <xdr:cNvPr id="18" name="SUBMENU8">
          <a:hlinkClick xmlns:r="http://schemas.openxmlformats.org/officeDocument/2006/relationships" r:id="rId13"/>
        </xdr:cNvPr>
        <xdr:cNvSpPr/>
      </xdr:nvSpPr>
      <xdr:spPr>
        <a:xfrm>
          <a:off x="11632745" y="1000805"/>
          <a:ext cx="1568905" cy="399370"/>
        </a:xfrm>
        <a:prstGeom prst="round2SameRect">
          <a:avLst/>
        </a:prstGeom>
        <a:solidFill>
          <a:srgbClr val="555555"/>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6C84327F-831A-4647-9A31-A800B051B1A8}"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Miscellaneous</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xdr:col>
      <xdr:colOff>0</xdr:colOff>
      <xdr:row>7</xdr:row>
      <xdr:rowOff>0</xdr:rowOff>
    </xdr:from>
    <xdr:to>
      <xdr:col>44</xdr:col>
      <xdr:colOff>0</xdr:colOff>
      <xdr:row>8</xdr:row>
      <xdr:rowOff>0</xdr:rowOff>
    </xdr:to>
    <xdr:sp macro="" textlink="">
      <xdr:nvSpPr>
        <xdr:cNvPr id="21" name="BOTTOMRIBBON"/>
        <xdr:cNvSpPr/>
      </xdr:nvSpPr>
      <xdr:spPr>
        <a:xfrm>
          <a:off x="314325" y="1400175"/>
          <a:ext cx="13515975" cy="200025"/>
        </a:xfrm>
        <a:prstGeom prst="rect">
          <a:avLst/>
        </a:prstGeom>
        <a:solidFill>
          <a:srgbClr val="82828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solidFill>
              <a:srgbClr val="FFFFFF"/>
            </a:solidFill>
          </a:endParaRPr>
        </a:p>
      </xdr:txBody>
    </xdr:sp>
    <xdr:clientData/>
  </xdr:twoCellAnchor>
  <xdr:twoCellAnchor>
    <xdr:from>
      <xdr:col>33</xdr:col>
      <xdr:colOff>0</xdr:colOff>
      <xdr:row>9</xdr:row>
      <xdr:rowOff>0</xdr:rowOff>
    </xdr:from>
    <xdr:to>
      <xdr:col>36</xdr:col>
      <xdr:colOff>0</xdr:colOff>
      <xdr:row>11</xdr:row>
      <xdr:rowOff>0</xdr:rowOff>
    </xdr:to>
    <xdr:sp macro="" textlink="">
      <xdr:nvSpPr>
        <xdr:cNvPr id="26" name="Rounded Rectangle 25">
          <a:hlinkClick xmlns:r="http://schemas.openxmlformats.org/officeDocument/2006/relationships" r:id="rId7"/>
        </xdr:cNvPr>
        <xdr:cNvSpPr/>
      </xdr:nvSpPr>
      <xdr:spPr>
        <a:xfrm>
          <a:off x="10354235" y="1815353"/>
          <a:ext cx="941294" cy="403412"/>
        </a:xfrm>
        <a:prstGeom prst="roundRect">
          <a:avLst/>
        </a:prstGeom>
        <a:solidFill>
          <a:srgbClr val="1B6CB5"/>
        </a:solidFill>
        <a:ln>
          <a:noFill/>
        </a:ln>
        <a:scene3d>
          <a:camera prst="orthographicFront"/>
          <a:lightRig rig="threePt" dir="t"/>
        </a:scene3d>
        <a:sp3d>
          <a:bevelT w="50800" h="38100" prst="hardEdge"/>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0" tIns="0" rIns="0" bIns="0" rtlCol="0" anchor="ctr" anchorCtr="0"/>
        <a:lstStyle/>
        <a:p>
          <a:pPr algn="ctr"/>
          <a:r>
            <a:rPr lang="en-US" sz="1100"/>
            <a:t>Measure </a:t>
          </a:r>
        </a:p>
        <a:p>
          <a:pPr algn="ctr"/>
          <a:r>
            <a:rPr lang="en-US" sz="1100"/>
            <a:t>Input</a:t>
          </a:r>
        </a:p>
      </xdr:txBody>
    </xdr:sp>
    <xdr:clientData/>
  </xdr:twoCellAnchor>
  <xdr:twoCellAnchor>
    <xdr:from>
      <xdr:col>36</xdr:col>
      <xdr:colOff>257736</xdr:colOff>
      <xdr:row>9</xdr:row>
      <xdr:rowOff>0</xdr:rowOff>
    </xdr:from>
    <xdr:to>
      <xdr:col>39</xdr:col>
      <xdr:colOff>257735</xdr:colOff>
      <xdr:row>11</xdr:row>
      <xdr:rowOff>0</xdr:rowOff>
    </xdr:to>
    <xdr:sp macro="" textlink="">
      <xdr:nvSpPr>
        <xdr:cNvPr id="28" name="Rounded Rectangle 27">
          <a:hlinkClick xmlns:r="http://schemas.openxmlformats.org/officeDocument/2006/relationships" r:id="rId14"/>
        </xdr:cNvPr>
        <xdr:cNvSpPr/>
      </xdr:nvSpPr>
      <xdr:spPr>
        <a:xfrm>
          <a:off x="11553265" y="1815353"/>
          <a:ext cx="941294" cy="403412"/>
        </a:xfrm>
        <a:prstGeom prst="roundRect">
          <a:avLst/>
        </a:prstGeom>
        <a:solidFill>
          <a:srgbClr val="1B6CB5"/>
        </a:solidFill>
        <a:ln>
          <a:noFill/>
        </a:ln>
        <a:scene3d>
          <a:camera prst="orthographicFront"/>
          <a:lightRig rig="threePt" dir="t"/>
        </a:scene3d>
        <a:sp3d>
          <a:bevelT w="50800" h="38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100"/>
            <a:t>Operating Hour</a:t>
          </a:r>
          <a:r>
            <a:rPr lang="en-US" sz="1100" baseline="0"/>
            <a:t> </a:t>
          </a:r>
          <a:r>
            <a:rPr lang="en-US" sz="1100"/>
            <a:t>Calculator</a:t>
          </a:r>
        </a:p>
      </xdr:txBody>
    </xdr:sp>
    <xdr:clientData/>
  </xdr:twoCellAnchor>
</xdr:wsDr>
</file>

<file path=xl/drawings/drawing23.xml><?xml version="1.0" encoding="utf-8"?>
<xdr:wsDr xmlns:xdr="http://schemas.openxmlformats.org/drawingml/2006/spreadsheetDrawing" xmlns:a="http://schemas.openxmlformats.org/drawingml/2006/main">
  <xdr:twoCellAnchor editAs="absolute">
    <xdr:from>
      <xdr:col>41</xdr:col>
      <xdr:colOff>0</xdr:colOff>
      <xdr:row>9</xdr:row>
      <xdr:rowOff>1047</xdr:rowOff>
    </xdr:from>
    <xdr:to>
      <xdr:col>42</xdr:col>
      <xdr:colOff>313195</xdr:colOff>
      <xdr:row>11</xdr:row>
      <xdr:rowOff>1046</xdr:rowOff>
    </xdr:to>
    <xdr:sp macro="" textlink="">
      <xdr:nvSpPr>
        <xdr:cNvPr id="2" name="NEXT">
          <a:hlinkClick xmlns:r="http://schemas.openxmlformats.org/officeDocument/2006/relationships" r:id="rId1"/>
        </xdr:cNvPr>
        <xdr:cNvSpPr>
          <a:spLocks noChangeAspect="1"/>
        </xdr:cNvSpPr>
      </xdr:nvSpPr>
      <xdr:spPr>
        <a:xfrm>
          <a:off x="12887325" y="1801272"/>
          <a:ext cx="627520" cy="400049"/>
        </a:xfrm>
        <a:prstGeom prst="rightArrow">
          <a:avLst/>
        </a:prstGeom>
        <a:solidFill>
          <a:srgbClr val="1B6CB5"/>
        </a:solidFill>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7</xdr:col>
      <xdr:colOff>457</xdr:colOff>
      <xdr:row>1</xdr:row>
      <xdr:rowOff>0</xdr:rowOff>
    </xdr:from>
    <xdr:to>
      <xdr:col>12</xdr:col>
      <xdr:colOff>0</xdr:colOff>
      <xdr:row>4</xdr:row>
      <xdr:rowOff>0</xdr:rowOff>
    </xdr:to>
    <xdr:sp macro="" textlink="MAIN1">
      <xdr:nvSpPr>
        <xdr:cNvPr id="3" name="MENU1">
          <a:hlinkClick xmlns:r="http://schemas.openxmlformats.org/officeDocument/2006/relationships" r:id="rId2"/>
        </xdr:cNvPr>
        <xdr:cNvSpPr/>
      </xdr:nvSpPr>
      <xdr:spPr>
        <a:xfrm>
          <a:off x="2200732" y="200025"/>
          <a:ext cx="1571168" cy="600075"/>
        </a:xfrm>
        <a:prstGeom prst="round2SameRect">
          <a:avLst/>
        </a:prstGeom>
        <a:solidFill>
          <a:srgbClr val="439639"/>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D6F2F067-2676-4601-ABCE-75BD5137E3D5}" type="TxLink">
            <a:rPr lang="en-US" sz="1100" b="0" i="0" u="none" strike="noStrike">
              <a:solidFill>
                <a:schemeClr val="bg1"/>
              </a:solidFill>
              <a:latin typeface="Arial" panose="020B0604020202020204" pitchFamily="34" charset="0"/>
              <a:cs typeface="Arial" panose="020B0604020202020204" pitchFamily="34" charset="0"/>
            </a:rPr>
            <a:pPr algn="ctr"/>
            <a:t>START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12</xdr:col>
      <xdr:colOff>0</xdr:colOff>
      <xdr:row>1</xdr:row>
      <xdr:rowOff>0</xdr:rowOff>
    </xdr:from>
    <xdr:to>
      <xdr:col>17</xdr:col>
      <xdr:colOff>0</xdr:colOff>
      <xdr:row>4</xdr:row>
      <xdr:rowOff>0</xdr:rowOff>
    </xdr:to>
    <xdr:sp macro="" textlink="MAIN2">
      <xdr:nvSpPr>
        <xdr:cNvPr id="4" name="MENU2">
          <a:hlinkClick xmlns:r="http://schemas.openxmlformats.org/officeDocument/2006/relationships" r:id="rId3"/>
        </xdr:cNvPr>
        <xdr:cNvSpPr/>
      </xdr:nvSpPr>
      <xdr:spPr>
        <a:xfrm>
          <a:off x="3771900" y="200025"/>
          <a:ext cx="1571625" cy="600075"/>
        </a:xfrm>
        <a:prstGeom prst="round2SameRect">
          <a:avLst/>
        </a:prstGeom>
        <a:solidFill>
          <a:srgbClr val="439639"/>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59A035B9-F1D2-4E89-B262-AF2DF0C338A9}" type="TxLink">
            <a:rPr lang="en-US" sz="1100" b="0" i="0" u="none" strike="noStrike">
              <a:solidFill>
                <a:schemeClr val="bg1"/>
              </a:solidFill>
              <a:latin typeface="Arial" panose="020B0604020202020204" pitchFamily="34" charset="0"/>
              <a:cs typeface="Arial" panose="020B0604020202020204" pitchFamily="34" charset="0"/>
            </a:rPr>
            <a:pPr algn="ctr"/>
            <a:t>PROJECT INFORMATION</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17</xdr:col>
      <xdr:colOff>0</xdr:colOff>
      <xdr:row>1</xdr:row>
      <xdr:rowOff>0</xdr:rowOff>
    </xdr:from>
    <xdr:to>
      <xdr:col>22</xdr:col>
      <xdr:colOff>0</xdr:colOff>
      <xdr:row>4</xdr:row>
      <xdr:rowOff>0</xdr:rowOff>
    </xdr:to>
    <xdr:sp macro="" textlink="MAIN3">
      <xdr:nvSpPr>
        <xdr:cNvPr id="5" name="MENU3">
          <a:hlinkClick xmlns:r="http://schemas.openxmlformats.org/officeDocument/2006/relationships" r:id="rId4"/>
        </xdr:cNvPr>
        <xdr:cNvSpPr/>
      </xdr:nvSpPr>
      <xdr:spPr>
        <a:xfrm>
          <a:off x="5343525" y="200025"/>
          <a:ext cx="1571625" cy="600075"/>
        </a:xfrm>
        <a:prstGeom prst="round2SameRect">
          <a:avLst/>
        </a:prstGeom>
        <a:solidFill>
          <a:srgbClr val="439639"/>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06A037F-AE33-47CC-85C1-F6D62694F95D}" type="TxLink">
            <a:rPr lang="en-US" sz="1100" b="0" i="0" u="none" strike="noStrike">
              <a:solidFill>
                <a:schemeClr val="bg1"/>
              </a:solidFill>
              <a:latin typeface="Arial" panose="020B0604020202020204" pitchFamily="34" charset="0"/>
              <a:cs typeface="Arial" panose="020B0604020202020204" pitchFamily="34" charset="0"/>
            </a:rPr>
            <a:pPr algn="ctr"/>
            <a:t>EMS INFORMATION INPUT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22</xdr:col>
      <xdr:colOff>0</xdr:colOff>
      <xdr:row>1</xdr:row>
      <xdr:rowOff>133350</xdr:rowOff>
    </xdr:from>
    <xdr:to>
      <xdr:col>27</xdr:col>
      <xdr:colOff>0</xdr:colOff>
      <xdr:row>4</xdr:row>
      <xdr:rowOff>133350</xdr:rowOff>
    </xdr:to>
    <xdr:sp macro="" textlink="MAIN4">
      <xdr:nvSpPr>
        <xdr:cNvPr id="6" name="MENU4">
          <a:hlinkClick xmlns:r="http://schemas.openxmlformats.org/officeDocument/2006/relationships" r:id="rId5"/>
        </xdr:cNvPr>
        <xdr:cNvSpPr/>
      </xdr:nvSpPr>
      <xdr:spPr>
        <a:xfrm>
          <a:off x="6915150" y="333375"/>
          <a:ext cx="1571625" cy="600075"/>
        </a:xfrm>
        <a:prstGeom prst="round2SameRect">
          <a:avLst/>
        </a:prstGeom>
        <a:solidFill>
          <a:srgbClr val="7BC143"/>
        </a:solidFill>
        <a:ln w="12700">
          <a:solidFill>
            <a:srgbClr val="7F7F7F"/>
          </a:solidFill>
        </a:ln>
        <a:effectLst>
          <a:outerShdw blurRad="25400" dist="508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CB369157-CA5B-4E40-B1DE-604993B819B3}" type="TxLink">
            <a:rPr lang="en-US" sz="1100" b="0" i="0" u="none" strike="noStrike">
              <a:solidFill>
                <a:schemeClr val="bg1"/>
              </a:solidFill>
              <a:latin typeface="Arial" panose="020B0604020202020204" pitchFamily="34" charset="0"/>
              <a:cs typeface="Arial" panose="020B0604020202020204" pitchFamily="34" charset="0"/>
            </a:rPr>
            <a:pPr algn="ctr"/>
            <a:t>CUSTOM MEASURES INPUT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27</xdr:col>
      <xdr:colOff>0</xdr:colOff>
      <xdr:row>1</xdr:row>
      <xdr:rowOff>0</xdr:rowOff>
    </xdr:from>
    <xdr:to>
      <xdr:col>32</xdr:col>
      <xdr:colOff>0</xdr:colOff>
      <xdr:row>4</xdr:row>
      <xdr:rowOff>0</xdr:rowOff>
    </xdr:to>
    <xdr:sp macro="" textlink="MAIN5">
      <xdr:nvSpPr>
        <xdr:cNvPr id="7" name="MENU5">
          <a:hlinkClick xmlns:r="http://schemas.openxmlformats.org/officeDocument/2006/relationships" r:id="rId6"/>
        </xdr:cNvPr>
        <xdr:cNvSpPr/>
      </xdr:nvSpPr>
      <xdr:spPr>
        <a:xfrm>
          <a:off x="8486775" y="200025"/>
          <a:ext cx="1571625" cy="600075"/>
        </a:xfrm>
        <a:prstGeom prst="round2SameRect">
          <a:avLst/>
        </a:prstGeom>
        <a:solidFill>
          <a:srgbClr val="439639"/>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F0EEDDA6-4934-49B4-972D-20D21D440D82}" type="TxLink">
            <a:rPr lang="en-US" sz="1100" b="0" i="0" u="none" strike="noStrike">
              <a:solidFill>
                <a:schemeClr val="bg1"/>
              </a:solidFill>
              <a:latin typeface="Arial" panose="020B0604020202020204" pitchFamily="34" charset="0"/>
              <a:cs typeface="Arial" panose="020B0604020202020204" pitchFamily="34" charset="0"/>
            </a:rPr>
            <a:pPr algn="ctr"/>
            <a:t>APPLICATION REVIEW</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32</xdr:col>
      <xdr:colOff>0</xdr:colOff>
      <xdr:row>1</xdr:row>
      <xdr:rowOff>0</xdr:rowOff>
    </xdr:from>
    <xdr:to>
      <xdr:col>37</xdr:col>
      <xdr:colOff>1</xdr:colOff>
      <xdr:row>4</xdr:row>
      <xdr:rowOff>0</xdr:rowOff>
    </xdr:to>
    <xdr:sp macro="" textlink="MAIN6">
      <xdr:nvSpPr>
        <xdr:cNvPr id="8" name="MENU6"/>
        <xdr:cNvSpPr/>
      </xdr:nvSpPr>
      <xdr:spPr>
        <a:xfrm>
          <a:off x="10058400" y="200025"/>
          <a:ext cx="1571626"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54BCEB"/>
              </a:solidFill>
            </a14:hiddenFill>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B12A3774-975E-4B41-A681-E085295C6D0E}" type="TxLink">
            <a:rPr lang="en-US" sz="1100" b="0" i="0" u="none" strike="noStrike">
              <a:noFill/>
              <a:latin typeface="Arial" panose="020B0604020202020204" pitchFamily="34" charset="0"/>
              <a:cs typeface="Arial" panose="020B0604020202020204" pitchFamily="34" charset="0"/>
            </a:rPr>
            <a:pPr algn="ctr"/>
            <a:t>FINAL STEPS</a:t>
          </a:fld>
          <a:endParaRPr lang="en-US" sz="1100">
            <a:noFill/>
            <a:latin typeface="Arial" panose="020B0604020202020204" pitchFamily="34" charset="0"/>
            <a:cs typeface="Arial" panose="020B0604020202020204" pitchFamily="34" charset="0"/>
          </a:endParaRPr>
        </a:p>
      </xdr:txBody>
    </xdr:sp>
    <xdr:clientData/>
  </xdr:twoCellAnchor>
  <xdr:twoCellAnchor>
    <xdr:from>
      <xdr:col>36</xdr:col>
      <xdr:colOff>314324</xdr:colOff>
      <xdr:row>1</xdr:row>
      <xdr:rowOff>0</xdr:rowOff>
    </xdr:from>
    <xdr:to>
      <xdr:col>41</xdr:col>
      <xdr:colOff>314324</xdr:colOff>
      <xdr:row>4</xdr:row>
      <xdr:rowOff>0</xdr:rowOff>
    </xdr:to>
    <xdr:sp macro="" textlink="MAIN7">
      <xdr:nvSpPr>
        <xdr:cNvPr id="9" name="MENU7"/>
        <xdr:cNvSpPr/>
      </xdr:nvSpPr>
      <xdr:spPr>
        <a:xfrm>
          <a:off x="11630024" y="200025"/>
          <a:ext cx="1571625"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54BCEB"/>
              </a:solidFill>
            </a14:hiddenFill>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FORM4</a:t>
          </a:fld>
          <a:endParaRPr lang="en-US" sz="1100">
            <a:noFill/>
            <a:latin typeface="Arial" panose="020B0604020202020204" pitchFamily="34" charset="0"/>
            <a:cs typeface="Arial" panose="020B0604020202020204" pitchFamily="34" charset="0"/>
          </a:endParaRPr>
        </a:p>
      </xdr:txBody>
    </xdr:sp>
    <xdr:clientData/>
  </xdr:twoCellAnchor>
  <xdr:twoCellAnchor>
    <xdr:from>
      <xdr:col>1</xdr:col>
      <xdr:colOff>0</xdr:colOff>
      <xdr:row>4</xdr:row>
      <xdr:rowOff>1</xdr:rowOff>
    </xdr:from>
    <xdr:to>
      <xdr:col>44</xdr:col>
      <xdr:colOff>0</xdr:colOff>
      <xdr:row>7</xdr:row>
      <xdr:rowOff>0</xdr:rowOff>
    </xdr:to>
    <xdr:sp macro="" textlink="">
      <xdr:nvSpPr>
        <xdr:cNvPr id="10" name="TOPRIBBON"/>
        <xdr:cNvSpPr/>
      </xdr:nvSpPr>
      <xdr:spPr>
        <a:xfrm>
          <a:off x="314325" y="800101"/>
          <a:ext cx="13515975" cy="600074"/>
        </a:xfrm>
        <a:prstGeom prst="round2SameRect">
          <a:avLst/>
        </a:prstGeom>
        <a:solidFill>
          <a:srgbClr val="7BC14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p>
      </xdr:txBody>
    </xdr:sp>
    <xdr:clientData/>
  </xdr:twoCellAnchor>
  <xdr:twoCellAnchor>
    <xdr:from>
      <xdr:col>2</xdr:col>
      <xdr:colOff>2720</xdr:colOff>
      <xdr:row>5</xdr:row>
      <xdr:rowOff>0</xdr:rowOff>
    </xdr:from>
    <xdr:to>
      <xdr:col>7</xdr:col>
      <xdr:colOff>457</xdr:colOff>
      <xdr:row>6</xdr:row>
      <xdr:rowOff>197827</xdr:rowOff>
    </xdr:to>
    <xdr:sp macro="" textlink="M4S1">
      <xdr:nvSpPr>
        <xdr:cNvPr id="11" name="SUBMENU1">
          <a:hlinkClick xmlns:r="http://schemas.openxmlformats.org/officeDocument/2006/relationships" r:id="rId5"/>
        </xdr:cNvPr>
        <xdr:cNvSpPr/>
      </xdr:nvSpPr>
      <xdr:spPr>
        <a:xfrm>
          <a:off x="631370" y="1000125"/>
          <a:ext cx="1569362" cy="397852"/>
        </a:xfrm>
        <a:prstGeom prst="round2SameRect">
          <a:avLst/>
        </a:prstGeom>
        <a:solidFill>
          <a:srgbClr val="555555"/>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3664FD99-357F-4D59-894F-756F573EB972}"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HVAC</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7</xdr:col>
      <xdr:colOff>2550</xdr:colOff>
      <xdr:row>5</xdr:row>
      <xdr:rowOff>51480</xdr:rowOff>
    </xdr:from>
    <xdr:to>
      <xdr:col>12</xdr:col>
      <xdr:colOff>0</xdr:colOff>
      <xdr:row>7</xdr:row>
      <xdr:rowOff>50800</xdr:rowOff>
    </xdr:to>
    <xdr:sp macro="" textlink="M4S2">
      <xdr:nvSpPr>
        <xdr:cNvPr id="12" name="SUBMENU2">
          <a:hlinkClick xmlns:r="http://schemas.openxmlformats.org/officeDocument/2006/relationships" r:id="rId7"/>
        </xdr:cNvPr>
        <xdr:cNvSpPr/>
      </xdr:nvSpPr>
      <xdr:spPr>
        <a:xfrm>
          <a:off x="2202825" y="1051605"/>
          <a:ext cx="1569075" cy="399370"/>
        </a:xfrm>
        <a:prstGeom prst="round2SameRect">
          <a:avLst/>
        </a:prstGeom>
        <a:solidFill>
          <a:srgbClr val="828282"/>
        </a:solidFill>
        <a:ln w="12700">
          <a:solidFill>
            <a:srgbClr val="7F7F7F"/>
          </a:solidFill>
        </a:ln>
        <a:effectLst>
          <a:outerShdw blurRad="25400" dist="508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5D0A4E02-9E12-41C2-BD00-10CC6F027B75}"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Lighting</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12</xdr:col>
      <xdr:colOff>2551</xdr:colOff>
      <xdr:row>4</xdr:row>
      <xdr:rowOff>200705</xdr:rowOff>
    </xdr:from>
    <xdr:to>
      <xdr:col>17</xdr:col>
      <xdr:colOff>2550</xdr:colOff>
      <xdr:row>7</xdr:row>
      <xdr:rowOff>0</xdr:rowOff>
    </xdr:to>
    <xdr:sp macro="" textlink="M4S3">
      <xdr:nvSpPr>
        <xdr:cNvPr id="13" name="SUBMENU3">
          <a:hlinkClick xmlns:r="http://schemas.openxmlformats.org/officeDocument/2006/relationships" r:id="rId1"/>
        </xdr:cNvPr>
        <xdr:cNvSpPr/>
      </xdr:nvSpPr>
      <xdr:spPr>
        <a:xfrm>
          <a:off x="3774451" y="1000805"/>
          <a:ext cx="1571624" cy="399370"/>
        </a:xfrm>
        <a:prstGeom prst="round2SameRect">
          <a:avLst/>
        </a:prstGeom>
        <a:solidFill>
          <a:srgbClr val="555555"/>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DC8E2C81-AACE-4DC5-9683-990BF5B93E88}"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Dimming / Daylighting Controls</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17</xdr:col>
      <xdr:colOff>2551</xdr:colOff>
      <xdr:row>5</xdr:row>
      <xdr:rowOff>680</xdr:rowOff>
    </xdr:from>
    <xdr:to>
      <xdr:col>22</xdr:col>
      <xdr:colOff>2551</xdr:colOff>
      <xdr:row>7</xdr:row>
      <xdr:rowOff>0</xdr:rowOff>
    </xdr:to>
    <xdr:sp macro="" textlink="M4S4">
      <xdr:nvSpPr>
        <xdr:cNvPr id="14" name="SUBMENU4">
          <a:hlinkClick xmlns:r="http://schemas.openxmlformats.org/officeDocument/2006/relationships" r:id="rId8"/>
        </xdr:cNvPr>
        <xdr:cNvSpPr/>
      </xdr:nvSpPr>
      <xdr:spPr>
        <a:xfrm>
          <a:off x="5346076" y="1000805"/>
          <a:ext cx="1571625" cy="399370"/>
        </a:xfrm>
        <a:prstGeom prst="round2SameRect">
          <a:avLst/>
        </a:prstGeom>
        <a:solidFill>
          <a:srgbClr val="555555"/>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1050F369-33A9-41B8-BB9C-848C113C5B15}"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Commercial Cooking / Water Heating</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0</xdr:col>
      <xdr:colOff>314323</xdr:colOff>
      <xdr:row>7</xdr:row>
      <xdr:rowOff>200024</xdr:rowOff>
    </xdr:from>
    <xdr:to>
      <xdr:col>44</xdr:col>
      <xdr:colOff>0</xdr:colOff>
      <xdr:row>199</xdr:row>
      <xdr:rowOff>0</xdr:rowOff>
    </xdr:to>
    <xdr:sp macro="" textlink="">
      <xdr:nvSpPr>
        <xdr:cNvPr id="15" name="BORDER"/>
        <xdr:cNvSpPr/>
      </xdr:nvSpPr>
      <xdr:spPr>
        <a:xfrm>
          <a:off x="314323" y="1600199"/>
          <a:ext cx="13515977" cy="38004751"/>
        </a:xfrm>
        <a:prstGeom prst="frame">
          <a:avLst>
            <a:gd name="adj1" fmla="val 97"/>
          </a:avLst>
        </a:prstGeom>
        <a:noFill/>
        <a:ln w="12700" cap="flat" cmpd="sng" algn="ctr">
          <a:solidFill>
            <a:srgbClr val="828282"/>
          </a:solidFill>
          <a:prstDash val="solid"/>
          <a:miter lim="800000"/>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fPrintsWithSheet="0"/>
  </xdr:twoCellAnchor>
  <xdr:twoCellAnchor editAs="absolute">
    <xdr:from>
      <xdr:col>2</xdr:col>
      <xdr:colOff>2720</xdr:colOff>
      <xdr:row>8</xdr:row>
      <xdr:rowOff>201232</xdr:rowOff>
    </xdr:from>
    <xdr:to>
      <xdr:col>4</xdr:col>
      <xdr:colOff>960</xdr:colOff>
      <xdr:row>11</xdr:row>
      <xdr:rowOff>1207</xdr:rowOff>
    </xdr:to>
    <xdr:sp macro="" textlink="">
      <xdr:nvSpPr>
        <xdr:cNvPr id="16" name="BACK">
          <a:hlinkClick xmlns:r="http://schemas.openxmlformats.org/officeDocument/2006/relationships" r:id="rId5"/>
        </xdr:cNvPr>
        <xdr:cNvSpPr>
          <a:spLocks noChangeAspect="1"/>
        </xdr:cNvSpPr>
      </xdr:nvSpPr>
      <xdr:spPr>
        <a:xfrm>
          <a:off x="631370" y="1801432"/>
          <a:ext cx="626890" cy="400050"/>
        </a:xfrm>
        <a:prstGeom prst="leftArrow">
          <a:avLst/>
        </a:prstGeom>
        <a:solidFill>
          <a:srgbClr val="1B6CB5"/>
        </a:solidFill>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editAs="oneCell">
    <xdr:from>
      <xdr:col>2</xdr:col>
      <xdr:colOff>0</xdr:colOff>
      <xdr:row>1</xdr:row>
      <xdr:rowOff>0</xdr:rowOff>
    </xdr:from>
    <xdr:to>
      <xdr:col>5</xdr:col>
      <xdr:colOff>209550</xdr:colOff>
      <xdr:row>3</xdr:row>
      <xdr:rowOff>154218</xdr:rowOff>
    </xdr:to>
    <xdr:pic>
      <xdr:nvPicPr>
        <xdr:cNvPr id="17" name="LOGO"/>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628650" y="200025"/>
          <a:ext cx="1152525" cy="554268"/>
        </a:xfrm>
        <a:prstGeom prst="rect">
          <a:avLst/>
        </a:prstGeom>
      </xdr:spPr>
    </xdr:pic>
    <xdr:clientData/>
  </xdr:twoCellAnchor>
  <xdr:twoCellAnchor>
    <xdr:from>
      <xdr:col>38</xdr:col>
      <xdr:colOff>0</xdr:colOff>
      <xdr:row>45</xdr:row>
      <xdr:rowOff>0</xdr:rowOff>
    </xdr:from>
    <xdr:to>
      <xdr:col>44</xdr:col>
      <xdr:colOff>0</xdr:colOff>
      <xdr:row>201</xdr:row>
      <xdr:rowOff>200024</xdr:rowOff>
    </xdr:to>
    <xdr:sp macro="" textlink="">
      <xdr:nvSpPr>
        <xdr:cNvPr id="18" name="Rectangle 17"/>
        <xdr:cNvSpPr/>
      </xdr:nvSpPr>
      <xdr:spPr>
        <a:xfrm>
          <a:off x="11944350" y="8801100"/>
          <a:ext cx="1885950" cy="3140392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ln>
              <a:noFill/>
            </a:ln>
            <a:noFill/>
          </a:endParaRPr>
        </a:p>
      </xdr:txBody>
    </xdr:sp>
    <xdr:clientData/>
  </xdr:twoCellAnchor>
  <xdr:twoCellAnchor>
    <xdr:from>
      <xdr:col>22</xdr:col>
      <xdr:colOff>2551</xdr:colOff>
      <xdr:row>4</xdr:row>
      <xdr:rowOff>200705</xdr:rowOff>
    </xdr:from>
    <xdr:to>
      <xdr:col>27</xdr:col>
      <xdr:colOff>2549</xdr:colOff>
      <xdr:row>7</xdr:row>
      <xdr:rowOff>0</xdr:rowOff>
    </xdr:to>
    <xdr:sp macro="" textlink="M4S5">
      <xdr:nvSpPr>
        <xdr:cNvPr id="19" name="SUBMENU5">
          <a:hlinkClick xmlns:r="http://schemas.openxmlformats.org/officeDocument/2006/relationships" r:id="rId10"/>
        </xdr:cNvPr>
        <xdr:cNvSpPr/>
      </xdr:nvSpPr>
      <xdr:spPr>
        <a:xfrm>
          <a:off x="6917701" y="1000805"/>
          <a:ext cx="1571623" cy="399370"/>
        </a:xfrm>
        <a:prstGeom prst="round2SameRect">
          <a:avLst/>
        </a:prstGeom>
        <a:solidFill>
          <a:srgbClr val="555555"/>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E5F979BB-FDDE-4AD4-9F04-50C37B654C25}"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Motor / VFD / Pump</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27</xdr:col>
      <xdr:colOff>0</xdr:colOff>
      <xdr:row>4</xdr:row>
      <xdr:rowOff>200705</xdr:rowOff>
    </xdr:from>
    <xdr:to>
      <xdr:col>32</xdr:col>
      <xdr:colOff>2865</xdr:colOff>
      <xdr:row>7</xdr:row>
      <xdr:rowOff>0</xdr:rowOff>
    </xdr:to>
    <xdr:sp macro="" textlink="M4S6">
      <xdr:nvSpPr>
        <xdr:cNvPr id="20" name="SUBMENU6">
          <a:hlinkClick xmlns:r="http://schemas.openxmlformats.org/officeDocument/2006/relationships" r:id="rId11"/>
        </xdr:cNvPr>
        <xdr:cNvSpPr/>
      </xdr:nvSpPr>
      <xdr:spPr>
        <a:xfrm>
          <a:off x="8486775" y="1000805"/>
          <a:ext cx="1574490" cy="399370"/>
        </a:xfrm>
        <a:prstGeom prst="round2SameRect">
          <a:avLst/>
        </a:prstGeom>
        <a:solidFill>
          <a:srgbClr val="555555"/>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5A1770A-87A5-453B-813D-9DB4232D4E5B}"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Compressed Air</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32</xdr:col>
      <xdr:colOff>2865</xdr:colOff>
      <xdr:row>4</xdr:row>
      <xdr:rowOff>200705</xdr:rowOff>
    </xdr:from>
    <xdr:to>
      <xdr:col>37</xdr:col>
      <xdr:colOff>2720</xdr:colOff>
      <xdr:row>7</xdr:row>
      <xdr:rowOff>0</xdr:rowOff>
    </xdr:to>
    <xdr:sp macro="" textlink="M4S7">
      <xdr:nvSpPr>
        <xdr:cNvPr id="21" name="SUBMENU7">
          <a:hlinkClick xmlns:r="http://schemas.openxmlformats.org/officeDocument/2006/relationships" r:id="rId12"/>
        </xdr:cNvPr>
        <xdr:cNvSpPr/>
      </xdr:nvSpPr>
      <xdr:spPr>
        <a:xfrm>
          <a:off x="10061265" y="1000805"/>
          <a:ext cx="1571480" cy="399370"/>
        </a:xfrm>
        <a:prstGeom prst="round2SameRect">
          <a:avLst/>
        </a:prstGeom>
        <a:solidFill>
          <a:srgbClr val="555555"/>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5E6BC230-1975-4F34-BC48-A25EF66BC575}"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Refrigeration</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37</xdr:col>
      <xdr:colOff>2720</xdr:colOff>
      <xdr:row>4</xdr:row>
      <xdr:rowOff>200705</xdr:rowOff>
    </xdr:from>
    <xdr:to>
      <xdr:col>42</xdr:col>
      <xdr:colOff>0</xdr:colOff>
      <xdr:row>7</xdr:row>
      <xdr:rowOff>0</xdr:rowOff>
    </xdr:to>
    <xdr:sp macro="" textlink="M4S8">
      <xdr:nvSpPr>
        <xdr:cNvPr id="22" name="SUBMENU8">
          <a:hlinkClick xmlns:r="http://schemas.openxmlformats.org/officeDocument/2006/relationships" r:id="rId13"/>
        </xdr:cNvPr>
        <xdr:cNvSpPr/>
      </xdr:nvSpPr>
      <xdr:spPr>
        <a:xfrm>
          <a:off x="11632745" y="1000805"/>
          <a:ext cx="1568905" cy="399370"/>
        </a:xfrm>
        <a:prstGeom prst="round2SameRect">
          <a:avLst/>
        </a:prstGeom>
        <a:solidFill>
          <a:srgbClr val="555555"/>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6C84327F-831A-4647-9A31-A800B051B1A8}"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Miscellaneous</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xdr:col>
      <xdr:colOff>0</xdr:colOff>
      <xdr:row>7</xdr:row>
      <xdr:rowOff>0</xdr:rowOff>
    </xdr:from>
    <xdr:to>
      <xdr:col>44</xdr:col>
      <xdr:colOff>0</xdr:colOff>
      <xdr:row>8</xdr:row>
      <xdr:rowOff>0</xdr:rowOff>
    </xdr:to>
    <xdr:sp macro="" textlink="">
      <xdr:nvSpPr>
        <xdr:cNvPr id="23" name="BOTTOMRIBBON"/>
        <xdr:cNvSpPr/>
      </xdr:nvSpPr>
      <xdr:spPr>
        <a:xfrm>
          <a:off x="314325" y="1400175"/>
          <a:ext cx="13515975" cy="200025"/>
        </a:xfrm>
        <a:prstGeom prst="rect">
          <a:avLst/>
        </a:prstGeom>
        <a:solidFill>
          <a:srgbClr val="82828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solidFill>
              <a:srgbClr val="FFFFFF"/>
            </a:solidFill>
          </a:endParaRPr>
        </a:p>
      </xdr:txBody>
    </xdr:sp>
    <xdr:clientData/>
  </xdr:twoCellAnchor>
  <xdr:twoCellAnchor>
    <xdr:from>
      <xdr:col>33</xdr:col>
      <xdr:colOff>0</xdr:colOff>
      <xdr:row>9</xdr:row>
      <xdr:rowOff>0</xdr:rowOff>
    </xdr:from>
    <xdr:to>
      <xdr:col>36</xdr:col>
      <xdr:colOff>0</xdr:colOff>
      <xdr:row>11</xdr:row>
      <xdr:rowOff>0</xdr:rowOff>
    </xdr:to>
    <xdr:sp macro="" textlink="">
      <xdr:nvSpPr>
        <xdr:cNvPr id="26" name="Rounded Rectangle 25">
          <a:hlinkClick xmlns:r="http://schemas.openxmlformats.org/officeDocument/2006/relationships" r:id="rId7"/>
        </xdr:cNvPr>
        <xdr:cNvSpPr/>
      </xdr:nvSpPr>
      <xdr:spPr>
        <a:xfrm>
          <a:off x="10354235" y="1815353"/>
          <a:ext cx="941294" cy="403412"/>
        </a:xfrm>
        <a:prstGeom prst="roundRect">
          <a:avLst/>
        </a:prstGeom>
        <a:solidFill>
          <a:srgbClr val="1B6CB5"/>
        </a:solidFill>
        <a:ln>
          <a:noFill/>
        </a:ln>
        <a:scene3d>
          <a:camera prst="orthographicFront"/>
          <a:lightRig rig="threePt" dir="t"/>
        </a:scene3d>
        <a:sp3d>
          <a:bevelT w="50800" h="38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0" tIns="0" rIns="0" bIns="0" rtlCol="0" anchor="ctr" anchorCtr="0"/>
        <a:lstStyle/>
        <a:p>
          <a:pPr algn="ctr"/>
          <a:r>
            <a:rPr lang="en-US" sz="1100"/>
            <a:t>Measure </a:t>
          </a:r>
        </a:p>
        <a:p>
          <a:pPr algn="ctr"/>
          <a:r>
            <a:rPr lang="en-US" sz="1100"/>
            <a:t>Input</a:t>
          </a:r>
        </a:p>
      </xdr:txBody>
    </xdr:sp>
    <xdr:clientData/>
  </xdr:twoCellAnchor>
  <xdr:twoCellAnchor>
    <xdr:from>
      <xdr:col>36</xdr:col>
      <xdr:colOff>257736</xdr:colOff>
      <xdr:row>9</xdr:row>
      <xdr:rowOff>0</xdr:rowOff>
    </xdr:from>
    <xdr:to>
      <xdr:col>39</xdr:col>
      <xdr:colOff>257735</xdr:colOff>
      <xdr:row>11</xdr:row>
      <xdr:rowOff>0</xdr:rowOff>
    </xdr:to>
    <xdr:sp macro="" textlink="">
      <xdr:nvSpPr>
        <xdr:cNvPr id="27" name="Rounded Rectangle 26">
          <a:hlinkClick xmlns:r="http://schemas.openxmlformats.org/officeDocument/2006/relationships" r:id="rId14"/>
        </xdr:cNvPr>
        <xdr:cNvSpPr/>
      </xdr:nvSpPr>
      <xdr:spPr>
        <a:xfrm>
          <a:off x="11553265" y="1815353"/>
          <a:ext cx="941294" cy="403412"/>
        </a:xfrm>
        <a:prstGeom prst="roundRect">
          <a:avLst/>
        </a:prstGeom>
        <a:solidFill>
          <a:srgbClr val="1B6CB5"/>
        </a:solidFill>
        <a:ln>
          <a:noFill/>
        </a:ln>
        <a:scene3d>
          <a:camera prst="orthographicFront"/>
          <a:lightRig rig="threePt" dir="t"/>
        </a:scene3d>
        <a:sp3d>
          <a:bevelT w="50800" h="38100" prst="hardEdge"/>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100"/>
            <a:t>Operating Hour</a:t>
          </a:r>
          <a:r>
            <a:rPr lang="en-US" sz="1100" baseline="0"/>
            <a:t> </a:t>
          </a:r>
          <a:r>
            <a:rPr lang="en-US" sz="1100"/>
            <a:t>Calculator</a:t>
          </a:r>
        </a:p>
      </xdr:txBody>
    </xdr:sp>
    <xdr:clientData/>
  </xdr:twoCellAnchor>
  <mc:AlternateContent xmlns:mc="http://schemas.openxmlformats.org/markup-compatibility/2006">
    <mc:Choice xmlns:a14="http://schemas.microsoft.com/office/drawing/2010/main" Requires="a14">
      <xdr:twoCellAnchor editAs="oneCell">
        <xdr:from>
          <xdr:col>21</xdr:col>
          <xdr:colOff>152400</xdr:colOff>
          <xdr:row>22</xdr:row>
          <xdr:rowOff>0</xdr:rowOff>
        </xdr:from>
        <xdr:to>
          <xdr:col>22</xdr:col>
          <xdr:colOff>57150</xdr:colOff>
          <xdr:row>23</xdr:row>
          <xdr:rowOff>9525</xdr:rowOff>
        </xdr:to>
        <xdr:sp macro="" textlink="">
          <xdr:nvSpPr>
            <xdr:cNvPr id="202753" name="Check Box 1" hidden="1">
              <a:extLst>
                <a:ext uri="{63B3BB69-23CF-44E3-9099-C40C66FF867C}">
                  <a14:compatExt spid="_x0000_s2027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152400</xdr:colOff>
          <xdr:row>23</xdr:row>
          <xdr:rowOff>0</xdr:rowOff>
        </xdr:from>
        <xdr:to>
          <xdr:col>22</xdr:col>
          <xdr:colOff>57150</xdr:colOff>
          <xdr:row>24</xdr:row>
          <xdr:rowOff>9525</xdr:rowOff>
        </xdr:to>
        <xdr:sp macro="" textlink="">
          <xdr:nvSpPr>
            <xdr:cNvPr id="202754" name="Check Box 2" hidden="1">
              <a:extLst>
                <a:ext uri="{63B3BB69-23CF-44E3-9099-C40C66FF867C}">
                  <a14:compatExt spid="_x0000_s2027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152400</xdr:colOff>
          <xdr:row>24</xdr:row>
          <xdr:rowOff>0</xdr:rowOff>
        </xdr:from>
        <xdr:to>
          <xdr:col>22</xdr:col>
          <xdr:colOff>57150</xdr:colOff>
          <xdr:row>25</xdr:row>
          <xdr:rowOff>9525</xdr:rowOff>
        </xdr:to>
        <xdr:sp macro="" textlink="">
          <xdr:nvSpPr>
            <xdr:cNvPr id="202755" name="Check Box 3" hidden="1">
              <a:extLst>
                <a:ext uri="{63B3BB69-23CF-44E3-9099-C40C66FF867C}">
                  <a14:compatExt spid="_x0000_s2027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152400</xdr:colOff>
          <xdr:row>25</xdr:row>
          <xdr:rowOff>0</xdr:rowOff>
        </xdr:from>
        <xdr:to>
          <xdr:col>22</xdr:col>
          <xdr:colOff>57150</xdr:colOff>
          <xdr:row>26</xdr:row>
          <xdr:rowOff>9525</xdr:rowOff>
        </xdr:to>
        <xdr:sp macro="" textlink="">
          <xdr:nvSpPr>
            <xdr:cNvPr id="202756" name="Check Box 4" hidden="1">
              <a:extLst>
                <a:ext uri="{63B3BB69-23CF-44E3-9099-C40C66FF867C}">
                  <a14:compatExt spid="_x0000_s2027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152400</xdr:colOff>
          <xdr:row>26</xdr:row>
          <xdr:rowOff>0</xdr:rowOff>
        </xdr:from>
        <xdr:to>
          <xdr:col>22</xdr:col>
          <xdr:colOff>57150</xdr:colOff>
          <xdr:row>27</xdr:row>
          <xdr:rowOff>9525</xdr:rowOff>
        </xdr:to>
        <xdr:sp macro="" textlink="">
          <xdr:nvSpPr>
            <xdr:cNvPr id="202757" name="Check Box 5" hidden="1">
              <a:extLst>
                <a:ext uri="{63B3BB69-23CF-44E3-9099-C40C66FF867C}">
                  <a14:compatExt spid="_x0000_s2027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152400</xdr:colOff>
          <xdr:row>27</xdr:row>
          <xdr:rowOff>0</xdr:rowOff>
        </xdr:from>
        <xdr:to>
          <xdr:col>22</xdr:col>
          <xdr:colOff>57150</xdr:colOff>
          <xdr:row>28</xdr:row>
          <xdr:rowOff>9525</xdr:rowOff>
        </xdr:to>
        <xdr:sp macro="" textlink="">
          <xdr:nvSpPr>
            <xdr:cNvPr id="202758" name="Check Box 6" hidden="1">
              <a:extLst>
                <a:ext uri="{63B3BB69-23CF-44E3-9099-C40C66FF867C}">
                  <a14:compatExt spid="_x0000_s2027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152400</xdr:colOff>
          <xdr:row>28</xdr:row>
          <xdr:rowOff>0</xdr:rowOff>
        </xdr:from>
        <xdr:to>
          <xdr:col>22</xdr:col>
          <xdr:colOff>57150</xdr:colOff>
          <xdr:row>29</xdr:row>
          <xdr:rowOff>9525</xdr:rowOff>
        </xdr:to>
        <xdr:sp macro="" textlink="">
          <xdr:nvSpPr>
            <xdr:cNvPr id="202759" name="Check Box 7" hidden="1">
              <a:extLst>
                <a:ext uri="{63B3BB69-23CF-44E3-9099-C40C66FF867C}">
                  <a14:compatExt spid="_x0000_s2027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152400</xdr:colOff>
          <xdr:row>29</xdr:row>
          <xdr:rowOff>0</xdr:rowOff>
        </xdr:from>
        <xdr:to>
          <xdr:col>22</xdr:col>
          <xdr:colOff>57150</xdr:colOff>
          <xdr:row>30</xdr:row>
          <xdr:rowOff>9525</xdr:rowOff>
        </xdr:to>
        <xdr:sp macro="" textlink="">
          <xdr:nvSpPr>
            <xdr:cNvPr id="202760" name="Check Box 8" hidden="1">
              <a:extLst>
                <a:ext uri="{63B3BB69-23CF-44E3-9099-C40C66FF867C}">
                  <a14:compatExt spid="_x0000_s2027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152400</xdr:colOff>
          <xdr:row>30</xdr:row>
          <xdr:rowOff>0</xdr:rowOff>
        </xdr:from>
        <xdr:to>
          <xdr:col>22</xdr:col>
          <xdr:colOff>57150</xdr:colOff>
          <xdr:row>31</xdr:row>
          <xdr:rowOff>9525</xdr:rowOff>
        </xdr:to>
        <xdr:sp macro="" textlink="">
          <xdr:nvSpPr>
            <xdr:cNvPr id="202761" name="Check Box 9" hidden="1">
              <a:extLst>
                <a:ext uri="{63B3BB69-23CF-44E3-9099-C40C66FF867C}">
                  <a14:compatExt spid="_x0000_s2027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152400</xdr:colOff>
          <xdr:row>31</xdr:row>
          <xdr:rowOff>0</xdr:rowOff>
        </xdr:from>
        <xdr:to>
          <xdr:col>22</xdr:col>
          <xdr:colOff>57150</xdr:colOff>
          <xdr:row>32</xdr:row>
          <xdr:rowOff>9525</xdr:rowOff>
        </xdr:to>
        <xdr:sp macro="" textlink="">
          <xdr:nvSpPr>
            <xdr:cNvPr id="202762" name="Check Box 10" hidden="1">
              <a:extLst>
                <a:ext uri="{63B3BB69-23CF-44E3-9099-C40C66FF867C}">
                  <a14:compatExt spid="_x0000_s2027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152400</xdr:colOff>
          <xdr:row>31</xdr:row>
          <xdr:rowOff>200025</xdr:rowOff>
        </xdr:from>
        <xdr:to>
          <xdr:col>22</xdr:col>
          <xdr:colOff>57150</xdr:colOff>
          <xdr:row>33</xdr:row>
          <xdr:rowOff>9525</xdr:rowOff>
        </xdr:to>
        <xdr:sp macro="" textlink="">
          <xdr:nvSpPr>
            <xdr:cNvPr id="202763" name="Check Box 11" hidden="1">
              <a:extLst>
                <a:ext uri="{63B3BB69-23CF-44E3-9099-C40C66FF867C}">
                  <a14:compatExt spid="_x0000_s2027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4.xml><?xml version="1.0" encoding="utf-8"?>
<xdr:wsDr xmlns:xdr="http://schemas.openxmlformats.org/drawingml/2006/spreadsheetDrawing" xmlns:a="http://schemas.openxmlformats.org/drawingml/2006/main">
  <xdr:twoCellAnchor editAs="absolute">
    <xdr:from>
      <xdr:col>41</xdr:col>
      <xdr:colOff>0</xdr:colOff>
      <xdr:row>9</xdr:row>
      <xdr:rowOff>1047</xdr:rowOff>
    </xdr:from>
    <xdr:to>
      <xdr:col>42</xdr:col>
      <xdr:colOff>313195</xdr:colOff>
      <xdr:row>11</xdr:row>
      <xdr:rowOff>1046</xdr:rowOff>
    </xdr:to>
    <xdr:sp macro="" textlink="">
      <xdr:nvSpPr>
        <xdr:cNvPr id="2" name="NEXT">
          <a:hlinkClick xmlns:r="http://schemas.openxmlformats.org/officeDocument/2006/relationships" r:id="rId1"/>
        </xdr:cNvPr>
        <xdr:cNvSpPr/>
      </xdr:nvSpPr>
      <xdr:spPr>
        <a:xfrm>
          <a:off x="12887325" y="1801272"/>
          <a:ext cx="627520" cy="400049"/>
        </a:xfrm>
        <a:prstGeom prst="rightArrow">
          <a:avLst/>
        </a:prstGeom>
        <a:solidFill>
          <a:srgbClr val="1B6CB5"/>
        </a:solidFill>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7</xdr:col>
      <xdr:colOff>457</xdr:colOff>
      <xdr:row>1</xdr:row>
      <xdr:rowOff>0</xdr:rowOff>
    </xdr:from>
    <xdr:to>
      <xdr:col>12</xdr:col>
      <xdr:colOff>0</xdr:colOff>
      <xdr:row>4</xdr:row>
      <xdr:rowOff>0</xdr:rowOff>
    </xdr:to>
    <xdr:sp macro="" textlink="MAIN1">
      <xdr:nvSpPr>
        <xdr:cNvPr id="3" name="MENU1">
          <a:hlinkClick xmlns:r="http://schemas.openxmlformats.org/officeDocument/2006/relationships" r:id="rId2"/>
        </xdr:cNvPr>
        <xdr:cNvSpPr/>
      </xdr:nvSpPr>
      <xdr:spPr>
        <a:xfrm>
          <a:off x="2200732" y="200025"/>
          <a:ext cx="1571168" cy="600075"/>
        </a:xfrm>
        <a:prstGeom prst="round2SameRect">
          <a:avLst/>
        </a:prstGeom>
        <a:solidFill>
          <a:srgbClr val="439639"/>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D6F2F067-2676-4601-ABCE-75BD5137E3D5}" type="TxLink">
            <a:rPr lang="en-US" sz="1100" b="0" i="0" u="none" strike="noStrike">
              <a:solidFill>
                <a:schemeClr val="bg1"/>
              </a:solidFill>
              <a:latin typeface="Arial" panose="020B0604020202020204" pitchFamily="34" charset="0"/>
              <a:cs typeface="Arial" panose="020B0604020202020204" pitchFamily="34" charset="0"/>
            </a:rPr>
            <a:pPr algn="ctr"/>
            <a:t>START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12</xdr:col>
      <xdr:colOff>0</xdr:colOff>
      <xdr:row>1</xdr:row>
      <xdr:rowOff>0</xdr:rowOff>
    </xdr:from>
    <xdr:to>
      <xdr:col>17</xdr:col>
      <xdr:colOff>0</xdr:colOff>
      <xdr:row>4</xdr:row>
      <xdr:rowOff>0</xdr:rowOff>
    </xdr:to>
    <xdr:sp macro="" textlink="MAIN2">
      <xdr:nvSpPr>
        <xdr:cNvPr id="4" name="MENU2">
          <a:hlinkClick xmlns:r="http://schemas.openxmlformats.org/officeDocument/2006/relationships" r:id="rId3"/>
        </xdr:cNvPr>
        <xdr:cNvSpPr/>
      </xdr:nvSpPr>
      <xdr:spPr>
        <a:xfrm>
          <a:off x="3771900" y="200025"/>
          <a:ext cx="1571625" cy="600075"/>
        </a:xfrm>
        <a:prstGeom prst="round2SameRect">
          <a:avLst/>
        </a:prstGeom>
        <a:solidFill>
          <a:srgbClr val="439639"/>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59A035B9-F1D2-4E89-B262-AF2DF0C338A9}" type="TxLink">
            <a:rPr lang="en-US" sz="1100" b="0" i="0" u="none" strike="noStrike">
              <a:solidFill>
                <a:schemeClr val="bg1"/>
              </a:solidFill>
              <a:latin typeface="Arial" panose="020B0604020202020204" pitchFamily="34" charset="0"/>
              <a:cs typeface="Arial" panose="020B0604020202020204" pitchFamily="34" charset="0"/>
            </a:rPr>
            <a:pPr algn="ctr"/>
            <a:t>PROJECT INFORMATION</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17</xdr:col>
      <xdr:colOff>0</xdr:colOff>
      <xdr:row>1</xdr:row>
      <xdr:rowOff>0</xdr:rowOff>
    </xdr:from>
    <xdr:to>
      <xdr:col>22</xdr:col>
      <xdr:colOff>0</xdr:colOff>
      <xdr:row>4</xdr:row>
      <xdr:rowOff>0</xdr:rowOff>
    </xdr:to>
    <xdr:sp macro="" textlink="MAIN3">
      <xdr:nvSpPr>
        <xdr:cNvPr id="5" name="MENU3">
          <a:hlinkClick xmlns:r="http://schemas.openxmlformats.org/officeDocument/2006/relationships" r:id="rId4"/>
        </xdr:cNvPr>
        <xdr:cNvSpPr/>
      </xdr:nvSpPr>
      <xdr:spPr>
        <a:xfrm>
          <a:off x="5343525" y="200025"/>
          <a:ext cx="1571625" cy="600075"/>
        </a:xfrm>
        <a:prstGeom prst="round2SameRect">
          <a:avLst/>
        </a:prstGeom>
        <a:solidFill>
          <a:srgbClr val="439639"/>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06A037F-AE33-47CC-85C1-F6D62694F95D}" type="TxLink">
            <a:rPr lang="en-US" sz="1100" b="0" i="0" u="none" strike="noStrike">
              <a:solidFill>
                <a:schemeClr val="bg1"/>
              </a:solidFill>
              <a:latin typeface="Arial" panose="020B0604020202020204" pitchFamily="34" charset="0"/>
              <a:cs typeface="Arial" panose="020B0604020202020204" pitchFamily="34" charset="0"/>
            </a:rPr>
            <a:pPr algn="ctr"/>
            <a:t>EMS INFORMATION INPUT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22</xdr:col>
      <xdr:colOff>0</xdr:colOff>
      <xdr:row>1</xdr:row>
      <xdr:rowOff>133350</xdr:rowOff>
    </xdr:from>
    <xdr:to>
      <xdr:col>27</xdr:col>
      <xdr:colOff>0</xdr:colOff>
      <xdr:row>4</xdr:row>
      <xdr:rowOff>133350</xdr:rowOff>
    </xdr:to>
    <xdr:sp macro="" textlink="MAIN4">
      <xdr:nvSpPr>
        <xdr:cNvPr id="6" name="MENU4">
          <a:hlinkClick xmlns:r="http://schemas.openxmlformats.org/officeDocument/2006/relationships" r:id="rId5"/>
        </xdr:cNvPr>
        <xdr:cNvSpPr/>
      </xdr:nvSpPr>
      <xdr:spPr>
        <a:xfrm>
          <a:off x="6915150" y="333375"/>
          <a:ext cx="1571625" cy="600075"/>
        </a:xfrm>
        <a:prstGeom prst="round2SameRect">
          <a:avLst/>
        </a:prstGeom>
        <a:solidFill>
          <a:srgbClr val="7BC143"/>
        </a:solidFill>
        <a:ln w="12700">
          <a:solidFill>
            <a:srgbClr val="7F7F7F"/>
          </a:solidFill>
        </a:ln>
        <a:effectLst>
          <a:outerShdw blurRad="25400" dist="508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CB369157-CA5B-4E40-B1DE-604993B819B3}" type="TxLink">
            <a:rPr lang="en-US" sz="1100" b="0" i="0" u="none" strike="noStrike">
              <a:solidFill>
                <a:schemeClr val="bg1"/>
              </a:solidFill>
              <a:latin typeface="Arial" panose="020B0604020202020204" pitchFamily="34" charset="0"/>
              <a:cs typeface="Arial" panose="020B0604020202020204" pitchFamily="34" charset="0"/>
            </a:rPr>
            <a:pPr algn="ctr"/>
            <a:t>CUSTOM MEASURES INPUT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27</xdr:col>
      <xdr:colOff>0</xdr:colOff>
      <xdr:row>1</xdr:row>
      <xdr:rowOff>0</xdr:rowOff>
    </xdr:from>
    <xdr:to>
      <xdr:col>32</xdr:col>
      <xdr:colOff>0</xdr:colOff>
      <xdr:row>4</xdr:row>
      <xdr:rowOff>0</xdr:rowOff>
    </xdr:to>
    <xdr:sp macro="" textlink="MAIN5">
      <xdr:nvSpPr>
        <xdr:cNvPr id="7" name="MENU5">
          <a:hlinkClick xmlns:r="http://schemas.openxmlformats.org/officeDocument/2006/relationships" r:id="rId6"/>
        </xdr:cNvPr>
        <xdr:cNvSpPr/>
      </xdr:nvSpPr>
      <xdr:spPr>
        <a:xfrm>
          <a:off x="8486775" y="200025"/>
          <a:ext cx="1571625" cy="600075"/>
        </a:xfrm>
        <a:prstGeom prst="round2SameRect">
          <a:avLst/>
        </a:prstGeom>
        <a:solidFill>
          <a:srgbClr val="439639"/>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F0EEDDA6-4934-49B4-972D-20D21D440D82}" type="TxLink">
            <a:rPr lang="en-US" sz="1100" b="0" i="0" u="none" strike="noStrike">
              <a:solidFill>
                <a:schemeClr val="bg1"/>
              </a:solidFill>
              <a:latin typeface="Arial" panose="020B0604020202020204" pitchFamily="34" charset="0"/>
              <a:cs typeface="Arial" panose="020B0604020202020204" pitchFamily="34" charset="0"/>
            </a:rPr>
            <a:pPr algn="ctr"/>
            <a:t>APPLICATION REVIEW</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32</xdr:col>
      <xdr:colOff>0</xdr:colOff>
      <xdr:row>1</xdr:row>
      <xdr:rowOff>0</xdr:rowOff>
    </xdr:from>
    <xdr:to>
      <xdr:col>37</xdr:col>
      <xdr:colOff>1</xdr:colOff>
      <xdr:row>4</xdr:row>
      <xdr:rowOff>0</xdr:rowOff>
    </xdr:to>
    <xdr:sp macro="" textlink="MAIN6">
      <xdr:nvSpPr>
        <xdr:cNvPr id="8" name="MENU6">
          <a:hlinkClick xmlns:r="http://schemas.openxmlformats.org/officeDocument/2006/relationships" r:id="rId7"/>
        </xdr:cNvPr>
        <xdr:cNvSpPr/>
      </xdr:nvSpPr>
      <xdr:spPr>
        <a:xfrm>
          <a:off x="10058400" y="200025"/>
          <a:ext cx="1571626" cy="600075"/>
        </a:xfrm>
        <a:prstGeom prst="round2SameRect">
          <a:avLst/>
        </a:prstGeom>
        <a:noFill/>
        <a:ln w="12700" cap="flat" cmpd="sng" algn="ctr">
          <a:noFill/>
          <a:prstDash val="solid"/>
          <a:miter lim="800000"/>
        </a:ln>
        <a:effectLst/>
        <a:extLst>
          <a:ext uri="{909E8E84-426E-40DD-AFC4-6F175D3DCCD1}">
            <a14:hiddenFill xmlns:a14="http://schemas.microsoft.com/office/drawing/2010/main">
              <a:solidFill>
                <a:srgbClr val="17375E"/>
              </a:solidFill>
            </a14:hiddenFill>
          </a:ext>
          <a:ext uri="{91240B29-F687-4F45-9708-019B960494DF}">
            <a14:hiddenLine xmlns:a14="http://schemas.microsoft.com/office/drawing/2010/main" w="12700" cap="flat" cmpd="sng" algn="ctr">
              <a:solidFill>
                <a:srgbClr val="7F7F7F"/>
              </a:solidFill>
              <a:prstDash val="solid"/>
              <a:miter lim="800000"/>
            </a14:hiddenLine>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B12A3774-975E-4B41-A681-E085295C6D0E}" type="TxLink">
            <a:rPr lang="en-US" sz="1100" b="0" i="0" u="none" strike="noStrike">
              <a:noFill/>
              <a:latin typeface="Arial" panose="020B0604020202020204" pitchFamily="34" charset="0"/>
              <a:cs typeface="Arial" panose="020B0604020202020204" pitchFamily="34" charset="0"/>
            </a:rPr>
            <a:pPr algn="ctr"/>
            <a:t>FINAL STEPS</a:t>
          </a:fld>
          <a:endParaRPr lang="en-US" sz="1100">
            <a:noFill/>
            <a:latin typeface="Arial" panose="020B0604020202020204" pitchFamily="34" charset="0"/>
            <a:cs typeface="Arial" panose="020B0604020202020204" pitchFamily="34" charset="0"/>
          </a:endParaRPr>
        </a:p>
      </xdr:txBody>
    </xdr:sp>
    <xdr:clientData/>
  </xdr:twoCellAnchor>
  <xdr:twoCellAnchor>
    <xdr:from>
      <xdr:col>36</xdr:col>
      <xdr:colOff>314324</xdr:colOff>
      <xdr:row>1</xdr:row>
      <xdr:rowOff>0</xdr:rowOff>
    </xdr:from>
    <xdr:to>
      <xdr:col>41</xdr:col>
      <xdr:colOff>314324</xdr:colOff>
      <xdr:row>4</xdr:row>
      <xdr:rowOff>0</xdr:rowOff>
    </xdr:to>
    <xdr:sp macro="" textlink="MAIN7">
      <xdr:nvSpPr>
        <xdr:cNvPr id="9" name="MENU7">
          <a:hlinkClick xmlns:r="http://schemas.openxmlformats.org/officeDocument/2006/relationships" r:id="rId8"/>
        </xdr:cNvPr>
        <xdr:cNvSpPr/>
      </xdr:nvSpPr>
      <xdr:spPr>
        <a:xfrm>
          <a:off x="11630024" y="200025"/>
          <a:ext cx="1571625" cy="600075"/>
        </a:xfrm>
        <a:prstGeom prst="round2SameRect">
          <a:avLst/>
        </a:prstGeom>
        <a:noFill/>
        <a:ln w="12700" cap="flat" cmpd="sng" algn="ctr">
          <a:noFill/>
          <a:prstDash val="solid"/>
          <a:miter lim="800000"/>
        </a:ln>
        <a:effectLst/>
        <a:extLst>
          <a:ext uri="{91240B29-F687-4F45-9708-019B960494DF}">
            <a14:hiddenLine xmlns:a14="http://schemas.microsoft.com/office/drawing/2010/main" w="12700" cap="flat" cmpd="sng" algn="ctr">
              <a:solidFill>
                <a:srgbClr val="7F7F7F"/>
              </a:solidFill>
              <a:prstDash val="solid"/>
              <a:miter lim="800000"/>
            </a14:hiddenLine>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FORM4</a:t>
          </a:fld>
          <a:endParaRPr lang="en-US" sz="1100">
            <a:noFill/>
            <a:latin typeface="Arial" panose="020B0604020202020204" pitchFamily="34" charset="0"/>
            <a:cs typeface="Arial" panose="020B0604020202020204" pitchFamily="34" charset="0"/>
          </a:endParaRPr>
        </a:p>
      </xdr:txBody>
    </xdr:sp>
    <xdr:clientData/>
  </xdr:twoCellAnchor>
  <xdr:twoCellAnchor>
    <xdr:from>
      <xdr:col>1</xdr:col>
      <xdr:colOff>0</xdr:colOff>
      <xdr:row>4</xdr:row>
      <xdr:rowOff>1</xdr:rowOff>
    </xdr:from>
    <xdr:to>
      <xdr:col>44</xdr:col>
      <xdr:colOff>0</xdr:colOff>
      <xdr:row>7</xdr:row>
      <xdr:rowOff>0</xdr:rowOff>
    </xdr:to>
    <xdr:sp macro="" textlink="">
      <xdr:nvSpPr>
        <xdr:cNvPr id="10" name="TOPRIBBON"/>
        <xdr:cNvSpPr/>
      </xdr:nvSpPr>
      <xdr:spPr>
        <a:xfrm>
          <a:off x="314325" y="800101"/>
          <a:ext cx="13515975" cy="600074"/>
        </a:xfrm>
        <a:prstGeom prst="round2SameRect">
          <a:avLst/>
        </a:prstGeom>
        <a:solidFill>
          <a:srgbClr val="7BC14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p>
      </xdr:txBody>
    </xdr:sp>
    <xdr:clientData/>
  </xdr:twoCellAnchor>
  <xdr:twoCellAnchor>
    <xdr:from>
      <xdr:col>2</xdr:col>
      <xdr:colOff>2720</xdr:colOff>
      <xdr:row>5</xdr:row>
      <xdr:rowOff>0</xdr:rowOff>
    </xdr:from>
    <xdr:to>
      <xdr:col>7</xdr:col>
      <xdr:colOff>457</xdr:colOff>
      <xdr:row>6</xdr:row>
      <xdr:rowOff>197827</xdr:rowOff>
    </xdr:to>
    <xdr:sp macro="" textlink="M4S1">
      <xdr:nvSpPr>
        <xdr:cNvPr id="11" name="SUBMENU1">
          <a:hlinkClick xmlns:r="http://schemas.openxmlformats.org/officeDocument/2006/relationships" r:id="rId5"/>
        </xdr:cNvPr>
        <xdr:cNvSpPr/>
      </xdr:nvSpPr>
      <xdr:spPr>
        <a:xfrm>
          <a:off x="631370" y="1000125"/>
          <a:ext cx="1569362" cy="397852"/>
        </a:xfrm>
        <a:prstGeom prst="round2SameRect">
          <a:avLst/>
        </a:prstGeom>
        <a:solidFill>
          <a:srgbClr val="555555"/>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3664FD99-357F-4D59-894F-756F573EB972}"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HVAC</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7</xdr:col>
      <xdr:colOff>2551</xdr:colOff>
      <xdr:row>4</xdr:row>
      <xdr:rowOff>200705</xdr:rowOff>
    </xdr:from>
    <xdr:to>
      <xdr:col>12</xdr:col>
      <xdr:colOff>2550</xdr:colOff>
      <xdr:row>7</xdr:row>
      <xdr:rowOff>0</xdr:rowOff>
    </xdr:to>
    <xdr:sp macro="" textlink="M4S2">
      <xdr:nvSpPr>
        <xdr:cNvPr id="12" name="SUBMENU2">
          <a:hlinkClick xmlns:r="http://schemas.openxmlformats.org/officeDocument/2006/relationships" r:id="rId9"/>
        </xdr:cNvPr>
        <xdr:cNvSpPr/>
      </xdr:nvSpPr>
      <xdr:spPr>
        <a:xfrm>
          <a:off x="2202826" y="1000805"/>
          <a:ext cx="1571624" cy="399370"/>
        </a:xfrm>
        <a:prstGeom prst="round2SameRect">
          <a:avLst/>
        </a:prstGeom>
        <a:solidFill>
          <a:srgbClr val="555555"/>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5D0A4E02-9E12-41C2-BD00-10CC6F027B75}"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Lighting</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12</xdr:col>
      <xdr:colOff>2551</xdr:colOff>
      <xdr:row>5</xdr:row>
      <xdr:rowOff>83230</xdr:rowOff>
    </xdr:from>
    <xdr:to>
      <xdr:col>17</xdr:col>
      <xdr:colOff>2550</xdr:colOff>
      <xdr:row>7</xdr:row>
      <xdr:rowOff>82550</xdr:rowOff>
    </xdr:to>
    <xdr:sp macro="" textlink="M4S3">
      <xdr:nvSpPr>
        <xdr:cNvPr id="13" name="SUBMENU3">
          <a:hlinkClick xmlns:r="http://schemas.openxmlformats.org/officeDocument/2006/relationships" r:id="rId10"/>
        </xdr:cNvPr>
        <xdr:cNvSpPr/>
      </xdr:nvSpPr>
      <xdr:spPr>
        <a:xfrm>
          <a:off x="3774451" y="1083355"/>
          <a:ext cx="1571624" cy="399370"/>
        </a:xfrm>
        <a:prstGeom prst="round2SameRect">
          <a:avLst/>
        </a:prstGeom>
        <a:solidFill>
          <a:srgbClr val="828282"/>
        </a:solidFill>
        <a:ln w="12700">
          <a:solidFill>
            <a:srgbClr val="7F7F7F"/>
          </a:solidFill>
        </a:ln>
        <a:effectLst>
          <a:outerShdw blurRad="25400" dist="508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DC8E2C81-AACE-4DC5-9683-990BF5B93E88}"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Dimming / Daylighting Controls</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17</xdr:col>
      <xdr:colOff>2551</xdr:colOff>
      <xdr:row>4</xdr:row>
      <xdr:rowOff>200705</xdr:rowOff>
    </xdr:from>
    <xdr:to>
      <xdr:col>22</xdr:col>
      <xdr:colOff>2550</xdr:colOff>
      <xdr:row>7</xdr:row>
      <xdr:rowOff>0</xdr:rowOff>
    </xdr:to>
    <xdr:sp macro="" textlink="M4S4">
      <xdr:nvSpPr>
        <xdr:cNvPr id="14" name="SUBMENU4">
          <a:hlinkClick xmlns:r="http://schemas.openxmlformats.org/officeDocument/2006/relationships" r:id="rId1"/>
        </xdr:cNvPr>
        <xdr:cNvSpPr/>
      </xdr:nvSpPr>
      <xdr:spPr>
        <a:xfrm>
          <a:off x="5346076" y="1000805"/>
          <a:ext cx="1571624" cy="399370"/>
        </a:xfrm>
        <a:prstGeom prst="round2SameRect">
          <a:avLst/>
        </a:prstGeom>
        <a:solidFill>
          <a:srgbClr val="555555"/>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1050F369-33A9-41B8-BB9C-848C113C5B15}"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Commercial Cooking / Water Heating</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22</xdr:col>
      <xdr:colOff>2551</xdr:colOff>
      <xdr:row>4</xdr:row>
      <xdr:rowOff>200705</xdr:rowOff>
    </xdr:from>
    <xdr:to>
      <xdr:col>27</xdr:col>
      <xdr:colOff>2549</xdr:colOff>
      <xdr:row>7</xdr:row>
      <xdr:rowOff>0</xdr:rowOff>
    </xdr:to>
    <xdr:sp macro="" textlink="M4S5">
      <xdr:nvSpPr>
        <xdr:cNvPr id="15" name="SUBMENU5">
          <a:hlinkClick xmlns:r="http://schemas.openxmlformats.org/officeDocument/2006/relationships" r:id="rId11"/>
        </xdr:cNvPr>
        <xdr:cNvSpPr/>
      </xdr:nvSpPr>
      <xdr:spPr>
        <a:xfrm>
          <a:off x="6917701" y="1000805"/>
          <a:ext cx="1571623" cy="399370"/>
        </a:xfrm>
        <a:prstGeom prst="round2SameRect">
          <a:avLst/>
        </a:prstGeom>
        <a:solidFill>
          <a:srgbClr val="555555"/>
        </a:solidFill>
        <a:ln w="254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E5F979BB-FDDE-4AD4-9F04-50C37B654C25}"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Motor / VFD / Pump</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27</xdr:col>
      <xdr:colOff>0</xdr:colOff>
      <xdr:row>4</xdr:row>
      <xdr:rowOff>200705</xdr:rowOff>
    </xdr:from>
    <xdr:to>
      <xdr:col>32</xdr:col>
      <xdr:colOff>2865</xdr:colOff>
      <xdr:row>7</xdr:row>
      <xdr:rowOff>0</xdr:rowOff>
    </xdr:to>
    <xdr:sp macro="" textlink="M4S6">
      <xdr:nvSpPr>
        <xdr:cNvPr id="16" name="SUBMENU6">
          <a:hlinkClick xmlns:r="http://schemas.openxmlformats.org/officeDocument/2006/relationships" r:id="rId12"/>
        </xdr:cNvPr>
        <xdr:cNvSpPr/>
      </xdr:nvSpPr>
      <xdr:spPr>
        <a:xfrm>
          <a:off x="8486775" y="1000805"/>
          <a:ext cx="1574490" cy="399370"/>
        </a:xfrm>
        <a:prstGeom prst="round2SameRect">
          <a:avLst/>
        </a:prstGeom>
        <a:solidFill>
          <a:srgbClr val="555555"/>
        </a:solidFill>
        <a:ln w="254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5A1770A-87A5-453B-813D-9DB4232D4E5B}"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Compressed Air</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32</xdr:col>
      <xdr:colOff>2865</xdr:colOff>
      <xdr:row>4</xdr:row>
      <xdr:rowOff>200705</xdr:rowOff>
    </xdr:from>
    <xdr:to>
      <xdr:col>37</xdr:col>
      <xdr:colOff>2720</xdr:colOff>
      <xdr:row>7</xdr:row>
      <xdr:rowOff>0</xdr:rowOff>
    </xdr:to>
    <xdr:sp macro="" textlink="M4S7">
      <xdr:nvSpPr>
        <xdr:cNvPr id="17" name="SUBMENU7">
          <a:hlinkClick xmlns:r="http://schemas.openxmlformats.org/officeDocument/2006/relationships" r:id="rId13"/>
        </xdr:cNvPr>
        <xdr:cNvSpPr/>
      </xdr:nvSpPr>
      <xdr:spPr>
        <a:xfrm>
          <a:off x="10061265" y="1000805"/>
          <a:ext cx="1571480" cy="399370"/>
        </a:xfrm>
        <a:prstGeom prst="round2SameRect">
          <a:avLst/>
        </a:prstGeom>
        <a:solidFill>
          <a:srgbClr val="555555"/>
        </a:solidFill>
        <a:ln w="254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5E6BC230-1975-4F34-BC48-A25EF66BC575}"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Refrigeration</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37</xdr:col>
      <xdr:colOff>2720</xdr:colOff>
      <xdr:row>4</xdr:row>
      <xdr:rowOff>200705</xdr:rowOff>
    </xdr:from>
    <xdr:to>
      <xdr:col>42</xdr:col>
      <xdr:colOff>0</xdr:colOff>
      <xdr:row>7</xdr:row>
      <xdr:rowOff>0</xdr:rowOff>
    </xdr:to>
    <xdr:sp macro="" textlink="M4S8">
      <xdr:nvSpPr>
        <xdr:cNvPr id="18" name="SUBMENU8">
          <a:hlinkClick xmlns:r="http://schemas.openxmlformats.org/officeDocument/2006/relationships" r:id="rId14"/>
        </xdr:cNvPr>
        <xdr:cNvSpPr/>
      </xdr:nvSpPr>
      <xdr:spPr>
        <a:xfrm>
          <a:off x="11632745" y="1000805"/>
          <a:ext cx="1568905" cy="399370"/>
        </a:xfrm>
        <a:prstGeom prst="round2SameRect">
          <a:avLst/>
        </a:prstGeom>
        <a:solidFill>
          <a:srgbClr val="555555"/>
        </a:solidFill>
        <a:ln w="254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6C84327F-831A-4647-9A31-A800B051B1A8}"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Miscellaneous</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xdr:col>
      <xdr:colOff>0</xdr:colOff>
      <xdr:row>7</xdr:row>
      <xdr:rowOff>0</xdr:rowOff>
    </xdr:from>
    <xdr:to>
      <xdr:col>44</xdr:col>
      <xdr:colOff>0</xdr:colOff>
      <xdr:row>8</xdr:row>
      <xdr:rowOff>0</xdr:rowOff>
    </xdr:to>
    <xdr:sp macro="" textlink="">
      <xdr:nvSpPr>
        <xdr:cNvPr id="21" name="BOTTOMRIBBON"/>
        <xdr:cNvSpPr/>
      </xdr:nvSpPr>
      <xdr:spPr>
        <a:xfrm>
          <a:off x="314325" y="1400175"/>
          <a:ext cx="13515975" cy="200025"/>
        </a:xfrm>
        <a:prstGeom prst="rect">
          <a:avLst/>
        </a:prstGeom>
        <a:solidFill>
          <a:srgbClr val="82828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solidFill>
              <a:srgbClr val="FFFFFF"/>
            </a:solidFill>
          </a:endParaRPr>
        </a:p>
      </xdr:txBody>
    </xdr:sp>
    <xdr:clientData/>
  </xdr:twoCellAnchor>
  <xdr:twoCellAnchor>
    <xdr:from>
      <xdr:col>0</xdr:col>
      <xdr:colOff>314323</xdr:colOff>
      <xdr:row>7</xdr:row>
      <xdr:rowOff>200024</xdr:rowOff>
    </xdr:from>
    <xdr:to>
      <xdr:col>44</xdr:col>
      <xdr:colOff>0</xdr:colOff>
      <xdr:row>199</xdr:row>
      <xdr:rowOff>0</xdr:rowOff>
    </xdr:to>
    <xdr:sp macro="" textlink="">
      <xdr:nvSpPr>
        <xdr:cNvPr id="19" name="BORDER"/>
        <xdr:cNvSpPr/>
      </xdr:nvSpPr>
      <xdr:spPr>
        <a:xfrm>
          <a:off x="314323" y="1600199"/>
          <a:ext cx="13515977" cy="37804726"/>
        </a:xfrm>
        <a:prstGeom prst="frame">
          <a:avLst>
            <a:gd name="adj1" fmla="val 97"/>
          </a:avLst>
        </a:prstGeom>
        <a:noFill/>
        <a:ln w="12700" cap="flat" cmpd="sng" algn="ctr">
          <a:solidFill>
            <a:srgbClr val="828282"/>
          </a:solidFill>
          <a:prstDash val="solid"/>
          <a:miter lim="800000"/>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fPrintsWithSheet="0"/>
  </xdr:twoCellAnchor>
  <xdr:twoCellAnchor editAs="absolute">
    <xdr:from>
      <xdr:col>2</xdr:col>
      <xdr:colOff>2720</xdr:colOff>
      <xdr:row>8</xdr:row>
      <xdr:rowOff>201232</xdr:rowOff>
    </xdr:from>
    <xdr:to>
      <xdr:col>4</xdr:col>
      <xdr:colOff>960</xdr:colOff>
      <xdr:row>10</xdr:row>
      <xdr:rowOff>201232</xdr:rowOff>
    </xdr:to>
    <xdr:sp macro="" textlink="">
      <xdr:nvSpPr>
        <xdr:cNvPr id="20" name="BACK">
          <a:hlinkClick xmlns:r="http://schemas.openxmlformats.org/officeDocument/2006/relationships" r:id="rId9"/>
        </xdr:cNvPr>
        <xdr:cNvSpPr/>
      </xdr:nvSpPr>
      <xdr:spPr>
        <a:xfrm>
          <a:off x="631370" y="1801432"/>
          <a:ext cx="626890" cy="400050"/>
        </a:xfrm>
        <a:prstGeom prst="leftArrow">
          <a:avLst/>
        </a:prstGeom>
        <a:solidFill>
          <a:srgbClr val="1B6CB5"/>
        </a:solidFill>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editAs="oneCell">
    <xdr:from>
      <xdr:col>2</xdr:col>
      <xdr:colOff>0</xdr:colOff>
      <xdr:row>1</xdr:row>
      <xdr:rowOff>0</xdr:rowOff>
    </xdr:from>
    <xdr:to>
      <xdr:col>5</xdr:col>
      <xdr:colOff>209550</xdr:colOff>
      <xdr:row>3</xdr:row>
      <xdr:rowOff>154218</xdr:rowOff>
    </xdr:to>
    <xdr:pic>
      <xdr:nvPicPr>
        <xdr:cNvPr id="24" name="LOGO"/>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628650" y="200025"/>
          <a:ext cx="1152525" cy="554268"/>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absolute">
    <xdr:from>
      <xdr:col>41</xdr:col>
      <xdr:colOff>0</xdr:colOff>
      <xdr:row>9</xdr:row>
      <xdr:rowOff>1047</xdr:rowOff>
    </xdr:from>
    <xdr:to>
      <xdr:col>42</xdr:col>
      <xdr:colOff>313195</xdr:colOff>
      <xdr:row>11</xdr:row>
      <xdr:rowOff>1046</xdr:rowOff>
    </xdr:to>
    <xdr:sp macro="" textlink="">
      <xdr:nvSpPr>
        <xdr:cNvPr id="2" name="NEXT">
          <a:hlinkClick xmlns:r="http://schemas.openxmlformats.org/officeDocument/2006/relationships" r:id="rId1"/>
        </xdr:cNvPr>
        <xdr:cNvSpPr>
          <a:spLocks noChangeAspect="1"/>
        </xdr:cNvSpPr>
      </xdr:nvSpPr>
      <xdr:spPr>
        <a:xfrm>
          <a:off x="12887325" y="1801272"/>
          <a:ext cx="627520" cy="400049"/>
        </a:xfrm>
        <a:prstGeom prst="rightArrow">
          <a:avLst/>
        </a:prstGeom>
        <a:solidFill>
          <a:srgbClr val="1B6CB5"/>
        </a:solidFill>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7</xdr:col>
      <xdr:colOff>457</xdr:colOff>
      <xdr:row>1</xdr:row>
      <xdr:rowOff>0</xdr:rowOff>
    </xdr:from>
    <xdr:to>
      <xdr:col>12</xdr:col>
      <xdr:colOff>0</xdr:colOff>
      <xdr:row>4</xdr:row>
      <xdr:rowOff>0</xdr:rowOff>
    </xdr:to>
    <xdr:sp macro="" textlink="MAIN1">
      <xdr:nvSpPr>
        <xdr:cNvPr id="3" name="MENU1">
          <a:hlinkClick xmlns:r="http://schemas.openxmlformats.org/officeDocument/2006/relationships" r:id="rId2"/>
        </xdr:cNvPr>
        <xdr:cNvSpPr/>
      </xdr:nvSpPr>
      <xdr:spPr>
        <a:xfrm>
          <a:off x="2200732" y="200025"/>
          <a:ext cx="1571168" cy="600075"/>
        </a:xfrm>
        <a:prstGeom prst="round2SameRect">
          <a:avLst/>
        </a:prstGeom>
        <a:solidFill>
          <a:srgbClr val="439639"/>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D6F2F067-2676-4601-ABCE-75BD5137E3D5}" type="TxLink">
            <a:rPr lang="en-US" sz="1100" b="0" i="0" u="none" strike="noStrike">
              <a:solidFill>
                <a:schemeClr val="bg1"/>
              </a:solidFill>
              <a:latin typeface="Arial" panose="020B0604020202020204" pitchFamily="34" charset="0"/>
              <a:cs typeface="Arial" panose="020B0604020202020204" pitchFamily="34" charset="0"/>
            </a:rPr>
            <a:pPr algn="ctr"/>
            <a:t>START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12</xdr:col>
      <xdr:colOff>0</xdr:colOff>
      <xdr:row>1</xdr:row>
      <xdr:rowOff>0</xdr:rowOff>
    </xdr:from>
    <xdr:to>
      <xdr:col>17</xdr:col>
      <xdr:colOff>0</xdr:colOff>
      <xdr:row>4</xdr:row>
      <xdr:rowOff>0</xdr:rowOff>
    </xdr:to>
    <xdr:sp macro="" textlink="MAIN2">
      <xdr:nvSpPr>
        <xdr:cNvPr id="4" name="MENU2">
          <a:hlinkClick xmlns:r="http://schemas.openxmlformats.org/officeDocument/2006/relationships" r:id="rId3"/>
        </xdr:cNvPr>
        <xdr:cNvSpPr/>
      </xdr:nvSpPr>
      <xdr:spPr>
        <a:xfrm>
          <a:off x="3771900" y="200025"/>
          <a:ext cx="1571625" cy="600075"/>
        </a:xfrm>
        <a:prstGeom prst="round2SameRect">
          <a:avLst/>
        </a:prstGeom>
        <a:solidFill>
          <a:srgbClr val="439639"/>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59A035B9-F1D2-4E89-B262-AF2DF0C338A9}" type="TxLink">
            <a:rPr lang="en-US" sz="1100" b="0" i="0" u="none" strike="noStrike">
              <a:solidFill>
                <a:schemeClr val="bg1"/>
              </a:solidFill>
              <a:latin typeface="Arial" panose="020B0604020202020204" pitchFamily="34" charset="0"/>
              <a:cs typeface="Arial" panose="020B0604020202020204" pitchFamily="34" charset="0"/>
            </a:rPr>
            <a:pPr algn="ctr"/>
            <a:t>PROJECT INFORMATION</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17</xdr:col>
      <xdr:colOff>0</xdr:colOff>
      <xdr:row>1</xdr:row>
      <xdr:rowOff>0</xdr:rowOff>
    </xdr:from>
    <xdr:to>
      <xdr:col>22</xdr:col>
      <xdr:colOff>0</xdr:colOff>
      <xdr:row>4</xdr:row>
      <xdr:rowOff>0</xdr:rowOff>
    </xdr:to>
    <xdr:sp macro="" textlink="MAIN3">
      <xdr:nvSpPr>
        <xdr:cNvPr id="5" name="MENU3">
          <a:hlinkClick xmlns:r="http://schemas.openxmlformats.org/officeDocument/2006/relationships" r:id="rId4"/>
        </xdr:cNvPr>
        <xdr:cNvSpPr/>
      </xdr:nvSpPr>
      <xdr:spPr>
        <a:xfrm>
          <a:off x="5343525" y="200025"/>
          <a:ext cx="1571625" cy="600075"/>
        </a:xfrm>
        <a:prstGeom prst="round2SameRect">
          <a:avLst/>
        </a:prstGeom>
        <a:solidFill>
          <a:srgbClr val="439639"/>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06A037F-AE33-47CC-85C1-F6D62694F95D}" type="TxLink">
            <a:rPr lang="en-US" sz="1100" b="0" i="0" u="none" strike="noStrike">
              <a:solidFill>
                <a:schemeClr val="bg1"/>
              </a:solidFill>
              <a:latin typeface="Arial" panose="020B0604020202020204" pitchFamily="34" charset="0"/>
              <a:cs typeface="Arial" panose="020B0604020202020204" pitchFamily="34" charset="0"/>
            </a:rPr>
            <a:pPr algn="ctr"/>
            <a:t>EMS INFORMATION INPUT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22</xdr:col>
      <xdr:colOff>0</xdr:colOff>
      <xdr:row>1</xdr:row>
      <xdr:rowOff>133350</xdr:rowOff>
    </xdr:from>
    <xdr:to>
      <xdr:col>27</xdr:col>
      <xdr:colOff>0</xdr:colOff>
      <xdr:row>4</xdr:row>
      <xdr:rowOff>133350</xdr:rowOff>
    </xdr:to>
    <xdr:sp macro="" textlink="MAIN4">
      <xdr:nvSpPr>
        <xdr:cNvPr id="6" name="MENU4">
          <a:hlinkClick xmlns:r="http://schemas.openxmlformats.org/officeDocument/2006/relationships" r:id="rId5"/>
        </xdr:cNvPr>
        <xdr:cNvSpPr/>
      </xdr:nvSpPr>
      <xdr:spPr>
        <a:xfrm>
          <a:off x="6915150" y="333375"/>
          <a:ext cx="1571625" cy="600075"/>
        </a:xfrm>
        <a:prstGeom prst="round2SameRect">
          <a:avLst/>
        </a:prstGeom>
        <a:solidFill>
          <a:srgbClr val="7BC143"/>
        </a:solidFill>
        <a:ln w="12700">
          <a:solidFill>
            <a:srgbClr val="7F7F7F"/>
          </a:solidFill>
        </a:ln>
        <a:effectLst>
          <a:outerShdw blurRad="25400" dist="508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CB369157-CA5B-4E40-B1DE-604993B819B3}" type="TxLink">
            <a:rPr lang="en-US" sz="1100" b="0" i="0" u="none" strike="noStrike">
              <a:solidFill>
                <a:schemeClr val="bg1"/>
              </a:solidFill>
              <a:latin typeface="Arial" panose="020B0604020202020204" pitchFamily="34" charset="0"/>
              <a:cs typeface="Arial" panose="020B0604020202020204" pitchFamily="34" charset="0"/>
            </a:rPr>
            <a:pPr algn="ctr"/>
            <a:t>CUSTOM MEASURES INPUT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27</xdr:col>
      <xdr:colOff>0</xdr:colOff>
      <xdr:row>1</xdr:row>
      <xdr:rowOff>0</xdr:rowOff>
    </xdr:from>
    <xdr:to>
      <xdr:col>32</xdr:col>
      <xdr:colOff>0</xdr:colOff>
      <xdr:row>4</xdr:row>
      <xdr:rowOff>0</xdr:rowOff>
    </xdr:to>
    <xdr:sp macro="" textlink="MAIN5">
      <xdr:nvSpPr>
        <xdr:cNvPr id="7" name="MENU5">
          <a:hlinkClick xmlns:r="http://schemas.openxmlformats.org/officeDocument/2006/relationships" r:id="rId6"/>
        </xdr:cNvPr>
        <xdr:cNvSpPr/>
      </xdr:nvSpPr>
      <xdr:spPr>
        <a:xfrm>
          <a:off x="8486775" y="200025"/>
          <a:ext cx="1571625" cy="600075"/>
        </a:xfrm>
        <a:prstGeom prst="round2SameRect">
          <a:avLst/>
        </a:prstGeom>
        <a:solidFill>
          <a:srgbClr val="439639"/>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F0EEDDA6-4934-49B4-972D-20D21D440D82}" type="TxLink">
            <a:rPr lang="en-US" sz="1100" b="0" i="0" u="none" strike="noStrike">
              <a:solidFill>
                <a:schemeClr val="bg1"/>
              </a:solidFill>
              <a:latin typeface="Arial" panose="020B0604020202020204" pitchFamily="34" charset="0"/>
              <a:cs typeface="Arial" panose="020B0604020202020204" pitchFamily="34" charset="0"/>
            </a:rPr>
            <a:pPr algn="ctr"/>
            <a:t>APPLICATION REVIEW</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32</xdr:col>
      <xdr:colOff>0</xdr:colOff>
      <xdr:row>1</xdr:row>
      <xdr:rowOff>0</xdr:rowOff>
    </xdr:from>
    <xdr:to>
      <xdr:col>37</xdr:col>
      <xdr:colOff>1</xdr:colOff>
      <xdr:row>4</xdr:row>
      <xdr:rowOff>0</xdr:rowOff>
    </xdr:to>
    <xdr:sp macro="" textlink="MAIN6">
      <xdr:nvSpPr>
        <xdr:cNvPr id="8" name="MENU6"/>
        <xdr:cNvSpPr/>
      </xdr:nvSpPr>
      <xdr:spPr>
        <a:xfrm>
          <a:off x="10058400" y="200025"/>
          <a:ext cx="1571626"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54BCEB"/>
              </a:solidFill>
            </a14:hiddenFill>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B12A3774-975E-4B41-A681-E085295C6D0E}" type="TxLink">
            <a:rPr lang="en-US" sz="1100" b="0" i="0" u="none" strike="noStrike">
              <a:noFill/>
              <a:latin typeface="Arial" panose="020B0604020202020204" pitchFamily="34" charset="0"/>
              <a:cs typeface="Arial" panose="020B0604020202020204" pitchFamily="34" charset="0"/>
            </a:rPr>
            <a:pPr algn="ctr"/>
            <a:t>FINAL STEPS</a:t>
          </a:fld>
          <a:endParaRPr lang="en-US" sz="1100">
            <a:noFill/>
            <a:latin typeface="Arial" panose="020B0604020202020204" pitchFamily="34" charset="0"/>
            <a:cs typeface="Arial" panose="020B0604020202020204" pitchFamily="34" charset="0"/>
          </a:endParaRPr>
        </a:p>
      </xdr:txBody>
    </xdr:sp>
    <xdr:clientData/>
  </xdr:twoCellAnchor>
  <xdr:twoCellAnchor>
    <xdr:from>
      <xdr:col>36</xdr:col>
      <xdr:colOff>314324</xdr:colOff>
      <xdr:row>1</xdr:row>
      <xdr:rowOff>0</xdr:rowOff>
    </xdr:from>
    <xdr:to>
      <xdr:col>41</xdr:col>
      <xdr:colOff>314324</xdr:colOff>
      <xdr:row>4</xdr:row>
      <xdr:rowOff>0</xdr:rowOff>
    </xdr:to>
    <xdr:sp macro="" textlink="MAIN7">
      <xdr:nvSpPr>
        <xdr:cNvPr id="9" name="MENU7"/>
        <xdr:cNvSpPr/>
      </xdr:nvSpPr>
      <xdr:spPr>
        <a:xfrm>
          <a:off x="11630024" y="200025"/>
          <a:ext cx="1571625"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54BCEB"/>
              </a:solidFill>
            </a14:hiddenFill>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FORM4</a:t>
          </a:fld>
          <a:endParaRPr lang="en-US" sz="1100">
            <a:noFill/>
            <a:latin typeface="Arial" panose="020B0604020202020204" pitchFamily="34" charset="0"/>
            <a:cs typeface="Arial" panose="020B0604020202020204" pitchFamily="34" charset="0"/>
          </a:endParaRPr>
        </a:p>
      </xdr:txBody>
    </xdr:sp>
    <xdr:clientData/>
  </xdr:twoCellAnchor>
  <xdr:twoCellAnchor>
    <xdr:from>
      <xdr:col>1</xdr:col>
      <xdr:colOff>0</xdr:colOff>
      <xdr:row>4</xdr:row>
      <xdr:rowOff>1</xdr:rowOff>
    </xdr:from>
    <xdr:to>
      <xdr:col>44</xdr:col>
      <xdr:colOff>0</xdr:colOff>
      <xdr:row>7</xdr:row>
      <xdr:rowOff>0</xdr:rowOff>
    </xdr:to>
    <xdr:sp macro="" textlink="">
      <xdr:nvSpPr>
        <xdr:cNvPr id="10" name="TOPRIBBON"/>
        <xdr:cNvSpPr/>
      </xdr:nvSpPr>
      <xdr:spPr>
        <a:xfrm>
          <a:off x="314325" y="800101"/>
          <a:ext cx="13515975" cy="600074"/>
        </a:xfrm>
        <a:prstGeom prst="round2SameRect">
          <a:avLst/>
        </a:prstGeom>
        <a:solidFill>
          <a:srgbClr val="7BC14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p>
      </xdr:txBody>
    </xdr:sp>
    <xdr:clientData/>
  </xdr:twoCellAnchor>
  <xdr:twoCellAnchor>
    <xdr:from>
      <xdr:col>2</xdr:col>
      <xdr:colOff>2720</xdr:colOff>
      <xdr:row>5</xdr:row>
      <xdr:rowOff>0</xdr:rowOff>
    </xdr:from>
    <xdr:to>
      <xdr:col>7</xdr:col>
      <xdr:colOff>457</xdr:colOff>
      <xdr:row>6</xdr:row>
      <xdr:rowOff>197827</xdr:rowOff>
    </xdr:to>
    <xdr:sp macro="" textlink="M4S1">
      <xdr:nvSpPr>
        <xdr:cNvPr id="11" name="SUBMENU1">
          <a:hlinkClick xmlns:r="http://schemas.openxmlformats.org/officeDocument/2006/relationships" r:id="rId5"/>
        </xdr:cNvPr>
        <xdr:cNvSpPr/>
      </xdr:nvSpPr>
      <xdr:spPr>
        <a:xfrm>
          <a:off x="631370" y="1000125"/>
          <a:ext cx="1569362" cy="397852"/>
        </a:xfrm>
        <a:prstGeom prst="round2SameRect">
          <a:avLst/>
        </a:prstGeom>
        <a:solidFill>
          <a:srgbClr val="555555"/>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3664FD99-357F-4D59-894F-756F573EB972}"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HVAC</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7</xdr:col>
      <xdr:colOff>2551</xdr:colOff>
      <xdr:row>5</xdr:row>
      <xdr:rowOff>680</xdr:rowOff>
    </xdr:from>
    <xdr:to>
      <xdr:col>12</xdr:col>
      <xdr:colOff>2551</xdr:colOff>
      <xdr:row>7</xdr:row>
      <xdr:rowOff>0</xdr:rowOff>
    </xdr:to>
    <xdr:sp macro="" textlink="M4S2">
      <xdr:nvSpPr>
        <xdr:cNvPr id="12" name="SUBMENU2">
          <a:hlinkClick xmlns:r="http://schemas.openxmlformats.org/officeDocument/2006/relationships" r:id="rId7"/>
        </xdr:cNvPr>
        <xdr:cNvSpPr/>
      </xdr:nvSpPr>
      <xdr:spPr>
        <a:xfrm>
          <a:off x="2202826" y="1000805"/>
          <a:ext cx="1571625" cy="399370"/>
        </a:xfrm>
        <a:prstGeom prst="round2SameRect">
          <a:avLst/>
        </a:prstGeom>
        <a:solidFill>
          <a:srgbClr val="555555"/>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5D0A4E02-9E12-41C2-BD00-10CC6F027B75}"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Lighting</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0</xdr:col>
      <xdr:colOff>314323</xdr:colOff>
      <xdr:row>7</xdr:row>
      <xdr:rowOff>200024</xdr:rowOff>
    </xdr:from>
    <xdr:to>
      <xdr:col>44</xdr:col>
      <xdr:colOff>0</xdr:colOff>
      <xdr:row>199</xdr:row>
      <xdr:rowOff>0</xdr:rowOff>
    </xdr:to>
    <xdr:sp macro="" textlink="">
      <xdr:nvSpPr>
        <xdr:cNvPr id="19" name="BORDER"/>
        <xdr:cNvSpPr/>
      </xdr:nvSpPr>
      <xdr:spPr>
        <a:xfrm>
          <a:off x="314323" y="1600199"/>
          <a:ext cx="13515977" cy="37804726"/>
        </a:xfrm>
        <a:prstGeom prst="frame">
          <a:avLst>
            <a:gd name="adj1" fmla="val 97"/>
          </a:avLst>
        </a:prstGeom>
        <a:noFill/>
        <a:ln w="12700" cap="flat" cmpd="sng" algn="ctr">
          <a:solidFill>
            <a:srgbClr val="828282"/>
          </a:solidFill>
          <a:prstDash val="solid"/>
          <a:miter lim="800000"/>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fPrintsWithSheet="0"/>
  </xdr:twoCellAnchor>
  <xdr:twoCellAnchor editAs="absolute">
    <xdr:from>
      <xdr:col>2</xdr:col>
      <xdr:colOff>2720</xdr:colOff>
      <xdr:row>8</xdr:row>
      <xdr:rowOff>201232</xdr:rowOff>
    </xdr:from>
    <xdr:to>
      <xdr:col>4</xdr:col>
      <xdr:colOff>960</xdr:colOff>
      <xdr:row>11</xdr:row>
      <xdr:rowOff>1207</xdr:rowOff>
    </xdr:to>
    <xdr:sp macro="" textlink="">
      <xdr:nvSpPr>
        <xdr:cNvPr id="20" name="BACK">
          <a:hlinkClick xmlns:r="http://schemas.openxmlformats.org/officeDocument/2006/relationships" r:id="rId8"/>
        </xdr:cNvPr>
        <xdr:cNvSpPr>
          <a:spLocks noChangeAspect="1"/>
        </xdr:cNvSpPr>
      </xdr:nvSpPr>
      <xdr:spPr>
        <a:xfrm>
          <a:off x="631370" y="1801432"/>
          <a:ext cx="626890" cy="400050"/>
        </a:xfrm>
        <a:prstGeom prst="leftArrow">
          <a:avLst/>
        </a:prstGeom>
        <a:solidFill>
          <a:srgbClr val="1B6CB5"/>
        </a:solidFill>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12</xdr:col>
      <xdr:colOff>2551</xdr:colOff>
      <xdr:row>4</xdr:row>
      <xdr:rowOff>200705</xdr:rowOff>
    </xdr:from>
    <xdr:to>
      <xdr:col>17</xdr:col>
      <xdr:colOff>2550</xdr:colOff>
      <xdr:row>7</xdr:row>
      <xdr:rowOff>0</xdr:rowOff>
    </xdr:to>
    <xdr:sp macro="" textlink="M4S3">
      <xdr:nvSpPr>
        <xdr:cNvPr id="13" name="SUBMENU3">
          <a:hlinkClick xmlns:r="http://schemas.openxmlformats.org/officeDocument/2006/relationships" r:id="rId8"/>
        </xdr:cNvPr>
        <xdr:cNvSpPr/>
      </xdr:nvSpPr>
      <xdr:spPr>
        <a:xfrm>
          <a:off x="3774451" y="1000805"/>
          <a:ext cx="1571624" cy="399370"/>
        </a:xfrm>
        <a:prstGeom prst="round2SameRect">
          <a:avLst/>
        </a:prstGeom>
        <a:solidFill>
          <a:srgbClr val="555555"/>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DC8E2C81-AACE-4DC5-9683-990BF5B93E88}"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Dimming / Daylighting Controls</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17</xdr:col>
      <xdr:colOff>2551</xdr:colOff>
      <xdr:row>5</xdr:row>
      <xdr:rowOff>51480</xdr:rowOff>
    </xdr:from>
    <xdr:to>
      <xdr:col>22</xdr:col>
      <xdr:colOff>2551</xdr:colOff>
      <xdr:row>7</xdr:row>
      <xdr:rowOff>50800</xdr:rowOff>
    </xdr:to>
    <xdr:sp macro="" textlink="M4S4">
      <xdr:nvSpPr>
        <xdr:cNvPr id="14" name="SUBMENU4">
          <a:hlinkClick xmlns:r="http://schemas.openxmlformats.org/officeDocument/2006/relationships" r:id="rId9"/>
        </xdr:cNvPr>
        <xdr:cNvSpPr/>
      </xdr:nvSpPr>
      <xdr:spPr>
        <a:xfrm>
          <a:off x="5346076" y="1051605"/>
          <a:ext cx="1571625" cy="399370"/>
        </a:xfrm>
        <a:prstGeom prst="round2SameRect">
          <a:avLst/>
        </a:prstGeom>
        <a:solidFill>
          <a:srgbClr val="828282"/>
        </a:solidFill>
        <a:ln w="12700">
          <a:solidFill>
            <a:srgbClr val="7F7F7F"/>
          </a:solidFill>
        </a:ln>
        <a:effectLst>
          <a:outerShdw blurRad="25400" dist="508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1050F369-33A9-41B8-BB9C-848C113C5B15}"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Commercial Cooking / Water Heating</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22</xdr:col>
      <xdr:colOff>2551</xdr:colOff>
      <xdr:row>4</xdr:row>
      <xdr:rowOff>200705</xdr:rowOff>
    </xdr:from>
    <xdr:to>
      <xdr:col>27</xdr:col>
      <xdr:colOff>2549</xdr:colOff>
      <xdr:row>7</xdr:row>
      <xdr:rowOff>0</xdr:rowOff>
    </xdr:to>
    <xdr:sp macro="" textlink="M4S5">
      <xdr:nvSpPr>
        <xdr:cNvPr id="15" name="SUBMENU5">
          <a:hlinkClick xmlns:r="http://schemas.openxmlformats.org/officeDocument/2006/relationships" r:id="rId1"/>
        </xdr:cNvPr>
        <xdr:cNvSpPr/>
      </xdr:nvSpPr>
      <xdr:spPr>
        <a:xfrm>
          <a:off x="6917701" y="1000805"/>
          <a:ext cx="1571623" cy="399370"/>
        </a:xfrm>
        <a:prstGeom prst="round2SameRect">
          <a:avLst/>
        </a:prstGeom>
        <a:solidFill>
          <a:srgbClr val="555555"/>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E5F979BB-FDDE-4AD4-9F04-50C37B654C25}"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Motor / VFD / Pump</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27</xdr:col>
      <xdr:colOff>0</xdr:colOff>
      <xdr:row>4</xdr:row>
      <xdr:rowOff>200705</xdr:rowOff>
    </xdr:from>
    <xdr:to>
      <xdr:col>32</xdr:col>
      <xdr:colOff>2865</xdr:colOff>
      <xdr:row>7</xdr:row>
      <xdr:rowOff>0</xdr:rowOff>
    </xdr:to>
    <xdr:sp macro="" textlink="M4S6">
      <xdr:nvSpPr>
        <xdr:cNvPr id="16" name="SUBMENU6">
          <a:hlinkClick xmlns:r="http://schemas.openxmlformats.org/officeDocument/2006/relationships" r:id="rId10"/>
        </xdr:cNvPr>
        <xdr:cNvSpPr/>
      </xdr:nvSpPr>
      <xdr:spPr>
        <a:xfrm>
          <a:off x="8486775" y="1000805"/>
          <a:ext cx="1574490" cy="399370"/>
        </a:xfrm>
        <a:prstGeom prst="round2SameRect">
          <a:avLst/>
        </a:prstGeom>
        <a:solidFill>
          <a:srgbClr val="555555"/>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5A1770A-87A5-453B-813D-9DB4232D4E5B}"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Compressed Air</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32</xdr:col>
      <xdr:colOff>2865</xdr:colOff>
      <xdr:row>4</xdr:row>
      <xdr:rowOff>200705</xdr:rowOff>
    </xdr:from>
    <xdr:to>
      <xdr:col>37</xdr:col>
      <xdr:colOff>2720</xdr:colOff>
      <xdr:row>7</xdr:row>
      <xdr:rowOff>0</xdr:rowOff>
    </xdr:to>
    <xdr:sp macro="" textlink="M4S7">
      <xdr:nvSpPr>
        <xdr:cNvPr id="17" name="SUBMENU7">
          <a:hlinkClick xmlns:r="http://schemas.openxmlformats.org/officeDocument/2006/relationships" r:id="rId11"/>
        </xdr:cNvPr>
        <xdr:cNvSpPr/>
      </xdr:nvSpPr>
      <xdr:spPr>
        <a:xfrm>
          <a:off x="10061265" y="1000805"/>
          <a:ext cx="1571480" cy="399370"/>
        </a:xfrm>
        <a:prstGeom prst="round2SameRect">
          <a:avLst/>
        </a:prstGeom>
        <a:solidFill>
          <a:srgbClr val="555555"/>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5E6BC230-1975-4F34-BC48-A25EF66BC575}"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Refrigeration</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37</xdr:col>
      <xdr:colOff>2720</xdr:colOff>
      <xdr:row>4</xdr:row>
      <xdr:rowOff>200705</xdr:rowOff>
    </xdr:from>
    <xdr:to>
      <xdr:col>42</xdr:col>
      <xdr:colOff>0</xdr:colOff>
      <xdr:row>7</xdr:row>
      <xdr:rowOff>0</xdr:rowOff>
    </xdr:to>
    <xdr:sp macro="" textlink="M4S8">
      <xdr:nvSpPr>
        <xdr:cNvPr id="18" name="SUBMENU8">
          <a:hlinkClick xmlns:r="http://schemas.openxmlformats.org/officeDocument/2006/relationships" r:id="rId12"/>
        </xdr:cNvPr>
        <xdr:cNvSpPr/>
      </xdr:nvSpPr>
      <xdr:spPr>
        <a:xfrm>
          <a:off x="11632745" y="1000805"/>
          <a:ext cx="1568905" cy="399370"/>
        </a:xfrm>
        <a:prstGeom prst="round2SameRect">
          <a:avLst/>
        </a:prstGeom>
        <a:solidFill>
          <a:srgbClr val="555555"/>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6C84327F-831A-4647-9A31-A800B051B1A8}"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Miscellaneous</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xdr:col>
      <xdr:colOff>0</xdr:colOff>
      <xdr:row>7</xdr:row>
      <xdr:rowOff>0</xdr:rowOff>
    </xdr:from>
    <xdr:to>
      <xdr:col>44</xdr:col>
      <xdr:colOff>0</xdr:colOff>
      <xdr:row>8</xdr:row>
      <xdr:rowOff>0</xdr:rowOff>
    </xdr:to>
    <xdr:sp macro="" textlink="">
      <xdr:nvSpPr>
        <xdr:cNvPr id="21" name="BOTTOMRIBBON"/>
        <xdr:cNvSpPr/>
      </xdr:nvSpPr>
      <xdr:spPr>
        <a:xfrm>
          <a:off x="314325" y="1400175"/>
          <a:ext cx="13515975" cy="200025"/>
        </a:xfrm>
        <a:prstGeom prst="rect">
          <a:avLst/>
        </a:prstGeom>
        <a:solidFill>
          <a:srgbClr val="82828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solidFill>
              <a:srgbClr val="FFFFFF"/>
            </a:solidFill>
          </a:endParaRPr>
        </a:p>
      </xdr:txBody>
    </xdr:sp>
    <xdr:clientData/>
  </xdr:twoCellAnchor>
  <xdr:twoCellAnchor editAs="oneCell">
    <xdr:from>
      <xdr:col>2</xdr:col>
      <xdr:colOff>0</xdr:colOff>
      <xdr:row>1</xdr:row>
      <xdr:rowOff>0</xdr:rowOff>
    </xdr:from>
    <xdr:to>
      <xdr:col>5</xdr:col>
      <xdr:colOff>209550</xdr:colOff>
      <xdr:row>3</xdr:row>
      <xdr:rowOff>154218</xdr:rowOff>
    </xdr:to>
    <xdr:pic>
      <xdr:nvPicPr>
        <xdr:cNvPr id="38" name="LOGO"/>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tretch>
          <a:fillRect/>
        </a:stretch>
      </xdr:blipFill>
      <xdr:spPr>
        <a:xfrm>
          <a:off x="627529" y="201706"/>
          <a:ext cx="1150845" cy="55763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absolute">
    <xdr:from>
      <xdr:col>41</xdr:col>
      <xdr:colOff>0</xdr:colOff>
      <xdr:row>9</xdr:row>
      <xdr:rowOff>1047</xdr:rowOff>
    </xdr:from>
    <xdr:to>
      <xdr:col>42</xdr:col>
      <xdr:colOff>313195</xdr:colOff>
      <xdr:row>11</xdr:row>
      <xdr:rowOff>1046</xdr:rowOff>
    </xdr:to>
    <xdr:sp macro="" textlink="">
      <xdr:nvSpPr>
        <xdr:cNvPr id="2" name="NEXT">
          <a:hlinkClick xmlns:r="http://schemas.openxmlformats.org/officeDocument/2006/relationships" r:id="rId1"/>
        </xdr:cNvPr>
        <xdr:cNvSpPr/>
      </xdr:nvSpPr>
      <xdr:spPr>
        <a:xfrm>
          <a:off x="12887325" y="1801272"/>
          <a:ext cx="627520" cy="400049"/>
        </a:xfrm>
        <a:prstGeom prst="rightArrow">
          <a:avLst/>
        </a:prstGeom>
        <a:solidFill>
          <a:srgbClr val="1B6CB5"/>
        </a:solidFill>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7</xdr:col>
      <xdr:colOff>457</xdr:colOff>
      <xdr:row>1</xdr:row>
      <xdr:rowOff>0</xdr:rowOff>
    </xdr:from>
    <xdr:to>
      <xdr:col>12</xdr:col>
      <xdr:colOff>0</xdr:colOff>
      <xdr:row>4</xdr:row>
      <xdr:rowOff>0</xdr:rowOff>
    </xdr:to>
    <xdr:sp macro="" textlink="MAIN1">
      <xdr:nvSpPr>
        <xdr:cNvPr id="3" name="MENU1">
          <a:hlinkClick xmlns:r="http://schemas.openxmlformats.org/officeDocument/2006/relationships" r:id="rId2"/>
        </xdr:cNvPr>
        <xdr:cNvSpPr/>
      </xdr:nvSpPr>
      <xdr:spPr>
        <a:xfrm>
          <a:off x="2200732" y="200025"/>
          <a:ext cx="1571168" cy="600075"/>
        </a:xfrm>
        <a:prstGeom prst="round2SameRect">
          <a:avLst/>
        </a:prstGeom>
        <a:solidFill>
          <a:srgbClr val="439639"/>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D6F2F067-2676-4601-ABCE-75BD5137E3D5}" type="TxLink">
            <a:rPr lang="en-US" sz="1100" b="0" i="0" u="none" strike="noStrike">
              <a:solidFill>
                <a:schemeClr val="bg1"/>
              </a:solidFill>
              <a:latin typeface="Arial" panose="020B0604020202020204" pitchFamily="34" charset="0"/>
              <a:cs typeface="Arial" panose="020B0604020202020204" pitchFamily="34" charset="0"/>
            </a:rPr>
            <a:pPr algn="ctr"/>
            <a:t>START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12</xdr:col>
      <xdr:colOff>0</xdr:colOff>
      <xdr:row>1</xdr:row>
      <xdr:rowOff>0</xdr:rowOff>
    </xdr:from>
    <xdr:to>
      <xdr:col>17</xdr:col>
      <xdr:colOff>0</xdr:colOff>
      <xdr:row>4</xdr:row>
      <xdr:rowOff>0</xdr:rowOff>
    </xdr:to>
    <xdr:sp macro="" textlink="MAIN2">
      <xdr:nvSpPr>
        <xdr:cNvPr id="4" name="MENU2">
          <a:hlinkClick xmlns:r="http://schemas.openxmlformats.org/officeDocument/2006/relationships" r:id="rId3"/>
        </xdr:cNvPr>
        <xdr:cNvSpPr/>
      </xdr:nvSpPr>
      <xdr:spPr>
        <a:xfrm>
          <a:off x="3771900" y="200025"/>
          <a:ext cx="1571625" cy="600075"/>
        </a:xfrm>
        <a:prstGeom prst="round2SameRect">
          <a:avLst/>
        </a:prstGeom>
        <a:solidFill>
          <a:srgbClr val="439639"/>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59A035B9-F1D2-4E89-B262-AF2DF0C338A9}" type="TxLink">
            <a:rPr lang="en-US" sz="1100" b="0" i="0" u="none" strike="noStrike">
              <a:solidFill>
                <a:schemeClr val="bg1"/>
              </a:solidFill>
              <a:latin typeface="Arial" panose="020B0604020202020204" pitchFamily="34" charset="0"/>
              <a:cs typeface="Arial" panose="020B0604020202020204" pitchFamily="34" charset="0"/>
            </a:rPr>
            <a:pPr algn="ctr"/>
            <a:t>PROJECT INFORMATION</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17</xdr:col>
      <xdr:colOff>0</xdr:colOff>
      <xdr:row>1</xdr:row>
      <xdr:rowOff>0</xdr:rowOff>
    </xdr:from>
    <xdr:to>
      <xdr:col>22</xdr:col>
      <xdr:colOff>0</xdr:colOff>
      <xdr:row>4</xdr:row>
      <xdr:rowOff>0</xdr:rowOff>
    </xdr:to>
    <xdr:sp macro="" textlink="MAIN3">
      <xdr:nvSpPr>
        <xdr:cNvPr id="5" name="MENU3">
          <a:hlinkClick xmlns:r="http://schemas.openxmlformats.org/officeDocument/2006/relationships" r:id="rId4"/>
        </xdr:cNvPr>
        <xdr:cNvSpPr/>
      </xdr:nvSpPr>
      <xdr:spPr>
        <a:xfrm>
          <a:off x="5343525" y="200025"/>
          <a:ext cx="1571625" cy="600075"/>
        </a:xfrm>
        <a:prstGeom prst="round2SameRect">
          <a:avLst/>
        </a:prstGeom>
        <a:solidFill>
          <a:srgbClr val="439639"/>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06A037F-AE33-47CC-85C1-F6D62694F95D}" type="TxLink">
            <a:rPr lang="en-US" sz="1100" b="0" i="0" u="none" strike="noStrike">
              <a:solidFill>
                <a:schemeClr val="bg1"/>
              </a:solidFill>
              <a:latin typeface="Arial" panose="020B0604020202020204" pitchFamily="34" charset="0"/>
              <a:cs typeface="Arial" panose="020B0604020202020204" pitchFamily="34" charset="0"/>
            </a:rPr>
            <a:pPr algn="ctr"/>
            <a:t>EMS INFORMATION INPUT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22</xdr:col>
      <xdr:colOff>0</xdr:colOff>
      <xdr:row>1</xdr:row>
      <xdr:rowOff>133350</xdr:rowOff>
    </xdr:from>
    <xdr:to>
      <xdr:col>27</xdr:col>
      <xdr:colOff>0</xdr:colOff>
      <xdr:row>4</xdr:row>
      <xdr:rowOff>133350</xdr:rowOff>
    </xdr:to>
    <xdr:sp macro="" textlink="MAIN4">
      <xdr:nvSpPr>
        <xdr:cNvPr id="6" name="MENU4">
          <a:hlinkClick xmlns:r="http://schemas.openxmlformats.org/officeDocument/2006/relationships" r:id="rId5"/>
        </xdr:cNvPr>
        <xdr:cNvSpPr/>
      </xdr:nvSpPr>
      <xdr:spPr>
        <a:xfrm>
          <a:off x="6915150" y="333375"/>
          <a:ext cx="1571625" cy="600075"/>
        </a:xfrm>
        <a:prstGeom prst="round2SameRect">
          <a:avLst/>
        </a:prstGeom>
        <a:solidFill>
          <a:srgbClr val="7BC143"/>
        </a:solidFill>
        <a:ln w="12700">
          <a:solidFill>
            <a:srgbClr val="7F7F7F"/>
          </a:solidFill>
        </a:ln>
        <a:effectLst>
          <a:outerShdw blurRad="25400" dist="508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CB369157-CA5B-4E40-B1DE-604993B819B3}" type="TxLink">
            <a:rPr lang="en-US" sz="1100" b="0" i="0" u="none" strike="noStrike">
              <a:solidFill>
                <a:schemeClr val="bg1"/>
              </a:solidFill>
              <a:latin typeface="Arial" panose="020B0604020202020204" pitchFamily="34" charset="0"/>
              <a:cs typeface="Arial" panose="020B0604020202020204" pitchFamily="34" charset="0"/>
            </a:rPr>
            <a:pPr algn="ctr"/>
            <a:t>CUSTOM MEASURES INPUT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27</xdr:col>
      <xdr:colOff>0</xdr:colOff>
      <xdr:row>1</xdr:row>
      <xdr:rowOff>0</xdr:rowOff>
    </xdr:from>
    <xdr:to>
      <xdr:col>32</xdr:col>
      <xdr:colOff>0</xdr:colOff>
      <xdr:row>4</xdr:row>
      <xdr:rowOff>0</xdr:rowOff>
    </xdr:to>
    <xdr:sp macro="" textlink="MAIN5">
      <xdr:nvSpPr>
        <xdr:cNvPr id="7" name="MENU5">
          <a:hlinkClick xmlns:r="http://schemas.openxmlformats.org/officeDocument/2006/relationships" r:id="rId6"/>
        </xdr:cNvPr>
        <xdr:cNvSpPr/>
      </xdr:nvSpPr>
      <xdr:spPr>
        <a:xfrm>
          <a:off x="8486775" y="200025"/>
          <a:ext cx="1571625" cy="600075"/>
        </a:xfrm>
        <a:prstGeom prst="round2SameRect">
          <a:avLst/>
        </a:prstGeom>
        <a:solidFill>
          <a:srgbClr val="439639"/>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F0EEDDA6-4934-49B4-972D-20D21D440D82}" type="TxLink">
            <a:rPr lang="en-US" sz="1100" b="0" i="0" u="none" strike="noStrike">
              <a:solidFill>
                <a:schemeClr val="bg1"/>
              </a:solidFill>
              <a:latin typeface="Arial" panose="020B0604020202020204" pitchFamily="34" charset="0"/>
              <a:cs typeface="Arial" panose="020B0604020202020204" pitchFamily="34" charset="0"/>
            </a:rPr>
            <a:pPr algn="ctr"/>
            <a:t>APPLICATION REVIEW</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32</xdr:col>
      <xdr:colOff>0</xdr:colOff>
      <xdr:row>1</xdr:row>
      <xdr:rowOff>0</xdr:rowOff>
    </xdr:from>
    <xdr:to>
      <xdr:col>37</xdr:col>
      <xdr:colOff>1</xdr:colOff>
      <xdr:row>4</xdr:row>
      <xdr:rowOff>0</xdr:rowOff>
    </xdr:to>
    <xdr:sp macro="" textlink="MAIN6">
      <xdr:nvSpPr>
        <xdr:cNvPr id="8" name="MENU6">
          <a:hlinkClick xmlns:r="http://schemas.openxmlformats.org/officeDocument/2006/relationships" r:id="rId7"/>
        </xdr:cNvPr>
        <xdr:cNvSpPr/>
      </xdr:nvSpPr>
      <xdr:spPr>
        <a:xfrm>
          <a:off x="10058400" y="200025"/>
          <a:ext cx="1571626"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54BCEB"/>
              </a:solidFill>
            </a14:hiddenFill>
          </a:ext>
          <a:ext uri="{91240B29-F687-4F45-9708-019B960494DF}">
            <a14:hiddenLine xmlns:a14="http://schemas.microsoft.com/office/drawing/2010/main" w="25400" cap="flat" cmpd="sng" algn="ctr">
              <a:solidFill>
                <a:srgbClr val="7F7F7F"/>
              </a:solidFill>
              <a:prstDash val="solid"/>
              <a:miter lim="800000"/>
            </a14:hiddenLine>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B12A3774-975E-4B41-A681-E085295C6D0E}" type="TxLink">
            <a:rPr lang="en-US" sz="1100" b="0" i="0" u="none" strike="noStrike">
              <a:noFill/>
              <a:latin typeface="Arial" panose="020B0604020202020204" pitchFamily="34" charset="0"/>
              <a:cs typeface="Arial" panose="020B0604020202020204" pitchFamily="34" charset="0"/>
            </a:rPr>
            <a:pPr algn="ctr"/>
            <a:t>FINAL STEPS</a:t>
          </a:fld>
          <a:endParaRPr lang="en-US" sz="1100">
            <a:noFill/>
            <a:latin typeface="Arial" panose="020B0604020202020204" pitchFamily="34" charset="0"/>
            <a:cs typeface="Arial" panose="020B0604020202020204" pitchFamily="34" charset="0"/>
          </a:endParaRPr>
        </a:p>
      </xdr:txBody>
    </xdr:sp>
    <xdr:clientData/>
  </xdr:twoCellAnchor>
  <xdr:twoCellAnchor>
    <xdr:from>
      <xdr:col>36</xdr:col>
      <xdr:colOff>314324</xdr:colOff>
      <xdr:row>1</xdr:row>
      <xdr:rowOff>0</xdr:rowOff>
    </xdr:from>
    <xdr:to>
      <xdr:col>41</xdr:col>
      <xdr:colOff>314324</xdr:colOff>
      <xdr:row>4</xdr:row>
      <xdr:rowOff>0</xdr:rowOff>
    </xdr:to>
    <xdr:sp macro="" textlink="MAIN7">
      <xdr:nvSpPr>
        <xdr:cNvPr id="9" name="MENU7">
          <a:hlinkClick xmlns:r="http://schemas.openxmlformats.org/officeDocument/2006/relationships" r:id="rId8"/>
        </xdr:cNvPr>
        <xdr:cNvSpPr/>
      </xdr:nvSpPr>
      <xdr:spPr>
        <a:xfrm>
          <a:off x="11630024" y="200025"/>
          <a:ext cx="1571625" cy="600075"/>
        </a:xfrm>
        <a:prstGeom prst="round2SameRect">
          <a:avLst/>
        </a:prstGeom>
        <a:noFill/>
        <a:ln w="25400" cap="flat" cmpd="sng" algn="ctr">
          <a:noFill/>
          <a:prstDash val="solid"/>
          <a:miter lim="800000"/>
        </a:ln>
        <a:effectLst/>
        <a:extLst>
          <a:ext uri="{91240B29-F687-4F45-9708-019B960494DF}">
            <a14:hiddenLine xmlns:a14="http://schemas.microsoft.com/office/drawing/2010/main" w="25400" cap="flat" cmpd="sng" algn="ctr">
              <a:solidFill>
                <a:srgbClr val="7F7F7F"/>
              </a:solidFill>
              <a:prstDash val="solid"/>
              <a:miter lim="800000"/>
            </a14:hiddenLine>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FORM4</a:t>
          </a:fld>
          <a:endParaRPr lang="en-US" sz="1100">
            <a:noFill/>
            <a:latin typeface="Arial" panose="020B0604020202020204" pitchFamily="34" charset="0"/>
            <a:cs typeface="Arial" panose="020B0604020202020204" pitchFamily="34" charset="0"/>
          </a:endParaRPr>
        </a:p>
      </xdr:txBody>
    </xdr:sp>
    <xdr:clientData/>
  </xdr:twoCellAnchor>
  <xdr:twoCellAnchor>
    <xdr:from>
      <xdr:col>1</xdr:col>
      <xdr:colOff>0</xdr:colOff>
      <xdr:row>4</xdr:row>
      <xdr:rowOff>1</xdr:rowOff>
    </xdr:from>
    <xdr:to>
      <xdr:col>44</xdr:col>
      <xdr:colOff>0</xdr:colOff>
      <xdr:row>7</xdr:row>
      <xdr:rowOff>0</xdr:rowOff>
    </xdr:to>
    <xdr:sp macro="" textlink="">
      <xdr:nvSpPr>
        <xdr:cNvPr id="10" name="TOPRIBBON"/>
        <xdr:cNvSpPr/>
      </xdr:nvSpPr>
      <xdr:spPr>
        <a:xfrm>
          <a:off x="314325" y="800101"/>
          <a:ext cx="13515975" cy="600074"/>
        </a:xfrm>
        <a:prstGeom prst="round2SameRect">
          <a:avLst/>
        </a:prstGeom>
        <a:solidFill>
          <a:srgbClr val="7BC14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p>
      </xdr:txBody>
    </xdr:sp>
    <xdr:clientData/>
  </xdr:twoCellAnchor>
  <xdr:twoCellAnchor>
    <xdr:from>
      <xdr:col>2</xdr:col>
      <xdr:colOff>2720</xdr:colOff>
      <xdr:row>5</xdr:row>
      <xdr:rowOff>0</xdr:rowOff>
    </xdr:from>
    <xdr:to>
      <xdr:col>7</xdr:col>
      <xdr:colOff>457</xdr:colOff>
      <xdr:row>6</xdr:row>
      <xdr:rowOff>197827</xdr:rowOff>
    </xdr:to>
    <xdr:sp macro="" textlink="M4S1">
      <xdr:nvSpPr>
        <xdr:cNvPr id="11" name="SUBMENU1">
          <a:hlinkClick xmlns:r="http://schemas.openxmlformats.org/officeDocument/2006/relationships" r:id="rId5"/>
        </xdr:cNvPr>
        <xdr:cNvSpPr/>
      </xdr:nvSpPr>
      <xdr:spPr>
        <a:xfrm>
          <a:off x="631370" y="1000125"/>
          <a:ext cx="1569362" cy="397852"/>
        </a:xfrm>
        <a:prstGeom prst="round2SameRect">
          <a:avLst/>
        </a:prstGeom>
        <a:solidFill>
          <a:srgbClr val="555555"/>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3664FD99-357F-4D59-894F-756F573EB972}"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HVAC</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7</xdr:col>
      <xdr:colOff>2551</xdr:colOff>
      <xdr:row>4</xdr:row>
      <xdr:rowOff>200705</xdr:rowOff>
    </xdr:from>
    <xdr:to>
      <xdr:col>12</xdr:col>
      <xdr:colOff>2550</xdr:colOff>
      <xdr:row>7</xdr:row>
      <xdr:rowOff>0</xdr:rowOff>
    </xdr:to>
    <xdr:sp macro="" textlink="M4S2">
      <xdr:nvSpPr>
        <xdr:cNvPr id="12" name="SUBMENU2">
          <a:hlinkClick xmlns:r="http://schemas.openxmlformats.org/officeDocument/2006/relationships" r:id="rId9"/>
        </xdr:cNvPr>
        <xdr:cNvSpPr/>
      </xdr:nvSpPr>
      <xdr:spPr>
        <a:xfrm>
          <a:off x="2202826" y="1000805"/>
          <a:ext cx="1571624" cy="399370"/>
        </a:xfrm>
        <a:prstGeom prst="round2SameRect">
          <a:avLst/>
        </a:prstGeom>
        <a:solidFill>
          <a:srgbClr val="555555"/>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5D0A4E02-9E12-41C2-BD00-10CC6F027B75}"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Lighting</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12</xdr:col>
      <xdr:colOff>2551</xdr:colOff>
      <xdr:row>4</xdr:row>
      <xdr:rowOff>200705</xdr:rowOff>
    </xdr:from>
    <xdr:to>
      <xdr:col>17</xdr:col>
      <xdr:colOff>2550</xdr:colOff>
      <xdr:row>7</xdr:row>
      <xdr:rowOff>0</xdr:rowOff>
    </xdr:to>
    <xdr:sp macro="" textlink="M4S3">
      <xdr:nvSpPr>
        <xdr:cNvPr id="13" name="SUBMENU3">
          <a:hlinkClick xmlns:r="http://schemas.openxmlformats.org/officeDocument/2006/relationships" r:id="rId10"/>
        </xdr:cNvPr>
        <xdr:cNvSpPr/>
      </xdr:nvSpPr>
      <xdr:spPr>
        <a:xfrm>
          <a:off x="3774451" y="1000805"/>
          <a:ext cx="1571624" cy="399370"/>
        </a:xfrm>
        <a:prstGeom prst="round2SameRect">
          <a:avLst/>
        </a:prstGeom>
        <a:solidFill>
          <a:srgbClr val="555555"/>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DC8E2C81-AACE-4DC5-9683-990BF5B93E88}"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Dimming / Daylighting Controls</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17</xdr:col>
      <xdr:colOff>2551</xdr:colOff>
      <xdr:row>4</xdr:row>
      <xdr:rowOff>200705</xdr:rowOff>
    </xdr:from>
    <xdr:to>
      <xdr:col>22</xdr:col>
      <xdr:colOff>2550</xdr:colOff>
      <xdr:row>7</xdr:row>
      <xdr:rowOff>0</xdr:rowOff>
    </xdr:to>
    <xdr:sp macro="" textlink="M4S4">
      <xdr:nvSpPr>
        <xdr:cNvPr id="14" name="SUBMENU4">
          <a:hlinkClick xmlns:r="http://schemas.openxmlformats.org/officeDocument/2006/relationships" r:id="rId11"/>
        </xdr:cNvPr>
        <xdr:cNvSpPr/>
      </xdr:nvSpPr>
      <xdr:spPr>
        <a:xfrm>
          <a:off x="5346076" y="1000805"/>
          <a:ext cx="1571624" cy="399370"/>
        </a:xfrm>
        <a:prstGeom prst="round2SameRect">
          <a:avLst/>
        </a:prstGeom>
        <a:solidFill>
          <a:srgbClr val="555555"/>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1050F369-33A9-41B8-BB9C-848C113C5B15}"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Commercial Cooking / Water Heating</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22</xdr:col>
      <xdr:colOff>2551</xdr:colOff>
      <xdr:row>5</xdr:row>
      <xdr:rowOff>83230</xdr:rowOff>
    </xdr:from>
    <xdr:to>
      <xdr:col>27</xdr:col>
      <xdr:colOff>2549</xdr:colOff>
      <xdr:row>7</xdr:row>
      <xdr:rowOff>82550</xdr:rowOff>
    </xdr:to>
    <xdr:sp macro="" textlink="M4S5">
      <xdr:nvSpPr>
        <xdr:cNvPr id="15" name="SUBMENU5">
          <a:hlinkClick xmlns:r="http://schemas.openxmlformats.org/officeDocument/2006/relationships" r:id="rId12"/>
        </xdr:cNvPr>
        <xdr:cNvSpPr/>
      </xdr:nvSpPr>
      <xdr:spPr>
        <a:xfrm>
          <a:off x="6917701" y="1083355"/>
          <a:ext cx="1571623" cy="399370"/>
        </a:xfrm>
        <a:prstGeom prst="round2SameRect">
          <a:avLst/>
        </a:prstGeom>
        <a:solidFill>
          <a:srgbClr val="828282"/>
        </a:solidFill>
        <a:ln w="12700">
          <a:solidFill>
            <a:srgbClr val="7F7F7F"/>
          </a:solidFill>
        </a:ln>
        <a:effectLst>
          <a:outerShdw blurRad="25400" dist="508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E5F979BB-FDDE-4AD4-9F04-50C37B654C25}"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Motor / VFD / Pump</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27</xdr:col>
      <xdr:colOff>0</xdr:colOff>
      <xdr:row>4</xdr:row>
      <xdr:rowOff>200705</xdr:rowOff>
    </xdr:from>
    <xdr:to>
      <xdr:col>32</xdr:col>
      <xdr:colOff>2865</xdr:colOff>
      <xdr:row>7</xdr:row>
      <xdr:rowOff>0</xdr:rowOff>
    </xdr:to>
    <xdr:sp macro="" textlink="M4S6">
      <xdr:nvSpPr>
        <xdr:cNvPr id="16" name="SUBMENU6">
          <a:hlinkClick xmlns:r="http://schemas.openxmlformats.org/officeDocument/2006/relationships" r:id="rId1"/>
        </xdr:cNvPr>
        <xdr:cNvSpPr/>
      </xdr:nvSpPr>
      <xdr:spPr>
        <a:xfrm>
          <a:off x="8486775" y="1000805"/>
          <a:ext cx="1574490" cy="399370"/>
        </a:xfrm>
        <a:prstGeom prst="round2SameRect">
          <a:avLst/>
        </a:prstGeom>
        <a:solidFill>
          <a:srgbClr val="555555"/>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5A1770A-87A5-453B-813D-9DB4232D4E5B}"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Compressed Air</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32</xdr:col>
      <xdr:colOff>2865</xdr:colOff>
      <xdr:row>4</xdr:row>
      <xdr:rowOff>200705</xdr:rowOff>
    </xdr:from>
    <xdr:to>
      <xdr:col>37</xdr:col>
      <xdr:colOff>2720</xdr:colOff>
      <xdr:row>7</xdr:row>
      <xdr:rowOff>0</xdr:rowOff>
    </xdr:to>
    <xdr:sp macro="" textlink="M4S7">
      <xdr:nvSpPr>
        <xdr:cNvPr id="17" name="SUBMENU7">
          <a:hlinkClick xmlns:r="http://schemas.openxmlformats.org/officeDocument/2006/relationships" r:id="rId13"/>
        </xdr:cNvPr>
        <xdr:cNvSpPr/>
      </xdr:nvSpPr>
      <xdr:spPr>
        <a:xfrm>
          <a:off x="10061265" y="1000805"/>
          <a:ext cx="1571480" cy="399370"/>
        </a:xfrm>
        <a:prstGeom prst="round2SameRect">
          <a:avLst/>
        </a:prstGeom>
        <a:solidFill>
          <a:srgbClr val="555555"/>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5E6BC230-1975-4F34-BC48-A25EF66BC575}"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Refrigeration</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37</xdr:col>
      <xdr:colOff>2720</xdr:colOff>
      <xdr:row>4</xdr:row>
      <xdr:rowOff>200705</xdr:rowOff>
    </xdr:from>
    <xdr:to>
      <xdr:col>42</xdr:col>
      <xdr:colOff>0</xdr:colOff>
      <xdr:row>7</xdr:row>
      <xdr:rowOff>0</xdr:rowOff>
    </xdr:to>
    <xdr:sp macro="" textlink="M4S8">
      <xdr:nvSpPr>
        <xdr:cNvPr id="18" name="SUBMENU8">
          <a:hlinkClick xmlns:r="http://schemas.openxmlformats.org/officeDocument/2006/relationships" r:id="rId14"/>
        </xdr:cNvPr>
        <xdr:cNvSpPr/>
      </xdr:nvSpPr>
      <xdr:spPr>
        <a:xfrm>
          <a:off x="11632745" y="1000805"/>
          <a:ext cx="1568905" cy="399370"/>
        </a:xfrm>
        <a:prstGeom prst="round2SameRect">
          <a:avLst/>
        </a:prstGeom>
        <a:solidFill>
          <a:srgbClr val="555555"/>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6C84327F-831A-4647-9A31-A800B051B1A8}"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Miscellaneous</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0</xdr:col>
      <xdr:colOff>314323</xdr:colOff>
      <xdr:row>7</xdr:row>
      <xdr:rowOff>200024</xdr:rowOff>
    </xdr:from>
    <xdr:to>
      <xdr:col>44</xdr:col>
      <xdr:colOff>0</xdr:colOff>
      <xdr:row>199</xdr:row>
      <xdr:rowOff>0</xdr:rowOff>
    </xdr:to>
    <xdr:sp macro="" textlink="">
      <xdr:nvSpPr>
        <xdr:cNvPr id="19" name="BORDER"/>
        <xdr:cNvSpPr/>
      </xdr:nvSpPr>
      <xdr:spPr>
        <a:xfrm>
          <a:off x="314323" y="1600199"/>
          <a:ext cx="13515977" cy="37804726"/>
        </a:xfrm>
        <a:prstGeom prst="frame">
          <a:avLst>
            <a:gd name="adj1" fmla="val 97"/>
          </a:avLst>
        </a:prstGeom>
        <a:noFill/>
        <a:ln w="12700" cap="flat" cmpd="sng" algn="ctr">
          <a:solidFill>
            <a:srgbClr val="828282"/>
          </a:solidFill>
          <a:prstDash val="solid"/>
          <a:miter lim="800000"/>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fPrintsWithSheet="0"/>
  </xdr:twoCellAnchor>
  <xdr:twoCellAnchor editAs="absolute">
    <xdr:from>
      <xdr:col>2</xdr:col>
      <xdr:colOff>2720</xdr:colOff>
      <xdr:row>8</xdr:row>
      <xdr:rowOff>201232</xdr:rowOff>
    </xdr:from>
    <xdr:to>
      <xdr:col>4</xdr:col>
      <xdr:colOff>960</xdr:colOff>
      <xdr:row>10</xdr:row>
      <xdr:rowOff>201232</xdr:rowOff>
    </xdr:to>
    <xdr:sp macro="" textlink="">
      <xdr:nvSpPr>
        <xdr:cNvPr id="20" name="BACK">
          <a:hlinkClick xmlns:r="http://schemas.openxmlformats.org/officeDocument/2006/relationships" r:id="rId11"/>
        </xdr:cNvPr>
        <xdr:cNvSpPr/>
      </xdr:nvSpPr>
      <xdr:spPr>
        <a:xfrm>
          <a:off x="631370" y="1801432"/>
          <a:ext cx="626890" cy="400050"/>
        </a:xfrm>
        <a:prstGeom prst="leftArrow">
          <a:avLst/>
        </a:prstGeom>
        <a:solidFill>
          <a:srgbClr val="1B6CB5"/>
        </a:solidFill>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1</xdr:col>
      <xdr:colOff>0</xdr:colOff>
      <xdr:row>7</xdr:row>
      <xdr:rowOff>0</xdr:rowOff>
    </xdr:from>
    <xdr:to>
      <xdr:col>44</xdr:col>
      <xdr:colOff>0</xdr:colOff>
      <xdr:row>8</xdr:row>
      <xdr:rowOff>0</xdr:rowOff>
    </xdr:to>
    <xdr:sp macro="" textlink="">
      <xdr:nvSpPr>
        <xdr:cNvPr id="21" name="BOTTOMRIBBON"/>
        <xdr:cNvSpPr/>
      </xdr:nvSpPr>
      <xdr:spPr>
        <a:xfrm>
          <a:off x="314325" y="1400175"/>
          <a:ext cx="13515975" cy="200025"/>
        </a:xfrm>
        <a:prstGeom prst="rect">
          <a:avLst/>
        </a:prstGeom>
        <a:solidFill>
          <a:srgbClr val="82828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solidFill>
              <a:srgbClr val="FFFFFF"/>
            </a:solidFill>
          </a:endParaRPr>
        </a:p>
      </xdr:txBody>
    </xdr:sp>
    <xdr:clientData/>
  </xdr:twoCellAnchor>
  <xdr:twoCellAnchor editAs="oneCell">
    <xdr:from>
      <xdr:col>2</xdr:col>
      <xdr:colOff>0</xdr:colOff>
      <xdr:row>1</xdr:row>
      <xdr:rowOff>0</xdr:rowOff>
    </xdr:from>
    <xdr:to>
      <xdr:col>5</xdr:col>
      <xdr:colOff>209550</xdr:colOff>
      <xdr:row>3</xdr:row>
      <xdr:rowOff>154218</xdr:rowOff>
    </xdr:to>
    <xdr:pic>
      <xdr:nvPicPr>
        <xdr:cNvPr id="31" name="LOGO"/>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627529" y="201706"/>
          <a:ext cx="1150845" cy="55763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absolute">
    <xdr:from>
      <xdr:col>41</xdr:col>
      <xdr:colOff>0</xdr:colOff>
      <xdr:row>9</xdr:row>
      <xdr:rowOff>1047</xdr:rowOff>
    </xdr:from>
    <xdr:to>
      <xdr:col>42</xdr:col>
      <xdr:colOff>313195</xdr:colOff>
      <xdr:row>11</xdr:row>
      <xdr:rowOff>1046</xdr:rowOff>
    </xdr:to>
    <xdr:sp macro="" textlink="">
      <xdr:nvSpPr>
        <xdr:cNvPr id="2" name="NEXT">
          <a:hlinkClick xmlns:r="http://schemas.openxmlformats.org/officeDocument/2006/relationships" r:id="rId1"/>
        </xdr:cNvPr>
        <xdr:cNvSpPr/>
      </xdr:nvSpPr>
      <xdr:spPr>
        <a:xfrm>
          <a:off x="12887325" y="1801272"/>
          <a:ext cx="627520" cy="400049"/>
        </a:xfrm>
        <a:prstGeom prst="rightArrow">
          <a:avLst/>
        </a:prstGeom>
        <a:solidFill>
          <a:srgbClr val="1B6CB5"/>
        </a:solidFill>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7</xdr:col>
      <xdr:colOff>457</xdr:colOff>
      <xdr:row>1</xdr:row>
      <xdr:rowOff>0</xdr:rowOff>
    </xdr:from>
    <xdr:to>
      <xdr:col>12</xdr:col>
      <xdr:colOff>0</xdr:colOff>
      <xdr:row>4</xdr:row>
      <xdr:rowOff>0</xdr:rowOff>
    </xdr:to>
    <xdr:sp macro="" textlink="MAIN1">
      <xdr:nvSpPr>
        <xdr:cNvPr id="3" name="MENU1">
          <a:hlinkClick xmlns:r="http://schemas.openxmlformats.org/officeDocument/2006/relationships" r:id="rId2"/>
        </xdr:cNvPr>
        <xdr:cNvSpPr/>
      </xdr:nvSpPr>
      <xdr:spPr>
        <a:xfrm>
          <a:off x="2200732" y="200025"/>
          <a:ext cx="1571168" cy="600075"/>
        </a:xfrm>
        <a:prstGeom prst="round2SameRect">
          <a:avLst/>
        </a:prstGeom>
        <a:solidFill>
          <a:srgbClr val="439639"/>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D6F2F067-2676-4601-ABCE-75BD5137E3D5}" type="TxLink">
            <a:rPr lang="en-US" sz="1100" b="0" i="0" u="none" strike="noStrike">
              <a:solidFill>
                <a:schemeClr val="bg1"/>
              </a:solidFill>
              <a:latin typeface="Arial" panose="020B0604020202020204" pitchFamily="34" charset="0"/>
              <a:cs typeface="Arial" panose="020B0604020202020204" pitchFamily="34" charset="0"/>
            </a:rPr>
            <a:pPr algn="ctr"/>
            <a:t>START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12</xdr:col>
      <xdr:colOff>0</xdr:colOff>
      <xdr:row>1</xdr:row>
      <xdr:rowOff>0</xdr:rowOff>
    </xdr:from>
    <xdr:to>
      <xdr:col>17</xdr:col>
      <xdr:colOff>0</xdr:colOff>
      <xdr:row>4</xdr:row>
      <xdr:rowOff>0</xdr:rowOff>
    </xdr:to>
    <xdr:sp macro="" textlink="MAIN2">
      <xdr:nvSpPr>
        <xdr:cNvPr id="4" name="MENU2">
          <a:hlinkClick xmlns:r="http://schemas.openxmlformats.org/officeDocument/2006/relationships" r:id="rId3"/>
        </xdr:cNvPr>
        <xdr:cNvSpPr/>
      </xdr:nvSpPr>
      <xdr:spPr>
        <a:xfrm>
          <a:off x="3771900" y="200025"/>
          <a:ext cx="1571625" cy="600075"/>
        </a:xfrm>
        <a:prstGeom prst="round2SameRect">
          <a:avLst/>
        </a:prstGeom>
        <a:solidFill>
          <a:srgbClr val="439639"/>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59A035B9-F1D2-4E89-B262-AF2DF0C338A9}" type="TxLink">
            <a:rPr lang="en-US" sz="1100" b="0" i="0" u="none" strike="noStrike">
              <a:solidFill>
                <a:schemeClr val="bg1"/>
              </a:solidFill>
              <a:latin typeface="Arial" panose="020B0604020202020204" pitchFamily="34" charset="0"/>
              <a:cs typeface="Arial" panose="020B0604020202020204" pitchFamily="34" charset="0"/>
            </a:rPr>
            <a:pPr algn="ctr"/>
            <a:t>PROJECT INFORMATION</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17</xdr:col>
      <xdr:colOff>0</xdr:colOff>
      <xdr:row>1</xdr:row>
      <xdr:rowOff>0</xdr:rowOff>
    </xdr:from>
    <xdr:to>
      <xdr:col>22</xdr:col>
      <xdr:colOff>0</xdr:colOff>
      <xdr:row>4</xdr:row>
      <xdr:rowOff>0</xdr:rowOff>
    </xdr:to>
    <xdr:sp macro="" textlink="MAIN3">
      <xdr:nvSpPr>
        <xdr:cNvPr id="5" name="MENU3">
          <a:hlinkClick xmlns:r="http://schemas.openxmlformats.org/officeDocument/2006/relationships" r:id="rId4"/>
        </xdr:cNvPr>
        <xdr:cNvSpPr/>
      </xdr:nvSpPr>
      <xdr:spPr>
        <a:xfrm>
          <a:off x="5343525" y="200025"/>
          <a:ext cx="1571625" cy="600075"/>
        </a:xfrm>
        <a:prstGeom prst="round2SameRect">
          <a:avLst/>
        </a:prstGeom>
        <a:solidFill>
          <a:srgbClr val="439639"/>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06A037F-AE33-47CC-85C1-F6D62694F95D}" type="TxLink">
            <a:rPr lang="en-US" sz="1100" b="0" i="0" u="none" strike="noStrike">
              <a:solidFill>
                <a:schemeClr val="bg1"/>
              </a:solidFill>
              <a:latin typeface="Arial" panose="020B0604020202020204" pitchFamily="34" charset="0"/>
              <a:cs typeface="Arial" panose="020B0604020202020204" pitchFamily="34" charset="0"/>
            </a:rPr>
            <a:pPr algn="ctr"/>
            <a:t>EMS INFORMATION INPUT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22</xdr:col>
      <xdr:colOff>0</xdr:colOff>
      <xdr:row>1</xdr:row>
      <xdr:rowOff>133350</xdr:rowOff>
    </xdr:from>
    <xdr:to>
      <xdr:col>27</xdr:col>
      <xdr:colOff>0</xdr:colOff>
      <xdr:row>4</xdr:row>
      <xdr:rowOff>133350</xdr:rowOff>
    </xdr:to>
    <xdr:sp macro="" textlink="MAIN4">
      <xdr:nvSpPr>
        <xdr:cNvPr id="6" name="MENU4">
          <a:hlinkClick xmlns:r="http://schemas.openxmlformats.org/officeDocument/2006/relationships" r:id="rId5"/>
        </xdr:cNvPr>
        <xdr:cNvSpPr/>
      </xdr:nvSpPr>
      <xdr:spPr>
        <a:xfrm>
          <a:off x="6915150" y="333375"/>
          <a:ext cx="1571625" cy="600075"/>
        </a:xfrm>
        <a:prstGeom prst="round2SameRect">
          <a:avLst/>
        </a:prstGeom>
        <a:solidFill>
          <a:srgbClr val="7BC143"/>
        </a:solidFill>
        <a:ln w="12700">
          <a:solidFill>
            <a:srgbClr val="7F7F7F"/>
          </a:solidFill>
        </a:ln>
        <a:effectLst>
          <a:outerShdw blurRad="25400" dist="508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CB369157-CA5B-4E40-B1DE-604993B819B3}" type="TxLink">
            <a:rPr lang="en-US" sz="1100" b="0" i="0" u="none" strike="noStrike">
              <a:solidFill>
                <a:schemeClr val="bg1"/>
              </a:solidFill>
              <a:latin typeface="Arial" panose="020B0604020202020204" pitchFamily="34" charset="0"/>
              <a:cs typeface="Arial" panose="020B0604020202020204" pitchFamily="34" charset="0"/>
            </a:rPr>
            <a:pPr algn="ctr"/>
            <a:t>CUSTOM MEASURES INPUT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27</xdr:col>
      <xdr:colOff>0</xdr:colOff>
      <xdr:row>1</xdr:row>
      <xdr:rowOff>0</xdr:rowOff>
    </xdr:from>
    <xdr:to>
      <xdr:col>32</xdr:col>
      <xdr:colOff>0</xdr:colOff>
      <xdr:row>4</xdr:row>
      <xdr:rowOff>0</xdr:rowOff>
    </xdr:to>
    <xdr:sp macro="" textlink="MAIN5">
      <xdr:nvSpPr>
        <xdr:cNvPr id="7" name="MENU5">
          <a:hlinkClick xmlns:r="http://schemas.openxmlformats.org/officeDocument/2006/relationships" r:id="rId6"/>
        </xdr:cNvPr>
        <xdr:cNvSpPr/>
      </xdr:nvSpPr>
      <xdr:spPr>
        <a:xfrm>
          <a:off x="8486775" y="200025"/>
          <a:ext cx="1571625" cy="600075"/>
        </a:xfrm>
        <a:prstGeom prst="round2SameRect">
          <a:avLst/>
        </a:prstGeom>
        <a:solidFill>
          <a:srgbClr val="439639"/>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F0EEDDA6-4934-49B4-972D-20D21D440D82}" type="TxLink">
            <a:rPr lang="en-US" sz="1100" b="0" i="0" u="none" strike="noStrike">
              <a:solidFill>
                <a:schemeClr val="bg1"/>
              </a:solidFill>
              <a:latin typeface="Arial" panose="020B0604020202020204" pitchFamily="34" charset="0"/>
              <a:cs typeface="Arial" panose="020B0604020202020204" pitchFamily="34" charset="0"/>
            </a:rPr>
            <a:pPr algn="ctr"/>
            <a:t>APPLICATION REVIEW</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32</xdr:col>
      <xdr:colOff>0</xdr:colOff>
      <xdr:row>1</xdr:row>
      <xdr:rowOff>0</xdr:rowOff>
    </xdr:from>
    <xdr:to>
      <xdr:col>37</xdr:col>
      <xdr:colOff>1</xdr:colOff>
      <xdr:row>4</xdr:row>
      <xdr:rowOff>0</xdr:rowOff>
    </xdr:to>
    <xdr:sp macro="" textlink="MAIN6">
      <xdr:nvSpPr>
        <xdr:cNvPr id="8" name="MENU6">
          <a:hlinkClick xmlns:r="http://schemas.openxmlformats.org/officeDocument/2006/relationships" r:id="rId7"/>
        </xdr:cNvPr>
        <xdr:cNvSpPr/>
      </xdr:nvSpPr>
      <xdr:spPr>
        <a:xfrm>
          <a:off x="10058400" y="200025"/>
          <a:ext cx="1571626"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54BCEB"/>
              </a:solidFill>
            </a14:hiddenFill>
          </a:ext>
          <a:ext uri="{91240B29-F687-4F45-9708-019B960494DF}">
            <a14:hiddenLine xmlns:a14="http://schemas.microsoft.com/office/drawing/2010/main" w="25400" cap="flat" cmpd="sng" algn="ctr">
              <a:solidFill>
                <a:srgbClr val="7F7F7F"/>
              </a:solidFill>
              <a:prstDash val="solid"/>
              <a:miter lim="800000"/>
            </a14:hiddenLine>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B12A3774-975E-4B41-A681-E085295C6D0E}" type="TxLink">
            <a:rPr lang="en-US" sz="1100" b="0" i="0" u="none" strike="noStrike">
              <a:noFill/>
              <a:latin typeface="Arial" panose="020B0604020202020204" pitchFamily="34" charset="0"/>
              <a:cs typeface="Arial" panose="020B0604020202020204" pitchFamily="34" charset="0"/>
            </a:rPr>
            <a:pPr algn="ctr"/>
            <a:t>FINAL STEPS</a:t>
          </a:fld>
          <a:endParaRPr lang="en-US" sz="1100">
            <a:noFill/>
            <a:latin typeface="Arial" panose="020B0604020202020204" pitchFamily="34" charset="0"/>
            <a:cs typeface="Arial" panose="020B0604020202020204" pitchFamily="34" charset="0"/>
          </a:endParaRPr>
        </a:p>
      </xdr:txBody>
    </xdr:sp>
    <xdr:clientData/>
  </xdr:twoCellAnchor>
  <xdr:twoCellAnchor>
    <xdr:from>
      <xdr:col>36</xdr:col>
      <xdr:colOff>314324</xdr:colOff>
      <xdr:row>1</xdr:row>
      <xdr:rowOff>0</xdr:rowOff>
    </xdr:from>
    <xdr:to>
      <xdr:col>41</xdr:col>
      <xdr:colOff>314324</xdr:colOff>
      <xdr:row>4</xdr:row>
      <xdr:rowOff>0</xdr:rowOff>
    </xdr:to>
    <xdr:sp macro="" textlink="MAIN7">
      <xdr:nvSpPr>
        <xdr:cNvPr id="9" name="MENU7">
          <a:hlinkClick xmlns:r="http://schemas.openxmlformats.org/officeDocument/2006/relationships" r:id="rId8"/>
        </xdr:cNvPr>
        <xdr:cNvSpPr/>
      </xdr:nvSpPr>
      <xdr:spPr>
        <a:xfrm>
          <a:off x="11630024" y="200025"/>
          <a:ext cx="1571625" cy="600075"/>
        </a:xfrm>
        <a:prstGeom prst="round2SameRect">
          <a:avLst/>
        </a:prstGeom>
        <a:noFill/>
        <a:ln w="25400" cap="flat" cmpd="sng" algn="ctr">
          <a:noFill/>
          <a:prstDash val="solid"/>
          <a:miter lim="800000"/>
        </a:ln>
        <a:effectLst/>
        <a:extLst>
          <a:ext uri="{91240B29-F687-4F45-9708-019B960494DF}">
            <a14:hiddenLine xmlns:a14="http://schemas.microsoft.com/office/drawing/2010/main" w="25400" cap="flat" cmpd="sng" algn="ctr">
              <a:solidFill>
                <a:srgbClr val="7F7F7F"/>
              </a:solidFill>
              <a:prstDash val="solid"/>
              <a:miter lim="800000"/>
            </a14:hiddenLine>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FORM4</a:t>
          </a:fld>
          <a:endParaRPr lang="en-US" sz="1100">
            <a:noFill/>
            <a:latin typeface="Arial" panose="020B0604020202020204" pitchFamily="34" charset="0"/>
            <a:cs typeface="Arial" panose="020B0604020202020204" pitchFamily="34" charset="0"/>
          </a:endParaRPr>
        </a:p>
      </xdr:txBody>
    </xdr:sp>
    <xdr:clientData/>
  </xdr:twoCellAnchor>
  <xdr:twoCellAnchor>
    <xdr:from>
      <xdr:col>1</xdr:col>
      <xdr:colOff>0</xdr:colOff>
      <xdr:row>4</xdr:row>
      <xdr:rowOff>1</xdr:rowOff>
    </xdr:from>
    <xdr:to>
      <xdr:col>44</xdr:col>
      <xdr:colOff>0</xdr:colOff>
      <xdr:row>7</xdr:row>
      <xdr:rowOff>0</xdr:rowOff>
    </xdr:to>
    <xdr:sp macro="" textlink="">
      <xdr:nvSpPr>
        <xdr:cNvPr id="10" name="TOPRIBBON"/>
        <xdr:cNvSpPr/>
      </xdr:nvSpPr>
      <xdr:spPr>
        <a:xfrm>
          <a:off x="314325" y="800101"/>
          <a:ext cx="13515975" cy="600074"/>
        </a:xfrm>
        <a:prstGeom prst="round2SameRect">
          <a:avLst/>
        </a:prstGeom>
        <a:solidFill>
          <a:srgbClr val="7BC14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p>
      </xdr:txBody>
    </xdr:sp>
    <xdr:clientData/>
  </xdr:twoCellAnchor>
  <xdr:twoCellAnchor>
    <xdr:from>
      <xdr:col>2</xdr:col>
      <xdr:colOff>2720</xdr:colOff>
      <xdr:row>5</xdr:row>
      <xdr:rowOff>0</xdr:rowOff>
    </xdr:from>
    <xdr:to>
      <xdr:col>7</xdr:col>
      <xdr:colOff>457</xdr:colOff>
      <xdr:row>6</xdr:row>
      <xdr:rowOff>197827</xdr:rowOff>
    </xdr:to>
    <xdr:sp macro="" textlink="M4S1">
      <xdr:nvSpPr>
        <xdr:cNvPr id="11" name="SUBMENU1">
          <a:hlinkClick xmlns:r="http://schemas.openxmlformats.org/officeDocument/2006/relationships" r:id="rId5"/>
        </xdr:cNvPr>
        <xdr:cNvSpPr/>
      </xdr:nvSpPr>
      <xdr:spPr>
        <a:xfrm>
          <a:off x="631370" y="1000125"/>
          <a:ext cx="1569362" cy="397852"/>
        </a:xfrm>
        <a:prstGeom prst="round2SameRect">
          <a:avLst/>
        </a:prstGeom>
        <a:solidFill>
          <a:srgbClr val="555555"/>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3664FD99-357F-4D59-894F-756F573EB972}"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HVAC</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7</xdr:col>
      <xdr:colOff>2551</xdr:colOff>
      <xdr:row>4</xdr:row>
      <xdr:rowOff>200705</xdr:rowOff>
    </xdr:from>
    <xdr:to>
      <xdr:col>12</xdr:col>
      <xdr:colOff>2550</xdr:colOff>
      <xdr:row>7</xdr:row>
      <xdr:rowOff>0</xdr:rowOff>
    </xdr:to>
    <xdr:sp macro="" textlink="M4S2">
      <xdr:nvSpPr>
        <xdr:cNvPr id="12" name="SUBMENU2">
          <a:hlinkClick xmlns:r="http://schemas.openxmlformats.org/officeDocument/2006/relationships" r:id="rId9"/>
        </xdr:cNvPr>
        <xdr:cNvSpPr/>
      </xdr:nvSpPr>
      <xdr:spPr>
        <a:xfrm>
          <a:off x="2202826" y="1000805"/>
          <a:ext cx="1571624" cy="399370"/>
        </a:xfrm>
        <a:prstGeom prst="round2SameRect">
          <a:avLst/>
        </a:prstGeom>
        <a:solidFill>
          <a:srgbClr val="555555"/>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5D0A4E02-9E12-41C2-BD00-10CC6F027B75}"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Lighting</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12</xdr:col>
      <xdr:colOff>2551</xdr:colOff>
      <xdr:row>4</xdr:row>
      <xdr:rowOff>200705</xdr:rowOff>
    </xdr:from>
    <xdr:to>
      <xdr:col>17</xdr:col>
      <xdr:colOff>2550</xdr:colOff>
      <xdr:row>7</xdr:row>
      <xdr:rowOff>0</xdr:rowOff>
    </xdr:to>
    <xdr:sp macro="" textlink="M4S3">
      <xdr:nvSpPr>
        <xdr:cNvPr id="13" name="SUBMENU3">
          <a:hlinkClick xmlns:r="http://schemas.openxmlformats.org/officeDocument/2006/relationships" r:id="rId10"/>
        </xdr:cNvPr>
        <xdr:cNvSpPr/>
      </xdr:nvSpPr>
      <xdr:spPr>
        <a:xfrm>
          <a:off x="3774451" y="1000805"/>
          <a:ext cx="1571624" cy="399370"/>
        </a:xfrm>
        <a:prstGeom prst="round2SameRect">
          <a:avLst/>
        </a:prstGeom>
        <a:solidFill>
          <a:srgbClr val="555555"/>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DC8E2C81-AACE-4DC5-9683-990BF5B93E88}"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Dimming / Daylighting Controls</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17</xdr:col>
      <xdr:colOff>2551</xdr:colOff>
      <xdr:row>4</xdr:row>
      <xdr:rowOff>200705</xdr:rowOff>
    </xdr:from>
    <xdr:to>
      <xdr:col>22</xdr:col>
      <xdr:colOff>2550</xdr:colOff>
      <xdr:row>7</xdr:row>
      <xdr:rowOff>0</xdr:rowOff>
    </xdr:to>
    <xdr:sp macro="" textlink="M4S4">
      <xdr:nvSpPr>
        <xdr:cNvPr id="14" name="SUBMENU4">
          <a:hlinkClick xmlns:r="http://schemas.openxmlformats.org/officeDocument/2006/relationships" r:id="rId11"/>
        </xdr:cNvPr>
        <xdr:cNvSpPr/>
      </xdr:nvSpPr>
      <xdr:spPr>
        <a:xfrm>
          <a:off x="5346076" y="1000805"/>
          <a:ext cx="1571624" cy="399370"/>
        </a:xfrm>
        <a:prstGeom prst="round2SameRect">
          <a:avLst/>
        </a:prstGeom>
        <a:solidFill>
          <a:srgbClr val="555555"/>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1050F369-33A9-41B8-BB9C-848C113C5B15}"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Commercial Cooking / Water Heating</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22</xdr:col>
      <xdr:colOff>2551</xdr:colOff>
      <xdr:row>4</xdr:row>
      <xdr:rowOff>200705</xdr:rowOff>
    </xdr:from>
    <xdr:to>
      <xdr:col>27</xdr:col>
      <xdr:colOff>2549</xdr:colOff>
      <xdr:row>7</xdr:row>
      <xdr:rowOff>0</xdr:rowOff>
    </xdr:to>
    <xdr:sp macro="" textlink="M4S5">
      <xdr:nvSpPr>
        <xdr:cNvPr id="15" name="SUBMENU5">
          <a:hlinkClick xmlns:r="http://schemas.openxmlformats.org/officeDocument/2006/relationships" r:id="rId12"/>
        </xdr:cNvPr>
        <xdr:cNvSpPr/>
      </xdr:nvSpPr>
      <xdr:spPr>
        <a:xfrm>
          <a:off x="6917701" y="1000805"/>
          <a:ext cx="1571623" cy="399370"/>
        </a:xfrm>
        <a:prstGeom prst="round2SameRect">
          <a:avLst/>
        </a:prstGeom>
        <a:solidFill>
          <a:srgbClr val="555555"/>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E5F979BB-FDDE-4AD4-9F04-50C37B654C25}"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Motor / VFD / Pump</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27</xdr:col>
      <xdr:colOff>0</xdr:colOff>
      <xdr:row>5</xdr:row>
      <xdr:rowOff>83230</xdr:rowOff>
    </xdr:from>
    <xdr:to>
      <xdr:col>32</xdr:col>
      <xdr:colOff>2865</xdr:colOff>
      <xdr:row>7</xdr:row>
      <xdr:rowOff>82550</xdr:rowOff>
    </xdr:to>
    <xdr:sp macro="" textlink="M4S6">
      <xdr:nvSpPr>
        <xdr:cNvPr id="16" name="SUBMENU6">
          <a:hlinkClick xmlns:r="http://schemas.openxmlformats.org/officeDocument/2006/relationships" r:id="rId13"/>
        </xdr:cNvPr>
        <xdr:cNvSpPr/>
      </xdr:nvSpPr>
      <xdr:spPr>
        <a:xfrm>
          <a:off x="8486775" y="1083355"/>
          <a:ext cx="1574490" cy="399370"/>
        </a:xfrm>
        <a:prstGeom prst="round2SameRect">
          <a:avLst/>
        </a:prstGeom>
        <a:solidFill>
          <a:srgbClr val="828282"/>
        </a:solidFill>
        <a:ln w="12700">
          <a:solidFill>
            <a:srgbClr val="7F7F7F"/>
          </a:solidFill>
        </a:ln>
        <a:effectLst>
          <a:outerShdw blurRad="25400" dist="508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5A1770A-87A5-453B-813D-9DB4232D4E5B}"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Compressed Air</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32</xdr:col>
      <xdr:colOff>2865</xdr:colOff>
      <xdr:row>4</xdr:row>
      <xdr:rowOff>200705</xdr:rowOff>
    </xdr:from>
    <xdr:to>
      <xdr:col>37</xdr:col>
      <xdr:colOff>2720</xdr:colOff>
      <xdr:row>7</xdr:row>
      <xdr:rowOff>0</xdr:rowOff>
    </xdr:to>
    <xdr:sp macro="" textlink="M4S7">
      <xdr:nvSpPr>
        <xdr:cNvPr id="17" name="SUBMENU7">
          <a:hlinkClick xmlns:r="http://schemas.openxmlformats.org/officeDocument/2006/relationships" r:id="rId1"/>
        </xdr:cNvPr>
        <xdr:cNvSpPr/>
      </xdr:nvSpPr>
      <xdr:spPr>
        <a:xfrm>
          <a:off x="10061265" y="1000805"/>
          <a:ext cx="1571480" cy="399370"/>
        </a:xfrm>
        <a:prstGeom prst="round2SameRect">
          <a:avLst/>
        </a:prstGeom>
        <a:solidFill>
          <a:srgbClr val="555555"/>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5E6BC230-1975-4F34-BC48-A25EF66BC575}"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Refrigeration</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37</xdr:col>
      <xdr:colOff>2720</xdr:colOff>
      <xdr:row>4</xdr:row>
      <xdr:rowOff>200705</xdr:rowOff>
    </xdr:from>
    <xdr:to>
      <xdr:col>42</xdr:col>
      <xdr:colOff>0</xdr:colOff>
      <xdr:row>7</xdr:row>
      <xdr:rowOff>0</xdr:rowOff>
    </xdr:to>
    <xdr:sp macro="" textlink="M4S8">
      <xdr:nvSpPr>
        <xdr:cNvPr id="18" name="SUBMENU8">
          <a:hlinkClick xmlns:r="http://schemas.openxmlformats.org/officeDocument/2006/relationships" r:id="rId14"/>
        </xdr:cNvPr>
        <xdr:cNvSpPr/>
      </xdr:nvSpPr>
      <xdr:spPr>
        <a:xfrm>
          <a:off x="11632745" y="1000805"/>
          <a:ext cx="1568905" cy="399370"/>
        </a:xfrm>
        <a:prstGeom prst="round2SameRect">
          <a:avLst/>
        </a:prstGeom>
        <a:solidFill>
          <a:srgbClr val="555555"/>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6C84327F-831A-4647-9A31-A800B051B1A8}"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Miscellaneous</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0</xdr:col>
      <xdr:colOff>314323</xdr:colOff>
      <xdr:row>7</xdr:row>
      <xdr:rowOff>200024</xdr:rowOff>
    </xdr:from>
    <xdr:to>
      <xdr:col>44</xdr:col>
      <xdr:colOff>0</xdr:colOff>
      <xdr:row>199</xdr:row>
      <xdr:rowOff>0</xdr:rowOff>
    </xdr:to>
    <xdr:sp macro="" textlink="">
      <xdr:nvSpPr>
        <xdr:cNvPr id="19" name="BORDER"/>
        <xdr:cNvSpPr/>
      </xdr:nvSpPr>
      <xdr:spPr>
        <a:xfrm>
          <a:off x="314323" y="1600199"/>
          <a:ext cx="13515977" cy="37804726"/>
        </a:xfrm>
        <a:prstGeom prst="frame">
          <a:avLst>
            <a:gd name="adj1" fmla="val 97"/>
          </a:avLst>
        </a:prstGeom>
        <a:noFill/>
        <a:ln w="12700" cap="flat" cmpd="sng" algn="ctr">
          <a:solidFill>
            <a:srgbClr val="828282"/>
          </a:solidFill>
          <a:prstDash val="solid"/>
          <a:miter lim="800000"/>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fPrintsWithSheet="0"/>
  </xdr:twoCellAnchor>
  <xdr:twoCellAnchor editAs="absolute">
    <xdr:from>
      <xdr:col>2</xdr:col>
      <xdr:colOff>2720</xdr:colOff>
      <xdr:row>8</xdr:row>
      <xdr:rowOff>201232</xdr:rowOff>
    </xdr:from>
    <xdr:to>
      <xdr:col>4</xdr:col>
      <xdr:colOff>960</xdr:colOff>
      <xdr:row>10</xdr:row>
      <xdr:rowOff>201232</xdr:rowOff>
    </xdr:to>
    <xdr:sp macro="" textlink="">
      <xdr:nvSpPr>
        <xdr:cNvPr id="20" name="BACK">
          <a:hlinkClick xmlns:r="http://schemas.openxmlformats.org/officeDocument/2006/relationships" r:id="rId12"/>
        </xdr:cNvPr>
        <xdr:cNvSpPr/>
      </xdr:nvSpPr>
      <xdr:spPr>
        <a:xfrm>
          <a:off x="631370" y="1801432"/>
          <a:ext cx="626890" cy="400050"/>
        </a:xfrm>
        <a:prstGeom prst="leftArrow">
          <a:avLst/>
        </a:prstGeom>
        <a:solidFill>
          <a:srgbClr val="1B6CB5"/>
        </a:solidFill>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1</xdr:col>
      <xdr:colOff>0</xdr:colOff>
      <xdr:row>7</xdr:row>
      <xdr:rowOff>0</xdr:rowOff>
    </xdr:from>
    <xdr:to>
      <xdr:col>44</xdr:col>
      <xdr:colOff>0</xdr:colOff>
      <xdr:row>8</xdr:row>
      <xdr:rowOff>0</xdr:rowOff>
    </xdr:to>
    <xdr:sp macro="" textlink="">
      <xdr:nvSpPr>
        <xdr:cNvPr id="21" name="BOTTOMRIBBON"/>
        <xdr:cNvSpPr/>
      </xdr:nvSpPr>
      <xdr:spPr>
        <a:xfrm>
          <a:off x="314325" y="1400175"/>
          <a:ext cx="13515975" cy="200025"/>
        </a:xfrm>
        <a:prstGeom prst="rect">
          <a:avLst/>
        </a:prstGeom>
        <a:solidFill>
          <a:srgbClr val="82828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solidFill>
              <a:srgbClr val="FFFFFF"/>
            </a:solidFill>
          </a:endParaRPr>
        </a:p>
      </xdr:txBody>
    </xdr:sp>
    <xdr:clientData/>
  </xdr:twoCellAnchor>
  <xdr:twoCellAnchor editAs="oneCell">
    <xdr:from>
      <xdr:col>2</xdr:col>
      <xdr:colOff>0</xdr:colOff>
      <xdr:row>1</xdr:row>
      <xdr:rowOff>0</xdr:rowOff>
    </xdr:from>
    <xdr:to>
      <xdr:col>5</xdr:col>
      <xdr:colOff>209550</xdr:colOff>
      <xdr:row>3</xdr:row>
      <xdr:rowOff>154218</xdr:rowOff>
    </xdr:to>
    <xdr:pic>
      <xdr:nvPicPr>
        <xdr:cNvPr id="31" name="LOGO"/>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627529" y="201706"/>
          <a:ext cx="1150845" cy="55763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absolute">
    <xdr:from>
      <xdr:col>41</xdr:col>
      <xdr:colOff>0</xdr:colOff>
      <xdr:row>9</xdr:row>
      <xdr:rowOff>1047</xdr:rowOff>
    </xdr:from>
    <xdr:to>
      <xdr:col>42</xdr:col>
      <xdr:colOff>313195</xdr:colOff>
      <xdr:row>11</xdr:row>
      <xdr:rowOff>1046</xdr:rowOff>
    </xdr:to>
    <xdr:sp macro="" textlink="">
      <xdr:nvSpPr>
        <xdr:cNvPr id="2" name="NEXT">
          <a:hlinkClick xmlns:r="http://schemas.openxmlformats.org/officeDocument/2006/relationships" r:id="rId1"/>
        </xdr:cNvPr>
        <xdr:cNvSpPr/>
      </xdr:nvSpPr>
      <xdr:spPr>
        <a:xfrm>
          <a:off x="12887325" y="1801272"/>
          <a:ext cx="627520" cy="400049"/>
        </a:xfrm>
        <a:prstGeom prst="rightArrow">
          <a:avLst/>
        </a:prstGeom>
        <a:solidFill>
          <a:srgbClr val="1B6CB5"/>
        </a:solidFill>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7</xdr:col>
      <xdr:colOff>457</xdr:colOff>
      <xdr:row>1</xdr:row>
      <xdr:rowOff>0</xdr:rowOff>
    </xdr:from>
    <xdr:to>
      <xdr:col>12</xdr:col>
      <xdr:colOff>0</xdr:colOff>
      <xdr:row>4</xdr:row>
      <xdr:rowOff>0</xdr:rowOff>
    </xdr:to>
    <xdr:sp macro="" textlink="MAIN1">
      <xdr:nvSpPr>
        <xdr:cNvPr id="3" name="MENU1">
          <a:hlinkClick xmlns:r="http://schemas.openxmlformats.org/officeDocument/2006/relationships" r:id="rId2"/>
        </xdr:cNvPr>
        <xdr:cNvSpPr/>
      </xdr:nvSpPr>
      <xdr:spPr>
        <a:xfrm>
          <a:off x="2200732" y="200025"/>
          <a:ext cx="1571168" cy="600075"/>
        </a:xfrm>
        <a:prstGeom prst="round2SameRect">
          <a:avLst/>
        </a:prstGeom>
        <a:solidFill>
          <a:srgbClr val="439639"/>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D6F2F067-2676-4601-ABCE-75BD5137E3D5}" type="TxLink">
            <a:rPr lang="en-US" sz="1100" b="0" i="0" u="none" strike="noStrike">
              <a:solidFill>
                <a:schemeClr val="bg1"/>
              </a:solidFill>
              <a:latin typeface="Arial" panose="020B0604020202020204" pitchFamily="34" charset="0"/>
              <a:cs typeface="Arial" panose="020B0604020202020204" pitchFamily="34" charset="0"/>
            </a:rPr>
            <a:pPr algn="ctr"/>
            <a:t>START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12</xdr:col>
      <xdr:colOff>0</xdr:colOff>
      <xdr:row>1</xdr:row>
      <xdr:rowOff>0</xdr:rowOff>
    </xdr:from>
    <xdr:to>
      <xdr:col>17</xdr:col>
      <xdr:colOff>0</xdr:colOff>
      <xdr:row>4</xdr:row>
      <xdr:rowOff>0</xdr:rowOff>
    </xdr:to>
    <xdr:sp macro="" textlink="MAIN2">
      <xdr:nvSpPr>
        <xdr:cNvPr id="4" name="MENU2">
          <a:hlinkClick xmlns:r="http://schemas.openxmlformats.org/officeDocument/2006/relationships" r:id="rId3"/>
        </xdr:cNvPr>
        <xdr:cNvSpPr/>
      </xdr:nvSpPr>
      <xdr:spPr>
        <a:xfrm>
          <a:off x="3771900" y="200025"/>
          <a:ext cx="1571625" cy="600075"/>
        </a:xfrm>
        <a:prstGeom prst="round2SameRect">
          <a:avLst/>
        </a:prstGeom>
        <a:solidFill>
          <a:srgbClr val="439639"/>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59A035B9-F1D2-4E89-B262-AF2DF0C338A9}" type="TxLink">
            <a:rPr lang="en-US" sz="1100" b="0" i="0" u="none" strike="noStrike">
              <a:solidFill>
                <a:schemeClr val="bg1"/>
              </a:solidFill>
              <a:latin typeface="Arial" panose="020B0604020202020204" pitchFamily="34" charset="0"/>
              <a:cs typeface="Arial" panose="020B0604020202020204" pitchFamily="34" charset="0"/>
            </a:rPr>
            <a:pPr algn="ctr"/>
            <a:t>PROJECT INFORMATION</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17</xdr:col>
      <xdr:colOff>0</xdr:colOff>
      <xdr:row>1</xdr:row>
      <xdr:rowOff>0</xdr:rowOff>
    </xdr:from>
    <xdr:to>
      <xdr:col>22</xdr:col>
      <xdr:colOff>0</xdr:colOff>
      <xdr:row>4</xdr:row>
      <xdr:rowOff>0</xdr:rowOff>
    </xdr:to>
    <xdr:sp macro="" textlink="MAIN3">
      <xdr:nvSpPr>
        <xdr:cNvPr id="5" name="MENU3">
          <a:hlinkClick xmlns:r="http://schemas.openxmlformats.org/officeDocument/2006/relationships" r:id="rId4"/>
        </xdr:cNvPr>
        <xdr:cNvSpPr/>
      </xdr:nvSpPr>
      <xdr:spPr>
        <a:xfrm>
          <a:off x="5343525" y="200025"/>
          <a:ext cx="1571625" cy="600075"/>
        </a:xfrm>
        <a:prstGeom prst="round2SameRect">
          <a:avLst/>
        </a:prstGeom>
        <a:solidFill>
          <a:srgbClr val="439639"/>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06A037F-AE33-47CC-85C1-F6D62694F95D}" type="TxLink">
            <a:rPr lang="en-US" sz="1100" b="0" i="0" u="none" strike="noStrike">
              <a:solidFill>
                <a:schemeClr val="bg1"/>
              </a:solidFill>
              <a:latin typeface="Arial" panose="020B0604020202020204" pitchFamily="34" charset="0"/>
              <a:cs typeface="Arial" panose="020B0604020202020204" pitchFamily="34" charset="0"/>
            </a:rPr>
            <a:pPr algn="ctr"/>
            <a:t>EMS INFORMATION INPUT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22</xdr:col>
      <xdr:colOff>0</xdr:colOff>
      <xdr:row>1</xdr:row>
      <xdr:rowOff>133350</xdr:rowOff>
    </xdr:from>
    <xdr:to>
      <xdr:col>27</xdr:col>
      <xdr:colOff>0</xdr:colOff>
      <xdr:row>4</xdr:row>
      <xdr:rowOff>133350</xdr:rowOff>
    </xdr:to>
    <xdr:sp macro="" textlink="MAIN4">
      <xdr:nvSpPr>
        <xdr:cNvPr id="6" name="MENU4">
          <a:hlinkClick xmlns:r="http://schemas.openxmlformats.org/officeDocument/2006/relationships" r:id="rId5"/>
        </xdr:cNvPr>
        <xdr:cNvSpPr/>
      </xdr:nvSpPr>
      <xdr:spPr>
        <a:xfrm>
          <a:off x="6915150" y="333375"/>
          <a:ext cx="1571625" cy="600075"/>
        </a:xfrm>
        <a:prstGeom prst="round2SameRect">
          <a:avLst/>
        </a:prstGeom>
        <a:solidFill>
          <a:srgbClr val="7BC143"/>
        </a:solidFill>
        <a:ln w="12700">
          <a:solidFill>
            <a:srgbClr val="7F7F7F"/>
          </a:solidFill>
        </a:ln>
        <a:effectLst>
          <a:outerShdw blurRad="25400" dist="508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CB369157-CA5B-4E40-B1DE-604993B819B3}" type="TxLink">
            <a:rPr lang="en-US" sz="1100" b="0" i="0" u="none" strike="noStrike">
              <a:solidFill>
                <a:schemeClr val="bg1"/>
              </a:solidFill>
              <a:latin typeface="Arial" panose="020B0604020202020204" pitchFamily="34" charset="0"/>
              <a:cs typeface="Arial" panose="020B0604020202020204" pitchFamily="34" charset="0"/>
            </a:rPr>
            <a:pPr algn="ctr"/>
            <a:t>CUSTOM MEASURES INPUT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27</xdr:col>
      <xdr:colOff>0</xdr:colOff>
      <xdr:row>1</xdr:row>
      <xdr:rowOff>0</xdr:rowOff>
    </xdr:from>
    <xdr:to>
      <xdr:col>32</xdr:col>
      <xdr:colOff>0</xdr:colOff>
      <xdr:row>4</xdr:row>
      <xdr:rowOff>0</xdr:rowOff>
    </xdr:to>
    <xdr:sp macro="" textlink="MAIN5">
      <xdr:nvSpPr>
        <xdr:cNvPr id="7" name="MENU5">
          <a:hlinkClick xmlns:r="http://schemas.openxmlformats.org/officeDocument/2006/relationships" r:id="rId6"/>
        </xdr:cNvPr>
        <xdr:cNvSpPr/>
      </xdr:nvSpPr>
      <xdr:spPr>
        <a:xfrm>
          <a:off x="8486775" y="200025"/>
          <a:ext cx="1571625" cy="600075"/>
        </a:xfrm>
        <a:prstGeom prst="round2SameRect">
          <a:avLst/>
        </a:prstGeom>
        <a:solidFill>
          <a:srgbClr val="439639"/>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F0EEDDA6-4934-49B4-972D-20D21D440D82}" type="TxLink">
            <a:rPr lang="en-US" sz="1100" b="0" i="0" u="none" strike="noStrike">
              <a:solidFill>
                <a:schemeClr val="bg1"/>
              </a:solidFill>
              <a:latin typeface="Arial" panose="020B0604020202020204" pitchFamily="34" charset="0"/>
              <a:cs typeface="Arial" panose="020B0604020202020204" pitchFamily="34" charset="0"/>
            </a:rPr>
            <a:pPr algn="ctr"/>
            <a:t>APPLICATION REVIEW</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32</xdr:col>
      <xdr:colOff>0</xdr:colOff>
      <xdr:row>1</xdr:row>
      <xdr:rowOff>0</xdr:rowOff>
    </xdr:from>
    <xdr:to>
      <xdr:col>37</xdr:col>
      <xdr:colOff>1</xdr:colOff>
      <xdr:row>4</xdr:row>
      <xdr:rowOff>0</xdr:rowOff>
    </xdr:to>
    <xdr:sp macro="" textlink="MAIN6">
      <xdr:nvSpPr>
        <xdr:cNvPr id="8" name="MENU6">
          <a:hlinkClick xmlns:r="http://schemas.openxmlformats.org/officeDocument/2006/relationships" r:id="rId7"/>
        </xdr:cNvPr>
        <xdr:cNvSpPr/>
      </xdr:nvSpPr>
      <xdr:spPr>
        <a:xfrm>
          <a:off x="10058400" y="200025"/>
          <a:ext cx="1571626"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54BCEB"/>
              </a:solidFill>
            </a14:hiddenFill>
          </a:ext>
          <a:ext uri="{91240B29-F687-4F45-9708-019B960494DF}">
            <a14:hiddenLine xmlns:a14="http://schemas.microsoft.com/office/drawing/2010/main" w="25400" cap="flat" cmpd="sng" algn="ctr">
              <a:solidFill>
                <a:srgbClr val="7F7F7F"/>
              </a:solidFill>
              <a:prstDash val="solid"/>
              <a:miter lim="800000"/>
            </a14:hiddenLine>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B12A3774-975E-4B41-A681-E085295C6D0E}" type="TxLink">
            <a:rPr lang="en-US" sz="1100" b="0" i="0" u="none" strike="noStrike">
              <a:noFill/>
              <a:latin typeface="Arial" panose="020B0604020202020204" pitchFamily="34" charset="0"/>
              <a:cs typeface="Arial" panose="020B0604020202020204" pitchFamily="34" charset="0"/>
            </a:rPr>
            <a:pPr algn="ctr"/>
            <a:t>FINAL STEPS</a:t>
          </a:fld>
          <a:endParaRPr lang="en-US" sz="1100">
            <a:noFill/>
            <a:latin typeface="Arial" panose="020B0604020202020204" pitchFamily="34" charset="0"/>
            <a:cs typeface="Arial" panose="020B0604020202020204" pitchFamily="34" charset="0"/>
          </a:endParaRPr>
        </a:p>
      </xdr:txBody>
    </xdr:sp>
    <xdr:clientData/>
  </xdr:twoCellAnchor>
  <xdr:twoCellAnchor>
    <xdr:from>
      <xdr:col>36</xdr:col>
      <xdr:colOff>314324</xdr:colOff>
      <xdr:row>1</xdr:row>
      <xdr:rowOff>0</xdr:rowOff>
    </xdr:from>
    <xdr:to>
      <xdr:col>41</xdr:col>
      <xdr:colOff>314324</xdr:colOff>
      <xdr:row>4</xdr:row>
      <xdr:rowOff>0</xdr:rowOff>
    </xdr:to>
    <xdr:sp macro="" textlink="MAIN7">
      <xdr:nvSpPr>
        <xdr:cNvPr id="9" name="MENU7">
          <a:hlinkClick xmlns:r="http://schemas.openxmlformats.org/officeDocument/2006/relationships" r:id="rId8"/>
        </xdr:cNvPr>
        <xdr:cNvSpPr/>
      </xdr:nvSpPr>
      <xdr:spPr>
        <a:xfrm>
          <a:off x="11630024" y="200025"/>
          <a:ext cx="1571625" cy="600075"/>
        </a:xfrm>
        <a:prstGeom prst="round2SameRect">
          <a:avLst/>
        </a:prstGeom>
        <a:noFill/>
        <a:ln w="25400" cap="flat" cmpd="sng" algn="ctr">
          <a:noFill/>
          <a:prstDash val="solid"/>
          <a:miter lim="800000"/>
        </a:ln>
        <a:effectLst/>
        <a:extLst>
          <a:ext uri="{91240B29-F687-4F45-9708-019B960494DF}">
            <a14:hiddenLine xmlns:a14="http://schemas.microsoft.com/office/drawing/2010/main" w="25400" cap="flat" cmpd="sng" algn="ctr">
              <a:solidFill>
                <a:srgbClr val="7F7F7F"/>
              </a:solidFill>
              <a:prstDash val="solid"/>
              <a:miter lim="800000"/>
            </a14:hiddenLine>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FORM4</a:t>
          </a:fld>
          <a:endParaRPr lang="en-US" sz="1100">
            <a:noFill/>
            <a:latin typeface="Arial" panose="020B0604020202020204" pitchFamily="34" charset="0"/>
            <a:cs typeface="Arial" panose="020B0604020202020204" pitchFamily="34" charset="0"/>
          </a:endParaRPr>
        </a:p>
      </xdr:txBody>
    </xdr:sp>
    <xdr:clientData/>
  </xdr:twoCellAnchor>
  <xdr:twoCellAnchor>
    <xdr:from>
      <xdr:col>1</xdr:col>
      <xdr:colOff>0</xdr:colOff>
      <xdr:row>4</xdr:row>
      <xdr:rowOff>1</xdr:rowOff>
    </xdr:from>
    <xdr:to>
      <xdr:col>44</xdr:col>
      <xdr:colOff>0</xdr:colOff>
      <xdr:row>7</xdr:row>
      <xdr:rowOff>0</xdr:rowOff>
    </xdr:to>
    <xdr:sp macro="" textlink="">
      <xdr:nvSpPr>
        <xdr:cNvPr id="10" name="TOPRIBBON"/>
        <xdr:cNvSpPr/>
      </xdr:nvSpPr>
      <xdr:spPr>
        <a:xfrm>
          <a:off x="314325" y="800101"/>
          <a:ext cx="13515975" cy="600074"/>
        </a:xfrm>
        <a:prstGeom prst="round2SameRect">
          <a:avLst/>
        </a:prstGeom>
        <a:solidFill>
          <a:srgbClr val="7BC14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p>
      </xdr:txBody>
    </xdr:sp>
    <xdr:clientData/>
  </xdr:twoCellAnchor>
  <xdr:twoCellAnchor>
    <xdr:from>
      <xdr:col>2</xdr:col>
      <xdr:colOff>2720</xdr:colOff>
      <xdr:row>5</xdr:row>
      <xdr:rowOff>0</xdr:rowOff>
    </xdr:from>
    <xdr:to>
      <xdr:col>7</xdr:col>
      <xdr:colOff>457</xdr:colOff>
      <xdr:row>6</xdr:row>
      <xdr:rowOff>197827</xdr:rowOff>
    </xdr:to>
    <xdr:sp macro="" textlink="M4S1">
      <xdr:nvSpPr>
        <xdr:cNvPr id="11" name="SUBMENU1">
          <a:hlinkClick xmlns:r="http://schemas.openxmlformats.org/officeDocument/2006/relationships" r:id="rId5"/>
        </xdr:cNvPr>
        <xdr:cNvSpPr/>
      </xdr:nvSpPr>
      <xdr:spPr>
        <a:xfrm>
          <a:off x="631370" y="1000125"/>
          <a:ext cx="1569362" cy="397852"/>
        </a:xfrm>
        <a:prstGeom prst="round2SameRect">
          <a:avLst/>
        </a:prstGeom>
        <a:solidFill>
          <a:srgbClr val="555555"/>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3664FD99-357F-4D59-894F-756F573EB972}"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HVAC</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7</xdr:col>
      <xdr:colOff>2551</xdr:colOff>
      <xdr:row>4</xdr:row>
      <xdr:rowOff>200705</xdr:rowOff>
    </xdr:from>
    <xdr:to>
      <xdr:col>12</xdr:col>
      <xdr:colOff>2550</xdr:colOff>
      <xdr:row>7</xdr:row>
      <xdr:rowOff>0</xdr:rowOff>
    </xdr:to>
    <xdr:sp macro="" textlink="M4S2">
      <xdr:nvSpPr>
        <xdr:cNvPr id="12" name="SUBMENU2">
          <a:hlinkClick xmlns:r="http://schemas.openxmlformats.org/officeDocument/2006/relationships" r:id="rId9"/>
        </xdr:cNvPr>
        <xdr:cNvSpPr/>
      </xdr:nvSpPr>
      <xdr:spPr>
        <a:xfrm>
          <a:off x="2202826" y="1000805"/>
          <a:ext cx="1571624" cy="399370"/>
        </a:xfrm>
        <a:prstGeom prst="round2SameRect">
          <a:avLst/>
        </a:prstGeom>
        <a:solidFill>
          <a:srgbClr val="555555"/>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5D0A4E02-9E12-41C2-BD00-10CC6F027B75}"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Lighting</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12</xdr:col>
      <xdr:colOff>2551</xdr:colOff>
      <xdr:row>4</xdr:row>
      <xdr:rowOff>200705</xdr:rowOff>
    </xdr:from>
    <xdr:to>
      <xdr:col>17</xdr:col>
      <xdr:colOff>2550</xdr:colOff>
      <xdr:row>7</xdr:row>
      <xdr:rowOff>0</xdr:rowOff>
    </xdr:to>
    <xdr:sp macro="" textlink="M4S3">
      <xdr:nvSpPr>
        <xdr:cNvPr id="13" name="SUBMENU3">
          <a:hlinkClick xmlns:r="http://schemas.openxmlformats.org/officeDocument/2006/relationships" r:id="rId10"/>
        </xdr:cNvPr>
        <xdr:cNvSpPr/>
      </xdr:nvSpPr>
      <xdr:spPr>
        <a:xfrm>
          <a:off x="3774451" y="1000805"/>
          <a:ext cx="1571624" cy="399370"/>
        </a:xfrm>
        <a:prstGeom prst="round2SameRect">
          <a:avLst/>
        </a:prstGeom>
        <a:solidFill>
          <a:srgbClr val="555555"/>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DC8E2C81-AACE-4DC5-9683-990BF5B93E88}"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Dimming / Daylighting Controls</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17</xdr:col>
      <xdr:colOff>2551</xdr:colOff>
      <xdr:row>4</xdr:row>
      <xdr:rowOff>200705</xdr:rowOff>
    </xdr:from>
    <xdr:to>
      <xdr:col>22</xdr:col>
      <xdr:colOff>2550</xdr:colOff>
      <xdr:row>7</xdr:row>
      <xdr:rowOff>0</xdr:rowOff>
    </xdr:to>
    <xdr:sp macro="" textlink="M4S4">
      <xdr:nvSpPr>
        <xdr:cNvPr id="14" name="SUBMENU4">
          <a:hlinkClick xmlns:r="http://schemas.openxmlformats.org/officeDocument/2006/relationships" r:id="rId11"/>
        </xdr:cNvPr>
        <xdr:cNvSpPr/>
      </xdr:nvSpPr>
      <xdr:spPr>
        <a:xfrm>
          <a:off x="5346076" y="1000805"/>
          <a:ext cx="1571624" cy="399370"/>
        </a:xfrm>
        <a:prstGeom prst="round2SameRect">
          <a:avLst/>
        </a:prstGeom>
        <a:solidFill>
          <a:srgbClr val="555555"/>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1050F369-33A9-41B8-BB9C-848C113C5B15}"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Commercial Cooking / Water Heating</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22</xdr:col>
      <xdr:colOff>2551</xdr:colOff>
      <xdr:row>4</xdr:row>
      <xdr:rowOff>200705</xdr:rowOff>
    </xdr:from>
    <xdr:to>
      <xdr:col>27</xdr:col>
      <xdr:colOff>2549</xdr:colOff>
      <xdr:row>7</xdr:row>
      <xdr:rowOff>0</xdr:rowOff>
    </xdr:to>
    <xdr:sp macro="" textlink="M4S5">
      <xdr:nvSpPr>
        <xdr:cNvPr id="15" name="SUBMENU5">
          <a:hlinkClick xmlns:r="http://schemas.openxmlformats.org/officeDocument/2006/relationships" r:id="rId12"/>
        </xdr:cNvPr>
        <xdr:cNvSpPr/>
      </xdr:nvSpPr>
      <xdr:spPr>
        <a:xfrm>
          <a:off x="6917701" y="1000805"/>
          <a:ext cx="1571623" cy="399370"/>
        </a:xfrm>
        <a:prstGeom prst="round2SameRect">
          <a:avLst/>
        </a:prstGeom>
        <a:solidFill>
          <a:srgbClr val="555555"/>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E5F979BB-FDDE-4AD4-9F04-50C37B654C25}"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Motor / VFD / Pump</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27</xdr:col>
      <xdr:colOff>0</xdr:colOff>
      <xdr:row>4</xdr:row>
      <xdr:rowOff>200705</xdr:rowOff>
    </xdr:from>
    <xdr:to>
      <xdr:col>32</xdr:col>
      <xdr:colOff>2865</xdr:colOff>
      <xdr:row>7</xdr:row>
      <xdr:rowOff>0</xdr:rowOff>
    </xdr:to>
    <xdr:sp macro="" textlink="M4S6">
      <xdr:nvSpPr>
        <xdr:cNvPr id="16" name="SUBMENU6">
          <a:hlinkClick xmlns:r="http://schemas.openxmlformats.org/officeDocument/2006/relationships" r:id="rId13"/>
        </xdr:cNvPr>
        <xdr:cNvSpPr/>
      </xdr:nvSpPr>
      <xdr:spPr>
        <a:xfrm>
          <a:off x="8486775" y="1000805"/>
          <a:ext cx="1574490" cy="399370"/>
        </a:xfrm>
        <a:prstGeom prst="round2SameRect">
          <a:avLst/>
        </a:prstGeom>
        <a:solidFill>
          <a:srgbClr val="555555"/>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5A1770A-87A5-453B-813D-9DB4232D4E5B}"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Compressed Air</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32</xdr:col>
      <xdr:colOff>2865</xdr:colOff>
      <xdr:row>5</xdr:row>
      <xdr:rowOff>83230</xdr:rowOff>
    </xdr:from>
    <xdr:to>
      <xdr:col>37</xdr:col>
      <xdr:colOff>2720</xdr:colOff>
      <xdr:row>7</xdr:row>
      <xdr:rowOff>82550</xdr:rowOff>
    </xdr:to>
    <xdr:sp macro="" textlink="M4S7">
      <xdr:nvSpPr>
        <xdr:cNvPr id="17" name="SUBMENU7">
          <a:hlinkClick xmlns:r="http://schemas.openxmlformats.org/officeDocument/2006/relationships" r:id="rId14"/>
        </xdr:cNvPr>
        <xdr:cNvSpPr/>
      </xdr:nvSpPr>
      <xdr:spPr>
        <a:xfrm>
          <a:off x="10061265" y="1083355"/>
          <a:ext cx="1571480" cy="399370"/>
        </a:xfrm>
        <a:prstGeom prst="round2SameRect">
          <a:avLst/>
        </a:prstGeom>
        <a:solidFill>
          <a:srgbClr val="828282"/>
        </a:solidFill>
        <a:ln w="12700">
          <a:solidFill>
            <a:srgbClr val="7F7F7F"/>
          </a:solidFill>
        </a:ln>
        <a:effectLst>
          <a:outerShdw blurRad="25400" dist="508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5E6BC230-1975-4F34-BC48-A25EF66BC575}"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Refrigeration</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37</xdr:col>
      <xdr:colOff>2720</xdr:colOff>
      <xdr:row>4</xdr:row>
      <xdr:rowOff>200705</xdr:rowOff>
    </xdr:from>
    <xdr:to>
      <xdr:col>42</xdr:col>
      <xdr:colOff>0</xdr:colOff>
      <xdr:row>7</xdr:row>
      <xdr:rowOff>0</xdr:rowOff>
    </xdr:to>
    <xdr:sp macro="" textlink="M4S8">
      <xdr:nvSpPr>
        <xdr:cNvPr id="18" name="SUBMENU8">
          <a:hlinkClick xmlns:r="http://schemas.openxmlformats.org/officeDocument/2006/relationships" r:id="rId1"/>
        </xdr:cNvPr>
        <xdr:cNvSpPr/>
      </xdr:nvSpPr>
      <xdr:spPr>
        <a:xfrm>
          <a:off x="11632745" y="1000805"/>
          <a:ext cx="1568905" cy="399370"/>
        </a:xfrm>
        <a:prstGeom prst="round2SameRect">
          <a:avLst/>
        </a:prstGeom>
        <a:solidFill>
          <a:srgbClr val="555555"/>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6C84327F-831A-4647-9A31-A800B051B1A8}"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Miscellaneous</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0</xdr:col>
      <xdr:colOff>314323</xdr:colOff>
      <xdr:row>7</xdr:row>
      <xdr:rowOff>200024</xdr:rowOff>
    </xdr:from>
    <xdr:to>
      <xdr:col>44</xdr:col>
      <xdr:colOff>0</xdr:colOff>
      <xdr:row>199</xdr:row>
      <xdr:rowOff>0</xdr:rowOff>
    </xdr:to>
    <xdr:sp macro="" textlink="">
      <xdr:nvSpPr>
        <xdr:cNvPr id="19" name="BORDER"/>
        <xdr:cNvSpPr/>
      </xdr:nvSpPr>
      <xdr:spPr>
        <a:xfrm>
          <a:off x="314323" y="1600199"/>
          <a:ext cx="13515977" cy="37804726"/>
        </a:xfrm>
        <a:prstGeom prst="frame">
          <a:avLst>
            <a:gd name="adj1" fmla="val 97"/>
          </a:avLst>
        </a:prstGeom>
        <a:noFill/>
        <a:ln w="12700" cap="flat" cmpd="sng" algn="ctr">
          <a:solidFill>
            <a:srgbClr val="828282"/>
          </a:solidFill>
          <a:prstDash val="solid"/>
          <a:miter lim="800000"/>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fPrintsWithSheet="0"/>
  </xdr:twoCellAnchor>
  <xdr:twoCellAnchor editAs="absolute">
    <xdr:from>
      <xdr:col>2</xdr:col>
      <xdr:colOff>2720</xdr:colOff>
      <xdr:row>8</xdr:row>
      <xdr:rowOff>201232</xdr:rowOff>
    </xdr:from>
    <xdr:to>
      <xdr:col>4</xdr:col>
      <xdr:colOff>960</xdr:colOff>
      <xdr:row>10</xdr:row>
      <xdr:rowOff>201232</xdr:rowOff>
    </xdr:to>
    <xdr:sp macro="" textlink="">
      <xdr:nvSpPr>
        <xdr:cNvPr id="20" name="BACK">
          <a:hlinkClick xmlns:r="http://schemas.openxmlformats.org/officeDocument/2006/relationships" r:id="rId13"/>
        </xdr:cNvPr>
        <xdr:cNvSpPr/>
      </xdr:nvSpPr>
      <xdr:spPr>
        <a:xfrm>
          <a:off x="631370" y="1801432"/>
          <a:ext cx="626890" cy="400050"/>
        </a:xfrm>
        <a:prstGeom prst="leftArrow">
          <a:avLst/>
        </a:prstGeom>
        <a:solidFill>
          <a:srgbClr val="1B6CB5"/>
        </a:solidFill>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1</xdr:col>
      <xdr:colOff>0</xdr:colOff>
      <xdr:row>7</xdr:row>
      <xdr:rowOff>0</xdr:rowOff>
    </xdr:from>
    <xdr:to>
      <xdr:col>44</xdr:col>
      <xdr:colOff>0</xdr:colOff>
      <xdr:row>8</xdr:row>
      <xdr:rowOff>0</xdr:rowOff>
    </xdr:to>
    <xdr:sp macro="" textlink="">
      <xdr:nvSpPr>
        <xdr:cNvPr id="21" name="BOTTOMRIBBON"/>
        <xdr:cNvSpPr/>
      </xdr:nvSpPr>
      <xdr:spPr>
        <a:xfrm>
          <a:off x="314325" y="1400175"/>
          <a:ext cx="13515975" cy="200025"/>
        </a:xfrm>
        <a:prstGeom prst="rect">
          <a:avLst/>
        </a:prstGeom>
        <a:solidFill>
          <a:srgbClr val="82828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solidFill>
              <a:srgbClr val="FFFFFF"/>
            </a:solidFill>
          </a:endParaRPr>
        </a:p>
      </xdr:txBody>
    </xdr:sp>
    <xdr:clientData/>
  </xdr:twoCellAnchor>
  <xdr:twoCellAnchor editAs="oneCell">
    <xdr:from>
      <xdr:col>2</xdr:col>
      <xdr:colOff>0</xdr:colOff>
      <xdr:row>1</xdr:row>
      <xdr:rowOff>0</xdr:rowOff>
    </xdr:from>
    <xdr:to>
      <xdr:col>5</xdr:col>
      <xdr:colOff>209550</xdr:colOff>
      <xdr:row>3</xdr:row>
      <xdr:rowOff>154218</xdr:rowOff>
    </xdr:to>
    <xdr:pic>
      <xdr:nvPicPr>
        <xdr:cNvPr id="31" name="LOGO"/>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627529" y="201706"/>
          <a:ext cx="1150845" cy="55763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absolute">
    <xdr:from>
      <xdr:col>41</xdr:col>
      <xdr:colOff>0</xdr:colOff>
      <xdr:row>9</xdr:row>
      <xdr:rowOff>1047</xdr:rowOff>
    </xdr:from>
    <xdr:to>
      <xdr:col>42</xdr:col>
      <xdr:colOff>313195</xdr:colOff>
      <xdr:row>11</xdr:row>
      <xdr:rowOff>1046</xdr:rowOff>
    </xdr:to>
    <xdr:sp macro="" textlink="">
      <xdr:nvSpPr>
        <xdr:cNvPr id="2" name="NEXT">
          <a:hlinkClick xmlns:r="http://schemas.openxmlformats.org/officeDocument/2006/relationships" r:id="rId1"/>
        </xdr:cNvPr>
        <xdr:cNvSpPr/>
      </xdr:nvSpPr>
      <xdr:spPr>
        <a:xfrm>
          <a:off x="12887325" y="1801272"/>
          <a:ext cx="627520" cy="400049"/>
        </a:xfrm>
        <a:prstGeom prst="rightArrow">
          <a:avLst/>
        </a:prstGeom>
        <a:solidFill>
          <a:srgbClr val="1B6CB5"/>
        </a:solidFill>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7</xdr:col>
      <xdr:colOff>457</xdr:colOff>
      <xdr:row>1</xdr:row>
      <xdr:rowOff>0</xdr:rowOff>
    </xdr:from>
    <xdr:to>
      <xdr:col>12</xdr:col>
      <xdr:colOff>0</xdr:colOff>
      <xdr:row>4</xdr:row>
      <xdr:rowOff>0</xdr:rowOff>
    </xdr:to>
    <xdr:sp macro="" textlink="MAIN1">
      <xdr:nvSpPr>
        <xdr:cNvPr id="3" name="MENU1">
          <a:hlinkClick xmlns:r="http://schemas.openxmlformats.org/officeDocument/2006/relationships" r:id="rId2"/>
        </xdr:cNvPr>
        <xdr:cNvSpPr/>
      </xdr:nvSpPr>
      <xdr:spPr>
        <a:xfrm>
          <a:off x="2200732" y="200025"/>
          <a:ext cx="1571168" cy="600075"/>
        </a:xfrm>
        <a:prstGeom prst="round2SameRect">
          <a:avLst/>
        </a:prstGeom>
        <a:solidFill>
          <a:srgbClr val="439639"/>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D6F2F067-2676-4601-ABCE-75BD5137E3D5}" type="TxLink">
            <a:rPr lang="en-US" sz="1100" b="0" i="0" u="none" strike="noStrike">
              <a:solidFill>
                <a:schemeClr val="bg1"/>
              </a:solidFill>
              <a:latin typeface="Arial" panose="020B0604020202020204" pitchFamily="34" charset="0"/>
              <a:cs typeface="Arial" panose="020B0604020202020204" pitchFamily="34" charset="0"/>
            </a:rPr>
            <a:pPr algn="ctr"/>
            <a:t>START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12</xdr:col>
      <xdr:colOff>0</xdr:colOff>
      <xdr:row>1</xdr:row>
      <xdr:rowOff>0</xdr:rowOff>
    </xdr:from>
    <xdr:to>
      <xdr:col>17</xdr:col>
      <xdr:colOff>0</xdr:colOff>
      <xdr:row>4</xdr:row>
      <xdr:rowOff>0</xdr:rowOff>
    </xdr:to>
    <xdr:sp macro="" textlink="MAIN2">
      <xdr:nvSpPr>
        <xdr:cNvPr id="4" name="MENU2">
          <a:hlinkClick xmlns:r="http://schemas.openxmlformats.org/officeDocument/2006/relationships" r:id="rId3"/>
        </xdr:cNvPr>
        <xdr:cNvSpPr/>
      </xdr:nvSpPr>
      <xdr:spPr>
        <a:xfrm>
          <a:off x="3771900" y="200025"/>
          <a:ext cx="1571625" cy="600075"/>
        </a:xfrm>
        <a:prstGeom prst="round2SameRect">
          <a:avLst/>
        </a:prstGeom>
        <a:solidFill>
          <a:srgbClr val="439639"/>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59A035B9-F1D2-4E89-B262-AF2DF0C338A9}" type="TxLink">
            <a:rPr lang="en-US" sz="1100" b="0" i="0" u="none" strike="noStrike">
              <a:solidFill>
                <a:schemeClr val="bg1"/>
              </a:solidFill>
              <a:latin typeface="Arial" panose="020B0604020202020204" pitchFamily="34" charset="0"/>
              <a:cs typeface="Arial" panose="020B0604020202020204" pitchFamily="34" charset="0"/>
            </a:rPr>
            <a:pPr algn="ctr"/>
            <a:t>PROJECT INFORMATION</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17</xdr:col>
      <xdr:colOff>0</xdr:colOff>
      <xdr:row>1</xdr:row>
      <xdr:rowOff>0</xdr:rowOff>
    </xdr:from>
    <xdr:to>
      <xdr:col>22</xdr:col>
      <xdr:colOff>0</xdr:colOff>
      <xdr:row>4</xdr:row>
      <xdr:rowOff>0</xdr:rowOff>
    </xdr:to>
    <xdr:sp macro="" textlink="MAIN3">
      <xdr:nvSpPr>
        <xdr:cNvPr id="5" name="MENU3">
          <a:hlinkClick xmlns:r="http://schemas.openxmlformats.org/officeDocument/2006/relationships" r:id="rId4"/>
        </xdr:cNvPr>
        <xdr:cNvSpPr/>
      </xdr:nvSpPr>
      <xdr:spPr>
        <a:xfrm>
          <a:off x="5343525" y="200025"/>
          <a:ext cx="1571625" cy="600075"/>
        </a:xfrm>
        <a:prstGeom prst="round2SameRect">
          <a:avLst/>
        </a:prstGeom>
        <a:solidFill>
          <a:srgbClr val="439639"/>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06A037F-AE33-47CC-85C1-F6D62694F95D}" type="TxLink">
            <a:rPr lang="en-US" sz="1100" b="0" i="0" u="none" strike="noStrike">
              <a:solidFill>
                <a:schemeClr val="bg1"/>
              </a:solidFill>
              <a:latin typeface="Arial" panose="020B0604020202020204" pitchFamily="34" charset="0"/>
              <a:cs typeface="Arial" panose="020B0604020202020204" pitchFamily="34" charset="0"/>
            </a:rPr>
            <a:pPr algn="ctr"/>
            <a:t>EMS INFORMATION INPUT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22</xdr:col>
      <xdr:colOff>0</xdr:colOff>
      <xdr:row>1</xdr:row>
      <xdr:rowOff>133350</xdr:rowOff>
    </xdr:from>
    <xdr:to>
      <xdr:col>27</xdr:col>
      <xdr:colOff>0</xdr:colOff>
      <xdr:row>4</xdr:row>
      <xdr:rowOff>133350</xdr:rowOff>
    </xdr:to>
    <xdr:sp macro="" textlink="MAIN4">
      <xdr:nvSpPr>
        <xdr:cNvPr id="6" name="MENU4">
          <a:hlinkClick xmlns:r="http://schemas.openxmlformats.org/officeDocument/2006/relationships" r:id="rId5"/>
        </xdr:cNvPr>
        <xdr:cNvSpPr/>
      </xdr:nvSpPr>
      <xdr:spPr>
        <a:xfrm>
          <a:off x="6915150" y="333375"/>
          <a:ext cx="1571625" cy="600075"/>
        </a:xfrm>
        <a:prstGeom prst="round2SameRect">
          <a:avLst/>
        </a:prstGeom>
        <a:solidFill>
          <a:srgbClr val="7BC143"/>
        </a:solidFill>
        <a:ln w="12700">
          <a:solidFill>
            <a:srgbClr val="7F7F7F"/>
          </a:solidFill>
        </a:ln>
        <a:effectLst>
          <a:outerShdw blurRad="25400" dist="508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CB369157-CA5B-4E40-B1DE-604993B819B3}" type="TxLink">
            <a:rPr lang="en-US" sz="1100" b="0" i="0" u="none" strike="noStrike">
              <a:solidFill>
                <a:schemeClr val="bg1"/>
              </a:solidFill>
              <a:latin typeface="Arial" panose="020B0604020202020204" pitchFamily="34" charset="0"/>
              <a:cs typeface="Arial" panose="020B0604020202020204" pitchFamily="34" charset="0"/>
            </a:rPr>
            <a:pPr algn="ctr"/>
            <a:t>CUSTOM MEASURES INPUT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27</xdr:col>
      <xdr:colOff>0</xdr:colOff>
      <xdr:row>1</xdr:row>
      <xdr:rowOff>0</xdr:rowOff>
    </xdr:from>
    <xdr:to>
      <xdr:col>32</xdr:col>
      <xdr:colOff>0</xdr:colOff>
      <xdr:row>4</xdr:row>
      <xdr:rowOff>0</xdr:rowOff>
    </xdr:to>
    <xdr:sp macro="" textlink="MAIN5">
      <xdr:nvSpPr>
        <xdr:cNvPr id="7" name="MENU5">
          <a:hlinkClick xmlns:r="http://schemas.openxmlformats.org/officeDocument/2006/relationships" r:id="rId1"/>
        </xdr:cNvPr>
        <xdr:cNvSpPr/>
      </xdr:nvSpPr>
      <xdr:spPr>
        <a:xfrm>
          <a:off x="8486775" y="200025"/>
          <a:ext cx="1571625" cy="600075"/>
        </a:xfrm>
        <a:prstGeom prst="round2SameRect">
          <a:avLst/>
        </a:prstGeom>
        <a:solidFill>
          <a:srgbClr val="439639"/>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F0EEDDA6-4934-49B4-972D-20D21D440D82}" type="TxLink">
            <a:rPr lang="en-US" sz="1100" b="0" i="0" u="none" strike="noStrike">
              <a:solidFill>
                <a:schemeClr val="bg1"/>
              </a:solidFill>
              <a:latin typeface="Arial" panose="020B0604020202020204" pitchFamily="34" charset="0"/>
              <a:cs typeface="Arial" panose="020B0604020202020204" pitchFamily="34" charset="0"/>
            </a:rPr>
            <a:pPr algn="ctr"/>
            <a:t>APPLICATION REVIEW</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32</xdr:col>
      <xdr:colOff>0</xdr:colOff>
      <xdr:row>1</xdr:row>
      <xdr:rowOff>0</xdr:rowOff>
    </xdr:from>
    <xdr:to>
      <xdr:col>37</xdr:col>
      <xdr:colOff>1</xdr:colOff>
      <xdr:row>4</xdr:row>
      <xdr:rowOff>0</xdr:rowOff>
    </xdr:to>
    <xdr:sp macro="" textlink="MAIN6">
      <xdr:nvSpPr>
        <xdr:cNvPr id="8" name="MENU6">
          <a:hlinkClick xmlns:r="http://schemas.openxmlformats.org/officeDocument/2006/relationships" r:id="rId6"/>
        </xdr:cNvPr>
        <xdr:cNvSpPr/>
      </xdr:nvSpPr>
      <xdr:spPr>
        <a:xfrm>
          <a:off x="10058400" y="200025"/>
          <a:ext cx="1571626"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54BCEB"/>
              </a:solidFill>
            </a14:hiddenFill>
          </a:ext>
          <a:ext uri="{91240B29-F687-4F45-9708-019B960494DF}">
            <a14:hiddenLine xmlns:a14="http://schemas.microsoft.com/office/drawing/2010/main" w="25400" cap="flat" cmpd="sng" algn="ctr">
              <a:solidFill>
                <a:srgbClr val="7F7F7F"/>
              </a:solidFill>
              <a:prstDash val="solid"/>
              <a:miter lim="800000"/>
            </a14:hiddenLine>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B12A3774-975E-4B41-A681-E085295C6D0E}" type="TxLink">
            <a:rPr lang="en-US" sz="1100" b="0" i="0" u="none" strike="noStrike">
              <a:noFill/>
              <a:latin typeface="Arial" panose="020B0604020202020204" pitchFamily="34" charset="0"/>
              <a:cs typeface="Arial" panose="020B0604020202020204" pitchFamily="34" charset="0"/>
            </a:rPr>
            <a:pPr algn="ctr"/>
            <a:t>FINAL STEPS</a:t>
          </a:fld>
          <a:endParaRPr lang="en-US" sz="1100">
            <a:noFill/>
            <a:latin typeface="Arial" panose="020B0604020202020204" pitchFamily="34" charset="0"/>
            <a:cs typeface="Arial" panose="020B0604020202020204" pitchFamily="34" charset="0"/>
          </a:endParaRPr>
        </a:p>
      </xdr:txBody>
    </xdr:sp>
    <xdr:clientData/>
  </xdr:twoCellAnchor>
  <xdr:twoCellAnchor>
    <xdr:from>
      <xdr:col>36</xdr:col>
      <xdr:colOff>314324</xdr:colOff>
      <xdr:row>1</xdr:row>
      <xdr:rowOff>0</xdr:rowOff>
    </xdr:from>
    <xdr:to>
      <xdr:col>41</xdr:col>
      <xdr:colOff>314324</xdr:colOff>
      <xdr:row>4</xdr:row>
      <xdr:rowOff>0</xdr:rowOff>
    </xdr:to>
    <xdr:sp macro="" textlink="MAIN7">
      <xdr:nvSpPr>
        <xdr:cNvPr id="9" name="MENU7">
          <a:hlinkClick xmlns:r="http://schemas.openxmlformats.org/officeDocument/2006/relationships" r:id="rId7"/>
        </xdr:cNvPr>
        <xdr:cNvSpPr/>
      </xdr:nvSpPr>
      <xdr:spPr>
        <a:xfrm>
          <a:off x="11630024" y="200025"/>
          <a:ext cx="1571625" cy="600075"/>
        </a:xfrm>
        <a:prstGeom prst="round2SameRect">
          <a:avLst/>
        </a:prstGeom>
        <a:noFill/>
        <a:ln w="25400" cap="flat" cmpd="sng" algn="ctr">
          <a:noFill/>
          <a:prstDash val="solid"/>
          <a:miter lim="800000"/>
        </a:ln>
        <a:effectLst/>
        <a:extLst>
          <a:ext uri="{91240B29-F687-4F45-9708-019B960494DF}">
            <a14:hiddenLine xmlns:a14="http://schemas.microsoft.com/office/drawing/2010/main" w="25400" cap="flat" cmpd="sng" algn="ctr">
              <a:solidFill>
                <a:srgbClr val="7F7F7F"/>
              </a:solidFill>
              <a:prstDash val="solid"/>
              <a:miter lim="800000"/>
            </a14:hiddenLine>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FORM4</a:t>
          </a:fld>
          <a:endParaRPr lang="en-US" sz="1100">
            <a:noFill/>
            <a:latin typeface="Arial" panose="020B0604020202020204" pitchFamily="34" charset="0"/>
            <a:cs typeface="Arial" panose="020B0604020202020204" pitchFamily="34" charset="0"/>
          </a:endParaRPr>
        </a:p>
      </xdr:txBody>
    </xdr:sp>
    <xdr:clientData/>
  </xdr:twoCellAnchor>
  <xdr:twoCellAnchor>
    <xdr:from>
      <xdr:col>1</xdr:col>
      <xdr:colOff>0</xdr:colOff>
      <xdr:row>4</xdr:row>
      <xdr:rowOff>1</xdr:rowOff>
    </xdr:from>
    <xdr:to>
      <xdr:col>44</xdr:col>
      <xdr:colOff>0</xdr:colOff>
      <xdr:row>7</xdr:row>
      <xdr:rowOff>0</xdr:rowOff>
    </xdr:to>
    <xdr:sp macro="" textlink="">
      <xdr:nvSpPr>
        <xdr:cNvPr id="10" name="TOPRIBBON"/>
        <xdr:cNvSpPr/>
      </xdr:nvSpPr>
      <xdr:spPr>
        <a:xfrm>
          <a:off x="314325" y="800101"/>
          <a:ext cx="13515975" cy="600074"/>
        </a:xfrm>
        <a:prstGeom prst="round2SameRect">
          <a:avLst/>
        </a:prstGeom>
        <a:solidFill>
          <a:srgbClr val="7BC14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p>
      </xdr:txBody>
    </xdr:sp>
    <xdr:clientData/>
  </xdr:twoCellAnchor>
  <xdr:twoCellAnchor>
    <xdr:from>
      <xdr:col>2</xdr:col>
      <xdr:colOff>2720</xdr:colOff>
      <xdr:row>5</xdr:row>
      <xdr:rowOff>0</xdr:rowOff>
    </xdr:from>
    <xdr:to>
      <xdr:col>7</xdr:col>
      <xdr:colOff>457</xdr:colOff>
      <xdr:row>6</xdr:row>
      <xdr:rowOff>197827</xdr:rowOff>
    </xdr:to>
    <xdr:sp macro="" textlink="M4S1">
      <xdr:nvSpPr>
        <xdr:cNvPr id="11" name="SUBMENU1">
          <a:hlinkClick xmlns:r="http://schemas.openxmlformats.org/officeDocument/2006/relationships" r:id="rId5"/>
        </xdr:cNvPr>
        <xdr:cNvSpPr/>
      </xdr:nvSpPr>
      <xdr:spPr>
        <a:xfrm>
          <a:off x="631370" y="1000125"/>
          <a:ext cx="1569362" cy="397852"/>
        </a:xfrm>
        <a:prstGeom prst="round2SameRect">
          <a:avLst/>
        </a:prstGeom>
        <a:solidFill>
          <a:srgbClr val="555555"/>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3664FD99-357F-4D59-894F-756F573EB972}"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HVAC</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7</xdr:col>
      <xdr:colOff>2551</xdr:colOff>
      <xdr:row>4</xdr:row>
      <xdr:rowOff>200705</xdr:rowOff>
    </xdr:from>
    <xdr:to>
      <xdr:col>12</xdr:col>
      <xdr:colOff>2550</xdr:colOff>
      <xdr:row>7</xdr:row>
      <xdr:rowOff>0</xdr:rowOff>
    </xdr:to>
    <xdr:sp macro="" textlink="M4S2">
      <xdr:nvSpPr>
        <xdr:cNvPr id="12" name="SUBMENU2">
          <a:hlinkClick xmlns:r="http://schemas.openxmlformats.org/officeDocument/2006/relationships" r:id="rId8"/>
        </xdr:cNvPr>
        <xdr:cNvSpPr/>
      </xdr:nvSpPr>
      <xdr:spPr>
        <a:xfrm>
          <a:off x="2202826" y="1000805"/>
          <a:ext cx="1571624" cy="399370"/>
        </a:xfrm>
        <a:prstGeom prst="round2SameRect">
          <a:avLst/>
        </a:prstGeom>
        <a:solidFill>
          <a:srgbClr val="555555"/>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5D0A4E02-9E12-41C2-BD00-10CC6F027B75}"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Lighting</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12</xdr:col>
      <xdr:colOff>2551</xdr:colOff>
      <xdr:row>4</xdr:row>
      <xdr:rowOff>200705</xdr:rowOff>
    </xdr:from>
    <xdr:to>
      <xdr:col>17</xdr:col>
      <xdr:colOff>2550</xdr:colOff>
      <xdr:row>7</xdr:row>
      <xdr:rowOff>0</xdr:rowOff>
    </xdr:to>
    <xdr:sp macro="" textlink="M4S3">
      <xdr:nvSpPr>
        <xdr:cNvPr id="13" name="SUBMENU3">
          <a:hlinkClick xmlns:r="http://schemas.openxmlformats.org/officeDocument/2006/relationships" r:id="rId9"/>
        </xdr:cNvPr>
        <xdr:cNvSpPr/>
      </xdr:nvSpPr>
      <xdr:spPr>
        <a:xfrm>
          <a:off x="3774451" y="1000805"/>
          <a:ext cx="1571624" cy="399370"/>
        </a:xfrm>
        <a:prstGeom prst="round2SameRect">
          <a:avLst/>
        </a:prstGeom>
        <a:solidFill>
          <a:srgbClr val="555555"/>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DC8E2C81-AACE-4DC5-9683-990BF5B93E88}"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Dimming / Daylighting Controls</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17</xdr:col>
      <xdr:colOff>2551</xdr:colOff>
      <xdr:row>4</xdr:row>
      <xdr:rowOff>200705</xdr:rowOff>
    </xdr:from>
    <xdr:to>
      <xdr:col>22</xdr:col>
      <xdr:colOff>2550</xdr:colOff>
      <xdr:row>7</xdr:row>
      <xdr:rowOff>0</xdr:rowOff>
    </xdr:to>
    <xdr:sp macro="" textlink="M4S4">
      <xdr:nvSpPr>
        <xdr:cNvPr id="14" name="SUBMENU4">
          <a:hlinkClick xmlns:r="http://schemas.openxmlformats.org/officeDocument/2006/relationships" r:id="rId10"/>
        </xdr:cNvPr>
        <xdr:cNvSpPr/>
      </xdr:nvSpPr>
      <xdr:spPr>
        <a:xfrm>
          <a:off x="5346076" y="1000805"/>
          <a:ext cx="1571624" cy="399370"/>
        </a:xfrm>
        <a:prstGeom prst="round2SameRect">
          <a:avLst/>
        </a:prstGeom>
        <a:solidFill>
          <a:srgbClr val="555555"/>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1050F369-33A9-41B8-BB9C-848C113C5B15}"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Commercial Cooking / Water Heating</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22</xdr:col>
      <xdr:colOff>2551</xdr:colOff>
      <xdr:row>4</xdr:row>
      <xdr:rowOff>200705</xdr:rowOff>
    </xdr:from>
    <xdr:to>
      <xdr:col>27</xdr:col>
      <xdr:colOff>2549</xdr:colOff>
      <xdr:row>7</xdr:row>
      <xdr:rowOff>0</xdr:rowOff>
    </xdr:to>
    <xdr:sp macro="" textlink="M4S5">
      <xdr:nvSpPr>
        <xdr:cNvPr id="15" name="SUBMENU5">
          <a:hlinkClick xmlns:r="http://schemas.openxmlformats.org/officeDocument/2006/relationships" r:id="rId11"/>
        </xdr:cNvPr>
        <xdr:cNvSpPr/>
      </xdr:nvSpPr>
      <xdr:spPr>
        <a:xfrm>
          <a:off x="6917701" y="1000805"/>
          <a:ext cx="1571623" cy="399370"/>
        </a:xfrm>
        <a:prstGeom prst="round2SameRect">
          <a:avLst/>
        </a:prstGeom>
        <a:solidFill>
          <a:srgbClr val="555555"/>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E5F979BB-FDDE-4AD4-9F04-50C37B654C25}"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Motor / VFD / Pump</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27</xdr:col>
      <xdr:colOff>0</xdr:colOff>
      <xdr:row>4</xdr:row>
      <xdr:rowOff>200705</xdr:rowOff>
    </xdr:from>
    <xdr:to>
      <xdr:col>32</xdr:col>
      <xdr:colOff>2865</xdr:colOff>
      <xdr:row>7</xdr:row>
      <xdr:rowOff>0</xdr:rowOff>
    </xdr:to>
    <xdr:sp macro="" textlink="M4S6">
      <xdr:nvSpPr>
        <xdr:cNvPr id="16" name="SUBMENU6">
          <a:hlinkClick xmlns:r="http://schemas.openxmlformats.org/officeDocument/2006/relationships" r:id="rId12"/>
        </xdr:cNvPr>
        <xdr:cNvSpPr/>
      </xdr:nvSpPr>
      <xdr:spPr>
        <a:xfrm>
          <a:off x="8486775" y="1000805"/>
          <a:ext cx="1574490" cy="399370"/>
        </a:xfrm>
        <a:prstGeom prst="round2SameRect">
          <a:avLst/>
        </a:prstGeom>
        <a:solidFill>
          <a:srgbClr val="555555"/>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5A1770A-87A5-453B-813D-9DB4232D4E5B}"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Compressed Air</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32</xdr:col>
      <xdr:colOff>2865</xdr:colOff>
      <xdr:row>4</xdr:row>
      <xdr:rowOff>200705</xdr:rowOff>
    </xdr:from>
    <xdr:to>
      <xdr:col>37</xdr:col>
      <xdr:colOff>2720</xdr:colOff>
      <xdr:row>7</xdr:row>
      <xdr:rowOff>0</xdr:rowOff>
    </xdr:to>
    <xdr:sp macro="" textlink="M4S7">
      <xdr:nvSpPr>
        <xdr:cNvPr id="17" name="SUBMENU7">
          <a:hlinkClick xmlns:r="http://schemas.openxmlformats.org/officeDocument/2006/relationships" r:id="rId13"/>
        </xdr:cNvPr>
        <xdr:cNvSpPr/>
      </xdr:nvSpPr>
      <xdr:spPr>
        <a:xfrm>
          <a:off x="10061265" y="1000805"/>
          <a:ext cx="1571480" cy="399370"/>
        </a:xfrm>
        <a:prstGeom prst="round2SameRect">
          <a:avLst/>
        </a:prstGeom>
        <a:solidFill>
          <a:srgbClr val="555555"/>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5E6BC230-1975-4F34-BC48-A25EF66BC575}"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Refrigeration</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37</xdr:col>
      <xdr:colOff>2720</xdr:colOff>
      <xdr:row>5</xdr:row>
      <xdr:rowOff>83230</xdr:rowOff>
    </xdr:from>
    <xdr:to>
      <xdr:col>42</xdr:col>
      <xdr:colOff>0</xdr:colOff>
      <xdr:row>7</xdr:row>
      <xdr:rowOff>82550</xdr:rowOff>
    </xdr:to>
    <xdr:sp macro="" textlink="M4S8">
      <xdr:nvSpPr>
        <xdr:cNvPr id="18" name="SUBMENU8">
          <a:hlinkClick xmlns:r="http://schemas.openxmlformats.org/officeDocument/2006/relationships" r:id="rId14"/>
        </xdr:cNvPr>
        <xdr:cNvSpPr/>
      </xdr:nvSpPr>
      <xdr:spPr>
        <a:xfrm>
          <a:off x="11632745" y="1083355"/>
          <a:ext cx="1568905" cy="399370"/>
        </a:xfrm>
        <a:prstGeom prst="round2SameRect">
          <a:avLst/>
        </a:prstGeom>
        <a:solidFill>
          <a:srgbClr val="828282"/>
        </a:solidFill>
        <a:ln w="12700">
          <a:solidFill>
            <a:srgbClr val="7F7F7F"/>
          </a:solidFill>
        </a:ln>
        <a:effectLst>
          <a:outerShdw blurRad="25400" dist="508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6C84327F-831A-4647-9A31-A800B051B1A8}"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Miscellaneous</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0</xdr:col>
      <xdr:colOff>314323</xdr:colOff>
      <xdr:row>7</xdr:row>
      <xdr:rowOff>200024</xdr:rowOff>
    </xdr:from>
    <xdr:to>
      <xdr:col>44</xdr:col>
      <xdr:colOff>0</xdr:colOff>
      <xdr:row>199</xdr:row>
      <xdr:rowOff>0</xdr:rowOff>
    </xdr:to>
    <xdr:sp macro="" textlink="">
      <xdr:nvSpPr>
        <xdr:cNvPr id="19" name="BORDER"/>
        <xdr:cNvSpPr/>
      </xdr:nvSpPr>
      <xdr:spPr>
        <a:xfrm>
          <a:off x="314323" y="1600199"/>
          <a:ext cx="13515977" cy="37804726"/>
        </a:xfrm>
        <a:prstGeom prst="frame">
          <a:avLst>
            <a:gd name="adj1" fmla="val 97"/>
          </a:avLst>
        </a:prstGeom>
        <a:noFill/>
        <a:ln w="12700" cap="flat" cmpd="sng" algn="ctr">
          <a:solidFill>
            <a:srgbClr val="828282"/>
          </a:solidFill>
          <a:prstDash val="solid"/>
          <a:miter lim="800000"/>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fPrintsWithSheet="0"/>
  </xdr:twoCellAnchor>
  <xdr:twoCellAnchor editAs="absolute">
    <xdr:from>
      <xdr:col>2</xdr:col>
      <xdr:colOff>2720</xdr:colOff>
      <xdr:row>8</xdr:row>
      <xdr:rowOff>201232</xdr:rowOff>
    </xdr:from>
    <xdr:to>
      <xdr:col>4</xdr:col>
      <xdr:colOff>960</xdr:colOff>
      <xdr:row>10</xdr:row>
      <xdr:rowOff>201232</xdr:rowOff>
    </xdr:to>
    <xdr:sp macro="" textlink="">
      <xdr:nvSpPr>
        <xdr:cNvPr id="20" name="BACK">
          <a:hlinkClick xmlns:r="http://schemas.openxmlformats.org/officeDocument/2006/relationships" r:id="rId13"/>
        </xdr:cNvPr>
        <xdr:cNvSpPr/>
      </xdr:nvSpPr>
      <xdr:spPr>
        <a:xfrm>
          <a:off x="631370" y="1801432"/>
          <a:ext cx="626890" cy="400050"/>
        </a:xfrm>
        <a:prstGeom prst="leftArrow">
          <a:avLst/>
        </a:prstGeom>
        <a:solidFill>
          <a:srgbClr val="1B6CB5"/>
        </a:solidFill>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1</xdr:col>
      <xdr:colOff>0</xdr:colOff>
      <xdr:row>7</xdr:row>
      <xdr:rowOff>0</xdr:rowOff>
    </xdr:from>
    <xdr:to>
      <xdr:col>44</xdr:col>
      <xdr:colOff>0</xdr:colOff>
      <xdr:row>8</xdr:row>
      <xdr:rowOff>0</xdr:rowOff>
    </xdr:to>
    <xdr:sp macro="" textlink="">
      <xdr:nvSpPr>
        <xdr:cNvPr id="21" name="BOTTOMRIBBON"/>
        <xdr:cNvSpPr/>
      </xdr:nvSpPr>
      <xdr:spPr>
        <a:xfrm>
          <a:off x="314325" y="1400175"/>
          <a:ext cx="13515975" cy="200025"/>
        </a:xfrm>
        <a:prstGeom prst="rect">
          <a:avLst/>
        </a:prstGeom>
        <a:solidFill>
          <a:srgbClr val="82828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solidFill>
              <a:srgbClr val="FFFFFF"/>
            </a:solidFill>
          </a:endParaRPr>
        </a:p>
      </xdr:txBody>
    </xdr:sp>
    <xdr:clientData/>
  </xdr:twoCellAnchor>
  <xdr:twoCellAnchor>
    <xdr:from>
      <xdr:col>38</xdr:col>
      <xdr:colOff>0</xdr:colOff>
      <xdr:row>1</xdr:row>
      <xdr:rowOff>0</xdr:rowOff>
    </xdr:from>
    <xdr:to>
      <xdr:col>43</xdr:col>
      <xdr:colOff>0</xdr:colOff>
      <xdr:row>4</xdr:row>
      <xdr:rowOff>0</xdr:rowOff>
    </xdr:to>
    <xdr:sp macro="" textlink="MAIN7">
      <xdr:nvSpPr>
        <xdr:cNvPr id="23" name="MENU7"/>
        <xdr:cNvSpPr/>
      </xdr:nvSpPr>
      <xdr:spPr>
        <a:xfrm>
          <a:off x="11944350" y="200025"/>
          <a:ext cx="1571625" cy="600075"/>
        </a:xfrm>
        <a:prstGeom prst="round2SameRect">
          <a:avLst/>
        </a:prstGeom>
        <a:noFill/>
        <a:ln w="25400" cap="flat" cmpd="sng" algn="ctr">
          <a:noFill/>
          <a:prstDash val="solid"/>
          <a:miter lim="800000"/>
        </a:ln>
        <a:effectLs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Calibri"/>
            </a:rPr>
            <a:pPr algn="ctr"/>
            <a:t>FORM4</a:t>
          </a:fld>
          <a:endParaRPr lang="en-US" sz="1100">
            <a:noFill/>
          </a:endParaRPr>
        </a:p>
      </xdr:txBody>
    </xdr:sp>
    <xdr:clientData/>
  </xdr:twoCellAnchor>
  <xdr:twoCellAnchor>
    <xdr:from>
      <xdr:col>38</xdr:col>
      <xdr:colOff>0</xdr:colOff>
      <xdr:row>1</xdr:row>
      <xdr:rowOff>0</xdr:rowOff>
    </xdr:from>
    <xdr:to>
      <xdr:col>43</xdr:col>
      <xdr:colOff>0</xdr:colOff>
      <xdr:row>4</xdr:row>
      <xdr:rowOff>0</xdr:rowOff>
    </xdr:to>
    <xdr:sp macro="" textlink="MAIN7">
      <xdr:nvSpPr>
        <xdr:cNvPr id="25" name="MENU7"/>
        <xdr:cNvSpPr/>
      </xdr:nvSpPr>
      <xdr:spPr>
        <a:xfrm>
          <a:off x="11944350" y="200025"/>
          <a:ext cx="1571625" cy="600075"/>
        </a:xfrm>
        <a:prstGeom prst="round2SameRect">
          <a:avLst/>
        </a:prstGeom>
        <a:noFill/>
        <a:ln w="25400" cap="flat" cmpd="sng" algn="ctr">
          <a:noFill/>
          <a:prstDash val="solid"/>
          <a:miter lim="800000"/>
        </a:ln>
        <a:effectLs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Calibri"/>
            </a:rPr>
            <a:pPr algn="ctr"/>
            <a:t>FORM4</a:t>
          </a:fld>
          <a:endParaRPr lang="en-US" sz="1100">
            <a:noFill/>
          </a:endParaRPr>
        </a:p>
      </xdr:txBody>
    </xdr:sp>
    <xdr:clientData/>
  </xdr:twoCellAnchor>
  <xdr:twoCellAnchor>
    <xdr:from>
      <xdr:col>38</xdr:col>
      <xdr:colOff>0</xdr:colOff>
      <xdr:row>1</xdr:row>
      <xdr:rowOff>0</xdr:rowOff>
    </xdr:from>
    <xdr:to>
      <xdr:col>43</xdr:col>
      <xdr:colOff>0</xdr:colOff>
      <xdr:row>4</xdr:row>
      <xdr:rowOff>0</xdr:rowOff>
    </xdr:to>
    <xdr:sp macro="" textlink="MAIN7">
      <xdr:nvSpPr>
        <xdr:cNvPr id="26" name="MENU7"/>
        <xdr:cNvSpPr/>
      </xdr:nvSpPr>
      <xdr:spPr>
        <a:xfrm>
          <a:off x="11944350" y="200025"/>
          <a:ext cx="1571625" cy="600075"/>
        </a:xfrm>
        <a:prstGeom prst="round2SameRect">
          <a:avLst/>
        </a:prstGeom>
        <a:noFill/>
        <a:ln w="25400" cap="flat" cmpd="sng" algn="ctr">
          <a:noFill/>
          <a:prstDash val="solid"/>
          <a:miter lim="800000"/>
        </a:ln>
        <a:effectLs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Calibri"/>
            </a:rPr>
            <a:pPr algn="ctr"/>
            <a:t>FORM4</a:t>
          </a:fld>
          <a:endParaRPr lang="en-US" sz="1100">
            <a:noFill/>
          </a:endParaRPr>
        </a:p>
      </xdr:txBody>
    </xdr:sp>
    <xdr:clientData/>
  </xdr:twoCellAnchor>
  <xdr:twoCellAnchor>
    <xdr:from>
      <xdr:col>38</xdr:col>
      <xdr:colOff>0</xdr:colOff>
      <xdr:row>1</xdr:row>
      <xdr:rowOff>0</xdr:rowOff>
    </xdr:from>
    <xdr:to>
      <xdr:col>43</xdr:col>
      <xdr:colOff>0</xdr:colOff>
      <xdr:row>4</xdr:row>
      <xdr:rowOff>0</xdr:rowOff>
    </xdr:to>
    <xdr:sp macro="" textlink="MAIN7">
      <xdr:nvSpPr>
        <xdr:cNvPr id="30" name="MENU7"/>
        <xdr:cNvSpPr/>
      </xdr:nvSpPr>
      <xdr:spPr>
        <a:xfrm>
          <a:off x="11944350" y="200025"/>
          <a:ext cx="1571625" cy="600075"/>
        </a:xfrm>
        <a:prstGeom prst="round2SameRect">
          <a:avLst/>
        </a:prstGeom>
        <a:noFill/>
        <a:ln w="25400" cap="flat" cmpd="sng" algn="ctr">
          <a:noFill/>
          <a:prstDash val="solid"/>
          <a:miter lim="800000"/>
        </a:ln>
        <a:effectLs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Calibri"/>
            </a:rPr>
            <a:pPr algn="ctr"/>
            <a:t>FORM4</a:t>
          </a:fld>
          <a:endParaRPr lang="en-US" sz="1100">
            <a:noFill/>
          </a:endParaRPr>
        </a:p>
      </xdr:txBody>
    </xdr:sp>
    <xdr:clientData/>
  </xdr:twoCellAnchor>
  <xdr:twoCellAnchor editAs="oneCell">
    <xdr:from>
      <xdr:col>2</xdr:col>
      <xdr:colOff>0</xdr:colOff>
      <xdr:row>1</xdr:row>
      <xdr:rowOff>0</xdr:rowOff>
    </xdr:from>
    <xdr:to>
      <xdr:col>5</xdr:col>
      <xdr:colOff>209550</xdr:colOff>
      <xdr:row>3</xdr:row>
      <xdr:rowOff>154218</xdr:rowOff>
    </xdr:to>
    <xdr:pic>
      <xdr:nvPicPr>
        <xdr:cNvPr id="31" name="LOGO"/>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627529" y="201706"/>
          <a:ext cx="1150845" cy="55763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27</xdr:col>
      <xdr:colOff>0</xdr:colOff>
      <xdr:row>4</xdr:row>
      <xdr:rowOff>200705</xdr:rowOff>
    </xdr:from>
    <xdr:to>
      <xdr:col>32</xdr:col>
      <xdr:colOff>2865</xdr:colOff>
      <xdr:row>7</xdr:row>
      <xdr:rowOff>0</xdr:rowOff>
    </xdr:to>
    <xdr:sp macro="" textlink="M1S6">
      <xdr:nvSpPr>
        <xdr:cNvPr id="16" name="SUBMENU6">
          <a:hlinkClick xmlns:r="http://schemas.openxmlformats.org/officeDocument/2006/relationships" r:id="rId1"/>
        </xdr:cNvPr>
        <xdr:cNvSpPr/>
      </xdr:nvSpPr>
      <xdr:spPr>
        <a:xfrm>
          <a:off x="8486775" y="1000805"/>
          <a:ext cx="1574490" cy="399370"/>
        </a:xfrm>
        <a:prstGeom prst="round2SameRect">
          <a:avLst/>
        </a:prstGeom>
        <a:solidFill>
          <a:srgbClr val="555555"/>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3895239F-CA13-455E-B384-0BD1EC0A3A85}"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M1S6</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32</xdr:col>
      <xdr:colOff>2865</xdr:colOff>
      <xdr:row>4</xdr:row>
      <xdr:rowOff>200705</xdr:rowOff>
    </xdr:from>
    <xdr:to>
      <xdr:col>37</xdr:col>
      <xdr:colOff>2720</xdr:colOff>
      <xdr:row>7</xdr:row>
      <xdr:rowOff>0</xdr:rowOff>
    </xdr:to>
    <xdr:sp macro="" textlink="M1S7">
      <xdr:nvSpPr>
        <xdr:cNvPr id="17" name="SUBMENU7">
          <a:hlinkClick xmlns:r="http://schemas.openxmlformats.org/officeDocument/2006/relationships" r:id="rId2"/>
        </xdr:cNvPr>
        <xdr:cNvSpPr/>
      </xdr:nvSpPr>
      <xdr:spPr>
        <a:xfrm>
          <a:off x="10061265" y="1000805"/>
          <a:ext cx="1571480" cy="399370"/>
        </a:xfrm>
        <a:prstGeom prst="round2SameRect">
          <a:avLst/>
        </a:prstGeom>
        <a:solidFill>
          <a:srgbClr val="555555"/>
        </a:solidFill>
        <a:ln w="254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D599586B-580C-4649-BAE7-1A9160B03CD3}"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M1S7</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37</xdr:col>
      <xdr:colOff>2720</xdr:colOff>
      <xdr:row>4</xdr:row>
      <xdr:rowOff>200705</xdr:rowOff>
    </xdr:from>
    <xdr:to>
      <xdr:col>42</xdr:col>
      <xdr:colOff>0</xdr:colOff>
      <xdr:row>7</xdr:row>
      <xdr:rowOff>0</xdr:rowOff>
    </xdr:to>
    <xdr:sp macro="" textlink="M1S8">
      <xdr:nvSpPr>
        <xdr:cNvPr id="18" name="SUBMENU8">
          <a:hlinkClick xmlns:r="http://schemas.openxmlformats.org/officeDocument/2006/relationships" r:id="rId3"/>
        </xdr:cNvPr>
        <xdr:cNvSpPr/>
      </xdr:nvSpPr>
      <xdr:spPr>
        <a:xfrm>
          <a:off x="11632745" y="1000805"/>
          <a:ext cx="1568905" cy="399370"/>
        </a:xfrm>
        <a:prstGeom prst="round2SameRect">
          <a:avLst/>
        </a:prstGeom>
        <a:solidFill>
          <a:srgbClr val="555555"/>
        </a:solidFill>
        <a:ln w="254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471F2687-6E45-4175-A81A-2816B725423B}"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M1S8</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editAs="oneCell">
    <xdr:from>
      <xdr:col>41</xdr:col>
      <xdr:colOff>0</xdr:colOff>
      <xdr:row>9</xdr:row>
      <xdr:rowOff>1047</xdr:rowOff>
    </xdr:from>
    <xdr:to>
      <xdr:col>42</xdr:col>
      <xdr:colOff>313195</xdr:colOff>
      <xdr:row>11</xdr:row>
      <xdr:rowOff>1046</xdr:rowOff>
    </xdr:to>
    <xdr:sp macro="" textlink="">
      <xdr:nvSpPr>
        <xdr:cNvPr id="2" name="NEXT">
          <a:hlinkClick xmlns:r="http://schemas.openxmlformats.org/officeDocument/2006/relationships" r:id="rId4"/>
        </xdr:cNvPr>
        <xdr:cNvSpPr>
          <a:spLocks noChangeAspect="1"/>
        </xdr:cNvSpPr>
      </xdr:nvSpPr>
      <xdr:spPr>
        <a:xfrm>
          <a:off x="12887325" y="1801272"/>
          <a:ext cx="627520" cy="400049"/>
        </a:xfrm>
        <a:prstGeom prst="rightArrow">
          <a:avLst/>
        </a:prstGeom>
        <a:solidFill>
          <a:srgbClr val="1B6CB5"/>
        </a:solidFill>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7</xdr:col>
      <xdr:colOff>3008</xdr:colOff>
      <xdr:row>1</xdr:row>
      <xdr:rowOff>133351</xdr:rowOff>
    </xdr:from>
    <xdr:to>
      <xdr:col>12</xdr:col>
      <xdr:colOff>2551</xdr:colOff>
      <xdr:row>4</xdr:row>
      <xdr:rowOff>133351</xdr:rowOff>
    </xdr:to>
    <xdr:sp macro="" textlink="MAIN1">
      <xdr:nvSpPr>
        <xdr:cNvPr id="3" name="MENU1">
          <a:hlinkClick xmlns:r="http://schemas.openxmlformats.org/officeDocument/2006/relationships" r:id="rId5"/>
        </xdr:cNvPr>
        <xdr:cNvSpPr/>
      </xdr:nvSpPr>
      <xdr:spPr>
        <a:xfrm>
          <a:off x="2203283" y="333376"/>
          <a:ext cx="1571168" cy="600075"/>
        </a:xfrm>
        <a:prstGeom prst="round2SameRect">
          <a:avLst/>
        </a:prstGeom>
        <a:solidFill>
          <a:srgbClr val="7BC143"/>
        </a:solidFill>
        <a:ln w="12700">
          <a:solidFill>
            <a:srgbClr val="7F7F7F"/>
          </a:solidFill>
        </a:ln>
        <a:effectLst>
          <a:outerShdw blurRad="25400" dist="508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D6F2F067-2676-4601-ABCE-75BD5137E3D5}" type="TxLink">
            <a:rPr lang="en-US" sz="1100" b="0" i="0" u="none" strike="noStrike">
              <a:solidFill>
                <a:srgbClr val="FFFFFF">
                  <a:lumMod val="100000"/>
                </a:srgbClr>
              </a:solidFill>
              <a:latin typeface="Arial" panose="020B0604020202020204" pitchFamily="34" charset="0"/>
              <a:cs typeface="Arial" panose="020B0604020202020204" pitchFamily="34" charset="0"/>
            </a:rPr>
            <a:pPr algn="ctr"/>
            <a:t>START</a:t>
          </a:fld>
          <a:endParaRPr lang="en-US" sz="1100">
            <a:solidFill>
              <a:srgbClr val="FFFFFF">
                <a:lumMod val="100000"/>
              </a:srgbClr>
            </a:solidFill>
            <a:latin typeface="Arial" panose="020B0604020202020204" pitchFamily="34" charset="0"/>
            <a:cs typeface="Arial" panose="020B0604020202020204" pitchFamily="34" charset="0"/>
          </a:endParaRPr>
        </a:p>
      </xdr:txBody>
    </xdr:sp>
    <xdr:clientData/>
  </xdr:twoCellAnchor>
  <xdr:twoCellAnchor>
    <xdr:from>
      <xdr:col>12</xdr:col>
      <xdr:colOff>2551</xdr:colOff>
      <xdr:row>1</xdr:row>
      <xdr:rowOff>0</xdr:rowOff>
    </xdr:from>
    <xdr:to>
      <xdr:col>17</xdr:col>
      <xdr:colOff>2551</xdr:colOff>
      <xdr:row>4</xdr:row>
      <xdr:rowOff>0</xdr:rowOff>
    </xdr:to>
    <xdr:sp macro="" textlink="MAIN2">
      <xdr:nvSpPr>
        <xdr:cNvPr id="4" name="MENU2">
          <a:hlinkClick xmlns:r="http://schemas.openxmlformats.org/officeDocument/2006/relationships" r:id="rId6"/>
        </xdr:cNvPr>
        <xdr:cNvSpPr/>
      </xdr:nvSpPr>
      <xdr:spPr>
        <a:xfrm>
          <a:off x="3774451" y="200025"/>
          <a:ext cx="1571625" cy="600075"/>
        </a:xfrm>
        <a:prstGeom prst="round2SameRect">
          <a:avLst/>
        </a:prstGeom>
        <a:solidFill>
          <a:srgbClr val="439639"/>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59A035B9-F1D2-4E89-B262-AF2DF0C338A9}"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PROJECT INFORMATION</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16</xdr:col>
      <xdr:colOff>313764</xdr:colOff>
      <xdr:row>1</xdr:row>
      <xdr:rowOff>0</xdr:rowOff>
    </xdr:from>
    <xdr:to>
      <xdr:col>26</xdr:col>
      <xdr:colOff>313764</xdr:colOff>
      <xdr:row>4</xdr:row>
      <xdr:rowOff>0</xdr:rowOff>
    </xdr:to>
    <xdr:sp macro="" textlink="MAIN3">
      <xdr:nvSpPr>
        <xdr:cNvPr id="5" name="MENU3">
          <a:hlinkClick xmlns:r="http://schemas.openxmlformats.org/officeDocument/2006/relationships" r:id="rId7"/>
        </xdr:cNvPr>
        <xdr:cNvSpPr/>
      </xdr:nvSpPr>
      <xdr:spPr>
        <a:xfrm>
          <a:off x="5333999" y="201706"/>
          <a:ext cx="3137647" cy="605118"/>
        </a:xfrm>
        <a:prstGeom prst="round2SameRect">
          <a:avLst/>
        </a:prstGeom>
        <a:solidFill>
          <a:srgbClr val="439639"/>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06A037F-AE33-47CC-85C1-F6D62694F95D}"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EMS INFORMATION INPUT</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22</xdr:col>
      <xdr:colOff>0</xdr:colOff>
      <xdr:row>1</xdr:row>
      <xdr:rowOff>0</xdr:rowOff>
    </xdr:from>
    <xdr:to>
      <xdr:col>27</xdr:col>
      <xdr:colOff>0</xdr:colOff>
      <xdr:row>4</xdr:row>
      <xdr:rowOff>0</xdr:rowOff>
    </xdr:to>
    <xdr:sp macro="" textlink="MAIN4">
      <xdr:nvSpPr>
        <xdr:cNvPr id="6" name="MENU4" hidden="1">
          <a:hlinkClick xmlns:r="http://schemas.openxmlformats.org/officeDocument/2006/relationships" r:id="rId8"/>
        </xdr:cNvPr>
        <xdr:cNvSpPr/>
      </xdr:nvSpPr>
      <xdr:spPr>
        <a:xfrm>
          <a:off x="6915150" y="200025"/>
          <a:ext cx="1571625" cy="600075"/>
        </a:xfrm>
        <a:prstGeom prst="round2SameRect">
          <a:avLst/>
        </a:prstGeom>
        <a:solidFill>
          <a:srgbClr val="439639"/>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CB369157-CA5B-4E40-B1DE-604993B819B3}"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CUSTOM MEASURES INPUT</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27</xdr:col>
      <xdr:colOff>0</xdr:colOff>
      <xdr:row>1</xdr:row>
      <xdr:rowOff>0</xdr:rowOff>
    </xdr:from>
    <xdr:to>
      <xdr:col>32</xdr:col>
      <xdr:colOff>0</xdr:colOff>
      <xdr:row>4</xdr:row>
      <xdr:rowOff>0</xdr:rowOff>
    </xdr:to>
    <xdr:sp macro="" textlink="MAIN5">
      <xdr:nvSpPr>
        <xdr:cNvPr id="7" name="MENU5">
          <a:hlinkClick xmlns:r="http://schemas.openxmlformats.org/officeDocument/2006/relationships" r:id="rId9"/>
        </xdr:cNvPr>
        <xdr:cNvSpPr/>
      </xdr:nvSpPr>
      <xdr:spPr>
        <a:xfrm>
          <a:off x="8486775" y="200025"/>
          <a:ext cx="1571625" cy="600075"/>
        </a:xfrm>
        <a:prstGeom prst="round2SameRect">
          <a:avLst/>
        </a:prstGeom>
        <a:solidFill>
          <a:srgbClr val="439639"/>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F0EEDDA6-4934-49B4-972D-20D21D440D82}"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APPLICATION REVIEW</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31</xdr:col>
      <xdr:colOff>314323</xdr:colOff>
      <xdr:row>1</xdr:row>
      <xdr:rowOff>1</xdr:rowOff>
    </xdr:from>
    <xdr:to>
      <xdr:col>36</xdr:col>
      <xdr:colOff>314324</xdr:colOff>
      <xdr:row>4</xdr:row>
      <xdr:rowOff>1</xdr:rowOff>
    </xdr:to>
    <xdr:sp macro="" textlink="MAIN6">
      <xdr:nvSpPr>
        <xdr:cNvPr id="8" name="MENU6"/>
        <xdr:cNvSpPr/>
      </xdr:nvSpPr>
      <xdr:spPr>
        <a:xfrm>
          <a:off x="10058398" y="200026"/>
          <a:ext cx="1571626"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54BCEB"/>
              </a:solidFill>
            </a14:hiddenFill>
          </a:ext>
          <a:ext uri="{91240B29-F687-4F45-9708-019B960494DF}">
            <a14:hiddenLine xmlns:a14="http://schemas.microsoft.com/office/drawing/2010/main" w="25400" cap="flat" cmpd="sng" algn="ctr">
              <a:solidFill>
                <a:srgbClr val="7F7F7F"/>
              </a:solidFill>
              <a:prstDash val="solid"/>
              <a:miter lim="800000"/>
            </a14:hiddenLine>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B12A3774-975E-4B41-A681-E085295C6D0E}" type="TxLink">
            <a:rPr lang="en-US" sz="1100" b="0" i="0" u="none" strike="noStrike">
              <a:noFill/>
              <a:latin typeface="Arial" panose="020B0604020202020204" pitchFamily="34" charset="0"/>
              <a:cs typeface="Arial" panose="020B0604020202020204" pitchFamily="34" charset="0"/>
            </a:rPr>
            <a:pPr algn="ctr"/>
            <a:t>FINAL STEPS</a:t>
          </a:fld>
          <a:endParaRPr lang="en-US" sz="1100">
            <a:noFill/>
            <a:latin typeface="Arial" panose="020B0604020202020204" pitchFamily="34" charset="0"/>
            <a:cs typeface="Arial" panose="020B0604020202020204" pitchFamily="34" charset="0"/>
          </a:endParaRPr>
        </a:p>
      </xdr:txBody>
    </xdr:sp>
    <xdr:clientData/>
  </xdr:twoCellAnchor>
  <xdr:twoCellAnchor>
    <xdr:from>
      <xdr:col>36</xdr:col>
      <xdr:colOff>314324</xdr:colOff>
      <xdr:row>1</xdr:row>
      <xdr:rowOff>0</xdr:rowOff>
    </xdr:from>
    <xdr:to>
      <xdr:col>41</xdr:col>
      <xdr:colOff>314324</xdr:colOff>
      <xdr:row>4</xdr:row>
      <xdr:rowOff>0</xdr:rowOff>
    </xdr:to>
    <xdr:sp macro="" textlink="MAIN7">
      <xdr:nvSpPr>
        <xdr:cNvPr id="9" name="MENU7"/>
        <xdr:cNvSpPr/>
      </xdr:nvSpPr>
      <xdr:spPr>
        <a:xfrm>
          <a:off x="11630024" y="200025"/>
          <a:ext cx="1571625"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54BCEB"/>
              </a:solidFill>
            </a14:hiddenFill>
          </a:ext>
          <a:ext uri="{91240B29-F687-4F45-9708-019B960494DF}">
            <a14:hiddenLine xmlns:a14="http://schemas.microsoft.com/office/drawing/2010/main" w="25400" cap="flat" cmpd="sng" algn="ctr">
              <a:solidFill>
                <a:srgbClr val="7F7F7F"/>
              </a:solidFill>
              <a:prstDash val="solid"/>
              <a:miter lim="800000"/>
            </a14:hiddenLine>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FORM4</a:t>
          </a:fld>
          <a:endParaRPr lang="en-US" sz="1100">
            <a:noFill/>
            <a:latin typeface="Arial" panose="020B0604020202020204" pitchFamily="34" charset="0"/>
            <a:cs typeface="Arial" panose="020B0604020202020204" pitchFamily="34" charset="0"/>
          </a:endParaRPr>
        </a:p>
      </xdr:txBody>
    </xdr:sp>
    <xdr:clientData/>
  </xdr:twoCellAnchor>
  <xdr:twoCellAnchor>
    <xdr:from>
      <xdr:col>1</xdr:col>
      <xdr:colOff>0</xdr:colOff>
      <xdr:row>4</xdr:row>
      <xdr:rowOff>1</xdr:rowOff>
    </xdr:from>
    <xdr:to>
      <xdr:col>44</xdr:col>
      <xdr:colOff>0</xdr:colOff>
      <xdr:row>7</xdr:row>
      <xdr:rowOff>0</xdr:rowOff>
    </xdr:to>
    <xdr:sp macro="" textlink="">
      <xdr:nvSpPr>
        <xdr:cNvPr id="10" name="TOPRIBBON"/>
        <xdr:cNvSpPr/>
      </xdr:nvSpPr>
      <xdr:spPr>
        <a:xfrm>
          <a:off x="314325" y="800101"/>
          <a:ext cx="13515975" cy="600074"/>
        </a:xfrm>
        <a:prstGeom prst="round2SameRect">
          <a:avLst/>
        </a:prstGeom>
        <a:solidFill>
          <a:srgbClr val="7BC14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p>
      </xdr:txBody>
    </xdr:sp>
    <xdr:clientData/>
  </xdr:twoCellAnchor>
  <xdr:twoCellAnchor>
    <xdr:from>
      <xdr:col>2</xdr:col>
      <xdr:colOff>2720</xdr:colOff>
      <xdr:row>5</xdr:row>
      <xdr:rowOff>0</xdr:rowOff>
    </xdr:from>
    <xdr:to>
      <xdr:col>7</xdr:col>
      <xdr:colOff>457</xdr:colOff>
      <xdr:row>6</xdr:row>
      <xdr:rowOff>197827</xdr:rowOff>
    </xdr:to>
    <xdr:sp macro="" textlink="M1S1">
      <xdr:nvSpPr>
        <xdr:cNvPr id="11" name="SUBMENU1">
          <a:hlinkClick xmlns:r="http://schemas.openxmlformats.org/officeDocument/2006/relationships" r:id="rId5"/>
        </xdr:cNvPr>
        <xdr:cNvSpPr/>
      </xdr:nvSpPr>
      <xdr:spPr>
        <a:xfrm>
          <a:off x="631370" y="1000125"/>
          <a:ext cx="1569362" cy="397852"/>
        </a:xfrm>
        <a:prstGeom prst="round2SameRect">
          <a:avLst/>
        </a:prstGeom>
        <a:solidFill>
          <a:srgbClr val="555555"/>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5C76F627-6876-4600-9244-85A6705FD7EE}"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Welcome</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7</xdr:col>
      <xdr:colOff>2551</xdr:colOff>
      <xdr:row>4</xdr:row>
      <xdr:rowOff>200705</xdr:rowOff>
    </xdr:from>
    <xdr:to>
      <xdr:col>12</xdr:col>
      <xdr:colOff>2550</xdr:colOff>
      <xdr:row>7</xdr:row>
      <xdr:rowOff>0</xdr:rowOff>
    </xdr:to>
    <xdr:sp macro="" textlink="M1S2">
      <xdr:nvSpPr>
        <xdr:cNvPr id="12" name="SUBMENU2">
          <a:hlinkClick xmlns:r="http://schemas.openxmlformats.org/officeDocument/2006/relationships" r:id="rId10"/>
        </xdr:cNvPr>
        <xdr:cNvSpPr/>
      </xdr:nvSpPr>
      <xdr:spPr>
        <a:xfrm>
          <a:off x="2202826" y="1000805"/>
          <a:ext cx="1571624" cy="399370"/>
        </a:xfrm>
        <a:prstGeom prst="round2SameRect">
          <a:avLst/>
        </a:prstGeom>
        <a:solidFill>
          <a:srgbClr val="555555"/>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CF8290D4-6497-486F-BAC6-BA480F9F34D0}"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Program Overview</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12</xdr:col>
      <xdr:colOff>2551</xdr:colOff>
      <xdr:row>5</xdr:row>
      <xdr:rowOff>51480</xdr:rowOff>
    </xdr:from>
    <xdr:to>
      <xdr:col>17</xdr:col>
      <xdr:colOff>2550</xdr:colOff>
      <xdr:row>7</xdr:row>
      <xdr:rowOff>50800</xdr:rowOff>
    </xdr:to>
    <xdr:sp macro="" textlink="M1S3">
      <xdr:nvSpPr>
        <xdr:cNvPr id="13" name="SUBMENU3">
          <a:hlinkClick xmlns:r="http://schemas.openxmlformats.org/officeDocument/2006/relationships" r:id="rId11"/>
        </xdr:cNvPr>
        <xdr:cNvSpPr/>
      </xdr:nvSpPr>
      <xdr:spPr>
        <a:xfrm>
          <a:off x="3774451" y="1051605"/>
          <a:ext cx="1571624" cy="399370"/>
        </a:xfrm>
        <a:prstGeom prst="round2SameRect">
          <a:avLst/>
        </a:prstGeom>
        <a:solidFill>
          <a:srgbClr val="828282"/>
        </a:solidFill>
        <a:ln w="12700">
          <a:solidFill>
            <a:srgbClr val="7F7F7F"/>
          </a:solidFill>
        </a:ln>
        <a:effectLst>
          <a:outerShdw blurRad="25400" dist="508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E71BE52B-FF38-412C-B4D1-421FD04CF2FA}"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Information Links</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17</xdr:col>
      <xdr:colOff>2551</xdr:colOff>
      <xdr:row>4</xdr:row>
      <xdr:rowOff>200705</xdr:rowOff>
    </xdr:from>
    <xdr:to>
      <xdr:col>22</xdr:col>
      <xdr:colOff>2550</xdr:colOff>
      <xdr:row>7</xdr:row>
      <xdr:rowOff>0</xdr:rowOff>
    </xdr:to>
    <xdr:sp macro="" textlink="M1S4">
      <xdr:nvSpPr>
        <xdr:cNvPr id="14" name="SUBMENU4">
          <a:hlinkClick xmlns:r="http://schemas.openxmlformats.org/officeDocument/2006/relationships" r:id="rId4"/>
        </xdr:cNvPr>
        <xdr:cNvSpPr/>
      </xdr:nvSpPr>
      <xdr:spPr>
        <a:xfrm>
          <a:off x="5346076" y="1000805"/>
          <a:ext cx="1571624" cy="399370"/>
        </a:xfrm>
        <a:prstGeom prst="round2SameRect">
          <a:avLst/>
        </a:prstGeom>
        <a:solidFill>
          <a:srgbClr val="555555"/>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AE739B06-806C-41C1-AAD2-7D9DAB154007}"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Operating Hours Calculator</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22</xdr:col>
      <xdr:colOff>2551</xdr:colOff>
      <xdr:row>4</xdr:row>
      <xdr:rowOff>200705</xdr:rowOff>
    </xdr:from>
    <xdr:to>
      <xdr:col>27</xdr:col>
      <xdr:colOff>2549</xdr:colOff>
      <xdr:row>7</xdr:row>
      <xdr:rowOff>0</xdr:rowOff>
    </xdr:to>
    <xdr:sp macro="" textlink="M1S5">
      <xdr:nvSpPr>
        <xdr:cNvPr id="15" name="SUBMENU5">
          <a:hlinkClick xmlns:r="http://schemas.openxmlformats.org/officeDocument/2006/relationships" r:id="rId12"/>
        </xdr:cNvPr>
        <xdr:cNvSpPr/>
      </xdr:nvSpPr>
      <xdr:spPr>
        <a:xfrm>
          <a:off x="6917701" y="1000805"/>
          <a:ext cx="1571623" cy="399370"/>
        </a:xfrm>
        <a:prstGeom prst="round2SameRect">
          <a:avLst/>
        </a:prstGeom>
        <a:solidFill>
          <a:srgbClr val="555555"/>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074B07D3-C7F5-42E2-8A6D-93CDE8EC2933}"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EMS Pilot Program FAQ</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xdr:col>
      <xdr:colOff>558</xdr:colOff>
      <xdr:row>7</xdr:row>
      <xdr:rowOff>200024</xdr:rowOff>
    </xdr:from>
    <xdr:to>
      <xdr:col>44</xdr:col>
      <xdr:colOff>0</xdr:colOff>
      <xdr:row>199</xdr:row>
      <xdr:rowOff>0</xdr:rowOff>
    </xdr:to>
    <xdr:sp macro="" textlink="">
      <xdr:nvSpPr>
        <xdr:cNvPr id="19" name="BORDER"/>
        <xdr:cNvSpPr/>
      </xdr:nvSpPr>
      <xdr:spPr>
        <a:xfrm>
          <a:off x="314323" y="1611965"/>
          <a:ext cx="13491324" cy="38527506"/>
        </a:xfrm>
        <a:prstGeom prst="frame">
          <a:avLst>
            <a:gd name="adj1" fmla="val 97"/>
          </a:avLst>
        </a:prstGeom>
        <a:noFill/>
        <a:ln w="12700" cap="flat" cmpd="sng" algn="ctr">
          <a:solidFill>
            <a:srgbClr val="828282"/>
          </a:solidFill>
          <a:prstDash val="solid"/>
          <a:miter lim="800000"/>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fPrintsWithSheet="0"/>
  </xdr:twoCellAnchor>
  <xdr:twoCellAnchor editAs="oneCell">
    <xdr:from>
      <xdr:col>2</xdr:col>
      <xdr:colOff>2720</xdr:colOff>
      <xdr:row>8</xdr:row>
      <xdr:rowOff>201232</xdr:rowOff>
    </xdr:from>
    <xdr:to>
      <xdr:col>4</xdr:col>
      <xdr:colOff>960</xdr:colOff>
      <xdr:row>11</xdr:row>
      <xdr:rowOff>1207</xdr:rowOff>
    </xdr:to>
    <xdr:sp macro="" textlink="">
      <xdr:nvSpPr>
        <xdr:cNvPr id="20" name="BACK">
          <a:hlinkClick xmlns:r="http://schemas.openxmlformats.org/officeDocument/2006/relationships" r:id="rId10"/>
        </xdr:cNvPr>
        <xdr:cNvSpPr>
          <a:spLocks noChangeAspect="1"/>
        </xdr:cNvSpPr>
      </xdr:nvSpPr>
      <xdr:spPr>
        <a:xfrm>
          <a:off x="631370" y="1801432"/>
          <a:ext cx="626890" cy="400050"/>
        </a:xfrm>
        <a:prstGeom prst="leftArrow">
          <a:avLst/>
        </a:prstGeom>
        <a:solidFill>
          <a:srgbClr val="1B6CB5"/>
        </a:solidFill>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1</xdr:col>
      <xdr:colOff>0</xdr:colOff>
      <xdr:row>7</xdr:row>
      <xdr:rowOff>0</xdr:rowOff>
    </xdr:from>
    <xdr:to>
      <xdr:col>44</xdr:col>
      <xdr:colOff>0</xdr:colOff>
      <xdr:row>8</xdr:row>
      <xdr:rowOff>0</xdr:rowOff>
    </xdr:to>
    <xdr:sp macro="" textlink="">
      <xdr:nvSpPr>
        <xdr:cNvPr id="21" name="BOTTOMRIBBON"/>
        <xdr:cNvSpPr/>
      </xdr:nvSpPr>
      <xdr:spPr>
        <a:xfrm>
          <a:off x="314325" y="1400175"/>
          <a:ext cx="13515975" cy="200025"/>
        </a:xfrm>
        <a:prstGeom prst="rect">
          <a:avLst/>
        </a:prstGeom>
        <a:solidFill>
          <a:srgbClr val="82828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solidFill>
              <a:srgbClr val="FFFFFF"/>
            </a:solidFill>
          </a:endParaRPr>
        </a:p>
      </xdr:txBody>
    </xdr:sp>
    <xdr:clientData/>
  </xdr:twoCellAnchor>
  <xdr:twoCellAnchor editAs="oneCell">
    <xdr:from>
      <xdr:col>2</xdr:col>
      <xdr:colOff>0</xdr:colOff>
      <xdr:row>1</xdr:row>
      <xdr:rowOff>0</xdr:rowOff>
    </xdr:from>
    <xdr:to>
      <xdr:col>5</xdr:col>
      <xdr:colOff>209550</xdr:colOff>
      <xdr:row>3</xdr:row>
      <xdr:rowOff>154218</xdr:rowOff>
    </xdr:to>
    <xdr:pic>
      <xdr:nvPicPr>
        <xdr:cNvPr id="83" name="LOGO"/>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tretch>
          <a:fillRect/>
        </a:stretch>
      </xdr:blipFill>
      <xdr:spPr>
        <a:xfrm>
          <a:off x="628650" y="200025"/>
          <a:ext cx="1152525" cy="554268"/>
        </a:xfrm>
        <a:prstGeom prst="rect">
          <a:avLst/>
        </a:prstGeom>
      </xdr:spPr>
    </xdr:pic>
    <xdr:clientData/>
  </xdr:twoCellAnchor>
  <xdr:twoCellAnchor editAs="oneCell">
    <xdr:from>
      <xdr:col>2</xdr:col>
      <xdr:colOff>0</xdr:colOff>
      <xdr:row>12</xdr:row>
      <xdr:rowOff>0</xdr:rowOff>
    </xdr:from>
    <xdr:to>
      <xdr:col>7</xdr:col>
      <xdr:colOff>240926</xdr:colOff>
      <xdr:row>21</xdr:row>
      <xdr:rowOff>89647</xdr:rowOff>
    </xdr:to>
    <xdr:pic>
      <xdr:nvPicPr>
        <xdr:cNvPr id="54" name="Picture 53">
          <a:hlinkClick xmlns:r="http://schemas.openxmlformats.org/officeDocument/2006/relationships" r:id="rId14"/>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a:ext>
          </a:extLst>
        </a:blip>
        <a:stretch>
          <a:fillRect/>
        </a:stretch>
      </xdr:blipFill>
      <xdr:spPr>
        <a:xfrm>
          <a:off x="627529" y="2420471"/>
          <a:ext cx="1809750" cy="1905000"/>
        </a:xfrm>
        <a:prstGeom prst="rect">
          <a:avLst/>
        </a:prstGeom>
      </xdr:spPr>
    </xdr:pic>
    <xdr:clientData/>
  </xdr:twoCellAnchor>
  <xdr:twoCellAnchor editAs="oneCell">
    <xdr:from>
      <xdr:col>9</xdr:col>
      <xdr:colOff>0</xdr:colOff>
      <xdr:row>12</xdr:row>
      <xdr:rowOff>0</xdr:rowOff>
    </xdr:from>
    <xdr:to>
      <xdr:col>14</xdr:col>
      <xdr:colOff>250451</xdr:colOff>
      <xdr:row>21</xdr:row>
      <xdr:rowOff>89647</xdr:rowOff>
    </xdr:to>
    <xdr:pic>
      <xdr:nvPicPr>
        <xdr:cNvPr id="55" name="Picture 54">
          <a:hlinkClick xmlns:r="http://schemas.openxmlformats.org/officeDocument/2006/relationships" r:id="rId16"/>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a:ext>
          </a:extLst>
        </a:blip>
        <a:stretch>
          <a:fillRect/>
        </a:stretch>
      </xdr:blipFill>
      <xdr:spPr>
        <a:xfrm>
          <a:off x="2823882" y="2420471"/>
          <a:ext cx="1819275" cy="1905000"/>
        </a:xfrm>
        <a:prstGeom prst="rect">
          <a:avLst/>
        </a:prstGeom>
      </xdr:spPr>
    </xdr:pic>
    <xdr:clientData/>
  </xdr:twoCellAnchor>
  <xdr:twoCellAnchor editAs="oneCell">
    <xdr:from>
      <xdr:col>16</xdr:col>
      <xdr:colOff>0</xdr:colOff>
      <xdr:row>12</xdr:row>
      <xdr:rowOff>0</xdr:rowOff>
    </xdr:from>
    <xdr:to>
      <xdr:col>21</xdr:col>
      <xdr:colOff>250451</xdr:colOff>
      <xdr:row>21</xdr:row>
      <xdr:rowOff>89647</xdr:rowOff>
    </xdr:to>
    <xdr:pic>
      <xdr:nvPicPr>
        <xdr:cNvPr id="56" name="Picture 55">
          <a:hlinkClick xmlns:r="http://schemas.openxmlformats.org/officeDocument/2006/relationships" r:id="rId16"/>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a:ext>
          </a:extLst>
        </a:blip>
        <a:stretch>
          <a:fillRect/>
        </a:stretch>
      </xdr:blipFill>
      <xdr:spPr>
        <a:xfrm>
          <a:off x="5020235" y="2420471"/>
          <a:ext cx="1819275" cy="1905000"/>
        </a:xfrm>
        <a:prstGeom prst="rect">
          <a:avLst/>
        </a:prstGeom>
      </xdr:spPr>
    </xdr:pic>
    <xdr:clientData/>
  </xdr:twoCellAnchor>
  <xdr:twoCellAnchor editAs="oneCell">
    <xdr:from>
      <xdr:col>23</xdr:col>
      <xdr:colOff>0</xdr:colOff>
      <xdr:row>12</xdr:row>
      <xdr:rowOff>-1</xdr:rowOff>
    </xdr:from>
    <xdr:to>
      <xdr:col>28</xdr:col>
      <xdr:colOff>264311</xdr:colOff>
      <xdr:row>21</xdr:row>
      <xdr:rowOff>112057</xdr:rowOff>
    </xdr:to>
    <xdr:pic>
      <xdr:nvPicPr>
        <xdr:cNvPr id="57" name="Picture 56">
          <a:hlinkClick xmlns:r="http://schemas.openxmlformats.org/officeDocument/2006/relationships" r:id="rId19"/>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a:ext>
          </a:extLst>
        </a:blip>
        <a:stretch>
          <a:fillRect/>
        </a:stretch>
      </xdr:blipFill>
      <xdr:spPr>
        <a:xfrm>
          <a:off x="7216588" y="2420470"/>
          <a:ext cx="1833135" cy="1927411"/>
        </a:xfrm>
        <a:prstGeom prst="rect">
          <a:avLst/>
        </a:prstGeom>
      </xdr:spPr>
    </xdr:pic>
    <xdr:clientData/>
  </xdr:twoCellAnchor>
  <xdr:twoCellAnchor editAs="oneCell">
    <xdr:from>
      <xdr:col>29</xdr:col>
      <xdr:colOff>313764</xdr:colOff>
      <xdr:row>11</xdr:row>
      <xdr:rowOff>201704</xdr:rowOff>
    </xdr:from>
    <xdr:to>
      <xdr:col>35</xdr:col>
      <xdr:colOff>264312</xdr:colOff>
      <xdr:row>21</xdr:row>
      <xdr:rowOff>112058</xdr:rowOff>
    </xdr:to>
    <xdr:pic>
      <xdr:nvPicPr>
        <xdr:cNvPr id="58" name="Picture 57">
          <a:hlinkClick xmlns:r="http://schemas.openxmlformats.org/officeDocument/2006/relationships" r:id="rId21"/>
        </xdr:cNvPr>
        <xdr:cNvPicPr>
          <a:picLocks noChangeAspect="1"/>
        </xdr:cNvPicPr>
      </xdr:nvPicPr>
      <xdr:blipFill>
        <a:blip xmlns:r="http://schemas.openxmlformats.org/officeDocument/2006/relationships" r:embed="rId22">
          <a:extLst>
            <a:ext uri="{28A0092B-C50C-407E-A947-70E740481C1C}">
              <a14:useLocalDpi xmlns:a14="http://schemas.microsoft.com/office/drawing/2010/main"/>
            </a:ext>
          </a:extLst>
        </a:blip>
        <a:stretch>
          <a:fillRect/>
        </a:stretch>
      </xdr:blipFill>
      <xdr:spPr>
        <a:xfrm>
          <a:off x="9412940" y="2420469"/>
          <a:ext cx="1833137" cy="1927413"/>
        </a:xfrm>
        <a:prstGeom prst="rect">
          <a:avLst/>
        </a:prstGeom>
      </xdr:spPr>
    </xdr:pic>
    <xdr:clientData/>
  </xdr:twoCellAnchor>
  <xdr:twoCellAnchor editAs="oneCell">
    <xdr:from>
      <xdr:col>2</xdr:col>
      <xdr:colOff>0</xdr:colOff>
      <xdr:row>24</xdr:row>
      <xdr:rowOff>0</xdr:rowOff>
    </xdr:from>
    <xdr:to>
      <xdr:col>7</xdr:col>
      <xdr:colOff>240926</xdr:colOff>
      <xdr:row>33</xdr:row>
      <xdr:rowOff>89647</xdr:rowOff>
    </xdr:to>
    <xdr:pic>
      <xdr:nvPicPr>
        <xdr:cNvPr id="61" name="Picture 60">
          <a:hlinkClick xmlns:r="http://schemas.openxmlformats.org/officeDocument/2006/relationships" r:id="rId23"/>
        </xdr:cNvPr>
        <xdr:cNvPicPr>
          <a:picLocks noChangeAspect="1"/>
        </xdr:cNvPicPr>
      </xdr:nvPicPr>
      <xdr:blipFill>
        <a:blip xmlns:r="http://schemas.openxmlformats.org/officeDocument/2006/relationships" r:embed="rId24">
          <a:extLst>
            <a:ext uri="{28A0092B-C50C-407E-A947-70E740481C1C}">
              <a14:useLocalDpi xmlns:a14="http://schemas.microsoft.com/office/drawing/2010/main"/>
            </a:ext>
          </a:extLst>
        </a:blip>
        <a:stretch>
          <a:fillRect/>
        </a:stretch>
      </xdr:blipFill>
      <xdr:spPr>
        <a:xfrm>
          <a:off x="627529" y="4840941"/>
          <a:ext cx="1809750" cy="1905000"/>
        </a:xfrm>
        <a:prstGeom prst="rect">
          <a:avLst/>
        </a:prstGeom>
      </xdr:spPr>
    </xdr:pic>
    <xdr:clientData/>
  </xdr:twoCellAnchor>
  <xdr:twoCellAnchor editAs="oneCell">
    <xdr:from>
      <xdr:col>9</xdr:col>
      <xdr:colOff>0</xdr:colOff>
      <xdr:row>24</xdr:row>
      <xdr:rowOff>0</xdr:rowOff>
    </xdr:from>
    <xdr:to>
      <xdr:col>14</xdr:col>
      <xdr:colOff>250451</xdr:colOff>
      <xdr:row>33</xdr:row>
      <xdr:rowOff>89647</xdr:rowOff>
    </xdr:to>
    <xdr:pic>
      <xdr:nvPicPr>
        <xdr:cNvPr id="62" name="Picture 61">
          <a:hlinkClick xmlns:r="http://schemas.openxmlformats.org/officeDocument/2006/relationships" r:id="rId25"/>
        </xdr:cNvPr>
        <xdr:cNvPicPr>
          <a:picLocks noChangeAspect="1"/>
        </xdr:cNvPicPr>
      </xdr:nvPicPr>
      <xdr:blipFill>
        <a:blip xmlns:r="http://schemas.openxmlformats.org/officeDocument/2006/relationships" r:embed="rId26">
          <a:extLst>
            <a:ext uri="{28A0092B-C50C-407E-A947-70E740481C1C}">
              <a14:useLocalDpi xmlns:a14="http://schemas.microsoft.com/office/drawing/2010/main"/>
            </a:ext>
          </a:extLst>
        </a:blip>
        <a:stretch>
          <a:fillRect/>
        </a:stretch>
      </xdr:blipFill>
      <xdr:spPr>
        <a:xfrm>
          <a:off x="2823882" y="4840941"/>
          <a:ext cx="1819275" cy="1905000"/>
        </a:xfrm>
        <a:prstGeom prst="rect">
          <a:avLst/>
        </a:prstGeom>
      </xdr:spPr>
    </xdr:pic>
    <xdr:clientData/>
  </xdr:twoCellAnchor>
  <xdr:twoCellAnchor editAs="oneCell">
    <xdr:from>
      <xdr:col>16</xdr:col>
      <xdr:colOff>0</xdr:colOff>
      <xdr:row>24</xdr:row>
      <xdr:rowOff>0</xdr:rowOff>
    </xdr:from>
    <xdr:to>
      <xdr:col>21</xdr:col>
      <xdr:colOff>250451</xdr:colOff>
      <xdr:row>33</xdr:row>
      <xdr:rowOff>89647</xdr:rowOff>
    </xdr:to>
    <xdr:pic>
      <xdr:nvPicPr>
        <xdr:cNvPr id="66" name="Picture 65">
          <a:hlinkClick xmlns:r="http://schemas.openxmlformats.org/officeDocument/2006/relationships" r:id="rId27"/>
        </xdr:cNvPr>
        <xdr:cNvPicPr>
          <a:picLocks noChangeAspect="1"/>
        </xdr:cNvPicPr>
      </xdr:nvPicPr>
      <xdr:blipFill>
        <a:blip xmlns:r="http://schemas.openxmlformats.org/officeDocument/2006/relationships" r:embed="rId28">
          <a:extLst>
            <a:ext uri="{28A0092B-C50C-407E-A947-70E740481C1C}">
              <a14:useLocalDpi xmlns:a14="http://schemas.microsoft.com/office/drawing/2010/main"/>
            </a:ext>
          </a:extLst>
        </a:blip>
        <a:stretch>
          <a:fillRect/>
        </a:stretch>
      </xdr:blipFill>
      <xdr:spPr>
        <a:xfrm>
          <a:off x="5020235" y="4840941"/>
          <a:ext cx="1819275" cy="1905000"/>
        </a:xfrm>
        <a:prstGeom prst="rect">
          <a:avLst/>
        </a:prstGeom>
      </xdr:spPr>
    </xdr:pic>
    <xdr:clientData/>
  </xdr:twoCellAnchor>
  <xdr:twoCellAnchor editAs="oneCell">
    <xdr:from>
      <xdr:col>23</xdr:col>
      <xdr:colOff>0</xdr:colOff>
      <xdr:row>24</xdr:row>
      <xdr:rowOff>0</xdr:rowOff>
    </xdr:from>
    <xdr:to>
      <xdr:col>28</xdr:col>
      <xdr:colOff>250451</xdr:colOff>
      <xdr:row>33</xdr:row>
      <xdr:rowOff>89647</xdr:rowOff>
    </xdr:to>
    <xdr:pic>
      <xdr:nvPicPr>
        <xdr:cNvPr id="32" name="Picture 31">
          <a:hlinkClick xmlns:r="http://schemas.openxmlformats.org/officeDocument/2006/relationships" r:id="rId29"/>
        </xdr:cNvPr>
        <xdr:cNvPicPr>
          <a:picLocks noChangeAspect="1"/>
        </xdr:cNvPicPr>
      </xdr:nvPicPr>
      <xdr:blipFill>
        <a:blip xmlns:r="http://schemas.openxmlformats.org/officeDocument/2006/relationships" r:embed="rId30">
          <a:extLst>
            <a:ext uri="{28A0092B-C50C-407E-A947-70E740481C1C}">
              <a14:useLocalDpi xmlns:a14="http://schemas.microsoft.com/office/drawing/2010/main"/>
            </a:ext>
          </a:extLst>
        </a:blip>
        <a:stretch>
          <a:fillRect/>
        </a:stretch>
      </xdr:blipFill>
      <xdr:spPr>
        <a:xfrm>
          <a:off x="7216588" y="4840941"/>
          <a:ext cx="1819275" cy="1905000"/>
        </a:xfrm>
        <a:prstGeom prst="rect">
          <a:avLst/>
        </a:prstGeom>
      </xdr:spPr>
    </xdr:pic>
    <xdr:clientData/>
  </xdr:twoCellAnchor>
  <xdr:twoCellAnchor editAs="oneCell">
    <xdr:from>
      <xdr:col>37</xdr:col>
      <xdr:colOff>0</xdr:colOff>
      <xdr:row>12</xdr:row>
      <xdr:rowOff>0</xdr:rowOff>
    </xdr:from>
    <xdr:to>
      <xdr:col>42</xdr:col>
      <xdr:colOff>264312</xdr:colOff>
      <xdr:row>21</xdr:row>
      <xdr:rowOff>114995</xdr:rowOff>
    </xdr:to>
    <xdr:pic>
      <xdr:nvPicPr>
        <xdr:cNvPr id="35" name="Picture 34"/>
        <xdr:cNvPicPr>
          <a:picLocks noChangeAspect="1"/>
        </xdr:cNvPicPr>
      </xdr:nvPicPr>
      <xdr:blipFill>
        <a:blip xmlns:r="http://schemas.openxmlformats.org/officeDocument/2006/relationships" r:embed="rId31" cstate="email">
          <a:extLst>
            <a:ext uri="{28A0092B-C50C-407E-A947-70E740481C1C}">
              <a14:useLocalDpi xmlns:a14="http://schemas.microsoft.com/office/drawing/2010/main"/>
            </a:ext>
          </a:extLst>
        </a:blip>
        <a:stretch>
          <a:fillRect/>
        </a:stretch>
      </xdr:blipFill>
      <xdr:spPr>
        <a:xfrm>
          <a:off x="11609294" y="2420471"/>
          <a:ext cx="1833136" cy="1930348"/>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xdr:from>
      <xdr:col>17</xdr:col>
      <xdr:colOff>2551</xdr:colOff>
      <xdr:row>4</xdr:row>
      <xdr:rowOff>200705</xdr:rowOff>
    </xdr:from>
    <xdr:to>
      <xdr:col>22</xdr:col>
      <xdr:colOff>2550</xdr:colOff>
      <xdr:row>7</xdr:row>
      <xdr:rowOff>0</xdr:rowOff>
    </xdr:to>
    <xdr:sp macro="" textlink="M5S4">
      <xdr:nvSpPr>
        <xdr:cNvPr id="14" name="SUBMENU4">
          <a:hlinkClick xmlns:r="http://schemas.openxmlformats.org/officeDocument/2006/relationships" r:id="rId1"/>
        </xdr:cNvPr>
        <xdr:cNvSpPr/>
      </xdr:nvSpPr>
      <xdr:spPr>
        <a:xfrm>
          <a:off x="5346076" y="1000805"/>
          <a:ext cx="1571624" cy="399370"/>
        </a:xfrm>
        <a:prstGeom prst="round2SameRect">
          <a:avLst/>
        </a:prstGeom>
        <a:solidFill>
          <a:srgbClr val="555555"/>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B7C45266-6E58-4EB8-84F4-252DC759ED99}"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Offer Form</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22</xdr:col>
      <xdr:colOff>2551</xdr:colOff>
      <xdr:row>4</xdr:row>
      <xdr:rowOff>200705</xdr:rowOff>
    </xdr:from>
    <xdr:to>
      <xdr:col>27</xdr:col>
      <xdr:colOff>2549</xdr:colOff>
      <xdr:row>7</xdr:row>
      <xdr:rowOff>0</xdr:rowOff>
    </xdr:to>
    <xdr:sp macro="" textlink="M5S5">
      <xdr:nvSpPr>
        <xdr:cNvPr id="15" name="SUBMENU5">
          <a:hlinkClick xmlns:r="http://schemas.openxmlformats.org/officeDocument/2006/relationships" r:id="rId2"/>
        </xdr:cNvPr>
        <xdr:cNvSpPr/>
      </xdr:nvSpPr>
      <xdr:spPr>
        <a:xfrm>
          <a:off x="6917701" y="1000805"/>
          <a:ext cx="1571623" cy="399370"/>
        </a:xfrm>
        <a:prstGeom prst="round2SameRect">
          <a:avLst/>
        </a:prstGeom>
        <a:solidFill>
          <a:srgbClr val="555555"/>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8ECB5FB8-9114-4770-BA69-C59ADB9DA12A}"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Completion Form</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27</xdr:col>
      <xdr:colOff>0</xdr:colOff>
      <xdr:row>4</xdr:row>
      <xdr:rowOff>200705</xdr:rowOff>
    </xdr:from>
    <xdr:to>
      <xdr:col>32</xdr:col>
      <xdr:colOff>2865</xdr:colOff>
      <xdr:row>7</xdr:row>
      <xdr:rowOff>0</xdr:rowOff>
    </xdr:to>
    <xdr:sp macro="" textlink="M5S6">
      <xdr:nvSpPr>
        <xdr:cNvPr id="16" name="SUBMENU6">
          <a:hlinkClick xmlns:r="http://schemas.openxmlformats.org/officeDocument/2006/relationships" r:id="rId3"/>
        </xdr:cNvPr>
        <xdr:cNvSpPr/>
      </xdr:nvSpPr>
      <xdr:spPr>
        <a:xfrm>
          <a:off x="8486775" y="1000805"/>
          <a:ext cx="1574490" cy="399370"/>
        </a:xfrm>
        <a:prstGeom prst="round2SameRect">
          <a:avLst/>
        </a:prstGeom>
        <a:solidFill>
          <a:srgbClr val="555555"/>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2FFA63F3-7E4C-4DC1-BC79-0F66048F9B50}"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Inspection Form</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32</xdr:col>
      <xdr:colOff>2865</xdr:colOff>
      <xdr:row>4</xdr:row>
      <xdr:rowOff>200705</xdr:rowOff>
    </xdr:from>
    <xdr:to>
      <xdr:col>37</xdr:col>
      <xdr:colOff>2720</xdr:colOff>
      <xdr:row>7</xdr:row>
      <xdr:rowOff>0</xdr:rowOff>
    </xdr:to>
    <xdr:sp macro="" textlink="M5S7">
      <xdr:nvSpPr>
        <xdr:cNvPr id="17" name="SUBMENU7">
          <a:hlinkClick xmlns:r="http://schemas.openxmlformats.org/officeDocument/2006/relationships" r:id="rId4"/>
        </xdr:cNvPr>
        <xdr:cNvSpPr/>
      </xdr:nvSpPr>
      <xdr:spPr>
        <a:xfrm>
          <a:off x="10061265" y="1000805"/>
          <a:ext cx="1571480" cy="399370"/>
        </a:xfrm>
        <a:prstGeom prst="round2SameRect">
          <a:avLst/>
        </a:prstGeom>
        <a:solidFill>
          <a:srgbClr val="555555"/>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6CAE8FA-B71D-4045-87A3-84E89034BDA3}"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Summary Form</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12</xdr:col>
      <xdr:colOff>2551</xdr:colOff>
      <xdr:row>4</xdr:row>
      <xdr:rowOff>200705</xdr:rowOff>
    </xdr:from>
    <xdr:to>
      <xdr:col>17</xdr:col>
      <xdr:colOff>2550</xdr:colOff>
      <xdr:row>7</xdr:row>
      <xdr:rowOff>0</xdr:rowOff>
    </xdr:to>
    <xdr:sp macro="" textlink="M5S3">
      <xdr:nvSpPr>
        <xdr:cNvPr id="13" name="SUBMENU3">
          <a:hlinkClick xmlns:r="http://schemas.openxmlformats.org/officeDocument/2006/relationships" r:id="rId5"/>
        </xdr:cNvPr>
        <xdr:cNvSpPr/>
      </xdr:nvSpPr>
      <xdr:spPr>
        <a:xfrm>
          <a:off x="3774451" y="1000805"/>
          <a:ext cx="1571624" cy="399370"/>
        </a:xfrm>
        <a:prstGeom prst="round2SameRect">
          <a:avLst/>
        </a:prstGeom>
        <a:solidFill>
          <a:srgbClr val="555555"/>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272C9A7E-800F-4AE6-95B1-8AFF5CAE57C5}"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M5S3</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37</xdr:col>
      <xdr:colOff>2720</xdr:colOff>
      <xdr:row>4</xdr:row>
      <xdr:rowOff>200705</xdr:rowOff>
    </xdr:from>
    <xdr:to>
      <xdr:col>42</xdr:col>
      <xdr:colOff>0</xdr:colOff>
      <xdr:row>7</xdr:row>
      <xdr:rowOff>0</xdr:rowOff>
    </xdr:to>
    <xdr:sp macro="" textlink="M5S8">
      <xdr:nvSpPr>
        <xdr:cNvPr id="18" name="SUBMENU8">
          <a:hlinkClick xmlns:r="http://schemas.openxmlformats.org/officeDocument/2006/relationships" r:id="rId6"/>
        </xdr:cNvPr>
        <xdr:cNvSpPr/>
      </xdr:nvSpPr>
      <xdr:spPr>
        <a:xfrm>
          <a:off x="11632745" y="1000805"/>
          <a:ext cx="1568905" cy="399370"/>
        </a:xfrm>
        <a:prstGeom prst="round2SameRect">
          <a:avLst/>
        </a:prstGeom>
        <a:solidFill>
          <a:srgbClr val="555555"/>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562C4A9D-BD10-4BFB-89D6-250DB3FCE105}"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M6S8</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editAs="oneCell">
    <xdr:from>
      <xdr:col>41</xdr:col>
      <xdr:colOff>0</xdr:colOff>
      <xdr:row>9</xdr:row>
      <xdr:rowOff>1047</xdr:rowOff>
    </xdr:from>
    <xdr:to>
      <xdr:col>42</xdr:col>
      <xdr:colOff>313195</xdr:colOff>
      <xdr:row>11</xdr:row>
      <xdr:rowOff>1046</xdr:rowOff>
    </xdr:to>
    <xdr:sp macro="" textlink="">
      <xdr:nvSpPr>
        <xdr:cNvPr id="2" name="NEXT">
          <a:hlinkClick xmlns:r="http://schemas.openxmlformats.org/officeDocument/2006/relationships" r:id="rId7"/>
        </xdr:cNvPr>
        <xdr:cNvSpPr>
          <a:spLocks noChangeAspect="1"/>
        </xdr:cNvSpPr>
      </xdr:nvSpPr>
      <xdr:spPr>
        <a:xfrm>
          <a:off x="12887325" y="1801272"/>
          <a:ext cx="627520" cy="400049"/>
        </a:xfrm>
        <a:prstGeom prst="rightArrow">
          <a:avLst/>
        </a:prstGeom>
        <a:solidFill>
          <a:srgbClr val="1B6CB5"/>
        </a:solidFill>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7</xdr:col>
      <xdr:colOff>457</xdr:colOff>
      <xdr:row>1</xdr:row>
      <xdr:rowOff>0</xdr:rowOff>
    </xdr:from>
    <xdr:to>
      <xdr:col>12</xdr:col>
      <xdr:colOff>0</xdr:colOff>
      <xdr:row>4</xdr:row>
      <xdr:rowOff>0</xdr:rowOff>
    </xdr:to>
    <xdr:sp macro="" textlink="MAIN1">
      <xdr:nvSpPr>
        <xdr:cNvPr id="3" name="MENU1">
          <a:hlinkClick xmlns:r="http://schemas.openxmlformats.org/officeDocument/2006/relationships" r:id="rId8"/>
        </xdr:cNvPr>
        <xdr:cNvSpPr/>
      </xdr:nvSpPr>
      <xdr:spPr>
        <a:xfrm>
          <a:off x="2200732" y="200025"/>
          <a:ext cx="1571168" cy="600075"/>
        </a:xfrm>
        <a:prstGeom prst="round2SameRect">
          <a:avLst/>
        </a:prstGeom>
        <a:solidFill>
          <a:srgbClr val="439639"/>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D6F2F067-2676-4601-ABCE-75BD5137E3D5}" type="TxLink">
            <a:rPr lang="en-US" sz="1100" b="0" i="0" u="none" strike="noStrike">
              <a:solidFill>
                <a:schemeClr val="bg1"/>
              </a:solidFill>
              <a:latin typeface="Arial" panose="020B0604020202020204" pitchFamily="34" charset="0"/>
              <a:cs typeface="Arial" panose="020B0604020202020204" pitchFamily="34" charset="0"/>
            </a:rPr>
            <a:pPr algn="ctr"/>
            <a:t>START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12</xdr:col>
      <xdr:colOff>0</xdr:colOff>
      <xdr:row>1</xdr:row>
      <xdr:rowOff>0</xdr:rowOff>
    </xdr:from>
    <xdr:to>
      <xdr:col>17</xdr:col>
      <xdr:colOff>0</xdr:colOff>
      <xdr:row>4</xdr:row>
      <xdr:rowOff>0</xdr:rowOff>
    </xdr:to>
    <xdr:sp macro="" textlink="MAIN2">
      <xdr:nvSpPr>
        <xdr:cNvPr id="4" name="MENU2">
          <a:hlinkClick xmlns:r="http://schemas.openxmlformats.org/officeDocument/2006/relationships" r:id="rId9"/>
        </xdr:cNvPr>
        <xdr:cNvSpPr/>
      </xdr:nvSpPr>
      <xdr:spPr>
        <a:xfrm>
          <a:off x="3771900" y="200025"/>
          <a:ext cx="1571625" cy="600075"/>
        </a:xfrm>
        <a:prstGeom prst="round2SameRect">
          <a:avLst/>
        </a:prstGeom>
        <a:solidFill>
          <a:srgbClr val="439639"/>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59A035B9-F1D2-4E89-B262-AF2DF0C338A9}" type="TxLink">
            <a:rPr lang="en-US" sz="1100" b="0" i="0" u="none" strike="noStrike">
              <a:solidFill>
                <a:schemeClr val="bg1"/>
              </a:solidFill>
              <a:latin typeface="Arial" panose="020B0604020202020204" pitchFamily="34" charset="0"/>
              <a:cs typeface="Arial" panose="020B0604020202020204" pitchFamily="34" charset="0"/>
            </a:rPr>
            <a:pPr algn="ctr"/>
            <a:t>PROJECT INFORMATION</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17</xdr:col>
      <xdr:colOff>0</xdr:colOff>
      <xdr:row>1</xdr:row>
      <xdr:rowOff>0</xdr:rowOff>
    </xdr:from>
    <xdr:to>
      <xdr:col>27</xdr:col>
      <xdr:colOff>2549</xdr:colOff>
      <xdr:row>4</xdr:row>
      <xdr:rowOff>0</xdr:rowOff>
    </xdr:to>
    <xdr:sp macro="" textlink="MAIN3">
      <xdr:nvSpPr>
        <xdr:cNvPr id="5" name="MENU3">
          <a:hlinkClick xmlns:r="http://schemas.openxmlformats.org/officeDocument/2006/relationships" r:id="rId10"/>
        </xdr:cNvPr>
        <xdr:cNvSpPr/>
      </xdr:nvSpPr>
      <xdr:spPr>
        <a:xfrm>
          <a:off x="5334000" y="201706"/>
          <a:ext cx="3140196" cy="605118"/>
        </a:xfrm>
        <a:prstGeom prst="round2SameRect">
          <a:avLst/>
        </a:prstGeom>
        <a:solidFill>
          <a:srgbClr val="439639"/>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06A037F-AE33-47CC-85C1-F6D62694F95D}" type="TxLink">
            <a:rPr lang="en-US" sz="1100" b="0" i="0" u="none" strike="noStrike">
              <a:solidFill>
                <a:schemeClr val="bg1"/>
              </a:solidFill>
              <a:latin typeface="Arial" panose="020B0604020202020204" pitchFamily="34" charset="0"/>
              <a:cs typeface="Arial" panose="020B0604020202020204" pitchFamily="34" charset="0"/>
            </a:rPr>
            <a:pPr algn="ctr"/>
            <a:t>EMS INFORMATION INPUT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22</xdr:col>
      <xdr:colOff>0</xdr:colOff>
      <xdr:row>1</xdr:row>
      <xdr:rowOff>0</xdr:rowOff>
    </xdr:from>
    <xdr:to>
      <xdr:col>27</xdr:col>
      <xdr:colOff>0</xdr:colOff>
      <xdr:row>4</xdr:row>
      <xdr:rowOff>0</xdr:rowOff>
    </xdr:to>
    <xdr:sp macro="" textlink="MAIN4">
      <xdr:nvSpPr>
        <xdr:cNvPr id="6" name="MENU4" hidden="1">
          <a:hlinkClick xmlns:r="http://schemas.openxmlformats.org/officeDocument/2006/relationships" r:id="rId11"/>
        </xdr:cNvPr>
        <xdr:cNvSpPr/>
      </xdr:nvSpPr>
      <xdr:spPr>
        <a:xfrm>
          <a:off x="6915150" y="200025"/>
          <a:ext cx="1571625" cy="600075"/>
        </a:xfrm>
        <a:prstGeom prst="round2SameRect">
          <a:avLst/>
        </a:prstGeom>
        <a:solidFill>
          <a:srgbClr val="439639"/>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CB369157-CA5B-4E40-B1DE-604993B819B3}" type="TxLink">
            <a:rPr lang="en-US" sz="1100" b="0" i="0" u="none" strike="noStrike">
              <a:solidFill>
                <a:schemeClr val="bg1"/>
              </a:solidFill>
              <a:latin typeface="Arial" panose="020B0604020202020204" pitchFamily="34" charset="0"/>
              <a:cs typeface="Arial" panose="020B0604020202020204" pitchFamily="34" charset="0"/>
            </a:rPr>
            <a:pPr algn="ctr"/>
            <a:t>CUSTOM MEASURES INPUT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27</xdr:col>
      <xdr:colOff>0</xdr:colOff>
      <xdr:row>1</xdr:row>
      <xdr:rowOff>133350</xdr:rowOff>
    </xdr:from>
    <xdr:to>
      <xdr:col>32</xdr:col>
      <xdr:colOff>0</xdr:colOff>
      <xdr:row>4</xdr:row>
      <xdr:rowOff>133350</xdr:rowOff>
    </xdr:to>
    <xdr:sp macro="" textlink="MAIN5">
      <xdr:nvSpPr>
        <xdr:cNvPr id="7" name="MENU5">
          <a:hlinkClick xmlns:r="http://schemas.openxmlformats.org/officeDocument/2006/relationships" r:id="rId12"/>
        </xdr:cNvPr>
        <xdr:cNvSpPr/>
      </xdr:nvSpPr>
      <xdr:spPr>
        <a:xfrm>
          <a:off x="8486775" y="333375"/>
          <a:ext cx="1571625" cy="600075"/>
        </a:xfrm>
        <a:prstGeom prst="round2SameRect">
          <a:avLst/>
        </a:prstGeom>
        <a:solidFill>
          <a:srgbClr val="7BC143"/>
        </a:solidFill>
        <a:ln w="12700">
          <a:solidFill>
            <a:srgbClr val="7F7F7F"/>
          </a:solidFill>
        </a:ln>
        <a:effectLst>
          <a:outerShdw blurRad="25400" dist="508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F0EEDDA6-4934-49B4-972D-20D21D440D82}" type="TxLink">
            <a:rPr lang="en-US" sz="1100" b="0" i="0" u="none" strike="noStrike">
              <a:solidFill>
                <a:schemeClr val="bg1"/>
              </a:solidFill>
              <a:latin typeface="Arial" panose="020B0604020202020204" pitchFamily="34" charset="0"/>
              <a:cs typeface="Arial" panose="020B0604020202020204" pitchFamily="34" charset="0"/>
            </a:rPr>
            <a:pPr algn="ctr"/>
            <a:t>APPLICATION REVIEW</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32</xdr:col>
      <xdr:colOff>0</xdr:colOff>
      <xdr:row>1</xdr:row>
      <xdr:rowOff>0</xdr:rowOff>
    </xdr:from>
    <xdr:to>
      <xdr:col>37</xdr:col>
      <xdr:colOff>1</xdr:colOff>
      <xdr:row>4</xdr:row>
      <xdr:rowOff>0</xdr:rowOff>
    </xdr:to>
    <xdr:sp macro="" textlink="MAIN6">
      <xdr:nvSpPr>
        <xdr:cNvPr id="8" name="MENU6"/>
        <xdr:cNvSpPr/>
      </xdr:nvSpPr>
      <xdr:spPr>
        <a:xfrm>
          <a:off x="10058400" y="200025"/>
          <a:ext cx="1571626"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54BCEB"/>
              </a:solidFill>
            </a14:hiddenFill>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B12A3774-975E-4B41-A681-E085295C6D0E}" type="TxLink">
            <a:rPr lang="en-US" sz="1100" b="0" i="0" u="none" strike="noStrike">
              <a:noFill/>
              <a:latin typeface="Arial" panose="020B0604020202020204" pitchFamily="34" charset="0"/>
              <a:cs typeface="Arial" panose="020B0604020202020204" pitchFamily="34" charset="0"/>
            </a:rPr>
            <a:pPr algn="ctr"/>
            <a:t>FINAL STEPS</a:t>
          </a:fld>
          <a:endParaRPr lang="en-US" sz="1100">
            <a:noFill/>
            <a:latin typeface="Arial" panose="020B0604020202020204" pitchFamily="34" charset="0"/>
            <a:cs typeface="Arial" panose="020B0604020202020204" pitchFamily="34" charset="0"/>
          </a:endParaRPr>
        </a:p>
      </xdr:txBody>
    </xdr:sp>
    <xdr:clientData/>
  </xdr:twoCellAnchor>
  <xdr:twoCellAnchor>
    <xdr:from>
      <xdr:col>36</xdr:col>
      <xdr:colOff>314324</xdr:colOff>
      <xdr:row>1</xdr:row>
      <xdr:rowOff>0</xdr:rowOff>
    </xdr:from>
    <xdr:to>
      <xdr:col>41</xdr:col>
      <xdr:colOff>314324</xdr:colOff>
      <xdr:row>4</xdr:row>
      <xdr:rowOff>0</xdr:rowOff>
    </xdr:to>
    <xdr:sp macro="" textlink="MAIN7">
      <xdr:nvSpPr>
        <xdr:cNvPr id="9" name="MENU7"/>
        <xdr:cNvSpPr/>
      </xdr:nvSpPr>
      <xdr:spPr>
        <a:xfrm>
          <a:off x="11630024" y="200025"/>
          <a:ext cx="1571625"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54BCEB"/>
              </a:solidFill>
            </a14:hiddenFill>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FORM4</a:t>
          </a:fld>
          <a:endParaRPr lang="en-US" sz="1100">
            <a:noFill/>
            <a:latin typeface="Arial" panose="020B0604020202020204" pitchFamily="34" charset="0"/>
            <a:cs typeface="Arial" panose="020B0604020202020204" pitchFamily="34" charset="0"/>
          </a:endParaRPr>
        </a:p>
      </xdr:txBody>
    </xdr:sp>
    <xdr:clientData/>
  </xdr:twoCellAnchor>
  <xdr:twoCellAnchor>
    <xdr:from>
      <xdr:col>1</xdr:col>
      <xdr:colOff>0</xdr:colOff>
      <xdr:row>4</xdr:row>
      <xdr:rowOff>1</xdr:rowOff>
    </xdr:from>
    <xdr:to>
      <xdr:col>44</xdr:col>
      <xdr:colOff>0</xdr:colOff>
      <xdr:row>7</xdr:row>
      <xdr:rowOff>0</xdr:rowOff>
    </xdr:to>
    <xdr:sp macro="" textlink="">
      <xdr:nvSpPr>
        <xdr:cNvPr id="10" name="TOPRIBBON"/>
        <xdr:cNvSpPr/>
      </xdr:nvSpPr>
      <xdr:spPr>
        <a:xfrm>
          <a:off x="314325" y="800101"/>
          <a:ext cx="13515975" cy="600074"/>
        </a:xfrm>
        <a:prstGeom prst="round2SameRect">
          <a:avLst/>
        </a:prstGeom>
        <a:solidFill>
          <a:srgbClr val="7BC14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p>
      </xdr:txBody>
    </xdr:sp>
    <xdr:clientData/>
  </xdr:twoCellAnchor>
  <xdr:twoCellAnchor>
    <xdr:from>
      <xdr:col>2</xdr:col>
      <xdr:colOff>2720</xdr:colOff>
      <xdr:row>5</xdr:row>
      <xdr:rowOff>50800</xdr:rowOff>
    </xdr:from>
    <xdr:to>
      <xdr:col>7</xdr:col>
      <xdr:colOff>457</xdr:colOff>
      <xdr:row>7</xdr:row>
      <xdr:rowOff>48602</xdr:rowOff>
    </xdr:to>
    <xdr:sp macro="" textlink="M5S1">
      <xdr:nvSpPr>
        <xdr:cNvPr id="11" name="SUBMENU1">
          <a:hlinkClick xmlns:r="http://schemas.openxmlformats.org/officeDocument/2006/relationships" r:id="rId12"/>
        </xdr:cNvPr>
        <xdr:cNvSpPr/>
      </xdr:nvSpPr>
      <xdr:spPr>
        <a:xfrm>
          <a:off x="631370" y="1050925"/>
          <a:ext cx="1569362" cy="397852"/>
        </a:xfrm>
        <a:prstGeom prst="round2SameRect">
          <a:avLst/>
        </a:prstGeom>
        <a:solidFill>
          <a:srgbClr val="828282"/>
        </a:solidFill>
        <a:ln w="12700">
          <a:solidFill>
            <a:srgbClr val="7F7F7F"/>
          </a:solidFill>
        </a:ln>
        <a:effectLst>
          <a:outerShdw blurRad="25400" dist="508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2A9D6AC0-5121-4C66-8D3B-0C4F60FE0219}"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Project Summary</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7</xdr:col>
      <xdr:colOff>2551</xdr:colOff>
      <xdr:row>4</xdr:row>
      <xdr:rowOff>200705</xdr:rowOff>
    </xdr:from>
    <xdr:to>
      <xdr:col>12</xdr:col>
      <xdr:colOff>2550</xdr:colOff>
      <xdr:row>7</xdr:row>
      <xdr:rowOff>0</xdr:rowOff>
    </xdr:to>
    <xdr:sp macro="" textlink="M5S2">
      <xdr:nvSpPr>
        <xdr:cNvPr id="12" name="SUBMENU2">
          <a:hlinkClick xmlns:r="http://schemas.openxmlformats.org/officeDocument/2006/relationships" r:id="rId7"/>
        </xdr:cNvPr>
        <xdr:cNvSpPr/>
      </xdr:nvSpPr>
      <xdr:spPr>
        <a:xfrm>
          <a:off x="2202826" y="1000805"/>
          <a:ext cx="1571624" cy="399370"/>
        </a:xfrm>
        <a:prstGeom prst="round2SameRect">
          <a:avLst/>
        </a:prstGeom>
        <a:solidFill>
          <a:srgbClr val="555555"/>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DB017B9-6E71-4874-AB31-EC7916DB256F}"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Submit Application</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0</xdr:col>
      <xdr:colOff>314323</xdr:colOff>
      <xdr:row>7</xdr:row>
      <xdr:rowOff>200024</xdr:rowOff>
    </xdr:from>
    <xdr:to>
      <xdr:col>44</xdr:col>
      <xdr:colOff>0</xdr:colOff>
      <xdr:row>199</xdr:row>
      <xdr:rowOff>0</xdr:rowOff>
    </xdr:to>
    <xdr:sp macro="" textlink="">
      <xdr:nvSpPr>
        <xdr:cNvPr id="19" name="BORDER"/>
        <xdr:cNvSpPr/>
      </xdr:nvSpPr>
      <xdr:spPr>
        <a:xfrm>
          <a:off x="314323" y="1600199"/>
          <a:ext cx="13515977" cy="37804726"/>
        </a:xfrm>
        <a:prstGeom prst="frame">
          <a:avLst>
            <a:gd name="adj1" fmla="val 97"/>
          </a:avLst>
        </a:prstGeom>
        <a:noFill/>
        <a:ln w="12700" cap="flat" cmpd="sng" algn="ctr">
          <a:solidFill>
            <a:srgbClr val="828282"/>
          </a:solidFill>
          <a:prstDash val="solid"/>
          <a:miter lim="800000"/>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fPrintsWithSheet="0"/>
  </xdr:twoCellAnchor>
  <xdr:twoCellAnchor editAs="oneCell">
    <xdr:from>
      <xdr:col>2</xdr:col>
      <xdr:colOff>2720</xdr:colOff>
      <xdr:row>8</xdr:row>
      <xdr:rowOff>201232</xdr:rowOff>
    </xdr:from>
    <xdr:to>
      <xdr:col>4</xdr:col>
      <xdr:colOff>960</xdr:colOff>
      <xdr:row>11</xdr:row>
      <xdr:rowOff>1207</xdr:rowOff>
    </xdr:to>
    <xdr:sp macro="" textlink="">
      <xdr:nvSpPr>
        <xdr:cNvPr id="20" name="BACK">
          <a:hlinkClick xmlns:r="http://schemas.openxmlformats.org/officeDocument/2006/relationships" r:id="rId13"/>
        </xdr:cNvPr>
        <xdr:cNvSpPr>
          <a:spLocks noChangeAspect="1"/>
        </xdr:cNvSpPr>
      </xdr:nvSpPr>
      <xdr:spPr>
        <a:xfrm>
          <a:off x="631370" y="1801432"/>
          <a:ext cx="626890" cy="400050"/>
        </a:xfrm>
        <a:prstGeom prst="leftArrow">
          <a:avLst/>
        </a:prstGeom>
        <a:solidFill>
          <a:srgbClr val="1B6CB5"/>
        </a:solidFill>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1</xdr:col>
      <xdr:colOff>0</xdr:colOff>
      <xdr:row>7</xdr:row>
      <xdr:rowOff>0</xdr:rowOff>
    </xdr:from>
    <xdr:to>
      <xdr:col>44</xdr:col>
      <xdr:colOff>0</xdr:colOff>
      <xdr:row>8</xdr:row>
      <xdr:rowOff>0</xdr:rowOff>
    </xdr:to>
    <xdr:sp macro="" textlink="">
      <xdr:nvSpPr>
        <xdr:cNvPr id="21" name="BOTTOMRIBBON"/>
        <xdr:cNvSpPr/>
      </xdr:nvSpPr>
      <xdr:spPr>
        <a:xfrm>
          <a:off x="314325" y="1400175"/>
          <a:ext cx="13515975" cy="200025"/>
        </a:xfrm>
        <a:prstGeom prst="rect">
          <a:avLst/>
        </a:prstGeom>
        <a:solidFill>
          <a:srgbClr val="82828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solidFill>
              <a:srgbClr val="FFFFFF"/>
            </a:solidFill>
          </a:endParaRPr>
        </a:p>
      </xdr:txBody>
    </xdr:sp>
    <xdr:clientData/>
  </xdr:twoCellAnchor>
  <xdr:twoCellAnchor>
    <xdr:from>
      <xdr:col>22</xdr:col>
      <xdr:colOff>291353</xdr:colOff>
      <xdr:row>12</xdr:row>
      <xdr:rowOff>11206</xdr:rowOff>
    </xdr:from>
    <xdr:to>
      <xdr:col>42</xdr:col>
      <xdr:colOff>290784</xdr:colOff>
      <xdr:row>29</xdr:row>
      <xdr:rowOff>11207</xdr:rowOff>
    </xdr:to>
    <xdr:graphicFrame macro="">
      <xdr:nvGraphicFramePr>
        <xdr:cNvPr id="24" name="Chart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editAs="oneCell">
    <xdr:from>
      <xdr:col>2</xdr:col>
      <xdr:colOff>0</xdr:colOff>
      <xdr:row>1</xdr:row>
      <xdr:rowOff>0</xdr:rowOff>
    </xdr:from>
    <xdr:to>
      <xdr:col>5</xdr:col>
      <xdr:colOff>209550</xdr:colOff>
      <xdr:row>3</xdr:row>
      <xdr:rowOff>154218</xdr:rowOff>
    </xdr:to>
    <xdr:pic>
      <xdr:nvPicPr>
        <xdr:cNvPr id="30" name="LOGO"/>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628650" y="200025"/>
          <a:ext cx="1152525" cy="554268"/>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xdr:from>
      <xdr:col>17</xdr:col>
      <xdr:colOff>2551</xdr:colOff>
      <xdr:row>4</xdr:row>
      <xdr:rowOff>200705</xdr:rowOff>
    </xdr:from>
    <xdr:to>
      <xdr:col>22</xdr:col>
      <xdr:colOff>2550</xdr:colOff>
      <xdr:row>7</xdr:row>
      <xdr:rowOff>0</xdr:rowOff>
    </xdr:to>
    <xdr:sp macro="" textlink="M5S4">
      <xdr:nvSpPr>
        <xdr:cNvPr id="14" name="SUBMENU4">
          <a:hlinkClick xmlns:r="http://schemas.openxmlformats.org/officeDocument/2006/relationships" r:id="rId1"/>
        </xdr:cNvPr>
        <xdr:cNvSpPr/>
      </xdr:nvSpPr>
      <xdr:spPr>
        <a:xfrm>
          <a:off x="5346076" y="1000805"/>
          <a:ext cx="1571624" cy="399370"/>
        </a:xfrm>
        <a:prstGeom prst="round2SameRect">
          <a:avLst/>
        </a:prstGeom>
        <a:solidFill>
          <a:srgbClr val="555555"/>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B7C45266-6E58-4EB8-84F4-252DC759ED99}"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Offer Form</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22</xdr:col>
      <xdr:colOff>2551</xdr:colOff>
      <xdr:row>4</xdr:row>
      <xdr:rowOff>200705</xdr:rowOff>
    </xdr:from>
    <xdr:to>
      <xdr:col>27</xdr:col>
      <xdr:colOff>2549</xdr:colOff>
      <xdr:row>7</xdr:row>
      <xdr:rowOff>0</xdr:rowOff>
    </xdr:to>
    <xdr:sp macro="" textlink="M5S5">
      <xdr:nvSpPr>
        <xdr:cNvPr id="15" name="SUBMENU5">
          <a:hlinkClick xmlns:r="http://schemas.openxmlformats.org/officeDocument/2006/relationships" r:id="rId2"/>
        </xdr:cNvPr>
        <xdr:cNvSpPr/>
      </xdr:nvSpPr>
      <xdr:spPr>
        <a:xfrm>
          <a:off x="6917701" y="1000805"/>
          <a:ext cx="1571623" cy="399370"/>
        </a:xfrm>
        <a:prstGeom prst="round2SameRect">
          <a:avLst/>
        </a:prstGeom>
        <a:solidFill>
          <a:srgbClr val="555555"/>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8ECB5FB8-9114-4770-BA69-C59ADB9DA12A}"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Completion Form</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27</xdr:col>
      <xdr:colOff>0</xdr:colOff>
      <xdr:row>4</xdr:row>
      <xdr:rowOff>200705</xdr:rowOff>
    </xdr:from>
    <xdr:to>
      <xdr:col>32</xdr:col>
      <xdr:colOff>2865</xdr:colOff>
      <xdr:row>7</xdr:row>
      <xdr:rowOff>0</xdr:rowOff>
    </xdr:to>
    <xdr:sp macro="" textlink="M5S6">
      <xdr:nvSpPr>
        <xdr:cNvPr id="16" name="SUBMENU6">
          <a:hlinkClick xmlns:r="http://schemas.openxmlformats.org/officeDocument/2006/relationships" r:id="rId3"/>
        </xdr:cNvPr>
        <xdr:cNvSpPr/>
      </xdr:nvSpPr>
      <xdr:spPr>
        <a:xfrm>
          <a:off x="8486775" y="1000805"/>
          <a:ext cx="1574490" cy="399370"/>
        </a:xfrm>
        <a:prstGeom prst="round2SameRect">
          <a:avLst/>
        </a:prstGeom>
        <a:solidFill>
          <a:srgbClr val="555555"/>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2FFA63F3-7E4C-4DC1-BC79-0F66048F9B50}"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Inspection Form</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32</xdr:col>
      <xdr:colOff>2865</xdr:colOff>
      <xdr:row>4</xdr:row>
      <xdr:rowOff>200705</xdr:rowOff>
    </xdr:from>
    <xdr:to>
      <xdr:col>37</xdr:col>
      <xdr:colOff>2720</xdr:colOff>
      <xdr:row>7</xdr:row>
      <xdr:rowOff>0</xdr:rowOff>
    </xdr:to>
    <xdr:sp macro="" textlink="M5S7">
      <xdr:nvSpPr>
        <xdr:cNvPr id="17" name="SUBMENU7">
          <a:hlinkClick xmlns:r="http://schemas.openxmlformats.org/officeDocument/2006/relationships" r:id="rId4"/>
        </xdr:cNvPr>
        <xdr:cNvSpPr/>
      </xdr:nvSpPr>
      <xdr:spPr>
        <a:xfrm>
          <a:off x="10061265" y="1000805"/>
          <a:ext cx="1571480" cy="399370"/>
        </a:xfrm>
        <a:prstGeom prst="round2SameRect">
          <a:avLst/>
        </a:prstGeom>
        <a:solidFill>
          <a:srgbClr val="555555"/>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6CAE8FA-B71D-4045-87A3-84E89034BDA3}"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Summary Form</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12</xdr:col>
      <xdr:colOff>2551</xdr:colOff>
      <xdr:row>4</xdr:row>
      <xdr:rowOff>200705</xdr:rowOff>
    </xdr:from>
    <xdr:to>
      <xdr:col>17</xdr:col>
      <xdr:colOff>2550</xdr:colOff>
      <xdr:row>7</xdr:row>
      <xdr:rowOff>0</xdr:rowOff>
    </xdr:to>
    <xdr:sp macro="" textlink="M5S3">
      <xdr:nvSpPr>
        <xdr:cNvPr id="13" name="SUBMENU3">
          <a:hlinkClick xmlns:r="http://schemas.openxmlformats.org/officeDocument/2006/relationships" r:id="rId5"/>
        </xdr:cNvPr>
        <xdr:cNvSpPr/>
      </xdr:nvSpPr>
      <xdr:spPr>
        <a:xfrm>
          <a:off x="3774451" y="1000805"/>
          <a:ext cx="1571624" cy="399370"/>
        </a:xfrm>
        <a:prstGeom prst="round2SameRect">
          <a:avLst/>
        </a:prstGeom>
        <a:solidFill>
          <a:srgbClr val="555555"/>
        </a:solidFill>
        <a:ln w="12700">
          <a:solidFill>
            <a:srgbClr val="7F7F7F"/>
          </a:solidFill>
        </a:ln>
        <a:effectLst>
          <a:outerShdw blurRad="50800" dist="127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272C9A7E-800F-4AE6-95B1-8AFF5CAE57C5}"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M5S3</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37</xdr:col>
      <xdr:colOff>2720</xdr:colOff>
      <xdr:row>4</xdr:row>
      <xdr:rowOff>200705</xdr:rowOff>
    </xdr:from>
    <xdr:to>
      <xdr:col>42</xdr:col>
      <xdr:colOff>0</xdr:colOff>
      <xdr:row>7</xdr:row>
      <xdr:rowOff>0</xdr:rowOff>
    </xdr:to>
    <xdr:sp macro="" textlink="M5S8">
      <xdr:nvSpPr>
        <xdr:cNvPr id="18" name="SUBMENU8">
          <a:hlinkClick xmlns:r="http://schemas.openxmlformats.org/officeDocument/2006/relationships" r:id="rId6"/>
        </xdr:cNvPr>
        <xdr:cNvSpPr/>
      </xdr:nvSpPr>
      <xdr:spPr>
        <a:xfrm>
          <a:off x="11632745" y="1000805"/>
          <a:ext cx="1568905" cy="399370"/>
        </a:xfrm>
        <a:prstGeom prst="round2SameRect">
          <a:avLst/>
        </a:prstGeom>
        <a:solidFill>
          <a:srgbClr val="555555"/>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562C4A9D-BD10-4BFB-89D6-250DB3FCE105}"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M6S8</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7</xdr:col>
      <xdr:colOff>457</xdr:colOff>
      <xdr:row>1</xdr:row>
      <xdr:rowOff>0</xdr:rowOff>
    </xdr:from>
    <xdr:to>
      <xdr:col>12</xdr:col>
      <xdr:colOff>0</xdr:colOff>
      <xdr:row>4</xdr:row>
      <xdr:rowOff>0</xdr:rowOff>
    </xdr:to>
    <xdr:sp macro="" textlink="MAIN1">
      <xdr:nvSpPr>
        <xdr:cNvPr id="3" name="MENU1">
          <a:hlinkClick xmlns:r="http://schemas.openxmlformats.org/officeDocument/2006/relationships" r:id="rId7"/>
        </xdr:cNvPr>
        <xdr:cNvSpPr/>
      </xdr:nvSpPr>
      <xdr:spPr>
        <a:xfrm>
          <a:off x="2200732" y="200025"/>
          <a:ext cx="1571168" cy="600075"/>
        </a:xfrm>
        <a:prstGeom prst="round2SameRect">
          <a:avLst/>
        </a:prstGeom>
        <a:solidFill>
          <a:srgbClr val="439639"/>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D6F2F067-2676-4601-ABCE-75BD5137E3D5}" type="TxLink">
            <a:rPr lang="en-US" sz="1100" b="0" i="0" u="none" strike="noStrike">
              <a:solidFill>
                <a:schemeClr val="bg1"/>
              </a:solidFill>
              <a:latin typeface="Arial" panose="020B0604020202020204" pitchFamily="34" charset="0"/>
              <a:cs typeface="Arial" panose="020B0604020202020204" pitchFamily="34" charset="0"/>
            </a:rPr>
            <a:pPr algn="ctr"/>
            <a:t>START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12</xdr:col>
      <xdr:colOff>0</xdr:colOff>
      <xdr:row>1</xdr:row>
      <xdr:rowOff>0</xdr:rowOff>
    </xdr:from>
    <xdr:to>
      <xdr:col>17</xdr:col>
      <xdr:colOff>0</xdr:colOff>
      <xdr:row>4</xdr:row>
      <xdr:rowOff>0</xdr:rowOff>
    </xdr:to>
    <xdr:sp macro="" textlink="MAIN2">
      <xdr:nvSpPr>
        <xdr:cNvPr id="4" name="MENU2">
          <a:hlinkClick xmlns:r="http://schemas.openxmlformats.org/officeDocument/2006/relationships" r:id="rId8"/>
        </xdr:cNvPr>
        <xdr:cNvSpPr/>
      </xdr:nvSpPr>
      <xdr:spPr>
        <a:xfrm>
          <a:off x="3771900" y="200025"/>
          <a:ext cx="1571625" cy="600075"/>
        </a:xfrm>
        <a:prstGeom prst="round2SameRect">
          <a:avLst/>
        </a:prstGeom>
        <a:solidFill>
          <a:srgbClr val="439639"/>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59A035B9-F1D2-4E89-B262-AF2DF0C338A9}" type="TxLink">
            <a:rPr lang="en-US" sz="1100" b="0" i="0" u="none" strike="noStrike">
              <a:solidFill>
                <a:schemeClr val="bg1"/>
              </a:solidFill>
              <a:latin typeface="Arial" panose="020B0604020202020204" pitchFamily="34" charset="0"/>
              <a:cs typeface="Arial" panose="020B0604020202020204" pitchFamily="34" charset="0"/>
            </a:rPr>
            <a:pPr algn="ctr"/>
            <a:t>PROJECT INFORMATION</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16</xdr:col>
      <xdr:colOff>313764</xdr:colOff>
      <xdr:row>1</xdr:row>
      <xdr:rowOff>0</xdr:rowOff>
    </xdr:from>
    <xdr:to>
      <xdr:col>26</xdr:col>
      <xdr:colOff>313764</xdr:colOff>
      <xdr:row>4</xdr:row>
      <xdr:rowOff>0</xdr:rowOff>
    </xdr:to>
    <xdr:sp macro="" textlink="MAIN3">
      <xdr:nvSpPr>
        <xdr:cNvPr id="5" name="MENU3">
          <a:hlinkClick xmlns:r="http://schemas.openxmlformats.org/officeDocument/2006/relationships" r:id="rId9"/>
        </xdr:cNvPr>
        <xdr:cNvSpPr/>
      </xdr:nvSpPr>
      <xdr:spPr>
        <a:xfrm>
          <a:off x="5333999" y="201706"/>
          <a:ext cx="3137647" cy="605118"/>
        </a:xfrm>
        <a:prstGeom prst="round2SameRect">
          <a:avLst/>
        </a:prstGeom>
        <a:solidFill>
          <a:srgbClr val="439639"/>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06A037F-AE33-47CC-85C1-F6D62694F95D}" type="TxLink">
            <a:rPr lang="en-US" sz="1100" b="0" i="0" u="none" strike="noStrike">
              <a:solidFill>
                <a:schemeClr val="bg1"/>
              </a:solidFill>
              <a:latin typeface="Arial" panose="020B0604020202020204" pitchFamily="34" charset="0"/>
              <a:cs typeface="Arial" panose="020B0604020202020204" pitchFamily="34" charset="0"/>
            </a:rPr>
            <a:pPr algn="ctr"/>
            <a:t>EMS INFORMATION INPUT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22</xdr:col>
      <xdr:colOff>0</xdr:colOff>
      <xdr:row>1</xdr:row>
      <xdr:rowOff>0</xdr:rowOff>
    </xdr:from>
    <xdr:to>
      <xdr:col>27</xdr:col>
      <xdr:colOff>0</xdr:colOff>
      <xdr:row>4</xdr:row>
      <xdr:rowOff>0</xdr:rowOff>
    </xdr:to>
    <xdr:sp macro="" textlink="MAIN4">
      <xdr:nvSpPr>
        <xdr:cNvPr id="6" name="MENU4" hidden="1">
          <a:hlinkClick xmlns:r="http://schemas.openxmlformats.org/officeDocument/2006/relationships" r:id="rId10"/>
        </xdr:cNvPr>
        <xdr:cNvSpPr/>
      </xdr:nvSpPr>
      <xdr:spPr>
        <a:xfrm>
          <a:off x="6915150" y="200025"/>
          <a:ext cx="1571625" cy="600075"/>
        </a:xfrm>
        <a:prstGeom prst="round2SameRect">
          <a:avLst/>
        </a:prstGeom>
        <a:solidFill>
          <a:srgbClr val="439639"/>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CB369157-CA5B-4E40-B1DE-604993B819B3}" type="TxLink">
            <a:rPr lang="en-US" sz="1100" b="0" i="0" u="none" strike="noStrike">
              <a:solidFill>
                <a:schemeClr val="bg1"/>
              </a:solidFill>
              <a:latin typeface="Arial" panose="020B0604020202020204" pitchFamily="34" charset="0"/>
              <a:cs typeface="Arial" panose="020B0604020202020204" pitchFamily="34" charset="0"/>
            </a:rPr>
            <a:pPr algn="ctr"/>
            <a:t>CUSTOM MEASURES INPUT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27</xdr:col>
      <xdr:colOff>0</xdr:colOff>
      <xdr:row>1</xdr:row>
      <xdr:rowOff>133350</xdr:rowOff>
    </xdr:from>
    <xdr:to>
      <xdr:col>32</xdr:col>
      <xdr:colOff>0</xdr:colOff>
      <xdr:row>4</xdr:row>
      <xdr:rowOff>133350</xdr:rowOff>
    </xdr:to>
    <xdr:sp macro="" textlink="MAIN5">
      <xdr:nvSpPr>
        <xdr:cNvPr id="7" name="MENU5">
          <a:hlinkClick xmlns:r="http://schemas.openxmlformats.org/officeDocument/2006/relationships" r:id="rId11"/>
        </xdr:cNvPr>
        <xdr:cNvSpPr/>
      </xdr:nvSpPr>
      <xdr:spPr>
        <a:xfrm>
          <a:off x="8486775" y="333375"/>
          <a:ext cx="1571625" cy="600075"/>
        </a:xfrm>
        <a:prstGeom prst="round2SameRect">
          <a:avLst/>
        </a:prstGeom>
        <a:solidFill>
          <a:srgbClr val="7BC143"/>
        </a:solidFill>
        <a:ln w="12700">
          <a:solidFill>
            <a:srgbClr val="7F7F7F"/>
          </a:solidFill>
        </a:ln>
        <a:effectLst>
          <a:outerShdw blurRad="25400" dist="508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F0EEDDA6-4934-49B4-972D-20D21D440D82}" type="TxLink">
            <a:rPr lang="en-US" sz="1100" b="0" i="0" u="none" strike="noStrike">
              <a:solidFill>
                <a:schemeClr val="bg1"/>
              </a:solidFill>
              <a:latin typeface="Arial" panose="020B0604020202020204" pitchFamily="34" charset="0"/>
              <a:cs typeface="Arial" panose="020B0604020202020204" pitchFamily="34" charset="0"/>
            </a:rPr>
            <a:pPr algn="ctr"/>
            <a:t>APPLICATION REVIEW</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32</xdr:col>
      <xdr:colOff>0</xdr:colOff>
      <xdr:row>1</xdr:row>
      <xdr:rowOff>0</xdr:rowOff>
    </xdr:from>
    <xdr:to>
      <xdr:col>37</xdr:col>
      <xdr:colOff>1</xdr:colOff>
      <xdr:row>4</xdr:row>
      <xdr:rowOff>0</xdr:rowOff>
    </xdr:to>
    <xdr:sp macro="" textlink="MAIN6">
      <xdr:nvSpPr>
        <xdr:cNvPr id="8" name="MENU6"/>
        <xdr:cNvSpPr/>
      </xdr:nvSpPr>
      <xdr:spPr>
        <a:xfrm>
          <a:off x="10058400" y="200025"/>
          <a:ext cx="1571626"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54BCEB"/>
              </a:solidFill>
            </a14:hiddenFill>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B12A3774-975E-4B41-A681-E085295C6D0E}" type="TxLink">
            <a:rPr lang="en-US" sz="1100" b="0" i="0" u="none" strike="noStrike">
              <a:noFill/>
              <a:latin typeface="Arial" panose="020B0604020202020204" pitchFamily="34" charset="0"/>
              <a:cs typeface="Arial" panose="020B0604020202020204" pitchFamily="34" charset="0"/>
            </a:rPr>
            <a:pPr algn="ctr"/>
            <a:t>FINAL STEPS</a:t>
          </a:fld>
          <a:endParaRPr lang="en-US" sz="1100">
            <a:noFill/>
            <a:latin typeface="Arial" panose="020B0604020202020204" pitchFamily="34" charset="0"/>
            <a:cs typeface="Arial" panose="020B0604020202020204" pitchFamily="34" charset="0"/>
          </a:endParaRPr>
        </a:p>
      </xdr:txBody>
    </xdr:sp>
    <xdr:clientData/>
  </xdr:twoCellAnchor>
  <xdr:twoCellAnchor>
    <xdr:from>
      <xdr:col>36</xdr:col>
      <xdr:colOff>314324</xdr:colOff>
      <xdr:row>1</xdr:row>
      <xdr:rowOff>0</xdr:rowOff>
    </xdr:from>
    <xdr:to>
      <xdr:col>41</xdr:col>
      <xdr:colOff>314324</xdr:colOff>
      <xdr:row>4</xdr:row>
      <xdr:rowOff>0</xdr:rowOff>
    </xdr:to>
    <xdr:sp macro="" textlink="MAIN7">
      <xdr:nvSpPr>
        <xdr:cNvPr id="9" name="MENU7"/>
        <xdr:cNvSpPr/>
      </xdr:nvSpPr>
      <xdr:spPr>
        <a:xfrm>
          <a:off x="11630024" y="200025"/>
          <a:ext cx="1571625"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54BCEB"/>
              </a:solidFill>
            </a14:hiddenFill>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FORM4</a:t>
          </a:fld>
          <a:endParaRPr lang="en-US" sz="1100">
            <a:noFill/>
            <a:latin typeface="Arial" panose="020B0604020202020204" pitchFamily="34" charset="0"/>
            <a:cs typeface="Arial" panose="020B0604020202020204" pitchFamily="34" charset="0"/>
          </a:endParaRPr>
        </a:p>
      </xdr:txBody>
    </xdr:sp>
    <xdr:clientData/>
  </xdr:twoCellAnchor>
  <xdr:twoCellAnchor>
    <xdr:from>
      <xdr:col>1</xdr:col>
      <xdr:colOff>0</xdr:colOff>
      <xdr:row>4</xdr:row>
      <xdr:rowOff>1</xdr:rowOff>
    </xdr:from>
    <xdr:to>
      <xdr:col>44</xdr:col>
      <xdr:colOff>0</xdr:colOff>
      <xdr:row>7</xdr:row>
      <xdr:rowOff>0</xdr:rowOff>
    </xdr:to>
    <xdr:sp macro="" textlink="">
      <xdr:nvSpPr>
        <xdr:cNvPr id="10" name="TOPRIBBON"/>
        <xdr:cNvSpPr/>
      </xdr:nvSpPr>
      <xdr:spPr>
        <a:xfrm>
          <a:off x="314325" y="800101"/>
          <a:ext cx="13515975" cy="600074"/>
        </a:xfrm>
        <a:prstGeom prst="round2SameRect">
          <a:avLst/>
        </a:prstGeom>
        <a:solidFill>
          <a:srgbClr val="7BC14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p>
      </xdr:txBody>
    </xdr:sp>
    <xdr:clientData/>
  </xdr:twoCellAnchor>
  <xdr:twoCellAnchor>
    <xdr:from>
      <xdr:col>2</xdr:col>
      <xdr:colOff>2720</xdr:colOff>
      <xdr:row>5</xdr:row>
      <xdr:rowOff>0</xdr:rowOff>
    </xdr:from>
    <xdr:to>
      <xdr:col>7</xdr:col>
      <xdr:colOff>457</xdr:colOff>
      <xdr:row>6</xdr:row>
      <xdr:rowOff>197827</xdr:rowOff>
    </xdr:to>
    <xdr:sp macro="" textlink="M5S1">
      <xdr:nvSpPr>
        <xdr:cNvPr id="11" name="SUBMENU1">
          <a:hlinkClick xmlns:r="http://schemas.openxmlformats.org/officeDocument/2006/relationships" r:id="rId11"/>
        </xdr:cNvPr>
        <xdr:cNvSpPr/>
      </xdr:nvSpPr>
      <xdr:spPr>
        <a:xfrm>
          <a:off x="631370" y="1000125"/>
          <a:ext cx="1569362" cy="397852"/>
        </a:xfrm>
        <a:prstGeom prst="round2SameRect">
          <a:avLst/>
        </a:prstGeom>
        <a:solidFill>
          <a:srgbClr val="555555"/>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2A9D6AC0-5121-4C66-8D3B-0C4F60FE0219}"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Project Summary</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7</xdr:col>
      <xdr:colOff>2551</xdr:colOff>
      <xdr:row>5</xdr:row>
      <xdr:rowOff>51480</xdr:rowOff>
    </xdr:from>
    <xdr:to>
      <xdr:col>12</xdr:col>
      <xdr:colOff>2550</xdr:colOff>
      <xdr:row>7</xdr:row>
      <xdr:rowOff>50800</xdr:rowOff>
    </xdr:to>
    <xdr:sp macro="" textlink="M5S2">
      <xdr:nvSpPr>
        <xdr:cNvPr id="12" name="SUBMENU2">
          <a:hlinkClick xmlns:r="http://schemas.openxmlformats.org/officeDocument/2006/relationships" r:id="rId12"/>
        </xdr:cNvPr>
        <xdr:cNvSpPr/>
      </xdr:nvSpPr>
      <xdr:spPr>
        <a:xfrm>
          <a:off x="2202826" y="1051605"/>
          <a:ext cx="1571624" cy="399370"/>
        </a:xfrm>
        <a:prstGeom prst="round2SameRect">
          <a:avLst/>
        </a:prstGeom>
        <a:solidFill>
          <a:srgbClr val="828282"/>
        </a:solidFill>
        <a:ln w="12700">
          <a:solidFill>
            <a:srgbClr val="7F7F7F"/>
          </a:solidFill>
        </a:ln>
        <a:effectLst>
          <a:outerShdw blurRad="25400" dist="508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DB017B9-6E71-4874-AB31-EC7916DB256F}"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Submit Application</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0</xdr:col>
      <xdr:colOff>314323</xdr:colOff>
      <xdr:row>7</xdr:row>
      <xdr:rowOff>200024</xdr:rowOff>
    </xdr:from>
    <xdr:to>
      <xdr:col>44</xdr:col>
      <xdr:colOff>0</xdr:colOff>
      <xdr:row>199</xdr:row>
      <xdr:rowOff>0</xdr:rowOff>
    </xdr:to>
    <xdr:sp macro="" textlink="">
      <xdr:nvSpPr>
        <xdr:cNvPr id="19" name="BORDER"/>
        <xdr:cNvSpPr/>
      </xdr:nvSpPr>
      <xdr:spPr>
        <a:xfrm>
          <a:off x="314323" y="1600199"/>
          <a:ext cx="13515977" cy="37804726"/>
        </a:xfrm>
        <a:prstGeom prst="frame">
          <a:avLst>
            <a:gd name="adj1" fmla="val 97"/>
          </a:avLst>
        </a:prstGeom>
        <a:noFill/>
        <a:ln w="12700" cap="flat" cmpd="sng" algn="ctr">
          <a:solidFill>
            <a:srgbClr val="828282"/>
          </a:solidFill>
          <a:prstDash val="solid"/>
          <a:miter lim="800000"/>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fPrintsWithSheet="0"/>
  </xdr:twoCellAnchor>
  <xdr:twoCellAnchor editAs="oneCell">
    <xdr:from>
      <xdr:col>2</xdr:col>
      <xdr:colOff>2720</xdr:colOff>
      <xdr:row>8</xdr:row>
      <xdr:rowOff>201232</xdr:rowOff>
    </xdr:from>
    <xdr:to>
      <xdr:col>4</xdr:col>
      <xdr:colOff>960</xdr:colOff>
      <xdr:row>11</xdr:row>
      <xdr:rowOff>1207</xdr:rowOff>
    </xdr:to>
    <xdr:sp macro="" textlink="">
      <xdr:nvSpPr>
        <xdr:cNvPr id="20" name="BACK">
          <a:hlinkClick xmlns:r="http://schemas.openxmlformats.org/officeDocument/2006/relationships" r:id="rId11"/>
        </xdr:cNvPr>
        <xdr:cNvSpPr>
          <a:spLocks noChangeAspect="1"/>
        </xdr:cNvSpPr>
      </xdr:nvSpPr>
      <xdr:spPr>
        <a:xfrm>
          <a:off x="631370" y="1801432"/>
          <a:ext cx="626890" cy="400050"/>
        </a:xfrm>
        <a:prstGeom prst="leftArrow">
          <a:avLst/>
        </a:prstGeom>
        <a:solidFill>
          <a:srgbClr val="1B6CB5"/>
        </a:solidFill>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1</xdr:col>
      <xdr:colOff>0</xdr:colOff>
      <xdr:row>7</xdr:row>
      <xdr:rowOff>0</xdr:rowOff>
    </xdr:from>
    <xdr:to>
      <xdr:col>44</xdr:col>
      <xdr:colOff>0</xdr:colOff>
      <xdr:row>8</xdr:row>
      <xdr:rowOff>0</xdr:rowOff>
    </xdr:to>
    <xdr:sp macro="" textlink="">
      <xdr:nvSpPr>
        <xdr:cNvPr id="21" name="BOTTOMRIBBON"/>
        <xdr:cNvSpPr/>
      </xdr:nvSpPr>
      <xdr:spPr>
        <a:xfrm>
          <a:off x="314325" y="1400175"/>
          <a:ext cx="13515975" cy="200025"/>
        </a:xfrm>
        <a:prstGeom prst="rect">
          <a:avLst/>
        </a:prstGeom>
        <a:solidFill>
          <a:srgbClr val="82828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solidFill>
              <a:srgbClr val="FFFFFF"/>
            </a:solidFill>
          </a:endParaRPr>
        </a:p>
      </xdr:txBody>
    </xdr:sp>
    <xdr:clientData/>
  </xdr:twoCellAnchor>
  <xdr:twoCellAnchor editAs="oneCell">
    <xdr:from>
      <xdr:col>33</xdr:col>
      <xdr:colOff>31759</xdr:colOff>
      <xdr:row>32</xdr:row>
      <xdr:rowOff>145676</xdr:rowOff>
    </xdr:from>
    <xdr:to>
      <xdr:col>41</xdr:col>
      <xdr:colOff>84224</xdr:colOff>
      <xdr:row>36</xdr:row>
      <xdr:rowOff>62853</xdr:rowOff>
    </xdr:to>
    <xdr:pic>
      <xdr:nvPicPr>
        <xdr:cNvPr id="33" name="Picture 32">
          <a:hlinkClick xmlns:r="http://schemas.openxmlformats.org/officeDocument/2006/relationships" r:id="rId13"/>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10404484" y="6146426"/>
          <a:ext cx="2567065" cy="717277"/>
        </a:xfrm>
        <a:prstGeom prst="rect">
          <a:avLst/>
        </a:prstGeom>
      </xdr:spPr>
    </xdr:pic>
    <xdr:clientData/>
  </xdr:twoCellAnchor>
  <xdr:twoCellAnchor>
    <xdr:from>
      <xdr:col>32</xdr:col>
      <xdr:colOff>11205</xdr:colOff>
      <xdr:row>15</xdr:row>
      <xdr:rowOff>190500</xdr:rowOff>
    </xdr:from>
    <xdr:to>
      <xdr:col>37</xdr:col>
      <xdr:colOff>145677</xdr:colOff>
      <xdr:row>16</xdr:row>
      <xdr:rowOff>145677</xdr:rowOff>
    </xdr:to>
    <xdr:sp macro="" textlink="">
      <xdr:nvSpPr>
        <xdr:cNvPr id="34" name="Rectangle 33">
          <a:hlinkClick xmlns:r="http://schemas.openxmlformats.org/officeDocument/2006/relationships" r:id="rId13"/>
        </xdr:cNvPr>
        <xdr:cNvSpPr/>
      </xdr:nvSpPr>
      <xdr:spPr>
        <a:xfrm>
          <a:off x="10069605" y="3190875"/>
          <a:ext cx="1706097" cy="15520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xdr:col>
      <xdr:colOff>0</xdr:colOff>
      <xdr:row>14</xdr:row>
      <xdr:rowOff>0</xdr:rowOff>
    </xdr:from>
    <xdr:to>
      <xdr:col>10</xdr:col>
      <xdr:colOff>0</xdr:colOff>
      <xdr:row>15</xdr:row>
      <xdr:rowOff>190500</xdr:rowOff>
    </xdr:to>
    <xdr:sp macro="" textlink="">
      <xdr:nvSpPr>
        <xdr:cNvPr id="2" name="Rectangle 1">
          <a:hlinkClick xmlns:r="http://schemas.openxmlformats.org/officeDocument/2006/relationships" r:id="rId8"/>
        </xdr:cNvPr>
        <xdr:cNvSpPr/>
      </xdr:nvSpPr>
      <xdr:spPr>
        <a:xfrm>
          <a:off x="941294" y="2823882"/>
          <a:ext cx="2196353" cy="39220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xdr:col>
      <xdr:colOff>0</xdr:colOff>
      <xdr:row>17</xdr:row>
      <xdr:rowOff>0</xdr:rowOff>
    </xdr:from>
    <xdr:to>
      <xdr:col>10</xdr:col>
      <xdr:colOff>0</xdr:colOff>
      <xdr:row>18</xdr:row>
      <xdr:rowOff>0</xdr:rowOff>
    </xdr:to>
    <xdr:sp macro="" textlink="">
      <xdr:nvSpPr>
        <xdr:cNvPr id="36" name="Rectangle 35">
          <a:hlinkClick xmlns:r="http://schemas.openxmlformats.org/officeDocument/2006/relationships" r:id="rId15"/>
        </xdr:cNvPr>
        <xdr:cNvSpPr/>
      </xdr:nvSpPr>
      <xdr:spPr>
        <a:xfrm>
          <a:off x="941294" y="3429000"/>
          <a:ext cx="2196353" cy="20170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xdr:col>
      <xdr:colOff>0</xdr:colOff>
      <xdr:row>19</xdr:row>
      <xdr:rowOff>0</xdr:rowOff>
    </xdr:from>
    <xdr:to>
      <xdr:col>10</xdr:col>
      <xdr:colOff>0</xdr:colOff>
      <xdr:row>20</xdr:row>
      <xdr:rowOff>0</xdr:rowOff>
    </xdr:to>
    <xdr:sp macro="" textlink="">
      <xdr:nvSpPr>
        <xdr:cNvPr id="37" name="Rectangle 36">
          <a:hlinkClick xmlns:r="http://schemas.openxmlformats.org/officeDocument/2006/relationships" r:id="rId16"/>
        </xdr:cNvPr>
        <xdr:cNvSpPr/>
      </xdr:nvSpPr>
      <xdr:spPr>
        <a:xfrm>
          <a:off x="941294" y="3832412"/>
          <a:ext cx="2196353" cy="20170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xdr:col>
      <xdr:colOff>0</xdr:colOff>
      <xdr:row>21</xdr:row>
      <xdr:rowOff>0</xdr:rowOff>
    </xdr:from>
    <xdr:to>
      <xdr:col>10</xdr:col>
      <xdr:colOff>0</xdr:colOff>
      <xdr:row>22</xdr:row>
      <xdr:rowOff>1</xdr:rowOff>
    </xdr:to>
    <xdr:sp macro="" textlink="">
      <xdr:nvSpPr>
        <xdr:cNvPr id="38" name="Rectangle 37">
          <a:hlinkClick xmlns:r="http://schemas.openxmlformats.org/officeDocument/2006/relationships" r:id="rId17"/>
        </xdr:cNvPr>
        <xdr:cNvSpPr/>
      </xdr:nvSpPr>
      <xdr:spPr>
        <a:xfrm>
          <a:off x="941294" y="4235824"/>
          <a:ext cx="2196353" cy="20170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xdr:col>
      <xdr:colOff>0</xdr:colOff>
      <xdr:row>23</xdr:row>
      <xdr:rowOff>0</xdr:rowOff>
    </xdr:from>
    <xdr:to>
      <xdr:col>10</xdr:col>
      <xdr:colOff>0</xdr:colOff>
      <xdr:row>25</xdr:row>
      <xdr:rowOff>0</xdr:rowOff>
    </xdr:to>
    <xdr:sp macro="" textlink="">
      <xdr:nvSpPr>
        <xdr:cNvPr id="39" name="Rectangle 38">
          <a:hlinkClick xmlns:r="http://schemas.openxmlformats.org/officeDocument/2006/relationships" r:id="rId9"/>
        </xdr:cNvPr>
        <xdr:cNvSpPr/>
      </xdr:nvSpPr>
      <xdr:spPr>
        <a:xfrm>
          <a:off x="941294" y="4639235"/>
          <a:ext cx="2196353" cy="40341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2</xdr:col>
      <xdr:colOff>0</xdr:colOff>
      <xdr:row>1</xdr:row>
      <xdr:rowOff>0</xdr:rowOff>
    </xdr:from>
    <xdr:to>
      <xdr:col>5</xdr:col>
      <xdr:colOff>209550</xdr:colOff>
      <xdr:row>3</xdr:row>
      <xdr:rowOff>154218</xdr:rowOff>
    </xdr:to>
    <xdr:pic>
      <xdr:nvPicPr>
        <xdr:cNvPr id="29" name="LOGO"/>
        <xdr:cNvPicPr>
          <a:picLocks noChangeAspect="1"/>
        </xdr:cNvPicPr>
      </xdr:nvPicPr>
      <xdr:blipFill>
        <a:blip xmlns:r="http://schemas.openxmlformats.org/officeDocument/2006/relationships" r:embed="rId18" cstate="email">
          <a:extLst>
            <a:ext uri="{28A0092B-C50C-407E-A947-70E740481C1C}">
              <a14:useLocalDpi xmlns:a14="http://schemas.microsoft.com/office/drawing/2010/main"/>
            </a:ext>
          </a:extLst>
        </a:blip>
        <a:stretch>
          <a:fillRect/>
        </a:stretch>
      </xdr:blipFill>
      <xdr:spPr>
        <a:xfrm>
          <a:off x="628650" y="200025"/>
          <a:ext cx="1152525" cy="554268"/>
        </a:xfrm>
        <a:prstGeom prst="rect">
          <a:avLst/>
        </a:prstGeom>
      </xdr:spPr>
    </xdr:pic>
    <xdr:clientData/>
  </xdr:twoCellAnchor>
  <xdr:twoCellAnchor>
    <xdr:from>
      <xdr:col>3</xdr:col>
      <xdr:colOff>0</xdr:colOff>
      <xdr:row>25</xdr:row>
      <xdr:rowOff>0</xdr:rowOff>
    </xdr:from>
    <xdr:to>
      <xdr:col>10</xdr:col>
      <xdr:colOff>0</xdr:colOff>
      <xdr:row>27</xdr:row>
      <xdr:rowOff>0</xdr:rowOff>
    </xdr:to>
    <xdr:sp macro="" textlink="">
      <xdr:nvSpPr>
        <xdr:cNvPr id="30" name="Rectangle 29">
          <a:hlinkClick xmlns:r="http://schemas.openxmlformats.org/officeDocument/2006/relationships" r:id="rId19"/>
        </xdr:cNvPr>
        <xdr:cNvSpPr/>
      </xdr:nvSpPr>
      <xdr:spPr>
        <a:xfrm>
          <a:off x="941294" y="4639235"/>
          <a:ext cx="2196353" cy="40341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17</xdr:col>
      <xdr:colOff>2551</xdr:colOff>
      <xdr:row>4</xdr:row>
      <xdr:rowOff>200705</xdr:rowOff>
    </xdr:from>
    <xdr:to>
      <xdr:col>22</xdr:col>
      <xdr:colOff>2550</xdr:colOff>
      <xdr:row>7</xdr:row>
      <xdr:rowOff>0</xdr:rowOff>
    </xdr:to>
    <xdr:sp macro="" textlink="M5S4">
      <xdr:nvSpPr>
        <xdr:cNvPr id="14" name="SUBMENU4">
          <a:hlinkClick xmlns:r="http://schemas.openxmlformats.org/officeDocument/2006/relationships" r:id="rId1"/>
        </xdr:cNvPr>
        <xdr:cNvSpPr/>
      </xdr:nvSpPr>
      <xdr:spPr>
        <a:xfrm>
          <a:off x="5346076" y="1000805"/>
          <a:ext cx="1571624" cy="399370"/>
        </a:xfrm>
        <a:prstGeom prst="round2SameRect">
          <a:avLst/>
        </a:prstGeom>
        <a:solidFill>
          <a:srgbClr val="555555"/>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B7C45266-6E58-4EB8-84F4-252DC759ED99}"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Offer Form</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22</xdr:col>
      <xdr:colOff>2551</xdr:colOff>
      <xdr:row>4</xdr:row>
      <xdr:rowOff>200705</xdr:rowOff>
    </xdr:from>
    <xdr:to>
      <xdr:col>27</xdr:col>
      <xdr:colOff>2549</xdr:colOff>
      <xdr:row>7</xdr:row>
      <xdr:rowOff>0</xdr:rowOff>
    </xdr:to>
    <xdr:sp macro="" textlink="M5S5">
      <xdr:nvSpPr>
        <xdr:cNvPr id="15" name="SUBMENU5">
          <a:hlinkClick xmlns:r="http://schemas.openxmlformats.org/officeDocument/2006/relationships" r:id="rId2"/>
        </xdr:cNvPr>
        <xdr:cNvSpPr/>
      </xdr:nvSpPr>
      <xdr:spPr>
        <a:xfrm>
          <a:off x="6917701" y="1000805"/>
          <a:ext cx="1571623" cy="399370"/>
        </a:xfrm>
        <a:prstGeom prst="round2SameRect">
          <a:avLst/>
        </a:prstGeom>
        <a:solidFill>
          <a:srgbClr val="555555"/>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8ECB5FB8-9114-4770-BA69-C59ADB9DA12A}"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Completion Form</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editAs="oneCell">
    <xdr:from>
      <xdr:col>33</xdr:col>
      <xdr:colOff>31759</xdr:colOff>
      <xdr:row>30</xdr:row>
      <xdr:rowOff>145676</xdr:rowOff>
    </xdr:from>
    <xdr:to>
      <xdr:col>41</xdr:col>
      <xdr:colOff>84224</xdr:colOff>
      <xdr:row>34</xdr:row>
      <xdr:rowOff>62853</xdr:rowOff>
    </xdr:to>
    <xdr:pic>
      <xdr:nvPicPr>
        <xdr:cNvPr id="2" name="Picture 1">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0385994" y="6196852"/>
          <a:ext cx="2562583" cy="724001"/>
        </a:xfrm>
        <a:prstGeom prst="rect">
          <a:avLst/>
        </a:prstGeom>
      </xdr:spPr>
    </xdr:pic>
    <xdr:clientData/>
  </xdr:twoCellAnchor>
  <xdr:twoCellAnchor>
    <xdr:from>
      <xdr:col>37</xdr:col>
      <xdr:colOff>2720</xdr:colOff>
      <xdr:row>4</xdr:row>
      <xdr:rowOff>200705</xdr:rowOff>
    </xdr:from>
    <xdr:to>
      <xdr:col>42</xdr:col>
      <xdr:colOff>0</xdr:colOff>
      <xdr:row>7</xdr:row>
      <xdr:rowOff>0</xdr:rowOff>
    </xdr:to>
    <xdr:sp macro="" textlink="M5S8">
      <xdr:nvSpPr>
        <xdr:cNvPr id="18" name="SUBMENU8">
          <a:hlinkClick xmlns:r="http://schemas.openxmlformats.org/officeDocument/2006/relationships" r:id="rId5"/>
        </xdr:cNvPr>
        <xdr:cNvSpPr/>
      </xdr:nvSpPr>
      <xdr:spPr>
        <a:xfrm>
          <a:off x="11632745" y="1000805"/>
          <a:ext cx="1568905" cy="399370"/>
        </a:xfrm>
        <a:prstGeom prst="round2SameRect">
          <a:avLst/>
        </a:prstGeom>
        <a:solidFill>
          <a:srgbClr val="555555"/>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562C4A9D-BD10-4BFB-89D6-250DB3FCE105}"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M6S8</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7</xdr:col>
      <xdr:colOff>457</xdr:colOff>
      <xdr:row>1</xdr:row>
      <xdr:rowOff>0</xdr:rowOff>
    </xdr:from>
    <xdr:to>
      <xdr:col>12</xdr:col>
      <xdr:colOff>0</xdr:colOff>
      <xdr:row>4</xdr:row>
      <xdr:rowOff>0</xdr:rowOff>
    </xdr:to>
    <xdr:sp macro="" textlink="MAIN1">
      <xdr:nvSpPr>
        <xdr:cNvPr id="3" name="MENU1">
          <a:hlinkClick xmlns:r="http://schemas.openxmlformats.org/officeDocument/2006/relationships" r:id="rId6"/>
        </xdr:cNvPr>
        <xdr:cNvSpPr/>
      </xdr:nvSpPr>
      <xdr:spPr>
        <a:xfrm>
          <a:off x="2200732" y="200025"/>
          <a:ext cx="1571168" cy="600075"/>
        </a:xfrm>
        <a:prstGeom prst="round2SameRect">
          <a:avLst/>
        </a:prstGeom>
        <a:solidFill>
          <a:srgbClr val="439639"/>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D6F2F067-2676-4601-ABCE-75BD5137E3D5}" type="TxLink">
            <a:rPr lang="en-US" sz="1100" b="0" i="0" u="none" strike="noStrike">
              <a:solidFill>
                <a:schemeClr val="bg1"/>
              </a:solidFill>
              <a:latin typeface="Arial" panose="020B0604020202020204" pitchFamily="34" charset="0"/>
              <a:cs typeface="Arial" panose="020B0604020202020204" pitchFamily="34" charset="0"/>
            </a:rPr>
            <a:pPr algn="ctr"/>
            <a:t>START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12</xdr:col>
      <xdr:colOff>0</xdr:colOff>
      <xdr:row>1</xdr:row>
      <xdr:rowOff>0</xdr:rowOff>
    </xdr:from>
    <xdr:to>
      <xdr:col>17</xdr:col>
      <xdr:colOff>0</xdr:colOff>
      <xdr:row>4</xdr:row>
      <xdr:rowOff>0</xdr:rowOff>
    </xdr:to>
    <xdr:sp macro="" textlink="MAIN2">
      <xdr:nvSpPr>
        <xdr:cNvPr id="4" name="MENU2">
          <a:hlinkClick xmlns:r="http://schemas.openxmlformats.org/officeDocument/2006/relationships" r:id="rId7"/>
        </xdr:cNvPr>
        <xdr:cNvSpPr/>
      </xdr:nvSpPr>
      <xdr:spPr>
        <a:xfrm>
          <a:off x="3771900" y="200025"/>
          <a:ext cx="1571625" cy="600075"/>
        </a:xfrm>
        <a:prstGeom prst="round2SameRect">
          <a:avLst/>
        </a:prstGeom>
        <a:solidFill>
          <a:srgbClr val="439639"/>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59A035B9-F1D2-4E89-B262-AF2DF0C338A9}" type="TxLink">
            <a:rPr lang="en-US" sz="1100" b="0" i="0" u="none" strike="noStrike">
              <a:solidFill>
                <a:schemeClr val="bg1"/>
              </a:solidFill>
              <a:latin typeface="Arial" panose="020B0604020202020204" pitchFamily="34" charset="0"/>
              <a:cs typeface="Arial" panose="020B0604020202020204" pitchFamily="34" charset="0"/>
            </a:rPr>
            <a:pPr algn="ctr"/>
            <a:t>PROJECT INFORMATION</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17</xdr:col>
      <xdr:colOff>0</xdr:colOff>
      <xdr:row>1</xdr:row>
      <xdr:rowOff>0</xdr:rowOff>
    </xdr:from>
    <xdr:to>
      <xdr:col>22</xdr:col>
      <xdr:colOff>0</xdr:colOff>
      <xdr:row>4</xdr:row>
      <xdr:rowOff>0</xdr:rowOff>
    </xdr:to>
    <xdr:sp macro="" textlink="MAIN3">
      <xdr:nvSpPr>
        <xdr:cNvPr id="5" name="MENU3">
          <a:hlinkClick xmlns:r="http://schemas.openxmlformats.org/officeDocument/2006/relationships" r:id="rId8"/>
        </xdr:cNvPr>
        <xdr:cNvSpPr/>
      </xdr:nvSpPr>
      <xdr:spPr>
        <a:xfrm>
          <a:off x="5343525" y="200025"/>
          <a:ext cx="1571625" cy="600075"/>
        </a:xfrm>
        <a:prstGeom prst="round2SameRect">
          <a:avLst/>
        </a:prstGeom>
        <a:solidFill>
          <a:srgbClr val="439639"/>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06A037F-AE33-47CC-85C1-F6D62694F95D}" type="TxLink">
            <a:rPr lang="en-US" sz="1100" b="0" i="0" u="none" strike="noStrike">
              <a:solidFill>
                <a:schemeClr val="bg1"/>
              </a:solidFill>
              <a:latin typeface="Arial" panose="020B0604020202020204" pitchFamily="34" charset="0"/>
              <a:cs typeface="Arial" panose="020B0604020202020204" pitchFamily="34" charset="0"/>
            </a:rPr>
            <a:pPr algn="ctr"/>
            <a:t>EMS INFORMATION INPUT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22</xdr:col>
      <xdr:colOff>0</xdr:colOff>
      <xdr:row>1</xdr:row>
      <xdr:rowOff>0</xdr:rowOff>
    </xdr:from>
    <xdr:to>
      <xdr:col>27</xdr:col>
      <xdr:colOff>0</xdr:colOff>
      <xdr:row>4</xdr:row>
      <xdr:rowOff>0</xdr:rowOff>
    </xdr:to>
    <xdr:sp macro="" textlink="MAIN4">
      <xdr:nvSpPr>
        <xdr:cNvPr id="6" name="MENU4">
          <a:hlinkClick xmlns:r="http://schemas.openxmlformats.org/officeDocument/2006/relationships" r:id="rId9"/>
        </xdr:cNvPr>
        <xdr:cNvSpPr/>
      </xdr:nvSpPr>
      <xdr:spPr>
        <a:xfrm>
          <a:off x="6915150" y="200025"/>
          <a:ext cx="1571625" cy="600075"/>
        </a:xfrm>
        <a:prstGeom prst="round2SameRect">
          <a:avLst/>
        </a:prstGeom>
        <a:solidFill>
          <a:srgbClr val="439639"/>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CB369157-CA5B-4E40-B1DE-604993B819B3}" type="TxLink">
            <a:rPr lang="en-US" sz="1100" b="0" i="0" u="none" strike="noStrike">
              <a:solidFill>
                <a:schemeClr val="bg1"/>
              </a:solidFill>
              <a:latin typeface="Arial" panose="020B0604020202020204" pitchFamily="34" charset="0"/>
              <a:cs typeface="Arial" panose="020B0604020202020204" pitchFamily="34" charset="0"/>
            </a:rPr>
            <a:pPr algn="ctr"/>
            <a:t>CUSTOM MEASURES INPUT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27</xdr:col>
      <xdr:colOff>0</xdr:colOff>
      <xdr:row>1</xdr:row>
      <xdr:rowOff>133350</xdr:rowOff>
    </xdr:from>
    <xdr:to>
      <xdr:col>32</xdr:col>
      <xdr:colOff>0</xdr:colOff>
      <xdr:row>4</xdr:row>
      <xdr:rowOff>133350</xdr:rowOff>
    </xdr:to>
    <xdr:sp macro="" textlink="MAIN5">
      <xdr:nvSpPr>
        <xdr:cNvPr id="7" name="MENU5">
          <a:hlinkClick xmlns:r="http://schemas.openxmlformats.org/officeDocument/2006/relationships" r:id="rId10"/>
        </xdr:cNvPr>
        <xdr:cNvSpPr/>
      </xdr:nvSpPr>
      <xdr:spPr>
        <a:xfrm>
          <a:off x="8486775" y="333375"/>
          <a:ext cx="1571625" cy="600075"/>
        </a:xfrm>
        <a:prstGeom prst="round2SameRect">
          <a:avLst/>
        </a:prstGeom>
        <a:solidFill>
          <a:srgbClr val="7BC143"/>
        </a:solidFill>
        <a:ln w="12700">
          <a:solidFill>
            <a:srgbClr val="7F7F7F"/>
          </a:solidFill>
        </a:ln>
        <a:effectLst>
          <a:outerShdw blurRad="25400" dist="508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F0EEDDA6-4934-49B4-972D-20D21D440D82}" type="TxLink">
            <a:rPr lang="en-US" sz="1100" b="0" i="0" u="none" strike="noStrike">
              <a:solidFill>
                <a:schemeClr val="bg1"/>
              </a:solidFill>
              <a:latin typeface="Arial" panose="020B0604020202020204" pitchFamily="34" charset="0"/>
              <a:cs typeface="Arial" panose="020B0604020202020204" pitchFamily="34" charset="0"/>
            </a:rPr>
            <a:pPr algn="ctr"/>
            <a:t>APPLICATION REVIEW</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32</xdr:col>
      <xdr:colOff>0</xdr:colOff>
      <xdr:row>1</xdr:row>
      <xdr:rowOff>0</xdr:rowOff>
    </xdr:from>
    <xdr:to>
      <xdr:col>37</xdr:col>
      <xdr:colOff>1</xdr:colOff>
      <xdr:row>4</xdr:row>
      <xdr:rowOff>0</xdr:rowOff>
    </xdr:to>
    <xdr:sp macro="" textlink="MAIN6">
      <xdr:nvSpPr>
        <xdr:cNvPr id="8" name="MENU6"/>
        <xdr:cNvSpPr/>
      </xdr:nvSpPr>
      <xdr:spPr>
        <a:xfrm>
          <a:off x="10058400" y="200025"/>
          <a:ext cx="1571626"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54BCEB"/>
              </a:solidFill>
            </a14:hiddenFill>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B12A3774-975E-4B41-A681-E085295C6D0E}" type="TxLink">
            <a:rPr lang="en-US" sz="1100" b="0" i="0" u="none" strike="noStrike">
              <a:noFill/>
              <a:latin typeface="Arial" panose="020B0604020202020204" pitchFamily="34" charset="0"/>
              <a:cs typeface="Arial" panose="020B0604020202020204" pitchFamily="34" charset="0"/>
            </a:rPr>
            <a:pPr algn="ctr"/>
            <a:t>FINAL STEPS</a:t>
          </a:fld>
          <a:endParaRPr lang="en-US" sz="1100">
            <a:noFill/>
            <a:latin typeface="Arial" panose="020B0604020202020204" pitchFamily="34" charset="0"/>
            <a:cs typeface="Arial" panose="020B0604020202020204" pitchFamily="34" charset="0"/>
          </a:endParaRPr>
        </a:p>
      </xdr:txBody>
    </xdr:sp>
    <xdr:clientData/>
  </xdr:twoCellAnchor>
  <xdr:twoCellAnchor>
    <xdr:from>
      <xdr:col>36</xdr:col>
      <xdr:colOff>314324</xdr:colOff>
      <xdr:row>1</xdr:row>
      <xdr:rowOff>0</xdr:rowOff>
    </xdr:from>
    <xdr:to>
      <xdr:col>41</xdr:col>
      <xdr:colOff>314324</xdr:colOff>
      <xdr:row>4</xdr:row>
      <xdr:rowOff>0</xdr:rowOff>
    </xdr:to>
    <xdr:sp macro="" textlink="MAIN7">
      <xdr:nvSpPr>
        <xdr:cNvPr id="9" name="MENU7"/>
        <xdr:cNvSpPr/>
      </xdr:nvSpPr>
      <xdr:spPr>
        <a:xfrm>
          <a:off x="11630024" y="200025"/>
          <a:ext cx="1571625"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54BCEB"/>
              </a:solidFill>
            </a14:hiddenFill>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FORM4</a:t>
          </a:fld>
          <a:endParaRPr lang="en-US" sz="1100">
            <a:noFill/>
            <a:latin typeface="Arial" panose="020B0604020202020204" pitchFamily="34" charset="0"/>
            <a:cs typeface="Arial" panose="020B0604020202020204" pitchFamily="34" charset="0"/>
          </a:endParaRPr>
        </a:p>
      </xdr:txBody>
    </xdr:sp>
    <xdr:clientData/>
  </xdr:twoCellAnchor>
  <xdr:twoCellAnchor>
    <xdr:from>
      <xdr:col>1</xdr:col>
      <xdr:colOff>0</xdr:colOff>
      <xdr:row>4</xdr:row>
      <xdr:rowOff>1</xdr:rowOff>
    </xdr:from>
    <xdr:to>
      <xdr:col>44</xdr:col>
      <xdr:colOff>0</xdr:colOff>
      <xdr:row>7</xdr:row>
      <xdr:rowOff>0</xdr:rowOff>
    </xdr:to>
    <xdr:sp macro="" textlink="">
      <xdr:nvSpPr>
        <xdr:cNvPr id="10" name="TOPRIBBON"/>
        <xdr:cNvSpPr/>
      </xdr:nvSpPr>
      <xdr:spPr>
        <a:xfrm>
          <a:off x="314325" y="800101"/>
          <a:ext cx="13515975" cy="600074"/>
        </a:xfrm>
        <a:prstGeom prst="round2SameRect">
          <a:avLst/>
        </a:prstGeom>
        <a:solidFill>
          <a:srgbClr val="7BC14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p>
      </xdr:txBody>
    </xdr:sp>
    <xdr:clientData/>
  </xdr:twoCellAnchor>
  <xdr:twoCellAnchor>
    <xdr:from>
      <xdr:col>2</xdr:col>
      <xdr:colOff>2720</xdr:colOff>
      <xdr:row>5</xdr:row>
      <xdr:rowOff>0</xdr:rowOff>
    </xdr:from>
    <xdr:to>
      <xdr:col>7</xdr:col>
      <xdr:colOff>457</xdr:colOff>
      <xdr:row>6</xdr:row>
      <xdr:rowOff>197827</xdr:rowOff>
    </xdr:to>
    <xdr:sp macro="" textlink="M5S1">
      <xdr:nvSpPr>
        <xdr:cNvPr id="11" name="SUBMENU1">
          <a:hlinkClick xmlns:r="http://schemas.openxmlformats.org/officeDocument/2006/relationships" r:id="rId10"/>
        </xdr:cNvPr>
        <xdr:cNvSpPr/>
      </xdr:nvSpPr>
      <xdr:spPr>
        <a:xfrm>
          <a:off x="631370" y="1000125"/>
          <a:ext cx="1569362" cy="397852"/>
        </a:xfrm>
        <a:prstGeom prst="round2SameRect">
          <a:avLst/>
        </a:prstGeom>
        <a:solidFill>
          <a:srgbClr val="555555"/>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2A9D6AC0-5121-4C66-8D3B-0C4F60FE0219}"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Project Summary</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7</xdr:col>
      <xdr:colOff>2551</xdr:colOff>
      <xdr:row>4</xdr:row>
      <xdr:rowOff>200705</xdr:rowOff>
    </xdr:from>
    <xdr:to>
      <xdr:col>12</xdr:col>
      <xdr:colOff>2550</xdr:colOff>
      <xdr:row>7</xdr:row>
      <xdr:rowOff>0</xdr:rowOff>
    </xdr:to>
    <xdr:sp macro="" textlink="M5S2">
      <xdr:nvSpPr>
        <xdr:cNvPr id="12" name="SUBMENU2">
          <a:hlinkClick xmlns:r="http://schemas.openxmlformats.org/officeDocument/2006/relationships" r:id="rId11"/>
        </xdr:cNvPr>
        <xdr:cNvSpPr/>
      </xdr:nvSpPr>
      <xdr:spPr>
        <a:xfrm>
          <a:off x="2202826" y="1000805"/>
          <a:ext cx="1571624" cy="399370"/>
        </a:xfrm>
        <a:prstGeom prst="round2SameRect">
          <a:avLst/>
        </a:prstGeom>
        <a:solidFill>
          <a:srgbClr val="555555"/>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DB017B9-6E71-4874-AB31-EC7916DB256F}"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Submit Application</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12</xdr:col>
      <xdr:colOff>2551</xdr:colOff>
      <xdr:row>5</xdr:row>
      <xdr:rowOff>51480</xdr:rowOff>
    </xdr:from>
    <xdr:to>
      <xdr:col>17</xdr:col>
      <xdr:colOff>2550</xdr:colOff>
      <xdr:row>7</xdr:row>
      <xdr:rowOff>50800</xdr:rowOff>
    </xdr:to>
    <xdr:sp macro="" textlink="M5S3">
      <xdr:nvSpPr>
        <xdr:cNvPr id="13" name="SUBMENU3">
          <a:hlinkClick xmlns:r="http://schemas.openxmlformats.org/officeDocument/2006/relationships" r:id="rId12"/>
        </xdr:cNvPr>
        <xdr:cNvSpPr/>
      </xdr:nvSpPr>
      <xdr:spPr>
        <a:xfrm>
          <a:off x="3774451" y="1051605"/>
          <a:ext cx="1571624" cy="399370"/>
        </a:xfrm>
        <a:prstGeom prst="round2SameRect">
          <a:avLst/>
        </a:prstGeom>
        <a:solidFill>
          <a:srgbClr val="828282"/>
        </a:solidFill>
        <a:ln w="12700">
          <a:solidFill>
            <a:srgbClr val="7F7F7F"/>
          </a:solidFill>
        </a:ln>
        <a:effectLst>
          <a:outerShdw blurRad="25400" dist="508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272C9A7E-800F-4AE6-95B1-8AFF5CAE57C5}"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M5S3</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27</xdr:col>
      <xdr:colOff>0</xdr:colOff>
      <xdr:row>4</xdr:row>
      <xdr:rowOff>200705</xdr:rowOff>
    </xdr:from>
    <xdr:to>
      <xdr:col>32</xdr:col>
      <xdr:colOff>2865</xdr:colOff>
      <xdr:row>7</xdr:row>
      <xdr:rowOff>0</xdr:rowOff>
    </xdr:to>
    <xdr:sp macro="" textlink="M5S6">
      <xdr:nvSpPr>
        <xdr:cNvPr id="16" name="SUBMENU6">
          <a:hlinkClick xmlns:r="http://schemas.openxmlformats.org/officeDocument/2006/relationships" r:id="rId13"/>
        </xdr:cNvPr>
        <xdr:cNvSpPr/>
      </xdr:nvSpPr>
      <xdr:spPr>
        <a:xfrm>
          <a:off x="8486775" y="1000805"/>
          <a:ext cx="1574490" cy="399370"/>
        </a:xfrm>
        <a:prstGeom prst="round2SameRect">
          <a:avLst/>
        </a:prstGeom>
        <a:solidFill>
          <a:srgbClr val="555555"/>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2FFA63F3-7E4C-4DC1-BC79-0F66048F9B50}"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Inspection Form</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32</xdr:col>
      <xdr:colOff>2865</xdr:colOff>
      <xdr:row>4</xdr:row>
      <xdr:rowOff>200705</xdr:rowOff>
    </xdr:from>
    <xdr:to>
      <xdr:col>37</xdr:col>
      <xdr:colOff>2720</xdr:colOff>
      <xdr:row>7</xdr:row>
      <xdr:rowOff>0</xdr:rowOff>
    </xdr:to>
    <xdr:sp macro="" textlink="M5S7">
      <xdr:nvSpPr>
        <xdr:cNvPr id="17" name="SUBMENU7">
          <a:hlinkClick xmlns:r="http://schemas.openxmlformats.org/officeDocument/2006/relationships" r:id="rId14"/>
        </xdr:cNvPr>
        <xdr:cNvSpPr/>
      </xdr:nvSpPr>
      <xdr:spPr>
        <a:xfrm>
          <a:off x="10061265" y="1000805"/>
          <a:ext cx="1571480" cy="399370"/>
        </a:xfrm>
        <a:prstGeom prst="round2SameRect">
          <a:avLst/>
        </a:prstGeom>
        <a:solidFill>
          <a:srgbClr val="555555"/>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6CAE8FA-B71D-4045-87A3-84E89034BDA3}"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Summary Form</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0</xdr:col>
      <xdr:colOff>314323</xdr:colOff>
      <xdr:row>7</xdr:row>
      <xdr:rowOff>200024</xdr:rowOff>
    </xdr:from>
    <xdr:to>
      <xdr:col>44</xdr:col>
      <xdr:colOff>0</xdr:colOff>
      <xdr:row>199</xdr:row>
      <xdr:rowOff>0</xdr:rowOff>
    </xdr:to>
    <xdr:sp macro="" textlink="">
      <xdr:nvSpPr>
        <xdr:cNvPr id="19" name="BORDER"/>
        <xdr:cNvSpPr/>
      </xdr:nvSpPr>
      <xdr:spPr>
        <a:xfrm>
          <a:off x="314323" y="1600199"/>
          <a:ext cx="13515977" cy="37804726"/>
        </a:xfrm>
        <a:prstGeom prst="frame">
          <a:avLst>
            <a:gd name="adj1" fmla="val 97"/>
          </a:avLst>
        </a:prstGeom>
        <a:noFill/>
        <a:ln w="12700" cap="flat" cmpd="sng" algn="ctr">
          <a:solidFill>
            <a:srgbClr val="828282"/>
          </a:solidFill>
          <a:prstDash val="solid"/>
          <a:miter lim="800000"/>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fPrintsWithSheet="0"/>
  </xdr:twoCellAnchor>
  <xdr:twoCellAnchor editAs="oneCell">
    <xdr:from>
      <xdr:col>2</xdr:col>
      <xdr:colOff>2720</xdr:colOff>
      <xdr:row>8</xdr:row>
      <xdr:rowOff>201232</xdr:rowOff>
    </xdr:from>
    <xdr:to>
      <xdr:col>4</xdr:col>
      <xdr:colOff>960</xdr:colOff>
      <xdr:row>11</xdr:row>
      <xdr:rowOff>1207</xdr:rowOff>
    </xdr:to>
    <xdr:sp macro="" textlink="">
      <xdr:nvSpPr>
        <xdr:cNvPr id="20" name="BACK">
          <a:hlinkClick xmlns:r="http://schemas.openxmlformats.org/officeDocument/2006/relationships" r:id="rId11"/>
        </xdr:cNvPr>
        <xdr:cNvSpPr>
          <a:spLocks noChangeAspect="1"/>
        </xdr:cNvSpPr>
      </xdr:nvSpPr>
      <xdr:spPr>
        <a:xfrm>
          <a:off x="631370" y="1801432"/>
          <a:ext cx="626890" cy="400050"/>
        </a:xfrm>
        <a:prstGeom prst="leftArrow">
          <a:avLst/>
        </a:prstGeom>
        <a:solidFill>
          <a:srgbClr val="1B6CB5"/>
        </a:solidFill>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1</xdr:col>
      <xdr:colOff>0</xdr:colOff>
      <xdr:row>7</xdr:row>
      <xdr:rowOff>0</xdr:rowOff>
    </xdr:from>
    <xdr:to>
      <xdr:col>44</xdr:col>
      <xdr:colOff>0</xdr:colOff>
      <xdr:row>8</xdr:row>
      <xdr:rowOff>0</xdr:rowOff>
    </xdr:to>
    <xdr:sp macro="" textlink="">
      <xdr:nvSpPr>
        <xdr:cNvPr id="21" name="BOTTOMRIBBON"/>
        <xdr:cNvSpPr/>
      </xdr:nvSpPr>
      <xdr:spPr>
        <a:xfrm>
          <a:off x="314325" y="1400175"/>
          <a:ext cx="13515975" cy="200025"/>
        </a:xfrm>
        <a:prstGeom prst="rect">
          <a:avLst/>
        </a:prstGeom>
        <a:solidFill>
          <a:srgbClr val="82828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solidFill>
              <a:srgbClr val="FFFFFF"/>
            </a:solidFill>
          </a:endParaRPr>
        </a:p>
      </xdr:txBody>
    </xdr:sp>
    <xdr:clientData/>
  </xdr:twoCellAnchor>
  <xdr:twoCellAnchor editAs="oneCell">
    <xdr:from>
      <xdr:col>2</xdr:col>
      <xdr:colOff>0</xdr:colOff>
      <xdr:row>1</xdr:row>
      <xdr:rowOff>0</xdr:rowOff>
    </xdr:from>
    <xdr:to>
      <xdr:col>5</xdr:col>
      <xdr:colOff>209550</xdr:colOff>
      <xdr:row>3</xdr:row>
      <xdr:rowOff>154218</xdr:rowOff>
    </xdr:to>
    <xdr:pic>
      <xdr:nvPicPr>
        <xdr:cNvPr id="28" name="LOGO"/>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628650" y="200025"/>
          <a:ext cx="1152525" cy="554268"/>
        </a:xfrm>
        <a:prstGeom prst="rect">
          <a:avLst/>
        </a:prstGeom>
      </xdr:spPr>
    </xdr:pic>
    <xdr:clientData/>
  </xdr:twoCellAnchor>
  <xdr:twoCellAnchor>
    <xdr:from>
      <xdr:col>32</xdr:col>
      <xdr:colOff>11205</xdr:colOff>
      <xdr:row>15</xdr:row>
      <xdr:rowOff>190500</xdr:rowOff>
    </xdr:from>
    <xdr:to>
      <xdr:col>37</xdr:col>
      <xdr:colOff>145677</xdr:colOff>
      <xdr:row>16</xdr:row>
      <xdr:rowOff>145677</xdr:rowOff>
    </xdr:to>
    <xdr:sp macro="" textlink="">
      <xdr:nvSpPr>
        <xdr:cNvPr id="22" name="Rectangle 21">
          <a:hlinkClick xmlns:r="http://schemas.openxmlformats.org/officeDocument/2006/relationships" r:id="rId3"/>
        </xdr:cNvPr>
        <xdr:cNvSpPr/>
      </xdr:nvSpPr>
      <xdr:spPr>
        <a:xfrm>
          <a:off x="10051676" y="3216088"/>
          <a:ext cx="1703295" cy="15688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22</xdr:col>
      <xdr:colOff>2551</xdr:colOff>
      <xdr:row>4</xdr:row>
      <xdr:rowOff>200705</xdr:rowOff>
    </xdr:from>
    <xdr:to>
      <xdr:col>27</xdr:col>
      <xdr:colOff>2549</xdr:colOff>
      <xdr:row>7</xdr:row>
      <xdr:rowOff>0</xdr:rowOff>
    </xdr:to>
    <xdr:sp macro="" textlink="M5S5">
      <xdr:nvSpPr>
        <xdr:cNvPr id="15" name="SUBMENU5">
          <a:hlinkClick xmlns:r="http://schemas.openxmlformats.org/officeDocument/2006/relationships" r:id="rId1"/>
        </xdr:cNvPr>
        <xdr:cNvSpPr/>
      </xdr:nvSpPr>
      <xdr:spPr>
        <a:xfrm>
          <a:off x="6917701" y="1000805"/>
          <a:ext cx="1571623" cy="399370"/>
        </a:xfrm>
        <a:prstGeom prst="round2SameRect">
          <a:avLst/>
        </a:prstGeom>
        <a:solidFill>
          <a:srgbClr val="555555"/>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8ECB5FB8-9114-4770-BA69-C59ADB9DA12A}"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Completion Form</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27</xdr:col>
      <xdr:colOff>0</xdr:colOff>
      <xdr:row>4</xdr:row>
      <xdr:rowOff>200705</xdr:rowOff>
    </xdr:from>
    <xdr:to>
      <xdr:col>32</xdr:col>
      <xdr:colOff>2865</xdr:colOff>
      <xdr:row>7</xdr:row>
      <xdr:rowOff>0</xdr:rowOff>
    </xdr:to>
    <xdr:sp macro="" textlink="M5S6">
      <xdr:nvSpPr>
        <xdr:cNvPr id="16" name="SUBMENU6">
          <a:hlinkClick xmlns:r="http://schemas.openxmlformats.org/officeDocument/2006/relationships" r:id="rId2"/>
        </xdr:cNvPr>
        <xdr:cNvSpPr/>
      </xdr:nvSpPr>
      <xdr:spPr>
        <a:xfrm>
          <a:off x="8486775" y="1000805"/>
          <a:ext cx="1574490" cy="399370"/>
        </a:xfrm>
        <a:prstGeom prst="round2SameRect">
          <a:avLst/>
        </a:prstGeom>
        <a:solidFill>
          <a:srgbClr val="555555"/>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2FFA63F3-7E4C-4DC1-BC79-0F66048F9B50}"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Inspection Form</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32</xdr:col>
      <xdr:colOff>2865</xdr:colOff>
      <xdr:row>4</xdr:row>
      <xdr:rowOff>200705</xdr:rowOff>
    </xdr:from>
    <xdr:to>
      <xdr:col>37</xdr:col>
      <xdr:colOff>2720</xdr:colOff>
      <xdr:row>7</xdr:row>
      <xdr:rowOff>0</xdr:rowOff>
    </xdr:to>
    <xdr:sp macro="" textlink="M5S7">
      <xdr:nvSpPr>
        <xdr:cNvPr id="17" name="SUBMENU7">
          <a:hlinkClick xmlns:r="http://schemas.openxmlformats.org/officeDocument/2006/relationships" r:id="rId3"/>
        </xdr:cNvPr>
        <xdr:cNvSpPr/>
      </xdr:nvSpPr>
      <xdr:spPr>
        <a:xfrm>
          <a:off x="10061265" y="1000805"/>
          <a:ext cx="1571480" cy="399370"/>
        </a:xfrm>
        <a:prstGeom prst="round2SameRect">
          <a:avLst/>
        </a:prstGeom>
        <a:solidFill>
          <a:srgbClr val="555555"/>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6CAE8FA-B71D-4045-87A3-84E89034BDA3}"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Summary Form</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12</xdr:col>
      <xdr:colOff>2551</xdr:colOff>
      <xdr:row>4</xdr:row>
      <xdr:rowOff>200705</xdr:rowOff>
    </xdr:from>
    <xdr:to>
      <xdr:col>17</xdr:col>
      <xdr:colOff>2550</xdr:colOff>
      <xdr:row>7</xdr:row>
      <xdr:rowOff>0</xdr:rowOff>
    </xdr:to>
    <xdr:sp macro="" textlink="M5S3">
      <xdr:nvSpPr>
        <xdr:cNvPr id="13" name="SUBMENU3">
          <a:hlinkClick xmlns:r="http://schemas.openxmlformats.org/officeDocument/2006/relationships" r:id="rId4"/>
        </xdr:cNvPr>
        <xdr:cNvSpPr/>
      </xdr:nvSpPr>
      <xdr:spPr>
        <a:xfrm>
          <a:off x="3774451" y="1000805"/>
          <a:ext cx="1571624" cy="399370"/>
        </a:xfrm>
        <a:prstGeom prst="round2SameRect">
          <a:avLst/>
        </a:prstGeom>
        <a:solidFill>
          <a:srgbClr val="555555"/>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272C9A7E-800F-4AE6-95B1-8AFF5CAE57C5}"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M5S3</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37</xdr:col>
      <xdr:colOff>2720</xdr:colOff>
      <xdr:row>4</xdr:row>
      <xdr:rowOff>200705</xdr:rowOff>
    </xdr:from>
    <xdr:to>
      <xdr:col>42</xdr:col>
      <xdr:colOff>0</xdr:colOff>
      <xdr:row>7</xdr:row>
      <xdr:rowOff>0</xdr:rowOff>
    </xdr:to>
    <xdr:sp macro="" textlink="M5S8">
      <xdr:nvSpPr>
        <xdr:cNvPr id="18" name="SUBMENU8">
          <a:hlinkClick xmlns:r="http://schemas.openxmlformats.org/officeDocument/2006/relationships" r:id="rId5"/>
        </xdr:cNvPr>
        <xdr:cNvSpPr/>
      </xdr:nvSpPr>
      <xdr:spPr>
        <a:xfrm>
          <a:off x="11632745" y="1000805"/>
          <a:ext cx="1568905" cy="399370"/>
        </a:xfrm>
        <a:prstGeom prst="round2SameRect">
          <a:avLst/>
        </a:prstGeom>
        <a:solidFill>
          <a:srgbClr val="555555"/>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562C4A9D-BD10-4BFB-89D6-250DB3FCE105}"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M6S8</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editAs="oneCell">
    <xdr:from>
      <xdr:col>41</xdr:col>
      <xdr:colOff>0</xdr:colOff>
      <xdr:row>9</xdr:row>
      <xdr:rowOff>1047</xdr:rowOff>
    </xdr:from>
    <xdr:to>
      <xdr:col>42</xdr:col>
      <xdr:colOff>313195</xdr:colOff>
      <xdr:row>11</xdr:row>
      <xdr:rowOff>1046</xdr:rowOff>
    </xdr:to>
    <xdr:sp macro="" textlink="">
      <xdr:nvSpPr>
        <xdr:cNvPr id="2" name="NEXT">
          <a:hlinkClick xmlns:r="http://schemas.openxmlformats.org/officeDocument/2006/relationships" r:id="rId1"/>
        </xdr:cNvPr>
        <xdr:cNvSpPr>
          <a:spLocks noChangeAspect="1"/>
        </xdr:cNvSpPr>
      </xdr:nvSpPr>
      <xdr:spPr>
        <a:xfrm>
          <a:off x="12887325" y="1801272"/>
          <a:ext cx="627520" cy="400049"/>
        </a:xfrm>
        <a:prstGeom prst="rightArrow">
          <a:avLst/>
        </a:prstGeom>
        <a:solidFill>
          <a:srgbClr val="1B6CB5"/>
        </a:solidFill>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7</xdr:col>
      <xdr:colOff>457</xdr:colOff>
      <xdr:row>1</xdr:row>
      <xdr:rowOff>0</xdr:rowOff>
    </xdr:from>
    <xdr:to>
      <xdr:col>12</xdr:col>
      <xdr:colOff>0</xdr:colOff>
      <xdr:row>4</xdr:row>
      <xdr:rowOff>0</xdr:rowOff>
    </xdr:to>
    <xdr:sp macro="" textlink="MAIN1">
      <xdr:nvSpPr>
        <xdr:cNvPr id="3" name="MENU1">
          <a:hlinkClick xmlns:r="http://schemas.openxmlformats.org/officeDocument/2006/relationships" r:id="rId6"/>
        </xdr:cNvPr>
        <xdr:cNvSpPr/>
      </xdr:nvSpPr>
      <xdr:spPr>
        <a:xfrm>
          <a:off x="2200732" y="200025"/>
          <a:ext cx="1571168" cy="600075"/>
        </a:xfrm>
        <a:prstGeom prst="round2SameRect">
          <a:avLst/>
        </a:prstGeom>
        <a:solidFill>
          <a:srgbClr val="439639"/>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D6F2F067-2676-4601-ABCE-75BD5137E3D5}" type="TxLink">
            <a:rPr lang="en-US" sz="1100" b="0" i="0" u="none" strike="noStrike">
              <a:solidFill>
                <a:schemeClr val="bg1"/>
              </a:solidFill>
              <a:latin typeface="Arial" panose="020B0604020202020204" pitchFamily="34" charset="0"/>
              <a:cs typeface="Arial" panose="020B0604020202020204" pitchFamily="34" charset="0"/>
            </a:rPr>
            <a:pPr algn="ctr"/>
            <a:t>START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12</xdr:col>
      <xdr:colOff>0</xdr:colOff>
      <xdr:row>1</xdr:row>
      <xdr:rowOff>0</xdr:rowOff>
    </xdr:from>
    <xdr:to>
      <xdr:col>17</xdr:col>
      <xdr:colOff>0</xdr:colOff>
      <xdr:row>4</xdr:row>
      <xdr:rowOff>0</xdr:rowOff>
    </xdr:to>
    <xdr:sp macro="" textlink="MAIN2">
      <xdr:nvSpPr>
        <xdr:cNvPr id="4" name="MENU2">
          <a:hlinkClick xmlns:r="http://schemas.openxmlformats.org/officeDocument/2006/relationships" r:id="rId7"/>
        </xdr:cNvPr>
        <xdr:cNvSpPr/>
      </xdr:nvSpPr>
      <xdr:spPr>
        <a:xfrm>
          <a:off x="3771900" y="200025"/>
          <a:ext cx="1571625" cy="600075"/>
        </a:xfrm>
        <a:prstGeom prst="round2SameRect">
          <a:avLst/>
        </a:prstGeom>
        <a:solidFill>
          <a:srgbClr val="439639"/>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59A035B9-F1D2-4E89-B262-AF2DF0C338A9}" type="TxLink">
            <a:rPr lang="en-US" sz="1100" b="0" i="0" u="none" strike="noStrike">
              <a:solidFill>
                <a:schemeClr val="bg1"/>
              </a:solidFill>
              <a:latin typeface="Arial" panose="020B0604020202020204" pitchFamily="34" charset="0"/>
              <a:cs typeface="Arial" panose="020B0604020202020204" pitchFamily="34" charset="0"/>
            </a:rPr>
            <a:pPr algn="ctr"/>
            <a:t>PROJECT INFORMATION</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16</xdr:col>
      <xdr:colOff>313764</xdr:colOff>
      <xdr:row>1</xdr:row>
      <xdr:rowOff>0</xdr:rowOff>
    </xdr:from>
    <xdr:to>
      <xdr:col>26</xdr:col>
      <xdr:colOff>313764</xdr:colOff>
      <xdr:row>4</xdr:row>
      <xdr:rowOff>0</xdr:rowOff>
    </xdr:to>
    <xdr:sp macro="" textlink="MAIN3">
      <xdr:nvSpPr>
        <xdr:cNvPr id="5" name="MENU3">
          <a:hlinkClick xmlns:r="http://schemas.openxmlformats.org/officeDocument/2006/relationships" r:id="rId8"/>
        </xdr:cNvPr>
        <xdr:cNvSpPr/>
      </xdr:nvSpPr>
      <xdr:spPr>
        <a:xfrm>
          <a:off x="5333999" y="201706"/>
          <a:ext cx="3137647" cy="605118"/>
        </a:xfrm>
        <a:prstGeom prst="round2SameRect">
          <a:avLst/>
        </a:prstGeom>
        <a:solidFill>
          <a:srgbClr val="439639"/>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06A037F-AE33-47CC-85C1-F6D62694F95D}" type="TxLink">
            <a:rPr lang="en-US" sz="1100" b="0" i="0" u="none" strike="noStrike">
              <a:solidFill>
                <a:schemeClr val="bg1"/>
              </a:solidFill>
              <a:latin typeface="Arial" panose="020B0604020202020204" pitchFamily="34" charset="0"/>
              <a:cs typeface="Arial" panose="020B0604020202020204" pitchFamily="34" charset="0"/>
            </a:rPr>
            <a:pPr algn="ctr"/>
            <a:t>EMS INFORMATION INPUT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22</xdr:col>
      <xdr:colOff>0</xdr:colOff>
      <xdr:row>1</xdr:row>
      <xdr:rowOff>0</xdr:rowOff>
    </xdr:from>
    <xdr:to>
      <xdr:col>27</xdr:col>
      <xdr:colOff>0</xdr:colOff>
      <xdr:row>4</xdr:row>
      <xdr:rowOff>0</xdr:rowOff>
    </xdr:to>
    <xdr:sp macro="" textlink="MAIN4">
      <xdr:nvSpPr>
        <xdr:cNvPr id="6" name="MENU4" hidden="1">
          <a:hlinkClick xmlns:r="http://schemas.openxmlformats.org/officeDocument/2006/relationships" r:id="rId9"/>
        </xdr:cNvPr>
        <xdr:cNvSpPr/>
      </xdr:nvSpPr>
      <xdr:spPr>
        <a:xfrm>
          <a:off x="6915150" y="200025"/>
          <a:ext cx="1571625" cy="600075"/>
        </a:xfrm>
        <a:prstGeom prst="round2SameRect">
          <a:avLst/>
        </a:prstGeom>
        <a:solidFill>
          <a:srgbClr val="439639"/>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CB369157-CA5B-4E40-B1DE-604993B819B3}" type="TxLink">
            <a:rPr lang="en-US" sz="1100" b="0" i="0" u="none" strike="noStrike">
              <a:solidFill>
                <a:schemeClr val="bg1"/>
              </a:solidFill>
              <a:latin typeface="Arial" panose="020B0604020202020204" pitchFamily="34" charset="0"/>
              <a:cs typeface="Arial" panose="020B0604020202020204" pitchFamily="34" charset="0"/>
            </a:rPr>
            <a:pPr algn="ctr"/>
            <a:t>CUSTOM MEASURES INPUT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27</xdr:col>
      <xdr:colOff>0</xdr:colOff>
      <xdr:row>1</xdr:row>
      <xdr:rowOff>133350</xdr:rowOff>
    </xdr:from>
    <xdr:to>
      <xdr:col>32</xdr:col>
      <xdr:colOff>0</xdr:colOff>
      <xdr:row>4</xdr:row>
      <xdr:rowOff>133350</xdr:rowOff>
    </xdr:to>
    <xdr:sp macro="" textlink="MAIN5">
      <xdr:nvSpPr>
        <xdr:cNvPr id="7" name="MENU5">
          <a:hlinkClick xmlns:r="http://schemas.openxmlformats.org/officeDocument/2006/relationships" r:id="rId10"/>
        </xdr:cNvPr>
        <xdr:cNvSpPr/>
      </xdr:nvSpPr>
      <xdr:spPr>
        <a:xfrm>
          <a:off x="8486775" y="333375"/>
          <a:ext cx="1571625" cy="600075"/>
        </a:xfrm>
        <a:prstGeom prst="round2SameRect">
          <a:avLst/>
        </a:prstGeom>
        <a:solidFill>
          <a:srgbClr val="7BC143"/>
        </a:solidFill>
        <a:ln w="12700">
          <a:solidFill>
            <a:srgbClr val="7F7F7F"/>
          </a:solidFill>
        </a:ln>
        <a:effectLst>
          <a:outerShdw blurRad="25400" dist="508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F0EEDDA6-4934-49B4-972D-20D21D440D82}" type="TxLink">
            <a:rPr lang="en-US" sz="1100" b="0" i="0" u="none" strike="noStrike">
              <a:solidFill>
                <a:schemeClr val="bg1"/>
              </a:solidFill>
              <a:latin typeface="Arial" panose="020B0604020202020204" pitchFamily="34" charset="0"/>
              <a:cs typeface="Arial" panose="020B0604020202020204" pitchFamily="34" charset="0"/>
            </a:rPr>
            <a:pPr algn="ctr"/>
            <a:t>APPLICATION REVIEW</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32</xdr:col>
      <xdr:colOff>0</xdr:colOff>
      <xdr:row>1</xdr:row>
      <xdr:rowOff>0</xdr:rowOff>
    </xdr:from>
    <xdr:to>
      <xdr:col>37</xdr:col>
      <xdr:colOff>1</xdr:colOff>
      <xdr:row>4</xdr:row>
      <xdr:rowOff>0</xdr:rowOff>
    </xdr:to>
    <xdr:sp macro="" textlink="MAIN6">
      <xdr:nvSpPr>
        <xdr:cNvPr id="8" name="MENU6"/>
        <xdr:cNvSpPr/>
      </xdr:nvSpPr>
      <xdr:spPr>
        <a:xfrm>
          <a:off x="10058400" y="200025"/>
          <a:ext cx="1571626"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54BCEB"/>
              </a:solidFill>
            </a14:hiddenFill>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B12A3774-975E-4B41-A681-E085295C6D0E}" type="TxLink">
            <a:rPr lang="en-US" sz="1100" b="0" i="0" u="none" strike="noStrike">
              <a:noFill/>
              <a:latin typeface="Arial" panose="020B0604020202020204" pitchFamily="34" charset="0"/>
              <a:cs typeface="Arial" panose="020B0604020202020204" pitchFamily="34" charset="0"/>
            </a:rPr>
            <a:pPr algn="ctr"/>
            <a:t>FINAL STEPS</a:t>
          </a:fld>
          <a:endParaRPr lang="en-US" sz="1100">
            <a:noFill/>
            <a:latin typeface="Arial" panose="020B0604020202020204" pitchFamily="34" charset="0"/>
            <a:cs typeface="Arial" panose="020B0604020202020204" pitchFamily="34" charset="0"/>
          </a:endParaRPr>
        </a:p>
      </xdr:txBody>
    </xdr:sp>
    <xdr:clientData/>
  </xdr:twoCellAnchor>
  <xdr:twoCellAnchor>
    <xdr:from>
      <xdr:col>36</xdr:col>
      <xdr:colOff>314324</xdr:colOff>
      <xdr:row>1</xdr:row>
      <xdr:rowOff>0</xdr:rowOff>
    </xdr:from>
    <xdr:to>
      <xdr:col>41</xdr:col>
      <xdr:colOff>314324</xdr:colOff>
      <xdr:row>4</xdr:row>
      <xdr:rowOff>0</xdr:rowOff>
    </xdr:to>
    <xdr:sp macro="" textlink="MAIN7">
      <xdr:nvSpPr>
        <xdr:cNvPr id="9" name="MENU7"/>
        <xdr:cNvSpPr/>
      </xdr:nvSpPr>
      <xdr:spPr>
        <a:xfrm>
          <a:off x="11630024" y="200025"/>
          <a:ext cx="1571625"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54BCEB"/>
              </a:solidFill>
            </a14:hiddenFill>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FORM4</a:t>
          </a:fld>
          <a:endParaRPr lang="en-US" sz="1100">
            <a:noFill/>
            <a:latin typeface="Arial" panose="020B0604020202020204" pitchFamily="34" charset="0"/>
            <a:cs typeface="Arial" panose="020B0604020202020204" pitchFamily="34" charset="0"/>
          </a:endParaRPr>
        </a:p>
      </xdr:txBody>
    </xdr:sp>
    <xdr:clientData/>
  </xdr:twoCellAnchor>
  <xdr:twoCellAnchor>
    <xdr:from>
      <xdr:col>1</xdr:col>
      <xdr:colOff>0</xdr:colOff>
      <xdr:row>4</xdr:row>
      <xdr:rowOff>1</xdr:rowOff>
    </xdr:from>
    <xdr:to>
      <xdr:col>44</xdr:col>
      <xdr:colOff>0</xdr:colOff>
      <xdr:row>7</xdr:row>
      <xdr:rowOff>0</xdr:rowOff>
    </xdr:to>
    <xdr:sp macro="" textlink="">
      <xdr:nvSpPr>
        <xdr:cNvPr id="10" name="TOPRIBBON"/>
        <xdr:cNvSpPr/>
      </xdr:nvSpPr>
      <xdr:spPr>
        <a:xfrm>
          <a:off x="314325" y="800101"/>
          <a:ext cx="13515975" cy="600074"/>
        </a:xfrm>
        <a:prstGeom prst="round2SameRect">
          <a:avLst/>
        </a:prstGeom>
        <a:solidFill>
          <a:srgbClr val="7BC14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p>
      </xdr:txBody>
    </xdr:sp>
    <xdr:clientData/>
  </xdr:twoCellAnchor>
  <xdr:twoCellAnchor>
    <xdr:from>
      <xdr:col>2</xdr:col>
      <xdr:colOff>2720</xdr:colOff>
      <xdr:row>5</xdr:row>
      <xdr:rowOff>0</xdr:rowOff>
    </xdr:from>
    <xdr:to>
      <xdr:col>7</xdr:col>
      <xdr:colOff>457</xdr:colOff>
      <xdr:row>6</xdr:row>
      <xdr:rowOff>197827</xdr:rowOff>
    </xdr:to>
    <xdr:sp macro="" textlink="M5S1">
      <xdr:nvSpPr>
        <xdr:cNvPr id="11" name="SUBMENU1">
          <a:hlinkClick xmlns:r="http://schemas.openxmlformats.org/officeDocument/2006/relationships" r:id="rId10"/>
        </xdr:cNvPr>
        <xdr:cNvSpPr/>
      </xdr:nvSpPr>
      <xdr:spPr>
        <a:xfrm>
          <a:off x="631370" y="1000125"/>
          <a:ext cx="1569362" cy="397852"/>
        </a:xfrm>
        <a:prstGeom prst="round2SameRect">
          <a:avLst/>
        </a:prstGeom>
        <a:solidFill>
          <a:srgbClr val="555555"/>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2A9D6AC0-5121-4C66-8D3B-0C4F60FE0219}"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Project Summary</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7</xdr:col>
      <xdr:colOff>2551</xdr:colOff>
      <xdr:row>4</xdr:row>
      <xdr:rowOff>200705</xdr:rowOff>
    </xdr:from>
    <xdr:to>
      <xdr:col>12</xdr:col>
      <xdr:colOff>2550</xdr:colOff>
      <xdr:row>7</xdr:row>
      <xdr:rowOff>0</xdr:rowOff>
    </xdr:to>
    <xdr:sp macro="" textlink="M5S2">
      <xdr:nvSpPr>
        <xdr:cNvPr id="12" name="SUBMENU2">
          <a:hlinkClick xmlns:r="http://schemas.openxmlformats.org/officeDocument/2006/relationships" r:id="rId11"/>
        </xdr:cNvPr>
        <xdr:cNvSpPr/>
      </xdr:nvSpPr>
      <xdr:spPr>
        <a:xfrm>
          <a:off x="2202826" y="1000805"/>
          <a:ext cx="1571624" cy="399370"/>
        </a:xfrm>
        <a:prstGeom prst="round2SameRect">
          <a:avLst/>
        </a:prstGeom>
        <a:solidFill>
          <a:srgbClr val="555555"/>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DB017B9-6E71-4874-AB31-EC7916DB256F}"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Submit Application</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17</xdr:col>
      <xdr:colOff>2551</xdr:colOff>
      <xdr:row>5</xdr:row>
      <xdr:rowOff>51480</xdr:rowOff>
    </xdr:from>
    <xdr:to>
      <xdr:col>22</xdr:col>
      <xdr:colOff>2550</xdr:colOff>
      <xdr:row>7</xdr:row>
      <xdr:rowOff>50800</xdr:rowOff>
    </xdr:to>
    <xdr:sp macro="" textlink="M5S4">
      <xdr:nvSpPr>
        <xdr:cNvPr id="14" name="SUBMENU4">
          <a:hlinkClick xmlns:r="http://schemas.openxmlformats.org/officeDocument/2006/relationships" r:id="rId12"/>
        </xdr:cNvPr>
        <xdr:cNvSpPr/>
      </xdr:nvSpPr>
      <xdr:spPr>
        <a:xfrm>
          <a:off x="5346076" y="1051605"/>
          <a:ext cx="1571624" cy="399370"/>
        </a:xfrm>
        <a:prstGeom prst="round2SameRect">
          <a:avLst/>
        </a:prstGeom>
        <a:solidFill>
          <a:srgbClr val="828282"/>
        </a:solidFill>
        <a:ln w="12700">
          <a:solidFill>
            <a:srgbClr val="7F7F7F"/>
          </a:solidFill>
        </a:ln>
        <a:effectLst>
          <a:outerShdw blurRad="25400" dist="508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B7C45266-6E58-4EB8-84F4-252DC759ED99}"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Offer Form</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xdr:col>
      <xdr:colOff>558</xdr:colOff>
      <xdr:row>7</xdr:row>
      <xdr:rowOff>200024</xdr:rowOff>
    </xdr:from>
    <xdr:to>
      <xdr:col>44</xdr:col>
      <xdr:colOff>0</xdr:colOff>
      <xdr:row>199</xdr:row>
      <xdr:rowOff>0</xdr:rowOff>
    </xdr:to>
    <xdr:sp macro="" textlink="">
      <xdr:nvSpPr>
        <xdr:cNvPr id="19" name="BORDER"/>
        <xdr:cNvSpPr/>
      </xdr:nvSpPr>
      <xdr:spPr>
        <a:xfrm>
          <a:off x="314323" y="1611965"/>
          <a:ext cx="13491324" cy="14524506"/>
        </a:xfrm>
        <a:prstGeom prst="frame">
          <a:avLst>
            <a:gd name="adj1" fmla="val 97"/>
          </a:avLst>
        </a:prstGeom>
        <a:noFill/>
        <a:ln w="12700" cap="flat" cmpd="sng" algn="ctr">
          <a:solidFill>
            <a:srgbClr val="828282"/>
          </a:solidFill>
          <a:prstDash val="solid"/>
          <a:miter lim="800000"/>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fPrintsWithSheet="0"/>
  </xdr:twoCellAnchor>
  <xdr:twoCellAnchor editAs="oneCell">
    <xdr:from>
      <xdr:col>2</xdr:col>
      <xdr:colOff>2720</xdr:colOff>
      <xdr:row>8</xdr:row>
      <xdr:rowOff>201232</xdr:rowOff>
    </xdr:from>
    <xdr:to>
      <xdr:col>4</xdr:col>
      <xdr:colOff>960</xdr:colOff>
      <xdr:row>11</xdr:row>
      <xdr:rowOff>1207</xdr:rowOff>
    </xdr:to>
    <xdr:sp macro="" textlink="">
      <xdr:nvSpPr>
        <xdr:cNvPr id="20" name="BACK">
          <a:hlinkClick xmlns:r="http://schemas.openxmlformats.org/officeDocument/2006/relationships" r:id="rId11"/>
        </xdr:cNvPr>
        <xdr:cNvSpPr>
          <a:spLocks noChangeAspect="1"/>
        </xdr:cNvSpPr>
      </xdr:nvSpPr>
      <xdr:spPr>
        <a:xfrm>
          <a:off x="631370" y="1801432"/>
          <a:ext cx="626890" cy="400050"/>
        </a:xfrm>
        <a:prstGeom prst="leftArrow">
          <a:avLst/>
        </a:prstGeom>
        <a:solidFill>
          <a:srgbClr val="1B6CB5"/>
        </a:solidFill>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1</xdr:col>
      <xdr:colOff>0</xdr:colOff>
      <xdr:row>7</xdr:row>
      <xdr:rowOff>0</xdr:rowOff>
    </xdr:from>
    <xdr:to>
      <xdr:col>44</xdr:col>
      <xdr:colOff>0</xdr:colOff>
      <xdr:row>8</xdr:row>
      <xdr:rowOff>0</xdr:rowOff>
    </xdr:to>
    <xdr:sp macro="" textlink="">
      <xdr:nvSpPr>
        <xdr:cNvPr id="21" name="BOTTOMRIBBON"/>
        <xdr:cNvSpPr/>
      </xdr:nvSpPr>
      <xdr:spPr>
        <a:xfrm>
          <a:off x="314325" y="1400175"/>
          <a:ext cx="13515975" cy="200025"/>
        </a:xfrm>
        <a:prstGeom prst="rect">
          <a:avLst/>
        </a:prstGeom>
        <a:solidFill>
          <a:srgbClr val="82828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solidFill>
              <a:srgbClr val="FFFFFF"/>
            </a:solidFill>
          </a:endParaRPr>
        </a:p>
      </xdr:txBody>
    </xdr:sp>
    <xdr:clientData/>
  </xdr:twoCellAnchor>
  <xdr:twoCellAnchor editAs="oneCell">
    <xdr:from>
      <xdr:col>2</xdr:col>
      <xdr:colOff>0</xdr:colOff>
      <xdr:row>1</xdr:row>
      <xdr:rowOff>0</xdr:rowOff>
    </xdr:from>
    <xdr:to>
      <xdr:col>5</xdr:col>
      <xdr:colOff>209550</xdr:colOff>
      <xdr:row>3</xdr:row>
      <xdr:rowOff>154218</xdr:rowOff>
    </xdr:to>
    <xdr:pic>
      <xdr:nvPicPr>
        <xdr:cNvPr id="30" name="LOGO"/>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tretch>
          <a:fillRect/>
        </a:stretch>
      </xdr:blipFill>
      <xdr:spPr>
        <a:xfrm>
          <a:off x="628650" y="200025"/>
          <a:ext cx="1152525" cy="554268"/>
        </a:xfrm>
        <a:prstGeom prst="rect">
          <a:avLst/>
        </a:prstGeom>
      </xdr:spPr>
    </xdr:pic>
    <xdr:clientData/>
  </xdr:twoCellAnchor>
  <xdr:twoCellAnchor editAs="oneCell">
    <xdr:from>
      <xdr:col>31</xdr:col>
      <xdr:colOff>0</xdr:colOff>
      <xdr:row>15</xdr:row>
      <xdr:rowOff>0</xdr:rowOff>
    </xdr:from>
    <xdr:to>
      <xdr:col>34</xdr:col>
      <xdr:colOff>194975</xdr:colOff>
      <xdr:row>18</xdr:row>
      <xdr:rowOff>0</xdr:rowOff>
    </xdr:to>
    <xdr:pic>
      <xdr:nvPicPr>
        <xdr:cNvPr id="29" name="LOGO2"/>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9744075" y="3000375"/>
          <a:ext cx="1137950" cy="600075"/>
        </a:xfrm>
        <a:prstGeom prst="rect">
          <a:avLst/>
        </a:prstGeom>
      </xdr:spPr>
    </xdr:pic>
    <xdr:clientData/>
  </xdr:twoCellAnchor>
  <xdr:twoCellAnchor>
    <xdr:from>
      <xdr:col>11</xdr:col>
      <xdr:colOff>44823</xdr:colOff>
      <xdr:row>62</xdr:row>
      <xdr:rowOff>123265</xdr:rowOff>
    </xdr:from>
    <xdr:to>
      <xdr:col>16</xdr:col>
      <xdr:colOff>11206</xdr:colOff>
      <xdr:row>63</xdr:row>
      <xdr:rowOff>100853</xdr:rowOff>
    </xdr:to>
    <xdr:sp macro="" textlink="">
      <xdr:nvSpPr>
        <xdr:cNvPr id="25" name="Rectangle 24">
          <a:hlinkClick xmlns:r="http://schemas.openxmlformats.org/officeDocument/2006/relationships" r:id="rId15"/>
        </xdr:cNvPr>
        <xdr:cNvSpPr/>
      </xdr:nvSpPr>
      <xdr:spPr>
        <a:xfrm>
          <a:off x="3496235" y="12225618"/>
          <a:ext cx="1535206" cy="17929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10</xdr:col>
      <xdr:colOff>26896</xdr:colOff>
      <xdr:row>42</xdr:row>
      <xdr:rowOff>26895</xdr:rowOff>
    </xdr:from>
    <xdr:to>
      <xdr:col>11</xdr:col>
      <xdr:colOff>237569</xdr:colOff>
      <xdr:row>42</xdr:row>
      <xdr:rowOff>192742</xdr:rowOff>
    </xdr:to>
    <xdr:sp macro="" textlink="">
      <xdr:nvSpPr>
        <xdr:cNvPr id="26" name="Rectangle 25">
          <a:hlinkClick xmlns:r="http://schemas.openxmlformats.org/officeDocument/2006/relationships" r:id="rId9"/>
        </xdr:cNvPr>
        <xdr:cNvSpPr/>
      </xdr:nvSpPr>
      <xdr:spPr>
        <a:xfrm>
          <a:off x="3164543" y="8498542"/>
          <a:ext cx="524438" cy="16584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10</xdr:col>
      <xdr:colOff>22412</xdr:colOff>
      <xdr:row>41</xdr:row>
      <xdr:rowOff>11206</xdr:rowOff>
    </xdr:from>
    <xdr:to>
      <xdr:col>11</xdr:col>
      <xdr:colOff>293596</xdr:colOff>
      <xdr:row>41</xdr:row>
      <xdr:rowOff>181536</xdr:rowOff>
    </xdr:to>
    <xdr:sp macro="" textlink="">
      <xdr:nvSpPr>
        <xdr:cNvPr id="27" name="Rectangle 26">
          <a:hlinkClick xmlns:r="http://schemas.openxmlformats.org/officeDocument/2006/relationships" r:id="rId8"/>
        </xdr:cNvPr>
        <xdr:cNvSpPr/>
      </xdr:nvSpPr>
      <xdr:spPr>
        <a:xfrm>
          <a:off x="3160059" y="8281147"/>
          <a:ext cx="584949" cy="17033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34.xml><?xml version="1.0" encoding="utf-8"?>
<xdr:wsDr xmlns:xdr="http://schemas.openxmlformats.org/drawingml/2006/spreadsheetDrawing" xmlns:a="http://schemas.openxmlformats.org/drawingml/2006/main">
  <xdr:twoCellAnchor>
    <xdr:from>
      <xdr:col>17</xdr:col>
      <xdr:colOff>2551</xdr:colOff>
      <xdr:row>4</xdr:row>
      <xdr:rowOff>200705</xdr:rowOff>
    </xdr:from>
    <xdr:to>
      <xdr:col>22</xdr:col>
      <xdr:colOff>2550</xdr:colOff>
      <xdr:row>7</xdr:row>
      <xdr:rowOff>0</xdr:rowOff>
    </xdr:to>
    <xdr:sp macro="" textlink="M5S4">
      <xdr:nvSpPr>
        <xdr:cNvPr id="14" name="SUBMENU4">
          <a:hlinkClick xmlns:r="http://schemas.openxmlformats.org/officeDocument/2006/relationships" r:id="rId1"/>
        </xdr:cNvPr>
        <xdr:cNvSpPr/>
      </xdr:nvSpPr>
      <xdr:spPr>
        <a:xfrm>
          <a:off x="5346076" y="1000805"/>
          <a:ext cx="1571624" cy="399370"/>
        </a:xfrm>
        <a:prstGeom prst="round2SameRect">
          <a:avLst/>
        </a:prstGeom>
        <a:solidFill>
          <a:srgbClr val="555555"/>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B7C45266-6E58-4EB8-84F4-252DC759ED99}"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Offer Form</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27</xdr:col>
      <xdr:colOff>0</xdr:colOff>
      <xdr:row>4</xdr:row>
      <xdr:rowOff>200705</xdr:rowOff>
    </xdr:from>
    <xdr:to>
      <xdr:col>32</xdr:col>
      <xdr:colOff>2865</xdr:colOff>
      <xdr:row>7</xdr:row>
      <xdr:rowOff>0</xdr:rowOff>
    </xdr:to>
    <xdr:sp macro="" textlink="M5S6">
      <xdr:nvSpPr>
        <xdr:cNvPr id="16" name="SUBMENU6">
          <a:hlinkClick xmlns:r="http://schemas.openxmlformats.org/officeDocument/2006/relationships" r:id="rId2"/>
        </xdr:cNvPr>
        <xdr:cNvSpPr/>
      </xdr:nvSpPr>
      <xdr:spPr>
        <a:xfrm>
          <a:off x="8486775" y="1000805"/>
          <a:ext cx="1574490" cy="399370"/>
        </a:xfrm>
        <a:prstGeom prst="round2SameRect">
          <a:avLst/>
        </a:prstGeom>
        <a:solidFill>
          <a:srgbClr val="555555"/>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2FFA63F3-7E4C-4DC1-BC79-0F66048F9B50}"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Inspection Form</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32</xdr:col>
      <xdr:colOff>2865</xdr:colOff>
      <xdr:row>4</xdr:row>
      <xdr:rowOff>200705</xdr:rowOff>
    </xdr:from>
    <xdr:to>
      <xdr:col>37</xdr:col>
      <xdr:colOff>2720</xdr:colOff>
      <xdr:row>7</xdr:row>
      <xdr:rowOff>0</xdr:rowOff>
    </xdr:to>
    <xdr:sp macro="" textlink="M5S7">
      <xdr:nvSpPr>
        <xdr:cNvPr id="17" name="SUBMENU7">
          <a:hlinkClick xmlns:r="http://schemas.openxmlformats.org/officeDocument/2006/relationships" r:id="rId3"/>
        </xdr:cNvPr>
        <xdr:cNvSpPr/>
      </xdr:nvSpPr>
      <xdr:spPr>
        <a:xfrm>
          <a:off x="10061265" y="1000805"/>
          <a:ext cx="1571480" cy="399370"/>
        </a:xfrm>
        <a:prstGeom prst="round2SameRect">
          <a:avLst/>
        </a:prstGeom>
        <a:solidFill>
          <a:srgbClr val="555555"/>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6CAE8FA-B71D-4045-87A3-84E89034BDA3}"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Summary Form</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12</xdr:col>
      <xdr:colOff>2551</xdr:colOff>
      <xdr:row>4</xdr:row>
      <xdr:rowOff>200705</xdr:rowOff>
    </xdr:from>
    <xdr:to>
      <xdr:col>17</xdr:col>
      <xdr:colOff>2550</xdr:colOff>
      <xdr:row>7</xdr:row>
      <xdr:rowOff>0</xdr:rowOff>
    </xdr:to>
    <xdr:sp macro="" textlink="M5S3">
      <xdr:nvSpPr>
        <xdr:cNvPr id="13" name="SUBMENU3">
          <a:hlinkClick xmlns:r="http://schemas.openxmlformats.org/officeDocument/2006/relationships" r:id="rId4"/>
        </xdr:cNvPr>
        <xdr:cNvSpPr/>
      </xdr:nvSpPr>
      <xdr:spPr>
        <a:xfrm>
          <a:off x="3774451" y="1000805"/>
          <a:ext cx="1571624" cy="399370"/>
        </a:xfrm>
        <a:prstGeom prst="round2SameRect">
          <a:avLst/>
        </a:prstGeom>
        <a:solidFill>
          <a:srgbClr val="555555"/>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272C9A7E-800F-4AE6-95B1-8AFF5CAE57C5}"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M5S3</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37</xdr:col>
      <xdr:colOff>2720</xdr:colOff>
      <xdr:row>4</xdr:row>
      <xdr:rowOff>200705</xdr:rowOff>
    </xdr:from>
    <xdr:to>
      <xdr:col>42</xdr:col>
      <xdr:colOff>0</xdr:colOff>
      <xdr:row>7</xdr:row>
      <xdr:rowOff>0</xdr:rowOff>
    </xdr:to>
    <xdr:sp macro="" textlink="M5S8">
      <xdr:nvSpPr>
        <xdr:cNvPr id="18" name="SUBMENU8">
          <a:hlinkClick xmlns:r="http://schemas.openxmlformats.org/officeDocument/2006/relationships" r:id="rId5"/>
        </xdr:cNvPr>
        <xdr:cNvSpPr/>
      </xdr:nvSpPr>
      <xdr:spPr>
        <a:xfrm>
          <a:off x="11632745" y="1000805"/>
          <a:ext cx="1568905" cy="399370"/>
        </a:xfrm>
        <a:prstGeom prst="round2SameRect">
          <a:avLst/>
        </a:prstGeom>
        <a:solidFill>
          <a:srgbClr val="555555"/>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562C4A9D-BD10-4BFB-89D6-250DB3FCE105}"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M6S8</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editAs="oneCell">
    <xdr:from>
      <xdr:col>41</xdr:col>
      <xdr:colOff>0</xdr:colOff>
      <xdr:row>9</xdr:row>
      <xdr:rowOff>1047</xdr:rowOff>
    </xdr:from>
    <xdr:to>
      <xdr:col>42</xdr:col>
      <xdr:colOff>313195</xdr:colOff>
      <xdr:row>11</xdr:row>
      <xdr:rowOff>0</xdr:rowOff>
    </xdr:to>
    <xdr:sp macro="" textlink="">
      <xdr:nvSpPr>
        <xdr:cNvPr id="2" name="NEXT">
          <a:hlinkClick xmlns:r="http://schemas.openxmlformats.org/officeDocument/2006/relationships" r:id="rId2"/>
        </xdr:cNvPr>
        <xdr:cNvSpPr>
          <a:spLocks noChangeAspect="1"/>
        </xdr:cNvSpPr>
      </xdr:nvSpPr>
      <xdr:spPr>
        <a:xfrm>
          <a:off x="12887325" y="1801272"/>
          <a:ext cx="627520" cy="399003"/>
        </a:xfrm>
        <a:prstGeom prst="rightArrow">
          <a:avLst/>
        </a:prstGeom>
        <a:solidFill>
          <a:srgbClr val="1B6CB5"/>
        </a:solidFill>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7</xdr:col>
      <xdr:colOff>457</xdr:colOff>
      <xdr:row>1</xdr:row>
      <xdr:rowOff>0</xdr:rowOff>
    </xdr:from>
    <xdr:to>
      <xdr:col>12</xdr:col>
      <xdr:colOff>0</xdr:colOff>
      <xdr:row>4</xdr:row>
      <xdr:rowOff>0</xdr:rowOff>
    </xdr:to>
    <xdr:sp macro="" textlink="MAIN1">
      <xdr:nvSpPr>
        <xdr:cNvPr id="3" name="MENU1">
          <a:hlinkClick xmlns:r="http://schemas.openxmlformats.org/officeDocument/2006/relationships" r:id="rId6"/>
        </xdr:cNvPr>
        <xdr:cNvSpPr/>
      </xdr:nvSpPr>
      <xdr:spPr>
        <a:xfrm>
          <a:off x="2200732" y="200025"/>
          <a:ext cx="1571168" cy="600075"/>
        </a:xfrm>
        <a:prstGeom prst="round2SameRect">
          <a:avLst/>
        </a:prstGeom>
        <a:solidFill>
          <a:srgbClr val="439639"/>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D6F2F067-2676-4601-ABCE-75BD5137E3D5}" type="TxLink">
            <a:rPr lang="en-US" sz="1100" b="0" i="0" u="none" strike="noStrike">
              <a:solidFill>
                <a:schemeClr val="bg1"/>
              </a:solidFill>
              <a:latin typeface="Arial" panose="020B0604020202020204" pitchFamily="34" charset="0"/>
              <a:cs typeface="Arial" panose="020B0604020202020204" pitchFamily="34" charset="0"/>
            </a:rPr>
            <a:pPr algn="ctr"/>
            <a:t>START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12</xdr:col>
      <xdr:colOff>0</xdr:colOff>
      <xdr:row>1</xdr:row>
      <xdr:rowOff>0</xdr:rowOff>
    </xdr:from>
    <xdr:to>
      <xdr:col>17</xdr:col>
      <xdr:colOff>0</xdr:colOff>
      <xdr:row>4</xdr:row>
      <xdr:rowOff>0</xdr:rowOff>
    </xdr:to>
    <xdr:sp macro="" textlink="MAIN2">
      <xdr:nvSpPr>
        <xdr:cNvPr id="4" name="MENU2">
          <a:hlinkClick xmlns:r="http://schemas.openxmlformats.org/officeDocument/2006/relationships" r:id="rId7"/>
        </xdr:cNvPr>
        <xdr:cNvSpPr/>
      </xdr:nvSpPr>
      <xdr:spPr>
        <a:xfrm>
          <a:off x="3771900" y="200025"/>
          <a:ext cx="1571625" cy="600075"/>
        </a:xfrm>
        <a:prstGeom prst="round2SameRect">
          <a:avLst/>
        </a:prstGeom>
        <a:solidFill>
          <a:srgbClr val="439639"/>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59A035B9-F1D2-4E89-B262-AF2DF0C338A9}" type="TxLink">
            <a:rPr lang="en-US" sz="1100" b="0" i="0" u="none" strike="noStrike">
              <a:solidFill>
                <a:schemeClr val="bg1"/>
              </a:solidFill>
              <a:latin typeface="Arial" panose="020B0604020202020204" pitchFamily="34" charset="0"/>
              <a:cs typeface="Arial" panose="020B0604020202020204" pitchFamily="34" charset="0"/>
            </a:rPr>
            <a:pPr algn="ctr"/>
            <a:t>PROJECT INFORMATION</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16</xdr:col>
      <xdr:colOff>313764</xdr:colOff>
      <xdr:row>1</xdr:row>
      <xdr:rowOff>0</xdr:rowOff>
    </xdr:from>
    <xdr:to>
      <xdr:col>26</xdr:col>
      <xdr:colOff>313764</xdr:colOff>
      <xdr:row>4</xdr:row>
      <xdr:rowOff>0</xdr:rowOff>
    </xdr:to>
    <xdr:sp macro="" textlink="MAIN3">
      <xdr:nvSpPr>
        <xdr:cNvPr id="5" name="MENU3">
          <a:hlinkClick xmlns:r="http://schemas.openxmlformats.org/officeDocument/2006/relationships" r:id="rId8"/>
        </xdr:cNvPr>
        <xdr:cNvSpPr/>
      </xdr:nvSpPr>
      <xdr:spPr>
        <a:xfrm>
          <a:off x="5333999" y="201706"/>
          <a:ext cx="3137647" cy="605118"/>
        </a:xfrm>
        <a:prstGeom prst="round2SameRect">
          <a:avLst/>
        </a:prstGeom>
        <a:solidFill>
          <a:srgbClr val="439639"/>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06A037F-AE33-47CC-85C1-F6D62694F95D}" type="TxLink">
            <a:rPr lang="en-US" sz="1100" b="0" i="0" u="none" strike="noStrike">
              <a:solidFill>
                <a:schemeClr val="bg1"/>
              </a:solidFill>
              <a:latin typeface="Arial" panose="020B0604020202020204" pitchFamily="34" charset="0"/>
              <a:cs typeface="Arial" panose="020B0604020202020204" pitchFamily="34" charset="0"/>
            </a:rPr>
            <a:pPr algn="ctr"/>
            <a:t>EMS INFORMATION INPUT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22</xdr:col>
      <xdr:colOff>0</xdr:colOff>
      <xdr:row>1</xdr:row>
      <xdr:rowOff>0</xdr:rowOff>
    </xdr:from>
    <xdr:to>
      <xdr:col>27</xdr:col>
      <xdr:colOff>0</xdr:colOff>
      <xdr:row>4</xdr:row>
      <xdr:rowOff>0</xdr:rowOff>
    </xdr:to>
    <xdr:sp macro="" textlink="MAIN4">
      <xdr:nvSpPr>
        <xdr:cNvPr id="6" name="MENU4" hidden="1">
          <a:hlinkClick xmlns:r="http://schemas.openxmlformats.org/officeDocument/2006/relationships" r:id="rId9"/>
        </xdr:cNvPr>
        <xdr:cNvSpPr/>
      </xdr:nvSpPr>
      <xdr:spPr>
        <a:xfrm>
          <a:off x="6915150" y="200025"/>
          <a:ext cx="1571625" cy="600075"/>
        </a:xfrm>
        <a:prstGeom prst="round2SameRect">
          <a:avLst/>
        </a:prstGeom>
        <a:solidFill>
          <a:srgbClr val="439639"/>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CB369157-CA5B-4E40-B1DE-604993B819B3}" type="TxLink">
            <a:rPr lang="en-US" sz="1100" b="0" i="0" u="none" strike="noStrike">
              <a:solidFill>
                <a:schemeClr val="bg1"/>
              </a:solidFill>
              <a:latin typeface="Arial" panose="020B0604020202020204" pitchFamily="34" charset="0"/>
              <a:cs typeface="Arial" panose="020B0604020202020204" pitchFamily="34" charset="0"/>
            </a:rPr>
            <a:pPr algn="ctr"/>
            <a:t>CUSTOM MEASURES INPUT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27</xdr:col>
      <xdr:colOff>0</xdr:colOff>
      <xdr:row>1</xdr:row>
      <xdr:rowOff>133350</xdr:rowOff>
    </xdr:from>
    <xdr:to>
      <xdr:col>32</xdr:col>
      <xdr:colOff>0</xdr:colOff>
      <xdr:row>4</xdr:row>
      <xdr:rowOff>133350</xdr:rowOff>
    </xdr:to>
    <xdr:sp macro="" textlink="MAIN5">
      <xdr:nvSpPr>
        <xdr:cNvPr id="7" name="MENU5">
          <a:hlinkClick xmlns:r="http://schemas.openxmlformats.org/officeDocument/2006/relationships" r:id="rId10"/>
        </xdr:cNvPr>
        <xdr:cNvSpPr/>
      </xdr:nvSpPr>
      <xdr:spPr>
        <a:xfrm>
          <a:off x="8486775" y="333375"/>
          <a:ext cx="1571625" cy="600075"/>
        </a:xfrm>
        <a:prstGeom prst="round2SameRect">
          <a:avLst/>
        </a:prstGeom>
        <a:solidFill>
          <a:srgbClr val="7BC143"/>
        </a:solidFill>
        <a:ln w="12700">
          <a:solidFill>
            <a:srgbClr val="7F7F7F"/>
          </a:solidFill>
        </a:ln>
        <a:effectLst>
          <a:outerShdw blurRad="25400" dist="508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F0EEDDA6-4934-49B4-972D-20D21D440D82}" type="TxLink">
            <a:rPr lang="en-US" sz="1100" b="0" i="0" u="none" strike="noStrike">
              <a:solidFill>
                <a:schemeClr val="bg1"/>
              </a:solidFill>
              <a:latin typeface="Arial" panose="020B0604020202020204" pitchFamily="34" charset="0"/>
              <a:cs typeface="Arial" panose="020B0604020202020204" pitchFamily="34" charset="0"/>
            </a:rPr>
            <a:pPr algn="ctr"/>
            <a:t>APPLICATION REVIEW</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32</xdr:col>
      <xdr:colOff>0</xdr:colOff>
      <xdr:row>1</xdr:row>
      <xdr:rowOff>0</xdr:rowOff>
    </xdr:from>
    <xdr:to>
      <xdr:col>37</xdr:col>
      <xdr:colOff>1</xdr:colOff>
      <xdr:row>4</xdr:row>
      <xdr:rowOff>0</xdr:rowOff>
    </xdr:to>
    <xdr:sp macro="" textlink="MAIN6">
      <xdr:nvSpPr>
        <xdr:cNvPr id="8" name="MENU6"/>
        <xdr:cNvSpPr/>
      </xdr:nvSpPr>
      <xdr:spPr>
        <a:xfrm>
          <a:off x="10058400" y="200025"/>
          <a:ext cx="1571626"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54BCEB"/>
              </a:solidFill>
            </a14:hiddenFill>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B12A3774-975E-4B41-A681-E085295C6D0E}" type="TxLink">
            <a:rPr lang="en-US" sz="1100" b="0" i="0" u="none" strike="noStrike">
              <a:noFill/>
              <a:latin typeface="Arial" panose="020B0604020202020204" pitchFamily="34" charset="0"/>
              <a:cs typeface="Arial" panose="020B0604020202020204" pitchFamily="34" charset="0"/>
            </a:rPr>
            <a:pPr algn="ctr"/>
            <a:t>FINAL STEPS</a:t>
          </a:fld>
          <a:endParaRPr lang="en-US" sz="1100">
            <a:noFill/>
            <a:latin typeface="Arial" panose="020B0604020202020204" pitchFamily="34" charset="0"/>
            <a:cs typeface="Arial" panose="020B0604020202020204" pitchFamily="34" charset="0"/>
          </a:endParaRPr>
        </a:p>
      </xdr:txBody>
    </xdr:sp>
    <xdr:clientData/>
  </xdr:twoCellAnchor>
  <xdr:twoCellAnchor>
    <xdr:from>
      <xdr:col>36</xdr:col>
      <xdr:colOff>314324</xdr:colOff>
      <xdr:row>1</xdr:row>
      <xdr:rowOff>0</xdr:rowOff>
    </xdr:from>
    <xdr:to>
      <xdr:col>41</xdr:col>
      <xdr:colOff>314324</xdr:colOff>
      <xdr:row>4</xdr:row>
      <xdr:rowOff>0</xdr:rowOff>
    </xdr:to>
    <xdr:sp macro="" textlink="MAIN7">
      <xdr:nvSpPr>
        <xdr:cNvPr id="9" name="MENU7"/>
        <xdr:cNvSpPr/>
      </xdr:nvSpPr>
      <xdr:spPr>
        <a:xfrm>
          <a:off x="11630024" y="200025"/>
          <a:ext cx="1571625"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54BCEB"/>
              </a:solidFill>
            </a14:hiddenFill>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FORM4</a:t>
          </a:fld>
          <a:endParaRPr lang="en-US" sz="1100">
            <a:noFill/>
            <a:latin typeface="Arial" panose="020B0604020202020204" pitchFamily="34" charset="0"/>
            <a:cs typeface="Arial" panose="020B0604020202020204" pitchFamily="34" charset="0"/>
          </a:endParaRPr>
        </a:p>
      </xdr:txBody>
    </xdr:sp>
    <xdr:clientData/>
  </xdr:twoCellAnchor>
  <xdr:twoCellAnchor>
    <xdr:from>
      <xdr:col>1</xdr:col>
      <xdr:colOff>0</xdr:colOff>
      <xdr:row>4</xdr:row>
      <xdr:rowOff>1</xdr:rowOff>
    </xdr:from>
    <xdr:to>
      <xdr:col>44</xdr:col>
      <xdr:colOff>0</xdr:colOff>
      <xdr:row>7</xdr:row>
      <xdr:rowOff>0</xdr:rowOff>
    </xdr:to>
    <xdr:sp macro="" textlink="">
      <xdr:nvSpPr>
        <xdr:cNvPr id="10" name="TOPRIBBON"/>
        <xdr:cNvSpPr/>
      </xdr:nvSpPr>
      <xdr:spPr>
        <a:xfrm>
          <a:off x="314325" y="800101"/>
          <a:ext cx="13515975" cy="600074"/>
        </a:xfrm>
        <a:prstGeom prst="round2SameRect">
          <a:avLst/>
        </a:prstGeom>
        <a:solidFill>
          <a:srgbClr val="7BC14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p>
      </xdr:txBody>
    </xdr:sp>
    <xdr:clientData/>
  </xdr:twoCellAnchor>
  <xdr:twoCellAnchor>
    <xdr:from>
      <xdr:col>2</xdr:col>
      <xdr:colOff>2720</xdr:colOff>
      <xdr:row>5</xdr:row>
      <xdr:rowOff>0</xdr:rowOff>
    </xdr:from>
    <xdr:to>
      <xdr:col>7</xdr:col>
      <xdr:colOff>457</xdr:colOff>
      <xdr:row>6</xdr:row>
      <xdr:rowOff>197827</xdr:rowOff>
    </xdr:to>
    <xdr:sp macro="" textlink="M5S1">
      <xdr:nvSpPr>
        <xdr:cNvPr id="11" name="SUBMENU1">
          <a:hlinkClick xmlns:r="http://schemas.openxmlformats.org/officeDocument/2006/relationships" r:id="rId10"/>
        </xdr:cNvPr>
        <xdr:cNvSpPr/>
      </xdr:nvSpPr>
      <xdr:spPr>
        <a:xfrm>
          <a:off x="631370" y="1000125"/>
          <a:ext cx="1569362" cy="397852"/>
        </a:xfrm>
        <a:prstGeom prst="round2SameRect">
          <a:avLst/>
        </a:prstGeom>
        <a:solidFill>
          <a:srgbClr val="555555"/>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2A9D6AC0-5121-4C66-8D3B-0C4F60FE0219}"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Project Summary</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7</xdr:col>
      <xdr:colOff>2551</xdr:colOff>
      <xdr:row>4</xdr:row>
      <xdr:rowOff>200705</xdr:rowOff>
    </xdr:from>
    <xdr:to>
      <xdr:col>12</xdr:col>
      <xdr:colOff>2550</xdr:colOff>
      <xdr:row>7</xdr:row>
      <xdr:rowOff>0</xdr:rowOff>
    </xdr:to>
    <xdr:sp macro="" textlink="M5S2">
      <xdr:nvSpPr>
        <xdr:cNvPr id="12" name="SUBMENU2">
          <a:hlinkClick xmlns:r="http://schemas.openxmlformats.org/officeDocument/2006/relationships" r:id="rId11"/>
        </xdr:cNvPr>
        <xdr:cNvSpPr/>
      </xdr:nvSpPr>
      <xdr:spPr>
        <a:xfrm>
          <a:off x="2202826" y="1000805"/>
          <a:ext cx="1571624" cy="399370"/>
        </a:xfrm>
        <a:prstGeom prst="round2SameRect">
          <a:avLst/>
        </a:prstGeom>
        <a:solidFill>
          <a:srgbClr val="555555"/>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DB017B9-6E71-4874-AB31-EC7916DB256F}"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Submit Application</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22</xdr:col>
      <xdr:colOff>2551</xdr:colOff>
      <xdr:row>5</xdr:row>
      <xdr:rowOff>51480</xdr:rowOff>
    </xdr:from>
    <xdr:to>
      <xdr:col>27</xdr:col>
      <xdr:colOff>2549</xdr:colOff>
      <xdr:row>7</xdr:row>
      <xdr:rowOff>50800</xdr:rowOff>
    </xdr:to>
    <xdr:sp macro="" textlink="M5S5">
      <xdr:nvSpPr>
        <xdr:cNvPr id="15" name="SUBMENU5">
          <a:hlinkClick xmlns:r="http://schemas.openxmlformats.org/officeDocument/2006/relationships" r:id="rId12"/>
        </xdr:cNvPr>
        <xdr:cNvSpPr/>
      </xdr:nvSpPr>
      <xdr:spPr>
        <a:xfrm>
          <a:off x="6917701" y="1051605"/>
          <a:ext cx="1571623" cy="399370"/>
        </a:xfrm>
        <a:prstGeom prst="round2SameRect">
          <a:avLst/>
        </a:prstGeom>
        <a:solidFill>
          <a:srgbClr val="828282"/>
        </a:solidFill>
        <a:ln w="12700">
          <a:solidFill>
            <a:srgbClr val="7F7F7F"/>
          </a:solidFill>
        </a:ln>
        <a:effectLst>
          <a:outerShdw blurRad="25400" dist="508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8ECB5FB8-9114-4770-BA69-C59ADB9DA12A}"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Completion Form</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0</xdr:col>
      <xdr:colOff>314323</xdr:colOff>
      <xdr:row>7</xdr:row>
      <xdr:rowOff>200024</xdr:rowOff>
    </xdr:from>
    <xdr:to>
      <xdr:col>44</xdr:col>
      <xdr:colOff>0</xdr:colOff>
      <xdr:row>199</xdr:row>
      <xdr:rowOff>0</xdr:rowOff>
    </xdr:to>
    <xdr:sp macro="" textlink="">
      <xdr:nvSpPr>
        <xdr:cNvPr id="19" name="BORDER"/>
        <xdr:cNvSpPr/>
      </xdr:nvSpPr>
      <xdr:spPr>
        <a:xfrm>
          <a:off x="314323" y="1600199"/>
          <a:ext cx="13515977" cy="37804726"/>
        </a:xfrm>
        <a:prstGeom prst="frame">
          <a:avLst>
            <a:gd name="adj1" fmla="val 97"/>
          </a:avLst>
        </a:prstGeom>
        <a:noFill/>
        <a:ln w="12700" cap="flat" cmpd="sng" algn="ctr">
          <a:solidFill>
            <a:srgbClr val="828282"/>
          </a:solidFill>
          <a:prstDash val="solid"/>
          <a:miter lim="800000"/>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fPrintsWithSheet="0"/>
  </xdr:twoCellAnchor>
  <xdr:twoCellAnchor editAs="oneCell">
    <xdr:from>
      <xdr:col>2</xdr:col>
      <xdr:colOff>2720</xdr:colOff>
      <xdr:row>8</xdr:row>
      <xdr:rowOff>201232</xdr:rowOff>
    </xdr:from>
    <xdr:to>
      <xdr:col>4</xdr:col>
      <xdr:colOff>960</xdr:colOff>
      <xdr:row>11</xdr:row>
      <xdr:rowOff>1207</xdr:rowOff>
    </xdr:to>
    <xdr:sp macro="" textlink="">
      <xdr:nvSpPr>
        <xdr:cNvPr id="20" name="BACK">
          <a:hlinkClick xmlns:r="http://schemas.openxmlformats.org/officeDocument/2006/relationships" r:id="rId1"/>
        </xdr:cNvPr>
        <xdr:cNvSpPr>
          <a:spLocks noChangeAspect="1"/>
        </xdr:cNvSpPr>
      </xdr:nvSpPr>
      <xdr:spPr>
        <a:xfrm>
          <a:off x="631370" y="1801432"/>
          <a:ext cx="626890" cy="400050"/>
        </a:xfrm>
        <a:prstGeom prst="leftArrow">
          <a:avLst/>
        </a:prstGeom>
        <a:solidFill>
          <a:srgbClr val="1B6CB5"/>
        </a:solidFill>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1</xdr:col>
      <xdr:colOff>0</xdr:colOff>
      <xdr:row>7</xdr:row>
      <xdr:rowOff>0</xdr:rowOff>
    </xdr:from>
    <xdr:to>
      <xdr:col>44</xdr:col>
      <xdr:colOff>0</xdr:colOff>
      <xdr:row>8</xdr:row>
      <xdr:rowOff>0</xdr:rowOff>
    </xdr:to>
    <xdr:sp macro="" textlink="">
      <xdr:nvSpPr>
        <xdr:cNvPr id="21" name="BOTTOMRIBBON"/>
        <xdr:cNvSpPr/>
      </xdr:nvSpPr>
      <xdr:spPr>
        <a:xfrm>
          <a:off x="314325" y="1400175"/>
          <a:ext cx="13515975" cy="200025"/>
        </a:xfrm>
        <a:prstGeom prst="rect">
          <a:avLst/>
        </a:prstGeom>
        <a:solidFill>
          <a:srgbClr val="82828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solidFill>
              <a:srgbClr val="FFFFFF"/>
            </a:solidFill>
          </a:endParaRPr>
        </a:p>
      </xdr:txBody>
    </xdr:sp>
    <xdr:clientData/>
  </xdr:twoCellAnchor>
  <xdr:twoCellAnchor editAs="oneCell">
    <xdr:from>
      <xdr:col>72</xdr:col>
      <xdr:colOff>161925</xdr:colOff>
      <xdr:row>20</xdr:row>
      <xdr:rowOff>0</xdr:rowOff>
    </xdr:from>
    <xdr:to>
      <xdr:col>73</xdr:col>
      <xdr:colOff>164726</xdr:colOff>
      <xdr:row>20</xdr:row>
      <xdr:rowOff>0</xdr:rowOff>
    </xdr:to>
    <xdr:pic>
      <xdr:nvPicPr>
        <xdr:cNvPr id="24" name="Picture 4" descr="Ameren_MO_1C1.png"/>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9906000" y="3200400"/>
          <a:ext cx="1000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51</xdr:col>
      <xdr:colOff>0</xdr:colOff>
      <xdr:row>45</xdr:row>
      <xdr:rowOff>0</xdr:rowOff>
    </xdr:from>
    <xdr:to>
      <xdr:col>52</xdr:col>
      <xdr:colOff>0</xdr:colOff>
      <xdr:row>46</xdr:row>
      <xdr:rowOff>0</xdr:rowOff>
    </xdr:to>
    <xdr:sp macro="" textlink="">
      <xdr:nvSpPr>
        <xdr:cNvPr id="25" name="TextBox 24">
          <a:hlinkClick xmlns:r="http://schemas.openxmlformats.org/officeDocument/2006/relationships" r:id="rId8"/>
        </xdr:cNvPr>
        <xdr:cNvSpPr txBox="1"/>
      </xdr:nvSpPr>
      <xdr:spPr>
        <a:xfrm>
          <a:off x="4706471" y="8673353"/>
          <a:ext cx="313764" cy="20170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square" lIns="0" tIns="0" rIns="0" bIns="0" rtlCol="0" anchor="ctr" anchorCtr="0"/>
        <a:lstStyle/>
        <a:p>
          <a:pPr algn="ctr"/>
          <a:r>
            <a:rPr lang="en-US" sz="1100" u="sng">
              <a:solidFill>
                <a:schemeClr val="bg1"/>
              </a:solidFill>
            </a:rPr>
            <a:t>EDIT</a:t>
          </a:r>
        </a:p>
      </xdr:txBody>
    </xdr:sp>
    <xdr:clientData/>
  </xdr:twoCellAnchor>
  <xdr:twoCellAnchor editAs="oneCell">
    <xdr:from>
      <xdr:col>2</xdr:col>
      <xdr:colOff>0</xdr:colOff>
      <xdr:row>1</xdr:row>
      <xdr:rowOff>0</xdr:rowOff>
    </xdr:from>
    <xdr:to>
      <xdr:col>5</xdr:col>
      <xdr:colOff>209550</xdr:colOff>
      <xdr:row>3</xdr:row>
      <xdr:rowOff>154218</xdr:rowOff>
    </xdr:to>
    <xdr:pic>
      <xdr:nvPicPr>
        <xdr:cNvPr id="38" name="LOGO"/>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628650" y="200025"/>
          <a:ext cx="1152525" cy="554268"/>
        </a:xfrm>
        <a:prstGeom prst="rect">
          <a:avLst/>
        </a:prstGeom>
      </xdr:spPr>
    </xdr:pic>
    <xdr:clientData/>
  </xdr:twoCellAnchor>
  <xdr:twoCellAnchor>
    <xdr:from>
      <xdr:col>51</xdr:col>
      <xdr:colOff>0</xdr:colOff>
      <xdr:row>44</xdr:row>
      <xdr:rowOff>197069</xdr:rowOff>
    </xdr:from>
    <xdr:to>
      <xdr:col>52</xdr:col>
      <xdr:colOff>0</xdr:colOff>
      <xdr:row>45</xdr:row>
      <xdr:rowOff>197069</xdr:rowOff>
    </xdr:to>
    <xdr:sp macro="" textlink="">
      <xdr:nvSpPr>
        <xdr:cNvPr id="45" name="TextBox 44">
          <a:hlinkClick xmlns:r="http://schemas.openxmlformats.org/officeDocument/2006/relationships" r:id="rId8"/>
        </xdr:cNvPr>
        <xdr:cNvSpPr txBox="1"/>
      </xdr:nvSpPr>
      <xdr:spPr>
        <a:xfrm>
          <a:off x="4706471" y="9273834"/>
          <a:ext cx="313764" cy="20170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square" lIns="0" tIns="0" rIns="0" bIns="0" rtlCol="0" anchor="ctr" anchorCtr="0"/>
        <a:lstStyle/>
        <a:p>
          <a:pPr algn="ctr"/>
          <a:r>
            <a:rPr lang="en-US" sz="1100" u="sng">
              <a:solidFill>
                <a:srgbClr val="0000FF"/>
              </a:solidFill>
            </a:rPr>
            <a:t>EDIT</a:t>
          </a:r>
        </a:p>
      </xdr:txBody>
    </xdr:sp>
    <xdr:clientData/>
  </xdr:twoCellAnchor>
  <xdr:twoCellAnchor editAs="oneCell">
    <xdr:from>
      <xdr:col>31</xdr:col>
      <xdr:colOff>0</xdr:colOff>
      <xdr:row>16</xdr:row>
      <xdr:rowOff>0</xdr:rowOff>
    </xdr:from>
    <xdr:to>
      <xdr:col>34</xdr:col>
      <xdr:colOff>194975</xdr:colOff>
      <xdr:row>19</xdr:row>
      <xdr:rowOff>0</xdr:rowOff>
    </xdr:to>
    <xdr:pic>
      <xdr:nvPicPr>
        <xdr:cNvPr id="30" name="LOGO2"/>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9744075" y="3000375"/>
          <a:ext cx="1137950" cy="600075"/>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24</xdr:col>
          <xdr:colOff>9525</xdr:colOff>
          <xdr:row>64</xdr:row>
          <xdr:rowOff>171450</xdr:rowOff>
        </xdr:from>
        <xdr:to>
          <xdr:col>25</xdr:col>
          <xdr:colOff>0</xdr:colOff>
          <xdr:row>65</xdr:row>
          <xdr:rowOff>190500</xdr:rowOff>
        </xdr:to>
        <xdr:sp macro="" textlink="">
          <xdr:nvSpPr>
            <xdr:cNvPr id="40963" name="Check Box 3" hidden="1">
              <a:extLst>
                <a:ext uri="{63B3BB69-23CF-44E3-9099-C40C66FF867C}">
                  <a14:compatExt spid="_x0000_s409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xdr:colOff>
          <xdr:row>65</xdr:row>
          <xdr:rowOff>171450</xdr:rowOff>
        </xdr:from>
        <xdr:to>
          <xdr:col>25</xdr:col>
          <xdr:colOff>0</xdr:colOff>
          <xdr:row>66</xdr:row>
          <xdr:rowOff>190500</xdr:rowOff>
        </xdr:to>
        <xdr:sp macro="" textlink="">
          <xdr:nvSpPr>
            <xdr:cNvPr id="40964" name="Check Box 4" hidden="1">
              <a:extLst>
                <a:ext uri="{63B3BB69-23CF-44E3-9099-C40C66FF867C}">
                  <a14:compatExt spid="_x0000_s409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30</xdr:col>
      <xdr:colOff>11205</xdr:colOff>
      <xdr:row>63</xdr:row>
      <xdr:rowOff>0</xdr:rowOff>
    </xdr:from>
    <xdr:to>
      <xdr:col>34</xdr:col>
      <xdr:colOff>291352</xdr:colOff>
      <xdr:row>63</xdr:row>
      <xdr:rowOff>179294</xdr:rowOff>
    </xdr:to>
    <xdr:sp macro="" textlink="">
      <xdr:nvSpPr>
        <xdr:cNvPr id="33" name="Rectangle 32">
          <a:hlinkClick xmlns:r="http://schemas.openxmlformats.org/officeDocument/2006/relationships" r:id="rId16"/>
        </xdr:cNvPr>
        <xdr:cNvSpPr/>
      </xdr:nvSpPr>
      <xdr:spPr>
        <a:xfrm>
          <a:off x="9424146" y="12304059"/>
          <a:ext cx="1535206" cy="17929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12</xdr:col>
      <xdr:colOff>29134</xdr:colOff>
      <xdr:row>58</xdr:row>
      <xdr:rowOff>197224</xdr:rowOff>
    </xdr:from>
    <xdr:to>
      <xdr:col>13</xdr:col>
      <xdr:colOff>145677</xdr:colOff>
      <xdr:row>59</xdr:row>
      <xdr:rowOff>156883</xdr:rowOff>
    </xdr:to>
    <xdr:sp macro="" textlink="">
      <xdr:nvSpPr>
        <xdr:cNvPr id="34" name="Rectangle 33">
          <a:hlinkClick xmlns:r="http://schemas.openxmlformats.org/officeDocument/2006/relationships" r:id="rId17"/>
        </xdr:cNvPr>
        <xdr:cNvSpPr/>
      </xdr:nvSpPr>
      <xdr:spPr>
        <a:xfrm>
          <a:off x="3794310" y="11492753"/>
          <a:ext cx="430308" cy="16136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14</xdr:col>
      <xdr:colOff>159121</xdr:colOff>
      <xdr:row>51</xdr:row>
      <xdr:rowOff>181536</xdr:rowOff>
    </xdr:from>
    <xdr:to>
      <xdr:col>16</xdr:col>
      <xdr:colOff>56030</xdr:colOff>
      <xdr:row>52</xdr:row>
      <xdr:rowOff>145677</xdr:rowOff>
    </xdr:to>
    <xdr:sp macro="" textlink="">
      <xdr:nvSpPr>
        <xdr:cNvPr id="36" name="Rectangle 35">
          <a:hlinkClick xmlns:r="http://schemas.openxmlformats.org/officeDocument/2006/relationships" r:id="rId9"/>
        </xdr:cNvPr>
        <xdr:cNvSpPr/>
      </xdr:nvSpPr>
      <xdr:spPr>
        <a:xfrm>
          <a:off x="4551827" y="10065124"/>
          <a:ext cx="524438" cy="16584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16</xdr:col>
      <xdr:colOff>165844</xdr:colOff>
      <xdr:row>51</xdr:row>
      <xdr:rowOff>165847</xdr:rowOff>
    </xdr:from>
    <xdr:to>
      <xdr:col>18</xdr:col>
      <xdr:colOff>123263</xdr:colOff>
      <xdr:row>52</xdr:row>
      <xdr:rowOff>134471</xdr:rowOff>
    </xdr:to>
    <xdr:sp macro="" textlink="">
      <xdr:nvSpPr>
        <xdr:cNvPr id="37" name="Rectangle 36">
          <a:hlinkClick xmlns:r="http://schemas.openxmlformats.org/officeDocument/2006/relationships" r:id="rId8"/>
        </xdr:cNvPr>
        <xdr:cNvSpPr/>
      </xdr:nvSpPr>
      <xdr:spPr>
        <a:xfrm>
          <a:off x="5186079" y="10049435"/>
          <a:ext cx="584949" cy="17033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10</xdr:col>
      <xdr:colOff>11206</xdr:colOff>
      <xdr:row>43</xdr:row>
      <xdr:rowOff>15688</xdr:rowOff>
    </xdr:from>
    <xdr:to>
      <xdr:col>11</xdr:col>
      <xdr:colOff>221879</xdr:colOff>
      <xdr:row>43</xdr:row>
      <xdr:rowOff>181535</xdr:rowOff>
    </xdr:to>
    <xdr:sp macro="" textlink="">
      <xdr:nvSpPr>
        <xdr:cNvPr id="35" name="Rectangle 34">
          <a:hlinkClick xmlns:r="http://schemas.openxmlformats.org/officeDocument/2006/relationships" r:id="rId9"/>
        </xdr:cNvPr>
        <xdr:cNvSpPr/>
      </xdr:nvSpPr>
      <xdr:spPr>
        <a:xfrm>
          <a:off x="3148853" y="8689041"/>
          <a:ext cx="524438" cy="16584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10</xdr:col>
      <xdr:colOff>6722</xdr:colOff>
      <xdr:row>41</xdr:row>
      <xdr:rowOff>201705</xdr:rowOff>
    </xdr:from>
    <xdr:to>
      <xdr:col>11</xdr:col>
      <xdr:colOff>277906</xdr:colOff>
      <xdr:row>42</xdr:row>
      <xdr:rowOff>170329</xdr:rowOff>
    </xdr:to>
    <xdr:sp macro="" textlink="">
      <xdr:nvSpPr>
        <xdr:cNvPr id="39" name="Rectangle 38">
          <a:hlinkClick xmlns:r="http://schemas.openxmlformats.org/officeDocument/2006/relationships" r:id="rId8"/>
        </xdr:cNvPr>
        <xdr:cNvSpPr/>
      </xdr:nvSpPr>
      <xdr:spPr>
        <a:xfrm>
          <a:off x="3144369" y="8471646"/>
          <a:ext cx="584949" cy="17033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17</xdr:col>
      <xdr:colOff>2551</xdr:colOff>
      <xdr:row>4</xdr:row>
      <xdr:rowOff>200705</xdr:rowOff>
    </xdr:from>
    <xdr:to>
      <xdr:col>22</xdr:col>
      <xdr:colOff>2550</xdr:colOff>
      <xdr:row>7</xdr:row>
      <xdr:rowOff>0</xdr:rowOff>
    </xdr:to>
    <xdr:sp macro="" textlink="M5S4">
      <xdr:nvSpPr>
        <xdr:cNvPr id="14" name="SUBMENU4">
          <a:hlinkClick xmlns:r="http://schemas.openxmlformats.org/officeDocument/2006/relationships" r:id="rId1"/>
        </xdr:cNvPr>
        <xdr:cNvSpPr/>
      </xdr:nvSpPr>
      <xdr:spPr>
        <a:xfrm>
          <a:off x="5346076" y="1000805"/>
          <a:ext cx="1571624" cy="399370"/>
        </a:xfrm>
        <a:prstGeom prst="round2SameRect">
          <a:avLst/>
        </a:prstGeom>
        <a:solidFill>
          <a:srgbClr val="555555"/>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B7C45266-6E58-4EB8-84F4-252DC759ED99}"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Offer Form</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22</xdr:col>
      <xdr:colOff>2551</xdr:colOff>
      <xdr:row>4</xdr:row>
      <xdr:rowOff>200705</xdr:rowOff>
    </xdr:from>
    <xdr:to>
      <xdr:col>27</xdr:col>
      <xdr:colOff>2549</xdr:colOff>
      <xdr:row>7</xdr:row>
      <xdr:rowOff>0</xdr:rowOff>
    </xdr:to>
    <xdr:sp macro="" textlink="M5S5">
      <xdr:nvSpPr>
        <xdr:cNvPr id="15" name="SUBMENU5">
          <a:hlinkClick xmlns:r="http://schemas.openxmlformats.org/officeDocument/2006/relationships" r:id="rId2"/>
        </xdr:cNvPr>
        <xdr:cNvSpPr/>
      </xdr:nvSpPr>
      <xdr:spPr>
        <a:xfrm>
          <a:off x="6917701" y="1000805"/>
          <a:ext cx="1571623" cy="399370"/>
        </a:xfrm>
        <a:prstGeom prst="round2SameRect">
          <a:avLst/>
        </a:prstGeom>
        <a:solidFill>
          <a:srgbClr val="555555"/>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8ECB5FB8-9114-4770-BA69-C59ADB9DA12A}"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Completion Form</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12</xdr:col>
      <xdr:colOff>2551</xdr:colOff>
      <xdr:row>4</xdr:row>
      <xdr:rowOff>200705</xdr:rowOff>
    </xdr:from>
    <xdr:to>
      <xdr:col>17</xdr:col>
      <xdr:colOff>2550</xdr:colOff>
      <xdr:row>7</xdr:row>
      <xdr:rowOff>0</xdr:rowOff>
    </xdr:to>
    <xdr:sp macro="" textlink="M5S3">
      <xdr:nvSpPr>
        <xdr:cNvPr id="13" name="SUBMENU3">
          <a:hlinkClick xmlns:r="http://schemas.openxmlformats.org/officeDocument/2006/relationships" r:id="rId3"/>
        </xdr:cNvPr>
        <xdr:cNvSpPr/>
      </xdr:nvSpPr>
      <xdr:spPr>
        <a:xfrm>
          <a:off x="3774451" y="1000805"/>
          <a:ext cx="1571624" cy="399370"/>
        </a:xfrm>
        <a:prstGeom prst="round2SameRect">
          <a:avLst/>
        </a:prstGeom>
        <a:solidFill>
          <a:srgbClr val="555555"/>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272C9A7E-800F-4AE6-95B1-8AFF5CAE57C5}"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M5S3</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37</xdr:col>
      <xdr:colOff>2720</xdr:colOff>
      <xdr:row>4</xdr:row>
      <xdr:rowOff>200705</xdr:rowOff>
    </xdr:from>
    <xdr:to>
      <xdr:col>42</xdr:col>
      <xdr:colOff>0</xdr:colOff>
      <xdr:row>7</xdr:row>
      <xdr:rowOff>0</xdr:rowOff>
    </xdr:to>
    <xdr:sp macro="" textlink="M5S8">
      <xdr:nvSpPr>
        <xdr:cNvPr id="18" name="SUBMENU8">
          <a:hlinkClick xmlns:r="http://schemas.openxmlformats.org/officeDocument/2006/relationships" r:id="rId4"/>
        </xdr:cNvPr>
        <xdr:cNvSpPr/>
      </xdr:nvSpPr>
      <xdr:spPr>
        <a:xfrm>
          <a:off x="11632745" y="1000805"/>
          <a:ext cx="1568905" cy="399370"/>
        </a:xfrm>
        <a:prstGeom prst="round2SameRect">
          <a:avLst/>
        </a:prstGeom>
        <a:solidFill>
          <a:srgbClr val="555555"/>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562C4A9D-BD10-4BFB-89D6-250DB3FCE105}"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M6S8</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editAs="oneCell">
    <xdr:from>
      <xdr:col>41</xdr:col>
      <xdr:colOff>0</xdr:colOff>
      <xdr:row>9</xdr:row>
      <xdr:rowOff>1047</xdr:rowOff>
    </xdr:from>
    <xdr:to>
      <xdr:col>42</xdr:col>
      <xdr:colOff>313195</xdr:colOff>
      <xdr:row>11</xdr:row>
      <xdr:rowOff>1046</xdr:rowOff>
    </xdr:to>
    <xdr:sp macro="" textlink="">
      <xdr:nvSpPr>
        <xdr:cNvPr id="2" name="NEXT">
          <a:hlinkClick xmlns:r="http://schemas.openxmlformats.org/officeDocument/2006/relationships" r:id="rId5"/>
        </xdr:cNvPr>
        <xdr:cNvSpPr>
          <a:spLocks noChangeAspect="1"/>
        </xdr:cNvSpPr>
      </xdr:nvSpPr>
      <xdr:spPr>
        <a:xfrm>
          <a:off x="12887325" y="1801272"/>
          <a:ext cx="627520" cy="400049"/>
        </a:xfrm>
        <a:prstGeom prst="rightArrow">
          <a:avLst/>
        </a:prstGeom>
        <a:solidFill>
          <a:srgbClr val="1B6CB5"/>
        </a:solidFill>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7</xdr:col>
      <xdr:colOff>457</xdr:colOff>
      <xdr:row>1</xdr:row>
      <xdr:rowOff>0</xdr:rowOff>
    </xdr:from>
    <xdr:to>
      <xdr:col>12</xdr:col>
      <xdr:colOff>0</xdr:colOff>
      <xdr:row>4</xdr:row>
      <xdr:rowOff>0</xdr:rowOff>
    </xdr:to>
    <xdr:sp macro="" textlink="MAIN1">
      <xdr:nvSpPr>
        <xdr:cNvPr id="3" name="MENU1">
          <a:hlinkClick xmlns:r="http://schemas.openxmlformats.org/officeDocument/2006/relationships" r:id="rId6"/>
        </xdr:cNvPr>
        <xdr:cNvSpPr/>
      </xdr:nvSpPr>
      <xdr:spPr>
        <a:xfrm>
          <a:off x="2200732" y="200025"/>
          <a:ext cx="1571168" cy="600075"/>
        </a:xfrm>
        <a:prstGeom prst="round2SameRect">
          <a:avLst/>
        </a:prstGeom>
        <a:solidFill>
          <a:srgbClr val="439639"/>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D6F2F067-2676-4601-ABCE-75BD5137E3D5}" type="TxLink">
            <a:rPr lang="en-US" sz="1100" b="0" i="0" u="none" strike="noStrike">
              <a:solidFill>
                <a:schemeClr val="bg1"/>
              </a:solidFill>
              <a:latin typeface="Arial" panose="020B0604020202020204" pitchFamily="34" charset="0"/>
              <a:cs typeface="Arial" panose="020B0604020202020204" pitchFamily="34" charset="0"/>
            </a:rPr>
            <a:pPr algn="ctr"/>
            <a:t>START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12</xdr:col>
      <xdr:colOff>0</xdr:colOff>
      <xdr:row>1</xdr:row>
      <xdr:rowOff>0</xdr:rowOff>
    </xdr:from>
    <xdr:to>
      <xdr:col>17</xdr:col>
      <xdr:colOff>0</xdr:colOff>
      <xdr:row>4</xdr:row>
      <xdr:rowOff>0</xdr:rowOff>
    </xdr:to>
    <xdr:sp macro="" textlink="MAIN2">
      <xdr:nvSpPr>
        <xdr:cNvPr id="4" name="MENU2">
          <a:hlinkClick xmlns:r="http://schemas.openxmlformats.org/officeDocument/2006/relationships" r:id="rId7"/>
        </xdr:cNvPr>
        <xdr:cNvSpPr/>
      </xdr:nvSpPr>
      <xdr:spPr>
        <a:xfrm>
          <a:off x="3771900" y="200025"/>
          <a:ext cx="1571625" cy="600075"/>
        </a:xfrm>
        <a:prstGeom prst="round2SameRect">
          <a:avLst/>
        </a:prstGeom>
        <a:solidFill>
          <a:srgbClr val="439639"/>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59A035B9-F1D2-4E89-B262-AF2DF0C338A9}" type="TxLink">
            <a:rPr lang="en-US" sz="1100" b="0" i="0" u="none" strike="noStrike">
              <a:solidFill>
                <a:schemeClr val="bg1"/>
              </a:solidFill>
              <a:latin typeface="Arial" panose="020B0604020202020204" pitchFamily="34" charset="0"/>
              <a:cs typeface="Arial" panose="020B0604020202020204" pitchFamily="34" charset="0"/>
            </a:rPr>
            <a:pPr algn="ctr"/>
            <a:t>PROJECT INFORMATION</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16</xdr:col>
      <xdr:colOff>313764</xdr:colOff>
      <xdr:row>1</xdr:row>
      <xdr:rowOff>0</xdr:rowOff>
    </xdr:from>
    <xdr:to>
      <xdr:col>26</xdr:col>
      <xdr:colOff>313764</xdr:colOff>
      <xdr:row>4</xdr:row>
      <xdr:rowOff>0</xdr:rowOff>
    </xdr:to>
    <xdr:sp macro="" textlink="MAIN3">
      <xdr:nvSpPr>
        <xdr:cNvPr id="5" name="MENU3">
          <a:hlinkClick xmlns:r="http://schemas.openxmlformats.org/officeDocument/2006/relationships" r:id="rId8"/>
        </xdr:cNvPr>
        <xdr:cNvSpPr/>
      </xdr:nvSpPr>
      <xdr:spPr>
        <a:xfrm>
          <a:off x="5333999" y="201706"/>
          <a:ext cx="3137647" cy="605118"/>
        </a:xfrm>
        <a:prstGeom prst="round2SameRect">
          <a:avLst/>
        </a:prstGeom>
        <a:solidFill>
          <a:srgbClr val="439639"/>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06A037F-AE33-47CC-85C1-F6D62694F95D}" type="TxLink">
            <a:rPr lang="en-US" sz="1100" b="0" i="0" u="none" strike="noStrike">
              <a:solidFill>
                <a:schemeClr val="bg1"/>
              </a:solidFill>
              <a:latin typeface="Arial" panose="020B0604020202020204" pitchFamily="34" charset="0"/>
              <a:cs typeface="Arial" panose="020B0604020202020204" pitchFamily="34" charset="0"/>
            </a:rPr>
            <a:pPr algn="ctr"/>
            <a:t>EMS INFORMATION INPUT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22</xdr:col>
      <xdr:colOff>0</xdr:colOff>
      <xdr:row>1</xdr:row>
      <xdr:rowOff>0</xdr:rowOff>
    </xdr:from>
    <xdr:to>
      <xdr:col>27</xdr:col>
      <xdr:colOff>0</xdr:colOff>
      <xdr:row>4</xdr:row>
      <xdr:rowOff>0</xdr:rowOff>
    </xdr:to>
    <xdr:sp macro="" textlink="MAIN4">
      <xdr:nvSpPr>
        <xdr:cNvPr id="6" name="MENU4" hidden="1">
          <a:hlinkClick xmlns:r="http://schemas.openxmlformats.org/officeDocument/2006/relationships" r:id="rId9"/>
        </xdr:cNvPr>
        <xdr:cNvSpPr/>
      </xdr:nvSpPr>
      <xdr:spPr>
        <a:xfrm>
          <a:off x="6915150" y="200025"/>
          <a:ext cx="1571625" cy="600075"/>
        </a:xfrm>
        <a:prstGeom prst="round2SameRect">
          <a:avLst/>
        </a:prstGeom>
        <a:solidFill>
          <a:srgbClr val="439639"/>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CB369157-CA5B-4E40-B1DE-604993B819B3}" type="TxLink">
            <a:rPr lang="en-US" sz="1100" b="0" i="0" u="none" strike="noStrike">
              <a:solidFill>
                <a:schemeClr val="bg1"/>
              </a:solidFill>
              <a:latin typeface="Arial" panose="020B0604020202020204" pitchFamily="34" charset="0"/>
              <a:cs typeface="Arial" panose="020B0604020202020204" pitchFamily="34" charset="0"/>
            </a:rPr>
            <a:pPr algn="ctr"/>
            <a:t>CUSTOM MEASURES INPUT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27</xdr:col>
      <xdr:colOff>0</xdr:colOff>
      <xdr:row>1</xdr:row>
      <xdr:rowOff>133350</xdr:rowOff>
    </xdr:from>
    <xdr:to>
      <xdr:col>32</xdr:col>
      <xdr:colOff>0</xdr:colOff>
      <xdr:row>4</xdr:row>
      <xdr:rowOff>133350</xdr:rowOff>
    </xdr:to>
    <xdr:sp macro="" textlink="MAIN5">
      <xdr:nvSpPr>
        <xdr:cNvPr id="7" name="MENU5">
          <a:hlinkClick xmlns:r="http://schemas.openxmlformats.org/officeDocument/2006/relationships" r:id="rId10"/>
        </xdr:cNvPr>
        <xdr:cNvSpPr/>
      </xdr:nvSpPr>
      <xdr:spPr>
        <a:xfrm>
          <a:off x="8486775" y="333375"/>
          <a:ext cx="1571625" cy="600075"/>
        </a:xfrm>
        <a:prstGeom prst="round2SameRect">
          <a:avLst/>
        </a:prstGeom>
        <a:solidFill>
          <a:srgbClr val="7BC143"/>
        </a:solidFill>
        <a:ln w="12700">
          <a:solidFill>
            <a:srgbClr val="7F7F7F"/>
          </a:solidFill>
        </a:ln>
        <a:effectLst>
          <a:outerShdw blurRad="25400" dist="508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F0EEDDA6-4934-49B4-972D-20D21D440D82}" type="TxLink">
            <a:rPr lang="en-US" sz="1100" b="0" i="0" u="none" strike="noStrike">
              <a:solidFill>
                <a:schemeClr val="bg1"/>
              </a:solidFill>
              <a:latin typeface="Arial" panose="020B0604020202020204" pitchFamily="34" charset="0"/>
              <a:cs typeface="Arial" panose="020B0604020202020204" pitchFamily="34" charset="0"/>
            </a:rPr>
            <a:pPr algn="ctr"/>
            <a:t>APPLICATION REVIEW</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32</xdr:col>
      <xdr:colOff>0</xdr:colOff>
      <xdr:row>1</xdr:row>
      <xdr:rowOff>0</xdr:rowOff>
    </xdr:from>
    <xdr:to>
      <xdr:col>37</xdr:col>
      <xdr:colOff>1</xdr:colOff>
      <xdr:row>4</xdr:row>
      <xdr:rowOff>0</xdr:rowOff>
    </xdr:to>
    <xdr:sp macro="" textlink="MAIN6">
      <xdr:nvSpPr>
        <xdr:cNvPr id="8" name="MENU6"/>
        <xdr:cNvSpPr/>
      </xdr:nvSpPr>
      <xdr:spPr>
        <a:xfrm>
          <a:off x="10058400" y="200025"/>
          <a:ext cx="1571626"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54BCEB"/>
              </a:solidFill>
            </a14:hiddenFill>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B12A3774-975E-4B41-A681-E085295C6D0E}" type="TxLink">
            <a:rPr lang="en-US" sz="1100" b="0" i="0" u="none" strike="noStrike">
              <a:noFill/>
              <a:latin typeface="Arial" panose="020B0604020202020204" pitchFamily="34" charset="0"/>
              <a:cs typeface="Arial" panose="020B0604020202020204" pitchFamily="34" charset="0"/>
            </a:rPr>
            <a:pPr algn="ctr"/>
            <a:t>FINAL STEPS</a:t>
          </a:fld>
          <a:endParaRPr lang="en-US" sz="1100">
            <a:noFill/>
            <a:latin typeface="Arial" panose="020B0604020202020204" pitchFamily="34" charset="0"/>
            <a:cs typeface="Arial" panose="020B0604020202020204" pitchFamily="34" charset="0"/>
          </a:endParaRPr>
        </a:p>
      </xdr:txBody>
    </xdr:sp>
    <xdr:clientData/>
  </xdr:twoCellAnchor>
  <xdr:twoCellAnchor>
    <xdr:from>
      <xdr:col>36</xdr:col>
      <xdr:colOff>314324</xdr:colOff>
      <xdr:row>1</xdr:row>
      <xdr:rowOff>0</xdr:rowOff>
    </xdr:from>
    <xdr:to>
      <xdr:col>41</xdr:col>
      <xdr:colOff>314324</xdr:colOff>
      <xdr:row>4</xdr:row>
      <xdr:rowOff>0</xdr:rowOff>
    </xdr:to>
    <xdr:sp macro="" textlink="MAIN7">
      <xdr:nvSpPr>
        <xdr:cNvPr id="9" name="MENU7"/>
        <xdr:cNvSpPr/>
      </xdr:nvSpPr>
      <xdr:spPr>
        <a:xfrm>
          <a:off x="11630024" y="200025"/>
          <a:ext cx="1571625"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54BCEB"/>
              </a:solidFill>
            </a14:hiddenFill>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FORM4</a:t>
          </a:fld>
          <a:endParaRPr lang="en-US" sz="1100">
            <a:noFill/>
            <a:latin typeface="Arial" panose="020B0604020202020204" pitchFamily="34" charset="0"/>
            <a:cs typeface="Arial" panose="020B0604020202020204" pitchFamily="34" charset="0"/>
          </a:endParaRPr>
        </a:p>
      </xdr:txBody>
    </xdr:sp>
    <xdr:clientData/>
  </xdr:twoCellAnchor>
  <xdr:twoCellAnchor>
    <xdr:from>
      <xdr:col>1</xdr:col>
      <xdr:colOff>0</xdr:colOff>
      <xdr:row>4</xdr:row>
      <xdr:rowOff>1</xdr:rowOff>
    </xdr:from>
    <xdr:to>
      <xdr:col>44</xdr:col>
      <xdr:colOff>0</xdr:colOff>
      <xdr:row>7</xdr:row>
      <xdr:rowOff>0</xdr:rowOff>
    </xdr:to>
    <xdr:sp macro="" textlink="">
      <xdr:nvSpPr>
        <xdr:cNvPr id="10" name="TOPRIBBON"/>
        <xdr:cNvSpPr/>
      </xdr:nvSpPr>
      <xdr:spPr>
        <a:xfrm>
          <a:off x="314325" y="800101"/>
          <a:ext cx="13515975" cy="600074"/>
        </a:xfrm>
        <a:prstGeom prst="round2SameRect">
          <a:avLst/>
        </a:prstGeom>
        <a:solidFill>
          <a:srgbClr val="7BC14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p>
      </xdr:txBody>
    </xdr:sp>
    <xdr:clientData/>
  </xdr:twoCellAnchor>
  <xdr:twoCellAnchor>
    <xdr:from>
      <xdr:col>2</xdr:col>
      <xdr:colOff>2720</xdr:colOff>
      <xdr:row>5</xdr:row>
      <xdr:rowOff>0</xdr:rowOff>
    </xdr:from>
    <xdr:to>
      <xdr:col>7</xdr:col>
      <xdr:colOff>457</xdr:colOff>
      <xdr:row>6</xdr:row>
      <xdr:rowOff>197827</xdr:rowOff>
    </xdr:to>
    <xdr:sp macro="" textlink="M5S1">
      <xdr:nvSpPr>
        <xdr:cNvPr id="11" name="SUBMENU1">
          <a:hlinkClick xmlns:r="http://schemas.openxmlformats.org/officeDocument/2006/relationships" r:id="rId10"/>
        </xdr:cNvPr>
        <xdr:cNvSpPr/>
      </xdr:nvSpPr>
      <xdr:spPr>
        <a:xfrm>
          <a:off x="631370" y="1000125"/>
          <a:ext cx="1569362" cy="397852"/>
        </a:xfrm>
        <a:prstGeom prst="round2SameRect">
          <a:avLst/>
        </a:prstGeom>
        <a:solidFill>
          <a:srgbClr val="555555"/>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2A9D6AC0-5121-4C66-8D3B-0C4F60FE0219}"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Project Summary</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7</xdr:col>
      <xdr:colOff>2551</xdr:colOff>
      <xdr:row>4</xdr:row>
      <xdr:rowOff>200705</xdr:rowOff>
    </xdr:from>
    <xdr:to>
      <xdr:col>12</xdr:col>
      <xdr:colOff>2550</xdr:colOff>
      <xdr:row>7</xdr:row>
      <xdr:rowOff>0</xdr:rowOff>
    </xdr:to>
    <xdr:sp macro="" textlink="M5S2">
      <xdr:nvSpPr>
        <xdr:cNvPr id="12" name="SUBMENU2">
          <a:hlinkClick xmlns:r="http://schemas.openxmlformats.org/officeDocument/2006/relationships" r:id="rId11"/>
        </xdr:cNvPr>
        <xdr:cNvSpPr/>
      </xdr:nvSpPr>
      <xdr:spPr>
        <a:xfrm>
          <a:off x="2202826" y="1000805"/>
          <a:ext cx="1571624" cy="399370"/>
        </a:xfrm>
        <a:prstGeom prst="round2SameRect">
          <a:avLst/>
        </a:prstGeom>
        <a:solidFill>
          <a:srgbClr val="555555"/>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DB017B9-6E71-4874-AB31-EC7916DB256F}"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Submit Application</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27</xdr:col>
      <xdr:colOff>0</xdr:colOff>
      <xdr:row>5</xdr:row>
      <xdr:rowOff>51480</xdr:rowOff>
    </xdr:from>
    <xdr:to>
      <xdr:col>32</xdr:col>
      <xdr:colOff>2865</xdr:colOff>
      <xdr:row>7</xdr:row>
      <xdr:rowOff>50800</xdr:rowOff>
    </xdr:to>
    <xdr:sp macro="" textlink="M5S6">
      <xdr:nvSpPr>
        <xdr:cNvPr id="16" name="SUBMENU6">
          <a:hlinkClick xmlns:r="http://schemas.openxmlformats.org/officeDocument/2006/relationships" r:id="rId12"/>
        </xdr:cNvPr>
        <xdr:cNvSpPr/>
      </xdr:nvSpPr>
      <xdr:spPr>
        <a:xfrm>
          <a:off x="8486775" y="1051605"/>
          <a:ext cx="1574490" cy="399370"/>
        </a:xfrm>
        <a:prstGeom prst="round2SameRect">
          <a:avLst/>
        </a:prstGeom>
        <a:solidFill>
          <a:srgbClr val="828282"/>
        </a:solidFill>
        <a:ln w="12700">
          <a:solidFill>
            <a:srgbClr val="7F7F7F"/>
          </a:solidFill>
        </a:ln>
        <a:effectLst>
          <a:outerShdw blurRad="25400" dist="508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2FFA63F3-7E4C-4DC1-BC79-0F66048F9B50}"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Inspection Form</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32</xdr:col>
      <xdr:colOff>2865</xdr:colOff>
      <xdr:row>4</xdr:row>
      <xdr:rowOff>200705</xdr:rowOff>
    </xdr:from>
    <xdr:to>
      <xdr:col>37</xdr:col>
      <xdr:colOff>2720</xdr:colOff>
      <xdr:row>7</xdr:row>
      <xdr:rowOff>0</xdr:rowOff>
    </xdr:to>
    <xdr:sp macro="" textlink="M5S7">
      <xdr:nvSpPr>
        <xdr:cNvPr id="17" name="SUBMENU7">
          <a:hlinkClick xmlns:r="http://schemas.openxmlformats.org/officeDocument/2006/relationships" r:id="rId5"/>
        </xdr:cNvPr>
        <xdr:cNvSpPr/>
      </xdr:nvSpPr>
      <xdr:spPr>
        <a:xfrm>
          <a:off x="10061265" y="1000805"/>
          <a:ext cx="1571480" cy="399370"/>
        </a:xfrm>
        <a:prstGeom prst="round2SameRect">
          <a:avLst/>
        </a:prstGeom>
        <a:solidFill>
          <a:srgbClr val="555555"/>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6CAE8FA-B71D-4045-87A3-84E89034BDA3}"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Summary Form</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0</xdr:col>
      <xdr:colOff>314323</xdr:colOff>
      <xdr:row>7</xdr:row>
      <xdr:rowOff>200024</xdr:rowOff>
    </xdr:from>
    <xdr:to>
      <xdr:col>44</xdr:col>
      <xdr:colOff>0</xdr:colOff>
      <xdr:row>199</xdr:row>
      <xdr:rowOff>0</xdr:rowOff>
    </xdr:to>
    <xdr:sp macro="" textlink="">
      <xdr:nvSpPr>
        <xdr:cNvPr id="19" name="BORDER"/>
        <xdr:cNvSpPr/>
      </xdr:nvSpPr>
      <xdr:spPr>
        <a:xfrm>
          <a:off x="314323" y="1600199"/>
          <a:ext cx="13515977" cy="37804726"/>
        </a:xfrm>
        <a:prstGeom prst="frame">
          <a:avLst>
            <a:gd name="adj1" fmla="val 97"/>
          </a:avLst>
        </a:prstGeom>
        <a:noFill/>
        <a:ln w="12700" cap="flat" cmpd="sng" algn="ctr">
          <a:solidFill>
            <a:srgbClr val="828282"/>
          </a:solidFill>
          <a:prstDash val="solid"/>
          <a:miter lim="800000"/>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fPrintsWithSheet="0"/>
  </xdr:twoCellAnchor>
  <xdr:twoCellAnchor editAs="oneCell">
    <xdr:from>
      <xdr:col>2</xdr:col>
      <xdr:colOff>2720</xdr:colOff>
      <xdr:row>8</xdr:row>
      <xdr:rowOff>201232</xdr:rowOff>
    </xdr:from>
    <xdr:to>
      <xdr:col>4</xdr:col>
      <xdr:colOff>960</xdr:colOff>
      <xdr:row>11</xdr:row>
      <xdr:rowOff>1207</xdr:rowOff>
    </xdr:to>
    <xdr:sp macro="" textlink="">
      <xdr:nvSpPr>
        <xdr:cNvPr id="20" name="BACK">
          <a:hlinkClick xmlns:r="http://schemas.openxmlformats.org/officeDocument/2006/relationships" r:id="rId2"/>
        </xdr:cNvPr>
        <xdr:cNvSpPr>
          <a:spLocks noChangeAspect="1"/>
        </xdr:cNvSpPr>
      </xdr:nvSpPr>
      <xdr:spPr>
        <a:xfrm>
          <a:off x="631370" y="1801432"/>
          <a:ext cx="626890" cy="400050"/>
        </a:xfrm>
        <a:prstGeom prst="leftArrow">
          <a:avLst/>
        </a:prstGeom>
        <a:solidFill>
          <a:srgbClr val="1B6CB5"/>
        </a:solidFill>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1</xdr:col>
      <xdr:colOff>0</xdr:colOff>
      <xdr:row>7</xdr:row>
      <xdr:rowOff>0</xdr:rowOff>
    </xdr:from>
    <xdr:to>
      <xdr:col>44</xdr:col>
      <xdr:colOff>0</xdr:colOff>
      <xdr:row>8</xdr:row>
      <xdr:rowOff>0</xdr:rowOff>
    </xdr:to>
    <xdr:sp macro="" textlink="">
      <xdr:nvSpPr>
        <xdr:cNvPr id="21" name="BOTTOMRIBBON"/>
        <xdr:cNvSpPr/>
      </xdr:nvSpPr>
      <xdr:spPr>
        <a:xfrm>
          <a:off x="314325" y="1400175"/>
          <a:ext cx="13515975" cy="200025"/>
        </a:xfrm>
        <a:prstGeom prst="rect">
          <a:avLst/>
        </a:prstGeom>
        <a:solidFill>
          <a:srgbClr val="82828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solidFill>
              <a:srgbClr val="FFFFFF"/>
            </a:solidFill>
          </a:endParaRPr>
        </a:p>
      </xdr:txBody>
    </xdr:sp>
    <xdr:clientData/>
  </xdr:twoCellAnchor>
  <mc:AlternateContent xmlns:mc="http://schemas.openxmlformats.org/markup-compatibility/2006">
    <mc:Choice xmlns:a14="http://schemas.microsoft.com/office/drawing/2010/main" Requires="a14">
      <xdr:twoCellAnchor editAs="oneCell">
        <xdr:from>
          <xdr:col>10</xdr:col>
          <xdr:colOff>9525</xdr:colOff>
          <xdr:row>48</xdr:row>
          <xdr:rowOff>0</xdr:rowOff>
        </xdr:from>
        <xdr:to>
          <xdr:col>11</xdr:col>
          <xdr:colOff>0</xdr:colOff>
          <xdr:row>48</xdr:row>
          <xdr:rowOff>190500</xdr:rowOff>
        </xdr:to>
        <xdr:sp macro="" textlink="">
          <xdr:nvSpPr>
            <xdr:cNvPr id="41986" name="Check Box 2" hidden="1">
              <a:extLst>
                <a:ext uri="{63B3BB69-23CF-44E3-9099-C40C66FF867C}">
                  <a14:compatExt spid="_x0000_s419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49</xdr:row>
          <xdr:rowOff>0</xdr:rowOff>
        </xdr:from>
        <xdr:to>
          <xdr:col>11</xdr:col>
          <xdr:colOff>0</xdr:colOff>
          <xdr:row>49</xdr:row>
          <xdr:rowOff>190500</xdr:rowOff>
        </xdr:to>
        <xdr:sp macro="" textlink="">
          <xdr:nvSpPr>
            <xdr:cNvPr id="41987" name="Check Box 3" hidden="1">
              <a:extLst>
                <a:ext uri="{63B3BB69-23CF-44E3-9099-C40C66FF867C}">
                  <a14:compatExt spid="_x0000_s419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53</xdr:row>
          <xdr:rowOff>0</xdr:rowOff>
        </xdr:from>
        <xdr:to>
          <xdr:col>11</xdr:col>
          <xdr:colOff>0</xdr:colOff>
          <xdr:row>53</xdr:row>
          <xdr:rowOff>190500</xdr:rowOff>
        </xdr:to>
        <xdr:sp macro="" textlink="">
          <xdr:nvSpPr>
            <xdr:cNvPr id="41991" name="Check Box 7" hidden="1">
              <a:extLst>
                <a:ext uri="{63B3BB69-23CF-44E3-9099-C40C66FF867C}">
                  <a14:compatExt spid="_x0000_s419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54</xdr:row>
          <xdr:rowOff>0</xdr:rowOff>
        </xdr:from>
        <xdr:to>
          <xdr:col>11</xdr:col>
          <xdr:colOff>0</xdr:colOff>
          <xdr:row>54</xdr:row>
          <xdr:rowOff>190500</xdr:rowOff>
        </xdr:to>
        <xdr:sp macro="" textlink="">
          <xdr:nvSpPr>
            <xdr:cNvPr id="41992" name="Check Box 8" hidden="1">
              <a:extLst>
                <a:ext uri="{63B3BB69-23CF-44E3-9099-C40C66FF867C}">
                  <a14:compatExt spid="_x0000_s419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50</xdr:row>
          <xdr:rowOff>0</xdr:rowOff>
        </xdr:from>
        <xdr:to>
          <xdr:col>11</xdr:col>
          <xdr:colOff>0</xdr:colOff>
          <xdr:row>50</xdr:row>
          <xdr:rowOff>190500</xdr:rowOff>
        </xdr:to>
        <xdr:sp macro="" textlink="">
          <xdr:nvSpPr>
            <xdr:cNvPr id="41993" name="Check Box 9" hidden="1">
              <a:extLst>
                <a:ext uri="{63B3BB69-23CF-44E3-9099-C40C66FF867C}">
                  <a14:compatExt spid="_x0000_s419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51</xdr:row>
          <xdr:rowOff>0</xdr:rowOff>
        </xdr:from>
        <xdr:to>
          <xdr:col>11</xdr:col>
          <xdr:colOff>0</xdr:colOff>
          <xdr:row>51</xdr:row>
          <xdr:rowOff>190500</xdr:rowOff>
        </xdr:to>
        <xdr:sp macro="" textlink="">
          <xdr:nvSpPr>
            <xdr:cNvPr id="41994" name="Check Box 10" hidden="1">
              <a:extLst>
                <a:ext uri="{63B3BB69-23CF-44E3-9099-C40C66FF867C}">
                  <a14:compatExt spid="_x0000_s419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55</xdr:row>
          <xdr:rowOff>0</xdr:rowOff>
        </xdr:from>
        <xdr:to>
          <xdr:col>11</xdr:col>
          <xdr:colOff>0</xdr:colOff>
          <xdr:row>55</xdr:row>
          <xdr:rowOff>190500</xdr:rowOff>
        </xdr:to>
        <xdr:sp macro="" textlink="">
          <xdr:nvSpPr>
            <xdr:cNvPr id="41995" name="Check Box 11" hidden="1">
              <a:extLst>
                <a:ext uri="{63B3BB69-23CF-44E3-9099-C40C66FF867C}">
                  <a14:compatExt spid="_x0000_s419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56</xdr:row>
          <xdr:rowOff>0</xdr:rowOff>
        </xdr:from>
        <xdr:to>
          <xdr:col>11</xdr:col>
          <xdr:colOff>0</xdr:colOff>
          <xdr:row>56</xdr:row>
          <xdr:rowOff>190500</xdr:rowOff>
        </xdr:to>
        <xdr:sp macro="" textlink="">
          <xdr:nvSpPr>
            <xdr:cNvPr id="41996" name="Check Box 12" hidden="1">
              <a:extLst>
                <a:ext uri="{63B3BB69-23CF-44E3-9099-C40C66FF867C}">
                  <a14:compatExt spid="_x0000_s419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2</xdr:col>
      <xdr:colOff>0</xdr:colOff>
      <xdr:row>1</xdr:row>
      <xdr:rowOff>0</xdr:rowOff>
    </xdr:from>
    <xdr:to>
      <xdr:col>5</xdr:col>
      <xdr:colOff>209550</xdr:colOff>
      <xdr:row>3</xdr:row>
      <xdr:rowOff>154218</xdr:rowOff>
    </xdr:to>
    <xdr:pic>
      <xdr:nvPicPr>
        <xdr:cNvPr id="39" name="LOGO"/>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tretch>
          <a:fillRect/>
        </a:stretch>
      </xdr:blipFill>
      <xdr:spPr>
        <a:xfrm>
          <a:off x="628650" y="200025"/>
          <a:ext cx="1152525" cy="554268"/>
        </a:xfrm>
        <a:prstGeom prst="rect">
          <a:avLst/>
        </a:prstGeom>
      </xdr:spPr>
    </xdr:pic>
    <xdr:clientData/>
  </xdr:twoCellAnchor>
  <xdr:twoCellAnchor editAs="oneCell">
    <xdr:from>
      <xdr:col>32</xdr:col>
      <xdr:colOff>0</xdr:colOff>
      <xdr:row>13</xdr:row>
      <xdr:rowOff>0</xdr:rowOff>
    </xdr:from>
    <xdr:to>
      <xdr:col>36</xdr:col>
      <xdr:colOff>0</xdr:colOff>
      <xdr:row>16</xdr:row>
      <xdr:rowOff>3007</xdr:rowOff>
    </xdr:to>
    <xdr:pic>
      <xdr:nvPicPr>
        <xdr:cNvPr id="52" name="LOGO"/>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tretch>
          <a:fillRect/>
        </a:stretch>
      </xdr:blipFill>
      <xdr:spPr>
        <a:xfrm>
          <a:off x="10040471" y="2420471"/>
          <a:ext cx="1255058" cy="608125"/>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xdr:from>
      <xdr:col>17</xdr:col>
      <xdr:colOff>2551</xdr:colOff>
      <xdr:row>4</xdr:row>
      <xdr:rowOff>200705</xdr:rowOff>
    </xdr:from>
    <xdr:to>
      <xdr:col>22</xdr:col>
      <xdr:colOff>2550</xdr:colOff>
      <xdr:row>7</xdr:row>
      <xdr:rowOff>0</xdr:rowOff>
    </xdr:to>
    <xdr:sp macro="" textlink="M5S4">
      <xdr:nvSpPr>
        <xdr:cNvPr id="14" name="SUBMENU4">
          <a:hlinkClick xmlns:r="http://schemas.openxmlformats.org/officeDocument/2006/relationships" r:id="rId1"/>
        </xdr:cNvPr>
        <xdr:cNvSpPr/>
      </xdr:nvSpPr>
      <xdr:spPr>
        <a:xfrm>
          <a:off x="5346076" y="1000805"/>
          <a:ext cx="1571624" cy="399370"/>
        </a:xfrm>
        <a:prstGeom prst="round2SameRect">
          <a:avLst/>
        </a:prstGeom>
        <a:solidFill>
          <a:srgbClr val="555555"/>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B7C45266-6E58-4EB8-84F4-252DC759ED99}"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Offer Form</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22</xdr:col>
      <xdr:colOff>2551</xdr:colOff>
      <xdr:row>4</xdr:row>
      <xdr:rowOff>200705</xdr:rowOff>
    </xdr:from>
    <xdr:to>
      <xdr:col>27</xdr:col>
      <xdr:colOff>2549</xdr:colOff>
      <xdr:row>7</xdr:row>
      <xdr:rowOff>0</xdr:rowOff>
    </xdr:to>
    <xdr:sp macro="" textlink="M5S5">
      <xdr:nvSpPr>
        <xdr:cNvPr id="15" name="SUBMENU5">
          <a:hlinkClick xmlns:r="http://schemas.openxmlformats.org/officeDocument/2006/relationships" r:id="rId2"/>
        </xdr:cNvPr>
        <xdr:cNvSpPr/>
      </xdr:nvSpPr>
      <xdr:spPr>
        <a:xfrm>
          <a:off x="6917701" y="1000805"/>
          <a:ext cx="1571623" cy="399370"/>
        </a:xfrm>
        <a:prstGeom prst="round2SameRect">
          <a:avLst/>
        </a:prstGeom>
        <a:solidFill>
          <a:srgbClr val="555555"/>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8ECB5FB8-9114-4770-BA69-C59ADB9DA12A}"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Completion Form</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12</xdr:col>
      <xdr:colOff>2551</xdr:colOff>
      <xdr:row>4</xdr:row>
      <xdr:rowOff>200705</xdr:rowOff>
    </xdr:from>
    <xdr:to>
      <xdr:col>17</xdr:col>
      <xdr:colOff>2550</xdr:colOff>
      <xdr:row>7</xdr:row>
      <xdr:rowOff>0</xdr:rowOff>
    </xdr:to>
    <xdr:sp macro="" textlink="M5S3">
      <xdr:nvSpPr>
        <xdr:cNvPr id="13" name="SUBMENU3">
          <a:hlinkClick xmlns:r="http://schemas.openxmlformats.org/officeDocument/2006/relationships" r:id="rId3"/>
        </xdr:cNvPr>
        <xdr:cNvSpPr/>
      </xdr:nvSpPr>
      <xdr:spPr>
        <a:xfrm>
          <a:off x="3774451" y="1000805"/>
          <a:ext cx="1571624" cy="399370"/>
        </a:xfrm>
        <a:prstGeom prst="round2SameRect">
          <a:avLst/>
        </a:prstGeom>
        <a:solidFill>
          <a:srgbClr val="555555"/>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272C9A7E-800F-4AE6-95B1-8AFF5CAE57C5}"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M5S3</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37</xdr:col>
      <xdr:colOff>2720</xdr:colOff>
      <xdr:row>4</xdr:row>
      <xdr:rowOff>200705</xdr:rowOff>
    </xdr:from>
    <xdr:to>
      <xdr:col>42</xdr:col>
      <xdr:colOff>0</xdr:colOff>
      <xdr:row>7</xdr:row>
      <xdr:rowOff>0</xdr:rowOff>
    </xdr:to>
    <xdr:sp macro="" textlink="M5S8">
      <xdr:nvSpPr>
        <xdr:cNvPr id="18" name="SUBMENU8">
          <a:hlinkClick xmlns:r="http://schemas.openxmlformats.org/officeDocument/2006/relationships" r:id="rId4"/>
        </xdr:cNvPr>
        <xdr:cNvSpPr/>
      </xdr:nvSpPr>
      <xdr:spPr>
        <a:xfrm>
          <a:off x="11632745" y="1000805"/>
          <a:ext cx="1568905" cy="399370"/>
        </a:xfrm>
        <a:prstGeom prst="round2SameRect">
          <a:avLst/>
        </a:prstGeom>
        <a:solidFill>
          <a:srgbClr val="555555"/>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562C4A9D-BD10-4BFB-89D6-250DB3FCE105}"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M6S8</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7</xdr:col>
      <xdr:colOff>457</xdr:colOff>
      <xdr:row>1</xdr:row>
      <xdr:rowOff>0</xdr:rowOff>
    </xdr:from>
    <xdr:to>
      <xdr:col>12</xdr:col>
      <xdr:colOff>0</xdr:colOff>
      <xdr:row>4</xdr:row>
      <xdr:rowOff>0</xdr:rowOff>
    </xdr:to>
    <xdr:sp macro="" textlink="MAIN1">
      <xdr:nvSpPr>
        <xdr:cNvPr id="3" name="MENU1">
          <a:hlinkClick xmlns:r="http://schemas.openxmlformats.org/officeDocument/2006/relationships" r:id="rId5"/>
        </xdr:cNvPr>
        <xdr:cNvSpPr/>
      </xdr:nvSpPr>
      <xdr:spPr>
        <a:xfrm>
          <a:off x="2200732" y="200025"/>
          <a:ext cx="1571168" cy="600075"/>
        </a:xfrm>
        <a:prstGeom prst="round2SameRect">
          <a:avLst/>
        </a:prstGeom>
        <a:solidFill>
          <a:srgbClr val="439639"/>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D6F2F067-2676-4601-ABCE-75BD5137E3D5}" type="TxLink">
            <a:rPr lang="en-US" sz="1100" b="0" i="0" u="none" strike="noStrike">
              <a:solidFill>
                <a:schemeClr val="bg1"/>
              </a:solidFill>
              <a:latin typeface="Arial" panose="020B0604020202020204" pitchFamily="34" charset="0"/>
              <a:cs typeface="Arial" panose="020B0604020202020204" pitchFamily="34" charset="0"/>
            </a:rPr>
            <a:pPr algn="ctr"/>
            <a:t>START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12</xdr:col>
      <xdr:colOff>0</xdr:colOff>
      <xdr:row>1</xdr:row>
      <xdr:rowOff>0</xdr:rowOff>
    </xdr:from>
    <xdr:to>
      <xdr:col>17</xdr:col>
      <xdr:colOff>0</xdr:colOff>
      <xdr:row>4</xdr:row>
      <xdr:rowOff>0</xdr:rowOff>
    </xdr:to>
    <xdr:sp macro="" textlink="MAIN2">
      <xdr:nvSpPr>
        <xdr:cNvPr id="4" name="MENU2">
          <a:hlinkClick xmlns:r="http://schemas.openxmlformats.org/officeDocument/2006/relationships" r:id="rId6"/>
        </xdr:cNvPr>
        <xdr:cNvSpPr/>
      </xdr:nvSpPr>
      <xdr:spPr>
        <a:xfrm>
          <a:off x="3771900" y="200025"/>
          <a:ext cx="1571625" cy="600075"/>
        </a:xfrm>
        <a:prstGeom prst="round2SameRect">
          <a:avLst/>
        </a:prstGeom>
        <a:solidFill>
          <a:srgbClr val="439639"/>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59A035B9-F1D2-4E89-B262-AF2DF0C338A9}" type="TxLink">
            <a:rPr lang="en-US" sz="1100" b="0" i="0" u="none" strike="noStrike">
              <a:solidFill>
                <a:schemeClr val="bg1"/>
              </a:solidFill>
              <a:latin typeface="Arial" panose="020B0604020202020204" pitchFamily="34" charset="0"/>
              <a:cs typeface="Arial" panose="020B0604020202020204" pitchFamily="34" charset="0"/>
            </a:rPr>
            <a:pPr algn="ctr"/>
            <a:t>PROJECT INFORMATION</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16</xdr:col>
      <xdr:colOff>313764</xdr:colOff>
      <xdr:row>1</xdr:row>
      <xdr:rowOff>0</xdr:rowOff>
    </xdr:from>
    <xdr:to>
      <xdr:col>26</xdr:col>
      <xdr:colOff>313764</xdr:colOff>
      <xdr:row>4</xdr:row>
      <xdr:rowOff>0</xdr:rowOff>
    </xdr:to>
    <xdr:sp macro="" textlink="MAIN3">
      <xdr:nvSpPr>
        <xdr:cNvPr id="5" name="MENU3">
          <a:hlinkClick xmlns:r="http://schemas.openxmlformats.org/officeDocument/2006/relationships" r:id="rId7"/>
        </xdr:cNvPr>
        <xdr:cNvSpPr/>
      </xdr:nvSpPr>
      <xdr:spPr>
        <a:xfrm>
          <a:off x="5333999" y="201706"/>
          <a:ext cx="3137647" cy="605118"/>
        </a:xfrm>
        <a:prstGeom prst="round2SameRect">
          <a:avLst/>
        </a:prstGeom>
        <a:solidFill>
          <a:srgbClr val="439639"/>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06A037F-AE33-47CC-85C1-F6D62694F95D}" type="TxLink">
            <a:rPr lang="en-US" sz="1100" b="0" i="0" u="none" strike="noStrike">
              <a:solidFill>
                <a:schemeClr val="bg1"/>
              </a:solidFill>
              <a:latin typeface="Arial" panose="020B0604020202020204" pitchFamily="34" charset="0"/>
              <a:cs typeface="Arial" panose="020B0604020202020204" pitchFamily="34" charset="0"/>
            </a:rPr>
            <a:pPr algn="ctr"/>
            <a:t>EMS INFORMATION INPUT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22</xdr:col>
      <xdr:colOff>0</xdr:colOff>
      <xdr:row>1</xdr:row>
      <xdr:rowOff>0</xdr:rowOff>
    </xdr:from>
    <xdr:to>
      <xdr:col>27</xdr:col>
      <xdr:colOff>0</xdr:colOff>
      <xdr:row>4</xdr:row>
      <xdr:rowOff>0</xdr:rowOff>
    </xdr:to>
    <xdr:sp macro="" textlink="MAIN4">
      <xdr:nvSpPr>
        <xdr:cNvPr id="6" name="MENU4" hidden="1">
          <a:hlinkClick xmlns:r="http://schemas.openxmlformats.org/officeDocument/2006/relationships" r:id="rId8"/>
        </xdr:cNvPr>
        <xdr:cNvSpPr/>
      </xdr:nvSpPr>
      <xdr:spPr>
        <a:xfrm>
          <a:off x="6915150" y="200025"/>
          <a:ext cx="1571625" cy="600075"/>
        </a:xfrm>
        <a:prstGeom prst="round2SameRect">
          <a:avLst/>
        </a:prstGeom>
        <a:solidFill>
          <a:srgbClr val="439639"/>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CB369157-CA5B-4E40-B1DE-604993B819B3}" type="TxLink">
            <a:rPr lang="en-US" sz="1100" b="0" i="0" u="none" strike="noStrike">
              <a:solidFill>
                <a:schemeClr val="bg1"/>
              </a:solidFill>
              <a:latin typeface="Arial" panose="020B0604020202020204" pitchFamily="34" charset="0"/>
              <a:cs typeface="Arial" panose="020B0604020202020204" pitchFamily="34" charset="0"/>
            </a:rPr>
            <a:pPr algn="ctr"/>
            <a:t>CUSTOM MEASURES INPUT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27</xdr:col>
      <xdr:colOff>0</xdr:colOff>
      <xdr:row>1</xdr:row>
      <xdr:rowOff>133350</xdr:rowOff>
    </xdr:from>
    <xdr:to>
      <xdr:col>32</xdr:col>
      <xdr:colOff>0</xdr:colOff>
      <xdr:row>4</xdr:row>
      <xdr:rowOff>133350</xdr:rowOff>
    </xdr:to>
    <xdr:sp macro="" textlink="MAIN5">
      <xdr:nvSpPr>
        <xdr:cNvPr id="7" name="MENU5">
          <a:hlinkClick xmlns:r="http://schemas.openxmlformats.org/officeDocument/2006/relationships" r:id="rId9"/>
        </xdr:cNvPr>
        <xdr:cNvSpPr/>
      </xdr:nvSpPr>
      <xdr:spPr>
        <a:xfrm>
          <a:off x="8486775" y="333375"/>
          <a:ext cx="1571625" cy="600075"/>
        </a:xfrm>
        <a:prstGeom prst="round2SameRect">
          <a:avLst/>
        </a:prstGeom>
        <a:solidFill>
          <a:srgbClr val="7BC143"/>
        </a:solidFill>
        <a:ln w="12700">
          <a:solidFill>
            <a:srgbClr val="7F7F7F"/>
          </a:solidFill>
        </a:ln>
        <a:effectLst>
          <a:outerShdw blurRad="25400" dist="508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F0EEDDA6-4934-49B4-972D-20D21D440D82}" type="TxLink">
            <a:rPr lang="en-US" sz="1100" b="0" i="0" u="none" strike="noStrike">
              <a:solidFill>
                <a:schemeClr val="bg1"/>
              </a:solidFill>
              <a:latin typeface="Arial" panose="020B0604020202020204" pitchFamily="34" charset="0"/>
              <a:cs typeface="Arial" panose="020B0604020202020204" pitchFamily="34" charset="0"/>
            </a:rPr>
            <a:pPr algn="ctr"/>
            <a:t>APPLICATION REVIEW</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32</xdr:col>
      <xdr:colOff>0</xdr:colOff>
      <xdr:row>1</xdr:row>
      <xdr:rowOff>0</xdr:rowOff>
    </xdr:from>
    <xdr:to>
      <xdr:col>37</xdr:col>
      <xdr:colOff>1</xdr:colOff>
      <xdr:row>4</xdr:row>
      <xdr:rowOff>0</xdr:rowOff>
    </xdr:to>
    <xdr:sp macro="" textlink="MAIN6">
      <xdr:nvSpPr>
        <xdr:cNvPr id="8" name="MENU6"/>
        <xdr:cNvSpPr/>
      </xdr:nvSpPr>
      <xdr:spPr>
        <a:xfrm>
          <a:off x="10058400" y="200025"/>
          <a:ext cx="1571626"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54BCEB"/>
              </a:solidFill>
            </a14:hiddenFill>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B12A3774-975E-4B41-A681-E085295C6D0E}" type="TxLink">
            <a:rPr lang="en-US" sz="1100" b="0" i="0" u="none" strike="noStrike">
              <a:noFill/>
              <a:latin typeface="Arial" panose="020B0604020202020204" pitchFamily="34" charset="0"/>
              <a:cs typeface="Arial" panose="020B0604020202020204" pitchFamily="34" charset="0"/>
            </a:rPr>
            <a:pPr algn="ctr"/>
            <a:t>FINAL STEPS</a:t>
          </a:fld>
          <a:endParaRPr lang="en-US" sz="1100">
            <a:noFill/>
            <a:latin typeface="Arial" panose="020B0604020202020204" pitchFamily="34" charset="0"/>
            <a:cs typeface="Arial" panose="020B0604020202020204" pitchFamily="34" charset="0"/>
          </a:endParaRPr>
        </a:p>
      </xdr:txBody>
    </xdr:sp>
    <xdr:clientData/>
  </xdr:twoCellAnchor>
  <xdr:twoCellAnchor>
    <xdr:from>
      <xdr:col>36</xdr:col>
      <xdr:colOff>314324</xdr:colOff>
      <xdr:row>1</xdr:row>
      <xdr:rowOff>0</xdr:rowOff>
    </xdr:from>
    <xdr:to>
      <xdr:col>41</xdr:col>
      <xdr:colOff>314324</xdr:colOff>
      <xdr:row>4</xdr:row>
      <xdr:rowOff>0</xdr:rowOff>
    </xdr:to>
    <xdr:sp macro="" textlink="MAIN7">
      <xdr:nvSpPr>
        <xdr:cNvPr id="9" name="MENU7"/>
        <xdr:cNvSpPr/>
      </xdr:nvSpPr>
      <xdr:spPr>
        <a:xfrm>
          <a:off x="11630024" y="200025"/>
          <a:ext cx="1571625"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54BCEB"/>
              </a:solidFill>
            </a14:hiddenFill>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FORM4</a:t>
          </a:fld>
          <a:endParaRPr lang="en-US" sz="1100">
            <a:noFill/>
            <a:latin typeface="Arial" panose="020B0604020202020204" pitchFamily="34" charset="0"/>
            <a:cs typeface="Arial" panose="020B0604020202020204" pitchFamily="34" charset="0"/>
          </a:endParaRPr>
        </a:p>
      </xdr:txBody>
    </xdr:sp>
    <xdr:clientData/>
  </xdr:twoCellAnchor>
  <xdr:twoCellAnchor>
    <xdr:from>
      <xdr:col>1</xdr:col>
      <xdr:colOff>0</xdr:colOff>
      <xdr:row>4</xdr:row>
      <xdr:rowOff>1</xdr:rowOff>
    </xdr:from>
    <xdr:to>
      <xdr:col>44</xdr:col>
      <xdr:colOff>0</xdr:colOff>
      <xdr:row>7</xdr:row>
      <xdr:rowOff>0</xdr:rowOff>
    </xdr:to>
    <xdr:sp macro="" textlink="">
      <xdr:nvSpPr>
        <xdr:cNvPr id="10" name="TOPRIBBON"/>
        <xdr:cNvSpPr/>
      </xdr:nvSpPr>
      <xdr:spPr>
        <a:xfrm>
          <a:off x="314325" y="800101"/>
          <a:ext cx="13515975" cy="600074"/>
        </a:xfrm>
        <a:prstGeom prst="round2SameRect">
          <a:avLst/>
        </a:prstGeom>
        <a:solidFill>
          <a:srgbClr val="7BC14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p>
      </xdr:txBody>
    </xdr:sp>
    <xdr:clientData/>
  </xdr:twoCellAnchor>
  <xdr:twoCellAnchor>
    <xdr:from>
      <xdr:col>2</xdr:col>
      <xdr:colOff>2720</xdr:colOff>
      <xdr:row>5</xdr:row>
      <xdr:rowOff>0</xdr:rowOff>
    </xdr:from>
    <xdr:to>
      <xdr:col>7</xdr:col>
      <xdr:colOff>457</xdr:colOff>
      <xdr:row>6</xdr:row>
      <xdr:rowOff>197827</xdr:rowOff>
    </xdr:to>
    <xdr:sp macro="" textlink="M5S1">
      <xdr:nvSpPr>
        <xdr:cNvPr id="11" name="SUBMENU1">
          <a:hlinkClick xmlns:r="http://schemas.openxmlformats.org/officeDocument/2006/relationships" r:id="rId9"/>
        </xdr:cNvPr>
        <xdr:cNvSpPr/>
      </xdr:nvSpPr>
      <xdr:spPr>
        <a:xfrm>
          <a:off x="631370" y="1000125"/>
          <a:ext cx="1569362" cy="397852"/>
        </a:xfrm>
        <a:prstGeom prst="round2SameRect">
          <a:avLst/>
        </a:prstGeom>
        <a:solidFill>
          <a:srgbClr val="555555"/>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2A9D6AC0-5121-4C66-8D3B-0C4F60FE0219}"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Project Summary</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7</xdr:col>
      <xdr:colOff>2551</xdr:colOff>
      <xdr:row>4</xdr:row>
      <xdr:rowOff>200705</xdr:rowOff>
    </xdr:from>
    <xdr:to>
      <xdr:col>12</xdr:col>
      <xdr:colOff>2550</xdr:colOff>
      <xdr:row>7</xdr:row>
      <xdr:rowOff>0</xdr:rowOff>
    </xdr:to>
    <xdr:sp macro="" textlink="M5S2">
      <xdr:nvSpPr>
        <xdr:cNvPr id="12" name="SUBMENU2">
          <a:hlinkClick xmlns:r="http://schemas.openxmlformats.org/officeDocument/2006/relationships" r:id="rId10"/>
        </xdr:cNvPr>
        <xdr:cNvSpPr/>
      </xdr:nvSpPr>
      <xdr:spPr>
        <a:xfrm>
          <a:off x="2202826" y="1000805"/>
          <a:ext cx="1571624" cy="399370"/>
        </a:xfrm>
        <a:prstGeom prst="round2SameRect">
          <a:avLst/>
        </a:prstGeom>
        <a:solidFill>
          <a:srgbClr val="555555"/>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DB017B9-6E71-4874-AB31-EC7916DB256F}"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Submit Application</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27</xdr:col>
      <xdr:colOff>0</xdr:colOff>
      <xdr:row>4</xdr:row>
      <xdr:rowOff>200705</xdr:rowOff>
    </xdr:from>
    <xdr:to>
      <xdr:col>32</xdr:col>
      <xdr:colOff>2865</xdr:colOff>
      <xdr:row>7</xdr:row>
      <xdr:rowOff>0</xdr:rowOff>
    </xdr:to>
    <xdr:sp macro="" textlink="M5S6">
      <xdr:nvSpPr>
        <xdr:cNvPr id="16" name="SUBMENU6">
          <a:hlinkClick xmlns:r="http://schemas.openxmlformats.org/officeDocument/2006/relationships" r:id="rId11"/>
        </xdr:cNvPr>
        <xdr:cNvSpPr/>
      </xdr:nvSpPr>
      <xdr:spPr>
        <a:xfrm>
          <a:off x="8486775" y="1000805"/>
          <a:ext cx="1574490" cy="399370"/>
        </a:xfrm>
        <a:prstGeom prst="round2SameRect">
          <a:avLst/>
        </a:prstGeom>
        <a:solidFill>
          <a:srgbClr val="555555"/>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2FFA63F3-7E4C-4DC1-BC79-0F66048F9B50}"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Inspection Form</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32</xdr:col>
      <xdr:colOff>2865</xdr:colOff>
      <xdr:row>5</xdr:row>
      <xdr:rowOff>51480</xdr:rowOff>
    </xdr:from>
    <xdr:to>
      <xdr:col>37</xdr:col>
      <xdr:colOff>2720</xdr:colOff>
      <xdr:row>7</xdr:row>
      <xdr:rowOff>50800</xdr:rowOff>
    </xdr:to>
    <xdr:sp macro="" textlink="M5S7">
      <xdr:nvSpPr>
        <xdr:cNvPr id="17" name="SUBMENU7">
          <a:hlinkClick xmlns:r="http://schemas.openxmlformats.org/officeDocument/2006/relationships" r:id="rId12"/>
        </xdr:cNvPr>
        <xdr:cNvSpPr/>
      </xdr:nvSpPr>
      <xdr:spPr>
        <a:xfrm>
          <a:off x="10061265" y="1051605"/>
          <a:ext cx="1571480" cy="399370"/>
        </a:xfrm>
        <a:prstGeom prst="round2SameRect">
          <a:avLst/>
        </a:prstGeom>
        <a:solidFill>
          <a:srgbClr val="828282"/>
        </a:solidFill>
        <a:ln w="12700">
          <a:solidFill>
            <a:srgbClr val="7F7F7F"/>
          </a:solidFill>
        </a:ln>
        <a:effectLst>
          <a:outerShdw blurRad="25400" dist="508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6CAE8FA-B71D-4045-87A3-84E89034BDA3}"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Summary Form</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0</xdr:col>
      <xdr:colOff>314323</xdr:colOff>
      <xdr:row>7</xdr:row>
      <xdr:rowOff>200024</xdr:rowOff>
    </xdr:from>
    <xdr:to>
      <xdr:col>44</xdr:col>
      <xdr:colOff>0</xdr:colOff>
      <xdr:row>199</xdr:row>
      <xdr:rowOff>0</xdr:rowOff>
    </xdr:to>
    <xdr:sp macro="" textlink="">
      <xdr:nvSpPr>
        <xdr:cNvPr id="19" name="BORDER"/>
        <xdr:cNvSpPr/>
      </xdr:nvSpPr>
      <xdr:spPr>
        <a:xfrm>
          <a:off x="314323" y="1600199"/>
          <a:ext cx="13515977" cy="37804726"/>
        </a:xfrm>
        <a:prstGeom prst="frame">
          <a:avLst>
            <a:gd name="adj1" fmla="val 97"/>
          </a:avLst>
        </a:prstGeom>
        <a:noFill/>
        <a:ln w="12700" cap="flat" cmpd="sng" algn="ctr">
          <a:solidFill>
            <a:srgbClr val="828282"/>
          </a:solidFill>
          <a:prstDash val="solid"/>
          <a:miter lim="800000"/>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fPrintsWithSheet="0"/>
  </xdr:twoCellAnchor>
  <xdr:twoCellAnchor editAs="oneCell">
    <xdr:from>
      <xdr:col>2</xdr:col>
      <xdr:colOff>2720</xdr:colOff>
      <xdr:row>8</xdr:row>
      <xdr:rowOff>201232</xdr:rowOff>
    </xdr:from>
    <xdr:to>
      <xdr:col>4</xdr:col>
      <xdr:colOff>960</xdr:colOff>
      <xdr:row>11</xdr:row>
      <xdr:rowOff>1207</xdr:rowOff>
    </xdr:to>
    <xdr:sp macro="" textlink="">
      <xdr:nvSpPr>
        <xdr:cNvPr id="20" name="BACK">
          <a:hlinkClick xmlns:r="http://schemas.openxmlformats.org/officeDocument/2006/relationships" r:id="rId11"/>
        </xdr:cNvPr>
        <xdr:cNvSpPr>
          <a:spLocks noChangeAspect="1"/>
        </xdr:cNvSpPr>
      </xdr:nvSpPr>
      <xdr:spPr>
        <a:xfrm>
          <a:off x="631370" y="1801432"/>
          <a:ext cx="626890" cy="400050"/>
        </a:xfrm>
        <a:prstGeom prst="leftArrow">
          <a:avLst/>
        </a:prstGeom>
        <a:solidFill>
          <a:srgbClr val="1B6CB5"/>
        </a:solidFill>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1</xdr:col>
      <xdr:colOff>0</xdr:colOff>
      <xdr:row>7</xdr:row>
      <xdr:rowOff>0</xdr:rowOff>
    </xdr:from>
    <xdr:to>
      <xdr:col>44</xdr:col>
      <xdr:colOff>0</xdr:colOff>
      <xdr:row>8</xdr:row>
      <xdr:rowOff>0</xdr:rowOff>
    </xdr:to>
    <xdr:sp macro="" textlink="">
      <xdr:nvSpPr>
        <xdr:cNvPr id="21" name="BOTTOMRIBBON"/>
        <xdr:cNvSpPr/>
      </xdr:nvSpPr>
      <xdr:spPr>
        <a:xfrm>
          <a:off x="314325" y="1400175"/>
          <a:ext cx="13515975" cy="200025"/>
        </a:xfrm>
        <a:prstGeom prst="rect">
          <a:avLst/>
        </a:prstGeom>
        <a:solidFill>
          <a:srgbClr val="82828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solidFill>
              <a:srgbClr val="FFFFFF"/>
            </a:solidFill>
          </a:endParaRPr>
        </a:p>
      </xdr:txBody>
    </xdr:sp>
    <xdr:clientData/>
  </xdr:twoCellAnchor>
  <xdr:twoCellAnchor editAs="oneCell">
    <xdr:from>
      <xdr:col>2</xdr:col>
      <xdr:colOff>0</xdr:colOff>
      <xdr:row>1</xdr:row>
      <xdr:rowOff>0</xdr:rowOff>
    </xdr:from>
    <xdr:to>
      <xdr:col>5</xdr:col>
      <xdr:colOff>209550</xdr:colOff>
      <xdr:row>3</xdr:row>
      <xdr:rowOff>154218</xdr:rowOff>
    </xdr:to>
    <xdr:pic>
      <xdr:nvPicPr>
        <xdr:cNvPr id="28" name="LOGO"/>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tretch>
          <a:fillRect/>
        </a:stretch>
      </xdr:blipFill>
      <xdr:spPr>
        <a:xfrm>
          <a:off x="628650" y="200025"/>
          <a:ext cx="1152525" cy="554268"/>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xdr:from>
      <xdr:col>41</xdr:col>
      <xdr:colOff>0</xdr:colOff>
      <xdr:row>9</xdr:row>
      <xdr:rowOff>1047</xdr:rowOff>
    </xdr:from>
    <xdr:to>
      <xdr:col>42</xdr:col>
      <xdr:colOff>313195</xdr:colOff>
      <xdr:row>11</xdr:row>
      <xdr:rowOff>1046</xdr:rowOff>
    </xdr:to>
    <xdr:sp macro="" textlink="">
      <xdr:nvSpPr>
        <xdr:cNvPr id="2" name="NEXT">
          <a:hlinkClick xmlns:r="http://schemas.openxmlformats.org/officeDocument/2006/relationships" r:id="rId1"/>
        </xdr:cNvPr>
        <xdr:cNvSpPr/>
      </xdr:nvSpPr>
      <xdr:spPr>
        <a:xfrm>
          <a:off x="12887325" y="1801272"/>
          <a:ext cx="627520" cy="400049"/>
        </a:xfrm>
        <a:prstGeom prst="rightArrow">
          <a:avLst/>
        </a:prstGeom>
        <a:solidFill>
          <a:srgbClr val="54BCE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7</xdr:col>
      <xdr:colOff>457</xdr:colOff>
      <xdr:row>1</xdr:row>
      <xdr:rowOff>0</xdr:rowOff>
    </xdr:from>
    <xdr:to>
      <xdr:col>12</xdr:col>
      <xdr:colOff>0</xdr:colOff>
      <xdr:row>4</xdr:row>
      <xdr:rowOff>0</xdr:rowOff>
    </xdr:to>
    <xdr:sp macro="" textlink="MAIN1">
      <xdr:nvSpPr>
        <xdr:cNvPr id="3" name="MENU1">
          <a:hlinkClick xmlns:r="http://schemas.openxmlformats.org/officeDocument/2006/relationships" r:id="rId2"/>
        </xdr:cNvPr>
        <xdr:cNvSpPr/>
      </xdr:nvSpPr>
      <xdr:spPr>
        <a:xfrm>
          <a:off x="2200732" y="200025"/>
          <a:ext cx="1571168" cy="600075"/>
        </a:xfrm>
        <a:prstGeom prst="round2SameRect">
          <a:avLst/>
        </a:prstGeom>
        <a:solidFill>
          <a:srgbClr val="807F83"/>
        </a:solidFill>
        <a:ln w="254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D6F2F067-2676-4601-ABCE-75BD5137E3D5}" type="TxLink">
            <a:rPr lang="en-US" sz="1100" b="0" i="0" u="none" strike="noStrike">
              <a:solidFill>
                <a:srgbClr val="FFFFFF"/>
              </a:solidFill>
              <a:latin typeface="Calibri"/>
            </a:rPr>
            <a:pPr algn="ctr"/>
            <a:t>START</a:t>
          </a:fld>
          <a:endParaRPr lang="en-US" sz="1100">
            <a:solidFill>
              <a:srgbClr val="FFFFFF"/>
            </a:solidFill>
          </a:endParaRPr>
        </a:p>
      </xdr:txBody>
    </xdr:sp>
    <xdr:clientData/>
  </xdr:twoCellAnchor>
  <xdr:twoCellAnchor>
    <xdr:from>
      <xdr:col>12</xdr:col>
      <xdr:colOff>0</xdr:colOff>
      <xdr:row>1</xdr:row>
      <xdr:rowOff>0</xdr:rowOff>
    </xdr:from>
    <xdr:to>
      <xdr:col>17</xdr:col>
      <xdr:colOff>0</xdr:colOff>
      <xdr:row>4</xdr:row>
      <xdr:rowOff>0</xdr:rowOff>
    </xdr:to>
    <xdr:sp macro="" textlink="MAIN2">
      <xdr:nvSpPr>
        <xdr:cNvPr id="4" name="MENU2">
          <a:hlinkClick xmlns:r="http://schemas.openxmlformats.org/officeDocument/2006/relationships" r:id="rId3"/>
        </xdr:cNvPr>
        <xdr:cNvSpPr/>
      </xdr:nvSpPr>
      <xdr:spPr>
        <a:xfrm>
          <a:off x="3771900" y="200025"/>
          <a:ext cx="1571625" cy="600075"/>
        </a:xfrm>
        <a:prstGeom prst="round2SameRect">
          <a:avLst/>
        </a:prstGeom>
        <a:solidFill>
          <a:srgbClr val="807F83"/>
        </a:solidFill>
        <a:ln w="254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59A035B9-F1D2-4E89-B262-AF2DF0C338A9}" type="TxLink">
            <a:rPr lang="en-US" sz="1100" b="0" i="0" u="none" strike="noStrike">
              <a:solidFill>
                <a:srgbClr val="FFFFFF"/>
              </a:solidFill>
              <a:latin typeface="Calibri"/>
            </a:rPr>
            <a:pPr algn="ctr"/>
            <a:t>PROJECT INFORMATION</a:t>
          </a:fld>
          <a:endParaRPr lang="en-US" sz="1100">
            <a:solidFill>
              <a:srgbClr val="FFFFFF"/>
            </a:solidFill>
          </a:endParaRPr>
        </a:p>
      </xdr:txBody>
    </xdr:sp>
    <xdr:clientData/>
  </xdr:twoCellAnchor>
  <xdr:twoCellAnchor>
    <xdr:from>
      <xdr:col>17</xdr:col>
      <xdr:colOff>0</xdr:colOff>
      <xdr:row>1</xdr:row>
      <xdr:rowOff>0</xdr:rowOff>
    </xdr:from>
    <xdr:to>
      <xdr:col>22</xdr:col>
      <xdr:colOff>0</xdr:colOff>
      <xdr:row>4</xdr:row>
      <xdr:rowOff>0</xdr:rowOff>
    </xdr:to>
    <xdr:sp macro="" textlink="MAIN3">
      <xdr:nvSpPr>
        <xdr:cNvPr id="5" name="MENU3">
          <a:hlinkClick xmlns:r="http://schemas.openxmlformats.org/officeDocument/2006/relationships" r:id="rId4"/>
        </xdr:cNvPr>
        <xdr:cNvSpPr/>
      </xdr:nvSpPr>
      <xdr:spPr>
        <a:xfrm>
          <a:off x="5343525" y="200025"/>
          <a:ext cx="1571625" cy="600075"/>
        </a:xfrm>
        <a:prstGeom prst="round2SameRect">
          <a:avLst/>
        </a:prstGeom>
        <a:solidFill>
          <a:srgbClr val="807F83"/>
        </a:solidFill>
        <a:ln w="254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06A037F-AE33-47CC-85C1-F6D62694F95D}" type="TxLink">
            <a:rPr lang="en-US" sz="1100" b="0" i="0" u="none" strike="noStrike">
              <a:solidFill>
                <a:srgbClr val="FFFFFF"/>
              </a:solidFill>
              <a:latin typeface="Calibri"/>
            </a:rPr>
            <a:pPr algn="ctr"/>
            <a:t>EMS INFORMATION INPUT</a:t>
          </a:fld>
          <a:endParaRPr lang="en-US" sz="1100">
            <a:solidFill>
              <a:srgbClr val="FFFFFF"/>
            </a:solidFill>
          </a:endParaRPr>
        </a:p>
      </xdr:txBody>
    </xdr:sp>
    <xdr:clientData/>
  </xdr:twoCellAnchor>
  <xdr:twoCellAnchor>
    <xdr:from>
      <xdr:col>22</xdr:col>
      <xdr:colOff>0</xdr:colOff>
      <xdr:row>1</xdr:row>
      <xdr:rowOff>0</xdr:rowOff>
    </xdr:from>
    <xdr:to>
      <xdr:col>27</xdr:col>
      <xdr:colOff>0</xdr:colOff>
      <xdr:row>4</xdr:row>
      <xdr:rowOff>0</xdr:rowOff>
    </xdr:to>
    <xdr:sp macro="" textlink="MAIN4">
      <xdr:nvSpPr>
        <xdr:cNvPr id="6" name="MENU4">
          <a:hlinkClick xmlns:r="http://schemas.openxmlformats.org/officeDocument/2006/relationships" r:id="rId5"/>
        </xdr:cNvPr>
        <xdr:cNvSpPr/>
      </xdr:nvSpPr>
      <xdr:spPr>
        <a:xfrm>
          <a:off x="6915150" y="200025"/>
          <a:ext cx="1571625" cy="600075"/>
        </a:xfrm>
        <a:prstGeom prst="round2SameRect">
          <a:avLst/>
        </a:prstGeom>
        <a:solidFill>
          <a:srgbClr val="807F83"/>
        </a:solidFill>
        <a:ln w="254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CB369157-CA5B-4E40-B1DE-604993B819B3}" type="TxLink">
            <a:rPr lang="en-US" sz="1100" b="0" i="0" u="none" strike="noStrike">
              <a:solidFill>
                <a:srgbClr val="FFFFFF"/>
              </a:solidFill>
              <a:latin typeface="Calibri"/>
            </a:rPr>
            <a:pPr algn="ctr"/>
            <a:t>CUSTOM MEASURES INPUT</a:t>
          </a:fld>
          <a:endParaRPr lang="en-US" sz="1100">
            <a:solidFill>
              <a:srgbClr val="FFFFFF"/>
            </a:solidFill>
          </a:endParaRPr>
        </a:p>
      </xdr:txBody>
    </xdr:sp>
    <xdr:clientData/>
  </xdr:twoCellAnchor>
  <xdr:twoCellAnchor>
    <xdr:from>
      <xdr:col>27</xdr:col>
      <xdr:colOff>0</xdr:colOff>
      <xdr:row>1</xdr:row>
      <xdr:rowOff>133350</xdr:rowOff>
    </xdr:from>
    <xdr:to>
      <xdr:col>32</xdr:col>
      <xdr:colOff>0</xdr:colOff>
      <xdr:row>4</xdr:row>
      <xdr:rowOff>133350</xdr:rowOff>
    </xdr:to>
    <xdr:sp macro="" textlink="MAIN5">
      <xdr:nvSpPr>
        <xdr:cNvPr id="7" name="MENU5">
          <a:hlinkClick xmlns:r="http://schemas.openxmlformats.org/officeDocument/2006/relationships" r:id="rId6"/>
        </xdr:cNvPr>
        <xdr:cNvSpPr/>
      </xdr:nvSpPr>
      <xdr:spPr>
        <a:xfrm>
          <a:off x="8486775" y="333375"/>
          <a:ext cx="1571625" cy="600075"/>
        </a:xfrm>
        <a:prstGeom prst="round2SameRect">
          <a:avLst/>
        </a:prstGeom>
        <a:solidFill>
          <a:srgbClr val="54BCEB"/>
        </a:solidFill>
        <a:ln w="254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F0EEDDA6-4934-49B4-972D-20D21D440D82}" type="TxLink">
            <a:rPr lang="en-US" sz="1100" b="0" i="0" u="none" strike="noStrike">
              <a:solidFill>
                <a:sysClr val="windowText" lastClr="000000"/>
              </a:solidFill>
              <a:latin typeface="Calibri"/>
            </a:rPr>
            <a:pPr algn="ctr"/>
            <a:t>APPLICATION REVIEW</a:t>
          </a:fld>
          <a:endParaRPr lang="en-US" sz="1100">
            <a:solidFill>
              <a:sysClr val="windowText" lastClr="000000"/>
            </a:solidFill>
          </a:endParaRPr>
        </a:p>
      </xdr:txBody>
    </xdr:sp>
    <xdr:clientData/>
  </xdr:twoCellAnchor>
  <xdr:twoCellAnchor>
    <xdr:from>
      <xdr:col>32</xdr:col>
      <xdr:colOff>0</xdr:colOff>
      <xdr:row>1</xdr:row>
      <xdr:rowOff>0</xdr:rowOff>
    </xdr:from>
    <xdr:to>
      <xdr:col>37</xdr:col>
      <xdr:colOff>1</xdr:colOff>
      <xdr:row>4</xdr:row>
      <xdr:rowOff>0</xdr:rowOff>
    </xdr:to>
    <xdr:sp macro="" textlink="MAIN6">
      <xdr:nvSpPr>
        <xdr:cNvPr id="8" name="MENU6">
          <a:hlinkClick xmlns:r="http://schemas.openxmlformats.org/officeDocument/2006/relationships" r:id="rId1"/>
        </xdr:cNvPr>
        <xdr:cNvSpPr/>
      </xdr:nvSpPr>
      <xdr:spPr>
        <a:xfrm>
          <a:off x="10058400" y="200025"/>
          <a:ext cx="1571626" cy="600075"/>
        </a:xfrm>
        <a:prstGeom prst="round2SameRect">
          <a:avLst/>
        </a:prstGeom>
        <a:solidFill>
          <a:srgbClr val="54BCEB"/>
        </a:solidFill>
        <a:ln w="254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B12A3774-975E-4B41-A681-E085295C6D0E}" type="TxLink">
            <a:rPr lang="en-US" sz="1100" b="0" i="0" u="none" strike="noStrike">
              <a:solidFill>
                <a:srgbClr val="000000"/>
              </a:solidFill>
              <a:latin typeface="Calibri"/>
            </a:rPr>
            <a:pPr algn="ctr"/>
            <a:t>FINAL STEPS</a:t>
          </a:fld>
          <a:endParaRPr lang="en-US" sz="1100"/>
        </a:p>
      </xdr:txBody>
    </xdr:sp>
    <xdr:clientData/>
  </xdr:twoCellAnchor>
  <xdr:twoCellAnchor>
    <xdr:from>
      <xdr:col>36</xdr:col>
      <xdr:colOff>314324</xdr:colOff>
      <xdr:row>1</xdr:row>
      <xdr:rowOff>0</xdr:rowOff>
    </xdr:from>
    <xdr:to>
      <xdr:col>41</xdr:col>
      <xdr:colOff>314324</xdr:colOff>
      <xdr:row>4</xdr:row>
      <xdr:rowOff>0</xdr:rowOff>
    </xdr:to>
    <xdr:sp macro="" textlink="MAIN7">
      <xdr:nvSpPr>
        <xdr:cNvPr id="9" name="MENU7">
          <a:hlinkClick xmlns:r="http://schemas.openxmlformats.org/officeDocument/2006/relationships" r:id="rId7"/>
        </xdr:cNvPr>
        <xdr:cNvSpPr/>
      </xdr:nvSpPr>
      <xdr:spPr>
        <a:xfrm>
          <a:off x="11630024" y="200025"/>
          <a:ext cx="1571625" cy="600075"/>
        </a:xfrm>
        <a:prstGeom prst="round2SameRect">
          <a:avLst/>
        </a:prstGeom>
        <a:solidFill>
          <a:srgbClr val="54BCEB"/>
        </a:solidFill>
        <a:ln w="254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solidFill>
                <a:srgbClr val="000000"/>
              </a:solidFill>
              <a:latin typeface="Calibri"/>
            </a:rPr>
            <a:pPr algn="ctr"/>
            <a:t>FORM4</a:t>
          </a:fld>
          <a:endParaRPr lang="en-US" sz="1100"/>
        </a:p>
      </xdr:txBody>
    </xdr:sp>
    <xdr:clientData/>
  </xdr:twoCellAnchor>
  <xdr:twoCellAnchor>
    <xdr:from>
      <xdr:col>1</xdr:col>
      <xdr:colOff>0</xdr:colOff>
      <xdr:row>4</xdr:row>
      <xdr:rowOff>1</xdr:rowOff>
    </xdr:from>
    <xdr:to>
      <xdr:col>44</xdr:col>
      <xdr:colOff>0</xdr:colOff>
      <xdr:row>7</xdr:row>
      <xdr:rowOff>0</xdr:rowOff>
    </xdr:to>
    <xdr:sp macro="" textlink="">
      <xdr:nvSpPr>
        <xdr:cNvPr id="10" name="TOPRIBBON"/>
        <xdr:cNvSpPr/>
      </xdr:nvSpPr>
      <xdr:spPr>
        <a:xfrm>
          <a:off x="314325" y="800101"/>
          <a:ext cx="13515975" cy="600074"/>
        </a:xfrm>
        <a:prstGeom prst="round2SameRect">
          <a:avLst/>
        </a:prstGeom>
        <a:solidFill>
          <a:srgbClr val="54BCEB"/>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p>
      </xdr:txBody>
    </xdr:sp>
    <xdr:clientData/>
  </xdr:twoCellAnchor>
  <xdr:twoCellAnchor>
    <xdr:from>
      <xdr:col>2</xdr:col>
      <xdr:colOff>2720</xdr:colOff>
      <xdr:row>5</xdr:row>
      <xdr:rowOff>0</xdr:rowOff>
    </xdr:from>
    <xdr:to>
      <xdr:col>7</xdr:col>
      <xdr:colOff>457</xdr:colOff>
      <xdr:row>6</xdr:row>
      <xdr:rowOff>197827</xdr:rowOff>
    </xdr:to>
    <xdr:sp macro="" textlink="M5S1">
      <xdr:nvSpPr>
        <xdr:cNvPr id="11" name="SUBMENU1">
          <a:hlinkClick xmlns:r="http://schemas.openxmlformats.org/officeDocument/2006/relationships" r:id="rId6"/>
        </xdr:cNvPr>
        <xdr:cNvSpPr/>
      </xdr:nvSpPr>
      <xdr:spPr>
        <a:xfrm>
          <a:off x="631370" y="1000125"/>
          <a:ext cx="1569362" cy="397852"/>
        </a:xfrm>
        <a:prstGeom prst="round2SameRect">
          <a:avLst/>
        </a:prstGeom>
        <a:solidFill>
          <a:srgbClr val="807F83"/>
        </a:solidFill>
        <a:ln w="254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2A9D6AC0-5121-4C66-8D3B-0C4F60FE0219}" type="TxLink">
            <a:rPr lang="en-US" sz="1100" b="0" i="0" u="none" strike="noStrike">
              <a:solidFill>
                <a:srgbClr val="FFFFFF"/>
              </a:solidFill>
              <a:latin typeface="Calibri"/>
            </a:rPr>
            <a:pPr algn="ctr"/>
            <a:t>Project Summary</a:t>
          </a:fld>
          <a:endParaRPr lang="en-US" sz="1100">
            <a:solidFill>
              <a:srgbClr val="FFFFFF"/>
            </a:solidFill>
          </a:endParaRPr>
        </a:p>
      </xdr:txBody>
    </xdr:sp>
    <xdr:clientData/>
  </xdr:twoCellAnchor>
  <xdr:twoCellAnchor>
    <xdr:from>
      <xdr:col>7</xdr:col>
      <xdr:colOff>2551</xdr:colOff>
      <xdr:row>4</xdr:row>
      <xdr:rowOff>200705</xdr:rowOff>
    </xdr:from>
    <xdr:to>
      <xdr:col>12</xdr:col>
      <xdr:colOff>2550</xdr:colOff>
      <xdr:row>7</xdr:row>
      <xdr:rowOff>0</xdr:rowOff>
    </xdr:to>
    <xdr:sp macro="" textlink="M5S2">
      <xdr:nvSpPr>
        <xdr:cNvPr id="12" name="SUBMENU2">
          <a:hlinkClick xmlns:r="http://schemas.openxmlformats.org/officeDocument/2006/relationships" r:id="rId8"/>
        </xdr:cNvPr>
        <xdr:cNvSpPr/>
      </xdr:nvSpPr>
      <xdr:spPr>
        <a:xfrm>
          <a:off x="2202826" y="1000805"/>
          <a:ext cx="1571624" cy="399370"/>
        </a:xfrm>
        <a:prstGeom prst="round2SameRect">
          <a:avLst/>
        </a:prstGeom>
        <a:solidFill>
          <a:srgbClr val="807F83"/>
        </a:solidFill>
        <a:ln w="254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DB017B9-6E71-4874-AB31-EC7916DB256F}" type="TxLink">
            <a:rPr lang="en-US" sz="1100" b="0" i="0" u="none" strike="noStrike">
              <a:solidFill>
                <a:srgbClr val="FFFFFF"/>
              </a:solidFill>
              <a:latin typeface="Calibri"/>
            </a:rPr>
            <a:pPr algn="ctr"/>
            <a:t>Submit Application</a:t>
          </a:fld>
          <a:endParaRPr lang="en-US" sz="1100">
            <a:solidFill>
              <a:srgbClr val="FFFFFF"/>
            </a:solidFill>
          </a:endParaRPr>
        </a:p>
      </xdr:txBody>
    </xdr:sp>
    <xdr:clientData/>
  </xdr:twoCellAnchor>
  <xdr:twoCellAnchor>
    <xdr:from>
      <xdr:col>12</xdr:col>
      <xdr:colOff>2551</xdr:colOff>
      <xdr:row>4</xdr:row>
      <xdr:rowOff>200705</xdr:rowOff>
    </xdr:from>
    <xdr:to>
      <xdr:col>17</xdr:col>
      <xdr:colOff>2550</xdr:colOff>
      <xdr:row>7</xdr:row>
      <xdr:rowOff>0</xdr:rowOff>
    </xdr:to>
    <xdr:sp macro="" textlink="M5S3">
      <xdr:nvSpPr>
        <xdr:cNvPr id="13" name="SUBMENU3">
          <a:hlinkClick xmlns:r="http://schemas.openxmlformats.org/officeDocument/2006/relationships" r:id="rId9"/>
        </xdr:cNvPr>
        <xdr:cNvSpPr/>
      </xdr:nvSpPr>
      <xdr:spPr>
        <a:xfrm>
          <a:off x="3774451" y="1000805"/>
          <a:ext cx="1571624" cy="399370"/>
        </a:xfrm>
        <a:prstGeom prst="round2SameRect">
          <a:avLst/>
        </a:prstGeom>
        <a:solidFill>
          <a:srgbClr val="807F83"/>
        </a:solidFill>
        <a:ln w="254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272C9A7E-800F-4AE6-95B1-8AFF5CAE57C5}" type="TxLink">
            <a:rPr lang="en-US" sz="1100" b="0" i="0" u="none" strike="noStrike">
              <a:solidFill>
                <a:srgbClr val="FFFFFF"/>
              </a:solidFill>
              <a:latin typeface="Calibri"/>
            </a:rPr>
            <a:pPr algn="ctr"/>
            <a:t>M5S3</a:t>
          </a:fld>
          <a:endParaRPr lang="en-US" sz="1100">
            <a:solidFill>
              <a:srgbClr val="FFFFFF"/>
            </a:solidFill>
          </a:endParaRPr>
        </a:p>
      </xdr:txBody>
    </xdr:sp>
    <xdr:clientData/>
  </xdr:twoCellAnchor>
  <xdr:twoCellAnchor>
    <xdr:from>
      <xdr:col>17</xdr:col>
      <xdr:colOff>2551</xdr:colOff>
      <xdr:row>4</xdr:row>
      <xdr:rowOff>200705</xdr:rowOff>
    </xdr:from>
    <xdr:to>
      <xdr:col>22</xdr:col>
      <xdr:colOff>2550</xdr:colOff>
      <xdr:row>7</xdr:row>
      <xdr:rowOff>0</xdr:rowOff>
    </xdr:to>
    <xdr:sp macro="" textlink="M5S4">
      <xdr:nvSpPr>
        <xdr:cNvPr id="14" name="SUBMENU4">
          <a:hlinkClick xmlns:r="http://schemas.openxmlformats.org/officeDocument/2006/relationships" r:id="rId10"/>
        </xdr:cNvPr>
        <xdr:cNvSpPr/>
      </xdr:nvSpPr>
      <xdr:spPr>
        <a:xfrm>
          <a:off x="5346076" y="1000805"/>
          <a:ext cx="1571624" cy="399370"/>
        </a:xfrm>
        <a:prstGeom prst="round2SameRect">
          <a:avLst/>
        </a:prstGeom>
        <a:solidFill>
          <a:srgbClr val="807F83"/>
        </a:solidFill>
        <a:ln w="254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B7C45266-6E58-4EB8-84F4-252DC759ED99}" type="TxLink">
            <a:rPr lang="en-US" sz="1100" b="0" i="0" u="none" strike="noStrike">
              <a:solidFill>
                <a:srgbClr val="FFFFFF"/>
              </a:solidFill>
              <a:latin typeface="Calibri"/>
            </a:rPr>
            <a:pPr algn="ctr"/>
            <a:t>Offer Form</a:t>
          </a:fld>
          <a:endParaRPr lang="en-US" sz="1100">
            <a:solidFill>
              <a:srgbClr val="FFFFFF"/>
            </a:solidFill>
          </a:endParaRPr>
        </a:p>
      </xdr:txBody>
    </xdr:sp>
    <xdr:clientData/>
  </xdr:twoCellAnchor>
  <xdr:twoCellAnchor>
    <xdr:from>
      <xdr:col>22</xdr:col>
      <xdr:colOff>2551</xdr:colOff>
      <xdr:row>4</xdr:row>
      <xdr:rowOff>200705</xdr:rowOff>
    </xdr:from>
    <xdr:to>
      <xdr:col>27</xdr:col>
      <xdr:colOff>2549</xdr:colOff>
      <xdr:row>7</xdr:row>
      <xdr:rowOff>0</xdr:rowOff>
    </xdr:to>
    <xdr:sp macro="" textlink="M5S5">
      <xdr:nvSpPr>
        <xdr:cNvPr id="15" name="SUBMENU5">
          <a:hlinkClick xmlns:r="http://schemas.openxmlformats.org/officeDocument/2006/relationships" r:id="rId11"/>
        </xdr:cNvPr>
        <xdr:cNvSpPr/>
      </xdr:nvSpPr>
      <xdr:spPr>
        <a:xfrm>
          <a:off x="6917701" y="1000805"/>
          <a:ext cx="1571623" cy="399370"/>
        </a:xfrm>
        <a:prstGeom prst="round2SameRect">
          <a:avLst/>
        </a:prstGeom>
        <a:solidFill>
          <a:srgbClr val="807F83"/>
        </a:solidFill>
        <a:ln w="254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8ECB5FB8-9114-4770-BA69-C59ADB9DA12A}" type="TxLink">
            <a:rPr lang="en-US" sz="1100" b="0" i="0" u="none" strike="noStrike">
              <a:solidFill>
                <a:srgbClr val="FFFFFF"/>
              </a:solidFill>
              <a:latin typeface="Calibri"/>
            </a:rPr>
            <a:pPr algn="ctr"/>
            <a:t>Completion Form</a:t>
          </a:fld>
          <a:endParaRPr lang="en-US" sz="1100">
            <a:solidFill>
              <a:srgbClr val="FFFFFF"/>
            </a:solidFill>
          </a:endParaRPr>
        </a:p>
      </xdr:txBody>
    </xdr:sp>
    <xdr:clientData/>
  </xdr:twoCellAnchor>
  <xdr:twoCellAnchor>
    <xdr:from>
      <xdr:col>27</xdr:col>
      <xdr:colOff>0</xdr:colOff>
      <xdr:row>4</xdr:row>
      <xdr:rowOff>200705</xdr:rowOff>
    </xdr:from>
    <xdr:to>
      <xdr:col>32</xdr:col>
      <xdr:colOff>2865</xdr:colOff>
      <xdr:row>7</xdr:row>
      <xdr:rowOff>0</xdr:rowOff>
    </xdr:to>
    <xdr:sp macro="" textlink="M5S6">
      <xdr:nvSpPr>
        <xdr:cNvPr id="16" name="SUBMENU6">
          <a:hlinkClick xmlns:r="http://schemas.openxmlformats.org/officeDocument/2006/relationships" r:id="rId12"/>
        </xdr:cNvPr>
        <xdr:cNvSpPr/>
      </xdr:nvSpPr>
      <xdr:spPr>
        <a:xfrm>
          <a:off x="8486775" y="1000805"/>
          <a:ext cx="1574490" cy="399370"/>
        </a:xfrm>
        <a:prstGeom prst="round2SameRect">
          <a:avLst/>
        </a:prstGeom>
        <a:solidFill>
          <a:srgbClr val="807F83"/>
        </a:solidFill>
        <a:ln w="254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2FFA63F3-7E4C-4DC1-BC79-0F66048F9B50}" type="TxLink">
            <a:rPr lang="en-US" sz="1100" b="0" i="0" u="none" strike="noStrike">
              <a:solidFill>
                <a:srgbClr val="FFFFFF"/>
              </a:solidFill>
              <a:latin typeface="Calibri"/>
            </a:rPr>
            <a:pPr algn="ctr"/>
            <a:t>Inspection Form</a:t>
          </a:fld>
          <a:endParaRPr lang="en-US" sz="1100">
            <a:solidFill>
              <a:srgbClr val="FFFFFF"/>
            </a:solidFill>
          </a:endParaRPr>
        </a:p>
      </xdr:txBody>
    </xdr:sp>
    <xdr:clientData/>
  </xdr:twoCellAnchor>
  <xdr:twoCellAnchor>
    <xdr:from>
      <xdr:col>32</xdr:col>
      <xdr:colOff>2865</xdr:colOff>
      <xdr:row>4</xdr:row>
      <xdr:rowOff>200705</xdr:rowOff>
    </xdr:from>
    <xdr:to>
      <xdr:col>37</xdr:col>
      <xdr:colOff>2720</xdr:colOff>
      <xdr:row>7</xdr:row>
      <xdr:rowOff>0</xdr:rowOff>
    </xdr:to>
    <xdr:sp macro="" textlink="M5S7">
      <xdr:nvSpPr>
        <xdr:cNvPr id="17" name="SUBMENU7">
          <a:hlinkClick xmlns:r="http://schemas.openxmlformats.org/officeDocument/2006/relationships" r:id="rId13"/>
        </xdr:cNvPr>
        <xdr:cNvSpPr/>
      </xdr:nvSpPr>
      <xdr:spPr>
        <a:xfrm>
          <a:off x="10061265" y="1000805"/>
          <a:ext cx="1571480" cy="399370"/>
        </a:xfrm>
        <a:prstGeom prst="round2SameRect">
          <a:avLst/>
        </a:prstGeom>
        <a:solidFill>
          <a:srgbClr val="807F83"/>
        </a:solidFill>
        <a:ln w="254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6CAE8FA-B71D-4045-87A3-84E89034BDA3}" type="TxLink">
            <a:rPr lang="en-US" sz="1100" b="0" i="0" u="none" strike="noStrike">
              <a:solidFill>
                <a:srgbClr val="FFFFFF"/>
              </a:solidFill>
              <a:latin typeface="Calibri"/>
            </a:rPr>
            <a:pPr algn="ctr"/>
            <a:t>Summary Form</a:t>
          </a:fld>
          <a:endParaRPr lang="en-US" sz="1100">
            <a:solidFill>
              <a:srgbClr val="FFFFFF"/>
            </a:solidFill>
          </a:endParaRPr>
        </a:p>
      </xdr:txBody>
    </xdr:sp>
    <xdr:clientData/>
  </xdr:twoCellAnchor>
  <xdr:twoCellAnchor>
    <xdr:from>
      <xdr:col>37</xdr:col>
      <xdr:colOff>2720</xdr:colOff>
      <xdr:row>5</xdr:row>
      <xdr:rowOff>51480</xdr:rowOff>
    </xdr:from>
    <xdr:to>
      <xdr:col>42</xdr:col>
      <xdr:colOff>0</xdr:colOff>
      <xdr:row>7</xdr:row>
      <xdr:rowOff>50800</xdr:rowOff>
    </xdr:to>
    <xdr:sp macro="" textlink="M5S8">
      <xdr:nvSpPr>
        <xdr:cNvPr id="18" name="SUBMENU8">
          <a:hlinkClick xmlns:r="http://schemas.openxmlformats.org/officeDocument/2006/relationships" r:id="rId14"/>
        </xdr:cNvPr>
        <xdr:cNvSpPr/>
      </xdr:nvSpPr>
      <xdr:spPr>
        <a:xfrm>
          <a:off x="11632745" y="1051605"/>
          <a:ext cx="1568905" cy="399370"/>
        </a:xfrm>
        <a:prstGeom prst="round2SameRect">
          <a:avLst/>
        </a:prstGeom>
        <a:solidFill>
          <a:srgbClr val="00334E"/>
        </a:solidFill>
        <a:ln w="254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562C4A9D-BD10-4BFB-89D6-250DB3FCE105}" type="TxLink">
            <a:rPr lang="en-US" sz="1100" b="0" i="0" u="none" strike="noStrike">
              <a:solidFill>
                <a:srgbClr val="FFFFFF"/>
              </a:solidFill>
              <a:latin typeface="Calibri"/>
            </a:rPr>
            <a:pPr algn="ctr"/>
            <a:t>M6S8</a:t>
          </a:fld>
          <a:endParaRPr lang="en-US" sz="1100">
            <a:solidFill>
              <a:srgbClr val="FFFFFF"/>
            </a:solidFill>
          </a:endParaRPr>
        </a:p>
      </xdr:txBody>
    </xdr:sp>
    <xdr:clientData/>
  </xdr:twoCellAnchor>
  <xdr:twoCellAnchor>
    <xdr:from>
      <xdr:col>0</xdr:col>
      <xdr:colOff>314323</xdr:colOff>
      <xdr:row>7</xdr:row>
      <xdr:rowOff>200024</xdr:rowOff>
    </xdr:from>
    <xdr:to>
      <xdr:col>44</xdr:col>
      <xdr:colOff>0</xdr:colOff>
      <xdr:row>199</xdr:row>
      <xdr:rowOff>0</xdr:rowOff>
    </xdr:to>
    <xdr:sp macro="" textlink="">
      <xdr:nvSpPr>
        <xdr:cNvPr id="19" name="BORDER"/>
        <xdr:cNvSpPr/>
      </xdr:nvSpPr>
      <xdr:spPr>
        <a:xfrm>
          <a:off x="314323" y="1600199"/>
          <a:ext cx="13515977" cy="37804726"/>
        </a:xfrm>
        <a:prstGeom prst="frame">
          <a:avLst>
            <a:gd name="adj1" fmla="val 97"/>
          </a:avLst>
        </a:prstGeom>
        <a:noFill/>
        <a:ln>
          <a:solidFill>
            <a:srgbClr val="54BCEB"/>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fPrintsWithSheet="0"/>
  </xdr:twoCellAnchor>
  <xdr:twoCellAnchor>
    <xdr:from>
      <xdr:col>2</xdr:col>
      <xdr:colOff>2720</xdr:colOff>
      <xdr:row>8</xdr:row>
      <xdr:rowOff>201232</xdr:rowOff>
    </xdr:from>
    <xdr:to>
      <xdr:col>4</xdr:col>
      <xdr:colOff>960</xdr:colOff>
      <xdr:row>10</xdr:row>
      <xdr:rowOff>201232</xdr:rowOff>
    </xdr:to>
    <xdr:sp macro="" textlink="">
      <xdr:nvSpPr>
        <xdr:cNvPr id="20" name="BACK">
          <a:hlinkClick xmlns:r="http://schemas.openxmlformats.org/officeDocument/2006/relationships" r:id="rId13"/>
        </xdr:cNvPr>
        <xdr:cNvSpPr/>
      </xdr:nvSpPr>
      <xdr:spPr>
        <a:xfrm>
          <a:off x="631370" y="1801432"/>
          <a:ext cx="626890" cy="400050"/>
        </a:xfrm>
        <a:prstGeom prst="leftArrow">
          <a:avLst/>
        </a:prstGeom>
        <a:solidFill>
          <a:srgbClr val="54BCE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1</xdr:col>
      <xdr:colOff>0</xdr:colOff>
      <xdr:row>7</xdr:row>
      <xdr:rowOff>0</xdr:rowOff>
    </xdr:from>
    <xdr:to>
      <xdr:col>44</xdr:col>
      <xdr:colOff>0</xdr:colOff>
      <xdr:row>8</xdr:row>
      <xdr:rowOff>0</xdr:rowOff>
    </xdr:to>
    <xdr:sp macro="" textlink="">
      <xdr:nvSpPr>
        <xdr:cNvPr id="21" name="BOTTOMRIBBON"/>
        <xdr:cNvSpPr/>
      </xdr:nvSpPr>
      <xdr:spPr>
        <a:xfrm>
          <a:off x="314325" y="1400175"/>
          <a:ext cx="13515975" cy="200025"/>
        </a:xfrm>
        <a:prstGeom prst="rect">
          <a:avLst/>
        </a:prstGeom>
        <a:solidFill>
          <a:srgbClr val="00334E"/>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solidFill>
              <a:srgbClr val="FFFFFF"/>
            </a:solidFill>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27</xdr:col>
      <xdr:colOff>0</xdr:colOff>
      <xdr:row>4</xdr:row>
      <xdr:rowOff>200705</xdr:rowOff>
    </xdr:from>
    <xdr:to>
      <xdr:col>32</xdr:col>
      <xdr:colOff>2865</xdr:colOff>
      <xdr:row>7</xdr:row>
      <xdr:rowOff>0</xdr:rowOff>
    </xdr:to>
    <xdr:sp macro="" textlink="M1S6">
      <xdr:nvSpPr>
        <xdr:cNvPr id="16" name="SUBMENU6">
          <a:hlinkClick xmlns:r="http://schemas.openxmlformats.org/officeDocument/2006/relationships" r:id="rId1"/>
        </xdr:cNvPr>
        <xdr:cNvSpPr/>
      </xdr:nvSpPr>
      <xdr:spPr>
        <a:xfrm>
          <a:off x="8486775" y="1000805"/>
          <a:ext cx="1574490" cy="399370"/>
        </a:xfrm>
        <a:prstGeom prst="round2SameRect">
          <a:avLst/>
        </a:prstGeom>
        <a:solidFill>
          <a:srgbClr val="555555"/>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3895239F-CA13-455E-B384-0BD1EC0A3A85}"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M1S6</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32</xdr:col>
      <xdr:colOff>2865</xdr:colOff>
      <xdr:row>4</xdr:row>
      <xdr:rowOff>200705</xdr:rowOff>
    </xdr:from>
    <xdr:to>
      <xdr:col>37</xdr:col>
      <xdr:colOff>2720</xdr:colOff>
      <xdr:row>7</xdr:row>
      <xdr:rowOff>0</xdr:rowOff>
    </xdr:to>
    <xdr:sp macro="" textlink="M1S7">
      <xdr:nvSpPr>
        <xdr:cNvPr id="17" name="SUBMENU7">
          <a:hlinkClick xmlns:r="http://schemas.openxmlformats.org/officeDocument/2006/relationships" r:id="rId2"/>
        </xdr:cNvPr>
        <xdr:cNvSpPr/>
      </xdr:nvSpPr>
      <xdr:spPr>
        <a:xfrm>
          <a:off x="10061265" y="1000805"/>
          <a:ext cx="1571480" cy="399370"/>
        </a:xfrm>
        <a:prstGeom prst="round2SameRect">
          <a:avLst/>
        </a:prstGeom>
        <a:solidFill>
          <a:srgbClr val="555555"/>
        </a:solidFill>
        <a:ln w="254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D599586B-580C-4649-BAE7-1A9160B03CD3}"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M1S7</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37</xdr:col>
      <xdr:colOff>2720</xdr:colOff>
      <xdr:row>4</xdr:row>
      <xdr:rowOff>200705</xdr:rowOff>
    </xdr:from>
    <xdr:to>
      <xdr:col>42</xdr:col>
      <xdr:colOff>0</xdr:colOff>
      <xdr:row>7</xdr:row>
      <xdr:rowOff>0</xdr:rowOff>
    </xdr:to>
    <xdr:sp macro="" textlink="M1S8">
      <xdr:nvSpPr>
        <xdr:cNvPr id="18" name="SUBMENU8">
          <a:hlinkClick xmlns:r="http://schemas.openxmlformats.org/officeDocument/2006/relationships" r:id="rId3"/>
        </xdr:cNvPr>
        <xdr:cNvSpPr/>
      </xdr:nvSpPr>
      <xdr:spPr>
        <a:xfrm>
          <a:off x="11632745" y="1000805"/>
          <a:ext cx="1568905" cy="399370"/>
        </a:xfrm>
        <a:prstGeom prst="round2SameRect">
          <a:avLst/>
        </a:prstGeom>
        <a:solidFill>
          <a:srgbClr val="555555"/>
        </a:solidFill>
        <a:ln w="254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471F2687-6E45-4175-A81A-2816B725423B}"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M1S8</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editAs="oneCell">
    <xdr:from>
      <xdr:col>41</xdr:col>
      <xdr:colOff>0</xdr:colOff>
      <xdr:row>9</xdr:row>
      <xdr:rowOff>1047</xdr:rowOff>
    </xdr:from>
    <xdr:to>
      <xdr:col>42</xdr:col>
      <xdr:colOff>313195</xdr:colOff>
      <xdr:row>11</xdr:row>
      <xdr:rowOff>1046</xdr:rowOff>
    </xdr:to>
    <xdr:sp macro="" textlink="">
      <xdr:nvSpPr>
        <xdr:cNvPr id="2" name="NEXT">
          <a:hlinkClick xmlns:r="http://schemas.openxmlformats.org/officeDocument/2006/relationships" r:id="rId4"/>
        </xdr:cNvPr>
        <xdr:cNvSpPr>
          <a:spLocks noChangeAspect="1"/>
        </xdr:cNvSpPr>
      </xdr:nvSpPr>
      <xdr:spPr>
        <a:xfrm>
          <a:off x="12887325" y="1801272"/>
          <a:ext cx="627520" cy="400049"/>
        </a:xfrm>
        <a:prstGeom prst="rightArrow">
          <a:avLst/>
        </a:prstGeom>
        <a:solidFill>
          <a:srgbClr val="1B6CB5"/>
        </a:solidFill>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7</xdr:col>
      <xdr:colOff>3008</xdr:colOff>
      <xdr:row>1</xdr:row>
      <xdr:rowOff>133351</xdr:rowOff>
    </xdr:from>
    <xdr:to>
      <xdr:col>12</xdr:col>
      <xdr:colOff>2551</xdr:colOff>
      <xdr:row>4</xdr:row>
      <xdr:rowOff>133351</xdr:rowOff>
    </xdr:to>
    <xdr:sp macro="" textlink="MAIN1">
      <xdr:nvSpPr>
        <xdr:cNvPr id="3" name="MENU1">
          <a:hlinkClick xmlns:r="http://schemas.openxmlformats.org/officeDocument/2006/relationships" r:id="rId5"/>
        </xdr:cNvPr>
        <xdr:cNvSpPr/>
      </xdr:nvSpPr>
      <xdr:spPr>
        <a:xfrm>
          <a:off x="2203283" y="333376"/>
          <a:ext cx="1571168" cy="600075"/>
        </a:xfrm>
        <a:prstGeom prst="round2SameRect">
          <a:avLst/>
        </a:prstGeom>
        <a:solidFill>
          <a:srgbClr val="7BC143"/>
        </a:solidFill>
        <a:ln w="12700">
          <a:solidFill>
            <a:srgbClr val="7F7F7F"/>
          </a:solidFill>
        </a:ln>
        <a:effectLst>
          <a:outerShdw blurRad="25400" dist="508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D6F2F067-2676-4601-ABCE-75BD5137E3D5}" type="TxLink">
            <a:rPr lang="en-US" sz="1100" b="0" i="0" u="none" strike="noStrike">
              <a:solidFill>
                <a:schemeClr val="bg1"/>
              </a:solidFill>
              <a:latin typeface="Arial" panose="020B0604020202020204" pitchFamily="34" charset="0"/>
              <a:cs typeface="Arial" panose="020B0604020202020204" pitchFamily="34" charset="0"/>
            </a:rPr>
            <a:pPr algn="ctr"/>
            <a:t>START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12</xdr:col>
      <xdr:colOff>2551</xdr:colOff>
      <xdr:row>1</xdr:row>
      <xdr:rowOff>0</xdr:rowOff>
    </xdr:from>
    <xdr:to>
      <xdr:col>17</xdr:col>
      <xdr:colOff>2551</xdr:colOff>
      <xdr:row>4</xdr:row>
      <xdr:rowOff>0</xdr:rowOff>
    </xdr:to>
    <xdr:sp macro="" textlink="MAIN2">
      <xdr:nvSpPr>
        <xdr:cNvPr id="4" name="MENU2">
          <a:hlinkClick xmlns:r="http://schemas.openxmlformats.org/officeDocument/2006/relationships" r:id="rId6"/>
        </xdr:cNvPr>
        <xdr:cNvSpPr/>
      </xdr:nvSpPr>
      <xdr:spPr>
        <a:xfrm>
          <a:off x="3774451" y="200025"/>
          <a:ext cx="1571625" cy="600075"/>
        </a:xfrm>
        <a:prstGeom prst="round2SameRect">
          <a:avLst/>
        </a:prstGeom>
        <a:solidFill>
          <a:srgbClr val="439639"/>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59A035B9-F1D2-4E89-B262-AF2DF0C338A9}"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PROJECT INFORMATION</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16</xdr:col>
      <xdr:colOff>313764</xdr:colOff>
      <xdr:row>1</xdr:row>
      <xdr:rowOff>0</xdr:rowOff>
    </xdr:from>
    <xdr:to>
      <xdr:col>26</xdr:col>
      <xdr:colOff>313764</xdr:colOff>
      <xdr:row>4</xdr:row>
      <xdr:rowOff>0</xdr:rowOff>
    </xdr:to>
    <xdr:sp macro="" textlink="MAIN3">
      <xdr:nvSpPr>
        <xdr:cNvPr id="5" name="MENU3">
          <a:hlinkClick xmlns:r="http://schemas.openxmlformats.org/officeDocument/2006/relationships" r:id="rId7"/>
        </xdr:cNvPr>
        <xdr:cNvSpPr/>
      </xdr:nvSpPr>
      <xdr:spPr>
        <a:xfrm>
          <a:off x="5333999" y="201706"/>
          <a:ext cx="3137647" cy="605118"/>
        </a:xfrm>
        <a:prstGeom prst="round2SameRect">
          <a:avLst/>
        </a:prstGeom>
        <a:solidFill>
          <a:srgbClr val="439639"/>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06A037F-AE33-47CC-85C1-F6D62694F95D}"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EMS INFORMATION INPUT</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22</xdr:col>
      <xdr:colOff>0</xdr:colOff>
      <xdr:row>1</xdr:row>
      <xdr:rowOff>0</xdr:rowOff>
    </xdr:from>
    <xdr:to>
      <xdr:col>27</xdr:col>
      <xdr:colOff>0</xdr:colOff>
      <xdr:row>4</xdr:row>
      <xdr:rowOff>0</xdr:rowOff>
    </xdr:to>
    <xdr:sp macro="" textlink="MAIN4">
      <xdr:nvSpPr>
        <xdr:cNvPr id="6" name="MENU4" hidden="1">
          <a:hlinkClick xmlns:r="http://schemas.openxmlformats.org/officeDocument/2006/relationships" r:id="rId8"/>
        </xdr:cNvPr>
        <xdr:cNvSpPr/>
      </xdr:nvSpPr>
      <xdr:spPr>
        <a:xfrm>
          <a:off x="6915150" y="200025"/>
          <a:ext cx="1571625" cy="600075"/>
        </a:xfrm>
        <a:prstGeom prst="round2SameRect">
          <a:avLst/>
        </a:prstGeom>
        <a:solidFill>
          <a:srgbClr val="439639"/>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CB369157-CA5B-4E40-B1DE-604993B819B3}"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CUSTOM MEASURES INPUT</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27</xdr:col>
      <xdr:colOff>0</xdr:colOff>
      <xdr:row>1</xdr:row>
      <xdr:rowOff>0</xdr:rowOff>
    </xdr:from>
    <xdr:to>
      <xdr:col>32</xdr:col>
      <xdr:colOff>0</xdr:colOff>
      <xdr:row>4</xdr:row>
      <xdr:rowOff>0</xdr:rowOff>
    </xdr:to>
    <xdr:sp macro="" textlink="MAIN5">
      <xdr:nvSpPr>
        <xdr:cNvPr id="7" name="MENU5">
          <a:hlinkClick xmlns:r="http://schemas.openxmlformats.org/officeDocument/2006/relationships" r:id="rId9"/>
        </xdr:cNvPr>
        <xdr:cNvSpPr/>
      </xdr:nvSpPr>
      <xdr:spPr>
        <a:xfrm>
          <a:off x="8486775" y="200025"/>
          <a:ext cx="1571625" cy="600075"/>
        </a:xfrm>
        <a:prstGeom prst="round2SameRect">
          <a:avLst/>
        </a:prstGeom>
        <a:solidFill>
          <a:srgbClr val="439639"/>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F0EEDDA6-4934-49B4-972D-20D21D440D82}"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APPLICATION REVIEW</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31</xdr:col>
      <xdr:colOff>314323</xdr:colOff>
      <xdr:row>1</xdr:row>
      <xdr:rowOff>1</xdr:rowOff>
    </xdr:from>
    <xdr:to>
      <xdr:col>36</xdr:col>
      <xdr:colOff>314324</xdr:colOff>
      <xdr:row>4</xdr:row>
      <xdr:rowOff>1</xdr:rowOff>
    </xdr:to>
    <xdr:sp macro="" textlink="MAIN6">
      <xdr:nvSpPr>
        <xdr:cNvPr id="8" name="MENU6"/>
        <xdr:cNvSpPr/>
      </xdr:nvSpPr>
      <xdr:spPr>
        <a:xfrm>
          <a:off x="10058398" y="200026"/>
          <a:ext cx="1571626"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54BCEB"/>
              </a:solidFill>
            </a14:hiddenFill>
          </a:ext>
          <a:ext uri="{91240B29-F687-4F45-9708-019B960494DF}">
            <a14:hiddenLine xmlns:a14="http://schemas.microsoft.com/office/drawing/2010/main" w="25400" cap="flat" cmpd="sng" algn="ctr">
              <a:solidFill>
                <a:srgbClr val="7F7F7F"/>
              </a:solidFill>
              <a:prstDash val="solid"/>
              <a:miter lim="800000"/>
            </a14:hiddenLine>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B12A3774-975E-4B41-A681-E085295C6D0E}" type="TxLink">
            <a:rPr lang="en-US" sz="1100" b="0" i="0" u="none" strike="noStrike">
              <a:noFill/>
              <a:latin typeface="Arial" panose="020B0604020202020204" pitchFamily="34" charset="0"/>
              <a:cs typeface="Arial" panose="020B0604020202020204" pitchFamily="34" charset="0"/>
            </a:rPr>
            <a:pPr algn="ctr"/>
            <a:t>FINAL STEPS</a:t>
          </a:fld>
          <a:endParaRPr lang="en-US" sz="1100">
            <a:noFill/>
            <a:latin typeface="Arial" panose="020B0604020202020204" pitchFamily="34" charset="0"/>
            <a:cs typeface="Arial" panose="020B0604020202020204" pitchFamily="34" charset="0"/>
          </a:endParaRPr>
        </a:p>
      </xdr:txBody>
    </xdr:sp>
    <xdr:clientData/>
  </xdr:twoCellAnchor>
  <xdr:twoCellAnchor>
    <xdr:from>
      <xdr:col>36</xdr:col>
      <xdr:colOff>314324</xdr:colOff>
      <xdr:row>1</xdr:row>
      <xdr:rowOff>0</xdr:rowOff>
    </xdr:from>
    <xdr:to>
      <xdr:col>41</xdr:col>
      <xdr:colOff>314324</xdr:colOff>
      <xdr:row>4</xdr:row>
      <xdr:rowOff>0</xdr:rowOff>
    </xdr:to>
    <xdr:sp macro="" textlink="MAIN7">
      <xdr:nvSpPr>
        <xdr:cNvPr id="9" name="MENU7"/>
        <xdr:cNvSpPr/>
      </xdr:nvSpPr>
      <xdr:spPr>
        <a:xfrm>
          <a:off x="11630024" y="200025"/>
          <a:ext cx="1571625"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54BCEB"/>
              </a:solidFill>
            </a14:hiddenFill>
          </a:ext>
          <a:ext uri="{91240B29-F687-4F45-9708-019B960494DF}">
            <a14:hiddenLine xmlns:a14="http://schemas.microsoft.com/office/drawing/2010/main" w="25400" cap="flat" cmpd="sng" algn="ctr">
              <a:solidFill>
                <a:srgbClr val="7F7F7F"/>
              </a:solidFill>
              <a:prstDash val="solid"/>
              <a:miter lim="800000"/>
            </a14:hiddenLine>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FORM4</a:t>
          </a:fld>
          <a:endParaRPr lang="en-US" sz="1100">
            <a:noFill/>
            <a:latin typeface="Arial" panose="020B0604020202020204" pitchFamily="34" charset="0"/>
            <a:cs typeface="Arial" panose="020B0604020202020204" pitchFamily="34" charset="0"/>
          </a:endParaRPr>
        </a:p>
      </xdr:txBody>
    </xdr:sp>
    <xdr:clientData/>
  </xdr:twoCellAnchor>
  <xdr:twoCellAnchor>
    <xdr:from>
      <xdr:col>1</xdr:col>
      <xdr:colOff>0</xdr:colOff>
      <xdr:row>4</xdr:row>
      <xdr:rowOff>1</xdr:rowOff>
    </xdr:from>
    <xdr:to>
      <xdr:col>44</xdr:col>
      <xdr:colOff>0</xdr:colOff>
      <xdr:row>7</xdr:row>
      <xdr:rowOff>0</xdr:rowOff>
    </xdr:to>
    <xdr:sp macro="" textlink="">
      <xdr:nvSpPr>
        <xdr:cNvPr id="10" name="TOPRIBBON"/>
        <xdr:cNvSpPr/>
      </xdr:nvSpPr>
      <xdr:spPr>
        <a:xfrm>
          <a:off x="314325" y="800101"/>
          <a:ext cx="13515975" cy="600074"/>
        </a:xfrm>
        <a:prstGeom prst="round2SameRect">
          <a:avLst/>
        </a:prstGeom>
        <a:solidFill>
          <a:srgbClr val="7BC14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p>
      </xdr:txBody>
    </xdr:sp>
    <xdr:clientData/>
  </xdr:twoCellAnchor>
  <xdr:twoCellAnchor>
    <xdr:from>
      <xdr:col>2</xdr:col>
      <xdr:colOff>2720</xdr:colOff>
      <xdr:row>5</xdr:row>
      <xdr:rowOff>0</xdr:rowOff>
    </xdr:from>
    <xdr:to>
      <xdr:col>7</xdr:col>
      <xdr:colOff>457</xdr:colOff>
      <xdr:row>6</xdr:row>
      <xdr:rowOff>197827</xdr:rowOff>
    </xdr:to>
    <xdr:sp macro="" textlink="M1S1">
      <xdr:nvSpPr>
        <xdr:cNvPr id="11" name="SUBMENU1">
          <a:hlinkClick xmlns:r="http://schemas.openxmlformats.org/officeDocument/2006/relationships" r:id="rId5"/>
        </xdr:cNvPr>
        <xdr:cNvSpPr/>
      </xdr:nvSpPr>
      <xdr:spPr>
        <a:xfrm>
          <a:off x="631370" y="1000125"/>
          <a:ext cx="1569362" cy="397852"/>
        </a:xfrm>
        <a:prstGeom prst="round2SameRect">
          <a:avLst/>
        </a:prstGeom>
        <a:solidFill>
          <a:srgbClr val="555555"/>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5C76F627-6876-4600-9244-85A6705FD7EE}"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Welcome</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7</xdr:col>
      <xdr:colOff>2551</xdr:colOff>
      <xdr:row>4</xdr:row>
      <xdr:rowOff>200705</xdr:rowOff>
    </xdr:from>
    <xdr:to>
      <xdr:col>12</xdr:col>
      <xdr:colOff>2550</xdr:colOff>
      <xdr:row>7</xdr:row>
      <xdr:rowOff>0</xdr:rowOff>
    </xdr:to>
    <xdr:sp macro="" textlink="M1S2">
      <xdr:nvSpPr>
        <xdr:cNvPr id="12" name="SUBMENU2">
          <a:hlinkClick xmlns:r="http://schemas.openxmlformats.org/officeDocument/2006/relationships" r:id="rId10"/>
        </xdr:cNvPr>
        <xdr:cNvSpPr/>
      </xdr:nvSpPr>
      <xdr:spPr>
        <a:xfrm>
          <a:off x="2202826" y="1000805"/>
          <a:ext cx="1571624" cy="399370"/>
        </a:xfrm>
        <a:prstGeom prst="round2SameRect">
          <a:avLst/>
        </a:prstGeom>
        <a:solidFill>
          <a:srgbClr val="555555"/>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CF8290D4-6497-486F-BAC6-BA480F9F34D0}"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Program Overview</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12</xdr:col>
      <xdr:colOff>2551</xdr:colOff>
      <xdr:row>4</xdr:row>
      <xdr:rowOff>200705</xdr:rowOff>
    </xdr:from>
    <xdr:to>
      <xdr:col>17</xdr:col>
      <xdr:colOff>2550</xdr:colOff>
      <xdr:row>7</xdr:row>
      <xdr:rowOff>0</xdr:rowOff>
    </xdr:to>
    <xdr:sp macro="" textlink="M1S3">
      <xdr:nvSpPr>
        <xdr:cNvPr id="13" name="SUBMENU3">
          <a:hlinkClick xmlns:r="http://schemas.openxmlformats.org/officeDocument/2006/relationships" r:id="rId11"/>
        </xdr:cNvPr>
        <xdr:cNvSpPr/>
      </xdr:nvSpPr>
      <xdr:spPr>
        <a:xfrm>
          <a:off x="3774451" y="1000805"/>
          <a:ext cx="1571624" cy="399370"/>
        </a:xfrm>
        <a:prstGeom prst="round2SameRect">
          <a:avLst/>
        </a:prstGeom>
        <a:solidFill>
          <a:srgbClr val="555555"/>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E71BE52B-FF38-412C-B4D1-421FD04CF2FA}"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Information Links</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17</xdr:col>
      <xdr:colOff>2551</xdr:colOff>
      <xdr:row>5</xdr:row>
      <xdr:rowOff>51480</xdr:rowOff>
    </xdr:from>
    <xdr:to>
      <xdr:col>22</xdr:col>
      <xdr:colOff>2550</xdr:colOff>
      <xdr:row>7</xdr:row>
      <xdr:rowOff>50800</xdr:rowOff>
    </xdr:to>
    <xdr:sp macro="" textlink="M1S4">
      <xdr:nvSpPr>
        <xdr:cNvPr id="14" name="SUBMENU4">
          <a:hlinkClick xmlns:r="http://schemas.openxmlformats.org/officeDocument/2006/relationships" r:id="rId12"/>
        </xdr:cNvPr>
        <xdr:cNvSpPr/>
      </xdr:nvSpPr>
      <xdr:spPr>
        <a:xfrm>
          <a:off x="5346076" y="1051605"/>
          <a:ext cx="1571624" cy="399370"/>
        </a:xfrm>
        <a:prstGeom prst="round2SameRect">
          <a:avLst/>
        </a:prstGeom>
        <a:solidFill>
          <a:srgbClr val="828282"/>
        </a:solidFill>
        <a:ln w="12700">
          <a:solidFill>
            <a:srgbClr val="7F7F7F"/>
          </a:solidFill>
        </a:ln>
        <a:effectLst>
          <a:outerShdw blurRad="25400" dist="508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AE739B06-806C-41C1-AAD2-7D9DAB154007}"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Operating Hours Calculator</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22</xdr:col>
      <xdr:colOff>2551</xdr:colOff>
      <xdr:row>4</xdr:row>
      <xdr:rowOff>200705</xdr:rowOff>
    </xdr:from>
    <xdr:to>
      <xdr:col>27</xdr:col>
      <xdr:colOff>2549</xdr:colOff>
      <xdr:row>7</xdr:row>
      <xdr:rowOff>0</xdr:rowOff>
    </xdr:to>
    <xdr:sp macro="" textlink="M1S5">
      <xdr:nvSpPr>
        <xdr:cNvPr id="15" name="SUBMENU5">
          <a:hlinkClick xmlns:r="http://schemas.openxmlformats.org/officeDocument/2006/relationships" r:id="rId4"/>
        </xdr:cNvPr>
        <xdr:cNvSpPr/>
      </xdr:nvSpPr>
      <xdr:spPr>
        <a:xfrm>
          <a:off x="6917701" y="1000805"/>
          <a:ext cx="1571623" cy="399370"/>
        </a:xfrm>
        <a:prstGeom prst="round2SameRect">
          <a:avLst/>
        </a:prstGeom>
        <a:solidFill>
          <a:srgbClr val="555555"/>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074B07D3-C7F5-42E2-8A6D-93CDE8EC2933}"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EMS Pilot Program FAQ</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0</xdr:col>
      <xdr:colOff>314323</xdr:colOff>
      <xdr:row>7</xdr:row>
      <xdr:rowOff>200024</xdr:rowOff>
    </xdr:from>
    <xdr:to>
      <xdr:col>44</xdr:col>
      <xdr:colOff>0</xdr:colOff>
      <xdr:row>199</xdr:row>
      <xdr:rowOff>0</xdr:rowOff>
    </xdr:to>
    <xdr:sp macro="" textlink="">
      <xdr:nvSpPr>
        <xdr:cNvPr id="19" name="BORDER"/>
        <xdr:cNvSpPr/>
      </xdr:nvSpPr>
      <xdr:spPr>
        <a:xfrm>
          <a:off x="314323" y="1600199"/>
          <a:ext cx="13515977" cy="37804726"/>
        </a:xfrm>
        <a:prstGeom prst="frame">
          <a:avLst>
            <a:gd name="adj1" fmla="val 97"/>
          </a:avLst>
        </a:prstGeom>
        <a:noFill/>
        <a:ln w="12700" cap="flat" cmpd="sng" algn="ctr">
          <a:solidFill>
            <a:srgbClr val="828282"/>
          </a:solidFill>
          <a:prstDash val="solid"/>
          <a:miter lim="800000"/>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fPrintsWithSheet="0"/>
  </xdr:twoCellAnchor>
  <xdr:twoCellAnchor editAs="oneCell">
    <xdr:from>
      <xdr:col>2</xdr:col>
      <xdr:colOff>2720</xdr:colOff>
      <xdr:row>8</xdr:row>
      <xdr:rowOff>201232</xdr:rowOff>
    </xdr:from>
    <xdr:to>
      <xdr:col>4</xdr:col>
      <xdr:colOff>960</xdr:colOff>
      <xdr:row>11</xdr:row>
      <xdr:rowOff>1207</xdr:rowOff>
    </xdr:to>
    <xdr:sp macro="" textlink="">
      <xdr:nvSpPr>
        <xdr:cNvPr id="20" name="BACK">
          <a:hlinkClick xmlns:r="http://schemas.openxmlformats.org/officeDocument/2006/relationships" r:id="rId11"/>
        </xdr:cNvPr>
        <xdr:cNvSpPr>
          <a:spLocks noChangeAspect="1"/>
        </xdr:cNvSpPr>
      </xdr:nvSpPr>
      <xdr:spPr>
        <a:xfrm>
          <a:off x="631370" y="1801432"/>
          <a:ext cx="626890" cy="400050"/>
        </a:xfrm>
        <a:prstGeom prst="leftArrow">
          <a:avLst/>
        </a:prstGeom>
        <a:solidFill>
          <a:srgbClr val="1B6CB5"/>
        </a:solidFill>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1</xdr:col>
      <xdr:colOff>0</xdr:colOff>
      <xdr:row>7</xdr:row>
      <xdr:rowOff>0</xdr:rowOff>
    </xdr:from>
    <xdr:to>
      <xdr:col>44</xdr:col>
      <xdr:colOff>0</xdr:colOff>
      <xdr:row>8</xdr:row>
      <xdr:rowOff>0</xdr:rowOff>
    </xdr:to>
    <xdr:sp macro="" textlink="">
      <xdr:nvSpPr>
        <xdr:cNvPr id="21" name="BOTTOMRIBBON"/>
        <xdr:cNvSpPr/>
      </xdr:nvSpPr>
      <xdr:spPr>
        <a:xfrm>
          <a:off x="314325" y="1400175"/>
          <a:ext cx="13515975" cy="200025"/>
        </a:xfrm>
        <a:prstGeom prst="rect">
          <a:avLst/>
        </a:prstGeom>
        <a:solidFill>
          <a:srgbClr val="82828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solidFill>
              <a:srgbClr val="FFFFFF"/>
            </a:solidFill>
          </a:endParaRPr>
        </a:p>
      </xdr:txBody>
    </xdr:sp>
    <xdr:clientData/>
  </xdr:twoCellAnchor>
  <xdr:twoCellAnchor editAs="oneCell">
    <xdr:from>
      <xdr:col>2</xdr:col>
      <xdr:colOff>0</xdr:colOff>
      <xdr:row>1</xdr:row>
      <xdr:rowOff>0</xdr:rowOff>
    </xdr:from>
    <xdr:to>
      <xdr:col>5</xdr:col>
      <xdr:colOff>209550</xdr:colOff>
      <xdr:row>3</xdr:row>
      <xdr:rowOff>154218</xdr:rowOff>
    </xdr:to>
    <xdr:pic>
      <xdr:nvPicPr>
        <xdr:cNvPr id="31" name="LOGO"/>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tretch>
          <a:fillRect/>
        </a:stretch>
      </xdr:blipFill>
      <xdr:spPr>
        <a:xfrm>
          <a:off x="628650" y="200025"/>
          <a:ext cx="1152525" cy="554268"/>
        </a:xfrm>
        <a:prstGeom prst="rect">
          <a:avLst/>
        </a:prstGeom>
      </xdr:spPr>
    </xdr:pic>
    <xdr:clientData/>
  </xdr:twoCellAnchor>
  <xdr:twoCellAnchor>
    <xdr:from>
      <xdr:col>36</xdr:col>
      <xdr:colOff>280146</xdr:colOff>
      <xdr:row>9</xdr:row>
      <xdr:rowOff>11206</xdr:rowOff>
    </xdr:from>
    <xdr:to>
      <xdr:col>39</xdr:col>
      <xdr:colOff>280145</xdr:colOff>
      <xdr:row>11</xdr:row>
      <xdr:rowOff>11206</xdr:rowOff>
    </xdr:to>
    <xdr:sp macro="" textlink="">
      <xdr:nvSpPr>
        <xdr:cNvPr id="40" name="Rounded Rectangle 39" hidden="1">
          <a:hlinkClick xmlns:r="http://schemas.openxmlformats.org/officeDocument/2006/relationships" r:id="rId14"/>
        </xdr:cNvPr>
        <xdr:cNvSpPr/>
      </xdr:nvSpPr>
      <xdr:spPr>
        <a:xfrm>
          <a:off x="11575675" y="1826559"/>
          <a:ext cx="941294" cy="403412"/>
        </a:xfrm>
        <a:prstGeom prst="roundRect">
          <a:avLst/>
        </a:prstGeom>
        <a:solidFill>
          <a:srgbClr val="1B6CB5"/>
        </a:solidFill>
        <a:ln>
          <a:noFill/>
        </a:ln>
        <a:scene3d>
          <a:camera prst="orthographicFront"/>
          <a:lightRig rig="threePt" dir="t"/>
        </a:scene3d>
        <a:sp3d>
          <a:bevelT w="50800" h="38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100"/>
            <a:t>Download PDF Version</a:t>
          </a:r>
        </a:p>
      </xdr:txBody>
    </xdr:sp>
    <xdr:clientData fPrintsWithSheet="0"/>
  </xdr:twoCellAnchor>
  <mc:AlternateContent xmlns:mc="http://schemas.openxmlformats.org/markup-compatibility/2006">
    <mc:Choice xmlns:a14="http://schemas.microsoft.com/office/drawing/2010/main" Requires="a14">
      <xdr:twoCellAnchor editAs="oneCell">
        <xdr:from>
          <xdr:col>21</xdr:col>
          <xdr:colOff>152400</xdr:colOff>
          <xdr:row>17</xdr:row>
          <xdr:rowOff>0</xdr:rowOff>
        </xdr:from>
        <xdr:to>
          <xdr:col>22</xdr:col>
          <xdr:colOff>57150</xdr:colOff>
          <xdr:row>18</xdr:row>
          <xdr:rowOff>9525</xdr:rowOff>
        </xdr:to>
        <xdr:sp macro="" textlink="">
          <xdr:nvSpPr>
            <xdr:cNvPr id="137217" name="Check Box 1" hidden="1">
              <a:extLst>
                <a:ext uri="{63B3BB69-23CF-44E3-9099-C40C66FF867C}">
                  <a14:compatExt spid="_x0000_s1372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152400</xdr:colOff>
          <xdr:row>18</xdr:row>
          <xdr:rowOff>0</xdr:rowOff>
        </xdr:from>
        <xdr:to>
          <xdr:col>22</xdr:col>
          <xdr:colOff>57150</xdr:colOff>
          <xdr:row>19</xdr:row>
          <xdr:rowOff>9525</xdr:rowOff>
        </xdr:to>
        <xdr:sp macro="" textlink="">
          <xdr:nvSpPr>
            <xdr:cNvPr id="137218" name="Check Box 2" hidden="1">
              <a:extLst>
                <a:ext uri="{63B3BB69-23CF-44E3-9099-C40C66FF867C}">
                  <a14:compatExt spid="_x0000_s1372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152400</xdr:colOff>
          <xdr:row>19</xdr:row>
          <xdr:rowOff>0</xdr:rowOff>
        </xdr:from>
        <xdr:to>
          <xdr:col>22</xdr:col>
          <xdr:colOff>57150</xdr:colOff>
          <xdr:row>20</xdr:row>
          <xdr:rowOff>9525</xdr:rowOff>
        </xdr:to>
        <xdr:sp macro="" textlink="">
          <xdr:nvSpPr>
            <xdr:cNvPr id="137219" name="Check Box 3" hidden="1">
              <a:extLst>
                <a:ext uri="{63B3BB69-23CF-44E3-9099-C40C66FF867C}">
                  <a14:compatExt spid="_x0000_s1372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152400</xdr:colOff>
          <xdr:row>20</xdr:row>
          <xdr:rowOff>0</xdr:rowOff>
        </xdr:from>
        <xdr:to>
          <xdr:col>22</xdr:col>
          <xdr:colOff>57150</xdr:colOff>
          <xdr:row>21</xdr:row>
          <xdr:rowOff>9525</xdr:rowOff>
        </xdr:to>
        <xdr:sp macro="" textlink="">
          <xdr:nvSpPr>
            <xdr:cNvPr id="137220" name="Check Box 4" hidden="1">
              <a:extLst>
                <a:ext uri="{63B3BB69-23CF-44E3-9099-C40C66FF867C}">
                  <a14:compatExt spid="_x0000_s1372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152400</xdr:colOff>
          <xdr:row>21</xdr:row>
          <xdr:rowOff>0</xdr:rowOff>
        </xdr:from>
        <xdr:to>
          <xdr:col>22</xdr:col>
          <xdr:colOff>57150</xdr:colOff>
          <xdr:row>22</xdr:row>
          <xdr:rowOff>9525</xdr:rowOff>
        </xdr:to>
        <xdr:sp macro="" textlink="">
          <xdr:nvSpPr>
            <xdr:cNvPr id="137221" name="Check Box 5" hidden="1">
              <a:extLst>
                <a:ext uri="{63B3BB69-23CF-44E3-9099-C40C66FF867C}">
                  <a14:compatExt spid="_x0000_s1372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152400</xdr:colOff>
          <xdr:row>22</xdr:row>
          <xdr:rowOff>0</xdr:rowOff>
        </xdr:from>
        <xdr:to>
          <xdr:col>22</xdr:col>
          <xdr:colOff>57150</xdr:colOff>
          <xdr:row>23</xdr:row>
          <xdr:rowOff>9525</xdr:rowOff>
        </xdr:to>
        <xdr:sp macro="" textlink="">
          <xdr:nvSpPr>
            <xdr:cNvPr id="137222" name="Check Box 6" hidden="1">
              <a:extLst>
                <a:ext uri="{63B3BB69-23CF-44E3-9099-C40C66FF867C}">
                  <a14:compatExt spid="_x0000_s1372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152400</xdr:colOff>
          <xdr:row>23</xdr:row>
          <xdr:rowOff>0</xdr:rowOff>
        </xdr:from>
        <xdr:to>
          <xdr:col>22</xdr:col>
          <xdr:colOff>57150</xdr:colOff>
          <xdr:row>24</xdr:row>
          <xdr:rowOff>9525</xdr:rowOff>
        </xdr:to>
        <xdr:sp macro="" textlink="">
          <xdr:nvSpPr>
            <xdr:cNvPr id="137223" name="Check Box 7" hidden="1">
              <a:extLst>
                <a:ext uri="{63B3BB69-23CF-44E3-9099-C40C66FF867C}">
                  <a14:compatExt spid="_x0000_s1372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152400</xdr:colOff>
          <xdr:row>24</xdr:row>
          <xdr:rowOff>0</xdr:rowOff>
        </xdr:from>
        <xdr:to>
          <xdr:col>22</xdr:col>
          <xdr:colOff>57150</xdr:colOff>
          <xdr:row>25</xdr:row>
          <xdr:rowOff>9525</xdr:rowOff>
        </xdr:to>
        <xdr:sp macro="" textlink="">
          <xdr:nvSpPr>
            <xdr:cNvPr id="137224" name="Check Box 8" hidden="1">
              <a:extLst>
                <a:ext uri="{63B3BB69-23CF-44E3-9099-C40C66FF867C}">
                  <a14:compatExt spid="_x0000_s1372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152400</xdr:colOff>
          <xdr:row>25</xdr:row>
          <xdr:rowOff>0</xdr:rowOff>
        </xdr:from>
        <xdr:to>
          <xdr:col>22</xdr:col>
          <xdr:colOff>57150</xdr:colOff>
          <xdr:row>26</xdr:row>
          <xdr:rowOff>9525</xdr:rowOff>
        </xdr:to>
        <xdr:sp macro="" textlink="">
          <xdr:nvSpPr>
            <xdr:cNvPr id="137225" name="Check Box 9" hidden="1">
              <a:extLst>
                <a:ext uri="{63B3BB69-23CF-44E3-9099-C40C66FF867C}">
                  <a14:compatExt spid="_x0000_s1372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152400</xdr:colOff>
          <xdr:row>26</xdr:row>
          <xdr:rowOff>0</xdr:rowOff>
        </xdr:from>
        <xdr:to>
          <xdr:col>22</xdr:col>
          <xdr:colOff>57150</xdr:colOff>
          <xdr:row>27</xdr:row>
          <xdr:rowOff>9525</xdr:rowOff>
        </xdr:to>
        <xdr:sp macro="" textlink="">
          <xdr:nvSpPr>
            <xdr:cNvPr id="137226" name="Check Box 10" hidden="1">
              <a:extLst>
                <a:ext uri="{63B3BB69-23CF-44E3-9099-C40C66FF867C}">
                  <a14:compatExt spid="_x0000_s1372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152400</xdr:colOff>
          <xdr:row>26</xdr:row>
          <xdr:rowOff>200025</xdr:rowOff>
        </xdr:from>
        <xdr:to>
          <xdr:col>22</xdr:col>
          <xdr:colOff>57150</xdr:colOff>
          <xdr:row>28</xdr:row>
          <xdr:rowOff>9525</xdr:rowOff>
        </xdr:to>
        <xdr:sp macro="" textlink="">
          <xdr:nvSpPr>
            <xdr:cNvPr id="137227" name="Check Box 11" hidden="1">
              <a:extLst>
                <a:ext uri="{63B3BB69-23CF-44E3-9099-C40C66FF867C}">
                  <a14:compatExt spid="_x0000_s1372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27</xdr:col>
      <xdr:colOff>0</xdr:colOff>
      <xdr:row>4</xdr:row>
      <xdr:rowOff>200705</xdr:rowOff>
    </xdr:from>
    <xdr:to>
      <xdr:col>32</xdr:col>
      <xdr:colOff>2865</xdr:colOff>
      <xdr:row>7</xdr:row>
      <xdr:rowOff>0</xdr:rowOff>
    </xdr:to>
    <xdr:sp macro="" textlink="M1S6">
      <xdr:nvSpPr>
        <xdr:cNvPr id="16" name="SUBMENU6">
          <a:hlinkClick xmlns:r="http://schemas.openxmlformats.org/officeDocument/2006/relationships" r:id="rId1"/>
        </xdr:cNvPr>
        <xdr:cNvSpPr/>
      </xdr:nvSpPr>
      <xdr:spPr>
        <a:xfrm>
          <a:off x="8486775" y="1000805"/>
          <a:ext cx="1574490" cy="399370"/>
        </a:xfrm>
        <a:prstGeom prst="round2SameRect">
          <a:avLst/>
        </a:prstGeom>
        <a:solidFill>
          <a:srgbClr val="555555"/>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3895239F-CA13-455E-B384-0BD1EC0A3A85}"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M1S6</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32</xdr:col>
      <xdr:colOff>2865</xdr:colOff>
      <xdr:row>4</xdr:row>
      <xdr:rowOff>200705</xdr:rowOff>
    </xdr:from>
    <xdr:to>
      <xdr:col>37</xdr:col>
      <xdr:colOff>2720</xdr:colOff>
      <xdr:row>7</xdr:row>
      <xdr:rowOff>0</xdr:rowOff>
    </xdr:to>
    <xdr:sp macro="" textlink="M1S7">
      <xdr:nvSpPr>
        <xdr:cNvPr id="17" name="SUBMENU7">
          <a:hlinkClick xmlns:r="http://schemas.openxmlformats.org/officeDocument/2006/relationships" r:id="rId2"/>
        </xdr:cNvPr>
        <xdr:cNvSpPr/>
      </xdr:nvSpPr>
      <xdr:spPr>
        <a:xfrm>
          <a:off x="10061265" y="1000805"/>
          <a:ext cx="1571480" cy="399370"/>
        </a:xfrm>
        <a:prstGeom prst="round2SameRect">
          <a:avLst/>
        </a:prstGeom>
        <a:solidFill>
          <a:srgbClr val="555555"/>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D599586B-580C-4649-BAE7-1A9160B03CD3}"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M1S7</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37</xdr:col>
      <xdr:colOff>2720</xdr:colOff>
      <xdr:row>4</xdr:row>
      <xdr:rowOff>200705</xdr:rowOff>
    </xdr:from>
    <xdr:to>
      <xdr:col>42</xdr:col>
      <xdr:colOff>0</xdr:colOff>
      <xdr:row>7</xdr:row>
      <xdr:rowOff>0</xdr:rowOff>
    </xdr:to>
    <xdr:sp macro="" textlink="M1S8">
      <xdr:nvSpPr>
        <xdr:cNvPr id="18" name="SUBMENU8">
          <a:hlinkClick xmlns:r="http://schemas.openxmlformats.org/officeDocument/2006/relationships" r:id="rId3"/>
        </xdr:cNvPr>
        <xdr:cNvSpPr/>
      </xdr:nvSpPr>
      <xdr:spPr>
        <a:xfrm>
          <a:off x="11632745" y="1000805"/>
          <a:ext cx="1568905" cy="399370"/>
        </a:xfrm>
        <a:prstGeom prst="round2SameRect">
          <a:avLst/>
        </a:prstGeom>
        <a:solidFill>
          <a:srgbClr val="555555"/>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471F2687-6E45-4175-A81A-2816B725423B}"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M1S8</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41</xdr:col>
      <xdr:colOff>0</xdr:colOff>
      <xdr:row>9</xdr:row>
      <xdr:rowOff>1047</xdr:rowOff>
    </xdr:from>
    <xdr:to>
      <xdr:col>42</xdr:col>
      <xdr:colOff>313195</xdr:colOff>
      <xdr:row>11</xdr:row>
      <xdr:rowOff>1046</xdr:rowOff>
    </xdr:to>
    <xdr:sp macro="" textlink="">
      <xdr:nvSpPr>
        <xdr:cNvPr id="2" name="NEXT">
          <a:hlinkClick xmlns:r="http://schemas.openxmlformats.org/officeDocument/2006/relationships" r:id="rId4"/>
        </xdr:cNvPr>
        <xdr:cNvSpPr/>
      </xdr:nvSpPr>
      <xdr:spPr>
        <a:xfrm>
          <a:off x="12887325" y="1801272"/>
          <a:ext cx="627520" cy="400049"/>
        </a:xfrm>
        <a:prstGeom prst="rightArrow">
          <a:avLst/>
        </a:prstGeom>
        <a:solidFill>
          <a:srgbClr val="1B6CB5"/>
        </a:solidFill>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7</xdr:col>
      <xdr:colOff>3008</xdr:colOff>
      <xdr:row>1</xdr:row>
      <xdr:rowOff>133351</xdr:rowOff>
    </xdr:from>
    <xdr:to>
      <xdr:col>12</xdr:col>
      <xdr:colOff>2551</xdr:colOff>
      <xdr:row>4</xdr:row>
      <xdr:rowOff>133351</xdr:rowOff>
    </xdr:to>
    <xdr:sp macro="" textlink="MAIN1">
      <xdr:nvSpPr>
        <xdr:cNvPr id="3" name="MENU1">
          <a:hlinkClick xmlns:r="http://schemas.openxmlformats.org/officeDocument/2006/relationships" r:id="rId5"/>
        </xdr:cNvPr>
        <xdr:cNvSpPr/>
      </xdr:nvSpPr>
      <xdr:spPr>
        <a:xfrm>
          <a:off x="2203283" y="333376"/>
          <a:ext cx="1571168" cy="600075"/>
        </a:xfrm>
        <a:prstGeom prst="round2SameRect">
          <a:avLst/>
        </a:prstGeom>
        <a:solidFill>
          <a:srgbClr val="7BC143"/>
        </a:solidFill>
        <a:ln w="12700">
          <a:solidFill>
            <a:srgbClr val="7F7F7F"/>
          </a:solidFill>
        </a:ln>
        <a:effectLst>
          <a:outerShdw blurRad="25400" dist="508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D6F2F067-2676-4601-ABCE-75BD5137E3D5}" type="TxLink">
            <a:rPr lang="en-US" sz="1100" b="0" i="0" u="none" strike="noStrike">
              <a:solidFill>
                <a:schemeClr val="bg1"/>
              </a:solidFill>
              <a:latin typeface="Arial" panose="020B0604020202020204" pitchFamily="34" charset="0"/>
              <a:cs typeface="Arial" panose="020B0604020202020204" pitchFamily="34" charset="0"/>
            </a:rPr>
            <a:pPr algn="ctr"/>
            <a:t>START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12</xdr:col>
      <xdr:colOff>2551</xdr:colOff>
      <xdr:row>1</xdr:row>
      <xdr:rowOff>0</xdr:rowOff>
    </xdr:from>
    <xdr:to>
      <xdr:col>17</xdr:col>
      <xdr:colOff>2551</xdr:colOff>
      <xdr:row>4</xdr:row>
      <xdr:rowOff>0</xdr:rowOff>
    </xdr:to>
    <xdr:sp macro="" textlink="MAIN2">
      <xdr:nvSpPr>
        <xdr:cNvPr id="4" name="MENU2">
          <a:hlinkClick xmlns:r="http://schemas.openxmlformats.org/officeDocument/2006/relationships" r:id="rId4"/>
        </xdr:cNvPr>
        <xdr:cNvSpPr/>
      </xdr:nvSpPr>
      <xdr:spPr>
        <a:xfrm>
          <a:off x="3774451" y="200025"/>
          <a:ext cx="1571625" cy="600075"/>
        </a:xfrm>
        <a:prstGeom prst="round2SameRect">
          <a:avLst/>
        </a:prstGeom>
        <a:solidFill>
          <a:srgbClr val="439639"/>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59A035B9-F1D2-4E89-B262-AF2DF0C338A9}"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PROJECT INFORMATION</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16</xdr:col>
      <xdr:colOff>313764</xdr:colOff>
      <xdr:row>1</xdr:row>
      <xdr:rowOff>0</xdr:rowOff>
    </xdr:from>
    <xdr:to>
      <xdr:col>26</xdr:col>
      <xdr:colOff>313764</xdr:colOff>
      <xdr:row>4</xdr:row>
      <xdr:rowOff>0</xdr:rowOff>
    </xdr:to>
    <xdr:sp macro="" textlink="MAIN3">
      <xdr:nvSpPr>
        <xdr:cNvPr id="5" name="MENU3">
          <a:hlinkClick xmlns:r="http://schemas.openxmlformats.org/officeDocument/2006/relationships" r:id="rId6"/>
        </xdr:cNvPr>
        <xdr:cNvSpPr/>
      </xdr:nvSpPr>
      <xdr:spPr>
        <a:xfrm>
          <a:off x="5333999" y="201706"/>
          <a:ext cx="3137647" cy="605118"/>
        </a:xfrm>
        <a:prstGeom prst="round2SameRect">
          <a:avLst/>
        </a:prstGeom>
        <a:solidFill>
          <a:srgbClr val="439639"/>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06A037F-AE33-47CC-85C1-F6D62694F95D}"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EMS INFORMATION INPUT</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22</xdr:col>
      <xdr:colOff>0</xdr:colOff>
      <xdr:row>1</xdr:row>
      <xdr:rowOff>0</xdr:rowOff>
    </xdr:from>
    <xdr:to>
      <xdr:col>27</xdr:col>
      <xdr:colOff>0</xdr:colOff>
      <xdr:row>4</xdr:row>
      <xdr:rowOff>0</xdr:rowOff>
    </xdr:to>
    <xdr:sp macro="" textlink="MAIN4">
      <xdr:nvSpPr>
        <xdr:cNvPr id="6" name="MENU4" hidden="1">
          <a:hlinkClick xmlns:r="http://schemas.openxmlformats.org/officeDocument/2006/relationships" r:id="rId7"/>
        </xdr:cNvPr>
        <xdr:cNvSpPr/>
      </xdr:nvSpPr>
      <xdr:spPr>
        <a:xfrm>
          <a:off x="6915150" y="200025"/>
          <a:ext cx="1571625" cy="600075"/>
        </a:xfrm>
        <a:prstGeom prst="round2SameRect">
          <a:avLst/>
        </a:prstGeom>
        <a:solidFill>
          <a:srgbClr val="439639"/>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CB369157-CA5B-4E40-B1DE-604993B819B3}"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CUSTOM MEASURES INPUT</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27</xdr:col>
      <xdr:colOff>0</xdr:colOff>
      <xdr:row>1</xdr:row>
      <xdr:rowOff>0</xdr:rowOff>
    </xdr:from>
    <xdr:to>
      <xdr:col>32</xdr:col>
      <xdr:colOff>0</xdr:colOff>
      <xdr:row>4</xdr:row>
      <xdr:rowOff>0</xdr:rowOff>
    </xdr:to>
    <xdr:sp macro="" textlink="MAIN5">
      <xdr:nvSpPr>
        <xdr:cNvPr id="7" name="MENU5">
          <a:hlinkClick xmlns:r="http://schemas.openxmlformats.org/officeDocument/2006/relationships" r:id="rId8"/>
        </xdr:cNvPr>
        <xdr:cNvSpPr/>
      </xdr:nvSpPr>
      <xdr:spPr>
        <a:xfrm>
          <a:off x="8486775" y="200025"/>
          <a:ext cx="1571625" cy="600075"/>
        </a:xfrm>
        <a:prstGeom prst="round2SameRect">
          <a:avLst/>
        </a:prstGeom>
        <a:solidFill>
          <a:srgbClr val="439639"/>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F0EEDDA6-4934-49B4-972D-20D21D440D82}"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APPLICATION REVIEW</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31</xdr:col>
      <xdr:colOff>314323</xdr:colOff>
      <xdr:row>1</xdr:row>
      <xdr:rowOff>1</xdr:rowOff>
    </xdr:from>
    <xdr:to>
      <xdr:col>36</xdr:col>
      <xdr:colOff>314324</xdr:colOff>
      <xdr:row>4</xdr:row>
      <xdr:rowOff>1</xdr:rowOff>
    </xdr:to>
    <xdr:sp macro="" textlink="MAIN6">
      <xdr:nvSpPr>
        <xdr:cNvPr id="8" name="MENU6"/>
        <xdr:cNvSpPr/>
      </xdr:nvSpPr>
      <xdr:spPr>
        <a:xfrm>
          <a:off x="10058398" y="200026"/>
          <a:ext cx="1571626" cy="600075"/>
        </a:xfrm>
        <a:prstGeom prst="round2SameRect">
          <a:avLst/>
        </a:prstGeom>
        <a:noFill/>
        <a:ln w="12700" cap="flat" cmpd="sng" algn="ctr">
          <a:noFill/>
          <a:prstDash val="solid"/>
          <a:miter lim="800000"/>
        </a:ln>
        <a:effectLst/>
        <a:extLst>
          <a:ext uri="{909E8E84-426E-40DD-AFC4-6F175D3DCCD1}">
            <a14:hiddenFill xmlns:a14="http://schemas.microsoft.com/office/drawing/2010/main">
              <a:solidFill>
                <a:srgbClr val="54BCEB"/>
              </a:solidFill>
            </a14:hiddenFill>
          </a:ext>
          <a:ext uri="{91240B29-F687-4F45-9708-019B960494DF}">
            <a14:hiddenLine xmlns:a14="http://schemas.microsoft.com/office/drawing/2010/main" w="12700" cap="flat" cmpd="sng" algn="ctr">
              <a:solidFill>
                <a:srgbClr val="7F7F7F"/>
              </a:solidFill>
              <a:prstDash val="solid"/>
              <a:miter lim="800000"/>
            </a14:hiddenLine>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B12A3774-975E-4B41-A681-E085295C6D0E}" type="TxLink">
            <a:rPr lang="en-US" sz="1100" b="0" i="0" u="none" strike="noStrike">
              <a:noFill/>
              <a:latin typeface="Arial" panose="020B0604020202020204" pitchFamily="34" charset="0"/>
              <a:cs typeface="Arial" panose="020B0604020202020204" pitchFamily="34" charset="0"/>
            </a:rPr>
            <a:pPr algn="ctr"/>
            <a:t>FINAL STEPS</a:t>
          </a:fld>
          <a:endParaRPr lang="en-US" sz="1100">
            <a:noFill/>
            <a:latin typeface="Arial" panose="020B0604020202020204" pitchFamily="34" charset="0"/>
            <a:cs typeface="Arial" panose="020B0604020202020204" pitchFamily="34" charset="0"/>
          </a:endParaRPr>
        </a:p>
      </xdr:txBody>
    </xdr:sp>
    <xdr:clientData/>
  </xdr:twoCellAnchor>
  <xdr:twoCellAnchor>
    <xdr:from>
      <xdr:col>36</xdr:col>
      <xdr:colOff>314324</xdr:colOff>
      <xdr:row>1</xdr:row>
      <xdr:rowOff>0</xdr:rowOff>
    </xdr:from>
    <xdr:to>
      <xdr:col>41</xdr:col>
      <xdr:colOff>314324</xdr:colOff>
      <xdr:row>4</xdr:row>
      <xdr:rowOff>0</xdr:rowOff>
    </xdr:to>
    <xdr:sp macro="" textlink="MAIN7">
      <xdr:nvSpPr>
        <xdr:cNvPr id="9" name="MENU7"/>
        <xdr:cNvSpPr/>
      </xdr:nvSpPr>
      <xdr:spPr>
        <a:xfrm>
          <a:off x="11630024" y="200025"/>
          <a:ext cx="1571625" cy="600075"/>
        </a:xfrm>
        <a:prstGeom prst="round2SameRect">
          <a:avLst/>
        </a:prstGeom>
        <a:noFill/>
        <a:ln w="12700" cap="flat" cmpd="sng" algn="ctr">
          <a:noFill/>
          <a:prstDash val="solid"/>
          <a:miter lim="800000"/>
        </a:ln>
        <a:effectLst/>
        <a:extLst>
          <a:ext uri="{909E8E84-426E-40DD-AFC4-6F175D3DCCD1}">
            <a14:hiddenFill xmlns:a14="http://schemas.microsoft.com/office/drawing/2010/main">
              <a:solidFill>
                <a:srgbClr val="54BCEB"/>
              </a:solidFill>
            </a14:hiddenFill>
          </a:ext>
          <a:ext uri="{91240B29-F687-4F45-9708-019B960494DF}">
            <a14:hiddenLine xmlns:a14="http://schemas.microsoft.com/office/drawing/2010/main" w="12700" cap="flat" cmpd="sng" algn="ctr">
              <a:solidFill>
                <a:srgbClr val="7F7F7F"/>
              </a:solidFill>
              <a:prstDash val="solid"/>
              <a:miter lim="800000"/>
            </a14:hiddenLine>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FORM4</a:t>
          </a:fld>
          <a:endParaRPr lang="en-US" sz="1100">
            <a:noFill/>
            <a:latin typeface="Arial" panose="020B0604020202020204" pitchFamily="34" charset="0"/>
            <a:cs typeface="Arial" panose="020B0604020202020204" pitchFamily="34" charset="0"/>
          </a:endParaRPr>
        </a:p>
      </xdr:txBody>
    </xdr:sp>
    <xdr:clientData/>
  </xdr:twoCellAnchor>
  <xdr:twoCellAnchor>
    <xdr:from>
      <xdr:col>1</xdr:col>
      <xdr:colOff>0</xdr:colOff>
      <xdr:row>4</xdr:row>
      <xdr:rowOff>1</xdr:rowOff>
    </xdr:from>
    <xdr:to>
      <xdr:col>44</xdr:col>
      <xdr:colOff>0</xdr:colOff>
      <xdr:row>7</xdr:row>
      <xdr:rowOff>0</xdr:rowOff>
    </xdr:to>
    <xdr:sp macro="" textlink="">
      <xdr:nvSpPr>
        <xdr:cNvPr id="10" name="TOPRIBBON"/>
        <xdr:cNvSpPr/>
      </xdr:nvSpPr>
      <xdr:spPr>
        <a:xfrm>
          <a:off x="314325" y="800101"/>
          <a:ext cx="13515975" cy="600074"/>
        </a:xfrm>
        <a:prstGeom prst="round2SameRect">
          <a:avLst/>
        </a:prstGeom>
        <a:solidFill>
          <a:srgbClr val="7BC14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p>
      </xdr:txBody>
    </xdr:sp>
    <xdr:clientData/>
  </xdr:twoCellAnchor>
  <xdr:twoCellAnchor>
    <xdr:from>
      <xdr:col>2</xdr:col>
      <xdr:colOff>2720</xdr:colOff>
      <xdr:row>5</xdr:row>
      <xdr:rowOff>0</xdr:rowOff>
    </xdr:from>
    <xdr:to>
      <xdr:col>7</xdr:col>
      <xdr:colOff>457</xdr:colOff>
      <xdr:row>6</xdr:row>
      <xdr:rowOff>197827</xdr:rowOff>
    </xdr:to>
    <xdr:sp macro="" textlink="M1S1">
      <xdr:nvSpPr>
        <xdr:cNvPr id="11" name="SUBMENU1">
          <a:hlinkClick xmlns:r="http://schemas.openxmlformats.org/officeDocument/2006/relationships" r:id="rId5"/>
        </xdr:cNvPr>
        <xdr:cNvSpPr/>
      </xdr:nvSpPr>
      <xdr:spPr>
        <a:xfrm>
          <a:off x="631370" y="1000125"/>
          <a:ext cx="1569362" cy="397852"/>
        </a:xfrm>
        <a:prstGeom prst="round2SameRect">
          <a:avLst/>
        </a:prstGeom>
        <a:solidFill>
          <a:srgbClr val="555555"/>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5C76F627-6876-4600-9244-85A6705FD7EE}"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Welcome</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7</xdr:col>
      <xdr:colOff>2551</xdr:colOff>
      <xdr:row>4</xdr:row>
      <xdr:rowOff>200705</xdr:rowOff>
    </xdr:from>
    <xdr:to>
      <xdr:col>12</xdr:col>
      <xdr:colOff>2550</xdr:colOff>
      <xdr:row>7</xdr:row>
      <xdr:rowOff>0</xdr:rowOff>
    </xdr:to>
    <xdr:sp macro="" textlink="M1S2">
      <xdr:nvSpPr>
        <xdr:cNvPr id="12" name="SUBMENU2">
          <a:hlinkClick xmlns:r="http://schemas.openxmlformats.org/officeDocument/2006/relationships" r:id="rId9"/>
        </xdr:cNvPr>
        <xdr:cNvSpPr/>
      </xdr:nvSpPr>
      <xdr:spPr>
        <a:xfrm>
          <a:off x="2202826" y="1000805"/>
          <a:ext cx="1571624" cy="399370"/>
        </a:xfrm>
        <a:prstGeom prst="round2SameRect">
          <a:avLst/>
        </a:prstGeom>
        <a:solidFill>
          <a:srgbClr val="555555"/>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CF8290D4-6497-486F-BAC6-BA480F9F34D0}"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Program Overview</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12</xdr:col>
      <xdr:colOff>2551</xdr:colOff>
      <xdr:row>4</xdr:row>
      <xdr:rowOff>200705</xdr:rowOff>
    </xdr:from>
    <xdr:to>
      <xdr:col>17</xdr:col>
      <xdr:colOff>2550</xdr:colOff>
      <xdr:row>7</xdr:row>
      <xdr:rowOff>0</xdr:rowOff>
    </xdr:to>
    <xdr:sp macro="" textlink="M1S3">
      <xdr:nvSpPr>
        <xdr:cNvPr id="13" name="SUBMENU3">
          <a:hlinkClick xmlns:r="http://schemas.openxmlformats.org/officeDocument/2006/relationships" r:id="rId10"/>
        </xdr:cNvPr>
        <xdr:cNvSpPr/>
      </xdr:nvSpPr>
      <xdr:spPr>
        <a:xfrm>
          <a:off x="3774451" y="1000805"/>
          <a:ext cx="1571624" cy="399370"/>
        </a:xfrm>
        <a:prstGeom prst="round2SameRect">
          <a:avLst/>
        </a:prstGeom>
        <a:solidFill>
          <a:srgbClr val="555555"/>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E71BE52B-FF38-412C-B4D1-421FD04CF2FA}"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Information Links</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17</xdr:col>
      <xdr:colOff>2551</xdr:colOff>
      <xdr:row>4</xdr:row>
      <xdr:rowOff>200705</xdr:rowOff>
    </xdr:from>
    <xdr:to>
      <xdr:col>22</xdr:col>
      <xdr:colOff>2550</xdr:colOff>
      <xdr:row>7</xdr:row>
      <xdr:rowOff>0</xdr:rowOff>
    </xdr:to>
    <xdr:sp macro="" textlink="M1S4">
      <xdr:nvSpPr>
        <xdr:cNvPr id="14" name="SUBMENU4">
          <a:hlinkClick xmlns:r="http://schemas.openxmlformats.org/officeDocument/2006/relationships" r:id="rId11"/>
        </xdr:cNvPr>
        <xdr:cNvSpPr/>
      </xdr:nvSpPr>
      <xdr:spPr>
        <a:xfrm>
          <a:off x="5346076" y="1000805"/>
          <a:ext cx="1571624" cy="399370"/>
        </a:xfrm>
        <a:prstGeom prst="round2SameRect">
          <a:avLst/>
        </a:prstGeom>
        <a:solidFill>
          <a:srgbClr val="555555"/>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AE739B06-806C-41C1-AAD2-7D9DAB154007}"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Operating Hours Calculator</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22</xdr:col>
      <xdr:colOff>2551</xdr:colOff>
      <xdr:row>5</xdr:row>
      <xdr:rowOff>83230</xdr:rowOff>
    </xdr:from>
    <xdr:to>
      <xdr:col>27</xdr:col>
      <xdr:colOff>2549</xdr:colOff>
      <xdr:row>7</xdr:row>
      <xdr:rowOff>82550</xdr:rowOff>
    </xdr:to>
    <xdr:sp macro="" textlink="M1S5">
      <xdr:nvSpPr>
        <xdr:cNvPr id="15" name="SUBMENU5">
          <a:hlinkClick xmlns:r="http://schemas.openxmlformats.org/officeDocument/2006/relationships" r:id="rId12"/>
        </xdr:cNvPr>
        <xdr:cNvSpPr/>
      </xdr:nvSpPr>
      <xdr:spPr>
        <a:xfrm>
          <a:off x="6917701" y="1083355"/>
          <a:ext cx="1571623" cy="399370"/>
        </a:xfrm>
        <a:prstGeom prst="round2SameRect">
          <a:avLst/>
        </a:prstGeom>
        <a:solidFill>
          <a:srgbClr val="828282"/>
        </a:solidFill>
        <a:ln w="12700">
          <a:solidFill>
            <a:srgbClr val="7F7F7F"/>
          </a:solidFill>
        </a:ln>
        <a:effectLst>
          <a:outerShdw blurRad="25400" dist="508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074B07D3-C7F5-42E2-8A6D-93CDE8EC2933}"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EMS Pilot Program FAQ</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0</xdr:col>
      <xdr:colOff>314323</xdr:colOff>
      <xdr:row>7</xdr:row>
      <xdr:rowOff>200024</xdr:rowOff>
    </xdr:from>
    <xdr:to>
      <xdr:col>44</xdr:col>
      <xdr:colOff>0</xdr:colOff>
      <xdr:row>199</xdr:row>
      <xdr:rowOff>0</xdr:rowOff>
    </xdr:to>
    <xdr:sp macro="" textlink="">
      <xdr:nvSpPr>
        <xdr:cNvPr id="19" name="BORDER"/>
        <xdr:cNvSpPr/>
      </xdr:nvSpPr>
      <xdr:spPr>
        <a:xfrm>
          <a:off x="314323" y="1600199"/>
          <a:ext cx="13515977" cy="37804726"/>
        </a:xfrm>
        <a:prstGeom prst="frame">
          <a:avLst>
            <a:gd name="adj1" fmla="val 97"/>
          </a:avLst>
        </a:prstGeom>
        <a:noFill/>
        <a:ln w="12700" cap="flat" cmpd="sng" algn="ctr">
          <a:solidFill>
            <a:srgbClr val="828282"/>
          </a:solidFill>
          <a:prstDash val="solid"/>
          <a:miter lim="800000"/>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fPrintsWithSheet="0"/>
  </xdr:twoCellAnchor>
  <xdr:twoCellAnchor>
    <xdr:from>
      <xdr:col>2</xdr:col>
      <xdr:colOff>2720</xdr:colOff>
      <xdr:row>8</xdr:row>
      <xdr:rowOff>201232</xdr:rowOff>
    </xdr:from>
    <xdr:to>
      <xdr:col>4</xdr:col>
      <xdr:colOff>960</xdr:colOff>
      <xdr:row>10</xdr:row>
      <xdr:rowOff>201232</xdr:rowOff>
    </xdr:to>
    <xdr:sp macro="" textlink="">
      <xdr:nvSpPr>
        <xdr:cNvPr id="20" name="BACK">
          <a:hlinkClick xmlns:r="http://schemas.openxmlformats.org/officeDocument/2006/relationships" r:id="rId11"/>
        </xdr:cNvPr>
        <xdr:cNvSpPr/>
      </xdr:nvSpPr>
      <xdr:spPr>
        <a:xfrm>
          <a:off x="631370" y="1801432"/>
          <a:ext cx="626890" cy="400050"/>
        </a:xfrm>
        <a:prstGeom prst="leftArrow">
          <a:avLst/>
        </a:prstGeom>
        <a:solidFill>
          <a:srgbClr val="1B6CB5"/>
        </a:solidFill>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1</xdr:col>
      <xdr:colOff>0</xdr:colOff>
      <xdr:row>7</xdr:row>
      <xdr:rowOff>0</xdr:rowOff>
    </xdr:from>
    <xdr:to>
      <xdr:col>44</xdr:col>
      <xdr:colOff>0</xdr:colOff>
      <xdr:row>8</xdr:row>
      <xdr:rowOff>0</xdr:rowOff>
    </xdr:to>
    <xdr:sp macro="" textlink="">
      <xdr:nvSpPr>
        <xdr:cNvPr id="21" name="BOTTOMRIBBON"/>
        <xdr:cNvSpPr/>
      </xdr:nvSpPr>
      <xdr:spPr>
        <a:xfrm>
          <a:off x="314325" y="1400175"/>
          <a:ext cx="13515975" cy="200025"/>
        </a:xfrm>
        <a:prstGeom prst="rect">
          <a:avLst/>
        </a:prstGeom>
        <a:solidFill>
          <a:srgbClr val="82828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solidFill>
              <a:srgbClr val="FFFFFF"/>
            </a:solidFill>
          </a:endParaRPr>
        </a:p>
      </xdr:txBody>
    </xdr:sp>
    <xdr:clientData/>
  </xdr:twoCellAnchor>
  <xdr:twoCellAnchor editAs="oneCell">
    <xdr:from>
      <xdr:col>2</xdr:col>
      <xdr:colOff>0</xdr:colOff>
      <xdr:row>1</xdr:row>
      <xdr:rowOff>0</xdr:rowOff>
    </xdr:from>
    <xdr:to>
      <xdr:col>5</xdr:col>
      <xdr:colOff>209550</xdr:colOff>
      <xdr:row>3</xdr:row>
      <xdr:rowOff>154218</xdr:rowOff>
    </xdr:to>
    <xdr:pic>
      <xdr:nvPicPr>
        <xdr:cNvPr id="26" name="LOGO"/>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tretch>
          <a:fillRect/>
        </a:stretch>
      </xdr:blipFill>
      <xdr:spPr>
        <a:xfrm>
          <a:off x="628650" y="200025"/>
          <a:ext cx="1152525" cy="55426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41</xdr:col>
      <xdr:colOff>0</xdr:colOff>
      <xdr:row>9</xdr:row>
      <xdr:rowOff>1047</xdr:rowOff>
    </xdr:from>
    <xdr:to>
      <xdr:col>42</xdr:col>
      <xdr:colOff>313195</xdr:colOff>
      <xdr:row>11</xdr:row>
      <xdr:rowOff>1046</xdr:rowOff>
    </xdr:to>
    <xdr:sp macro="" textlink="">
      <xdr:nvSpPr>
        <xdr:cNvPr id="2" name="NEXT">
          <a:hlinkClick xmlns:r="http://schemas.openxmlformats.org/officeDocument/2006/relationships" r:id="rId1"/>
        </xdr:cNvPr>
        <xdr:cNvSpPr/>
      </xdr:nvSpPr>
      <xdr:spPr>
        <a:xfrm>
          <a:off x="12887325" y="1801272"/>
          <a:ext cx="627520" cy="400049"/>
        </a:xfrm>
        <a:prstGeom prst="rightArrow">
          <a:avLst/>
        </a:prstGeom>
        <a:solidFill>
          <a:srgbClr val="54BCE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7</xdr:col>
      <xdr:colOff>3008</xdr:colOff>
      <xdr:row>1</xdr:row>
      <xdr:rowOff>133351</xdr:rowOff>
    </xdr:from>
    <xdr:to>
      <xdr:col>12</xdr:col>
      <xdr:colOff>2551</xdr:colOff>
      <xdr:row>4</xdr:row>
      <xdr:rowOff>133351</xdr:rowOff>
    </xdr:to>
    <xdr:sp macro="" textlink="MAIN1">
      <xdr:nvSpPr>
        <xdr:cNvPr id="3" name="MENU1">
          <a:hlinkClick xmlns:r="http://schemas.openxmlformats.org/officeDocument/2006/relationships" r:id="rId2"/>
        </xdr:cNvPr>
        <xdr:cNvSpPr/>
      </xdr:nvSpPr>
      <xdr:spPr>
        <a:xfrm>
          <a:off x="2203283" y="333376"/>
          <a:ext cx="1571168" cy="600075"/>
        </a:xfrm>
        <a:prstGeom prst="round2SameRect">
          <a:avLst/>
        </a:prstGeom>
        <a:solidFill>
          <a:srgbClr val="54BCEB"/>
        </a:solidFill>
        <a:ln w="254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D6F2F067-2676-4601-ABCE-75BD5137E3D5}" type="TxLink">
            <a:rPr lang="en-US" sz="1100" b="0" i="0" u="none" strike="noStrike">
              <a:solidFill>
                <a:srgbClr val="000000"/>
              </a:solidFill>
              <a:latin typeface="Calibri"/>
            </a:rPr>
            <a:pPr algn="ctr"/>
            <a:t>START</a:t>
          </a:fld>
          <a:endParaRPr lang="en-US" sz="1100"/>
        </a:p>
      </xdr:txBody>
    </xdr:sp>
    <xdr:clientData/>
  </xdr:twoCellAnchor>
  <xdr:twoCellAnchor>
    <xdr:from>
      <xdr:col>12</xdr:col>
      <xdr:colOff>2551</xdr:colOff>
      <xdr:row>1</xdr:row>
      <xdr:rowOff>0</xdr:rowOff>
    </xdr:from>
    <xdr:to>
      <xdr:col>17</xdr:col>
      <xdr:colOff>2551</xdr:colOff>
      <xdr:row>4</xdr:row>
      <xdr:rowOff>0</xdr:rowOff>
    </xdr:to>
    <xdr:sp macro="" textlink="MAIN2">
      <xdr:nvSpPr>
        <xdr:cNvPr id="4" name="MENU2">
          <a:hlinkClick xmlns:r="http://schemas.openxmlformats.org/officeDocument/2006/relationships" r:id="rId3"/>
        </xdr:cNvPr>
        <xdr:cNvSpPr/>
      </xdr:nvSpPr>
      <xdr:spPr>
        <a:xfrm>
          <a:off x="3774451" y="200025"/>
          <a:ext cx="1571625" cy="600075"/>
        </a:xfrm>
        <a:prstGeom prst="round2SameRect">
          <a:avLst/>
        </a:prstGeom>
        <a:solidFill>
          <a:srgbClr val="54BCEB"/>
        </a:solidFill>
        <a:ln w="254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59A035B9-F1D2-4E89-B262-AF2DF0C338A9}" type="TxLink">
            <a:rPr lang="en-US" sz="1100" b="0" i="0" u="none" strike="noStrike">
              <a:solidFill>
                <a:srgbClr val="000000"/>
              </a:solidFill>
              <a:latin typeface="Calibri"/>
            </a:rPr>
            <a:pPr algn="ctr"/>
            <a:t>PROJECT INFORMATION</a:t>
          </a:fld>
          <a:endParaRPr lang="en-US" sz="1100"/>
        </a:p>
      </xdr:txBody>
    </xdr:sp>
    <xdr:clientData/>
  </xdr:twoCellAnchor>
  <xdr:twoCellAnchor>
    <xdr:from>
      <xdr:col>17</xdr:col>
      <xdr:colOff>0</xdr:colOff>
      <xdr:row>1</xdr:row>
      <xdr:rowOff>0</xdr:rowOff>
    </xdr:from>
    <xdr:to>
      <xdr:col>22</xdr:col>
      <xdr:colOff>0</xdr:colOff>
      <xdr:row>4</xdr:row>
      <xdr:rowOff>0</xdr:rowOff>
    </xdr:to>
    <xdr:sp macro="" textlink="MAIN3">
      <xdr:nvSpPr>
        <xdr:cNvPr id="5" name="MENU3">
          <a:hlinkClick xmlns:r="http://schemas.openxmlformats.org/officeDocument/2006/relationships" r:id="rId4"/>
        </xdr:cNvPr>
        <xdr:cNvSpPr/>
      </xdr:nvSpPr>
      <xdr:spPr>
        <a:xfrm>
          <a:off x="5343525" y="200025"/>
          <a:ext cx="1571625" cy="600075"/>
        </a:xfrm>
        <a:prstGeom prst="round2SameRect">
          <a:avLst/>
        </a:prstGeom>
        <a:solidFill>
          <a:srgbClr val="54BCEB"/>
        </a:solidFill>
        <a:ln w="254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06A037F-AE33-47CC-85C1-F6D62694F95D}" type="TxLink">
            <a:rPr lang="en-US" sz="1100" b="0" i="0" u="none" strike="noStrike">
              <a:solidFill>
                <a:srgbClr val="000000"/>
              </a:solidFill>
              <a:latin typeface="Calibri"/>
            </a:rPr>
            <a:pPr algn="ctr"/>
            <a:t>EMS INFORMATION INPUT</a:t>
          </a:fld>
          <a:endParaRPr lang="en-US" sz="1100"/>
        </a:p>
      </xdr:txBody>
    </xdr:sp>
    <xdr:clientData/>
  </xdr:twoCellAnchor>
  <xdr:twoCellAnchor>
    <xdr:from>
      <xdr:col>22</xdr:col>
      <xdr:colOff>0</xdr:colOff>
      <xdr:row>1</xdr:row>
      <xdr:rowOff>0</xdr:rowOff>
    </xdr:from>
    <xdr:to>
      <xdr:col>27</xdr:col>
      <xdr:colOff>0</xdr:colOff>
      <xdr:row>4</xdr:row>
      <xdr:rowOff>0</xdr:rowOff>
    </xdr:to>
    <xdr:sp macro="" textlink="MAIN4">
      <xdr:nvSpPr>
        <xdr:cNvPr id="6" name="MENU4">
          <a:hlinkClick xmlns:r="http://schemas.openxmlformats.org/officeDocument/2006/relationships" r:id="rId5"/>
        </xdr:cNvPr>
        <xdr:cNvSpPr/>
      </xdr:nvSpPr>
      <xdr:spPr>
        <a:xfrm>
          <a:off x="6915150" y="200025"/>
          <a:ext cx="1571625" cy="600075"/>
        </a:xfrm>
        <a:prstGeom prst="round2SameRect">
          <a:avLst/>
        </a:prstGeom>
        <a:solidFill>
          <a:srgbClr val="54BCEB"/>
        </a:solidFill>
        <a:ln w="254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CB369157-CA5B-4E40-B1DE-604993B819B3}" type="TxLink">
            <a:rPr lang="en-US" sz="1100" b="0" i="0" u="none" strike="noStrike">
              <a:solidFill>
                <a:srgbClr val="000000"/>
              </a:solidFill>
              <a:latin typeface="Calibri"/>
            </a:rPr>
            <a:pPr algn="ctr"/>
            <a:t>CUSTOM MEASURES INPUT</a:t>
          </a:fld>
          <a:endParaRPr lang="en-US" sz="1100"/>
        </a:p>
      </xdr:txBody>
    </xdr:sp>
    <xdr:clientData/>
  </xdr:twoCellAnchor>
  <xdr:twoCellAnchor>
    <xdr:from>
      <xdr:col>27</xdr:col>
      <xdr:colOff>0</xdr:colOff>
      <xdr:row>1</xdr:row>
      <xdr:rowOff>0</xdr:rowOff>
    </xdr:from>
    <xdr:to>
      <xdr:col>32</xdr:col>
      <xdr:colOff>0</xdr:colOff>
      <xdr:row>4</xdr:row>
      <xdr:rowOff>0</xdr:rowOff>
    </xdr:to>
    <xdr:sp macro="" textlink="MAIN5">
      <xdr:nvSpPr>
        <xdr:cNvPr id="7" name="MENU5">
          <a:hlinkClick xmlns:r="http://schemas.openxmlformats.org/officeDocument/2006/relationships" r:id="rId6"/>
        </xdr:cNvPr>
        <xdr:cNvSpPr/>
      </xdr:nvSpPr>
      <xdr:spPr>
        <a:xfrm>
          <a:off x="8486775" y="200025"/>
          <a:ext cx="1571625" cy="600075"/>
        </a:xfrm>
        <a:prstGeom prst="round2SameRect">
          <a:avLst/>
        </a:prstGeom>
        <a:solidFill>
          <a:srgbClr val="54BCEB"/>
        </a:solidFill>
        <a:ln w="254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F0EEDDA6-4934-49B4-972D-20D21D440D82}" type="TxLink">
            <a:rPr lang="en-US" sz="1100" b="0" i="0" u="none" strike="noStrike">
              <a:solidFill>
                <a:srgbClr val="000000"/>
              </a:solidFill>
              <a:latin typeface="Calibri"/>
            </a:rPr>
            <a:pPr algn="ctr"/>
            <a:t>APPLICATION REVIEW</a:t>
          </a:fld>
          <a:endParaRPr lang="en-US" sz="1100"/>
        </a:p>
      </xdr:txBody>
    </xdr:sp>
    <xdr:clientData/>
  </xdr:twoCellAnchor>
  <xdr:twoCellAnchor>
    <xdr:from>
      <xdr:col>31</xdr:col>
      <xdr:colOff>314323</xdr:colOff>
      <xdr:row>1</xdr:row>
      <xdr:rowOff>1</xdr:rowOff>
    </xdr:from>
    <xdr:to>
      <xdr:col>36</xdr:col>
      <xdr:colOff>314324</xdr:colOff>
      <xdr:row>4</xdr:row>
      <xdr:rowOff>1</xdr:rowOff>
    </xdr:to>
    <xdr:sp macro="" textlink="MAIN6">
      <xdr:nvSpPr>
        <xdr:cNvPr id="8" name="MENU6"/>
        <xdr:cNvSpPr/>
      </xdr:nvSpPr>
      <xdr:spPr>
        <a:xfrm>
          <a:off x="10058398" y="200026"/>
          <a:ext cx="1571626"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54BCEB"/>
              </a:solidFill>
            </a14:hiddenFill>
          </a:ext>
          <a:ext uri="{91240B29-F687-4F45-9708-019B960494DF}">
            <a14:hiddenLine xmlns:a14="http://schemas.microsoft.com/office/drawing/2010/main" w="25400" cap="flat" cmpd="sng" algn="ctr">
              <a:solidFill>
                <a:sysClr val="windowText" lastClr="000000"/>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B12A3774-975E-4B41-A681-E085295C6D0E}" type="TxLink">
            <a:rPr lang="en-US" sz="1100" b="0" i="0" u="none" strike="noStrike">
              <a:noFill/>
              <a:latin typeface="Calibri"/>
            </a:rPr>
            <a:pPr algn="ctr"/>
            <a:t>FINAL STEPS</a:t>
          </a:fld>
          <a:endParaRPr lang="en-US" sz="1100">
            <a:noFill/>
          </a:endParaRPr>
        </a:p>
      </xdr:txBody>
    </xdr:sp>
    <xdr:clientData/>
  </xdr:twoCellAnchor>
  <xdr:twoCellAnchor>
    <xdr:from>
      <xdr:col>36</xdr:col>
      <xdr:colOff>314324</xdr:colOff>
      <xdr:row>1</xdr:row>
      <xdr:rowOff>0</xdr:rowOff>
    </xdr:from>
    <xdr:to>
      <xdr:col>41</xdr:col>
      <xdr:colOff>314324</xdr:colOff>
      <xdr:row>4</xdr:row>
      <xdr:rowOff>0</xdr:rowOff>
    </xdr:to>
    <xdr:sp macro="" textlink="MAIN7">
      <xdr:nvSpPr>
        <xdr:cNvPr id="9" name="MENU7"/>
        <xdr:cNvSpPr/>
      </xdr:nvSpPr>
      <xdr:spPr>
        <a:xfrm>
          <a:off x="11630024" y="200025"/>
          <a:ext cx="1571625"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54BCEB"/>
              </a:solidFill>
            </a14:hiddenFill>
          </a:ext>
          <a:ext uri="{91240B29-F687-4F45-9708-019B960494DF}">
            <a14:hiddenLine xmlns:a14="http://schemas.microsoft.com/office/drawing/2010/main" w="25400" cap="flat" cmpd="sng" algn="ctr">
              <a:solidFill>
                <a:sysClr val="windowText" lastClr="000000"/>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Calibri"/>
            </a:rPr>
            <a:pPr algn="ctr"/>
            <a:t>FORM4</a:t>
          </a:fld>
          <a:endParaRPr lang="en-US" sz="1100">
            <a:noFill/>
          </a:endParaRPr>
        </a:p>
      </xdr:txBody>
    </xdr:sp>
    <xdr:clientData/>
  </xdr:twoCellAnchor>
  <xdr:twoCellAnchor>
    <xdr:from>
      <xdr:col>1</xdr:col>
      <xdr:colOff>0</xdr:colOff>
      <xdr:row>4</xdr:row>
      <xdr:rowOff>1</xdr:rowOff>
    </xdr:from>
    <xdr:to>
      <xdr:col>44</xdr:col>
      <xdr:colOff>0</xdr:colOff>
      <xdr:row>7</xdr:row>
      <xdr:rowOff>0</xdr:rowOff>
    </xdr:to>
    <xdr:sp macro="" textlink="">
      <xdr:nvSpPr>
        <xdr:cNvPr id="10" name="TOPRIBBON"/>
        <xdr:cNvSpPr/>
      </xdr:nvSpPr>
      <xdr:spPr>
        <a:xfrm>
          <a:off x="314325" y="800101"/>
          <a:ext cx="13515975" cy="600074"/>
        </a:xfrm>
        <a:prstGeom prst="round2SameRect">
          <a:avLst/>
        </a:prstGeom>
        <a:solidFill>
          <a:srgbClr val="54BCEB"/>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p>
      </xdr:txBody>
    </xdr:sp>
    <xdr:clientData/>
  </xdr:twoCellAnchor>
  <xdr:twoCellAnchor>
    <xdr:from>
      <xdr:col>2</xdr:col>
      <xdr:colOff>2720</xdr:colOff>
      <xdr:row>5</xdr:row>
      <xdr:rowOff>0</xdr:rowOff>
    </xdr:from>
    <xdr:to>
      <xdr:col>7</xdr:col>
      <xdr:colOff>457</xdr:colOff>
      <xdr:row>6</xdr:row>
      <xdr:rowOff>197827</xdr:rowOff>
    </xdr:to>
    <xdr:sp macro="" textlink="M1S1">
      <xdr:nvSpPr>
        <xdr:cNvPr id="11" name="SUBMENU1">
          <a:hlinkClick xmlns:r="http://schemas.openxmlformats.org/officeDocument/2006/relationships" r:id="rId2"/>
        </xdr:cNvPr>
        <xdr:cNvSpPr/>
      </xdr:nvSpPr>
      <xdr:spPr>
        <a:xfrm>
          <a:off x="631370" y="1000125"/>
          <a:ext cx="1569362" cy="397852"/>
        </a:xfrm>
        <a:prstGeom prst="round2SameRect">
          <a:avLst/>
        </a:prstGeom>
        <a:solidFill>
          <a:srgbClr val="00334E"/>
        </a:solidFill>
        <a:ln w="254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5C76F627-6876-4600-9244-85A6705FD7EE}" type="TxLink">
            <a:rPr lang="en-US" sz="1100" b="0" i="0" u="none" strike="noStrike">
              <a:solidFill>
                <a:srgbClr val="FFFFFF"/>
              </a:solidFill>
              <a:latin typeface="Calibri"/>
            </a:rPr>
            <a:pPr algn="ctr"/>
            <a:t>Welcome</a:t>
          </a:fld>
          <a:endParaRPr lang="en-US" sz="1100">
            <a:solidFill>
              <a:srgbClr val="FFFFFF"/>
            </a:solidFill>
          </a:endParaRPr>
        </a:p>
      </xdr:txBody>
    </xdr:sp>
    <xdr:clientData/>
  </xdr:twoCellAnchor>
  <xdr:twoCellAnchor>
    <xdr:from>
      <xdr:col>7</xdr:col>
      <xdr:colOff>2551</xdr:colOff>
      <xdr:row>4</xdr:row>
      <xdr:rowOff>200705</xdr:rowOff>
    </xdr:from>
    <xdr:to>
      <xdr:col>12</xdr:col>
      <xdr:colOff>2550</xdr:colOff>
      <xdr:row>7</xdr:row>
      <xdr:rowOff>0</xdr:rowOff>
    </xdr:to>
    <xdr:sp macro="" textlink="M1S2">
      <xdr:nvSpPr>
        <xdr:cNvPr id="12" name="SUBMENU2">
          <a:hlinkClick xmlns:r="http://schemas.openxmlformats.org/officeDocument/2006/relationships" r:id="rId7"/>
        </xdr:cNvPr>
        <xdr:cNvSpPr/>
      </xdr:nvSpPr>
      <xdr:spPr>
        <a:xfrm>
          <a:off x="2202826" y="1000805"/>
          <a:ext cx="1571624" cy="399370"/>
        </a:xfrm>
        <a:prstGeom prst="round2SameRect">
          <a:avLst/>
        </a:prstGeom>
        <a:solidFill>
          <a:srgbClr val="00334E"/>
        </a:solidFill>
        <a:ln w="254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CF8290D4-6497-486F-BAC6-BA480F9F34D0}" type="TxLink">
            <a:rPr lang="en-US" sz="1100" b="0" i="0" u="none" strike="noStrike">
              <a:solidFill>
                <a:srgbClr val="FFFFFF"/>
              </a:solidFill>
              <a:latin typeface="Calibri"/>
            </a:rPr>
            <a:pPr algn="ctr"/>
            <a:t>Program Overview</a:t>
          </a:fld>
          <a:endParaRPr lang="en-US" sz="1100">
            <a:solidFill>
              <a:srgbClr val="FFFFFF"/>
            </a:solidFill>
          </a:endParaRPr>
        </a:p>
      </xdr:txBody>
    </xdr:sp>
    <xdr:clientData/>
  </xdr:twoCellAnchor>
  <xdr:twoCellAnchor>
    <xdr:from>
      <xdr:col>12</xdr:col>
      <xdr:colOff>2551</xdr:colOff>
      <xdr:row>4</xdr:row>
      <xdr:rowOff>200705</xdr:rowOff>
    </xdr:from>
    <xdr:to>
      <xdr:col>17</xdr:col>
      <xdr:colOff>2550</xdr:colOff>
      <xdr:row>7</xdr:row>
      <xdr:rowOff>0</xdr:rowOff>
    </xdr:to>
    <xdr:sp macro="" textlink="M1S3">
      <xdr:nvSpPr>
        <xdr:cNvPr id="13" name="SUBMENU3">
          <a:hlinkClick xmlns:r="http://schemas.openxmlformats.org/officeDocument/2006/relationships" r:id="rId8"/>
        </xdr:cNvPr>
        <xdr:cNvSpPr/>
      </xdr:nvSpPr>
      <xdr:spPr>
        <a:xfrm>
          <a:off x="3774451" y="1000805"/>
          <a:ext cx="1571624" cy="399370"/>
        </a:xfrm>
        <a:prstGeom prst="round2SameRect">
          <a:avLst/>
        </a:prstGeom>
        <a:solidFill>
          <a:srgbClr val="00334E"/>
        </a:solidFill>
        <a:ln w="254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E71BE52B-FF38-412C-B4D1-421FD04CF2FA}" type="TxLink">
            <a:rPr lang="en-US" sz="1100" b="0" i="0" u="none" strike="noStrike">
              <a:solidFill>
                <a:srgbClr val="FFFFFF"/>
              </a:solidFill>
              <a:latin typeface="Calibri"/>
            </a:rPr>
            <a:pPr algn="ctr"/>
            <a:t>Information Links</a:t>
          </a:fld>
          <a:endParaRPr lang="en-US" sz="1100">
            <a:solidFill>
              <a:srgbClr val="FFFFFF"/>
            </a:solidFill>
          </a:endParaRPr>
        </a:p>
      </xdr:txBody>
    </xdr:sp>
    <xdr:clientData/>
  </xdr:twoCellAnchor>
  <xdr:twoCellAnchor>
    <xdr:from>
      <xdr:col>17</xdr:col>
      <xdr:colOff>2551</xdr:colOff>
      <xdr:row>4</xdr:row>
      <xdr:rowOff>200705</xdr:rowOff>
    </xdr:from>
    <xdr:to>
      <xdr:col>22</xdr:col>
      <xdr:colOff>2550</xdr:colOff>
      <xdr:row>7</xdr:row>
      <xdr:rowOff>0</xdr:rowOff>
    </xdr:to>
    <xdr:sp macro="" textlink="M1S4">
      <xdr:nvSpPr>
        <xdr:cNvPr id="14" name="SUBMENU4">
          <a:hlinkClick xmlns:r="http://schemas.openxmlformats.org/officeDocument/2006/relationships" r:id="rId9"/>
        </xdr:cNvPr>
        <xdr:cNvSpPr/>
      </xdr:nvSpPr>
      <xdr:spPr>
        <a:xfrm>
          <a:off x="5346076" y="1000805"/>
          <a:ext cx="1571624" cy="399370"/>
        </a:xfrm>
        <a:prstGeom prst="round2SameRect">
          <a:avLst/>
        </a:prstGeom>
        <a:solidFill>
          <a:srgbClr val="00334E"/>
        </a:solidFill>
        <a:ln w="254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AE739B06-806C-41C1-AAD2-7D9DAB154007}" type="TxLink">
            <a:rPr lang="en-US" sz="1100" b="0" i="0" u="none" strike="noStrike">
              <a:solidFill>
                <a:srgbClr val="FFFFFF"/>
              </a:solidFill>
              <a:latin typeface="Calibri"/>
            </a:rPr>
            <a:pPr algn="ctr"/>
            <a:t>Operating Hours Calculator</a:t>
          </a:fld>
          <a:endParaRPr lang="en-US" sz="1100">
            <a:solidFill>
              <a:srgbClr val="FFFFFF"/>
            </a:solidFill>
          </a:endParaRPr>
        </a:p>
      </xdr:txBody>
    </xdr:sp>
    <xdr:clientData/>
  </xdr:twoCellAnchor>
  <xdr:twoCellAnchor>
    <xdr:from>
      <xdr:col>22</xdr:col>
      <xdr:colOff>2551</xdr:colOff>
      <xdr:row>4</xdr:row>
      <xdr:rowOff>200705</xdr:rowOff>
    </xdr:from>
    <xdr:to>
      <xdr:col>27</xdr:col>
      <xdr:colOff>2549</xdr:colOff>
      <xdr:row>7</xdr:row>
      <xdr:rowOff>0</xdr:rowOff>
    </xdr:to>
    <xdr:sp macro="" textlink="M1S5">
      <xdr:nvSpPr>
        <xdr:cNvPr id="15" name="SUBMENU5">
          <a:hlinkClick xmlns:r="http://schemas.openxmlformats.org/officeDocument/2006/relationships" r:id="rId10"/>
        </xdr:cNvPr>
        <xdr:cNvSpPr/>
      </xdr:nvSpPr>
      <xdr:spPr>
        <a:xfrm>
          <a:off x="6917701" y="1000805"/>
          <a:ext cx="1571623" cy="399370"/>
        </a:xfrm>
        <a:prstGeom prst="round2SameRect">
          <a:avLst/>
        </a:prstGeom>
        <a:solidFill>
          <a:srgbClr val="00334E"/>
        </a:solidFill>
        <a:ln w="254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074B07D3-C7F5-42E2-8A6D-93CDE8EC2933}" type="TxLink">
            <a:rPr lang="en-US" sz="1100" b="0" i="0" u="none" strike="noStrike">
              <a:solidFill>
                <a:srgbClr val="FFFFFF"/>
              </a:solidFill>
              <a:latin typeface="Calibri"/>
            </a:rPr>
            <a:pPr algn="ctr"/>
            <a:t>EMS Pilot Program FAQ</a:t>
          </a:fld>
          <a:endParaRPr lang="en-US" sz="1100">
            <a:solidFill>
              <a:srgbClr val="FFFFFF"/>
            </a:solidFill>
          </a:endParaRPr>
        </a:p>
      </xdr:txBody>
    </xdr:sp>
    <xdr:clientData/>
  </xdr:twoCellAnchor>
  <xdr:twoCellAnchor>
    <xdr:from>
      <xdr:col>27</xdr:col>
      <xdr:colOff>0</xdr:colOff>
      <xdr:row>5</xdr:row>
      <xdr:rowOff>83230</xdr:rowOff>
    </xdr:from>
    <xdr:to>
      <xdr:col>32</xdr:col>
      <xdr:colOff>2865</xdr:colOff>
      <xdr:row>7</xdr:row>
      <xdr:rowOff>82550</xdr:rowOff>
    </xdr:to>
    <xdr:sp macro="" textlink="M1S6">
      <xdr:nvSpPr>
        <xdr:cNvPr id="16" name="SUBMENU6">
          <a:hlinkClick xmlns:r="http://schemas.openxmlformats.org/officeDocument/2006/relationships" r:id="rId11"/>
        </xdr:cNvPr>
        <xdr:cNvSpPr/>
      </xdr:nvSpPr>
      <xdr:spPr>
        <a:xfrm>
          <a:off x="8486775" y="1083355"/>
          <a:ext cx="1574490" cy="399370"/>
        </a:xfrm>
        <a:prstGeom prst="round2SameRect">
          <a:avLst/>
        </a:prstGeom>
        <a:solidFill>
          <a:srgbClr val="00334E"/>
        </a:solidFill>
        <a:ln w="254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3895239F-CA13-455E-B384-0BD1EC0A3A85}" type="TxLink">
            <a:rPr lang="en-US" sz="1100" b="0" i="0" u="none" strike="noStrike">
              <a:solidFill>
                <a:srgbClr val="FFFFFF"/>
              </a:solidFill>
              <a:latin typeface="Calibri"/>
            </a:rPr>
            <a:pPr algn="ctr"/>
            <a:t>M1S6</a:t>
          </a:fld>
          <a:endParaRPr lang="en-US" sz="1100">
            <a:solidFill>
              <a:srgbClr val="FFFFFF"/>
            </a:solidFill>
          </a:endParaRPr>
        </a:p>
      </xdr:txBody>
    </xdr:sp>
    <xdr:clientData/>
  </xdr:twoCellAnchor>
  <xdr:twoCellAnchor>
    <xdr:from>
      <xdr:col>32</xdr:col>
      <xdr:colOff>2865</xdr:colOff>
      <xdr:row>4</xdr:row>
      <xdr:rowOff>200705</xdr:rowOff>
    </xdr:from>
    <xdr:to>
      <xdr:col>37</xdr:col>
      <xdr:colOff>2720</xdr:colOff>
      <xdr:row>7</xdr:row>
      <xdr:rowOff>0</xdr:rowOff>
    </xdr:to>
    <xdr:sp macro="" textlink="M1S7">
      <xdr:nvSpPr>
        <xdr:cNvPr id="17" name="SUBMENU7">
          <a:hlinkClick xmlns:r="http://schemas.openxmlformats.org/officeDocument/2006/relationships" r:id="rId1"/>
        </xdr:cNvPr>
        <xdr:cNvSpPr/>
      </xdr:nvSpPr>
      <xdr:spPr>
        <a:xfrm>
          <a:off x="10061265" y="1000805"/>
          <a:ext cx="1571480" cy="399370"/>
        </a:xfrm>
        <a:prstGeom prst="round2SameRect">
          <a:avLst/>
        </a:prstGeom>
        <a:solidFill>
          <a:srgbClr val="00334E"/>
        </a:solidFill>
        <a:ln w="254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D599586B-580C-4649-BAE7-1A9160B03CD3}" type="TxLink">
            <a:rPr lang="en-US" sz="1100" b="0" i="0" u="none" strike="noStrike">
              <a:solidFill>
                <a:srgbClr val="FFFFFF"/>
              </a:solidFill>
              <a:latin typeface="Calibri"/>
            </a:rPr>
            <a:pPr algn="ctr"/>
            <a:t>M1S7</a:t>
          </a:fld>
          <a:endParaRPr lang="en-US" sz="1100">
            <a:solidFill>
              <a:srgbClr val="FFFFFF"/>
            </a:solidFill>
          </a:endParaRPr>
        </a:p>
      </xdr:txBody>
    </xdr:sp>
    <xdr:clientData/>
  </xdr:twoCellAnchor>
  <xdr:twoCellAnchor>
    <xdr:from>
      <xdr:col>37</xdr:col>
      <xdr:colOff>2720</xdr:colOff>
      <xdr:row>4</xdr:row>
      <xdr:rowOff>200705</xdr:rowOff>
    </xdr:from>
    <xdr:to>
      <xdr:col>42</xdr:col>
      <xdr:colOff>0</xdr:colOff>
      <xdr:row>7</xdr:row>
      <xdr:rowOff>0</xdr:rowOff>
    </xdr:to>
    <xdr:sp macro="" textlink="M1S8">
      <xdr:nvSpPr>
        <xdr:cNvPr id="18" name="SUBMENU8">
          <a:hlinkClick xmlns:r="http://schemas.openxmlformats.org/officeDocument/2006/relationships" r:id="rId12"/>
        </xdr:cNvPr>
        <xdr:cNvSpPr/>
      </xdr:nvSpPr>
      <xdr:spPr>
        <a:xfrm>
          <a:off x="11632745" y="1000805"/>
          <a:ext cx="1568905" cy="399370"/>
        </a:xfrm>
        <a:prstGeom prst="round2SameRect">
          <a:avLst/>
        </a:prstGeom>
        <a:solidFill>
          <a:srgbClr val="00334E"/>
        </a:solidFill>
        <a:ln w="254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471F2687-6E45-4175-A81A-2816B725423B}" type="TxLink">
            <a:rPr lang="en-US" sz="1100" b="0" i="0" u="none" strike="noStrike">
              <a:solidFill>
                <a:srgbClr val="FFFFFF"/>
              </a:solidFill>
              <a:latin typeface="Calibri"/>
            </a:rPr>
            <a:pPr algn="ctr"/>
            <a:t>M1S8</a:t>
          </a:fld>
          <a:endParaRPr lang="en-US" sz="1100">
            <a:solidFill>
              <a:srgbClr val="FFFFFF"/>
            </a:solidFill>
          </a:endParaRPr>
        </a:p>
      </xdr:txBody>
    </xdr:sp>
    <xdr:clientData/>
  </xdr:twoCellAnchor>
  <xdr:twoCellAnchor>
    <xdr:from>
      <xdr:col>0</xdr:col>
      <xdr:colOff>314323</xdr:colOff>
      <xdr:row>7</xdr:row>
      <xdr:rowOff>200024</xdr:rowOff>
    </xdr:from>
    <xdr:to>
      <xdr:col>44</xdr:col>
      <xdr:colOff>0</xdr:colOff>
      <xdr:row>199</xdr:row>
      <xdr:rowOff>0</xdr:rowOff>
    </xdr:to>
    <xdr:sp macro="" textlink="">
      <xdr:nvSpPr>
        <xdr:cNvPr id="19" name="BORDER"/>
        <xdr:cNvSpPr/>
      </xdr:nvSpPr>
      <xdr:spPr>
        <a:xfrm>
          <a:off x="314323" y="1600199"/>
          <a:ext cx="13515977" cy="37804726"/>
        </a:xfrm>
        <a:prstGeom prst="frame">
          <a:avLst>
            <a:gd name="adj1" fmla="val 97"/>
          </a:avLst>
        </a:prstGeom>
        <a:noFill/>
        <a:ln>
          <a:solidFill>
            <a:srgbClr val="54BCEB"/>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fPrintsWithSheet="0"/>
  </xdr:twoCellAnchor>
  <xdr:twoCellAnchor>
    <xdr:from>
      <xdr:col>2</xdr:col>
      <xdr:colOff>2720</xdr:colOff>
      <xdr:row>8</xdr:row>
      <xdr:rowOff>201232</xdr:rowOff>
    </xdr:from>
    <xdr:to>
      <xdr:col>4</xdr:col>
      <xdr:colOff>960</xdr:colOff>
      <xdr:row>10</xdr:row>
      <xdr:rowOff>201232</xdr:rowOff>
    </xdr:to>
    <xdr:sp macro="" textlink="">
      <xdr:nvSpPr>
        <xdr:cNvPr id="20" name="BACK">
          <a:hlinkClick xmlns:r="http://schemas.openxmlformats.org/officeDocument/2006/relationships" r:id="rId10"/>
        </xdr:cNvPr>
        <xdr:cNvSpPr/>
      </xdr:nvSpPr>
      <xdr:spPr>
        <a:xfrm>
          <a:off x="631370" y="1801432"/>
          <a:ext cx="626890" cy="400050"/>
        </a:xfrm>
        <a:prstGeom prst="leftArrow">
          <a:avLst/>
        </a:prstGeom>
        <a:solidFill>
          <a:srgbClr val="54BCE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1</xdr:col>
      <xdr:colOff>0</xdr:colOff>
      <xdr:row>7</xdr:row>
      <xdr:rowOff>0</xdr:rowOff>
    </xdr:from>
    <xdr:to>
      <xdr:col>44</xdr:col>
      <xdr:colOff>0</xdr:colOff>
      <xdr:row>8</xdr:row>
      <xdr:rowOff>0</xdr:rowOff>
    </xdr:to>
    <xdr:sp macro="" textlink="">
      <xdr:nvSpPr>
        <xdr:cNvPr id="21" name="BOTTOMRIBBON"/>
        <xdr:cNvSpPr/>
      </xdr:nvSpPr>
      <xdr:spPr>
        <a:xfrm>
          <a:off x="314325" y="1400175"/>
          <a:ext cx="13515975" cy="200025"/>
        </a:xfrm>
        <a:prstGeom prst="rect">
          <a:avLst/>
        </a:prstGeom>
        <a:solidFill>
          <a:srgbClr val="00334E"/>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solidFill>
              <a:srgbClr val="FFFFFF"/>
            </a:solidFill>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22</xdr:col>
      <xdr:colOff>2551</xdr:colOff>
      <xdr:row>4</xdr:row>
      <xdr:rowOff>200705</xdr:rowOff>
    </xdr:from>
    <xdr:to>
      <xdr:col>27</xdr:col>
      <xdr:colOff>2549</xdr:colOff>
      <xdr:row>7</xdr:row>
      <xdr:rowOff>0</xdr:rowOff>
    </xdr:to>
    <xdr:sp macro="" textlink="M2S5">
      <xdr:nvSpPr>
        <xdr:cNvPr id="15" name="SUBMENU5">
          <a:hlinkClick xmlns:r="http://schemas.openxmlformats.org/officeDocument/2006/relationships" r:id="rId1"/>
        </xdr:cNvPr>
        <xdr:cNvSpPr/>
      </xdr:nvSpPr>
      <xdr:spPr>
        <a:xfrm>
          <a:off x="6917701" y="1000805"/>
          <a:ext cx="1571623" cy="399370"/>
        </a:xfrm>
        <a:prstGeom prst="round2SameRect">
          <a:avLst/>
        </a:prstGeom>
        <a:solidFill>
          <a:srgbClr val="555555"/>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0EF88A6-2636-4086-A650-C932DE98DE91}"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New Contruction ONLY
Design Team Info</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27</xdr:col>
      <xdr:colOff>0</xdr:colOff>
      <xdr:row>4</xdr:row>
      <xdr:rowOff>200705</xdr:rowOff>
    </xdr:from>
    <xdr:to>
      <xdr:col>32</xdr:col>
      <xdr:colOff>2865</xdr:colOff>
      <xdr:row>7</xdr:row>
      <xdr:rowOff>0</xdr:rowOff>
    </xdr:to>
    <xdr:sp macro="" textlink="M2S6">
      <xdr:nvSpPr>
        <xdr:cNvPr id="16" name="SUBMENU6">
          <a:hlinkClick xmlns:r="http://schemas.openxmlformats.org/officeDocument/2006/relationships" r:id="rId2"/>
        </xdr:cNvPr>
        <xdr:cNvSpPr/>
      </xdr:nvSpPr>
      <xdr:spPr>
        <a:xfrm>
          <a:off x="8486775" y="1000805"/>
          <a:ext cx="1574490" cy="399370"/>
        </a:xfrm>
        <a:prstGeom prst="round2SameRect">
          <a:avLst/>
        </a:prstGeom>
        <a:solidFill>
          <a:srgbClr val="555555"/>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BD6B52D5-D031-4BC0-AFAB-829122150994}"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M2S6</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32</xdr:col>
      <xdr:colOff>2865</xdr:colOff>
      <xdr:row>4</xdr:row>
      <xdr:rowOff>200705</xdr:rowOff>
    </xdr:from>
    <xdr:to>
      <xdr:col>37</xdr:col>
      <xdr:colOff>2720</xdr:colOff>
      <xdr:row>7</xdr:row>
      <xdr:rowOff>0</xdr:rowOff>
    </xdr:to>
    <xdr:sp macro="" textlink="M2S7">
      <xdr:nvSpPr>
        <xdr:cNvPr id="17" name="SUBMENU7">
          <a:hlinkClick xmlns:r="http://schemas.openxmlformats.org/officeDocument/2006/relationships" r:id="rId3"/>
        </xdr:cNvPr>
        <xdr:cNvSpPr/>
      </xdr:nvSpPr>
      <xdr:spPr>
        <a:xfrm>
          <a:off x="10061265" y="1000805"/>
          <a:ext cx="1571480" cy="399370"/>
        </a:xfrm>
        <a:prstGeom prst="round2SameRect">
          <a:avLst/>
        </a:prstGeom>
        <a:solidFill>
          <a:srgbClr val="555555"/>
        </a:solidFill>
        <a:ln w="254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B073450E-5F1A-40FE-917D-F5188E72474C}"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M2S7</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37</xdr:col>
      <xdr:colOff>2720</xdr:colOff>
      <xdr:row>4</xdr:row>
      <xdr:rowOff>200705</xdr:rowOff>
    </xdr:from>
    <xdr:to>
      <xdr:col>42</xdr:col>
      <xdr:colOff>0</xdr:colOff>
      <xdr:row>7</xdr:row>
      <xdr:rowOff>0</xdr:rowOff>
    </xdr:to>
    <xdr:sp macro="" textlink="M2S8">
      <xdr:nvSpPr>
        <xdr:cNvPr id="18" name="SUBMENU8">
          <a:hlinkClick xmlns:r="http://schemas.openxmlformats.org/officeDocument/2006/relationships" r:id="rId4"/>
        </xdr:cNvPr>
        <xdr:cNvSpPr/>
      </xdr:nvSpPr>
      <xdr:spPr>
        <a:xfrm>
          <a:off x="11632745" y="1000805"/>
          <a:ext cx="1568905" cy="399370"/>
        </a:xfrm>
        <a:prstGeom prst="round2SameRect">
          <a:avLst/>
        </a:prstGeom>
        <a:solidFill>
          <a:srgbClr val="555555"/>
        </a:solidFill>
        <a:ln w="254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05D9615E-C5D6-4F54-94DF-ADF81FF77BE6}"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M2S8</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editAs="oneCell">
    <xdr:from>
      <xdr:col>41</xdr:col>
      <xdr:colOff>0</xdr:colOff>
      <xdr:row>9</xdr:row>
      <xdr:rowOff>1047</xdr:rowOff>
    </xdr:from>
    <xdr:to>
      <xdr:col>42</xdr:col>
      <xdr:colOff>313195</xdr:colOff>
      <xdr:row>11</xdr:row>
      <xdr:rowOff>1046</xdr:rowOff>
    </xdr:to>
    <xdr:sp macro="" textlink="">
      <xdr:nvSpPr>
        <xdr:cNvPr id="2" name="NEXT">
          <a:hlinkClick xmlns:r="http://schemas.openxmlformats.org/officeDocument/2006/relationships" r:id="rId5"/>
        </xdr:cNvPr>
        <xdr:cNvSpPr>
          <a:spLocks noChangeAspect="1"/>
        </xdr:cNvSpPr>
      </xdr:nvSpPr>
      <xdr:spPr>
        <a:xfrm>
          <a:off x="12887325" y="1801272"/>
          <a:ext cx="627520" cy="400049"/>
        </a:xfrm>
        <a:prstGeom prst="rightArrow">
          <a:avLst/>
        </a:prstGeom>
        <a:solidFill>
          <a:srgbClr val="1B6CB5"/>
        </a:solidFill>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7</xdr:col>
      <xdr:colOff>457</xdr:colOff>
      <xdr:row>1</xdr:row>
      <xdr:rowOff>0</xdr:rowOff>
    </xdr:from>
    <xdr:to>
      <xdr:col>12</xdr:col>
      <xdr:colOff>0</xdr:colOff>
      <xdr:row>4</xdr:row>
      <xdr:rowOff>0</xdr:rowOff>
    </xdr:to>
    <xdr:sp macro="" textlink="MAIN1">
      <xdr:nvSpPr>
        <xdr:cNvPr id="3" name="MENU1">
          <a:hlinkClick xmlns:r="http://schemas.openxmlformats.org/officeDocument/2006/relationships" r:id="rId6"/>
        </xdr:cNvPr>
        <xdr:cNvSpPr/>
      </xdr:nvSpPr>
      <xdr:spPr>
        <a:xfrm>
          <a:off x="2200732" y="200025"/>
          <a:ext cx="1571168" cy="600075"/>
        </a:xfrm>
        <a:prstGeom prst="round2SameRect">
          <a:avLst/>
        </a:prstGeom>
        <a:solidFill>
          <a:srgbClr val="439639"/>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D6F2F067-2676-4601-ABCE-75BD5137E3D5}"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START</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12</xdr:col>
      <xdr:colOff>0</xdr:colOff>
      <xdr:row>1</xdr:row>
      <xdr:rowOff>133350</xdr:rowOff>
    </xdr:from>
    <xdr:to>
      <xdr:col>17</xdr:col>
      <xdr:colOff>0</xdr:colOff>
      <xdr:row>4</xdr:row>
      <xdr:rowOff>133350</xdr:rowOff>
    </xdr:to>
    <xdr:sp macro="" textlink="MAIN2">
      <xdr:nvSpPr>
        <xdr:cNvPr id="4" name="MENU2">
          <a:hlinkClick xmlns:r="http://schemas.openxmlformats.org/officeDocument/2006/relationships" r:id="rId7"/>
        </xdr:cNvPr>
        <xdr:cNvSpPr/>
      </xdr:nvSpPr>
      <xdr:spPr>
        <a:xfrm>
          <a:off x="3771900" y="333375"/>
          <a:ext cx="1571625" cy="600075"/>
        </a:xfrm>
        <a:prstGeom prst="round2SameRect">
          <a:avLst/>
        </a:prstGeom>
        <a:solidFill>
          <a:srgbClr val="7BC143"/>
        </a:solidFill>
        <a:ln w="12700">
          <a:solidFill>
            <a:srgbClr val="7F7F7F"/>
          </a:solidFill>
        </a:ln>
        <a:effectLst>
          <a:outerShdw blurRad="25400" dist="508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59A035B9-F1D2-4E89-B262-AF2DF0C338A9}"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PROJECT INFORMATION</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16</xdr:col>
      <xdr:colOff>313764</xdr:colOff>
      <xdr:row>1</xdr:row>
      <xdr:rowOff>0</xdr:rowOff>
    </xdr:from>
    <xdr:to>
      <xdr:col>26</xdr:col>
      <xdr:colOff>313764</xdr:colOff>
      <xdr:row>4</xdr:row>
      <xdr:rowOff>0</xdr:rowOff>
    </xdr:to>
    <xdr:sp macro="" textlink="MAIN3">
      <xdr:nvSpPr>
        <xdr:cNvPr id="5" name="MENU3">
          <a:hlinkClick xmlns:r="http://schemas.openxmlformats.org/officeDocument/2006/relationships" r:id="rId8"/>
        </xdr:cNvPr>
        <xdr:cNvSpPr/>
      </xdr:nvSpPr>
      <xdr:spPr>
        <a:xfrm>
          <a:off x="5333999" y="201706"/>
          <a:ext cx="3137647" cy="605118"/>
        </a:xfrm>
        <a:prstGeom prst="round2SameRect">
          <a:avLst/>
        </a:prstGeom>
        <a:solidFill>
          <a:srgbClr val="439639"/>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06A037F-AE33-47CC-85C1-F6D62694F95D}"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EMS INFORMATION INPUT</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22</xdr:col>
      <xdr:colOff>0</xdr:colOff>
      <xdr:row>1</xdr:row>
      <xdr:rowOff>0</xdr:rowOff>
    </xdr:from>
    <xdr:to>
      <xdr:col>27</xdr:col>
      <xdr:colOff>0</xdr:colOff>
      <xdr:row>4</xdr:row>
      <xdr:rowOff>0</xdr:rowOff>
    </xdr:to>
    <xdr:sp macro="" textlink="MAIN4">
      <xdr:nvSpPr>
        <xdr:cNvPr id="6" name="MENU4" hidden="1">
          <a:hlinkClick xmlns:r="http://schemas.openxmlformats.org/officeDocument/2006/relationships" r:id="rId9"/>
        </xdr:cNvPr>
        <xdr:cNvSpPr/>
      </xdr:nvSpPr>
      <xdr:spPr>
        <a:xfrm>
          <a:off x="6915150" y="200025"/>
          <a:ext cx="1571625" cy="600075"/>
        </a:xfrm>
        <a:prstGeom prst="round2SameRect">
          <a:avLst/>
        </a:prstGeom>
        <a:solidFill>
          <a:srgbClr val="439639"/>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CB369157-CA5B-4E40-B1DE-604993B819B3}"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CUSTOM MEASURES INPUT</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27</xdr:col>
      <xdr:colOff>0</xdr:colOff>
      <xdr:row>1</xdr:row>
      <xdr:rowOff>0</xdr:rowOff>
    </xdr:from>
    <xdr:to>
      <xdr:col>32</xdr:col>
      <xdr:colOff>0</xdr:colOff>
      <xdr:row>4</xdr:row>
      <xdr:rowOff>0</xdr:rowOff>
    </xdr:to>
    <xdr:sp macro="" textlink="MAIN5">
      <xdr:nvSpPr>
        <xdr:cNvPr id="7" name="MENU5">
          <a:hlinkClick xmlns:r="http://schemas.openxmlformats.org/officeDocument/2006/relationships" r:id="rId10"/>
        </xdr:cNvPr>
        <xdr:cNvSpPr/>
      </xdr:nvSpPr>
      <xdr:spPr>
        <a:xfrm>
          <a:off x="8486775" y="200025"/>
          <a:ext cx="1571625" cy="600075"/>
        </a:xfrm>
        <a:prstGeom prst="round2SameRect">
          <a:avLst/>
        </a:prstGeom>
        <a:solidFill>
          <a:srgbClr val="439639"/>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F0EEDDA6-4934-49B4-972D-20D21D440D82}"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APPLICATION REVIEW</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32</xdr:col>
      <xdr:colOff>0</xdr:colOff>
      <xdr:row>1</xdr:row>
      <xdr:rowOff>0</xdr:rowOff>
    </xdr:from>
    <xdr:to>
      <xdr:col>37</xdr:col>
      <xdr:colOff>1</xdr:colOff>
      <xdr:row>4</xdr:row>
      <xdr:rowOff>0</xdr:rowOff>
    </xdr:to>
    <xdr:sp macro="" textlink="MAIN6">
      <xdr:nvSpPr>
        <xdr:cNvPr id="8" name="MENU6"/>
        <xdr:cNvSpPr/>
      </xdr:nvSpPr>
      <xdr:spPr>
        <a:xfrm>
          <a:off x="10058400" y="200025"/>
          <a:ext cx="1571626"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54BCEB"/>
              </a:solidFill>
            </a14:hiddenFill>
          </a:ext>
          <a:ext uri="{91240B29-F687-4F45-9708-019B960494DF}">
            <a14:hiddenLine xmlns:a14="http://schemas.microsoft.com/office/drawing/2010/main" w="25400" cap="flat" cmpd="sng" algn="ctr">
              <a:solidFill>
                <a:srgbClr val="7F7F7F"/>
              </a:solidFill>
              <a:prstDash val="solid"/>
              <a:miter lim="800000"/>
            </a14:hiddenLine>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B12A3774-975E-4B41-A681-E085295C6D0E}" type="TxLink">
            <a:rPr lang="en-US" sz="1100" b="0" i="0" u="none" strike="noStrike">
              <a:noFill/>
              <a:latin typeface="Arial" panose="020B0604020202020204" pitchFamily="34" charset="0"/>
              <a:cs typeface="Arial" panose="020B0604020202020204" pitchFamily="34" charset="0"/>
            </a:rPr>
            <a:pPr algn="ctr"/>
            <a:t>FINAL STEPS</a:t>
          </a:fld>
          <a:endParaRPr lang="en-US" sz="1100">
            <a:noFill/>
            <a:latin typeface="Arial" panose="020B0604020202020204" pitchFamily="34" charset="0"/>
            <a:cs typeface="Arial" panose="020B0604020202020204" pitchFamily="34" charset="0"/>
          </a:endParaRPr>
        </a:p>
      </xdr:txBody>
    </xdr:sp>
    <xdr:clientData/>
  </xdr:twoCellAnchor>
  <xdr:twoCellAnchor>
    <xdr:from>
      <xdr:col>36</xdr:col>
      <xdr:colOff>314324</xdr:colOff>
      <xdr:row>1</xdr:row>
      <xdr:rowOff>0</xdr:rowOff>
    </xdr:from>
    <xdr:to>
      <xdr:col>41</xdr:col>
      <xdr:colOff>314324</xdr:colOff>
      <xdr:row>4</xdr:row>
      <xdr:rowOff>0</xdr:rowOff>
    </xdr:to>
    <xdr:sp macro="" textlink="MAIN7">
      <xdr:nvSpPr>
        <xdr:cNvPr id="9" name="MENU7"/>
        <xdr:cNvSpPr/>
      </xdr:nvSpPr>
      <xdr:spPr>
        <a:xfrm>
          <a:off x="11630024" y="200025"/>
          <a:ext cx="1571625"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54BCEB"/>
              </a:solidFill>
            </a14:hiddenFill>
          </a:ext>
          <a:ext uri="{91240B29-F687-4F45-9708-019B960494DF}">
            <a14:hiddenLine xmlns:a14="http://schemas.microsoft.com/office/drawing/2010/main" w="25400" cap="flat" cmpd="sng" algn="ctr">
              <a:solidFill>
                <a:srgbClr val="7F7F7F"/>
              </a:solidFill>
              <a:prstDash val="solid"/>
              <a:miter lim="800000"/>
            </a14:hiddenLine>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FORM4</a:t>
          </a:fld>
          <a:endParaRPr lang="en-US" sz="1100">
            <a:noFill/>
            <a:latin typeface="Arial" panose="020B0604020202020204" pitchFamily="34" charset="0"/>
            <a:cs typeface="Arial" panose="020B0604020202020204" pitchFamily="34" charset="0"/>
          </a:endParaRPr>
        </a:p>
      </xdr:txBody>
    </xdr:sp>
    <xdr:clientData/>
  </xdr:twoCellAnchor>
  <xdr:twoCellAnchor>
    <xdr:from>
      <xdr:col>1</xdr:col>
      <xdr:colOff>0</xdr:colOff>
      <xdr:row>4</xdr:row>
      <xdr:rowOff>1</xdr:rowOff>
    </xdr:from>
    <xdr:to>
      <xdr:col>44</xdr:col>
      <xdr:colOff>0</xdr:colOff>
      <xdr:row>7</xdr:row>
      <xdr:rowOff>0</xdr:rowOff>
    </xdr:to>
    <xdr:sp macro="" textlink="">
      <xdr:nvSpPr>
        <xdr:cNvPr id="10" name="TOPRIBBON"/>
        <xdr:cNvSpPr/>
      </xdr:nvSpPr>
      <xdr:spPr>
        <a:xfrm>
          <a:off x="314325" y="800101"/>
          <a:ext cx="13515975" cy="600074"/>
        </a:xfrm>
        <a:prstGeom prst="round2SameRect">
          <a:avLst/>
        </a:prstGeom>
        <a:solidFill>
          <a:srgbClr val="7BC14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p>
      </xdr:txBody>
    </xdr:sp>
    <xdr:clientData/>
  </xdr:twoCellAnchor>
  <xdr:twoCellAnchor>
    <xdr:from>
      <xdr:col>2</xdr:col>
      <xdr:colOff>2720</xdr:colOff>
      <xdr:row>5</xdr:row>
      <xdr:rowOff>50800</xdr:rowOff>
    </xdr:from>
    <xdr:to>
      <xdr:col>7</xdr:col>
      <xdr:colOff>457</xdr:colOff>
      <xdr:row>7</xdr:row>
      <xdr:rowOff>48602</xdr:rowOff>
    </xdr:to>
    <xdr:sp macro="" textlink="M2S1">
      <xdr:nvSpPr>
        <xdr:cNvPr id="11" name="SUBMENU1">
          <a:hlinkClick xmlns:r="http://schemas.openxmlformats.org/officeDocument/2006/relationships" r:id="rId7"/>
        </xdr:cNvPr>
        <xdr:cNvSpPr/>
      </xdr:nvSpPr>
      <xdr:spPr>
        <a:xfrm>
          <a:off x="631370" y="1050925"/>
          <a:ext cx="1569362" cy="397852"/>
        </a:xfrm>
        <a:prstGeom prst="round2SameRect">
          <a:avLst/>
        </a:prstGeom>
        <a:solidFill>
          <a:srgbClr val="828282"/>
        </a:solidFill>
        <a:ln w="12700">
          <a:solidFill>
            <a:srgbClr val="7F7F7F"/>
          </a:solidFill>
        </a:ln>
        <a:effectLst>
          <a:outerShdw blurRad="25400" dist="508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E4B740A-9522-487C-91EC-6CD2F94D6A48}"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Terms &amp; Conditions</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7</xdr:col>
      <xdr:colOff>2551</xdr:colOff>
      <xdr:row>4</xdr:row>
      <xdr:rowOff>200705</xdr:rowOff>
    </xdr:from>
    <xdr:to>
      <xdr:col>12</xdr:col>
      <xdr:colOff>2550</xdr:colOff>
      <xdr:row>7</xdr:row>
      <xdr:rowOff>0</xdr:rowOff>
    </xdr:to>
    <xdr:sp macro="" textlink="M2S2">
      <xdr:nvSpPr>
        <xdr:cNvPr id="12" name="SUBMENU2">
          <a:hlinkClick xmlns:r="http://schemas.openxmlformats.org/officeDocument/2006/relationships" r:id="rId5"/>
        </xdr:cNvPr>
        <xdr:cNvSpPr/>
      </xdr:nvSpPr>
      <xdr:spPr>
        <a:xfrm>
          <a:off x="2202826" y="1000805"/>
          <a:ext cx="1571624" cy="399370"/>
        </a:xfrm>
        <a:prstGeom prst="round2SameRect">
          <a:avLst/>
        </a:prstGeom>
        <a:solidFill>
          <a:srgbClr val="555555"/>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3F46A332-CB6C-444B-A98C-4A2C16E11A97}"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Company and Site Information</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12</xdr:col>
      <xdr:colOff>2551</xdr:colOff>
      <xdr:row>4</xdr:row>
      <xdr:rowOff>200705</xdr:rowOff>
    </xdr:from>
    <xdr:to>
      <xdr:col>17</xdr:col>
      <xdr:colOff>2550</xdr:colOff>
      <xdr:row>7</xdr:row>
      <xdr:rowOff>0</xdr:rowOff>
    </xdr:to>
    <xdr:sp macro="" textlink="M2S3">
      <xdr:nvSpPr>
        <xdr:cNvPr id="13" name="SUBMENU3">
          <a:hlinkClick xmlns:r="http://schemas.openxmlformats.org/officeDocument/2006/relationships" r:id="rId11"/>
        </xdr:cNvPr>
        <xdr:cNvSpPr/>
      </xdr:nvSpPr>
      <xdr:spPr>
        <a:xfrm>
          <a:off x="3774451" y="1000805"/>
          <a:ext cx="1571624" cy="399370"/>
        </a:xfrm>
        <a:prstGeom prst="round2SameRect">
          <a:avLst/>
        </a:prstGeom>
        <a:solidFill>
          <a:srgbClr val="555555"/>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6CF1307D-ECA4-4693-9752-43732259D37B}"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Trade Ally / Vendor Information</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17</xdr:col>
      <xdr:colOff>2551</xdr:colOff>
      <xdr:row>4</xdr:row>
      <xdr:rowOff>200705</xdr:rowOff>
    </xdr:from>
    <xdr:to>
      <xdr:col>22</xdr:col>
      <xdr:colOff>2550</xdr:colOff>
      <xdr:row>7</xdr:row>
      <xdr:rowOff>0</xdr:rowOff>
    </xdr:to>
    <xdr:sp macro="" textlink="M2S4">
      <xdr:nvSpPr>
        <xdr:cNvPr id="14" name="SUBMENU4">
          <a:hlinkClick xmlns:r="http://schemas.openxmlformats.org/officeDocument/2006/relationships" r:id="rId12"/>
        </xdr:cNvPr>
        <xdr:cNvSpPr/>
      </xdr:nvSpPr>
      <xdr:spPr>
        <a:xfrm>
          <a:off x="5346076" y="1000805"/>
          <a:ext cx="1571624" cy="399370"/>
        </a:xfrm>
        <a:prstGeom prst="round2SameRect">
          <a:avLst/>
        </a:prstGeom>
        <a:solidFill>
          <a:srgbClr val="555555"/>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2DCA9913-F62F-4A39-A8F2-B5B0B6900AE5}"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Payment Information</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0</xdr:col>
      <xdr:colOff>314323</xdr:colOff>
      <xdr:row>7</xdr:row>
      <xdr:rowOff>200024</xdr:rowOff>
    </xdr:from>
    <xdr:to>
      <xdr:col>44</xdr:col>
      <xdr:colOff>0</xdr:colOff>
      <xdr:row>199</xdr:row>
      <xdr:rowOff>0</xdr:rowOff>
    </xdr:to>
    <xdr:sp macro="" textlink="">
      <xdr:nvSpPr>
        <xdr:cNvPr id="19" name="BORDER"/>
        <xdr:cNvSpPr/>
      </xdr:nvSpPr>
      <xdr:spPr>
        <a:xfrm>
          <a:off x="314323" y="1600199"/>
          <a:ext cx="13515977" cy="37804726"/>
        </a:xfrm>
        <a:prstGeom prst="frame">
          <a:avLst>
            <a:gd name="adj1" fmla="val 97"/>
          </a:avLst>
        </a:prstGeom>
        <a:noFill/>
        <a:ln w="12700" cap="flat" cmpd="sng" algn="ctr">
          <a:solidFill>
            <a:srgbClr val="828282"/>
          </a:solidFill>
          <a:prstDash val="solid"/>
          <a:miter lim="800000"/>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fPrintsWithSheet="0"/>
  </xdr:twoCellAnchor>
  <xdr:twoCellAnchor editAs="oneCell">
    <xdr:from>
      <xdr:col>2</xdr:col>
      <xdr:colOff>2720</xdr:colOff>
      <xdr:row>8</xdr:row>
      <xdr:rowOff>201232</xdr:rowOff>
    </xdr:from>
    <xdr:to>
      <xdr:col>4</xdr:col>
      <xdr:colOff>960</xdr:colOff>
      <xdr:row>11</xdr:row>
      <xdr:rowOff>1207</xdr:rowOff>
    </xdr:to>
    <xdr:sp macro="" textlink="">
      <xdr:nvSpPr>
        <xdr:cNvPr id="20" name="BACK">
          <a:hlinkClick xmlns:r="http://schemas.openxmlformats.org/officeDocument/2006/relationships" r:id="rId13"/>
        </xdr:cNvPr>
        <xdr:cNvSpPr>
          <a:spLocks noChangeAspect="1"/>
        </xdr:cNvSpPr>
      </xdr:nvSpPr>
      <xdr:spPr>
        <a:xfrm>
          <a:off x="631370" y="1801432"/>
          <a:ext cx="626890" cy="400050"/>
        </a:xfrm>
        <a:prstGeom prst="leftArrow">
          <a:avLst/>
        </a:prstGeom>
        <a:solidFill>
          <a:srgbClr val="1B6CB5"/>
        </a:solidFill>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1</xdr:col>
      <xdr:colOff>0</xdr:colOff>
      <xdr:row>7</xdr:row>
      <xdr:rowOff>0</xdr:rowOff>
    </xdr:from>
    <xdr:to>
      <xdr:col>44</xdr:col>
      <xdr:colOff>0</xdr:colOff>
      <xdr:row>8</xdr:row>
      <xdr:rowOff>0</xdr:rowOff>
    </xdr:to>
    <xdr:sp macro="" textlink="">
      <xdr:nvSpPr>
        <xdr:cNvPr id="21" name="BOTTOMRIBBON"/>
        <xdr:cNvSpPr/>
      </xdr:nvSpPr>
      <xdr:spPr>
        <a:xfrm>
          <a:off x="314325" y="1400175"/>
          <a:ext cx="13515975" cy="200025"/>
        </a:xfrm>
        <a:prstGeom prst="rect">
          <a:avLst/>
        </a:prstGeom>
        <a:solidFill>
          <a:srgbClr val="82828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solidFill>
              <a:srgbClr val="FFFFFF"/>
            </a:solidFill>
          </a:endParaRPr>
        </a:p>
      </xdr:txBody>
    </xdr:sp>
    <xdr:clientData/>
  </xdr:twoCellAnchor>
  <xdr:twoCellAnchor editAs="oneCell">
    <xdr:from>
      <xdr:col>2</xdr:col>
      <xdr:colOff>0</xdr:colOff>
      <xdr:row>1</xdr:row>
      <xdr:rowOff>0</xdr:rowOff>
    </xdr:from>
    <xdr:to>
      <xdr:col>5</xdr:col>
      <xdr:colOff>209550</xdr:colOff>
      <xdr:row>3</xdr:row>
      <xdr:rowOff>154218</xdr:rowOff>
    </xdr:to>
    <xdr:pic>
      <xdr:nvPicPr>
        <xdr:cNvPr id="31" name="LOGO"/>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628650" y="200025"/>
          <a:ext cx="1152525" cy="554268"/>
        </a:xfrm>
        <a:prstGeom prst="rect">
          <a:avLst/>
        </a:prstGeom>
      </xdr:spPr>
    </xdr:pic>
    <xdr:clientData/>
  </xdr:twoCellAnchor>
  <xdr:twoCellAnchor>
    <xdr:from>
      <xdr:col>2</xdr:col>
      <xdr:colOff>2720</xdr:colOff>
      <xdr:row>13</xdr:row>
      <xdr:rowOff>0</xdr:rowOff>
    </xdr:from>
    <xdr:to>
      <xdr:col>42</xdr:col>
      <xdr:colOff>313195</xdr:colOff>
      <xdr:row>103</xdr:row>
      <xdr:rowOff>179294</xdr:rowOff>
    </xdr:to>
    <xdr:sp macro="" textlink="">
      <xdr:nvSpPr>
        <xdr:cNvPr id="22" name="TextBox 21"/>
        <xdr:cNvSpPr txBox="1"/>
      </xdr:nvSpPr>
      <xdr:spPr>
        <a:xfrm>
          <a:off x="630249" y="2622176"/>
          <a:ext cx="12861064" cy="18332824"/>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chemeClr val="dk1"/>
              </a:solidFill>
              <a:effectLst/>
              <a:latin typeface="+mn-lt"/>
              <a:ea typeface="+mn-ea"/>
              <a:cs typeface="+mn-cs"/>
            </a:rPr>
            <a:t>The Ameren Missouri BizSavers Program (“</a:t>
          </a:r>
          <a:r>
            <a:rPr lang="en-US" sz="1100" u="sng">
              <a:solidFill>
                <a:schemeClr val="dk1"/>
              </a:solidFill>
              <a:effectLst/>
              <a:latin typeface="+mn-lt"/>
              <a:ea typeface="+mn-ea"/>
              <a:cs typeface="+mn-cs"/>
            </a:rPr>
            <a:t>BizSavers</a:t>
          </a:r>
          <a:r>
            <a:rPr lang="en-US" sz="1100">
              <a:solidFill>
                <a:schemeClr val="dk1"/>
              </a:solidFill>
              <a:effectLst/>
              <a:latin typeface="+mn-lt"/>
              <a:ea typeface="+mn-ea"/>
              <a:cs typeface="+mn-cs"/>
            </a:rPr>
            <a:t>”) makes incentive payments available to Ameren Missouri’s business customers for the purchase and installation of qualifying electric energy efficiency measures (“</a:t>
          </a:r>
          <a:r>
            <a:rPr lang="en-US" sz="1100" u="sng">
              <a:solidFill>
                <a:schemeClr val="dk1"/>
              </a:solidFill>
              <a:effectLst/>
              <a:latin typeface="+mn-lt"/>
              <a:ea typeface="+mn-ea"/>
              <a:cs typeface="+mn-cs"/>
            </a:rPr>
            <a:t>EEMs</a:t>
          </a:r>
          <a:r>
            <a:rPr lang="en-US" sz="1100">
              <a:solidFill>
                <a:schemeClr val="dk1"/>
              </a:solidFill>
              <a:effectLst/>
              <a:latin typeface="+mn-lt"/>
              <a:ea typeface="+mn-ea"/>
              <a:cs typeface="+mn-cs"/>
            </a:rPr>
            <a:t>”). The BizSavers incentives, which are offered under several individual BizSavers programs (each, a “</a:t>
          </a:r>
          <a:r>
            <a:rPr lang="en-US" sz="1100" u="sng">
              <a:solidFill>
                <a:schemeClr val="dk1"/>
              </a:solidFill>
              <a:effectLst/>
              <a:latin typeface="+mn-lt"/>
              <a:ea typeface="+mn-ea"/>
              <a:cs typeface="+mn-cs"/>
            </a:rPr>
            <a:t>Program</a:t>
          </a:r>
          <a:r>
            <a:rPr lang="en-US" sz="1100">
              <a:solidFill>
                <a:schemeClr val="dk1"/>
              </a:solidFill>
              <a:effectLst/>
              <a:latin typeface="+mn-lt"/>
              <a:ea typeface="+mn-ea"/>
              <a:cs typeface="+mn-cs"/>
            </a:rPr>
            <a:t>”), are subject to these Terms and Conditions. </a:t>
          </a:r>
        </a:p>
        <a:p>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 </a:t>
          </a:r>
          <a:r>
            <a:rPr lang="en-US" sz="1100" b="1">
              <a:solidFill>
                <a:schemeClr val="dk1"/>
              </a:solidFill>
              <a:effectLst/>
              <a:latin typeface="+mn-lt"/>
              <a:ea typeface="+mn-ea"/>
              <a:cs typeface="+mn-cs"/>
            </a:rPr>
            <a:t>1. ELIGIBILITY:</a:t>
          </a:r>
          <a:endParaRPr lang="en-US" sz="1100">
            <a:solidFill>
              <a:schemeClr val="dk1"/>
            </a:solidFill>
            <a:effectLst/>
            <a:latin typeface="+mn-lt"/>
            <a:ea typeface="+mn-ea"/>
            <a:cs typeface="+mn-cs"/>
          </a:endParaRPr>
        </a:p>
        <a:p>
          <a:r>
            <a:rPr lang="en-US" sz="1100" b="1">
              <a:solidFill>
                <a:schemeClr val="dk1"/>
              </a:solidFill>
              <a:effectLst/>
              <a:latin typeface="+mn-lt"/>
              <a:ea typeface="+mn-ea"/>
              <a:cs typeface="+mn-cs"/>
            </a:rPr>
            <a:t>a) </a:t>
          </a:r>
          <a:r>
            <a:rPr lang="en-US" sz="1100" b="1" i="1">
              <a:solidFill>
                <a:schemeClr val="dk1"/>
              </a:solidFill>
              <a:effectLst/>
              <a:latin typeface="+mn-lt"/>
              <a:ea typeface="+mn-ea"/>
              <a:cs typeface="+mn-cs"/>
            </a:rPr>
            <a:t>Qualifying EEMs</a:t>
          </a:r>
          <a:r>
            <a:rPr lang="en-US" sz="1100" b="1">
              <a:solidFill>
                <a:schemeClr val="dk1"/>
              </a:solidFill>
              <a:effectLst/>
              <a:latin typeface="+mn-lt"/>
              <a:ea typeface="+mn-ea"/>
              <a:cs typeface="+mn-cs"/>
            </a:rPr>
            <a:t> </a:t>
          </a:r>
          <a:r>
            <a:rPr lang="en-US" sz="1100">
              <a:solidFill>
                <a:schemeClr val="dk1"/>
              </a:solidFill>
              <a:effectLst/>
              <a:latin typeface="+mn-lt"/>
              <a:ea typeface="+mn-ea"/>
              <a:cs typeface="+mn-cs"/>
            </a:rPr>
            <a:t>include Standard and Small Business Direct Install (“</a:t>
          </a:r>
          <a:r>
            <a:rPr lang="en-US" sz="1100" u="sng">
              <a:solidFill>
                <a:schemeClr val="dk1"/>
              </a:solidFill>
              <a:effectLst/>
              <a:latin typeface="+mn-lt"/>
              <a:ea typeface="+mn-ea"/>
              <a:cs typeface="+mn-cs"/>
            </a:rPr>
            <a:t>SBDI</a:t>
          </a:r>
          <a:r>
            <a:rPr lang="en-US" sz="1100">
              <a:solidFill>
                <a:schemeClr val="dk1"/>
              </a:solidFill>
              <a:effectLst/>
              <a:latin typeface="+mn-lt"/>
              <a:ea typeface="+mn-ea"/>
              <a:cs typeface="+mn-cs"/>
            </a:rPr>
            <a:t>”) EEMs as identified in applicable Program materials and such other EEMs as may be pre-approved by Ameren Missouri in the Custom, Retro-Commissioning, and New Construction Programs.  In order to qualify, all EEMs must be purchased and installed by the applicable deadline set forth in Section 5 and meet the remaining requirements of these Terms and Conditions and those of any individual Program.  </a:t>
          </a:r>
        </a:p>
        <a:p>
          <a:r>
            <a:rPr lang="en-US" sz="1100" b="1">
              <a:solidFill>
                <a:schemeClr val="dk1"/>
              </a:solidFill>
              <a:effectLst/>
              <a:latin typeface="+mn-lt"/>
              <a:ea typeface="+mn-ea"/>
              <a:cs typeface="+mn-cs"/>
            </a:rPr>
            <a:t>b)</a:t>
          </a:r>
          <a:r>
            <a:rPr lang="en-US" sz="1100" b="1" i="1">
              <a:solidFill>
                <a:schemeClr val="dk1"/>
              </a:solidFill>
              <a:effectLst/>
              <a:latin typeface="+mn-lt"/>
              <a:ea typeface="+mn-ea"/>
              <a:cs typeface="+mn-cs"/>
            </a:rPr>
            <a:t> Non-qualifying EEMs</a:t>
          </a:r>
          <a:r>
            <a:rPr lang="en-US" sz="1100">
              <a:solidFill>
                <a:schemeClr val="dk1"/>
              </a:solidFill>
              <a:effectLst/>
              <a:latin typeface="+mn-lt"/>
              <a:ea typeface="+mn-ea"/>
              <a:cs typeface="+mn-cs"/>
            </a:rPr>
            <a:t> include: (i) EEMs purchased, contracted for, or partially or fully installed prior to the applicable Program’s official launch date; (ii) technologies purporting to reduce electricity usage through a reduction of voltage or power conditioning; (iii) EEMs that reduce electrical energy use by increased use of an alternate fuel (i.e., fuel switching); (iv) unless pre-approved by Ameren Missouri, in writing, used or un-warrantied EEM equipment; and (v) EEMs resulting in an incentive payment of less than $150.00. </a:t>
          </a:r>
        </a:p>
        <a:p>
          <a:r>
            <a:rPr lang="en-US" sz="1100" b="1">
              <a:solidFill>
                <a:schemeClr val="dk1"/>
              </a:solidFill>
              <a:effectLst/>
              <a:latin typeface="+mn-lt"/>
              <a:ea typeface="+mn-ea"/>
              <a:cs typeface="+mn-cs"/>
            </a:rPr>
            <a:t>c) </a:t>
          </a:r>
          <a:r>
            <a:rPr lang="en-US" sz="1100" b="1" i="1">
              <a:solidFill>
                <a:schemeClr val="dk1"/>
              </a:solidFill>
              <a:effectLst/>
              <a:latin typeface="+mn-lt"/>
              <a:ea typeface="+mn-ea"/>
              <a:cs typeface="+mn-cs"/>
            </a:rPr>
            <a:t>Eligible Customer</a:t>
          </a:r>
          <a:r>
            <a:rPr lang="en-US" sz="1100" b="1">
              <a:solidFill>
                <a:schemeClr val="dk1"/>
              </a:solidFill>
              <a:effectLst/>
              <a:latin typeface="+mn-lt"/>
              <a:ea typeface="+mn-ea"/>
              <a:cs typeface="+mn-cs"/>
            </a:rPr>
            <a:t> </a:t>
          </a:r>
          <a:r>
            <a:rPr lang="en-US" sz="1100">
              <a:solidFill>
                <a:schemeClr val="dk1"/>
              </a:solidFill>
              <a:effectLst/>
              <a:latin typeface="+mn-lt"/>
              <a:ea typeface="+mn-ea"/>
              <a:cs typeface="+mn-cs"/>
            </a:rPr>
            <a:t>means an Ameren Missouri non-residential electric customer that purchases and installs one or more qualifying EEMs at the Ameren Missouri serviced location identified in its application.  No Customer may receive more than $3,000,000.00 in BizSavers incentives for the 2016-2019 Cycle (March 1, 2016 through February 28, 2019).  </a:t>
          </a:r>
        </a:p>
        <a:p>
          <a:endParaRPr lang="en-US" sz="1100">
            <a:solidFill>
              <a:schemeClr val="dk1"/>
            </a:solidFill>
            <a:effectLst/>
            <a:latin typeface="+mn-lt"/>
            <a:ea typeface="+mn-ea"/>
            <a:cs typeface="+mn-cs"/>
          </a:endParaRPr>
        </a:p>
        <a:p>
          <a:r>
            <a:rPr lang="en-US" sz="1100" b="1">
              <a:solidFill>
                <a:schemeClr val="dk1"/>
              </a:solidFill>
              <a:effectLst/>
              <a:latin typeface="+mn-lt"/>
              <a:ea typeface="+mn-ea"/>
              <a:cs typeface="+mn-cs"/>
            </a:rPr>
            <a:t>2.  PRE-APPROVAL REQUIRED FOR CERTAIN APPLICATIONS:  </a:t>
          </a:r>
          <a:endParaRPr lang="en-US" sz="1100">
            <a:solidFill>
              <a:schemeClr val="dk1"/>
            </a:solidFill>
            <a:effectLst/>
            <a:latin typeface="+mn-lt"/>
            <a:ea typeface="+mn-ea"/>
            <a:cs typeface="+mn-cs"/>
          </a:endParaRPr>
        </a:p>
        <a:p>
          <a:r>
            <a:rPr lang="en-US" sz="1100" b="1">
              <a:solidFill>
                <a:schemeClr val="dk1"/>
              </a:solidFill>
              <a:effectLst/>
              <a:latin typeface="+mn-lt"/>
              <a:ea typeface="+mn-ea"/>
              <a:cs typeface="+mn-cs"/>
            </a:rPr>
            <a:t>a) </a:t>
          </a:r>
          <a:r>
            <a:rPr lang="en-US" sz="1100">
              <a:solidFill>
                <a:schemeClr val="dk1"/>
              </a:solidFill>
              <a:effectLst/>
              <a:latin typeface="+mn-lt"/>
              <a:ea typeface="+mn-ea"/>
              <a:cs typeface="+mn-cs"/>
            </a:rPr>
            <a:t>All: (i) </a:t>
          </a:r>
          <a:r>
            <a:rPr lang="en-US" sz="1100" b="1">
              <a:solidFill>
                <a:schemeClr val="dk1"/>
              </a:solidFill>
              <a:effectLst/>
              <a:latin typeface="+mn-lt"/>
              <a:ea typeface="+mn-ea"/>
              <a:cs typeface="+mn-cs"/>
            </a:rPr>
            <a:t>Standard and SBDI Program applications for an incentive exceeding $10,000.00</a:t>
          </a:r>
          <a:r>
            <a:rPr lang="en-US" sz="1100">
              <a:solidFill>
                <a:schemeClr val="dk1"/>
              </a:solidFill>
              <a:effectLst/>
              <a:latin typeface="+mn-lt"/>
              <a:ea typeface="+mn-ea"/>
              <a:cs typeface="+mn-cs"/>
            </a:rPr>
            <a:t>, </a:t>
          </a:r>
          <a:r>
            <a:rPr lang="en-US" sz="1100" b="1">
              <a:solidFill>
                <a:schemeClr val="dk1"/>
              </a:solidFill>
              <a:effectLst/>
              <a:latin typeface="+mn-lt"/>
              <a:ea typeface="+mn-ea"/>
              <a:cs typeface="+mn-cs"/>
            </a:rPr>
            <a:t>and (ii) Custom, Retro-Commissioning, and New Construction Program incentive applications must be pre-approved</a:t>
          </a:r>
          <a:r>
            <a:rPr lang="en-US" sz="1100">
              <a:solidFill>
                <a:schemeClr val="dk1"/>
              </a:solidFill>
              <a:effectLst/>
              <a:latin typeface="+mn-lt"/>
              <a:ea typeface="+mn-ea"/>
              <a:cs typeface="+mn-cs"/>
            </a:rPr>
            <a:t> by Ameren Missouri prior to the purchase of any related equipment or commencement of installation.</a:t>
          </a:r>
        </a:p>
        <a:p>
          <a:r>
            <a:rPr lang="en-US" sz="1100">
              <a:solidFill>
                <a:schemeClr val="dk1"/>
              </a:solidFill>
              <a:effectLst/>
              <a:latin typeface="+mn-lt"/>
              <a:ea typeface="+mn-ea"/>
              <a:cs typeface="+mn-cs"/>
            </a:rPr>
            <a:t> </a:t>
          </a:r>
          <a:r>
            <a:rPr lang="en-US" sz="1100" b="1">
              <a:solidFill>
                <a:schemeClr val="dk1"/>
              </a:solidFill>
              <a:effectLst/>
              <a:latin typeface="+mn-lt"/>
              <a:ea typeface="+mn-ea"/>
              <a:cs typeface="+mn-cs"/>
            </a:rPr>
            <a:t>b) </a:t>
          </a:r>
          <a:r>
            <a:rPr lang="en-US" sz="1100">
              <a:solidFill>
                <a:schemeClr val="dk1"/>
              </a:solidFill>
              <a:effectLst/>
              <a:latin typeface="+mn-lt"/>
              <a:ea typeface="+mn-ea"/>
              <a:cs typeface="+mn-cs"/>
            </a:rPr>
            <a:t>Ameren Missouri will review each such submitted application in order to independently verify its projected EEM energy savings and cost estimates. Ameren Missouri reserves the right to reject or modify any such estimates or calculations based on its analysis. </a:t>
          </a:r>
          <a:r>
            <a:rPr lang="en-US" sz="1100" b="1">
              <a:solidFill>
                <a:schemeClr val="dk1"/>
              </a:solidFill>
              <a:effectLst/>
              <a:latin typeface="+mn-lt"/>
              <a:ea typeface="+mn-ea"/>
              <a:cs typeface="+mn-cs"/>
            </a:rPr>
            <a:t>Ameren Missouri will perform a pre-approval inspection of any BizSavers application for an incentive exceeding $10,000.00.</a:t>
          </a:r>
          <a:endParaRPr lang="en-US" sz="1100">
            <a:solidFill>
              <a:schemeClr val="dk1"/>
            </a:solidFill>
            <a:effectLst/>
            <a:latin typeface="+mn-lt"/>
            <a:ea typeface="+mn-ea"/>
            <a:cs typeface="+mn-cs"/>
          </a:endParaRPr>
        </a:p>
        <a:p>
          <a:r>
            <a:rPr lang="en-US" sz="1100" b="1">
              <a:solidFill>
                <a:schemeClr val="dk1"/>
              </a:solidFill>
              <a:effectLst/>
              <a:latin typeface="+mn-lt"/>
              <a:ea typeface="+mn-ea"/>
              <a:cs typeface="+mn-cs"/>
            </a:rPr>
            <a:t>c) </a:t>
          </a:r>
          <a:r>
            <a:rPr lang="en-US" sz="1100">
              <a:solidFill>
                <a:schemeClr val="dk1"/>
              </a:solidFill>
              <a:effectLst/>
              <a:latin typeface="+mn-lt"/>
              <a:ea typeface="+mn-ea"/>
              <a:cs typeface="+mn-cs"/>
            </a:rPr>
            <a:t>Ameren Missouri has the sole discretion to approve or deny any BizSavers incentive application and will only approve applications that it reasonably believes to have reliable and cost-effective energy savings potential based solely on the information provided in the application. </a:t>
          </a:r>
        </a:p>
        <a:p>
          <a:r>
            <a:rPr lang="en-US" sz="1100" b="1">
              <a:solidFill>
                <a:schemeClr val="dk1"/>
              </a:solidFill>
              <a:effectLst/>
              <a:latin typeface="+mn-lt"/>
              <a:ea typeface="+mn-ea"/>
              <a:cs typeface="+mn-cs"/>
            </a:rPr>
            <a:t>d) </a:t>
          </a:r>
          <a:r>
            <a:rPr lang="en-US" sz="1100">
              <a:solidFill>
                <a:schemeClr val="dk1"/>
              </a:solidFill>
              <a:effectLst/>
              <a:latin typeface="+mn-lt"/>
              <a:ea typeface="+mn-ea"/>
              <a:cs typeface="+mn-cs"/>
            </a:rPr>
            <a:t>After an application has been reviewed, inspected (if applicable), and approved by Ameren Missouri (“</a:t>
          </a:r>
          <a:r>
            <a:rPr lang="en-US" sz="1100" u="sng">
              <a:solidFill>
                <a:schemeClr val="dk1"/>
              </a:solidFill>
              <a:effectLst/>
              <a:latin typeface="+mn-lt"/>
              <a:ea typeface="+mn-ea"/>
              <a:cs typeface="+mn-cs"/>
            </a:rPr>
            <a:t>Approved Application</a:t>
          </a:r>
          <a:r>
            <a:rPr lang="en-US" sz="1100">
              <a:solidFill>
                <a:schemeClr val="dk1"/>
              </a:solidFill>
              <a:effectLst/>
              <a:latin typeface="+mn-lt"/>
              <a:ea typeface="+mn-ea"/>
              <a:cs typeface="+mn-cs"/>
            </a:rPr>
            <a:t>”) as set forth in this Section, the Customer will receive a notification (“</a:t>
          </a:r>
          <a:r>
            <a:rPr lang="en-US" sz="1100" u="sng">
              <a:solidFill>
                <a:schemeClr val="dk1"/>
              </a:solidFill>
              <a:effectLst/>
              <a:latin typeface="+mn-lt"/>
              <a:ea typeface="+mn-ea"/>
              <a:cs typeface="+mn-cs"/>
            </a:rPr>
            <a:t>Pre-Installation Approval</a:t>
          </a:r>
          <a:r>
            <a:rPr lang="en-US" sz="1100">
              <a:solidFill>
                <a:schemeClr val="dk1"/>
              </a:solidFill>
              <a:effectLst/>
              <a:latin typeface="+mn-lt"/>
              <a:ea typeface="+mn-ea"/>
              <a:cs typeface="+mn-cs"/>
            </a:rPr>
            <a:t>”) of the maximum pre-approved incentive amount (the “</a:t>
          </a:r>
          <a:r>
            <a:rPr lang="en-US" sz="1100" u="sng">
              <a:solidFill>
                <a:schemeClr val="dk1"/>
              </a:solidFill>
              <a:effectLst/>
              <a:latin typeface="+mn-lt"/>
              <a:ea typeface="+mn-ea"/>
              <a:cs typeface="+mn-cs"/>
            </a:rPr>
            <a:t>Approved Incentive</a:t>
          </a:r>
          <a:r>
            <a:rPr lang="en-US" sz="1100">
              <a:solidFill>
                <a:schemeClr val="dk1"/>
              </a:solidFill>
              <a:effectLst/>
              <a:latin typeface="+mn-lt"/>
              <a:ea typeface="+mn-ea"/>
              <a:cs typeface="+mn-cs"/>
            </a:rPr>
            <a:t>”). </a:t>
          </a:r>
          <a:r>
            <a:rPr lang="en-US" sz="1100" b="1" i="1">
              <a:solidFill>
                <a:schemeClr val="dk1"/>
              </a:solidFill>
              <a:effectLst/>
              <a:latin typeface="+mn-lt"/>
              <a:ea typeface="+mn-ea"/>
              <a:cs typeface="+mn-cs"/>
            </a:rPr>
            <a:t>Ameren Missouri will not pay incentives for any EEMs purchased or installed prior to issuance of a required Pre-Installation Approval or in excess of the Approved Incentive.</a:t>
          </a:r>
          <a:r>
            <a:rPr lang="en-US" sz="1100" i="1">
              <a:solidFill>
                <a:schemeClr val="dk1"/>
              </a:solidFill>
              <a:effectLst/>
              <a:latin typeface="+mn-lt"/>
              <a:ea typeface="+mn-ea"/>
              <a:cs typeface="+mn-cs"/>
            </a:rPr>
            <a:t>  </a:t>
          </a:r>
          <a:endParaRPr lang="en-US" sz="1100">
            <a:solidFill>
              <a:schemeClr val="dk1"/>
            </a:solidFill>
            <a:effectLst/>
            <a:latin typeface="+mn-lt"/>
            <a:ea typeface="+mn-ea"/>
            <a:cs typeface="+mn-cs"/>
          </a:endParaRPr>
        </a:p>
        <a:p>
          <a:r>
            <a:rPr lang="en-US" sz="1100" b="1">
              <a:solidFill>
                <a:schemeClr val="dk1"/>
              </a:solidFill>
              <a:effectLst/>
              <a:latin typeface="+mn-lt"/>
              <a:ea typeface="+mn-ea"/>
              <a:cs typeface="+mn-cs"/>
            </a:rPr>
            <a:t>e)</a:t>
          </a:r>
          <a:r>
            <a:rPr lang="en-US" sz="1100" b="1" i="1">
              <a:solidFill>
                <a:schemeClr val="dk1"/>
              </a:solidFill>
              <a:effectLst/>
              <a:latin typeface="+mn-lt"/>
              <a:ea typeface="+mn-ea"/>
              <a:cs typeface="+mn-cs"/>
            </a:rPr>
            <a:t> </a:t>
          </a:r>
          <a:r>
            <a:rPr lang="en-US" sz="1100">
              <a:solidFill>
                <a:schemeClr val="dk1"/>
              </a:solidFill>
              <a:effectLst/>
              <a:latin typeface="+mn-lt"/>
              <a:ea typeface="+mn-ea"/>
              <a:cs typeface="+mn-cs"/>
            </a:rPr>
            <a:t>The Pre-Installation Approval documents sent to the Customer will contain </a:t>
          </a:r>
          <a:r>
            <a:rPr lang="en-US" sz="1100" b="1">
              <a:solidFill>
                <a:schemeClr val="dk1"/>
              </a:solidFill>
              <a:effectLst/>
              <a:latin typeface="+mn-lt"/>
              <a:ea typeface="+mn-ea"/>
              <a:cs typeface="+mn-cs"/>
            </a:rPr>
            <a:t>documentation acknowledging Customer's acceptance of the Approved Incentive which must be signed and returned to Ameren Missouri within thirty (30) days</a:t>
          </a:r>
          <a:r>
            <a:rPr lang="en-US" sz="1100">
              <a:solidFill>
                <a:schemeClr val="dk1"/>
              </a:solidFill>
              <a:effectLst/>
              <a:latin typeface="+mn-lt"/>
              <a:ea typeface="+mn-ea"/>
              <a:cs typeface="+mn-cs"/>
            </a:rPr>
            <a:t> of its receipt ("</a:t>
          </a:r>
          <a:r>
            <a:rPr lang="en-US" sz="1100" u="sng">
              <a:solidFill>
                <a:schemeClr val="dk1"/>
              </a:solidFill>
              <a:effectLst/>
              <a:latin typeface="+mn-lt"/>
              <a:ea typeface="+mn-ea"/>
              <a:cs typeface="+mn-cs"/>
            </a:rPr>
            <a:t>Offer Acceptance</a:t>
          </a:r>
          <a:r>
            <a:rPr lang="en-US" sz="1100">
              <a:solidFill>
                <a:schemeClr val="dk1"/>
              </a:solidFill>
              <a:effectLst/>
              <a:latin typeface="+mn-lt"/>
              <a:ea typeface="+mn-ea"/>
              <a:cs typeface="+mn-cs"/>
            </a:rPr>
            <a:t>").</a:t>
          </a:r>
          <a:r>
            <a:rPr lang="en-US" sz="1100" i="1">
              <a:solidFill>
                <a:schemeClr val="dk1"/>
              </a:solidFill>
              <a:effectLst/>
              <a:latin typeface="+mn-lt"/>
              <a:ea typeface="+mn-ea"/>
              <a:cs typeface="+mn-cs"/>
            </a:rPr>
            <a:t> </a:t>
          </a:r>
          <a:r>
            <a:rPr lang="en-US" sz="1100">
              <a:solidFill>
                <a:schemeClr val="dk1"/>
              </a:solidFill>
              <a:effectLst/>
              <a:latin typeface="+mn-lt"/>
              <a:ea typeface="+mn-ea"/>
              <a:cs typeface="+mn-cs"/>
            </a:rPr>
            <a:t>If the Customer fails to return the Offer Acceptance before the deadline, then Ameren Missouri may deny all or a portion of Customer’s  BizSavers incentive payment without further liability of any kind.</a:t>
          </a:r>
        </a:p>
        <a:p>
          <a:endParaRPr lang="en-US" sz="1100">
            <a:solidFill>
              <a:schemeClr val="dk1"/>
            </a:solidFill>
            <a:effectLst/>
            <a:latin typeface="+mn-lt"/>
            <a:ea typeface="+mn-ea"/>
            <a:cs typeface="+mn-cs"/>
          </a:endParaRPr>
        </a:p>
        <a:p>
          <a:r>
            <a:rPr lang="en-US" sz="1100" b="1">
              <a:solidFill>
                <a:schemeClr val="dk1"/>
              </a:solidFill>
              <a:effectLst/>
              <a:latin typeface="+mn-lt"/>
              <a:ea typeface="+mn-ea"/>
              <a:cs typeface="+mn-cs"/>
            </a:rPr>
            <a:t>3. VENDOR SELECTION: </a:t>
          </a:r>
          <a:r>
            <a:rPr lang="en-US" sz="1100">
              <a:solidFill>
                <a:schemeClr val="dk1"/>
              </a:solidFill>
              <a:effectLst/>
              <a:latin typeface="+mn-lt"/>
              <a:ea typeface="+mn-ea"/>
              <a:cs typeface="+mn-cs"/>
            </a:rPr>
            <a:t>The Customer may self-perform, or select any vendor or contractor to perform, the work contemplated by its application, except to the extent any Program specifically requires the use of pre-approved vendors. Notwithstanding the foregoing, Ameren Missouri has the right, in its sole discretion, to prohibit any vendor or contractor from Program participation based on such vendor's or contractor's past performance in connection with BizSavers.</a:t>
          </a:r>
        </a:p>
        <a:p>
          <a:endParaRPr lang="en-US" sz="1100">
            <a:solidFill>
              <a:schemeClr val="dk1"/>
            </a:solidFill>
            <a:effectLst/>
            <a:latin typeface="+mn-lt"/>
            <a:ea typeface="+mn-ea"/>
            <a:cs typeface="+mn-cs"/>
          </a:endParaRPr>
        </a:p>
        <a:p>
          <a:r>
            <a:rPr lang="en-US" sz="1100" b="1">
              <a:solidFill>
                <a:schemeClr val="dk1"/>
              </a:solidFill>
              <a:effectLst/>
              <a:latin typeface="+mn-lt"/>
              <a:ea typeface="+mn-ea"/>
              <a:cs typeface="+mn-cs"/>
            </a:rPr>
            <a:t>4. REMOVAL OF EQUIPMENT: </a:t>
          </a:r>
          <a:r>
            <a:rPr lang="en-US" sz="1100">
              <a:solidFill>
                <a:schemeClr val="dk1"/>
              </a:solidFill>
              <a:effectLst/>
              <a:latin typeface="+mn-lt"/>
              <a:ea typeface="+mn-ea"/>
              <a:cs typeface="+mn-cs"/>
            </a:rPr>
            <a:t>The Customer agrees to remove and dispose of all materials and equipment replaced by BizSavers EEMs in accordance with all applicable laws, rules, and regulations. The Customer further agrees not to reinstall any such materials or equipment in the State of Missouri, or to knowingly transfer them to any third party for installation in the State of Missouri.</a:t>
          </a:r>
        </a:p>
        <a:p>
          <a:endParaRPr lang="en-US" sz="1100">
            <a:solidFill>
              <a:schemeClr val="dk1"/>
            </a:solidFill>
            <a:effectLst/>
            <a:latin typeface="+mn-lt"/>
            <a:ea typeface="+mn-ea"/>
            <a:cs typeface="+mn-cs"/>
          </a:endParaRPr>
        </a:p>
        <a:p>
          <a:r>
            <a:rPr lang="en-US" sz="1100" b="1">
              <a:solidFill>
                <a:schemeClr val="dk1"/>
              </a:solidFill>
              <a:effectLst/>
              <a:latin typeface="+mn-lt"/>
              <a:ea typeface="+mn-ea"/>
              <a:cs typeface="+mn-cs"/>
            </a:rPr>
            <a:t>5. INSTALLATION AND DOCUMENTATION SUBMITTAL DEADLINES:  </a:t>
          </a:r>
          <a:r>
            <a:rPr lang="en-US" sz="1100">
              <a:solidFill>
                <a:schemeClr val="dk1"/>
              </a:solidFill>
              <a:effectLst/>
              <a:latin typeface="+mn-lt"/>
              <a:ea typeface="+mn-ea"/>
              <a:cs typeface="+mn-cs"/>
            </a:rPr>
            <a:t>In order to receive a BizSavers incentive, </a:t>
          </a:r>
          <a:r>
            <a:rPr lang="en-US" sz="1100" b="1">
              <a:solidFill>
                <a:schemeClr val="dk1"/>
              </a:solidFill>
              <a:effectLst/>
              <a:latin typeface="+mn-lt"/>
              <a:ea typeface="+mn-ea"/>
              <a:cs typeface="+mn-cs"/>
            </a:rPr>
            <a:t>Customers must complete installation of the EEMs and submit supporting documentation no later than the earliest of: (i) for applications which do not require pre-approval pursuant to Section 2, one-hundred and eighty (180) days from the date of installation, (ii) for applications which require pre-approval pursuant to Section 2, twelve (12) months from the Customer’s receipt of the Pre-Installation Approval, or (iii) in all cases, January 31</a:t>
          </a:r>
          <a:r>
            <a:rPr lang="en-US" sz="1100" b="1" baseline="30000">
              <a:solidFill>
                <a:schemeClr val="dk1"/>
              </a:solidFill>
              <a:effectLst/>
              <a:latin typeface="+mn-lt"/>
              <a:ea typeface="+mn-ea"/>
              <a:cs typeface="+mn-cs"/>
            </a:rPr>
            <a:t>st</a:t>
          </a:r>
          <a:r>
            <a:rPr lang="en-US" sz="1100" b="1">
              <a:solidFill>
                <a:schemeClr val="dk1"/>
              </a:solidFill>
              <a:effectLst/>
              <a:latin typeface="+mn-lt"/>
              <a:ea typeface="+mn-ea"/>
              <a:cs typeface="+mn-cs"/>
            </a:rPr>
            <a:t> , 2019 or such earlier date as may be specified by an individual Program.</a:t>
          </a:r>
          <a:r>
            <a:rPr lang="en-US" sz="1100">
              <a:solidFill>
                <a:schemeClr val="dk1"/>
              </a:solidFill>
              <a:effectLst/>
              <a:latin typeface="+mn-lt"/>
              <a:ea typeface="+mn-ea"/>
              <a:cs typeface="+mn-cs"/>
            </a:rPr>
            <a:t>  Required supporting documentation includes copies of all invoices (or other documentation reasonably satisfactory to Ameren Missouri) of costs incurred by the Customer for with the purchase and installation of the EEMs set forth in its application, including all materials, labor, and equipment discounts.  If a single BizSavers application is submitted for two or more EEMs, the supporting documentation must be break out the costs of each EEM separately.  </a:t>
          </a:r>
        </a:p>
        <a:p>
          <a:endParaRPr lang="en-US" sz="1100">
            <a:solidFill>
              <a:schemeClr val="dk1"/>
            </a:solidFill>
            <a:effectLst/>
            <a:latin typeface="+mn-lt"/>
            <a:ea typeface="+mn-ea"/>
            <a:cs typeface="+mn-cs"/>
          </a:endParaRPr>
        </a:p>
        <a:p>
          <a:r>
            <a:rPr lang="en-US" sz="1100" b="1">
              <a:solidFill>
                <a:schemeClr val="dk1"/>
              </a:solidFill>
              <a:effectLst/>
              <a:latin typeface="+mn-lt"/>
              <a:ea typeface="+mn-ea"/>
              <a:cs typeface="+mn-cs"/>
            </a:rPr>
            <a:t>6. ADJUSTMENT OF INCENTIVE AMOUNTS: </a:t>
          </a:r>
          <a:r>
            <a:rPr lang="en-US" sz="1100">
              <a:solidFill>
                <a:schemeClr val="dk1"/>
              </a:solidFill>
              <a:effectLst/>
              <a:latin typeface="+mn-lt"/>
              <a:ea typeface="+mn-ea"/>
              <a:cs typeface="+mn-cs"/>
            </a:rPr>
            <a:t>Ameren Missouri reserves the right to adjust and/or negotiate the incentive amount based on its independent assessment of appropriate savings or cost estimates or if the quantity and/or cost of EEMs actually installed by the Customer differ from that stated in the application. </a:t>
          </a:r>
        </a:p>
        <a:p>
          <a:endParaRPr lang="en-US" sz="1100">
            <a:solidFill>
              <a:schemeClr val="dk1"/>
            </a:solidFill>
            <a:effectLst/>
            <a:latin typeface="+mn-lt"/>
            <a:ea typeface="+mn-ea"/>
            <a:cs typeface="+mn-cs"/>
          </a:endParaRPr>
        </a:p>
        <a:p>
          <a:r>
            <a:rPr lang="en-US" sz="1100" b="1">
              <a:solidFill>
                <a:schemeClr val="dk1"/>
              </a:solidFill>
              <a:effectLst/>
              <a:latin typeface="+mn-lt"/>
              <a:ea typeface="+mn-ea"/>
              <a:cs typeface="+mn-cs"/>
            </a:rPr>
            <a:t>7. INCENTIVE PAYMENTS: a) </a:t>
          </a:r>
          <a:r>
            <a:rPr lang="en-US" sz="1100">
              <a:solidFill>
                <a:schemeClr val="dk1"/>
              </a:solidFill>
              <a:effectLst/>
              <a:latin typeface="+mn-lt"/>
              <a:ea typeface="+mn-ea"/>
              <a:cs typeface="+mn-cs"/>
            </a:rPr>
            <a:t>Ameren Missouri anticipates payment of BizSavers incentives within forty-five (45) days following Customer's submission to Ameren Missouri of all documentation required by these Terms and Conditions, including, without limitation, installation documentation as described in Section 5.  All submitted documentation is subject to Ameren Missouri's review and approval. </a:t>
          </a:r>
          <a:r>
            <a:rPr lang="en-US" sz="1100" b="1">
              <a:solidFill>
                <a:schemeClr val="dk1"/>
              </a:solidFill>
              <a:effectLst/>
              <a:latin typeface="+mn-lt"/>
              <a:ea typeface="+mn-ea"/>
              <a:cs typeface="+mn-cs"/>
            </a:rPr>
            <a:t>b) </a:t>
          </a:r>
          <a:r>
            <a:rPr lang="en-US" sz="1100">
              <a:solidFill>
                <a:schemeClr val="dk1"/>
              </a:solidFill>
              <a:effectLst/>
              <a:latin typeface="+mn-lt"/>
              <a:ea typeface="+mn-ea"/>
              <a:cs typeface="+mn-cs"/>
            </a:rPr>
            <a:t>Ameren Missouri reserves the right to credit BizSavers incentives against any of Customer's unpaid or overdue Ameren Missouri utility accounts.  </a:t>
          </a:r>
          <a:r>
            <a:rPr lang="en-US" sz="1100" b="1">
              <a:solidFill>
                <a:schemeClr val="dk1"/>
              </a:solidFill>
              <a:effectLst/>
              <a:latin typeface="+mn-lt"/>
              <a:ea typeface="+mn-ea"/>
              <a:cs typeface="+mn-cs"/>
            </a:rPr>
            <a:t>c)</a:t>
          </a:r>
          <a:r>
            <a:rPr lang="en-US" sz="1100">
              <a:solidFill>
                <a:schemeClr val="dk1"/>
              </a:solidFill>
              <a:effectLst/>
              <a:latin typeface="+mn-lt"/>
              <a:ea typeface="+mn-ea"/>
              <a:cs typeface="+mn-cs"/>
            </a:rPr>
            <a:t>  Except for SBDI BizSavers incentives, which, if the Program requires, may be payable only to the contractor identified on the application, Customer may elect to: (i) receive incentives either by  check or as credit against an Ameren Missouri utility account; or (ii) have the incentive check made payable to a third party.  </a:t>
          </a:r>
        </a:p>
        <a:p>
          <a:endParaRPr lang="en-US" sz="1100">
            <a:solidFill>
              <a:schemeClr val="dk1"/>
            </a:solidFill>
            <a:effectLst/>
            <a:latin typeface="+mn-lt"/>
            <a:ea typeface="+mn-ea"/>
            <a:cs typeface="+mn-cs"/>
          </a:endParaRPr>
        </a:p>
        <a:p>
          <a:r>
            <a:rPr lang="en-US" sz="1100" b="1">
              <a:solidFill>
                <a:schemeClr val="dk1"/>
              </a:solidFill>
              <a:effectLst/>
              <a:latin typeface="+mn-lt"/>
              <a:ea typeface="+mn-ea"/>
              <a:cs typeface="+mn-cs"/>
            </a:rPr>
            <a:t>8. POST-INSTALLATION VERIFICATION -  INCENTIVES GREATER THAN $10,000.00: </a:t>
          </a:r>
          <a:r>
            <a:rPr lang="en-US" sz="1100">
              <a:solidFill>
                <a:schemeClr val="dk1"/>
              </a:solidFill>
              <a:effectLst/>
              <a:latin typeface="+mn-lt"/>
              <a:ea typeface="+mn-ea"/>
              <a:cs typeface="+mn-cs"/>
            </a:rPr>
            <a:t>Ameren Missouri shall only pay an Approved Applications in excess of $10,000.00 after it has performed a satisfactory post-installation verification. In the event Ameren Missouri determines that: (i) EEMs were not installed in a manner consistent with the Approved Application; (ii) unapproved EEMs were installed, (ii) installation was not consistent with generally accepted industry practices, and/or (iv) Customer has not received all applicable final drawings, operation and maintenance manuals, and/or operator training; then Ameren Missouri reserves the right to decrease or deny the related Approved Incentive payment.  </a:t>
          </a:r>
        </a:p>
        <a:p>
          <a:endParaRPr lang="en-US" sz="1100">
            <a:solidFill>
              <a:schemeClr val="dk1"/>
            </a:solidFill>
            <a:effectLst/>
            <a:latin typeface="+mn-lt"/>
            <a:ea typeface="+mn-ea"/>
            <a:cs typeface="+mn-cs"/>
          </a:endParaRPr>
        </a:p>
        <a:p>
          <a:r>
            <a:rPr lang="en-US" sz="1100" b="1">
              <a:solidFill>
                <a:schemeClr val="dk1"/>
              </a:solidFill>
              <a:effectLst/>
              <a:latin typeface="+mn-lt"/>
              <a:ea typeface="+mn-ea"/>
              <a:cs typeface="+mn-cs"/>
            </a:rPr>
            <a:t>9. POST-INCENTIVE</a:t>
          </a:r>
          <a:r>
            <a:rPr lang="en-US" sz="1100">
              <a:solidFill>
                <a:schemeClr val="dk1"/>
              </a:solidFill>
              <a:effectLst/>
              <a:latin typeface="+mn-lt"/>
              <a:ea typeface="+mn-ea"/>
              <a:cs typeface="+mn-cs"/>
            </a:rPr>
            <a:t> </a:t>
          </a:r>
          <a:r>
            <a:rPr lang="en-US" sz="1100" b="1">
              <a:solidFill>
                <a:schemeClr val="dk1"/>
              </a:solidFill>
              <a:effectLst/>
              <a:latin typeface="+mn-lt"/>
              <a:ea typeface="+mn-ea"/>
              <a:cs typeface="+mn-cs"/>
            </a:rPr>
            <a:t>MONITORING AND EVALUATION FOLLOW-UP VISITS: </a:t>
          </a:r>
          <a:r>
            <a:rPr lang="en-US" sz="1100">
              <a:solidFill>
                <a:schemeClr val="dk1"/>
              </a:solidFill>
              <a:effectLst/>
              <a:latin typeface="+mn-lt"/>
              <a:ea typeface="+mn-ea"/>
              <a:cs typeface="+mn-cs"/>
            </a:rPr>
            <a:t>Ameren Missouri reserves the right to make follow-up visits to a Customer's facility for which any BizSavers incentive was received for a period of thirty-six (36) months following installation of the applicable EEM.  Such site visits shall be made during normal business hours and with no less than one-week's advance notice to Customer.  During such site visits, Ameren Missouri will review operation of the EEMs (including energy performance), in order to determine whether all applicable Program conditions have been met. During such site visit, Customer shall provide Ameren Missouri with access to observe the EEMs and review related project documentation.  Ameren Missouri reserves the right to seek repayment of any BizSavers incentive in the event the applicable EEMs cannot be located, have not been installed, are not operational, or are not otherwise in compliance with the provisions of these Terms and Conditions or an application. </a:t>
          </a:r>
        </a:p>
        <a:p>
          <a:endParaRPr lang="en-US" sz="1100">
            <a:solidFill>
              <a:schemeClr val="dk1"/>
            </a:solidFill>
            <a:effectLst/>
            <a:latin typeface="+mn-lt"/>
            <a:ea typeface="+mn-ea"/>
            <a:cs typeface="+mn-cs"/>
          </a:endParaRPr>
        </a:p>
        <a:p>
          <a:r>
            <a:rPr lang="en-US" sz="1100" b="1">
              <a:solidFill>
                <a:schemeClr val="dk1"/>
              </a:solidFill>
              <a:effectLst/>
              <a:latin typeface="+mn-lt"/>
              <a:ea typeface="+mn-ea"/>
              <a:cs typeface="+mn-cs"/>
            </a:rPr>
            <a:t>10. INDEPENDENT TESTING: </a:t>
          </a:r>
          <a:r>
            <a:rPr lang="en-US" sz="1100">
              <a:solidFill>
                <a:schemeClr val="dk1"/>
              </a:solidFill>
              <a:effectLst/>
              <a:latin typeface="+mn-lt"/>
              <a:ea typeface="+mn-ea"/>
              <a:cs typeface="+mn-cs"/>
            </a:rPr>
            <a:t>Ameren Missouri reserves the right to deny BizSavers incentives for any EEM that has not been approved by a recognized, independent authority, such as the Underwriter's Laboratory (UL), Intertek ETL, and the American Refrigeration Institute (ARI). Ameren Missouri may, in its discretion, require the Customer to undertake, at its own expense, testing of a proposed EEM that does not carry the Listing Mark by UL, or an equivalent independent testing facility approved in advance by Ameren Missouri. </a:t>
          </a:r>
        </a:p>
        <a:p>
          <a:endParaRPr lang="en-US" sz="1100">
            <a:solidFill>
              <a:schemeClr val="dk1"/>
            </a:solidFill>
            <a:effectLst/>
            <a:latin typeface="+mn-lt"/>
            <a:ea typeface="+mn-ea"/>
            <a:cs typeface="+mn-cs"/>
          </a:endParaRPr>
        </a:p>
        <a:p>
          <a:r>
            <a:rPr lang="en-US" sz="1100" b="1">
              <a:solidFill>
                <a:schemeClr val="dk1"/>
              </a:solidFill>
              <a:effectLst/>
              <a:latin typeface="+mn-lt"/>
              <a:ea typeface="+mn-ea"/>
              <a:cs typeface="+mn-cs"/>
            </a:rPr>
            <a:t>11. CHANGES IN/CANCELLATION OF THE PROGRAM: a) </a:t>
          </a:r>
          <a:r>
            <a:rPr lang="en-US" sz="1100">
              <a:solidFill>
                <a:schemeClr val="dk1"/>
              </a:solidFill>
              <a:effectLst/>
              <a:latin typeface="+mn-lt"/>
              <a:ea typeface="+mn-ea"/>
              <a:cs typeface="+mn-cs"/>
            </a:rPr>
            <a:t>Ameren Missouri may change BizSavers' or any individual Program's requirements, incentives, or Terms &amp; Conditions at any time without notice, including suspending acceptance of applications or terminating any Program. Ameren Missouri is not obligated to approve any application in excess of its Program budgets. </a:t>
          </a:r>
          <a:r>
            <a:rPr lang="en-US" sz="1100" b="1">
              <a:solidFill>
                <a:schemeClr val="dk1"/>
              </a:solidFill>
              <a:effectLst/>
              <a:latin typeface="+mn-lt"/>
              <a:ea typeface="+mn-ea"/>
              <a:cs typeface="+mn-cs"/>
            </a:rPr>
            <a:t>b) </a:t>
          </a:r>
          <a:r>
            <a:rPr lang="en-US" sz="1100">
              <a:solidFill>
                <a:schemeClr val="dk1"/>
              </a:solidFill>
              <a:effectLst/>
              <a:latin typeface="+mn-lt"/>
              <a:ea typeface="+mn-ea"/>
              <a:cs typeface="+mn-cs"/>
            </a:rPr>
            <a:t>In the event of a Program change, Approved Applications will be processed to completion under the Terms &amp; Conditions in effect as of the Pre-Installation Approval date. </a:t>
          </a:r>
          <a:r>
            <a:rPr lang="en-US" sz="1100" b="1">
              <a:solidFill>
                <a:schemeClr val="dk1"/>
              </a:solidFill>
              <a:effectLst/>
              <a:latin typeface="+mn-lt"/>
              <a:ea typeface="+mn-ea"/>
              <a:cs typeface="+mn-cs"/>
            </a:rPr>
            <a:t>c)</a:t>
          </a:r>
          <a:r>
            <a:rPr lang="en-US" sz="1100">
              <a:solidFill>
                <a:schemeClr val="dk1"/>
              </a:solidFill>
              <a:effectLst/>
              <a:latin typeface="+mn-lt"/>
              <a:ea typeface="+mn-ea"/>
              <a:cs typeface="+mn-cs"/>
            </a:rPr>
            <a:t>  Applications which do not require pre-approval will be subject to Program rules in effect on the date of the application's submittal. </a:t>
          </a:r>
          <a:r>
            <a:rPr lang="en-US" sz="1100" b="1">
              <a:solidFill>
                <a:schemeClr val="dk1"/>
              </a:solidFill>
              <a:effectLst/>
              <a:latin typeface="+mn-lt"/>
              <a:ea typeface="+mn-ea"/>
              <a:cs typeface="+mn-cs"/>
            </a:rPr>
            <a:t>d) </a:t>
          </a:r>
          <a:r>
            <a:rPr lang="en-US" sz="1100">
              <a:solidFill>
                <a:schemeClr val="dk1"/>
              </a:solidFill>
              <a:effectLst/>
              <a:latin typeface="+mn-lt"/>
              <a:ea typeface="+mn-ea"/>
              <a:cs typeface="+mn-cs"/>
            </a:rPr>
            <a:t>BizSavers Incentives are offered on a first-come, first-served basis and are subject to the availability of Program funds.</a:t>
          </a:r>
        </a:p>
        <a:p>
          <a:endParaRPr lang="en-US" sz="1100">
            <a:solidFill>
              <a:schemeClr val="dk1"/>
            </a:solidFill>
            <a:effectLst/>
            <a:latin typeface="+mn-lt"/>
            <a:ea typeface="+mn-ea"/>
            <a:cs typeface="+mn-cs"/>
          </a:endParaRPr>
        </a:p>
        <a:p>
          <a:r>
            <a:rPr lang="en-US" sz="1100" b="1">
              <a:solidFill>
                <a:schemeClr val="dk1"/>
              </a:solidFill>
              <a:effectLst/>
              <a:latin typeface="+mn-lt"/>
              <a:ea typeface="+mn-ea"/>
              <a:cs typeface="+mn-cs"/>
            </a:rPr>
            <a:t>12. PUBLICITY OF CUSTOMER PARTICIPATION: </a:t>
          </a:r>
          <a:r>
            <a:rPr lang="en-US" sz="1100">
              <a:solidFill>
                <a:schemeClr val="dk1"/>
              </a:solidFill>
              <a:effectLst/>
              <a:latin typeface="+mn-lt"/>
              <a:ea typeface="+mn-ea"/>
              <a:cs typeface="+mn-cs"/>
            </a:rPr>
            <a:t>Ameren Missouri may publicize information relating to Customer's participation in BizSavers, including such data as: projected Program energy savings, incentive amounts paid, before and after pictures, and such other information that does not compromise Customer's reasonable expectations of confidentiality of proprietary or competitive information. In the latter instance, Ameren Missouri will obtain Customer's consent to make such information public, which consent shall not be unreasonably withheld or delayed.</a:t>
          </a:r>
        </a:p>
        <a:p>
          <a:endParaRPr lang="en-US" sz="1100">
            <a:solidFill>
              <a:schemeClr val="dk1"/>
            </a:solidFill>
            <a:effectLst/>
            <a:latin typeface="+mn-lt"/>
            <a:ea typeface="+mn-ea"/>
            <a:cs typeface="+mn-cs"/>
          </a:endParaRPr>
        </a:p>
        <a:p>
          <a:r>
            <a:rPr lang="en-US" sz="1100" b="1">
              <a:solidFill>
                <a:schemeClr val="dk1"/>
              </a:solidFill>
              <a:effectLst/>
              <a:latin typeface="+mn-lt"/>
              <a:ea typeface="+mn-ea"/>
              <a:cs typeface="+mn-cs"/>
            </a:rPr>
            <a:t>13. OWNERSHIP OF CAPACITY AND/OR ENVIRONMENTAL CREDITS: a) </a:t>
          </a:r>
          <a:r>
            <a:rPr lang="en-US" sz="1100">
              <a:solidFill>
                <a:schemeClr val="dk1"/>
              </a:solidFill>
              <a:effectLst/>
              <a:latin typeface="+mn-lt"/>
              <a:ea typeface="+mn-ea"/>
              <a:cs typeface="+mn-cs"/>
            </a:rPr>
            <a:t>Except as set forth in this Section 13, the Customer is the owner of all EEMs for which it receives BizSavers incentive. </a:t>
          </a:r>
          <a:r>
            <a:rPr lang="en-US" sz="1100" b="1">
              <a:solidFill>
                <a:schemeClr val="dk1"/>
              </a:solidFill>
              <a:effectLst/>
              <a:latin typeface="+mn-lt"/>
              <a:ea typeface="+mn-ea"/>
              <a:cs typeface="+mn-cs"/>
            </a:rPr>
            <a:t>b) </a:t>
          </a:r>
          <a:r>
            <a:rPr lang="en-US" sz="1100">
              <a:solidFill>
                <a:schemeClr val="dk1"/>
              </a:solidFill>
              <a:effectLst/>
              <a:latin typeface="+mn-lt"/>
              <a:ea typeface="+mn-ea"/>
              <a:cs typeface="+mn-cs"/>
            </a:rPr>
            <a:t>Ameren Missouri has the sole ownership interest in, and right to, any electric system capacity credits and environmental credits that may be associated with EEMs for which BizSavers incentives were received, and Ameren Missouri may dispose of such credits in any manner authorized by law or regulation. </a:t>
          </a:r>
          <a:r>
            <a:rPr lang="en-US" sz="1100" b="1">
              <a:solidFill>
                <a:schemeClr val="dk1"/>
              </a:solidFill>
              <a:effectLst/>
              <a:latin typeface="+mn-lt"/>
              <a:ea typeface="+mn-ea"/>
              <a:cs typeface="+mn-cs"/>
            </a:rPr>
            <a:t>c) </a:t>
          </a:r>
          <a:r>
            <a:rPr lang="en-US" sz="1100">
              <a:solidFill>
                <a:schemeClr val="dk1"/>
              </a:solidFill>
              <a:effectLst/>
              <a:latin typeface="+mn-lt"/>
              <a:ea typeface="+mn-ea"/>
              <a:cs typeface="+mn-cs"/>
            </a:rPr>
            <a:t>No action taken with respect to the credits set forth in Section 13(b) shall interfere with Customer's use of its EEMs. </a:t>
          </a:r>
        </a:p>
        <a:p>
          <a:endParaRPr lang="en-US" sz="1100">
            <a:solidFill>
              <a:schemeClr val="dk1"/>
            </a:solidFill>
            <a:effectLst/>
            <a:latin typeface="+mn-lt"/>
            <a:ea typeface="+mn-ea"/>
            <a:cs typeface="+mn-cs"/>
          </a:endParaRPr>
        </a:p>
        <a:p>
          <a:r>
            <a:rPr lang="en-US" sz="1100" b="1">
              <a:solidFill>
                <a:schemeClr val="dk1"/>
              </a:solidFill>
              <a:effectLst/>
              <a:latin typeface="+mn-lt"/>
              <a:ea typeface="+mn-ea"/>
              <a:cs typeface="+mn-cs"/>
            </a:rPr>
            <a:t>14. LIMITATION OF LIABILITY AND INDEMNIFICATION: a</a:t>
          </a:r>
          <a:r>
            <a:rPr lang="en-US" sz="1100">
              <a:solidFill>
                <a:schemeClr val="dk1"/>
              </a:solidFill>
              <a:effectLst/>
              <a:latin typeface="+mn-lt"/>
              <a:ea typeface="+mn-ea"/>
              <a:cs typeface="+mn-cs"/>
            </a:rPr>
            <a:t>) Ameren Missouri’s liability to Customer under BizSavers will be limited to payment of incentive amounts as set forth in this document.  Neither Ameren Missouri nor any of its affiliates or representatives shall be liable to the Customer for any special, indirect, consequential or incidental damages or for any damages in tort (including negligence) caused by any activities associated with BizSavers. By participating in BizSavers, Customer agrees to waive any claims it may have against, and fully releases, Ameren Missouri from all such damages, of any kind or nature. </a:t>
          </a:r>
          <a:r>
            <a:rPr lang="en-US" sz="1100" b="1">
              <a:solidFill>
                <a:schemeClr val="dk1"/>
              </a:solidFill>
              <a:effectLst/>
              <a:latin typeface="+mn-lt"/>
              <a:ea typeface="+mn-ea"/>
              <a:cs typeface="+mn-cs"/>
            </a:rPr>
            <a:t>b) </a:t>
          </a:r>
          <a:r>
            <a:rPr lang="en-US" sz="1100">
              <a:solidFill>
                <a:schemeClr val="dk1"/>
              </a:solidFill>
              <a:effectLst/>
              <a:latin typeface="+mn-lt"/>
              <a:ea typeface="+mn-ea"/>
              <a:cs typeface="+mn-cs"/>
            </a:rPr>
            <a:t>The Customer shall protect, indemnify, and hold harmless Ameren Missouri and its affiliates and representatives from and against all liabilities, losses, claims, damages, judgments, penalties, causes of action, costs and expenses (including, without limitation, attorney's fees and expenses) incurred by or assessed against Ameren Missouri or its affiliates or representatives arising out of or relating to Customer’s participation in BizSavers. </a:t>
          </a:r>
        </a:p>
        <a:p>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 </a:t>
          </a:r>
          <a:r>
            <a:rPr lang="en-US" sz="1100" b="1">
              <a:solidFill>
                <a:schemeClr val="dk1"/>
              </a:solidFill>
              <a:effectLst/>
              <a:latin typeface="+mn-lt"/>
              <a:ea typeface="+mn-ea"/>
              <a:cs typeface="+mn-cs"/>
            </a:rPr>
            <a:t>15. NO WARRANTIES: a) NEITHER AMEREN MISSOURI NOR ITS REPRESENTATIVES ENDORSES, GUARANTEES, OR PROVIDES ANY WARRANTY WITH RESPECT TO ANY EEM, CONTRACTOR, MANUFACTURER OR PRODUCT, EXPRESSED OR IMPLIED, INCLUDING ANY IMPLIED WARRANTY OF MERCHANTABILITY OR IMPLIED WARRANTY OF FITNESS FOR A PARTICULAR PURPOSE. AMEREN MISSOURI IS NOT LIABLE OR RESPONSIBLE FOR ANY NEGLIGENT ACT OR OMISSION OF ANY CONTRACTOR ENGAGED BY CUSTOMER. b) NEITHER AMEREN MISSOURI NOR ITS REPRESENTATIVES ARE RESPONSIBLE FOR ENSURING THAT THE DESIGN, ENGINEERING OR INSTALLATION OF ANY EEM IS PROPER OR COMPLIES WITH ANY APPLICABLE LAW, CODE, OR INDUSTRY STANDARD. AMEREN MISSOURI DOES NOT MAKE ANY REPRESENTATION OF ANY KIND REGARDING THE ENERGY SAVINGS OR OTHER RESULTS ACHIEVABLE BY ANY EEMs OR THE SAFETY OF SUCH MEASURES.</a:t>
          </a:r>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 </a:t>
          </a:r>
        </a:p>
        <a:p>
          <a:r>
            <a:rPr lang="en-US" sz="1100" b="1">
              <a:solidFill>
                <a:schemeClr val="dk1"/>
              </a:solidFill>
              <a:effectLst/>
              <a:latin typeface="+mn-lt"/>
              <a:ea typeface="+mn-ea"/>
              <a:cs typeface="+mn-cs"/>
            </a:rPr>
            <a:t>16. </a:t>
          </a:r>
          <a:r>
            <a:rPr lang="en-US" sz="1100" b="1" cap="all">
              <a:solidFill>
                <a:schemeClr val="dk1"/>
              </a:solidFill>
              <a:effectLst/>
              <a:latin typeface="+mn-lt"/>
              <a:ea typeface="+mn-ea"/>
              <a:cs typeface="+mn-cs"/>
            </a:rPr>
            <a:t>Eligibility Disclaimer</a:t>
          </a:r>
          <a:r>
            <a:rPr lang="en-US" sz="1100" b="1">
              <a:solidFill>
                <a:schemeClr val="dk1"/>
              </a:solidFill>
              <a:effectLst/>
              <a:latin typeface="+mn-lt"/>
              <a:ea typeface="+mn-ea"/>
              <a:cs typeface="+mn-cs"/>
            </a:rPr>
            <a:t>: </a:t>
          </a:r>
          <a:r>
            <a:rPr lang="en-US" sz="1100">
              <a:solidFill>
                <a:schemeClr val="dk1"/>
              </a:solidFill>
              <a:effectLst/>
              <a:latin typeface="+mn-lt"/>
              <a:ea typeface="+mn-ea"/>
              <a:cs typeface="+mn-cs"/>
            </a:rPr>
            <a:t>customer electricity rates, charges and service fees determined by the Missouri Public Service Commission are subject to change. Future rate adjustments may positively or negatively impact financial savings projected from your energy efficiency investment. Ameren Missouri makes no guarantees regarding savings based on future electricity rate projections, including those formulated by third parties.</a:t>
          </a:r>
        </a:p>
        <a:p>
          <a:r>
            <a:rPr lang="en-US" sz="1100" b="1">
              <a:solidFill>
                <a:schemeClr val="dk1"/>
              </a:solidFill>
              <a:effectLst/>
              <a:latin typeface="+mn-lt"/>
              <a:ea typeface="+mn-ea"/>
              <a:cs typeface="+mn-cs"/>
            </a:rPr>
            <a:t> </a:t>
          </a:r>
          <a:endParaRPr lang="en-US" sz="1100">
            <a:solidFill>
              <a:schemeClr val="dk1"/>
            </a:solidFill>
            <a:effectLst/>
            <a:latin typeface="+mn-lt"/>
            <a:ea typeface="+mn-ea"/>
            <a:cs typeface="+mn-cs"/>
          </a:endParaRPr>
        </a:p>
        <a:p>
          <a:r>
            <a:rPr lang="en-US" sz="1100" b="1">
              <a:solidFill>
                <a:schemeClr val="dk1"/>
              </a:solidFill>
              <a:effectLst/>
              <a:latin typeface="+mn-lt"/>
              <a:ea typeface="+mn-ea"/>
              <a:cs typeface="+mn-cs"/>
            </a:rPr>
            <a:t>17. PAYEE MUST PAY ALL TAXES: Incentives received by the Payee under this Application may be taxable by the federal, state, and local government. The Payee is responsible for declaring and paying all such taxes. </a:t>
          </a:r>
        </a:p>
        <a:p>
          <a:endParaRPr lang="en-US" sz="1100">
            <a:solidFill>
              <a:schemeClr val="dk1"/>
            </a:solidFill>
            <a:effectLst/>
            <a:latin typeface="+mn-lt"/>
            <a:ea typeface="+mn-ea"/>
            <a:cs typeface="+mn-cs"/>
          </a:endParaRPr>
        </a:p>
        <a:p>
          <a:r>
            <a:rPr lang="en-US" sz="1100" b="1">
              <a:solidFill>
                <a:schemeClr val="dk1"/>
              </a:solidFill>
              <a:effectLst/>
              <a:latin typeface="+mn-lt"/>
              <a:ea typeface="+mn-ea"/>
              <a:cs typeface="+mn-cs"/>
            </a:rPr>
            <a:t>18. MISCELLANEOUS: a) </a:t>
          </a:r>
          <a:r>
            <a:rPr lang="en-US" sz="1100">
              <a:solidFill>
                <a:schemeClr val="dk1"/>
              </a:solidFill>
              <a:effectLst/>
              <a:latin typeface="+mn-lt"/>
              <a:ea typeface="+mn-ea"/>
              <a:cs typeface="+mn-cs"/>
            </a:rPr>
            <a:t>The entire agreement between the Customer and Ameren Missouri is composed of all applicable Program forms and documents (including, without limitation, Customer's application) and these Terms and Conditions. </a:t>
          </a:r>
          <a:r>
            <a:rPr lang="en-US" sz="1100" b="1">
              <a:solidFill>
                <a:schemeClr val="dk1"/>
              </a:solidFill>
              <a:effectLst/>
              <a:latin typeface="+mn-lt"/>
              <a:ea typeface="+mn-ea"/>
              <a:cs typeface="+mn-cs"/>
            </a:rPr>
            <a:t>b) </a:t>
          </a:r>
          <a:r>
            <a:rPr lang="en-US" sz="1100">
              <a:solidFill>
                <a:schemeClr val="dk1"/>
              </a:solidFill>
              <a:effectLst/>
              <a:latin typeface="+mn-lt"/>
              <a:ea typeface="+mn-ea"/>
              <a:cs typeface="+mn-cs"/>
            </a:rPr>
            <a:t>Paragraph headings are for the convenience of the parties only and are not to be construed as part of these Terms and Conditions. </a:t>
          </a:r>
          <a:r>
            <a:rPr lang="en-US" sz="1100" b="1">
              <a:solidFill>
                <a:schemeClr val="dk1"/>
              </a:solidFill>
              <a:effectLst/>
              <a:latin typeface="+mn-lt"/>
              <a:ea typeface="+mn-ea"/>
              <a:cs typeface="+mn-cs"/>
            </a:rPr>
            <a:t>c) </a:t>
          </a:r>
          <a:r>
            <a:rPr lang="en-US" sz="1100">
              <a:solidFill>
                <a:schemeClr val="dk1"/>
              </a:solidFill>
              <a:effectLst/>
              <a:latin typeface="+mn-lt"/>
              <a:ea typeface="+mn-ea"/>
              <a:cs typeface="+mn-cs"/>
            </a:rPr>
            <a:t>The Customer acknowledges that the only individuals authorized to bind Ameren Missouri under BizSavers are Ameren Missouri's staff and authorized agents. </a:t>
          </a:r>
          <a:r>
            <a:rPr lang="en-US" sz="1100" b="1">
              <a:solidFill>
                <a:schemeClr val="dk1"/>
              </a:solidFill>
              <a:effectLst/>
              <a:latin typeface="+mn-lt"/>
              <a:ea typeface="+mn-ea"/>
              <a:cs typeface="+mn-cs"/>
            </a:rPr>
            <a:t>d) </a:t>
          </a:r>
          <a:r>
            <a:rPr lang="en-US" sz="1100">
              <a:solidFill>
                <a:schemeClr val="dk1"/>
              </a:solidFill>
              <a:effectLst/>
              <a:latin typeface="+mn-lt"/>
              <a:ea typeface="+mn-ea"/>
              <a:cs typeface="+mn-cs"/>
            </a:rPr>
            <a:t>If any provision of these Terms and Conditions is deemed invalid by any court or administrative body having jurisdiction, such ruling shall not invalidate any other provision, and the remaining Terms and Conditions shall remain in full force and effect. </a:t>
          </a:r>
          <a:r>
            <a:rPr lang="en-US" sz="1100" b="1">
              <a:solidFill>
                <a:schemeClr val="dk1"/>
              </a:solidFill>
              <a:effectLst/>
              <a:latin typeface="+mn-lt"/>
              <a:ea typeface="+mn-ea"/>
              <a:cs typeface="+mn-cs"/>
            </a:rPr>
            <a:t>e) </a:t>
          </a:r>
          <a:r>
            <a:rPr lang="en-US" sz="1100">
              <a:solidFill>
                <a:schemeClr val="dk1"/>
              </a:solidFill>
              <a:effectLst/>
              <a:latin typeface="+mn-lt"/>
              <a:ea typeface="+mn-ea"/>
              <a:cs typeface="+mn-cs"/>
            </a:rPr>
            <a:t>If a dispute arises out of, or relates to a BizSavers incentive or these Terms and Conditions, and if such dispute cannot be settled through negotiation, Ameren Missouri and the Customer agree first to try in good faith to settle the dispute by mediation administered by the American Arbitration Association under its Commercial Mediation Procedures. If the parties do not reach resolution within a period of 10 days after submittal to mediation, then, upon notice by either party to the other, all disputes, claims, questions, or differences shall be finally settled by arbitration administered by the American Arbitration Association at a location selected by Ameren Missouri in the State of Missouri, in accordance with the provisions of its Commercial Arbitration Rules. Resolution of disputes concerning these Terms and Conditions, or any other requirement of a BizSavers application or condition of incentive award, resolution will be governed in all respects by the laws, statutes, and regulations of the State of Missouri. </a:t>
          </a:r>
          <a:r>
            <a:rPr lang="en-US" sz="1100" b="1">
              <a:solidFill>
                <a:schemeClr val="dk1"/>
              </a:solidFill>
              <a:effectLst/>
              <a:latin typeface="+mn-lt"/>
              <a:ea typeface="+mn-ea"/>
              <a:cs typeface="+mn-cs"/>
            </a:rPr>
            <a:t>f</a:t>
          </a:r>
          <a:r>
            <a:rPr lang="en-US" sz="1100">
              <a:solidFill>
                <a:schemeClr val="dk1"/>
              </a:solidFill>
              <a:effectLst/>
              <a:latin typeface="+mn-lt"/>
              <a:ea typeface="+mn-ea"/>
              <a:cs typeface="+mn-cs"/>
            </a:rPr>
            <a:t>) </a:t>
          </a:r>
          <a:r>
            <a:rPr lang="en-US" sz="1100" b="1">
              <a:solidFill>
                <a:schemeClr val="dk1"/>
              </a:solidFill>
              <a:effectLst/>
              <a:latin typeface="+mn-lt"/>
              <a:ea typeface="+mn-ea"/>
              <a:cs typeface="+mn-cs"/>
            </a:rPr>
            <a:t>AMEREN MISSOURI AND CUSTOMER HEREBY IRREVOCABLY AND UNCONDITIONALLY WAIVE ANY RIGHT EITHER SUCH PARTY MAY HAVE TO A TRIAL BY JURY OR TO INITIATE OR BECOME A PARTY TO ANY CLASS ACTION CLAIM IN RESPECT OF ANY ACTION, SUIT OR PROCEEDING DIRECTLY OR INDIRECTLY ARISING OUT OF OR RELATING TO A BIZSAVERS APPLICATION, THESE TERMS AND CONDITIONS, OR A BIZSAVERS INCENTIVE. g) </a:t>
          </a:r>
          <a:r>
            <a:rPr lang="en-US" sz="1100">
              <a:solidFill>
                <a:schemeClr val="dk1"/>
              </a:solidFill>
              <a:effectLst/>
              <a:latin typeface="+mn-lt"/>
              <a:ea typeface="+mn-ea"/>
              <a:cs typeface="+mn-cs"/>
            </a:rPr>
            <a:t>Customer shall not assign any rights it may have hereunder without the prior written consent of Ameren Missouri, except for the optional third-party assignment of incentives as provided herein. Any assignment in violation of this provision shall be deemed null and void. </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22</xdr:col>
      <xdr:colOff>2551</xdr:colOff>
      <xdr:row>4</xdr:row>
      <xdr:rowOff>200705</xdr:rowOff>
    </xdr:from>
    <xdr:to>
      <xdr:col>27</xdr:col>
      <xdr:colOff>2549</xdr:colOff>
      <xdr:row>7</xdr:row>
      <xdr:rowOff>0</xdr:rowOff>
    </xdr:to>
    <xdr:sp macro="" textlink="M2S5">
      <xdr:nvSpPr>
        <xdr:cNvPr id="15" name="SUBMENU5">
          <a:hlinkClick xmlns:r="http://schemas.openxmlformats.org/officeDocument/2006/relationships" r:id="rId1"/>
        </xdr:cNvPr>
        <xdr:cNvSpPr/>
      </xdr:nvSpPr>
      <xdr:spPr>
        <a:xfrm>
          <a:off x="6917701" y="1000805"/>
          <a:ext cx="1571623" cy="399370"/>
        </a:xfrm>
        <a:prstGeom prst="round2SameRect">
          <a:avLst/>
        </a:prstGeom>
        <a:solidFill>
          <a:srgbClr val="555555"/>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0EF88A6-2636-4086-A650-C932DE98DE91}"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New Contruction ONLY
Design Team Info</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27</xdr:col>
      <xdr:colOff>0</xdr:colOff>
      <xdr:row>4</xdr:row>
      <xdr:rowOff>200705</xdr:rowOff>
    </xdr:from>
    <xdr:to>
      <xdr:col>32</xdr:col>
      <xdr:colOff>2865</xdr:colOff>
      <xdr:row>7</xdr:row>
      <xdr:rowOff>0</xdr:rowOff>
    </xdr:to>
    <xdr:sp macro="" textlink="M2S6">
      <xdr:nvSpPr>
        <xdr:cNvPr id="16" name="SUBMENU6">
          <a:hlinkClick xmlns:r="http://schemas.openxmlformats.org/officeDocument/2006/relationships" r:id="rId2"/>
        </xdr:cNvPr>
        <xdr:cNvSpPr/>
      </xdr:nvSpPr>
      <xdr:spPr>
        <a:xfrm>
          <a:off x="8486775" y="1000805"/>
          <a:ext cx="1574490" cy="399370"/>
        </a:xfrm>
        <a:prstGeom prst="round2SameRect">
          <a:avLst/>
        </a:prstGeom>
        <a:solidFill>
          <a:srgbClr val="555555"/>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BD6B52D5-D031-4BC0-AFAB-829122150994}"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M2S6</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32</xdr:col>
      <xdr:colOff>2865</xdr:colOff>
      <xdr:row>4</xdr:row>
      <xdr:rowOff>200705</xdr:rowOff>
    </xdr:from>
    <xdr:to>
      <xdr:col>37</xdr:col>
      <xdr:colOff>2720</xdr:colOff>
      <xdr:row>7</xdr:row>
      <xdr:rowOff>0</xdr:rowOff>
    </xdr:to>
    <xdr:sp macro="" textlink="M2S7">
      <xdr:nvSpPr>
        <xdr:cNvPr id="17" name="SUBMENU7">
          <a:hlinkClick xmlns:r="http://schemas.openxmlformats.org/officeDocument/2006/relationships" r:id="rId3"/>
        </xdr:cNvPr>
        <xdr:cNvSpPr/>
      </xdr:nvSpPr>
      <xdr:spPr>
        <a:xfrm>
          <a:off x="10061265" y="1000805"/>
          <a:ext cx="1571480" cy="399370"/>
        </a:xfrm>
        <a:prstGeom prst="round2SameRect">
          <a:avLst/>
        </a:prstGeom>
        <a:solidFill>
          <a:srgbClr val="555555"/>
        </a:solidFill>
        <a:ln w="254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B073450E-5F1A-40FE-917D-F5188E72474C}"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M2S7</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37</xdr:col>
      <xdr:colOff>2720</xdr:colOff>
      <xdr:row>4</xdr:row>
      <xdr:rowOff>200705</xdr:rowOff>
    </xdr:from>
    <xdr:to>
      <xdr:col>42</xdr:col>
      <xdr:colOff>0</xdr:colOff>
      <xdr:row>7</xdr:row>
      <xdr:rowOff>0</xdr:rowOff>
    </xdr:to>
    <xdr:sp macro="" textlink="M2S8">
      <xdr:nvSpPr>
        <xdr:cNvPr id="18" name="SUBMENU8">
          <a:hlinkClick xmlns:r="http://schemas.openxmlformats.org/officeDocument/2006/relationships" r:id="rId4"/>
        </xdr:cNvPr>
        <xdr:cNvSpPr/>
      </xdr:nvSpPr>
      <xdr:spPr>
        <a:xfrm>
          <a:off x="11632745" y="1000805"/>
          <a:ext cx="1568905" cy="399370"/>
        </a:xfrm>
        <a:prstGeom prst="round2SameRect">
          <a:avLst/>
        </a:prstGeom>
        <a:solidFill>
          <a:srgbClr val="555555"/>
        </a:solidFill>
        <a:ln w="254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05D9615E-C5D6-4F54-94DF-ADF81FF77BE6}"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M2S8</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editAs="oneCell">
    <xdr:from>
      <xdr:col>41</xdr:col>
      <xdr:colOff>0</xdr:colOff>
      <xdr:row>9</xdr:row>
      <xdr:rowOff>1047</xdr:rowOff>
    </xdr:from>
    <xdr:to>
      <xdr:col>42</xdr:col>
      <xdr:colOff>313195</xdr:colOff>
      <xdr:row>11</xdr:row>
      <xdr:rowOff>1046</xdr:rowOff>
    </xdr:to>
    <xdr:sp macro="" textlink="">
      <xdr:nvSpPr>
        <xdr:cNvPr id="2" name="NEXT">
          <a:hlinkClick xmlns:r="http://schemas.openxmlformats.org/officeDocument/2006/relationships" r:id="rId5"/>
        </xdr:cNvPr>
        <xdr:cNvSpPr>
          <a:spLocks noChangeAspect="1"/>
        </xdr:cNvSpPr>
      </xdr:nvSpPr>
      <xdr:spPr>
        <a:xfrm>
          <a:off x="12887325" y="1801272"/>
          <a:ext cx="627520" cy="400049"/>
        </a:xfrm>
        <a:prstGeom prst="rightArrow">
          <a:avLst/>
        </a:prstGeom>
        <a:solidFill>
          <a:srgbClr val="1B6CB5"/>
        </a:solidFill>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7</xdr:col>
      <xdr:colOff>457</xdr:colOff>
      <xdr:row>1</xdr:row>
      <xdr:rowOff>0</xdr:rowOff>
    </xdr:from>
    <xdr:to>
      <xdr:col>12</xdr:col>
      <xdr:colOff>0</xdr:colOff>
      <xdr:row>4</xdr:row>
      <xdr:rowOff>0</xdr:rowOff>
    </xdr:to>
    <xdr:sp macro="" textlink="MAIN1">
      <xdr:nvSpPr>
        <xdr:cNvPr id="3" name="MENU1">
          <a:hlinkClick xmlns:r="http://schemas.openxmlformats.org/officeDocument/2006/relationships" r:id="rId6"/>
        </xdr:cNvPr>
        <xdr:cNvSpPr/>
      </xdr:nvSpPr>
      <xdr:spPr>
        <a:xfrm>
          <a:off x="2200732" y="200025"/>
          <a:ext cx="1571168" cy="600075"/>
        </a:xfrm>
        <a:prstGeom prst="round2SameRect">
          <a:avLst/>
        </a:prstGeom>
        <a:solidFill>
          <a:srgbClr val="439639"/>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D6F2F067-2676-4601-ABCE-75BD5137E3D5}"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START</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12</xdr:col>
      <xdr:colOff>0</xdr:colOff>
      <xdr:row>1</xdr:row>
      <xdr:rowOff>133350</xdr:rowOff>
    </xdr:from>
    <xdr:to>
      <xdr:col>17</xdr:col>
      <xdr:colOff>0</xdr:colOff>
      <xdr:row>4</xdr:row>
      <xdr:rowOff>133350</xdr:rowOff>
    </xdr:to>
    <xdr:sp macro="" textlink="MAIN2">
      <xdr:nvSpPr>
        <xdr:cNvPr id="4" name="MENU2">
          <a:hlinkClick xmlns:r="http://schemas.openxmlformats.org/officeDocument/2006/relationships" r:id="rId7"/>
        </xdr:cNvPr>
        <xdr:cNvSpPr/>
      </xdr:nvSpPr>
      <xdr:spPr>
        <a:xfrm>
          <a:off x="3771900" y="333375"/>
          <a:ext cx="1571625" cy="600075"/>
        </a:xfrm>
        <a:prstGeom prst="round2SameRect">
          <a:avLst/>
        </a:prstGeom>
        <a:solidFill>
          <a:srgbClr val="7BC143"/>
        </a:solidFill>
        <a:ln w="12700">
          <a:solidFill>
            <a:srgbClr val="7F7F7F"/>
          </a:solidFill>
        </a:ln>
        <a:effectLst>
          <a:outerShdw blurRad="25400" dist="508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59A035B9-F1D2-4E89-B262-AF2DF0C338A9}"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PROJECT INFORMATION</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16</xdr:col>
      <xdr:colOff>313764</xdr:colOff>
      <xdr:row>1</xdr:row>
      <xdr:rowOff>0</xdr:rowOff>
    </xdr:from>
    <xdr:to>
      <xdr:col>26</xdr:col>
      <xdr:colOff>313764</xdr:colOff>
      <xdr:row>4</xdr:row>
      <xdr:rowOff>0</xdr:rowOff>
    </xdr:to>
    <xdr:sp macro="" textlink="MAIN3">
      <xdr:nvSpPr>
        <xdr:cNvPr id="5" name="MENU3">
          <a:hlinkClick xmlns:r="http://schemas.openxmlformats.org/officeDocument/2006/relationships" r:id="rId8"/>
        </xdr:cNvPr>
        <xdr:cNvSpPr/>
      </xdr:nvSpPr>
      <xdr:spPr>
        <a:xfrm>
          <a:off x="5333999" y="201706"/>
          <a:ext cx="3137647" cy="605118"/>
        </a:xfrm>
        <a:prstGeom prst="round2SameRect">
          <a:avLst/>
        </a:prstGeom>
        <a:solidFill>
          <a:srgbClr val="439639"/>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06A037F-AE33-47CC-85C1-F6D62694F95D}"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EMS INFORMATION INPUT</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22</xdr:col>
      <xdr:colOff>0</xdr:colOff>
      <xdr:row>1</xdr:row>
      <xdr:rowOff>0</xdr:rowOff>
    </xdr:from>
    <xdr:to>
      <xdr:col>27</xdr:col>
      <xdr:colOff>0</xdr:colOff>
      <xdr:row>4</xdr:row>
      <xdr:rowOff>0</xdr:rowOff>
    </xdr:to>
    <xdr:sp macro="" textlink="MAIN4">
      <xdr:nvSpPr>
        <xdr:cNvPr id="6" name="MENU4" hidden="1">
          <a:hlinkClick xmlns:r="http://schemas.openxmlformats.org/officeDocument/2006/relationships" r:id="rId9"/>
        </xdr:cNvPr>
        <xdr:cNvSpPr/>
      </xdr:nvSpPr>
      <xdr:spPr>
        <a:xfrm>
          <a:off x="6915150" y="200025"/>
          <a:ext cx="1571625" cy="600075"/>
        </a:xfrm>
        <a:prstGeom prst="round2SameRect">
          <a:avLst/>
        </a:prstGeom>
        <a:solidFill>
          <a:srgbClr val="439639"/>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CB369157-CA5B-4E40-B1DE-604993B819B3}"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CUSTOM MEASURES INPUT</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27</xdr:col>
      <xdr:colOff>0</xdr:colOff>
      <xdr:row>1</xdr:row>
      <xdr:rowOff>0</xdr:rowOff>
    </xdr:from>
    <xdr:to>
      <xdr:col>32</xdr:col>
      <xdr:colOff>0</xdr:colOff>
      <xdr:row>4</xdr:row>
      <xdr:rowOff>0</xdr:rowOff>
    </xdr:to>
    <xdr:sp macro="" textlink="MAIN5">
      <xdr:nvSpPr>
        <xdr:cNvPr id="7" name="MENU5">
          <a:hlinkClick xmlns:r="http://schemas.openxmlformats.org/officeDocument/2006/relationships" r:id="rId10"/>
        </xdr:cNvPr>
        <xdr:cNvSpPr/>
      </xdr:nvSpPr>
      <xdr:spPr>
        <a:xfrm>
          <a:off x="8486775" y="200025"/>
          <a:ext cx="1571625" cy="600075"/>
        </a:xfrm>
        <a:prstGeom prst="round2SameRect">
          <a:avLst/>
        </a:prstGeom>
        <a:solidFill>
          <a:srgbClr val="439639"/>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F0EEDDA6-4934-49B4-972D-20D21D440D82}"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APPLICATION REVIEW</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32</xdr:col>
      <xdr:colOff>0</xdr:colOff>
      <xdr:row>1</xdr:row>
      <xdr:rowOff>0</xdr:rowOff>
    </xdr:from>
    <xdr:to>
      <xdr:col>37</xdr:col>
      <xdr:colOff>1</xdr:colOff>
      <xdr:row>4</xdr:row>
      <xdr:rowOff>0</xdr:rowOff>
    </xdr:to>
    <xdr:sp macro="" textlink="MAIN6">
      <xdr:nvSpPr>
        <xdr:cNvPr id="8" name="MENU6"/>
        <xdr:cNvSpPr/>
      </xdr:nvSpPr>
      <xdr:spPr>
        <a:xfrm>
          <a:off x="10058400" y="200025"/>
          <a:ext cx="1571626"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54BCEB"/>
              </a:solidFill>
            </a14:hiddenFill>
          </a:ext>
          <a:ext uri="{91240B29-F687-4F45-9708-019B960494DF}">
            <a14:hiddenLine xmlns:a14="http://schemas.microsoft.com/office/drawing/2010/main" w="25400" cap="flat" cmpd="sng" algn="ctr">
              <a:solidFill>
                <a:srgbClr val="7F7F7F"/>
              </a:solidFill>
              <a:prstDash val="solid"/>
              <a:miter lim="800000"/>
            </a14:hiddenLine>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B12A3774-975E-4B41-A681-E085295C6D0E}" type="TxLink">
            <a:rPr lang="en-US" sz="1100" b="0" i="0" u="none" strike="noStrike">
              <a:noFill/>
              <a:latin typeface="Arial" panose="020B0604020202020204" pitchFamily="34" charset="0"/>
              <a:cs typeface="Arial" panose="020B0604020202020204" pitchFamily="34" charset="0"/>
            </a:rPr>
            <a:pPr algn="ctr"/>
            <a:t>FINAL STEPS</a:t>
          </a:fld>
          <a:endParaRPr lang="en-US" sz="1100">
            <a:noFill/>
            <a:latin typeface="Arial" panose="020B0604020202020204" pitchFamily="34" charset="0"/>
            <a:cs typeface="Arial" panose="020B0604020202020204" pitchFamily="34" charset="0"/>
          </a:endParaRPr>
        </a:p>
      </xdr:txBody>
    </xdr:sp>
    <xdr:clientData/>
  </xdr:twoCellAnchor>
  <xdr:twoCellAnchor>
    <xdr:from>
      <xdr:col>36</xdr:col>
      <xdr:colOff>314324</xdr:colOff>
      <xdr:row>1</xdr:row>
      <xdr:rowOff>0</xdr:rowOff>
    </xdr:from>
    <xdr:to>
      <xdr:col>41</xdr:col>
      <xdr:colOff>314324</xdr:colOff>
      <xdr:row>4</xdr:row>
      <xdr:rowOff>0</xdr:rowOff>
    </xdr:to>
    <xdr:sp macro="" textlink="MAIN7">
      <xdr:nvSpPr>
        <xdr:cNvPr id="9" name="MENU7"/>
        <xdr:cNvSpPr/>
      </xdr:nvSpPr>
      <xdr:spPr>
        <a:xfrm>
          <a:off x="11630024" y="200025"/>
          <a:ext cx="1571625"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54BCEB"/>
              </a:solidFill>
            </a14:hiddenFill>
          </a:ext>
          <a:ext uri="{91240B29-F687-4F45-9708-019B960494DF}">
            <a14:hiddenLine xmlns:a14="http://schemas.microsoft.com/office/drawing/2010/main" w="25400" cap="flat" cmpd="sng" algn="ctr">
              <a:solidFill>
                <a:srgbClr val="7F7F7F"/>
              </a:solidFill>
              <a:prstDash val="solid"/>
              <a:miter lim="800000"/>
            </a14:hiddenLine>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FORM4</a:t>
          </a:fld>
          <a:endParaRPr lang="en-US" sz="1100">
            <a:noFill/>
            <a:latin typeface="Arial" panose="020B0604020202020204" pitchFamily="34" charset="0"/>
            <a:cs typeface="Arial" panose="020B0604020202020204" pitchFamily="34" charset="0"/>
          </a:endParaRPr>
        </a:p>
      </xdr:txBody>
    </xdr:sp>
    <xdr:clientData/>
  </xdr:twoCellAnchor>
  <xdr:twoCellAnchor>
    <xdr:from>
      <xdr:col>1</xdr:col>
      <xdr:colOff>0</xdr:colOff>
      <xdr:row>4</xdr:row>
      <xdr:rowOff>1</xdr:rowOff>
    </xdr:from>
    <xdr:to>
      <xdr:col>44</xdr:col>
      <xdr:colOff>0</xdr:colOff>
      <xdr:row>7</xdr:row>
      <xdr:rowOff>0</xdr:rowOff>
    </xdr:to>
    <xdr:sp macro="" textlink="">
      <xdr:nvSpPr>
        <xdr:cNvPr id="10" name="TOPRIBBON"/>
        <xdr:cNvSpPr/>
      </xdr:nvSpPr>
      <xdr:spPr>
        <a:xfrm>
          <a:off x="314325" y="800101"/>
          <a:ext cx="13515975" cy="600074"/>
        </a:xfrm>
        <a:prstGeom prst="round2SameRect">
          <a:avLst/>
        </a:prstGeom>
        <a:solidFill>
          <a:srgbClr val="7BC14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p>
      </xdr:txBody>
    </xdr:sp>
    <xdr:clientData/>
  </xdr:twoCellAnchor>
  <xdr:twoCellAnchor>
    <xdr:from>
      <xdr:col>2</xdr:col>
      <xdr:colOff>2720</xdr:colOff>
      <xdr:row>5</xdr:row>
      <xdr:rowOff>0</xdr:rowOff>
    </xdr:from>
    <xdr:to>
      <xdr:col>7</xdr:col>
      <xdr:colOff>457</xdr:colOff>
      <xdr:row>6</xdr:row>
      <xdr:rowOff>197827</xdr:rowOff>
    </xdr:to>
    <xdr:sp macro="" textlink="M2S1">
      <xdr:nvSpPr>
        <xdr:cNvPr id="11" name="SUBMENU1">
          <a:hlinkClick xmlns:r="http://schemas.openxmlformats.org/officeDocument/2006/relationships" r:id="rId7"/>
        </xdr:cNvPr>
        <xdr:cNvSpPr/>
      </xdr:nvSpPr>
      <xdr:spPr>
        <a:xfrm>
          <a:off x="631370" y="1000125"/>
          <a:ext cx="1569362" cy="397852"/>
        </a:xfrm>
        <a:prstGeom prst="round2SameRect">
          <a:avLst/>
        </a:prstGeom>
        <a:solidFill>
          <a:srgbClr val="555555"/>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E4B740A-9522-487C-91EC-6CD2F94D6A48}"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Terms &amp; Conditions</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7</xdr:col>
      <xdr:colOff>2551</xdr:colOff>
      <xdr:row>5</xdr:row>
      <xdr:rowOff>51480</xdr:rowOff>
    </xdr:from>
    <xdr:to>
      <xdr:col>12</xdr:col>
      <xdr:colOff>2550</xdr:colOff>
      <xdr:row>7</xdr:row>
      <xdr:rowOff>50800</xdr:rowOff>
    </xdr:to>
    <xdr:sp macro="" textlink="M2S2">
      <xdr:nvSpPr>
        <xdr:cNvPr id="12" name="SUBMENU2">
          <a:hlinkClick xmlns:r="http://schemas.openxmlformats.org/officeDocument/2006/relationships" r:id="rId11"/>
        </xdr:cNvPr>
        <xdr:cNvSpPr/>
      </xdr:nvSpPr>
      <xdr:spPr>
        <a:xfrm>
          <a:off x="2202826" y="1051605"/>
          <a:ext cx="1571624" cy="399370"/>
        </a:xfrm>
        <a:prstGeom prst="round2SameRect">
          <a:avLst/>
        </a:prstGeom>
        <a:solidFill>
          <a:srgbClr val="828282"/>
        </a:solidFill>
        <a:ln w="12700">
          <a:solidFill>
            <a:srgbClr val="7F7F7F"/>
          </a:solidFill>
        </a:ln>
        <a:effectLst>
          <a:outerShdw blurRad="25400" dist="508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3F46A332-CB6C-444B-A98C-4A2C16E11A97}"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Company and Site Information</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12</xdr:col>
      <xdr:colOff>2551</xdr:colOff>
      <xdr:row>4</xdr:row>
      <xdr:rowOff>200705</xdr:rowOff>
    </xdr:from>
    <xdr:to>
      <xdr:col>17</xdr:col>
      <xdr:colOff>2550</xdr:colOff>
      <xdr:row>7</xdr:row>
      <xdr:rowOff>0</xdr:rowOff>
    </xdr:to>
    <xdr:sp macro="" textlink="M2S3">
      <xdr:nvSpPr>
        <xdr:cNvPr id="13" name="SUBMENU3">
          <a:hlinkClick xmlns:r="http://schemas.openxmlformats.org/officeDocument/2006/relationships" r:id="rId5"/>
        </xdr:cNvPr>
        <xdr:cNvSpPr/>
      </xdr:nvSpPr>
      <xdr:spPr>
        <a:xfrm>
          <a:off x="3774451" y="1000805"/>
          <a:ext cx="1571624" cy="399370"/>
        </a:xfrm>
        <a:prstGeom prst="round2SameRect">
          <a:avLst/>
        </a:prstGeom>
        <a:solidFill>
          <a:srgbClr val="555555"/>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6CF1307D-ECA4-4693-9752-43732259D37B}"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Trade Ally / Vendor Information</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17</xdr:col>
      <xdr:colOff>2551</xdr:colOff>
      <xdr:row>4</xdr:row>
      <xdr:rowOff>200705</xdr:rowOff>
    </xdr:from>
    <xdr:to>
      <xdr:col>22</xdr:col>
      <xdr:colOff>2550</xdr:colOff>
      <xdr:row>7</xdr:row>
      <xdr:rowOff>0</xdr:rowOff>
    </xdr:to>
    <xdr:sp macro="" textlink="M2S4">
      <xdr:nvSpPr>
        <xdr:cNvPr id="14" name="SUBMENU4">
          <a:hlinkClick xmlns:r="http://schemas.openxmlformats.org/officeDocument/2006/relationships" r:id="rId12"/>
        </xdr:cNvPr>
        <xdr:cNvSpPr/>
      </xdr:nvSpPr>
      <xdr:spPr>
        <a:xfrm>
          <a:off x="5346076" y="1000805"/>
          <a:ext cx="1571624" cy="399370"/>
        </a:xfrm>
        <a:prstGeom prst="round2SameRect">
          <a:avLst/>
        </a:prstGeom>
        <a:solidFill>
          <a:srgbClr val="555555"/>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2DCA9913-F62F-4A39-A8F2-B5B0B6900AE5}"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Payment Information</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0</xdr:col>
      <xdr:colOff>314323</xdr:colOff>
      <xdr:row>7</xdr:row>
      <xdr:rowOff>200024</xdr:rowOff>
    </xdr:from>
    <xdr:to>
      <xdr:col>44</xdr:col>
      <xdr:colOff>0</xdr:colOff>
      <xdr:row>199</xdr:row>
      <xdr:rowOff>0</xdr:rowOff>
    </xdr:to>
    <xdr:sp macro="" textlink="">
      <xdr:nvSpPr>
        <xdr:cNvPr id="19" name="BORDER"/>
        <xdr:cNvSpPr/>
      </xdr:nvSpPr>
      <xdr:spPr>
        <a:xfrm>
          <a:off x="314323" y="1600199"/>
          <a:ext cx="13515977" cy="37804726"/>
        </a:xfrm>
        <a:prstGeom prst="frame">
          <a:avLst>
            <a:gd name="adj1" fmla="val 97"/>
          </a:avLst>
        </a:prstGeom>
        <a:noFill/>
        <a:ln w="12700" cap="flat" cmpd="sng" algn="ctr">
          <a:solidFill>
            <a:srgbClr val="828282"/>
          </a:solidFill>
          <a:prstDash val="solid"/>
          <a:miter lim="800000"/>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fPrintsWithSheet="0"/>
  </xdr:twoCellAnchor>
  <xdr:twoCellAnchor editAs="oneCell">
    <xdr:from>
      <xdr:col>2</xdr:col>
      <xdr:colOff>2720</xdr:colOff>
      <xdr:row>8</xdr:row>
      <xdr:rowOff>201232</xdr:rowOff>
    </xdr:from>
    <xdr:to>
      <xdr:col>4</xdr:col>
      <xdr:colOff>960</xdr:colOff>
      <xdr:row>11</xdr:row>
      <xdr:rowOff>1207</xdr:rowOff>
    </xdr:to>
    <xdr:sp macro="" textlink="">
      <xdr:nvSpPr>
        <xdr:cNvPr id="20" name="BACK">
          <a:hlinkClick xmlns:r="http://schemas.openxmlformats.org/officeDocument/2006/relationships" r:id="rId7"/>
        </xdr:cNvPr>
        <xdr:cNvSpPr>
          <a:spLocks noChangeAspect="1"/>
        </xdr:cNvSpPr>
      </xdr:nvSpPr>
      <xdr:spPr>
        <a:xfrm>
          <a:off x="631370" y="1801432"/>
          <a:ext cx="626890" cy="400050"/>
        </a:xfrm>
        <a:prstGeom prst="leftArrow">
          <a:avLst/>
        </a:prstGeom>
        <a:solidFill>
          <a:srgbClr val="1B6CB5"/>
        </a:solidFill>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1</xdr:col>
      <xdr:colOff>0</xdr:colOff>
      <xdr:row>7</xdr:row>
      <xdr:rowOff>0</xdr:rowOff>
    </xdr:from>
    <xdr:to>
      <xdr:col>44</xdr:col>
      <xdr:colOff>0</xdr:colOff>
      <xdr:row>8</xdr:row>
      <xdr:rowOff>0</xdr:rowOff>
    </xdr:to>
    <xdr:sp macro="" textlink="">
      <xdr:nvSpPr>
        <xdr:cNvPr id="21" name="BOTTOMRIBBON"/>
        <xdr:cNvSpPr/>
      </xdr:nvSpPr>
      <xdr:spPr>
        <a:xfrm>
          <a:off x="314325" y="1400175"/>
          <a:ext cx="13515975" cy="200025"/>
        </a:xfrm>
        <a:prstGeom prst="rect">
          <a:avLst/>
        </a:prstGeom>
        <a:solidFill>
          <a:srgbClr val="82828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solidFill>
              <a:srgbClr val="FFFFFF"/>
            </a:solidFill>
          </a:endParaRPr>
        </a:p>
      </xdr:txBody>
    </xdr:sp>
    <xdr:clientData/>
  </xdr:twoCellAnchor>
  <xdr:twoCellAnchor editAs="oneCell">
    <xdr:from>
      <xdr:col>2</xdr:col>
      <xdr:colOff>0</xdr:colOff>
      <xdr:row>1</xdr:row>
      <xdr:rowOff>0</xdr:rowOff>
    </xdr:from>
    <xdr:to>
      <xdr:col>5</xdr:col>
      <xdr:colOff>209550</xdr:colOff>
      <xdr:row>3</xdr:row>
      <xdr:rowOff>154218</xdr:rowOff>
    </xdr:to>
    <xdr:pic>
      <xdr:nvPicPr>
        <xdr:cNvPr id="29" name="LOGO"/>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tretch>
          <a:fillRect/>
        </a:stretch>
      </xdr:blipFill>
      <xdr:spPr>
        <a:xfrm>
          <a:off x="628650" y="200025"/>
          <a:ext cx="1152525" cy="554268"/>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22</xdr:col>
      <xdr:colOff>2551</xdr:colOff>
      <xdr:row>4</xdr:row>
      <xdr:rowOff>200705</xdr:rowOff>
    </xdr:from>
    <xdr:to>
      <xdr:col>27</xdr:col>
      <xdr:colOff>2549</xdr:colOff>
      <xdr:row>7</xdr:row>
      <xdr:rowOff>0</xdr:rowOff>
    </xdr:to>
    <xdr:sp macro="" textlink="M2S5">
      <xdr:nvSpPr>
        <xdr:cNvPr id="15" name="SUBMENU5">
          <a:hlinkClick xmlns:r="http://schemas.openxmlformats.org/officeDocument/2006/relationships" r:id="rId1"/>
        </xdr:cNvPr>
        <xdr:cNvSpPr/>
      </xdr:nvSpPr>
      <xdr:spPr>
        <a:xfrm>
          <a:off x="6917701" y="1000805"/>
          <a:ext cx="1571623" cy="399370"/>
        </a:xfrm>
        <a:prstGeom prst="round2SameRect">
          <a:avLst/>
        </a:prstGeom>
        <a:solidFill>
          <a:srgbClr val="555555"/>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0EF88A6-2636-4086-A650-C932DE98DE91}"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New Contruction ONLY
Design Team Info</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27</xdr:col>
      <xdr:colOff>0</xdr:colOff>
      <xdr:row>4</xdr:row>
      <xdr:rowOff>200705</xdr:rowOff>
    </xdr:from>
    <xdr:to>
      <xdr:col>32</xdr:col>
      <xdr:colOff>2865</xdr:colOff>
      <xdr:row>7</xdr:row>
      <xdr:rowOff>0</xdr:rowOff>
    </xdr:to>
    <xdr:sp macro="" textlink="M2S6">
      <xdr:nvSpPr>
        <xdr:cNvPr id="16" name="SUBMENU6">
          <a:hlinkClick xmlns:r="http://schemas.openxmlformats.org/officeDocument/2006/relationships" r:id="rId2"/>
        </xdr:cNvPr>
        <xdr:cNvSpPr/>
      </xdr:nvSpPr>
      <xdr:spPr>
        <a:xfrm>
          <a:off x="8486775" y="1000805"/>
          <a:ext cx="1574490" cy="399370"/>
        </a:xfrm>
        <a:prstGeom prst="round2SameRect">
          <a:avLst/>
        </a:prstGeom>
        <a:solidFill>
          <a:srgbClr val="555555"/>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BD6B52D5-D031-4BC0-AFAB-829122150994}"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M2S6</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32</xdr:col>
      <xdr:colOff>2865</xdr:colOff>
      <xdr:row>4</xdr:row>
      <xdr:rowOff>200705</xdr:rowOff>
    </xdr:from>
    <xdr:to>
      <xdr:col>37</xdr:col>
      <xdr:colOff>2720</xdr:colOff>
      <xdr:row>7</xdr:row>
      <xdr:rowOff>0</xdr:rowOff>
    </xdr:to>
    <xdr:sp macro="" textlink="M2S7">
      <xdr:nvSpPr>
        <xdr:cNvPr id="17" name="SUBMENU7">
          <a:hlinkClick xmlns:r="http://schemas.openxmlformats.org/officeDocument/2006/relationships" r:id="rId3"/>
        </xdr:cNvPr>
        <xdr:cNvSpPr/>
      </xdr:nvSpPr>
      <xdr:spPr>
        <a:xfrm>
          <a:off x="10061265" y="1000805"/>
          <a:ext cx="1571480" cy="399370"/>
        </a:xfrm>
        <a:prstGeom prst="round2SameRect">
          <a:avLst/>
        </a:prstGeom>
        <a:solidFill>
          <a:srgbClr val="555555"/>
        </a:solidFill>
        <a:ln w="254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B073450E-5F1A-40FE-917D-F5188E72474C}"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M2S7</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37</xdr:col>
      <xdr:colOff>2720</xdr:colOff>
      <xdr:row>4</xdr:row>
      <xdr:rowOff>200705</xdr:rowOff>
    </xdr:from>
    <xdr:to>
      <xdr:col>42</xdr:col>
      <xdr:colOff>0</xdr:colOff>
      <xdr:row>7</xdr:row>
      <xdr:rowOff>0</xdr:rowOff>
    </xdr:to>
    <xdr:sp macro="" textlink="M2S8">
      <xdr:nvSpPr>
        <xdr:cNvPr id="18" name="SUBMENU8">
          <a:hlinkClick xmlns:r="http://schemas.openxmlformats.org/officeDocument/2006/relationships" r:id="rId4"/>
        </xdr:cNvPr>
        <xdr:cNvSpPr/>
      </xdr:nvSpPr>
      <xdr:spPr>
        <a:xfrm>
          <a:off x="11632745" y="1000805"/>
          <a:ext cx="1568905" cy="399370"/>
        </a:xfrm>
        <a:prstGeom prst="round2SameRect">
          <a:avLst/>
        </a:prstGeom>
        <a:solidFill>
          <a:srgbClr val="555555"/>
        </a:solidFill>
        <a:ln w="254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05D9615E-C5D6-4F54-94DF-ADF81FF77BE6}"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M2S8</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editAs="oneCell">
    <xdr:from>
      <xdr:col>41</xdr:col>
      <xdr:colOff>0</xdr:colOff>
      <xdr:row>9</xdr:row>
      <xdr:rowOff>1047</xdr:rowOff>
    </xdr:from>
    <xdr:to>
      <xdr:col>42</xdr:col>
      <xdr:colOff>313195</xdr:colOff>
      <xdr:row>11</xdr:row>
      <xdr:rowOff>1046</xdr:rowOff>
    </xdr:to>
    <xdr:sp macro="" textlink="">
      <xdr:nvSpPr>
        <xdr:cNvPr id="2" name="NEXT">
          <a:hlinkClick xmlns:r="http://schemas.openxmlformats.org/officeDocument/2006/relationships" r:id="rId5"/>
        </xdr:cNvPr>
        <xdr:cNvSpPr>
          <a:spLocks noChangeAspect="1"/>
        </xdr:cNvSpPr>
      </xdr:nvSpPr>
      <xdr:spPr>
        <a:xfrm>
          <a:off x="12887325" y="1801272"/>
          <a:ext cx="627520" cy="400049"/>
        </a:xfrm>
        <a:prstGeom prst="rightArrow">
          <a:avLst/>
        </a:prstGeom>
        <a:solidFill>
          <a:srgbClr val="1B6CB5"/>
        </a:solidFill>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7</xdr:col>
      <xdr:colOff>457</xdr:colOff>
      <xdr:row>1</xdr:row>
      <xdr:rowOff>0</xdr:rowOff>
    </xdr:from>
    <xdr:to>
      <xdr:col>12</xdr:col>
      <xdr:colOff>0</xdr:colOff>
      <xdr:row>4</xdr:row>
      <xdr:rowOff>0</xdr:rowOff>
    </xdr:to>
    <xdr:sp macro="" textlink="MAIN1">
      <xdr:nvSpPr>
        <xdr:cNvPr id="3" name="MENU1">
          <a:hlinkClick xmlns:r="http://schemas.openxmlformats.org/officeDocument/2006/relationships" r:id="rId6"/>
        </xdr:cNvPr>
        <xdr:cNvSpPr/>
      </xdr:nvSpPr>
      <xdr:spPr>
        <a:xfrm>
          <a:off x="2200732" y="200025"/>
          <a:ext cx="1571168" cy="600075"/>
        </a:xfrm>
        <a:prstGeom prst="round2SameRect">
          <a:avLst/>
        </a:prstGeom>
        <a:solidFill>
          <a:srgbClr val="439639"/>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D6F2F067-2676-4601-ABCE-75BD5137E3D5}"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START</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12</xdr:col>
      <xdr:colOff>0</xdr:colOff>
      <xdr:row>1</xdr:row>
      <xdr:rowOff>133350</xdr:rowOff>
    </xdr:from>
    <xdr:to>
      <xdr:col>17</xdr:col>
      <xdr:colOff>0</xdr:colOff>
      <xdr:row>4</xdr:row>
      <xdr:rowOff>133350</xdr:rowOff>
    </xdr:to>
    <xdr:sp macro="" textlink="MAIN2">
      <xdr:nvSpPr>
        <xdr:cNvPr id="4" name="MENU2">
          <a:hlinkClick xmlns:r="http://schemas.openxmlformats.org/officeDocument/2006/relationships" r:id="rId7"/>
        </xdr:cNvPr>
        <xdr:cNvSpPr/>
      </xdr:nvSpPr>
      <xdr:spPr>
        <a:xfrm>
          <a:off x="3771900" y="333375"/>
          <a:ext cx="1571625" cy="600075"/>
        </a:xfrm>
        <a:prstGeom prst="round2SameRect">
          <a:avLst/>
        </a:prstGeom>
        <a:solidFill>
          <a:srgbClr val="7BC143"/>
        </a:solidFill>
        <a:ln w="12700">
          <a:solidFill>
            <a:srgbClr val="7F7F7F"/>
          </a:solidFill>
        </a:ln>
        <a:effectLst>
          <a:outerShdw blurRad="25400" dist="508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59A035B9-F1D2-4E89-B262-AF2DF0C338A9}"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PROJECT INFORMATION</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17</xdr:col>
      <xdr:colOff>0</xdr:colOff>
      <xdr:row>1</xdr:row>
      <xdr:rowOff>0</xdr:rowOff>
    </xdr:from>
    <xdr:to>
      <xdr:col>27</xdr:col>
      <xdr:colOff>2549</xdr:colOff>
      <xdr:row>4</xdr:row>
      <xdr:rowOff>0</xdr:rowOff>
    </xdr:to>
    <xdr:sp macro="" textlink="MAIN3">
      <xdr:nvSpPr>
        <xdr:cNvPr id="5" name="MENU3">
          <a:hlinkClick xmlns:r="http://schemas.openxmlformats.org/officeDocument/2006/relationships" r:id="rId8"/>
        </xdr:cNvPr>
        <xdr:cNvSpPr/>
      </xdr:nvSpPr>
      <xdr:spPr>
        <a:xfrm>
          <a:off x="5334000" y="201706"/>
          <a:ext cx="3140196" cy="605118"/>
        </a:xfrm>
        <a:prstGeom prst="round2SameRect">
          <a:avLst/>
        </a:prstGeom>
        <a:solidFill>
          <a:srgbClr val="439639"/>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06A037F-AE33-47CC-85C1-F6D62694F95D}"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EMS INFORMATION INPUT</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22</xdr:col>
      <xdr:colOff>0</xdr:colOff>
      <xdr:row>1</xdr:row>
      <xdr:rowOff>0</xdr:rowOff>
    </xdr:from>
    <xdr:to>
      <xdr:col>27</xdr:col>
      <xdr:colOff>0</xdr:colOff>
      <xdr:row>4</xdr:row>
      <xdr:rowOff>0</xdr:rowOff>
    </xdr:to>
    <xdr:sp macro="" textlink="MAIN4">
      <xdr:nvSpPr>
        <xdr:cNvPr id="6" name="MENU4" hidden="1">
          <a:hlinkClick xmlns:r="http://schemas.openxmlformats.org/officeDocument/2006/relationships" r:id="rId9"/>
        </xdr:cNvPr>
        <xdr:cNvSpPr/>
      </xdr:nvSpPr>
      <xdr:spPr>
        <a:xfrm>
          <a:off x="6915150" y="200025"/>
          <a:ext cx="1571625" cy="600075"/>
        </a:xfrm>
        <a:prstGeom prst="round2SameRect">
          <a:avLst/>
        </a:prstGeom>
        <a:solidFill>
          <a:srgbClr val="439639"/>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CB369157-CA5B-4E40-B1DE-604993B819B3}"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CUSTOM MEASURES INPUT</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27</xdr:col>
      <xdr:colOff>0</xdr:colOff>
      <xdr:row>1</xdr:row>
      <xdr:rowOff>0</xdr:rowOff>
    </xdr:from>
    <xdr:to>
      <xdr:col>32</xdr:col>
      <xdr:colOff>0</xdr:colOff>
      <xdr:row>4</xdr:row>
      <xdr:rowOff>0</xdr:rowOff>
    </xdr:to>
    <xdr:sp macro="" textlink="MAIN5">
      <xdr:nvSpPr>
        <xdr:cNvPr id="7" name="MENU5">
          <a:hlinkClick xmlns:r="http://schemas.openxmlformats.org/officeDocument/2006/relationships" r:id="rId10"/>
        </xdr:cNvPr>
        <xdr:cNvSpPr/>
      </xdr:nvSpPr>
      <xdr:spPr>
        <a:xfrm>
          <a:off x="8486775" y="200025"/>
          <a:ext cx="1571625" cy="600075"/>
        </a:xfrm>
        <a:prstGeom prst="round2SameRect">
          <a:avLst/>
        </a:prstGeom>
        <a:solidFill>
          <a:srgbClr val="439639"/>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F0EEDDA6-4934-49B4-972D-20D21D440D82}"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APPLICATION REVIEW</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32</xdr:col>
      <xdr:colOff>0</xdr:colOff>
      <xdr:row>1</xdr:row>
      <xdr:rowOff>0</xdr:rowOff>
    </xdr:from>
    <xdr:to>
      <xdr:col>37</xdr:col>
      <xdr:colOff>1</xdr:colOff>
      <xdr:row>4</xdr:row>
      <xdr:rowOff>0</xdr:rowOff>
    </xdr:to>
    <xdr:sp macro="" textlink="MAIN6">
      <xdr:nvSpPr>
        <xdr:cNvPr id="8" name="MENU6"/>
        <xdr:cNvSpPr/>
      </xdr:nvSpPr>
      <xdr:spPr>
        <a:xfrm>
          <a:off x="10058400" y="200025"/>
          <a:ext cx="1571626"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54BCEB"/>
              </a:solidFill>
            </a14:hiddenFill>
          </a:ext>
          <a:ext uri="{91240B29-F687-4F45-9708-019B960494DF}">
            <a14:hiddenLine xmlns:a14="http://schemas.microsoft.com/office/drawing/2010/main" w="25400" cap="flat" cmpd="sng" algn="ctr">
              <a:solidFill>
                <a:srgbClr val="7F7F7F"/>
              </a:solidFill>
              <a:prstDash val="solid"/>
              <a:miter lim="800000"/>
            </a14:hiddenLine>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B12A3774-975E-4B41-A681-E085295C6D0E}" type="TxLink">
            <a:rPr lang="en-US" sz="1100" b="0" i="0" u="none" strike="noStrike">
              <a:noFill/>
              <a:latin typeface="Arial" panose="020B0604020202020204" pitchFamily="34" charset="0"/>
              <a:cs typeface="Arial" panose="020B0604020202020204" pitchFamily="34" charset="0"/>
            </a:rPr>
            <a:pPr algn="ctr"/>
            <a:t>FINAL STEPS</a:t>
          </a:fld>
          <a:endParaRPr lang="en-US" sz="1100">
            <a:noFill/>
            <a:latin typeface="Arial" panose="020B0604020202020204" pitchFamily="34" charset="0"/>
            <a:cs typeface="Arial" panose="020B0604020202020204" pitchFamily="34" charset="0"/>
          </a:endParaRPr>
        </a:p>
      </xdr:txBody>
    </xdr:sp>
    <xdr:clientData/>
  </xdr:twoCellAnchor>
  <xdr:twoCellAnchor>
    <xdr:from>
      <xdr:col>36</xdr:col>
      <xdr:colOff>314324</xdr:colOff>
      <xdr:row>1</xdr:row>
      <xdr:rowOff>0</xdr:rowOff>
    </xdr:from>
    <xdr:to>
      <xdr:col>41</xdr:col>
      <xdr:colOff>314324</xdr:colOff>
      <xdr:row>4</xdr:row>
      <xdr:rowOff>0</xdr:rowOff>
    </xdr:to>
    <xdr:sp macro="" textlink="MAIN7">
      <xdr:nvSpPr>
        <xdr:cNvPr id="9" name="MENU7"/>
        <xdr:cNvSpPr/>
      </xdr:nvSpPr>
      <xdr:spPr>
        <a:xfrm>
          <a:off x="11630024" y="200025"/>
          <a:ext cx="1571625"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54BCEB"/>
              </a:solidFill>
            </a14:hiddenFill>
          </a:ext>
          <a:ext uri="{91240B29-F687-4F45-9708-019B960494DF}">
            <a14:hiddenLine xmlns:a14="http://schemas.microsoft.com/office/drawing/2010/main" w="25400" cap="flat" cmpd="sng" algn="ctr">
              <a:solidFill>
                <a:srgbClr val="7F7F7F"/>
              </a:solidFill>
              <a:prstDash val="solid"/>
              <a:miter lim="800000"/>
            </a14:hiddenLine>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FORM4</a:t>
          </a:fld>
          <a:endParaRPr lang="en-US" sz="1100">
            <a:noFill/>
            <a:latin typeface="Arial" panose="020B0604020202020204" pitchFamily="34" charset="0"/>
            <a:cs typeface="Arial" panose="020B0604020202020204" pitchFamily="34" charset="0"/>
          </a:endParaRPr>
        </a:p>
      </xdr:txBody>
    </xdr:sp>
    <xdr:clientData/>
  </xdr:twoCellAnchor>
  <xdr:twoCellAnchor>
    <xdr:from>
      <xdr:col>1</xdr:col>
      <xdr:colOff>0</xdr:colOff>
      <xdr:row>4</xdr:row>
      <xdr:rowOff>1</xdr:rowOff>
    </xdr:from>
    <xdr:to>
      <xdr:col>44</xdr:col>
      <xdr:colOff>0</xdr:colOff>
      <xdr:row>7</xdr:row>
      <xdr:rowOff>0</xdr:rowOff>
    </xdr:to>
    <xdr:sp macro="" textlink="">
      <xdr:nvSpPr>
        <xdr:cNvPr id="10" name="TOPRIBBON"/>
        <xdr:cNvSpPr/>
      </xdr:nvSpPr>
      <xdr:spPr>
        <a:xfrm>
          <a:off x="314325" y="800101"/>
          <a:ext cx="13515975" cy="600074"/>
        </a:xfrm>
        <a:prstGeom prst="round2SameRect">
          <a:avLst/>
        </a:prstGeom>
        <a:solidFill>
          <a:srgbClr val="7BC14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p>
      </xdr:txBody>
    </xdr:sp>
    <xdr:clientData/>
  </xdr:twoCellAnchor>
  <xdr:twoCellAnchor>
    <xdr:from>
      <xdr:col>2</xdr:col>
      <xdr:colOff>2720</xdr:colOff>
      <xdr:row>5</xdr:row>
      <xdr:rowOff>0</xdr:rowOff>
    </xdr:from>
    <xdr:to>
      <xdr:col>7</xdr:col>
      <xdr:colOff>457</xdr:colOff>
      <xdr:row>6</xdr:row>
      <xdr:rowOff>197827</xdr:rowOff>
    </xdr:to>
    <xdr:sp macro="" textlink="M2S1">
      <xdr:nvSpPr>
        <xdr:cNvPr id="11" name="SUBMENU1">
          <a:hlinkClick xmlns:r="http://schemas.openxmlformats.org/officeDocument/2006/relationships" r:id="rId7"/>
        </xdr:cNvPr>
        <xdr:cNvSpPr/>
      </xdr:nvSpPr>
      <xdr:spPr>
        <a:xfrm>
          <a:off x="631370" y="1000125"/>
          <a:ext cx="1569362" cy="397852"/>
        </a:xfrm>
        <a:prstGeom prst="round2SameRect">
          <a:avLst/>
        </a:prstGeom>
        <a:solidFill>
          <a:srgbClr val="555555"/>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E4B740A-9522-487C-91EC-6CD2F94D6A48}"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Terms &amp; Conditions</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7</xdr:col>
      <xdr:colOff>2551</xdr:colOff>
      <xdr:row>4</xdr:row>
      <xdr:rowOff>200705</xdr:rowOff>
    </xdr:from>
    <xdr:to>
      <xdr:col>12</xdr:col>
      <xdr:colOff>2550</xdr:colOff>
      <xdr:row>7</xdr:row>
      <xdr:rowOff>0</xdr:rowOff>
    </xdr:to>
    <xdr:sp macro="" textlink="M2S2">
      <xdr:nvSpPr>
        <xdr:cNvPr id="12" name="SUBMENU2">
          <a:hlinkClick xmlns:r="http://schemas.openxmlformats.org/officeDocument/2006/relationships" r:id="rId11"/>
        </xdr:cNvPr>
        <xdr:cNvSpPr/>
      </xdr:nvSpPr>
      <xdr:spPr>
        <a:xfrm>
          <a:off x="2202826" y="1000805"/>
          <a:ext cx="1571624" cy="399370"/>
        </a:xfrm>
        <a:prstGeom prst="round2SameRect">
          <a:avLst/>
        </a:prstGeom>
        <a:solidFill>
          <a:srgbClr val="555555"/>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3F46A332-CB6C-444B-A98C-4A2C16E11A97}"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Company and Site Information</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12</xdr:col>
      <xdr:colOff>2551</xdr:colOff>
      <xdr:row>5</xdr:row>
      <xdr:rowOff>51480</xdr:rowOff>
    </xdr:from>
    <xdr:to>
      <xdr:col>17</xdr:col>
      <xdr:colOff>2550</xdr:colOff>
      <xdr:row>7</xdr:row>
      <xdr:rowOff>50800</xdr:rowOff>
    </xdr:to>
    <xdr:sp macro="" textlink="M2S3">
      <xdr:nvSpPr>
        <xdr:cNvPr id="13" name="SUBMENU3">
          <a:hlinkClick xmlns:r="http://schemas.openxmlformats.org/officeDocument/2006/relationships" r:id="rId12"/>
        </xdr:cNvPr>
        <xdr:cNvSpPr/>
      </xdr:nvSpPr>
      <xdr:spPr>
        <a:xfrm>
          <a:off x="3774451" y="1051605"/>
          <a:ext cx="1571624" cy="399370"/>
        </a:xfrm>
        <a:prstGeom prst="round2SameRect">
          <a:avLst/>
        </a:prstGeom>
        <a:solidFill>
          <a:srgbClr val="828282"/>
        </a:solidFill>
        <a:ln w="12700">
          <a:solidFill>
            <a:srgbClr val="7F7F7F"/>
          </a:solidFill>
        </a:ln>
        <a:effectLst>
          <a:outerShdw blurRad="25400" dist="508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6CF1307D-ECA4-4693-9752-43732259D37B}"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Trade Ally / Vendor Information</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17</xdr:col>
      <xdr:colOff>2551</xdr:colOff>
      <xdr:row>4</xdr:row>
      <xdr:rowOff>200705</xdr:rowOff>
    </xdr:from>
    <xdr:to>
      <xdr:col>22</xdr:col>
      <xdr:colOff>2550</xdr:colOff>
      <xdr:row>7</xdr:row>
      <xdr:rowOff>0</xdr:rowOff>
    </xdr:to>
    <xdr:sp macro="" textlink="M2S4">
      <xdr:nvSpPr>
        <xdr:cNvPr id="14" name="SUBMENU4">
          <a:hlinkClick xmlns:r="http://schemas.openxmlformats.org/officeDocument/2006/relationships" r:id="rId5"/>
        </xdr:cNvPr>
        <xdr:cNvSpPr/>
      </xdr:nvSpPr>
      <xdr:spPr>
        <a:xfrm>
          <a:off x="5346076" y="1000805"/>
          <a:ext cx="1571624" cy="399370"/>
        </a:xfrm>
        <a:prstGeom prst="round2SameRect">
          <a:avLst/>
        </a:prstGeom>
        <a:solidFill>
          <a:srgbClr val="555555"/>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2DCA9913-F62F-4A39-A8F2-B5B0B6900AE5}"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Payment Information</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0</xdr:col>
      <xdr:colOff>314323</xdr:colOff>
      <xdr:row>7</xdr:row>
      <xdr:rowOff>200024</xdr:rowOff>
    </xdr:from>
    <xdr:to>
      <xdr:col>44</xdr:col>
      <xdr:colOff>0</xdr:colOff>
      <xdr:row>199</xdr:row>
      <xdr:rowOff>0</xdr:rowOff>
    </xdr:to>
    <xdr:sp macro="" textlink="">
      <xdr:nvSpPr>
        <xdr:cNvPr id="19" name="BORDER"/>
        <xdr:cNvSpPr/>
      </xdr:nvSpPr>
      <xdr:spPr>
        <a:xfrm>
          <a:off x="314323" y="1600199"/>
          <a:ext cx="13515977" cy="37804726"/>
        </a:xfrm>
        <a:prstGeom prst="frame">
          <a:avLst>
            <a:gd name="adj1" fmla="val 97"/>
          </a:avLst>
        </a:prstGeom>
        <a:noFill/>
        <a:ln w="12700" cap="flat" cmpd="sng" algn="ctr">
          <a:solidFill>
            <a:srgbClr val="828282"/>
          </a:solidFill>
          <a:prstDash val="solid"/>
          <a:miter lim="800000"/>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fPrintsWithSheet="0"/>
  </xdr:twoCellAnchor>
  <xdr:twoCellAnchor editAs="oneCell">
    <xdr:from>
      <xdr:col>2</xdr:col>
      <xdr:colOff>2720</xdr:colOff>
      <xdr:row>8</xdr:row>
      <xdr:rowOff>201232</xdr:rowOff>
    </xdr:from>
    <xdr:to>
      <xdr:col>4</xdr:col>
      <xdr:colOff>960</xdr:colOff>
      <xdr:row>11</xdr:row>
      <xdr:rowOff>1207</xdr:rowOff>
    </xdr:to>
    <xdr:sp macro="" textlink="">
      <xdr:nvSpPr>
        <xdr:cNvPr id="20" name="BACK">
          <a:hlinkClick xmlns:r="http://schemas.openxmlformats.org/officeDocument/2006/relationships" r:id="rId11"/>
        </xdr:cNvPr>
        <xdr:cNvSpPr>
          <a:spLocks noChangeAspect="1"/>
        </xdr:cNvSpPr>
      </xdr:nvSpPr>
      <xdr:spPr>
        <a:xfrm>
          <a:off x="631370" y="1801432"/>
          <a:ext cx="626890" cy="400050"/>
        </a:xfrm>
        <a:prstGeom prst="leftArrow">
          <a:avLst/>
        </a:prstGeom>
        <a:solidFill>
          <a:srgbClr val="1B6CB5"/>
        </a:solidFill>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1</xdr:col>
      <xdr:colOff>0</xdr:colOff>
      <xdr:row>7</xdr:row>
      <xdr:rowOff>0</xdr:rowOff>
    </xdr:from>
    <xdr:to>
      <xdr:col>44</xdr:col>
      <xdr:colOff>0</xdr:colOff>
      <xdr:row>8</xdr:row>
      <xdr:rowOff>0</xdr:rowOff>
    </xdr:to>
    <xdr:sp macro="" textlink="">
      <xdr:nvSpPr>
        <xdr:cNvPr id="21" name="BOTTOMRIBBON"/>
        <xdr:cNvSpPr/>
      </xdr:nvSpPr>
      <xdr:spPr>
        <a:xfrm>
          <a:off x="314325" y="1400175"/>
          <a:ext cx="13515975" cy="200025"/>
        </a:xfrm>
        <a:prstGeom prst="rect">
          <a:avLst/>
        </a:prstGeom>
        <a:solidFill>
          <a:srgbClr val="82828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solidFill>
              <a:srgbClr val="FFFFFF"/>
            </a:solidFill>
          </a:endParaRPr>
        </a:p>
      </xdr:txBody>
    </xdr:sp>
    <xdr:clientData/>
  </xdr:twoCellAnchor>
  <xdr:twoCellAnchor editAs="oneCell">
    <xdr:from>
      <xdr:col>2</xdr:col>
      <xdr:colOff>0</xdr:colOff>
      <xdr:row>1</xdr:row>
      <xdr:rowOff>0</xdr:rowOff>
    </xdr:from>
    <xdr:to>
      <xdr:col>5</xdr:col>
      <xdr:colOff>209550</xdr:colOff>
      <xdr:row>3</xdr:row>
      <xdr:rowOff>154218</xdr:rowOff>
    </xdr:to>
    <xdr:pic>
      <xdr:nvPicPr>
        <xdr:cNvPr id="31" name="LOGO"/>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tretch>
          <a:fillRect/>
        </a:stretch>
      </xdr:blipFill>
      <xdr:spPr>
        <a:xfrm>
          <a:off x="628650" y="200025"/>
          <a:ext cx="1152525" cy="554268"/>
        </a:xfrm>
        <a:prstGeom prst="rect">
          <a:avLst/>
        </a:prstGeom>
      </xdr:spPr>
    </xdr:pic>
    <xdr:clientData/>
  </xdr:twoCellAnchor>
</xdr:wsDr>
</file>

<file path=xl/tables/table1.xml><?xml version="1.0" encoding="utf-8"?>
<table xmlns="http://schemas.openxmlformats.org/spreadsheetml/2006/main" id="7" name="PMELIGHT" displayName="PMELIGHT" ref="A1:AL27" totalsRowShown="0" headerRowDxfId="951" dataDxfId="950" headerRowCellStyle="Normal 2" dataCellStyle="Normal 2">
  <autoFilter ref="A1:AL27"/>
  <sortState ref="A2:AL27">
    <sortCondition ref="AC1:AC27"/>
  </sortState>
  <tableColumns count="38">
    <tableColumn id="1" name="Measure #" dataDxfId="949" dataCellStyle="Normal 2"/>
    <tableColumn id="2" name="Measure Name" dataDxfId="948" dataCellStyle="Normal 2"/>
    <tableColumn id="3" name="Equipment Description" dataDxfId="947" dataCellStyle="Normal 2"/>
    <tableColumn id="4" name="Eff Category" dataDxfId="946" dataCellStyle="Normal 2"/>
    <tableColumn id="5" name="Eff Measure Group" dataDxfId="945" dataCellStyle="Normal 2"/>
    <tableColumn id="6" name="Eff Equip Descr" dataDxfId="944" dataCellStyle="Normal 2"/>
    <tableColumn id="7" name="Base Category" dataDxfId="943" dataCellStyle="Normal 2"/>
    <tableColumn id="8" name="Base Measure Group" dataDxfId="942" dataCellStyle="Normal 2"/>
    <tableColumn id="9" name="Base Equip Descr" dataDxfId="941" dataCellStyle="Normal 2"/>
    <tableColumn id="10" name="TRM Description" dataDxfId="940" dataCellStyle="Normal 2"/>
    <tableColumn id="11" name="TRM Reference No." dataDxfId="939" dataCellStyle="Normal 2"/>
    <tableColumn id="12" name="Measure Life" dataDxfId="938" dataCellStyle="Normal 2"/>
    <tableColumn id="13" name="Created On" dataDxfId="937" dataCellStyle="Normal 2"/>
    <tableColumn id="14" name="Source" dataDxfId="936" dataCellStyle="Normal 2"/>
    <tableColumn id="15" name="End Use Category" dataDxfId="935" dataCellStyle="Normal 2"/>
    <tableColumn id="16" name="Inc Rate Unit" dataDxfId="934" dataCellStyle="Normal 2"/>
    <tableColumn id="17" name="Savings per Unit kWh" dataDxfId="933" dataCellStyle="Normal 2"/>
    <tableColumn id="18" name="Savings per Unit kW" dataDxfId="932" dataCellStyle="Normal 2"/>
    <tableColumn id="19" name="Inc Rate kWh" dataDxfId="931" dataCellStyle="Normal 2"/>
    <tableColumn id="20" name="Inc Rate kW" dataDxfId="930" dataCellStyle="Normal 2"/>
    <tableColumn id="21" name="Energy Type" dataDxfId="929" dataCellStyle="Normal 2"/>
    <tableColumn id="30" name="Program" dataDxfId="928" dataCellStyle="Normal 2"/>
    <tableColumn id="36" name="Lighting vs Non Lighting" dataDxfId="927" dataCellStyle="Normal 2"/>
    <tableColumn id="35" name="Status" dataDxfId="926" dataCellStyle="Normal 2"/>
    <tableColumn id="37" name="SUTO" dataDxfId="925" dataCellStyle="Normal 2"/>
    <tableColumn id="34" name="Cost Basis" dataDxfId="924" dataCellStyle="Normal 2"/>
    <tableColumn id="33" name="Typical Unit Size" dataDxfId="923" dataCellStyle="Normal 2"/>
    <tableColumn id="31" name="Unit of Measure" dataDxfId="922" dataCellStyle="Normal 2"/>
    <tableColumn id="22" name="Base Desc 1" dataDxfId="921" dataCellStyle="Normal 2"/>
    <tableColumn id="23" name="Base Desc 2" dataDxfId="920" dataCellStyle="Normal 2"/>
    <tableColumn id="24" name="Base Watt" dataDxfId="919" dataCellStyle="Normal 2"/>
    <tableColumn id="28" name="Base Watt 2" dataDxfId="918" dataCellStyle="Normal 2"/>
    <tableColumn id="25" name="Eff Desc 1" dataDxfId="917" dataCellStyle="Normal 2"/>
    <tableColumn id="26" name="Eff Desc 2" dataDxfId="916" dataCellStyle="Normal 2"/>
    <tableColumn id="27" name="Eff Watt" dataDxfId="915" dataCellStyle="Normal 2"/>
    <tableColumn id="29" name="Eff Watt 2" dataDxfId="914" dataCellStyle="Normal 2"/>
    <tableColumn id="32" name="Op Hr 1" dataDxfId="913" dataCellStyle="Normal 2"/>
    <tableColumn id="38" name="Op Hr 2" dataDxfId="912" dataCellStyle="Normal 2"/>
  </tableColumns>
  <tableStyleInfo name="TableStyleMedium5" showFirstColumn="0" showLastColumn="0" showRowStripes="1" showColumnStripes="0"/>
</table>
</file>

<file path=xl/tables/table10.xml><?xml version="1.0" encoding="utf-8"?>
<table xmlns="http://schemas.openxmlformats.org/spreadsheetml/2006/main" id="16" name="PMELIGHTCON" displayName="PMELIGHTCON" ref="A31:AJ36" totalsRowShown="0" headerRowDxfId="663" dataDxfId="661" headerRowBorderDxfId="662" tableBorderDxfId="660" headerRowCellStyle="Normal 2">
  <autoFilter ref="A31:AJ36"/>
  <tableColumns count="36">
    <tableColumn id="1" name="Measure #" dataDxfId="659" dataCellStyle="Normal 2"/>
    <tableColumn id="2" name="Measure Name" dataDxfId="658" dataCellStyle="Normal 2"/>
    <tableColumn id="3" name="Equipment Description" dataDxfId="657" dataCellStyle="Normal 2"/>
    <tableColumn id="4" name="Eff Category" dataDxfId="656" dataCellStyle="Normal 2"/>
    <tableColumn id="5" name="Eff Measure Group" dataDxfId="655" dataCellStyle="Normal 2"/>
    <tableColumn id="6" name="Eff Equip Descr" dataDxfId="654" dataCellStyle="Normal 2"/>
    <tableColumn id="7" name="Base Category" dataDxfId="653" dataCellStyle="Normal 2"/>
    <tableColumn id="8" name="Base Measure Group" dataDxfId="652" dataCellStyle="Normal 2"/>
    <tableColumn id="9" name="Base Equip Descr" dataDxfId="651" dataCellStyle="Normal 2"/>
    <tableColumn id="10" name="TRM Description" dataDxfId="650" dataCellStyle="Normal 2"/>
    <tableColumn id="11" name="TRM Reference No." dataDxfId="649" dataCellStyle="Normal 2"/>
    <tableColumn id="12" name="Measure Life" dataDxfId="648" dataCellStyle="Normal 2"/>
    <tableColumn id="13" name="Created On" dataDxfId="647" dataCellStyle="Normal 2"/>
    <tableColumn id="14" name="Source" dataDxfId="646" dataCellStyle="Normal 2"/>
    <tableColumn id="15" name="End Use Category" dataDxfId="645" dataCellStyle="Normal 2"/>
    <tableColumn id="16" name="Inc Rate Unit" dataDxfId="644" dataCellStyle="Normal 2"/>
    <tableColumn id="17" name="Savings per Unit kWh" dataDxfId="643" dataCellStyle="Normal 2"/>
    <tableColumn id="18" name="Savings per Unit kW" dataDxfId="642" dataCellStyle="Normal 2"/>
    <tableColumn id="19" name="Inc Rate kWh" dataDxfId="641" dataCellStyle="Normal 2"/>
    <tableColumn id="20" name="Inc Rate kW" dataDxfId="640" dataCellStyle="Normal 2"/>
    <tableColumn id="21" name="Energy Type" dataDxfId="639" dataCellStyle="Normal 2"/>
    <tableColumn id="36" name="Program" dataDxfId="638" dataCellStyle="Normal 2"/>
    <tableColumn id="35" name="Lighting vs Non Lighting" dataDxfId="637" dataCellStyle="Normal 2"/>
    <tableColumn id="34" name="Status" dataDxfId="636" dataCellStyle="Normal 2"/>
    <tableColumn id="33" name="SUTO" dataDxfId="635" dataCellStyle="Normal 2"/>
    <tableColumn id="32" name="Cost Basis" dataDxfId="634" dataCellStyle="Normal 2"/>
    <tableColumn id="31" name="Typical Unit Size" dataDxfId="633" dataCellStyle="Normal 2"/>
    <tableColumn id="30" name="Unit of Measure" dataDxfId="632" dataCellStyle="Normal 2"/>
    <tableColumn id="22" name="Base Desc 1" dataDxfId="631"/>
    <tableColumn id="23" name="Base Desc 2" dataDxfId="630"/>
    <tableColumn id="24" name="Base Watt" dataDxfId="629"/>
    <tableColumn id="28" name="Base Watt 2" dataDxfId="628"/>
    <tableColumn id="25" name="Eff Desc 1" dataDxfId="627" dataCellStyle="Normal 2"/>
    <tableColumn id="26" name="Eff Desc 2" dataDxfId="626"/>
    <tableColumn id="27" name="Eff Watt" dataDxfId="625"/>
    <tableColumn id="29" name="Eff Watt 2" dataDxfId="624"/>
  </tableColumns>
  <tableStyleInfo name="TableStyleMedium5" showFirstColumn="0" showLastColumn="0" showRowStripes="1" showColumnStripes="0"/>
</table>
</file>

<file path=xl/tables/table11.xml><?xml version="1.0" encoding="utf-8"?>
<table xmlns="http://schemas.openxmlformats.org/spreadsheetml/2006/main" id="45" name="PMELIGHTLIN" displayName="PMELIGHTLIN" ref="AT1:BA9" totalsRowShown="0" headerRowDxfId="623" dataDxfId="621" headerRowBorderDxfId="622" tableBorderDxfId="620" totalsRowBorderDxfId="619" headerRowCellStyle="Normal 2" dataCellStyle="Normal 2">
  <autoFilter ref="AT1:BA9"/>
  <sortState ref="AT2:BA9">
    <sortCondition ref="BA1:BA9"/>
  </sortState>
  <tableColumns count="8">
    <tableColumn id="1" name="Measure Validator" dataDxfId="618" dataCellStyle="Normal 2"/>
    <tableColumn id="3" name="Measure #" dataDxfId="617"/>
    <tableColumn id="2" name="Inc Rate Unit" dataDxfId="616" dataCellStyle="Normal 2"/>
    <tableColumn id="4" name="Base Watt 1" dataDxfId="615" dataCellStyle="Normal 2"/>
    <tableColumn id="5" name="Eff Watt 1" dataDxfId="614" dataCellStyle="Normal 2"/>
    <tableColumn id="6" name="Op Hr 1" dataDxfId="613" dataCellStyle="Normal 2"/>
    <tableColumn id="7" name="Op Hr 2" dataDxfId="612" dataCellStyle="Normal 2"/>
    <tableColumn id="8" name="End Use Category" dataDxfId="611" dataCellStyle="Normal 2"/>
  </tableColumns>
  <tableStyleInfo name="TableStyleMedium5" showFirstColumn="0" showLastColumn="0" showRowStripes="1" showColumnStripes="0"/>
</table>
</file>

<file path=xl/tables/table12.xml><?xml version="1.0" encoding="utf-8"?>
<table xmlns="http://schemas.openxmlformats.org/spreadsheetml/2006/main" id="4" name="SBDILIGHT" displayName="SBDILIGHT" ref="A1:AA30" totalsRowShown="0" headerRowDxfId="610" headerRowCellStyle="Normal 2" dataCellStyle="Normal 2">
  <autoFilter ref="A1:AA30"/>
  <tableColumns count="27">
    <tableColumn id="1" name="Name" dataCellStyle="Normal 2"/>
    <tableColumn id="2" name="Measure Number" dataCellStyle="Normal 2"/>
    <tableColumn id="3" name="Program" dataCellStyle="Normal 2"/>
    <tableColumn id="4" name="Energy Type" dataCellStyle="Normal 2"/>
    <tableColumn id="5" name="Category" dataCellStyle="Normal 2"/>
    <tableColumn id="6" name="Measure Group" dataCellStyle="Normal 2"/>
    <tableColumn id="7" name="Measure Subgroup" dataCellStyle="Normal 2"/>
    <tableColumn id="8" name="Eff Equip Descr" dataCellStyle="Normal 2"/>
    <tableColumn id="9" name="Base Equip Descr" dataCellStyle="Normal 2"/>
    <tableColumn id="10" name="Size" dataCellStyle="Normal 2"/>
    <tableColumn id="11" name="Unit" dataCellStyle="Normal 2"/>
    <tableColumn id="12" name="Inc Rate Unit" dataDxfId="609" dataCellStyle="Normal 2"/>
    <tableColumn id="13" name="Measure Life" dataDxfId="608" dataCellStyle="Normal 2"/>
    <tableColumn id="14" name="EUL" dataDxfId="607" dataCellStyle="Normal 2"/>
    <tableColumn id="15" name="Savings per Unit kWh" dataDxfId="606" dataCellStyle="Normal 2"/>
    <tableColumn id="16" name="Savings per Unit KW" dataDxfId="605" dataCellStyle="Normal 2"/>
    <tableColumn id="17" name="Incremental Cost" dataDxfId="604" dataCellStyle="Normal 2"/>
    <tableColumn id="18" name="SUTO" dataDxfId="603" dataCellStyle="Normal 2"/>
    <tableColumn id="19" name="Equip Description" dataCellStyle="Normal 2"/>
    <tableColumn id="20" name="Client Description" dataCellStyle="Normal 2"/>
    <tableColumn id="21" name="Source" dataCellStyle="Normal 2"/>
    <tableColumn id="22" name="Base Desc 1" dataCellStyle="Normal 2"/>
    <tableColumn id="23" name="Base Desc 2" dataCellStyle="Normal 2"/>
    <tableColumn id="24" name="Base Watt" dataCellStyle="Normal 2"/>
    <tableColumn id="25" name="Eff Desc 1" dataDxfId="602" dataCellStyle="Normal 2"/>
    <tableColumn id="26" name="Eff Desc 2" dataCellStyle="Normal 2"/>
    <tableColumn id="27" name="Eff Watt" dataCellStyle="Normal 2"/>
  </tableColumns>
  <tableStyleInfo name="TableStyleMedium5" showFirstColumn="0" showLastColumn="0" showRowStripes="1" showColumnStripes="0"/>
</table>
</file>

<file path=xl/tables/table13.xml><?xml version="1.0" encoding="utf-8"?>
<table xmlns="http://schemas.openxmlformats.org/spreadsheetml/2006/main" id="5" name="SBDINONLIGHT" displayName="SBDINONLIGHT" ref="A36:AA62" totalsRowShown="0" headerRowDxfId="601" headerRowCellStyle="Normal 2" dataCellStyle="Normal 2">
  <autoFilter ref="A36:AA62"/>
  <tableColumns count="27">
    <tableColumn id="1" name="Name" dataCellStyle="Normal 2"/>
    <tableColumn id="2" name="Measure Number" dataCellStyle="Normal 2"/>
    <tableColumn id="3" name="Program" dataCellStyle="Normal 2"/>
    <tableColumn id="4" name="Energy Type" dataCellStyle="Normal 2"/>
    <tableColumn id="5" name="Category" dataCellStyle="Normal 2"/>
    <tableColumn id="6" name="Measure Group" dataCellStyle="Normal 2"/>
    <tableColumn id="7" name="Measure Subgroup" dataCellStyle="Normal 2"/>
    <tableColumn id="8" name="Eff Equip Descr" dataCellStyle="Normal 2"/>
    <tableColumn id="9" name="Base Equip Descr" dataCellStyle="Normal 2"/>
    <tableColumn id="10" name="Size" dataCellStyle="Normal 2"/>
    <tableColumn id="11" name="Unit" dataCellStyle="Normal 2"/>
    <tableColumn id="12" name="Inc Rate Unit" dataDxfId="600" dataCellStyle="Normal 2"/>
    <tableColumn id="13" name="Measure Life" dataDxfId="599" dataCellStyle="Normal 2"/>
    <tableColumn id="14" name="EUL" dataDxfId="598" dataCellStyle="Normal 2"/>
    <tableColumn id="15" name="Savings per Unit kWh" dataDxfId="597" dataCellStyle="Normal 2"/>
    <tableColumn id="16" name="Savings per Unit KW" dataDxfId="596" dataCellStyle="Normal 2"/>
    <tableColumn id="17" name="Incremental Cost" dataDxfId="595" dataCellStyle="Normal 2"/>
    <tableColumn id="18" name="SUTO" dataDxfId="594" dataCellStyle="Normal 2"/>
    <tableColumn id="19" name="Equip Description" dataCellStyle="Normal 2"/>
    <tableColumn id="20" name="Client Description" dataCellStyle="Normal 2"/>
    <tableColumn id="21" name="Source" dataCellStyle="Normal 2"/>
    <tableColumn id="22" name="Base Desc 1" dataCellStyle="Normal 2"/>
    <tableColumn id="23" name="Base Desc 2" dataCellStyle="Normal 2"/>
    <tableColumn id="24" name="Base Watt" dataCellStyle="Normal 2"/>
    <tableColumn id="25" name="Eff Desc 1" dataCellStyle="Normal 2"/>
    <tableColumn id="26" name="Eff Desc 2" dataDxfId="593" dataCellStyle="Normal 2"/>
    <tableColumn id="27" name="Eff Watt" dataCellStyle="Normal 2"/>
  </tableColumns>
  <tableStyleInfo name="TableStyleMedium2" showFirstColumn="0" showLastColumn="0" showRowStripes="1" showColumnStripes="0"/>
</table>
</file>

<file path=xl/tables/table14.xml><?xml version="1.0" encoding="utf-8"?>
<table xmlns="http://schemas.openxmlformats.org/spreadsheetml/2006/main" id="6" name="SBDIGAS" displayName="SBDIGAS" ref="A73:AA87" totalsRowShown="0" headerRowDxfId="592" headerRowCellStyle="Normal 2" dataCellStyle="Normal 2">
  <autoFilter ref="A73:AA87"/>
  <tableColumns count="27">
    <tableColumn id="1" name="Name" dataDxfId="591" dataCellStyle="Normal 2"/>
    <tableColumn id="2" name="Measure Number" dataDxfId="590" dataCellStyle="Normal 2"/>
    <tableColumn id="3" name="Program" dataDxfId="589" dataCellStyle="Normal 2"/>
    <tableColumn id="4" name="Energy Type" dataDxfId="588" dataCellStyle="Normal 2"/>
    <tableColumn id="5" name="Category" dataDxfId="587" dataCellStyle="Normal 2"/>
    <tableColumn id="6" name="Measure Group" dataDxfId="586" dataCellStyle="Normal 2"/>
    <tableColumn id="7" name="Measure Subgroup" dataDxfId="585" dataCellStyle="Normal 2"/>
    <tableColumn id="8" name="Eff Equip Descr" dataDxfId="584" dataCellStyle="Normal 2"/>
    <tableColumn id="9" name="Base Equip Descr" dataDxfId="583" dataCellStyle="Normal 2"/>
    <tableColumn id="10" name="Size" dataDxfId="582" dataCellStyle="Normal 2"/>
    <tableColumn id="11" name="Unit" dataDxfId="581" dataCellStyle="Normal 2"/>
    <tableColumn id="12" name="Inc Rate Unit" dataDxfId="580" dataCellStyle="Normal 2"/>
    <tableColumn id="13" name="Measure Life" dataDxfId="579" dataCellStyle="Normal 2"/>
    <tableColumn id="14" name="EUL" dataDxfId="578" dataCellStyle="Normal 2"/>
    <tableColumn id="15" name="Savings per Unit therms" dataDxfId="577" dataCellStyle="Normal 2"/>
    <tableColumn id="16" name="NA" dataDxfId="576" dataCellStyle="Normal 2"/>
    <tableColumn id="17" name="Incremental Cost" dataDxfId="575" dataCellStyle="Normal 2"/>
    <tableColumn id="18" name="SUTO" dataDxfId="574" dataCellStyle="Normal 2"/>
    <tableColumn id="19" name="Equip Description" dataDxfId="573" dataCellStyle="Normal 2"/>
    <tableColumn id="20" name="Client Description" dataDxfId="572" dataCellStyle="Normal 2"/>
    <tableColumn id="21" name="Source" dataDxfId="571" dataCellStyle="Normal 2"/>
    <tableColumn id="22" name="Base Desc 1" dataDxfId="570" dataCellStyle="Normal 2"/>
    <tableColumn id="23" name="Base Desc 2" dataCellStyle="Normal 2"/>
    <tableColumn id="24" name="Base Watt" dataCellStyle="Normal 2"/>
    <tableColumn id="25" name="Eff Desc 1" dataCellStyle="Normal 2"/>
    <tableColumn id="26" name="Eff Desc 2" dataCellStyle="Normal 2"/>
    <tableColumn id="27" name="Eff Watt" dataCellStyle="Normal 2"/>
  </tableColumns>
  <tableStyleInfo name="TableStyleMedium3" showFirstColumn="0" showLastColumn="0" showRowStripes="1" showColumnStripes="0"/>
</table>
</file>

<file path=xl/tables/table15.xml><?xml version="1.0" encoding="utf-8"?>
<table xmlns="http://schemas.openxmlformats.org/spreadsheetml/2006/main" id="1" name="CMLIGHTBASE" displayName="CMLIGHTBASE" ref="A1:L98" totalsRowShown="0" headerRowDxfId="569" dataDxfId="568" headerRowCellStyle="Normal 2">
  <autoFilter ref="A1:L98"/>
  <tableColumns count="12">
    <tableColumn id="5" name="Measure Number" dataDxfId="567"/>
    <tableColumn id="1" name="Base Desc 1" dataDxfId="566"/>
    <tableColumn id="2" name="Base Desc 2" dataDxfId="565"/>
    <tableColumn id="3" name="Base Watt 1" dataDxfId="564"/>
    <tableColumn id="4" name="Base Watt 2" dataDxfId="563"/>
    <tableColumn id="7" name="Measure Group" dataDxfId="562"/>
    <tableColumn id="8" name="Measure Subgroup 1" dataDxfId="561"/>
    <tableColumn id="6" name="Measure Subgroup 2" dataDxfId="560"/>
    <tableColumn id="9" name="Unit" dataDxfId="559"/>
    <tableColumn id="10" name="Order" dataDxfId="558"/>
    <tableColumn id="11" name="Source (Standard Wattage Table)" dataDxfId="557"/>
    <tableColumn id="12" name="Inc Rate" dataDxfId="556"/>
  </tableColumns>
  <tableStyleInfo name="TableStyleMedium5" showFirstColumn="0" showLastColumn="0" showRowStripes="1" showColumnStripes="0"/>
</table>
</file>

<file path=xl/tables/table16.xml><?xml version="1.0" encoding="utf-8"?>
<table xmlns="http://schemas.openxmlformats.org/spreadsheetml/2006/main" id="2" name="CMLIGHTEFF" displayName="CMLIGHTEFF" ref="N1:Y48" totalsRowShown="0" headerRowDxfId="555" dataDxfId="554" headerRowCellStyle="Normal 2">
  <autoFilter ref="N1:Y48"/>
  <tableColumns count="12">
    <tableColumn id="10" name="Measure Number" dataDxfId="553"/>
    <tableColumn id="1" name="Eff Desc 1" dataDxfId="552"/>
    <tableColumn id="2" name="Eff Desc 2" dataDxfId="551"/>
    <tableColumn id="3" name="Eff Watt 1" dataDxfId="550"/>
    <tableColumn id="4" name="Eff Watt 2" dataDxfId="549"/>
    <tableColumn id="5" name="Measure Group" dataDxfId="548"/>
    <tableColumn id="6" name="Measure Subgroup 1" dataDxfId="547"/>
    <tableColumn id="7" name="Measure Subgroup 2" dataDxfId="546"/>
    <tableColumn id="8" name="Unit" dataDxfId="545"/>
    <tableColumn id="9" name="Order" dataDxfId="544"/>
    <tableColumn id="11" name="Source (Standard Wattage Table)" dataDxfId="543"/>
    <tableColumn id="12" name="Inc Rate" dataDxfId="542"/>
  </tableColumns>
  <tableStyleInfo name="TableStyleMedium5" showFirstColumn="0" showLastColumn="0" showRowStripes="1" showColumnStripes="0"/>
</table>
</file>

<file path=xl/tables/table17.xml><?xml version="1.0" encoding="utf-8"?>
<table xmlns="http://schemas.openxmlformats.org/spreadsheetml/2006/main" id="19" name="INCRATE" displayName="INCRATE" ref="AA1:AC6" totalsRowShown="0" headerRowDxfId="541" dataDxfId="540">
  <autoFilter ref="AA1:AC6"/>
  <tableColumns count="3">
    <tableColumn id="1" name="Incentive Type" dataDxfId="539"/>
    <tableColumn id="2" name="Electric" dataDxfId="538"/>
    <tableColumn id="3" name="Gas" dataDxfId="537"/>
  </tableColumns>
  <tableStyleInfo name="TableStyleMedium4" showFirstColumn="0" showLastColumn="0" showRowStripes="1" showColumnStripes="0"/>
</table>
</file>

<file path=xl/tables/table18.xml><?xml version="1.0" encoding="utf-8"?>
<table xmlns="http://schemas.openxmlformats.org/spreadsheetml/2006/main" id="3" name="PROGRAMTYPE" displayName="PROGRAMTYPE" ref="AE1:AE3" totalsRowShown="0" headerRowDxfId="536" dataDxfId="535" headerRowCellStyle="Normal 2">
  <autoFilter ref="AE1:AE3"/>
  <sortState ref="AJ2:AJ5">
    <sortCondition ref="AJ1:AJ5"/>
  </sortState>
  <tableColumns count="1">
    <tableColumn id="1" name="Program" dataDxfId="534"/>
  </tableColumns>
  <tableStyleInfo name="TableStyleMedium4" showFirstColumn="0" showLastColumn="0" showRowStripes="1" showColumnStripes="0"/>
</table>
</file>

<file path=xl/tables/table19.xml><?xml version="1.0" encoding="utf-8"?>
<table xmlns="http://schemas.openxmlformats.org/spreadsheetml/2006/main" id="20" name="PROGRAMECAT" displayName="PROGRAMECAT" ref="AG1:AM43" totalsRowShown="0" headerRowDxfId="533" dataDxfId="532">
  <autoFilter ref="AG1:AM43"/>
  <sortState ref="AL2:AP37">
    <sortCondition ref="AL1:AL37"/>
  </sortState>
  <tableColumns count="7">
    <tableColumn id="1" name="Program" dataDxfId="531"/>
    <tableColumn id="2" name="Category 1" dataDxfId="530"/>
    <tableColumn id="3" name="Category 2" dataDxfId="529"/>
    <tableColumn id="4" name="Measure Number" dataDxfId="528"/>
    <tableColumn id="5" name="EUL" dataDxfId="527"/>
    <tableColumn id="6" name="End Use Category Equivalent" dataDxfId="526"/>
    <tableColumn id="7" name="End Use Factor" dataDxfId="525"/>
  </tableColumns>
  <tableStyleInfo name="TableStyleMedium2" showFirstColumn="0" showLastColumn="0" showRowStripes="1" showColumnStripes="0"/>
</table>
</file>

<file path=xl/tables/table2.xml><?xml version="1.0" encoding="utf-8"?>
<table xmlns="http://schemas.openxmlformats.org/spreadsheetml/2006/main" id="8" name="PMEHVAC" displayName="PMEHVAC" ref="A126:AC144" totalsRowShown="0" headerRowDxfId="911" dataDxfId="910" headerRowCellStyle="Normal 2" dataCellStyle="Normal 2">
  <autoFilter ref="A126:AC144"/>
  <tableColumns count="29">
    <tableColumn id="1" name="Name" dataDxfId="909" dataCellStyle="Normal 2"/>
    <tableColumn id="2" name="Measure Number" dataDxfId="908" dataCellStyle="Normal 2"/>
    <tableColumn id="3" name="Program" dataDxfId="907" dataCellStyle="Normal 2"/>
    <tableColumn id="4" name="Energy Type" dataDxfId="906" dataCellStyle="Normal 2"/>
    <tableColumn id="5" name="Category" dataDxfId="905" dataCellStyle="Normal 2"/>
    <tableColumn id="6" name="Measure Group" dataDxfId="904" dataCellStyle="Normal 2"/>
    <tableColumn id="7" name="Measure Subgroup" dataDxfId="903" dataCellStyle="Normal 2"/>
    <tableColumn id="8" name="Eff Equip Descr" dataDxfId="902" dataCellStyle="Normal 2"/>
    <tableColumn id="9" name="Base Equip Descr" dataDxfId="901" dataCellStyle="Normal 2"/>
    <tableColumn id="10" name="Size" dataDxfId="900" dataCellStyle="Normal 2"/>
    <tableColumn id="11" name="Unit" dataDxfId="899" dataCellStyle="Normal 2"/>
    <tableColumn id="12" name="Inc Rate Unit" dataDxfId="898" dataCellStyle="Normal 2"/>
    <tableColumn id="13" name="Measure Life" dataDxfId="897" dataCellStyle="Normal 2"/>
    <tableColumn id="14" name="EUL" dataDxfId="896" dataCellStyle="Normal 2"/>
    <tableColumn id="15" name="Savings per Unit kWh" dataDxfId="895" dataCellStyle="Normal 2"/>
    <tableColumn id="16" name="Savings per Unit KW" dataDxfId="894" dataCellStyle="Normal 2"/>
    <tableColumn id="17" name="Incremental Cost" dataDxfId="893" dataCellStyle="Normal 2"/>
    <tableColumn id="18" name="SUTO" dataDxfId="892" dataCellStyle="Normal 2"/>
    <tableColumn id="19" name="Equip Description" dataDxfId="891" dataCellStyle="Normal 2"/>
    <tableColumn id="20" name="Client Description" dataDxfId="890" dataCellStyle="Normal 2"/>
    <tableColumn id="21" name="Source" dataDxfId="889" dataCellStyle="Normal 2"/>
    <tableColumn id="22" name="Base Desc 1" dataDxfId="888" dataCellStyle="Normal 2"/>
    <tableColumn id="23" name="Base Desc 2" dataDxfId="887" dataCellStyle="Normal 2"/>
    <tableColumn id="24" name="Base Watt" dataDxfId="886" dataCellStyle="Normal 2"/>
    <tableColumn id="28" name="Base Watt 2" dataDxfId="885" dataCellStyle="Normal 2"/>
    <tableColumn id="25" name="Eff Desc 1" dataDxfId="884" dataCellStyle="Normal 2"/>
    <tableColumn id="26" name="Eff Desc 2" dataDxfId="883" dataCellStyle="Normal 2"/>
    <tableColumn id="27" name="Eff Watt" dataDxfId="882" dataCellStyle="Normal 2"/>
    <tableColumn id="29" name="Eff Watt 22" dataDxfId="881" dataCellStyle="Normal 2"/>
  </tableColumns>
  <tableStyleInfo name="TableStyleMedium2" showFirstColumn="0" showLastColumn="0" showRowStripes="1" showColumnStripes="0"/>
</table>
</file>

<file path=xl/tables/table20.xml><?xml version="1.0" encoding="utf-8"?>
<table xmlns="http://schemas.openxmlformats.org/spreadsheetml/2006/main" id="21" name="PROGRAMGCAT" displayName="PROGRAMGCAT" ref="AO1:AU29" totalsRowShown="0" headerRowDxfId="524" dataDxfId="523">
  <autoFilter ref="AO1:AU29"/>
  <sortState ref="AT2:AX29">
    <sortCondition ref="AT1:AT29"/>
  </sortState>
  <tableColumns count="7">
    <tableColumn id="1" name="Program" dataDxfId="522"/>
    <tableColumn id="2" name="Category 1" dataDxfId="521"/>
    <tableColumn id="3" name="Category 2" dataDxfId="520"/>
    <tableColumn id="4" name="Measure Number" dataDxfId="519"/>
    <tableColumn id="5" name="EUL" dataDxfId="518"/>
    <tableColumn id="6" name="End Use Category Equivalent" dataDxfId="517"/>
    <tableColumn id="7" name="End Use Factor" dataDxfId="516"/>
  </tableColumns>
  <tableStyleInfo name="TableStyleMedium3" showFirstColumn="0" showLastColumn="0" showRowStripes="1" showColumnStripes="0"/>
</table>
</file>

<file path=xl/tables/table21.xml><?xml version="1.0" encoding="utf-8"?>
<table xmlns="http://schemas.openxmlformats.org/spreadsheetml/2006/main" id="32" name="CMEHVAC" displayName="CMEHVAC" ref="AW1:BK39" totalsRowShown="0" headerRowDxfId="515" dataDxfId="514">
  <autoFilter ref="AW1:BK39"/>
  <sortState ref="AW2:BK33">
    <sortCondition ref="BG1:BG33"/>
  </sortState>
  <tableColumns count="15">
    <tableColumn id="1" name="Measure Number" dataDxfId="513"/>
    <tableColumn id="14" name="Project Category" dataDxfId="512"/>
    <tableColumn id="2" name="Proj Desc 1" dataDxfId="511"/>
    <tableColumn id="3" name="Proj Desc 2" dataDxfId="510"/>
    <tableColumn id="4" name="Inc Rate" dataDxfId="509"/>
    <tableColumn id="5" name="EUL" dataDxfId="508"/>
    <tableColumn id="6" name="Measure Group" dataDxfId="507"/>
    <tableColumn id="7" name="Measure Subgroup 1" dataDxfId="506"/>
    <tableColumn id="8" name="Measure Subgroup 2" dataDxfId="505"/>
    <tableColumn id="9" name="Units" dataDxfId="504"/>
    <tableColumn id="10" name="Order" dataDxfId="503"/>
    <tableColumn id="11" name="End Use Category" dataDxfId="502"/>
    <tableColumn id="12" name="Factor" dataDxfId="501"/>
    <tableColumn id="15" name="Cost Basis" dataDxfId="500"/>
    <tableColumn id="13" name="Application Tab" dataDxfId="499"/>
  </tableColumns>
  <tableStyleInfo name="TableStyleMedium2" showFirstColumn="0" showLastColumn="0" showRowStripes="1" showColumnStripes="0"/>
</table>
</file>

<file path=xl/tables/table22.xml><?xml version="1.0" encoding="utf-8"?>
<table xmlns="http://schemas.openxmlformats.org/spreadsheetml/2006/main" id="33" name="CMELIGHT" displayName="CMELIGHT" ref="AW41:BK46" totalsRowShown="0" headerRowDxfId="498" dataDxfId="497">
  <autoFilter ref="AW41:BK46"/>
  <sortState ref="AW36:BK40">
    <sortCondition ref="BG35:BG40"/>
  </sortState>
  <tableColumns count="15">
    <tableColumn id="1" name="Measure Number" dataDxfId="496"/>
    <tableColumn id="14" name="Project Category" dataDxfId="495"/>
    <tableColumn id="2" name="Proj Desc 1" dataDxfId="494"/>
    <tableColumn id="3" name="Proj Desc 2" dataDxfId="493"/>
    <tableColumn id="4" name="Inc Rate" dataDxfId="492"/>
    <tableColumn id="5" name="EUL" dataDxfId="491"/>
    <tableColumn id="6" name="Measure Group" dataDxfId="490"/>
    <tableColumn id="7" name="Measure Subgroup 1" dataDxfId="489"/>
    <tableColumn id="8" name="Measure Subgroup 2" dataDxfId="488"/>
    <tableColumn id="9" name="Units" dataDxfId="487"/>
    <tableColumn id="10" name="Order" dataDxfId="486"/>
    <tableColumn id="11" name="End Use Category" dataDxfId="485"/>
    <tableColumn id="12" name="Factor" dataDxfId="484"/>
    <tableColumn id="15" name="Cost Basis" dataDxfId="483"/>
    <tableColumn id="13" name="Application Tab" dataDxfId="482"/>
  </tableColumns>
  <tableStyleInfo name="TableStyleMedium2" showFirstColumn="0" showLastColumn="0" showRowStripes="1" showColumnStripes="0"/>
</table>
</file>

<file path=xl/tables/table23.xml><?xml version="1.0" encoding="utf-8"?>
<table xmlns="http://schemas.openxmlformats.org/spreadsheetml/2006/main" id="34" name="CMELIGHTCON" displayName="CMELIGHTCON" ref="AW48:BK58" totalsRowShown="0" headerRowDxfId="481" dataDxfId="480">
  <autoFilter ref="AW48:BK58"/>
  <sortState ref="AW43:BK52">
    <sortCondition ref="BG42:BG52"/>
  </sortState>
  <tableColumns count="15">
    <tableColumn id="1" name="Measure Number" dataDxfId="479"/>
    <tableColumn id="14" name="Project Category" dataDxfId="478"/>
    <tableColumn id="2" name="Proj Desc 1" dataDxfId="477"/>
    <tableColumn id="3" name="Proj Desc 2" dataDxfId="476"/>
    <tableColumn id="4" name="Inc Rate" dataDxfId="475"/>
    <tableColumn id="5" name="EUL" dataDxfId="474"/>
    <tableColumn id="6" name="Measure Group" dataDxfId="473"/>
    <tableColumn id="7" name="Measure Subgroup 1" dataDxfId="472"/>
    <tableColumn id="8" name="Measure Subgroup 2" dataDxfId="471"/>
    <tableColumn id="9" name="Units" dataDxfId="470"/>
    <tableColumn id="10" name="Order" dataDxfId="469"/>
    <tableColumn id="11" name="End Use Category" dataDxfId="468"/>
    <tableColumn id="12" name="Factor" dataDxfId="467"/>
    <tableColumn id="15" name="Cost Basis" dataDxfId="466"/>
    <tableColumn id="13" name="Application Tab" dataDxfId="465"/>
  </tableColumns>
  <tableStyleInfo name="TableStyleMedium2" showFirstColumn="0" showLastColumn="0" showRowStripes="1" showColumnStripes="0"/>
</table>
</file>

<file path=xl/tables/table24.xml><?xml version="1.0" encoding="utf-8"?>
<table xmlns="http://schemas.openxmlformats.org/spreadsheetml/2006/main" id="35" name="CMECOOK" displayName="CMECOOK" ref="AW60:BK76" totalsRowShown="0" headerRowDxfId="464" dataDxfId="463">
  <autoFilter ref="AW60:BK76"/>
  <sortState ref="AW55:BK70">
    <sortCondition ref="BG54:BG70"/>
  </sortState>
  <tableColumns count="15">
    <tableColumn id="1" name="Measure Number" dataDxfId="462"/>
    <tableColumn id="14" name="Project Category" dataDxfId="461"/>
    <tableColumn id="2" name="Proj Desc 1" dataDxfId="460"/>
    <tableColumn id="3" name="Proj Desc 2" dataDxfId="459"/>
    <tableColumn id="4" name="Inc Rate" dataDxfId="458"/>
    <tableColumn id="5" name="EUL" dataDxfId="457"/>
    <tableColumn id="6" name="Measure Group" dataDxfId="456"/>
    <tableColumn id="7" name="Measure Subgroup 1" dataDxfId="455"/>
    <tableColumn id="8" name="Measure Subgroup 2" dataDxfId="454"/>
    <tableColumn id="9" name="Units" dataDxfId="453"/>
    <tableColumn id="10" name="Order" dataDxfId="452"/>
    <tableColumn id="11" name="End Use Category" dataDxfId="451"/>
    <tableColumn id="12" name="Factor" dataDxfId="450"/>
    <tableColumn id="15" name="Cost Basis" dataDxfId="449"/>
    <tableColumn id="13" name="Application Tab" dataDxfId="448"/>
  </tableColumns>
  <tableStyleInfo name="TableStyleMedium2" showFirstColumn="0" showLastColumn="0" showRowStripes="1" showColumnStripes="0"/>
</table>
</file>

<file path=xl/tables/table25.xml><?xml version="1.0" encoding="utf-8"?>
<table xmlns="http://schemas.openxmlformats.org/spreadsheetml/2006/main" id="36" name="CMECOMPAIR" displayName="CMECOMPAIR" ref="AW78:BK94" totalsRowShown="0" headerRowDxfId="447" dataDxfId="446">
  <autoFilter ref="AW78:BK94"/>
  <sortState ref="AW73:BK88">
    <sortCondition ref="BG72:BG88"/>
  </sortState>
  <tableColumns count="15">
    <tableColumn id="1" name="Measure Number" dataDxfId="445"/>
    <tableColumn id="14" name="Project Category" dataDxfId="444"/>
    <tableColumn id="2" name="Proj Desc 1" dataDxfId="443"/>
    <tableColumn id="3" name="Proj Desc 2" dataDxfId="442"/>
    <tableColumn id="4" name="Inc Rate" dataDxfId="441"/>
    <tableColumn id="5" name="EUL" dataDxfId="440"/>
    <tableColumn id="6" name="Measure Group" dataDxfId="439"/>
    <tableColumn id="7" name="Measure Subgroup 1" dataDxfId="438"/>
    <tableColumn id="8" name="Measure Subgroup 2" dataDxfId="437"/>
    <tableColumn id="9" name="Units" dataDxfId="436"/>
    <tableColumn id="10" name="Order" dataDxfId="435"/>
    <tableColumn id="11" name="End Use Category" dataDxfId="434"/>
    <tableColumn id="12" name="Factor" dataDxfId="433"/>
    <tableColumn id="15" name="Cost Basis" dataDxfId="432"/>
    <tableColumn id="13" name="Application Tab" dataDxfId="431"/>
  </tableColumns>
  <tableStyleInfo name="TableStyleMedium2" showFirstColumn="0" showLastColumn="0" showRowStripes="1" showColumnStripes="0"/>
</table>
</file>

<file path=xl/tables/table26.xml><?xml version="1.0" encoding="utf-8"?>
<table xmlns="http://schemas.openxmlformats.org/spreadsheetml/2006/main" id="37" name="CMEMOTOR" displayName="CMEMOTOR" ref="AW96:BK116" totalsRowShown="0" headerRowDxfId="430" dataDxfId="429">
  <autoFilter ref="AW96:BK116"/>
  <sortState ref="AW91:BK108">
    <sortCondition ref="BG90:BG108"/>
  </sortState>
  <tableColumns count="15">
    <tableColumn id="1" name="Measure Number" dataDxfId="428"/>
    <tableColumn id="14" name="Project Category" dataDxfId="427"/>
    <tableColumn id="2" name="Proj Desc 1" dataDxfId="426"/>
    <tableColumn id="3" name="Proj Desc 2" dataDxfId="425"/>
    <tableColumn id="4" name="Inc Rate" dataDxfId="424"/>
    <tableColumn id="5" name="EUL" dataDxfId="423"/>
    <tableColumn id="6" name="Measure Group" dataDxfId="422"/>
    <tableColumn id="7" name="Measure Subgroup 1" dataDxfId="421"/>
    <tableColumn id="8" name="Measure Subgroup 2" dataDxfId="420"/>
    <tableColumn id="9" name="Units" dataDxfId="419"/>
    <tableColumn id="10" name="Order" dataDxfId="418"/>
    <tableColumn id="11" name="End Use Category" dataDxfId="417"/>
    <tableColumn id="12" name="Factor" dataDxfId="416"/>
    <tableColumn id="15" name="Cost Basis" dataDxfId="415"/>
    <tableColumn id="13" name="Application Tab" dataDxfId="414"/>
  </tableColumns>
  <tableStyleInfo name="TableStyleMedium2" showFirstColumn="0" showLastColumn="0" showRowStripes="1" showColumnStripes="0"/>
</table>
</file>

<file path=xl/tables/table27.xml><?xml version="1.0" encoding="utf-8"?>
<table xmlns="http://schemas.openxmlformats.org/spreadsheetml/2006/main" id="38" name="CMEREFRI" displayName="CMEREFRI" ref="AW118:BK132" totalsRowShown="0" headerRowDxfId="413" dataDxfId="412">
  <autoFilter ref="AW118:BK132"/>
  <sortState ref="AW111:BK124">
    <sortCondition ref="BG110:BG124"/>
  </sortState>
  <tableColumns count="15">
    <tableColumn id="1" name="Measure Number" dataDxfId="411"/>
    <tableColumn id="14" name="Project Category" dataDxfId="410"/>
    <tableColumn id="2" name="Proj Desc 1" dataDxfId="409"/>
    <tableColumn id="3" name="Proj Desc 2" dataDxfId="408"/>
    <tableColumn id="4" name="Inc Rate" dataDxfId="407"/>
    <tableColumn id="5" name="EUL" dataDxfId="406"/>
    <tableColumn id="6" name="Measure Group" dataDxfId="405"/>
    <tableColumn id="7" name="Measure Subgroup 1" dataDxfId="404"/>
    <tableColumn id="8" name="Measure Subgroup 2" dataDxfId="403"/>
    <tableColumn id="9" name="Units" dataDxfId="402"/>
    <tableColumn id="10" name="Order" dataDxfId="401"/>
    <tableColumn id="11" name="End Use Category" dataDxfId="400"/>
    <tableColumn id="12" name="Factor" dataDxfId="399"/>
    <tableColumn id="15" name="Cost Basis" dataDxfId="398"/>
    <tableColumn id="13" name="Application Tab" dataDxfId="397"/>
  </tableColumns>
  <tableStyleInfo name="TableStyleMedium2" showFirstColumn="0" showLastColumn="0" showRowStripes="1" showColumnStripes="0"/>
</table>
</file>

<file path=xl/tables/table28.xml><?xml version="1.0" encoding="utf-8"?>
<table xmlns="http://schemas.openxmlformats.org/spreadsheetml/2006/main" id="39" name="CMEMISC" displayName="CMEMISC" ref="AW134:BK142" totalsRowShown="0" headerRowDxfId="396" dataDxfId="395">
  <autoFilter ref="AW134:BK142"/>
  <sortState ref="AW125:BK132">
    <sortCondition ref="BG124:BG132"/>
  </sortState>
  <tableColumns count="15">
    <tableColumn id="1" name="Measure Number" dataDxfId="394"/>
    <tableColumn id="14" name="Project Category" dataDxfId="393"/>
    <tableColumn id="2" name="Proj Desc 1" dataDxfId="392"/>
    <tableColumn id="3" name="Proj Desc 2" dataDxfId="391"/>
    <tableColumn id="4" name="Inc Rate" dataDxfId="390"/>
    <tableColumn id="5" name="EUL" dataDxfId="389"/>
    <tableColumn id="6" name="Measure Group" dataDxfId="388"/>
    <tableColumn id="7" name="Measure Subgroup 1" dataDxfId="387"/>
    <tableColumn id="8" name="Measure Subgroup 2" dataDxfId="386"/>
    <tableColumn id="9" name="Units" dataDxfId="385"/>
    <tableColumn id="10" name="Order" dataDxfId="384"/>
    <tableColumn id="11" name="End Use Category" dataDxfId="383"/>
    <tableColumn id="12" name="Factor" dataDxfId="382"/>
    <tableColumn id="15" name="Cost Basis" dataDxfId="381"/>
    <tableColumn id="13" name="Application Tab" dataDxfId="380"/>
  </tableColumns>
  <tableStyleInfo name="TableStyleMedium2" showFirstColumn="0" showLastColumn="0" showRowStripes="1" showColumnStripes="0"/>
</table>
</file>

<file path=xl/tables/table29.xml><?xml version="1.0" encoding="utf-8"?>
<table xmlns="http://schemas.openxmlformats.org/spreadsheetml/2006/main" id="17" name="ELECCB" displayName="ELECCB" ref="A11:K44" totalsRowShown="0" headerRowDxfId="379">
  <autoFilter ref="A11:K44"/>
  <tableColumns count="11">
    <tableColumn id="1" name="Year"/>
    <tableColumn id="2" name="Year Number"/>
    <tableColumn id="11" name="Capacity Reserve Margin"/>
    <tableColumn id="3" name="Elec. AEC Factor" dataDxfId="378"/>
    <tableColumn id="4" name="Avoid Energy Cost $/MWh" dataDxfId="377"/>
    <tableColumn id="5" name="Elec. ACC Factor" dataDxfId="376"/>
    <tableColumn id="6" name="Avoided Capacity Cost $/kW" dataDxfId="375"/>
    <tableColumn id="7" name="AT&amp;D Factor" dataDxfId="374"/>
    <tableColumn id="8" name="Avoided T&amp;D $/kW" dataDxfId="373"/>
    <tableColumn id="9" name="NPV AEC $/kWh" dataDxfId="372">
      <calculatedColumnFormula>E12/((1+EDR)^B12)+J11</calculatedColumnFormula>
    </tableColumn>
    <tableColumn id="10" name="NPV ACC+T&amp;D $/kW" dataDxfId="371">
      <calculatedColumnFormula>(G12+I12)/((1+EDR)^B12)+K11</calculatedColumnFormula>
    </tableColumn>
  </tableColumns>
  <tableStyleInfo name="TableStyleMedium2" showFirstColumn="0" showLastColumn="0" showRowStripes="1" showColumnStripes="0"/>
</table>
</file>

<file path=xl/tables/table3.xml><?xml version="1.0" encoding="utf-8"?>
<table xmlns="http://schemas.openxmlformats.org/spreadsheetml/2006/main" id="9" name="PMEREFRI" displayName="PMEREFRI" ref="A40:AJ49" totalsRowShown="0" headerRowDxfId="880" dataDxfId="879" headerRowCellStyle="Normal 2" dataCellStyle="Normal 2">
  <autoFilter ref="A40:AJ49"/>
  <tableColumns count="36">
    <tableColumn id="1" name="Measure #" dataDxfId="878" dataCellStyle="Normal 2"/>
    <tableColumn id="2" name="Measure Name" dataDxfId="877" dataCellStyle="Normal 2"/>
    <tableColumn id="3" name="Equipment Description" dataDxfId="876" dataCellStyle="Normal 2"/>
    <tableColumn id="4" name="Eff Category" dataDxfId="875" dataCellStyle="Normal 2"/>
    <tableColumn id="5" name="Eff Measure Group" dataDxfId="874" dataCellStyle="Normal 2"/>
    <tableColumn id="6" name="Eff Equip Descr" dataDxfId="873" dataCellStyle="Normal 2"/>
    <tableColumn id="7" name="Base Category" dataDxfId="872" dataCellStyle="Normal 2"/>
    <tableColumn id="8" name="Base Measure Group" dataDxfId="871" dataCellStyle="Normal 2"/>
    <tableColumn id="9" name="Base Equip Descr" dataDxfId="870" dataCellStyle="Normal 2"/>
    <tableColumn id="10" name="TRM Description" dataDxfId="869" dataCellStyle="Normal 2"/>
    <tableColumn id="11" name="TRM Reference No." dataDxfId="868" dataCellStyle="Normal 2"/>
    <tableColumn id="12" name="Measure Life" dataDxfId="867" dataCellStyle="Normal 2"/>
    <tableColumn id="13" name="Created On" dataDxfId="866" dataCellStyle="Normal 2"/>
    <tableColumn id="14" name="Source" dataDxfId="865" dataCellStyle="Normal 2"/>
    <tableColumn id="15" name="End Use Category" dataDxfId="864" dataCellStyle="Normal 2"/>
    <tableColumn id="16" name="Inc Rate Unit" dataDxfId="863" dataCellStyle="Normal 2"/>
    <tableColumn id="17" name="Savings per Unit kWh" dataDxfId="862" dataCellStyle="Normal 2"/>
    <tableColumn id="18" name="Savings per Unit kW" dataDxfId="861" dataCellStyle="Normal 2"/>
    <tableColumn id="19" name="Inc Rate kWh" dataDxfId="860" dataCellStyle="Normal 2"/>
    <tableColumn id="30" name="Inc Rate kW" dataDxfId="859" dataCellStyle="Normal 2"/>
    <tableColumn id="31" name="Energy Type" dataDxfId="858" dataCellStyle="Normal 2"/>
    <tableColumn id="36" name="Program" dataDxfId="857" dataCellStyle="Normal 2"/>
    <tableColumn id="35" name="Lighting vs Non Lighting" dataDxfId="856" dataCellStyle="Normal 2"/>
    <tableColumn id="34" name="Status" dataDxfId="855" dataCellStyle="Normal 2"/>
    <tableColumn id="33" name="SUTO" dataDxfId="854" dataCellStyle="Normal 2"/>
    <tableColumn id="32" name="Cost Basis" dataDxfId="853" dataCellStyle="Normal 2"/>
    <tableColumn id="20" name="Typical Unit Size" dataDxfId="852" dataCellStyle="Normal 2"/>
    <tableColumn id="21" name="Unit of Measure" dataDxfId="851" dataCellStyle="Normal 2"/>
    <tableColumn id="22" name="Base Desc 1" dataDxfId="850" dataCellStyle="Normal 2"/>
    <tableColumn id="23" name="Base Desc 2" dataDxfId="849" dataCellStyle="Normal 2"/>
    <tableColumn id="24" name="Base Watt" dataDxfId="848" dataCellStyle="Normal 2"/>
    <tableColumn id="28" name="Base Watt 2" dataDxfId="847" dataCellStyle="Normal 2"/>
    <tableColumn id="25" name="Eff Desc 1" dataDxfId="846" dataCellStyle="Normal 2"/>
    <tableColumn id="26" name="Eff Desc 2" dataDxfId="845" dataCellStyle="Normal 2"/>
    <tableColumn id="27" name="Eff Watt" dataDxfId="844" dataCellStyle="Normal 2"/>
    <tableColumn id="29" name="Eff Watt 22" dataDxfId="843" dataCellStyle="Normal 2"/>
  </tableColumns>
  <tableStyleInfo name="TableStyleMedium2" showFirstColumn="0" showLastColumn="0" showRowStripes="1" showColumnStripes="0"/>
</table>
</file>

<file path=xl/tables/table30.xml><?xml version="1.0" encoding="utf-8"?>
<table xmlns="http://schemas.openxmlformats.org/spreadsheetml/2006/main" id="18" name="GASCB" displayName="GASCB" ref="N11:R44" totalsRowShown="0" headerRowDxfId="370" dataDxfId="369">
  <autoFilter ref="N11:R44"/>
  <tableColumns count="5">
    <tableColumn id="1" name="Year" dataDxfId="368"/>
    <tableColumn id="2" name="Year Number" dataDxfId="367"/>
    <tableColumn id="3" name="Gas AEC Factor" dataDxfId="366"/>
    <tableColumn id="4" name="Avoided Energy Cost $/MMBTU" dataDxfId="365"/>
    <tableColumn id="5" name="NPV GAEC $/therm" dataDxfId="364">
      <calculatedColumnFormula>Q12/((1+GDR)^O12)+R11</calculatedColumnFormula>
    </tableColumn>
  </tableColumns>
  <tableStyleInfo name="TableStyleMedium2" showFirstColumn="0" showLastColumn="0" showRowStripes="1" showColumnStripes="0"/>
</table>
</file>

<file path=xl/tables/table31.xml><?xml version="1.0" encoding="utf-8"?>
<table xmlns="http://schemas.openxmlformats.org/spreadsheetml/2006/main" id="22" name="BUILDINGTYPE" displayName="BUILDINGTYPE" ref="A4:A20" totalsRowShown="0">
  <autoFilter ref="A4:A20"/>
  <tableColumns count="1">
    <tableColumn id="1" name="Building Type"/>
  </tableColumns>
  <tableStyleInfo name="TableStyleMedium2" showFirstColumn="0" showLastColumn="0" showRowStripes="1" showColumnStripes="0"/>
</table>
</file>

<file path=xl/tables/table32.xml><?xml version="1.0" encoding="utf-8"?>
<table xmlns="http://schemas.openxmlformats.org/spreadsheetml/2006/main" id="24" name="STATES" displayName="STATES" ref="E4:F54" totalsRowShown="0">
  <autoFilter ref="E4:F54"/>
  <tableColumns count="2">
    <tableColumn id="1" name="States"/>
    <tableColumn id="2" name="Abbrev"/>
  </tableColumns>
  <tableStyleInfo name="TableStyleMedium2" showFirstColumn="0" showLastColumn="0" showRowStripes="1" showColumnStripes="0"/>
</table>
</file>

<file path=xl/tables/table33.xml><?xml version="1.0" encoding="utf-8"?>
<table xmlns="http://schemas.openxmlformats.org/spreadsheetml/2006/main" id="25" name="SPACEHEAT" displayName="SPACEHEAT" ref="J4:K10" totalsRowShown="0">
  <autoFilter ref="J4:K10"/>
  <tableColumns count="2">
    <tableColumn id="1" name="Space Conditioning"/>
    <tableColumn id="2" name="Multiplier"/>
  </tableColumns>
  <tableStyleInfo name="TableStyleMedium2" showFirstColumn="0" showLastColumn="0" showRowStripes="1" showColumnStripes="0"/>
</table>
</file>

<file path=xl/tables/table34.xml><?xml version="1.0" encoding="utf-8"?>
<table xmlns="http://schemas.openxmlformats.org/spreadsheetml/2006/main" id="26" name="WATERHEAT" displayName="WATERHEAT" ref="A23:A30" totalsRowShown="0">
  <autoFilter ref="A23:A30"/>
  <tableColumns count="1">
    <tableColumn id="1" name="Water Heating"/>
  </tableColumns>
  <tableStyleInfo name="TableStyleMedium2" showFirstColumn="0" showLastColumn="0" showRowStripes="1" showColumnStripes="0"/>
</table>
</file>

<file path=xl/tables/table35.xml><?xml version="1.0" encoding="utf-8"?>
<table xmlns="http://schemas.openxmlformats.org/spreadsheetml/2006/main" id="27" name="PROGRAMS" displayName="PROGRAMS" ref="A32:A36" totalsRowShown="0">
  <autoFilter ref="A32:A36"/>
  <tableColumns count="1">
    <tableColumn id="1" name="Program"/>
  </tableColumns>
  <tableStyleInfo name="TableStyleMedium2" showFirstColumn="0" showLastColumn="0" showRowStripes="1" showColumnStripes="0"/>
</table>
</file>

<file path=xl/tables/table36.xml><?xml version="1.0" encoding="utf-8"?>
<table xmlns="http://schemas.openxmlformats.org/spreadsheetml/2006/main" id="28" name="INSTALLER" displayName="INSTALLER" ref="A38:A40" totalsRowShown="0">
  <autoFilter ref="A38:A40"/>
  <tableColumns count="1">
    <tableColumn id="1" name="Installer"/>
  </tableColumns>
  <tableStyleInfo name="TableStyleMedium2" showFirstColumn="0" showLastColumn="0" showRowStripes="1" showColumnStripes="0"/>
</table>
</file>

<file path=xl/tables/table37.xml><?xml version="1.0" encoding="utf-8"?>
<table xmlns="http://schemas.openxmlformats.org/spreadsheetml/2006/main" id="29" name="PAYMENT" displayName="PAYMENT" ref="O4:Z9" totalsRowShown="0">
  <autoFilter ref="O4:Z9"/>
  <sortState ref="O5:Z9">
    <sortCondition ref="O4:O9"/>
  </sortState>
  <tableColumns count="12">
    <tableColumn id="1" name="Payment to"/>
    <tableColumn id="2" name="Company"/>
    <tableColumn id="3" name="First"/>
    <tableColumn id="4" name="Last"/>
    <tableColumn id="5" name="Phone"/>
    <tableColumn id="6" name="Email"/>
    <tableColumn id="7" name="Address"/>
    <tableColumn id="8" name="City"/>
    <tableColumn id="9" name="State"/>
    <tableColumn id="10" name="Zip"/>
    <tableColumn id="11" name="Terms"/>
    <tableColumn id="12" name="Payment Preference"/>
  </tableColumns>
  <tableStyleInfo name="TableStyleMedium2" showFirstColumn="0" showLastColumn="0" showRowStripes="1" showColumnStripes="0"/>
</table>
</file>

<file path=xl/tables/table38.xml><?xml version="1.0" encoding="utf-8"?>
<table xmlns="http://schemas.openxmlformats.org/spreadsheetml/2006/main" id="30" name="TAXENTITY" displayName="TAXENTITY" ref="J47:K52" totalsRowShown="0">
  <autoFilter ref="J47:K52"/>
  <tableColumns count="2">
    <tableColumn id="1" name="Tax Entity"/>
    <tableColumn id="2" name="System Text"/>
  </tableColumns>
  <tableStyleInfo name="TableStyleMedium2" showFirstColumn="0" showLastColumn="0" showRowStripes="1" showColumnStripes="0"/>
</table>
</file>

<file path=xl/tables/table39.xml><?xml version="1.0" encoding="utf-8"?>
<table xmlns="http://schemas.openxmlformats.org/spreadsheetml/2006/main" id="23" name="ENDUSEALL" displayName="ENDUSEALL" ref="J12:M25" totalsRowShown="0">
  <autoFilter ref="J12:M25"/>
  <sortState ref="J13:K25">
    <sortCondition ref="J12:J25"/>
  </sortState>
  <tableColumns count="4">
    <tableColumn id="1" name="End Use to Coincident Peak Demand Factors"/>
    <tableColumn id="2" name="Factor" dataDxfId="363"/>
    <tableColumn id="3" name="Extended Factors"/>
    <tableColumn id="4" name="Inc Rate"/>
  </tableColumns>
  <tableStyleInfo name="TableStyleMedium2" showFirstColumn="0" showLastColumn="0" showRowStripes="1" showColumnStripes="0"/>
</table>
</file>

<file path=xl/tables/table4.xml><?xml version="1.0" encoding="utf-8"?>
<table xmlns="http://schemas.openxmlformats.org/spreadsheetml/2006/main" id="10" name="PMEMOTOR" displayName="PMEMOTOR" ref="A53:AJ61" totalsRowShown="0" headerRowDxfId="842" dataDxfId="841" headerRowCellStyle="Normal 2" dataCellStyle="Normal 2">
  <autoFilter ref="A53:AJ61"/>
  <tableColumns count="36">
    <tableColumn id="1" name="Measure #" dataDxfId="840" dataCellStyle="Normal 2"/>
    <tableColumn id="2" name="Measure Name" dataDxfId="839" dataCellStyle="Normal 2"/>
    <tableColumn id="3" name="Equipment Description" dataDxfId="838" dataCellStyle="Normal 2"/>
    <tableColumn id="4" name="Eff Category" dataDxfId="837" dataCellStyle="Normal 2"/>
    <tableColumn id="5" name="Eff Measure Group" dataDxfId="836" dataCellStyle="Normal 2"/>
    <tableColumn id="6" name="Eff Equip Descr" dataDxfId="835" dataCellStyle="Normal 2"/>
    <tableColumn id="7" name="Base Category" dataDxfId="834" dataCellStyle="Normal 2"/>
    <tableColumn id="8" name="Base Measure Group" dataDxfId="833" dataCellStyle="Normal 2"/>
    <tableColumn id="9" name="Base Equip Descr" dataDxfId="832" dataCellStyle="Normal 2"/>
    <tableColumn id="10" name="TRM Description" dataDxfId="831" dataCellStyle="Normal 2"/>
    <tableColumn id="11" name="TRM Reference No." dataDxfId="830" dataCellStyle="Normal 2"/>
    <tableColumn id="12" name="Measure Life" dataDxfId="829" dataCellStyle="Normal 2"/>
    <tableColumn id="13" name="Created On" dataDxfId="828" dataCellStyle="Normal 2"/>
    <tableColumn id="14" name="Source" dataDxfId="827" dataCellStyle="Normal 2"/>
    <tableColumn id="15" name="End Use Category" dataDxfId="826" dataCellStyle="Normal 2"/>
    <tableColumn id="16" name="Inc Rate Unit" dataDxfId="825" dataCellStyle="Normal 2"/>
    <tableColumn id="17" name="Savings per Unit kWh" dataDxfId="824" dataCellStyle="Normal 2"/>
    <tableColumn id="18" name="Savings per Unit kW" dataDxfId="823" dataCellStyle="Normal 2"/>
    <tableColumn id="19" name="Inc Rate kWh" dataDxfId="822" dataCellStyle="Normal 2"/>
    <tableColumn id="20" name="Inc Rate kW" dataDxfId="821" dataCellStyle="Normal 2"/>
    <tableColumn id="32" name="Energy Type" dataDxfId="820" dataCellStyle="Normal 2"/>
    <tableColumn id="36" name="Program" dataDxfId="819" dataCellStyle="Normal 2"/>
    <tableColumn id="35" name="Lighting vs Non Lighting" dataDxfId="818" dataCellStyle="Normal 2"/>
    <tableColumn id="34" name="Status" dataDxfId="817" dataCellStyle="Normal 2"/>
    <tableColumn id="33" name="SUTO" dataDxfId="816" dataCellStyle="Normal 2"/>
    <tableColumn id="30" name="Cost Basis" dataDxfId="815" dataCellStyle="Normal 2"/>
    <tableColumn id="31" name="Typical Unit Size" dataDxfId="814" dataCellStyle="Normal 2"/>
    <tableColumn id="21" name="Unit of Measure" dataDxfId="813" dataCellStyle="Normal 2"/>
    <tableColumn id="22" name="Base Desc 1" dataDxfId="812" dataCellStyle="Normal 2"/>
    <tableColumn id="23" name="Base Desc 2" dataDxfId="811" dataCellStyle="Normal 2"/>
    <tableColumn id="24" name="Base Watt" dataDxfId="810" dataCellStyle="Normal 2"/>
    <tableColumn id="28" name="Base Watt 2" dataDxfId="809" dataCellStyle="Normal 2"/>
    <tableColumn id="25" name="Eff Desc 1" dataDxfId="808" dataCellStyle="Normal 2"/>
    <tableColumn id="26" name="Eff Desc 2" dataDxfId="807" dataCellStyle="Normal 2"/>
    <tableColumn id="27" name="Eff Watt" dataDxfId="806" dataCellStyle="Normal 2"/>
    <tableColumn id="29" name="Eff Watt 22" dataDxfId="805" dataCellStyle="Normal 2"/>
  </tableColumns>
  <tableStyleInfo name="TableStyleMedium2" showFirstColumn="0" showLastColumn="0" showRowStripes="1" showColumnStripes="0"/>
</table>
</file>

<file path=xl/tables/table40.xml><?xml version="1.0" encoding="utf-8"?>
<table xmlns="http://schemas.openxmlformats.org/spreadsheetml/2006/main" id="31" name="DIVERSITYTYPE" displayName="DIVERSITYTYPE" ref="A54:A62" totalsRowShown="0" headerRowDxfId="362">
  <autoFilter ref="A54:A62"/>
  <tableColumns count="1">
    <tableColumn id="1" name="Diversity Business Type"/>
  </tableColumns>
  <tableStyleInfo name="TableStyleMedium2" showFirstColumn="0" showLastColumn="0" showRowStripes="1" showColumnStripes="0"/>
</table>
</file>

<file path=xl/tables/table41.xml><?xml version="1.0" encoding="utf-8"?>
<table xmlns="http://schemas.openxmlformats.org/spreadsheetml/2006/main" id="40" name="DIVERSITYISSUED" displayName="DIVERSITYISSUED" ref="A65:A69" totalsRowShown="0">
  <autoFilter ref="A65:A69"/>
  <tableColumns count="1">
    <tableColumn id="1" name="Diversity Issued Org"/>
  </tableColumns>
  <tableStyleInfo name="TableStyleMedium2" showFirstColumn="0" showLastColumn="0" showRowStripes="1" showColumnStripes="0"/>
</table>
</file>

<file path=xl/tables/table42.xml><?xml version="1.0" encoding="utf-8"?>
<table xmlns="http://schemas.openxmlformats.org/spreadsheetml/2006/main" id="41" name="PROJSTAT" displayName="PROJSTAT" ref="A72:A79" totalsRowShown="0">
  <autoFilter ref="A72:A79"/>
  <tableColumns count="1">
    <tableColumn id="1" name="Project Status"/>
  </tableColumns>
  <tableStyleInfo name="TableStyleMedium2" showFirstColumn="0" showLastColumn="0" showRowStripes="1" showColumnStripes="0"/>
</table>
</file>

<file path=xl/tables/table43.xml><?xml version="1.0" encoding="utf-8"?>
<table xmlns="http://schemas.openxmlformats.org/spreadsheetml/2006/main" id="42" name="SPILLOVER" displayName="SPILLOVER" ref="J28:K37" totalsRowShown="0">
  <autoFilter ref="J28:K37"/>
  <tableColumns count="2">
    <tableColumn id="1" name="Spillover Text"/>
    <tableColumn id="2" name="Spillover Reason"/>
  </tableColumns>
  <tableStyleInfo name="TableStyleMedium2" showFirstColumn="0" showLastColumn="0" showRowStripes="1" showColumnStripes="0"/>
</table>
</file>

<file path=xl/tables/table44.xml><?xml version="1.0" encoding="utf-8"?>
<table xmlns="http://schemas.openxmlformats.org/spreadsheetml/2006/main" id="43" name="RATECLASS" displayName="RATECLASS" ref="J39:K44" totalsRowShown="0">
  <autoFilter ref="J39:K44"/>
  <tableColumns count="2">
    <tableColumn id="1" name="Rate Schedules"/>
    <tableColumn id="2" name="Rate"/>
  </tableColumns>
  <tableStyleInfo name="TableStyleMedium2" showFirstColumn="0" showLastColumn="0" showRowStripes="1" showColumnStripes="0"/>
</table>
</file>

<file path=xl/tables/table45.xml><?xml version="1.0" encoding="utf-8"?>
<table xmlns="http://schemas.openxmlformats.org/spreadsheetml/2006/main" id="44" name="IMPLSPEC" displayName="IMPLSPEC" ref="A43:A47" totalsRowShown="0">
  <autoFilter ref="A43:A47"/>
  <tableColumns count="1">
    <tableColumn id="1" name="Impl. Specialist"/>
  </tableColumns>
  <tableStyleInfo name="TableStyleMedium2" showFirstColumn="0" showLastColumn="0" showRowStripes="1" showColumnStripes="0"/>
</table>
</file>

<file path=xl/tables/table46.xml><?xml version="1.0" encoding="utf-8"?>
<table xmlns="http://schemas.openxmlformats.org/spreadsheetml/2006/main" id="46" name="BUSDEVEL" displayName="BUSDEVEL" ref="A82:C90" totalsRowShown="0">
  <autoFilter ref="A82:C90"/>
  <tableColumns count="3">
    <tableColumn id="1" name="Business Development Lead"/>
    <tableColumn id="2" name="Phone"/>
    <tableColumn id="3" name="Email" dataCellStyle="Hyperlink"/>
  </tableColumns>
  <tableStyleInfo name="TableStyleMedium2" showFirstColumn="0" showLastColumn="0" showRowStripes="1" showColumnStripes="0"/>
</table>
</file>

<file path=xl/tables/table47.xml><?xml version="1.0" encoding="utf-8"?>
<table xmlns="http://schemas.openxmlformats.org/spreadsheetml/2006/main" id="47" name="ENGNRS" displayName="ENGNRS" ref="A97:A101" totalsRowShown="0">
  <autoFilter ref="A97:A101"/>
  <tableColumns count="1">
    <tableColumn id="1" name="Engineers"/>
  </tableColumns>
  <tableStyleInfo name="TableStyleMedium2" showFirstColumn="0" showLastColumn="0" showRowStripes="1" showColumnStripes="0"/>
</table>
</file>

<file path=xl/tables/table48.xml><?xml version="1.0" encoding="utf-8"?>
<table xmlns="http://schemas.openxmlformats.org/spreadsheetml/2006/main" id="48" name="EMSTYPE" displayName="EMSTYPE" ref="A105:A107" totalsRowShown="0">
  <autoFilter ref="A105:A107"/>
  <tableColumns count="1">
    <tableColumn id="1" name="Project Type"/>
  </tableColumns>
  <tableStyleInfo name="TableStyleMedium2" showFirstColumn="0" showLastColumn="0" showRowStripes="1" showColumnStripes="0"/>
</table>
</file>

<file path=xl/tables/table49.xml><?xml version="1.0" encoding="utf-8"?>
<table xmlns="http://schemas.openxmlformats.org/spreadsheetml/2006/main" id="49" name="EMSCALC" displayName="EMSCALC" ref="A110:A114" totalsRowShown="0">
  <autoFilter ref="A110:A114"/>
  <tableColumns count="1">
    <tableColumn id="1" name="Energy Calculation Method"/>
  </tableColumns>
  <tableStyleInfo name="TableStyleMedium2" showFirstColumn="0" showLastColumn="0" showRowStripes="1" showColumnStripes="0"/>
</table>
</file>

<file path=xl/tables/table5.xml><?xml version="1.0" encoding="utf-8"?>
<table xmlns="http://schemas.openxmlformats.org/spreadsheetml/2006/main" id="11" name="PMEKITCHEN" displayName="PMEKITCHEN" ref="A67:AJ72" totalsRowShown="0" headerRowDxfId="804" dataDxfId="803" headerRowCellStyle="Normal 2" dataCellStyle="Normal 2">
  <autoFilter ref="A67:AJ72"/>
  <tableColumns count="36">
    <tableColumn id="1" name="Measure #" dataDxfId="802" dataCellStyle="Normal 2"/>
    <tableColumn id="2" name="Measure Name" dataDxfId="801" dataCellStyle="Normal 2"/>
    <tableColumn id="3" name="Equipment Description" dataDxfId="800" dataCellStyle="Normal 2"/>
    <tableColumn id="4" name="Eff Category" dataDxfId="799" dataCellStyle="Normal 2"/>
    <tableColumn id="5" name="Eff Measure Group" dataDxfId="798" dataCellStyle="Normal 2"/>
    <tableColumn id="6" name="Eff Equip Descr" dataDxfId="797" dataCellStyle="Normal 2"/>
    <tableColumn id="7" name="Base Category" dataDxfId="796" dataCellStyle="Normal 2"/>
    <tableColumn id="8" name="Base Measure Group" dataDxfId="795" dataCellStyle="Normal 2"/>
    <tableColumn id="9" name="Base Equip Descr" dataDxfId="794" dataCellStyle="Normal 2"/>
    <tableColumn id="10" name="TRM Description" dataDxfId="793" dataCellStyle="Normal 2"/>
    <tableColumn id="11" name="TRM Reference No." dataDxfId="792" dataCellStyle="Normal 2"/>
    <tableColumn id="12" name="Measure Life" dataDxfId="791" dataCellStyle="Normal 2"/>
    <tableColumn id="13" name="Created On" dataDxfId="790" dataCellStyle="Normal 2"/>
    <tableColumn id="14" name="Source" dataDxfId="789" dataCellStyle="Normal 2"/>
    <tableColumn id="15" name="End Use Category" dataDxfId="788" dataCellStyle="Normal 2"/>
    <tableColumn id="16" name="Inc Rate Unit" dataDxfId="787" dataCellStyle="Normal 2"/>
    <tableColumn id="17" name="Savings per Unit kWh" dataDxfId="786" dataCellStyle="Normal 2"/>
    <tableColumn id="18" name="Savings per Unit kW" dataDxfId="785" dataCellStyle="Normal 2"/>
    <tableColumn id="19" name="Inc Rate kWh" dataDxfId="784" dataCellStyle="Normal 2"/>
    <tableColumn id="20" name="Inc Rate kW" dataDxfId="783" dataCellStyle="Normal 2"/>
    <tableColumn id="21" name="Energy Type" dataDxfId="782" dataCellStyle="Normal 2"/>
    <tableColumn id="34" name="Program" dataDxfId="781" dataCellStyle="Normal 2"/>
    <tableColumn id="33" name="Lighting vs Non Lighting" dataDxfId="780" dataCellStyle="Normal 2"/>
    <tableColumn id="32" name="Status" dataDxfId="779" dataCellStyle="Normal 2"/>
    <tableColumn id="35" name="SUTO" dataDxfId="778" dataCellStyle="Normal 2"/>
    <tableColumn id="36" name="Cost Basis" dataDxfId="777" dataCellStyle="Normal 2"/>
    <tableColumn id="31" name="Typical Unit Size" dataDxfId="776" dataCellStyle="Normal 2"/>
    <tableColumn id="30" name="Unit of Measure" dataDxfId="775" dataCellStyle="Normal 2"/>
    <tableColumn id="22" name="Base Desc 1" dataDxfId="774" dataCellStyle="Normal 2"/>
    <tableColumn id="23" name="Base Desc 2" dataDxfId="773" dataCellStyle="Normal 2"/>
    <tableColumn id="24" name="Base Watt" dataDxfId="772" dataCellStyle="Normal 2"/>
    <tableColumn id="28" name="Base Watt 2" dataDxfId="771" dataCellStyle="Normal 2"/>
    <tableColumn id="25" name="Eff Desc 1" dataDxfId="770" dataCellStyle="Normal 2"/>
    <tableColumn id="26" name="Eff Desc 2" dataDxfId="769" dataCellStyle="Normal 2"/>
    <tableColumn id="27" name="Eff Watt" dataDxfId="768" dataCellStyle="Normal 2"/>
    <tableColumn id="29" name="Eff Watt 22" dataDxfId="767" dataCellStyle="Normal 2"/>
  </tableColumns>
  <tableStyleInfo name="TableStyleMedium2" showFirstColumn="0" showLastColumn="0" showRowStripes="1" showColumnStripes="0"/>
</table>
</file>

<file path=xl/tables/table50.xml><?xml version="1.0" encoding="utf-8"?>
<table xmlns="http://schemas.openxmlformats.org/spreadsheetml/2006/main" id="50" name="EMSBASECON" displayName="EMSBASECON" ref="A116:A122" totalsRowShown="0">
  <autoFilter ref="A116:A122"/>
  <tableColumns count="1">
    <tableColumn id="1" name="Baseline Control Level"/>
  </tableColumns>
  <tableStyleInfo name="TableStyleMedium2" showFirstColumn="0" showLastColumn="0" showRowStripes="1" showColumnStripes="0"/>
</table>
</file>

<file path=xl/tables/table51.xml><?xml version="1.0" encoding="utf-8"?>
<table xmlns="http://schemas.openxmlformats.org/spreadsheetml/2006/main" id="51" name="EMSEFFCON" displayName="EMSEFFCON" ref="A125:A131" totalsRowShown="0">
  <autoFilter ref="A125:A131"/>
  <tableColumns count="1">
    <tableColumn id="1" name="Efficient Control Level"/>
  </tableColumns>
  <tableStyleInfo name="TableStyleMedium2" showFirstColumn="0" showLastColumn="0" showRowStripes="1" showColumnStripes="0"/>
</table>
</file>

<file path=xl/tables/table52.xml><?xml version="1.0" encoding="utf-8"?>
<table xmlns="http://schemas.openxmlformats.org/spreadsheetml/2006/main" id="52" name="EMSSOFT" displayName="EMSSOFT" ref="A134:A138" totalsRowShown="0">
  <autoFilter ref="A134:A138"/>
  <tableColumns count="1">
    <tableColumn id="1" name="Software Install Type"/>
  </tableColumns>
  <tableStyleInfo name="TableStyleMedium2" showFirstColumn="0" showLastColumn="0" showRowStripes="1" showColumnStripes="0"/>
</table>
</file>

<file path=xl/tables/table53.xml><?xml version="1.0" encoding="utf-8"?>
<table xmlns="http://schemas.openxmlformats.org/spreadsheetml/2006/main" id="53" name="EMSSOFTFEAT" displayName="EMSSOFTFEAT" ref="A153:A157" totalsRowShown="0">
  <autoFilter ref="A153:A157"/>
  <tableColumns count="1">
    <tableColumn id="1" name="Software Capability"/>
  </tableColumns>
  <tableStyleInfo name="TableStyleMedium2" showFirstColumn="0" showLastColumn="0" showRowStripes="1" showColumnStripes="0"/>
</table>
</file>

<file path=xl/tables/table54.xml><?xml version="1.0" encoding="utf-8"?>
<table xmlns="http://schemas.openxmlformats.org/spreadsheetml/2006/main" id="54" name="EMSSOFTLIC" displayName="EMSSOFTLIC" ref="A141:A144" totalsRowShown="0">
  <autoFilter ref="A141:A144"/>
  <tableColumns count="1">
    <tableColumn id="1" name="Software License Type"/>
  </tableColumns>
  <tableStyleInfo name="TableStyleMedium2" showFirstColumn="0" showLastColumn="0" showRowStripes="1" showColumnStripes="0"/>
</table>
</file>

<file path=xl/tables/table55.xml><?xml version="1.0" encoding="utf-8"?>
<table xmlns="http://schemas.openxmlformats.org/spreadsheetml/2006/main" id="55" name="EMSSOFTLICTIME" displayName="EMSSOFTLICTIME" ref="A147:A150" totalsRowShown="0">
  <autoFilter ref="A147:A150"/>
  <tableColumns count="1">
    <tableColumn id="1" name="Software License Duration"/>
  </tableColumns>
  <tableStyleInfo name="TableStyleMedium2" showFirstColumn="0" showLastColumn="0" showRowStripes="1" showColumnStripes="0"/>
</table>
</file>

<file path=xl/tables/table6.xml><?xml version="1.0" encoding="utf-8"?>
<table xmlns="http://schemas.openxmlformats.org/spreadsheetml/2006/main" id="12" name="PMGHVAC" displayName="PMGHVAC" ref="A79:AC102" totalsRowShown="0" headerRowDxfId="766" dataDxfId="765" headerRowCellStyle="Normal 2" dataCellStyle="Normal 2">
  <autoFilter ref="A79:AC102"/>
  <tableColumns count="29">
    <tableColumn id="1" name="Name" dataDxfId="764" dataCellStyle="Normal 2"/>
    <tableColumn id="2" name="Measure Number" dataDxfId="763" dataCellStyle="Normal 2"/>
    <tableColumn id="3" name="Program" dataDxfId="762" dataCellStyle="Normal 2"/>
    <tableColumn id="4" name="Energy Type" dataDxfId="761" dataCellStyle="Normal 2"/>
    <tableColumn id="5" name="Category" dataDxfId="760" dataCellStyle="Normal 2"/>
    <tableColumn id="6" name="Measure Group" dataDxfId="759" dataCellStyle="Normal 2"/>
    <tableColumn id="7" name="Measure Subgroup" dataDxfId="758" dataCellStyle="Normal 2"/>
    <tableColumn id="8" name="Eff Equip Descr" dataDxfId="757" dataCellStyle="Normal 2"/>
    <tableColumn id="9" name="Base Equip Descr" dataDxfId="756" dataCellStyle="Normal 2"/>
    <tableColumn id="10" name="Size" dataDxfId="755" dataCellStyle="Normal 2"/>
    <tableColumn id="11" name="Unit" dataDxfId="754" dataCellStyle="Normal 2"/>
    <tableColumn id="12" name="Inc Rate Unit" dataDxfId="753" dataCellStyle="Normal 2"/>
    <tableColumn id="13" name="Measure Life" dataDxfId="752" dataCellStyle="Normal 2"/>
    <tableColumn id="14" name="EUL" dataDxfId="751" dataCellStyle="Normal 2"/>
    <tableColumn id="15" name="Savings per Unit therms" dataDxfId="750" dataCellStyle="Normal 2"/>
    <tableColumn id="16" name="NA" dataDxfId="749" dataCellStyle="Normal 2"/>
    <tableColumn id="17" name="Incremental Cost" dataDxfId="748" dataCellStyle="Normal 2"/>
    <tableColumn id="18" name="SUTO" dataDxfId="747" dataCellStyle="Normal 2"/>
    <tableColumn id="19" name="Equip Description" dataDxfId="746" dataCellStyle="Normal 2"/>
    <tableColumn id="20" name="Client Description" dataDxfId="745" dataCellStyle="Normal 2"/>
    <tableColumn id="21" name="Source" dataDxfId="744" dataCellStyle="Normal 2"/>
    <tableColumn id="22" name="Base Desc 1" dataDxfId="743" dataCellStyle="Normal 2"/>
    <tableColumn id="23" name="Base Desc 2" dataDxfId="742" dataCellStyle="Normal 2"/>
    <tableColumn id="24" name="Base Watt" dataDxfId="741" dataCellStyle="Normal 2"/>
    <tableColumn id="28" name="Base Watt 2" dataDxfId="740" dataCellStyle="Normal 2"/>
    <tableColumn id="25" name="Eff Desc 1" dataDxfId="739" dataCellStyle="Normal 2"/>
    <tableColumn id="26" name="Eff Desc 2" dataDxfId="738" dataCellStyle="Normal 2"/>
    <tableColumn id="27" name="Eff Watt" dataDxfId="737" dataCellStyle="Normal 2"/>
    <tableColumn id="29" name="Eff Watt 22" dataDxfId="736" dataCellStyle="Normal 2"/>
  </tableColumns>
  <tableStyleInfo name="TableStyleMedium3" showFirstColumn="0" showLastColumn="0" showRowStripes="1" showColumnStripes="0"/>
</table>
</file>

<file path=xl/tables/table7.xml><?xml version="1.0" encoding="utf-8"?>
<table xmlns="http://schemas.openxmlformats.org/spreadsheetml/2006/main" id="13" name="PMGKITCHEN" displayName="PMGKITCHEN" ref="A108:AC112" totalsRowShown="0" headerRowDxfId="735" dataDxfId="734" headerRowCellStyle="Normal 2" dataCellStyle="Normal 2">
  <autoFilter ref="A108:AC112"/>
  <tableColumns count="29">
    <tableColumn id="1" name="Name" dataDxfId="733" dataCellStyle="Normal 2"/>
    <tableColumn id="2" name="Measure Number" dataDxfId="732" dataCellStyle="Normal 2"/>
    <tableColumn id="3" name="Program" dataDxfId="731" dataCellStyle="Normal 2"/>
    <tableColumn id="4" name="Energy Type" dataDxfId="730" dataCellStyle="Normal 2"/>
    <tableColumn id="5" name="Category" dataDxfId="729" dataCellStyle="Normal 2"/>
    <tableColumn id="6" name="Measure Group" dataDxfId="728" dataCellStyle="Normal 2"/>
    <tableColumn id="7" name="Measure Subgroup" dataDxfId="727" dataCellStyle="Normal 2"/>
    <tableColumn id="8" name="Eff Equip Descr" dataDxfId="726" dataCellStyle="Normal 2"/>
    <tableColumn id="9" name="Base Equip Descr" dataDxfId="725" dataCellStyle="Normal 2"/>
    <tableColumn id="10" name="Size" dataDxfId="724" dataCellStyle="Normal 2"/>
    <tableColumn id="11" name="Unit" dataDxfId="723" dataCellStyle="Normal 2"/>
    <tableColumn id="12" name="Inc Rate Unit" dataDxfId="722" dataCellStyle="Normal 2"/>
    <tableColumn id="13" name="Measure Life" dataDxfId="721" dataCellStyle="Normal 2"/>
    <tableColumn id="14" name="EUL" dataDxfId="720" dataCellStyle="Normal 2"/>
    <tableColumn id="15" name="Savings per Unit therms" dataDxfId="719" dataCellStyle="Normal 2"/>
    <tableColumn id="16" name="NA" dataDxfId="718" dataCellStyle="Normal 2"/>
    <tableColumn id="17" name="Incremental Cost" dataDxfId="717" dataCellStyle="Normal 2"/>
    <tableColumn id="18" name="SUTO" dataDxfId="716" dataCellStyle="Normal 2"/>
    <tableColumn id="19" name="Equip Description" dataDxfId="715" dataCellStyle="Normal 2"/>
    <tableColumn id="20" name="Client Description" dataDxfId="714" dataCellStyle="Normal 2"/>
    <tableColumn id="21" name="Source" dataDxfId="713" dataCellStyle="Normal 2"/>
    <tableColumn id="22" name="Base Desc 1" dataDxfId="712" dataCellStyle="Normal 2"/>
    <tableColumn id="23" name="Base Desc 2" dataDxfId="711" dataCellStyle="Normal 2"/>
    <tableColumn id="24" name="Base Watt" dataDxfId="710" dataCellStyle="Normal 2"/>
    <tableColumn id="29" name="Base Watt 2" dataDxfId="709" dataCellStyle="Normal 2"/>
    <tableColumn id="25" name="Eff Desc 1" dataDxfId="708" dataCellStyle="Normal 2"/>
    <tableColumn id="26" name="Eff Desc 2" dataDxfId="707" dataCellStyle="Normal 2"/>
    <tableColumn id="27" name="Eff Watt" dataDxfId="706" dataCellStyle="Normal 2"/>
    <tableColumn id="30" name="Eff Watt 22" dataDxfId="705" dataCellStyle="Normal 2"/>
  </tableColumns>
  <tableStyleInfo name="TableStyleMedium3" showFirstColumn="0" showLastColumn="0" showRowStripes="1" showColumnStripes="0"/>
</table>
</file>

<file path=xl/tables/table8.xml><?xml version="1.0" encoding="utf-8"?>
<table xmlns="http://schemas.openxmlformats.org/spreadsheetml/2006/main" id="14" name="PMGWATER" displayName="PMGWATER" ref="A118:AC122" totalsRowShown="0" headerRowDxfId="704" dataDxfId="703" headerRowCellStyle="Normal 2" dataCellStyle="Normal 2">
  <autoFilter ref="A118:AC122"/>
  <tableColumns count="29">
    <tableColumn id="1" name="Name" dataDxfId="702" dataCellStyle="Normal 2"/>
    <tableColumn id="2" name="Measure Number" dataDxfId="701" dataCellStyle="Normal 2"/>
    <tableColumn id="3" name="Program" dataDxfId="700" dataCellStyle="Normal 2"/>
    <tableColumn id="4" name="Energy Type" dataDxfId="699" dataCellStyle="Normal 2"/>
    <tableColumn id="5" name="Category" dataDxfId="698" dataCellStyle="Normal 2"/>
    <tableColumn id="6" name="Measure Group" dataDxfId="697" dataCellStyle="Normal 2"/>
    <tableColumn id="7" name="Measure Subgroup" dataDxfId="696" dataCellStyle="Normal 2"/>
    <tableColumn id="8" name="Eff Equip Descr" dataDxfId="695" dataCellStyle="Normal 2"/>
    <tableColumn id="9" name="Base Equip Descr" dataDxfId="694" dataCellStyle="Normal 2"/>
    <tableColumn id="10" name="Size" dataDxfId="693" dataCellStyle="Normal 2"/>
    <tableColumn id="11" name="Unit" dataDxfId="692" dataCellStyle="Normal 2"/>
    <tableColumn id="12" name="Inc Rate Unit" dataDxfId="691" dataCellStyle="Normal 2"/>
    <tableColumn id="13" name="Measure Life" dataDxfId="690" dataCellStyle="Normal 2"/>
    <tableColumn id="14" name="EUL" dataDxfId="689" dataCellStyle="Normal 2"/>
    <tableColumn id="15" name="Savings per Unit therms" dataDxfId="688" dataCellStyle="Normal 2"/>
    <tableColumn id="16" name="NA" dataDxfId="687" dataCellStyle="Normal 2"/>
    <tableColumn id="17" name="Incremental Cost" dataDxfId="686" dataCellStyle="Normal 2"/>
    <tableColumn id="18" name="SUTO" dataDxfId="685" dataCellStyle="Normal 2"/>
    <tableColumn id="19" name="Equip Description" dataDxfId="684" dataCellStyle="Normal 2"/>
    <tableColumn id="20" name="Client Description" dataDxfId="683" dataCellStyle="Normal 2"/>
    <tableColumn id="21" name="Source" dataDxfId="682" dataCellStyle="Normal 2"/>
    <tableColumn id="22" name="Base Desc 1" dataDxfId="681" dataCellStyle="Normal 2"/>
    <tableColumn id="23" name="Base Desc 2" dataDxfId="680" dataCellStyle="Normal 2"/>
    <tableColumn id="24" name="Base Watt" dataDxfId="679" dataCellStyle="Normal 2"/>
    <tableColumn id="28" name="Base Watt 2" dataDxfId="678" dataCellStyle="Normal 2"/>
    <tableColumn id="25" name="Eff Desc 1" dataDxfId="677" dataCellStyle="Normal 2"/>
    <tableColumn id="26" name="Eff Desc 2" dataDxfId="676" dataCellStyle="Normal 2"/>
    <tableColumn id="27" name="Eff Watt" dataDxfId="675" dataCellStyle="Normal 2"/>
    <tableColumn id="29" name="Eff Watt 22" dataDxfId="674" dataCellStyle="Normal 2"/>
  </tableColumns>
  <tableStyleInfo name="TableStyleMedium3" showFirstColumn="0" showLastColumn="0" showRowStripes="1" showColumnStripes="0"/>
</table>
</file>

<file path=xl/tables/table9.xml><?xml version="1.0" encoding="utf-8"?>
<table xmlns="http://schemas.openxmlformats.org/spreadsheetml/2006/main" id="15" name="PMELIGHTTYPE" displayName="PMELIGHTTYPE" ref="AN1:AR19" totalsRowShown="0" headerRowDxfId="673" dataDxfId="671" headerRowBorderDxfId="672" tableBorderDxfId="670" totalsRowBorderDxfId="669" headerRowCellStyle="Normal 2" dataCellStyle="Normal 2">
  <autoFilter ref="AN1:AR19"/>
  <sortState ref="AN2:AR19">
    <sortCondition ref="AR1:AR19"/>
  </sortState>
  <tableColumns count="5">
    <tableColumn id="1" name="Base Desc 1" dataDxfId="668" dataCellStyle="Normal 2"/>
    <tableColumn id="2" name="Base Desc 2" dataDxfId="667" dataCellStyle="Normal 2"/>
    <tableColumn id="3" name="Base Watt" dataDxfId="666" dataCellStyle="Normal 2"/>
    <tableColumn id="4" name="Base W 2" dataDxfId="665" dataCellStyle="Normal 2"/>
    <tableColumn id="5" name="Order" dataDxfId="664" dataCellStyle="Normal 2"/>
  </tableColumns>
  <tableStyleInfo name="TableStyleMedium5"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9.bin"/><Relationship Id="rId1" Type="http://schemas.openxmlformats.org/officeDocument/2006/relationships/hyperlink" Target="mailto:NIPSCO.Savings@LMCO.com"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10.bin"/><Relationship Id="rId1" Type="http://schemas.openxmlformats.org/officeDocument/2006/relationships/hyperlink" Target="mailto:NIPSCO.Savings@LMCO.com" TargetMode="External"/></Relationships>
</file>

<file path=xl/worksheets/_rels/sheet12.xml.rels><?xml version="1.0" encoding="UTF-8" standalone="yes"?>
<Relationships xmlns="http://schemas.openxmlformats.org/package/2006/relationships"><Relationship Id="rId8" Type="http://schemas.openxmlformats.org/officeDocument/2006/relationships/ctrlProp" Target="../ctrlProps/ctrlProp4.xml"/><Relationship Id="rId13" Type="http://schemas.openxmlformats.org/officeDocument/2006/relationships/ctrlProp" Target="../ctrlProps/ctrlProp9.xml"/><Relationship Id="rId3" Type="http://schemas.openxmlformats.org/officeDocument/2006/relationships/drawing" Target="../drawings/drawing4.xml"/><Relationship Id="rId7" Type="http://schemas.openxmlformats.org/officeDocument/2006/relationships/ctrlProp" Target="../ctrlProps/ctrlProp3.xml"/><Relationship Id="rId12" Type="http://schemas.openxmlformats.org/officeDocument/2006/relationships/ctrlProp" Target="../ctrlProps/ctrlProp8.xml"/><Relationship Id="rId2" Type="http://schemas.openxmlformats.org/officeDocument/2006/relationships/printerSettings" Target="../printerSettings/printerSettings11.bin"/><Relationship Id="rId1" Type="http://schemas.openxmlformats.org/officeDocument/2006/relationships/hyperlink" Target="mailto:NIPSCO.Savings@LMCO.com" TargetMode="External"/><Relationship Id="rId6" Type="http://schemas.openxmlformats.org/officeDocument/2006/relationships/ctrlProp" Target="../ctrlProps/ctrlProp2.xml"/><Relationship Id="rId11" Type="http://schemas.openxmlformats.org/officeDocument/2006/relationships/ctrlProp" Target="../ctrlProps/ctrlProp7.xml"/><Relationship Id="rId5" Type="http://schemas.openxmlformats.org/officeDocument/2006/relationships/ctrlProp" Target="../ctrlProps/ctrlProp1.xml"/><Relationship Id="rId15" Type="http://schemas.openxmlformats.org/officeDocument/2006/relationships/ctrlProp" Target="../ctrlProps/ctrlProp11.xml"/><Relationship Id="rId10" Type="http://schemas.openxmlformats.org/officeDocument/2006/relationships/ctrlProp" Target="../ctrlProps/ctrlProp6.xml"/><Relationship Id="rId4" Type="http://schemas.openxmlformats.org/officeDocument/2006/relationships/vmlDrawing" Target="../drawings/vmlDrawing2.vml"/><Relationship Id="rId9" Type="http://schemas.openxmlformats.org/officeDocument/2006/relationships/ctrlProp" Target="../ctrlProps/ctrlProp5.xml"/><Relationship Id="rId14" Type="http://schemas.openxmlformats.org/officeDocument/2006/relationships/ctrlProp" Target="../ctrlProps/ctrlProp10.xml"/></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12.bin"/><Relationship Id="rId1" Type="http://schemas.openxmlformats.org/officeDocument/2006/relationships/hyperlink" Target="mailto:NIPSCO.Savings@LMCO.com" TargetMode="External"/></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3.bin"/><Relationship Id="rId1" Type="http://schemas.openxmlformats.org/officeDocument/2006/relationships/hyperlink" Target="mailto:NIPSCO.Savings@LMCO.com" TargetMode="External"/></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4.bin"/><Relationship Id="rId1" Type="http://schemas.openxmlformats.org/officeDocument/2006/relationships/hyperlink" Target="mailto:NIPSCO.Savings@LMCO.com" TargetMode="External"/></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15.bin"/><Relationship Id="rId1" Type="http://schemas.openxmlformats.org/officeDocument/2006/relationships/hyperlink" Target="mailto:NIPSCO.Savings@LMCO.com" TargetMode="External"/></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6.bin"/><Relationship Id="rId1" Type="http://schemas.openxmlformats.org/officeDocument/2006/relationships/hyperlink" Target="mailto:NIPSCO.Savings@LMCO.com" TargetMode="External"/></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7.bin"/><Relationship Id="rId1" Type="http://schemas.openxmlformats.org/officeDocument/2006/relationships/hyperlink" Target="mailto:NIPSCO.Savings@LMCO.com" TargetMode="External"/><Relationship Id="rId5" Type="http://schemas.openxmlformats.org/officeDocument/2006/relationships/ctrlProp" Target="../ctrlProps/ctrlProp12.xml"/><Relationship Id="rId4" Type="http://schemas.openxmlformats.org/officeDocument/2006/relationships/vmlDrawing" Target="../drawings/vmlDrawing3.vml"/></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8.bin"/><Relationship Id="rId1" Type="http://schemas.openxmlformats.org/officeDocument/2006/relationships/hyperlink" Target="mailto:NIPSCO.Savings@LMCO.com" TargetMode="External"/></Relationships>
</file>

<file path=xl/worksheets/_rels/sheet2.xml.rels><?xml version="1.0" encoding="UTF-8" standalone="yes"?>
<Relationships xmlns="http://schemas.openxmlformats.org/package/2006/relationships"><Relationship Id="rId8" Type="http://schemas.openxmlformats.org/officeDocument/2006/relationships/table" Target="../tables/table7.xml"/><Relationship Id="rId3" Type="http://schemas.openxmlformats.org/officeDocument/2006/relationships/table" Target="../tables/table2.xml"/><Relationship Id="rId7" Type="http://schemas.openxmlformats.org/officeDocument/2006/relationships/table" Target="../tables/table6.xml"/><Relationship Id="rId12" Type="http://schemas.openxmlformats.org/officeDocument/2006/relationships/table" Target="../tables/table11.xml"/><Relationship Id="rId2" Type="http://schemas.openxmlformats.org/officeDocument/2006/relationships/table" Target="../tables/table1.xml"/><Relationship Id="rId1" Type="http://schemas.openxmlformats.org/officeDocument/2006/relationships/printerSettings" Target="../printerSettings/printerSettings2.bin"/><Relationship Id="rId6" Type="http://schemas.openxmlformats.org/officeDocument/2006/relationships/table" Target="../tables/table5.xml"/><Relationship Id="rId11" Type="http://schemas.openxmlformats.org/officeDocument/2006/relationships/table" Target="../tables/table10.xml"/><Relationship Id="rId5" Type="http://schemas.openxmlformats.org/officeDocument/2006/relationships/table" Target="../tables/table4.xml"/><Relationship Id="rId10" Type="http://schemas.openxmlformats.org/officeDocument/2006/relationships/table" Target="../tables/table9.xml"/><Relationship Id="rId4" Type="http://schemas.openxmlformats.org/officeDocument/2006/relationships/table" Target="../tables/table3.xml"/><Relationship Id="rId9" Type="http://schemas.openxmlformats.org/officeDocument/2006/relationships/table" Target="../tables/table8.xml"/></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9.bin"/><Relationship Id="rId1" Type="http://schemas.openxmlformats.org/officeDocument/2006/relationships/hyperlink" Target="mailto:NIPSCO.Savings@LMCO.com" TargetMode="External"/></Relationships>
</file>

<file path=xl/worksheets/_rels/sheet21.xml.rels><?xml version="1.0" encoding="UTF-8" standalone="yes"?>
<Relationships xmlns="http://schemas.openxmlformats.org/package/2006/relationships"><Relationship Id="rId8" Type="http://schemas.openxmlformats.org/officeDocument/2006/relationships/ctrlProp" Target="../ctrlProps/ctrlProp16.xml"/><Relationship Id="rId13" Type="http://schemas.openxmlformats.org/officeDocument/2006/relationships/ctrlProp" Target="../ctrlProps/ctrlProp21.xml"/><Relationship Id="rId3" Type="http://schemas.openxmlformats.org/officeDocument/2006/relationships/drawing" Target="../drawings/drawing13.xml"/><Relationship Id="rId7" Type="http://schemas.openxmlformats.org/officeDocument/2006/relationships/ctrlProp" Target="../ctrlProps/ctrlProp15.xml"/><Relationship Id="rId12" Type="http://schemas.openxmlformats.org/officeDocument/2006/relationships/ctrlProp" Target="../ctrlProps/ctrlProp20.xml"/><Relationship Id="rId2" Type="http://schemas.openxmlformats.org/officeDocument/2006/relationships/printerSettings" Target="../printerSettings/printerSettings20.bin"/><Relationship Id="rId1" Type="http://schemas.openxmlformats.org/officeDocument/2006/relationships/hyperlink" Target="mailto:NIPSCO.Savings@LMCO.com" TargetMode="External"/><Relationship Id="rId6" Type="http://schemas.openxmlformats.org/officeDocument/2006/relationships/ctrlProp" Target="../ctrlProps/ctrlProp14.xml"/><Relationship Id="rId11" Type="http://schemas.openxmlformats.org/officeDocument/2006/relationships/ctrlProp" Target="../ctrlProps/ctrlProp19.xml"/><Relationship Id="rId5" Type="http://schemas.openxmlformats.org/officeDocument/2006/relationships/ctrlProp" Target="../ctrlProps/ctrlProp13.xml"/><Relationship Id="rId15" Type="http://schemas.openxmlformats.org/officeDocument/2006/relationships/ctrlProp" Target="../ctrlProps/ctrlProp23.xml"/><Relationship Id="rId10" Type="http://schemas.openxmlformats.org/officeDocument/2006/relationships/ctrlProp" Target="../ctrlProps/ctrlProp18.xml"/><Relationship Id="rId4" Type="http://schemas.openxmlformats.org/officeDocument/2006/relationships/vmlDrawing" Target="../drawings/vmlDrawing4.vml"/><Relationship Id="rId9" Type="http://schemas.openxmlformats.org/officeDocument/2006/relationships/ctrlProp" Target="../ctrlProps/ctrlProp17.xml"/><Relationship Id="rId14" Type="http://schemas.openxmlformats.org/officeDocument/2006/relationships/ctrlProp" Target="../ctrlProps/ctrlProp22.xml"/></Relationships>
</file>

<file path=xl/worksheets/_rels/sheet22.xml.rels><?xml version="1.0" encoding="UTF-8" standalone="yes"?>
<Relationships xmlns="http://schemas.openxmlformats.org/package/2006/relationships"><Relationship Id="rId8" Type="http://schemas.openxmlformats.org/officeDocument/2006/relationships/ctrlProp" Target="../ctrlProps/ctrlProp27.xml"/><Relationship Id="rId3" Type="http://schemas.openxmlformats.org/officeDocument/2006/relationships/drawing" Target="../drawings/drawing14.xml"/><Relationship Id="rId7" Type="http://schemas.openxmlformats.org/officeDocument/2006/relationships/ctrlProp" Target="../ctrlProps/ctrlProp26.xml"/><Relationship Id="rId2" Type="http://schemas.openxmlformats.org/officeDocument/2006/relationships/printerSettings" Target="../printerSettings/printerSettings21.bin"/><Relationship Id="rId1" Type="http://schemas.openxmlformats.org/officeDocument/2006/relationships/hyperlink" Target="mailto:NIPSCO.Savings@LMCO.com" TargetMode="External"/><Relationship Id="rId6" Type="http://schemas.openxmlformats.org/officeDocument/2006/relationships/ctrlProp" Target="../ctrlProps/ctrlProp25.xml"/><Relationship Id="rId5" Type="http://schemas.openxmlformats.org/officeDocument/2006/relationships/ctrlProp" Target="../ctrlProps/ctrlProp24.xml"/><Relationship Id="rId4" Type="http://schemas.openxmlformats.org/officeDocument/2006/relationships/vmlDrawing" Target="../drawings/vmlDrawing5.vml"/></Relationships>
</file>

<file path=xl/worksheets/_rels/sheet23.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printerSettings" Target="../printerSettings/printerSettings22.bin"/><Relationship Id="rId1" Type="http://schemas.openxmlformats.org/officeDocument/2006/relationships/hyperlink" Target="mailto:NIPSCO.Savings@LMCO.com" TargetMode="External"/></Relationships>
</file>

<file path=xl/worksheets/_rels/sheet24.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printerSettings" Target="../printerSettings/printerSettings23.bin"/><Relationship Id="rId1" Type="http://schemas.openxmlformats.org/officeDocument/2006/relationships/hyperlink" Target="mailto:NIPSCO.Savings@LMCO.com" TargetMode="External"/></Relationships>
</file>

<file path=xl/worksheets/_rels/sheet25.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printerSettings" Target="../printerSettings/printerSettings24.bin"/><Relationship Id="rId1" Type="http://schemas.openxmlformats.org/officeDocument/2006/relationships/hyperlink" Target="mailto:NIPSCO.Savings@LMCO.com" TargetMode="External"/></Relationships>
</file>

<file path=xl/worksheets/_rels/sheet26.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printerSettings" Target="../printerSettings/printerSettings25.bin"/><Relationship Id="rId1" Type="http://schemas.openxmlformats.org/officeDocument/2006/relationships/hyperlink" Target="mailto:NIPSCO.Savings@LMCO.com" TargetMode="External"/></Relationships>
</file>

<file path=xl/worksheets/_rels/sheet27.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printerSettings" Target="../printerSettings/printerSettings26.bin"/><Relationship Id="rId1" Type="http://schemas.openxmlformats.org/officeDocument/2006/relationships/hyperlink" Target="mailto:NIPSCO.Savings@LMCO.com" TargetMode="External"/></Relationships>
</file>

<file path=xl/worksheets/_rels/sheet28.xml.rels><?xml version="1.0" encoding="UTF-8" standalone="yes"?>
<Relationships xmlns="http://schemas.openxmlformats.org/package/2006/relationships"><Relationship Id="rId3" Type="http://schemas.openxmlformats.org/officeDocument/2006/relationships/drawing" Target="../drawings/drawing20.xml"/><Relationship Id="rId2" Type="http://schemas.openxmlformats.org/officeDocument/2006/relationships/printerSettings" Target="../printerSettings/printerSettings27.bin"/><Relationship Id="rId1" Type="http://schemas.openxmlformats.org/officeDocument/2006/relationships/hyperlink" Target="mailto:NIPSCO.Savings@LMCO.com" TargetMode="External"/></Relationships>
</file>

<file path=xl/worksheets/_rels/sheet29.xml.rels><?xml version="1.0" encoding="UTF-8" standalone="yes"?>
<Relationships xmlns="http://schemas.openxmlformats.org/package/2006/relationships"><Relationship Id="rId3" Type="http://schemas.openxmlformats.org/officeDocument/2006/relationships/drawing" Target="../drawings/drawing21.xml"/><Relationship Id="rId2" Type="http://schemas.openxmlformats.org/officeDocument/2006/relationships/printerSettings" Target="../printerSettings/printerSettings28.bin"/><Relationship Id="rId1" Type="http://schemas.openxmlformats.org/officeDocument/2006/relationships/hyperlink" Target="mailto:NIPSCO.Savings@LMCO.com" TargetMode="External"/></Relationships>
</file>

<file path=xl/worksheets/_rels/sheet3.xml.rels><?xml version="1.0" encoding="UTF-8" standalone="yes"?>
<Relationships xmlns="http://schemas.openxmlformats.org/package/2006/relationships"><Relationship Id="rId3" Type="http://schemas.openxmlformats.org/officeDocument/2006/relationships/table" Target="../tables/table14.xml"/><Relationship Id="rId2" Type="http://schemas.openxmlformats.org/officeDocument/2006/relationships/table" Target="../tables/table13.xml"/><Relationship Id="rId1" Type="http://schemas.openxmlformats.org/officeDocument/2006/relationships/table" Target="../tables/table12.xml"/></Relationships>
</file>

<file path=xl/worksheets/_rels/sheet30.xml.rels><?xml version="1.0" encoding="UTF-8" standalone="yes"?>
<Relationships xmlns="http://schemas.openxmlformats.org/package/2006/relationships"><Relationship Id="rId3" Type="http://schemas.openxmlformats.org/officeDocument/2006/relationships/drawing" Target="../drawings/drawing22.xml"/><Relationship Id="rId2" Type="http://schemas.openxmlformats.org/officeDocument/2006/relationships/printerSettings" Target="../printerSettings/printerSettings29.bin"/><Relationship Id="rId1" Type="http://schemas.openxmlformats.org/officeDocument/2006/relationships/hyperlink" Target="mailto:NIPSCO.Savings@LMCO.com" TargetMode="External"/></Relationships>
</file>

<file path=xl/worksheets/_rels/sheet31.xml.rels><?xml version="1.0" encoding="UTF-8" standalone="yes"?>
<Relationships xmlns="http://schemas.openxmlformats.org/package/2006/relationships"><Relationship Id="rId8" Type="http://schemas.openxmlformats.org/officeDocument/2006/relationships/ctrlProp" Target="../ctrlProps/ctrlProp31.xml"/><Relationship Id="rId13" Type="http://schemas.openxmlformats.org/officeDocument/2006/relationships/ctrlProp" Target="../ctrlProps/ctrlProp36.xml"/><Relationship Id="rId3" Type="http://schemas.openxmlformats.org/officeDocument/2006/relationships/drawing" Target="../drawings/drawing23.xml"/><Relationship Id="rId7" Type="http://schemas.openxmlformats.org/officeDocument/2006/relationships/ctrlProp" Target="../ctrlProps/ctrlProp30.xml"/><Relationship Id="rId12" Type="http://schemas.openxmlformats.org/officeDocument/2006/relationships/ctrlProp" Target="../ctrlProps/ctrlProp35.xml"/><Relationship Id="rId2" Type="http://schemas.openxmlformats.org/officeDocument/2006/relationships/printerSettings" Target="../printerSettings/printerSettings30.bin"/><Relationship Id="rId1" Type="http://schemas.openxmlformats.org/officeDocument/2006/relationships/hyperlink" Target="mailto:NIPSCO.Savings@LMCO.com" TargetMode="External"/><Relationship Id="rId6" Type="http://schemas.openxmlformats.org/officeDocument/2006/relationships/ctrlProp" Target="../ctrlProps/ctrlProp29.xml"/><Relationship Id="rId11" Type="http://schemas.openxmlformats.org/officeDocument/2006/relationships/ctrlProp" Target="../ctrlProps/ctrlProp34.xml"/><Relationship Id="rId5" Type="http://schemas.openxmlformats.org/officeDocument/2006/relationships/ctrlProp" Target="../ctrlProps/ctrlProp28.xml"/><Relationship Id="rId15" Type="http://schemas.openxmlformats.org/officeDocument/2006/relationships/ctrlProp" Target="../ctrlProps/ctrlProp38.xml"/><Relationship Id="rId10" Type="http://schemas.openxmlformats.org/officeDocument/2006/relationships/ctrlProp" Target="../ctrlProps/ctrlProp33.xml"/><Relationship Id="rId4" Type="http://schemas.openxmlformats.org/officeDocument/2006/relationships/vmlDrawing" Target="../drawings/vmlDrawing6.vml"/><Relationship Id="rId9" Type="http://schemas.openxmlformats.org/officeDocument/2006/relationships/ctrlProp" Target="../ctrlProps/ctrlProp32.xml"/><Relationship Id="rId14" Type="http://schemas.openxmlformats.org/officeDocument/2006/relationships/ctrlProp" Target="../ctrlProps/ctrlProp37.xml"/></Relationships>
</file>

<file path=xl/worksheets/_rels/sheet32.xml.rels><?xml version="1.0" encoding="UTF-8" standalone="yes"?>
<Relationships xmlns="http://schemas.openxmlformats.org/package/2006/relationships"><Relationship Id="rId3" Type="http://schemas.openxmlformats.org/officeDocument/2006/relationships/drawing" Target="../drawings/drawing24.xml"/><Relationship Id="rId2" Type="http://schemas.openxmlformats.org/officeDocument/2006/relationships/printerSettings" Target="../printerSettings/printerSettings31.bin"/><Relationship Id="rId1" Type="http://schemas.openxmlformats.org/officeDocument/2006/relationships/hyperlink" Target="mailto:NIPSCO.Savings@LMCO.com" TargetMode="External"/></Relationships>
</file>

<file path=xl/worksheets/_rels/sheet33.xml.rels><?xml version="1.0" encoding="UTF-8" standalone="yes"?>
<Relationships xmlns="http://schemas.openxmlformats.org/package/2006/relationships"><Relationship Id="rId3" Type="http://schemas.openxmlformats.org/officeDocument/2006/relationships/drawing" Target="../drawings/drawing25.xml"/><Relationship Id="rId2" Type="http://schemas.openxmlformats.org/officeDocument/2006/relationships/printerSettings" Target="../printerSettings/printerSettings32.bin"/><Relationship Id="rId1" Type="http://schemas.openxmlformats.org/officeDocument/2006/relationships/hyperlink" Target="mailto:NIPSCO.Savings@LMCO.com" TargetMode="External"/></Relationships>
</file>

<file path=xl/worksheets/_rels/sheet34.xml.rels><?xml version="1.0" encoding="UTF-8" standalone="yes"?>
<Relationships xmlns="http://schemas.openxmlformats.org/package/2006/relationships"><Relationship Id="rId3" Type="http://schemas.openxmlformats.org/officeDocument/2006/relationships/drawing" Target="../drawings/drawing26.xml"/><Relationship Id="rId2" Type="http://schemas.openxmlformats.org/officeDocument/2006/relationships/printerSettings" Target="../printerSettings/printerSettings33.bin"/><Relationship Id="rId1" Type="http://schemas.openxmlformats.org/officeDocument/2006/relationships/hyperlink" Target="mailto:NIPSCO.Savings@LMCO.com" TargetMode="External"/></Relationships>
</file>

<file path=xl/worksheets/_rels/sheet35.xml.rels><?xml version="1.0" encoding="UTF-8" standalone="yes"?>
<Relationships xmlns="http://schemas.openxmlformats.org/package/2006/relationships"><Relationship Id="rId3" Type="http://schemas.openxmlformats.org/officeDocument/2006/relationships/drawing" Target="../drawings/drawing27.xml"/><Relationship Id="rId2" Type="http://schemas.openxmlformats.org/officeDocument/2006/relationships/printerSettings" Target="../printerSettings/printerSettings34.bin"/><Relationship Id="rId1" Type="http://schemas.openxmlformats.org/officeDocument/2006/relationships/hyperlink" Target="mailto:NIPSCO.Savings@LMCO.com" TargetMode="External"/></Relationships>
</file>

<file path=xl/worksheets/_rels/sheet36.xml.rels><?xml version="1.0" encoding="UTF-8" standalone="yes"?>
<Relationships xmlns="http://schemas.openxmlformats.org/package/2006/relationships"><Relationship Id="rId3" Type="http://schemas.openxmlformats.org/officeDocument/2006/relationships/drawing" Target="../drawings/drawing28.xml"/><Relationship Id="rId2" Type="http://schemas.openxmlformats.org/officeDocument/2006/relationships/printerSettings" Target="../printerSettings/printerSettings35.bin"/><Relationship Id="rId1" Type="http://schemas.openxmlformats.org/officeDocument/2006/relationships/hyperlink" Target="mailto:NIPSCO.Savings@LMCO.com" TargetMode="External"/></Relationships>
</file>

<file path=xl/worksheets/_rels/sheet37.xml.rels><?xml version="1.0" encoding="UTF-8" standalone="yes"?>
<Relationships xmlns="http://schemas.openxmlformats.org/package/2006/relationships"><Relationship Id="rId3" Type="http://schemas.openxmlformats.org/officeDocument/2006/relationships/drawing" Target="../drawings/drawing29.xml"/><Relationship Id="rId2" Type="http://schemas.openxmlformats.org/officeDocument/2006/relationships/printerSettings" Target="../printerSettings/printerSettings36.bin"/><Relationship Id="rId1" Type="http://schemas.openxmlformats.org/officeDocument/2006/relationships/hyperlink" Target="mailto:NIPSCO.Savings@LMCO.com" TargetMode="External"/></Relationships>
</file>

<file path=xl/worksheets/_rels/sheet38.xml.rels><?xml version="1.0" encoding="UTF-8" standalone="yes"?>
<Relationships xmlns="http://schemas.openxmlformats.org/package/2006/relationships"><Relationship Id="rId3" Type="http://schemas.openxmlformats.org/officeDocument/2006/relationships/drawing" Target="../drawings/drawing30.xml"/><Relationship Id="rId2" Type="http://schemas.openxmlformats.org/officeDocument/2006/relationships/printerSettings" Target="../printerSettings/printerSettings37.bin"/><Relationship Id="rId1" Type="http://schemas.openxmlformats.org/officeDocument/2006/relationships/hyperlink" Target="mailto:NIPSCO.Savings@LMCO.com" TargetMode="External"/></Relationships>
</file>

<file path=xl/worksheets/_rels/sheet39.xml.rels><?xml version="1.0" encoding="UTF-8" standalone="yes"?>
<Relationships xmlns="http://schemas.openxmlformats.org/package/2006/relationships"><Relationship Id="rId3" Type="http://schemas.openxmlformats.org/officeDocument/2006/relationships/drawing" Target="../drawings/drawing31.xml"/><Relationship Id="rId2" Type="http://schemas.openxmlformats.org/officeDocument/2006/relationships/printerSettings" Target="../printerSettings/printerSettings38.bin"/><Relationship Id="rId1" Type="http://schemas.openxmlformats.org/officeDocument/2006/relationships/hyperlink" Target="mailto:NIPSCO.Savings@LMCO.com" TargetMode="External"/></Relationships>
</file>

<file path=xl/worksheets/_rels/sheet4.xml.rels><?xml version="1.0" encoding="UTF-8" standalone="yes"?>
<Relationships xmlns="http://schemas.openxmlformats.org/package/2006/relationships"><Relationship Id="rId8" Type="http://schemas.openxmlformats.org/officeDocument/2006/relationships/table" Target="../tables/table21.xml"/><Relationship Id="rId13" Type="http://schemas.openxmlformats.org/officeDocument/2006/relationships/table" Target="../tables/table26.xml"/><Relationship Id="rId3" Type="http://schemas.openxmlformats.org/officeDocument/2006/relationships/table" Target="../tables/table16.xml"/><Relationship Id="rId7" Type="http://schemas.openxmlformats.org/officeDocument/2006/relationships/table" Target="../tables/table20.xml"/><Relationship Id="rId12" Type="http://schemas.openxmlformats.org/officeDocument/2006/relationships/table" Target="../tables/table25.xml"/><Relationship Id="rId2" Type="http://schemas.openxmlformats.org/officeDocument/2006/relationships/table" Target="../tables/table15.xml"/><Relationship Id="rId1" Type="http://schemas.openxmlformats.org/officeDocument/2006/relationships/printerSettings" Target="../printerSettings/printerSettings3.bin"/><Relationship Id="rId6" Type="http://schemas.openxmlformats.org/officeDocument/2006/relationships/table" Target="../tables/table19.xml"/><Relationship Id="rId11" Type="http://schemas.openxmlformats.org/officeDocument/2006/relationships/table" Target="../tables/table24.xml"/><Relationship Id="rId5" Type="http://schemas.openxmlformats.org/officeDocument/2006/relationships/table" Target="../tables/table18.xml"/><Relationship Id="rId15" Type="http://schemas.openxmlformats.org/officeDocument/2006/relationships/table" Target="../tables/table28.xml"/><Relationship Id="rId10" Type="http://schemas.openxmlformats.org/officeDocument/2006/relationships/table" Target="../tables/table23.xml"/><Relationship Id="rId4" Type="http://schemas.openxmlformats.org/officeDocument/2006/relationships/table" Target="../tables/table17.xml"/><Relationship Id="rId9" Type="http://schemas.openxmlformats.org/officeDocument/2006/relationships/table" Target="../tables/table22.xml"/><Relationship Id="rId14" Type="http://schemas.openxmlformats.org/officeDocument/2006/relationships/table" Target="../tables/table27.xml"/></Relationships>
</file>

<file path=xl/worksheets/_rels/sheet40.xml.rels><?xml version="1.0" encoding="UTF-8" standalone="yes"?>
<Relationships xmlns="http://schemas.openxmlformats.org/package/2006/relationships"><Relationship Id="rId3" Type="http://schemas.openxmlformats.org/officeDocument/2006/relationships/drawing" Target="../drawings/drawing32.xml"/><Relationship Id="rId2" Type="http://schemas.openxmlformats.org/officeDocument/2006/relationships/printerSettings" Target="../printerSettings/printerSettings39.bin"/><Relationship Id="rId1" Type="http://schemas.openxmlformats.org/officeDocument/2006/relationships/hyperlink" Target="mailto:NIPSCO.Savings@LMCO.com" TargetMode="External"/></Relationships>
</file>

<file path=xl/worksheets/_rels/sheet41.xml.rels><?xml version="1.0" encoding="UTF-8" standalone="yes"?>
<Relationships xmlns="http://schemas.openxmlformats.org/package/2006/relationships"><Relationship Id="rId3" Type="http://schemas.openxmlformats.org/officeDocument/2006/relationships/drawing" Target="../drawings/drawing33.xml"/><Relationship Id="rId2" Type="http://schemas.openxmlformats.org/officeDocument/2006/relationships/printerSettings" Target="../printerSettings/printerSettings40.bin"/><Relationship Id="rId1" Type="http://schemas.openxmlformats.org/officeDocument/2006/relationships/hyperlink" Target="mailto:NIPSCO.Savings@LMCO.com" TargetMode="External"/></Relationships>
</file>

<file path=xl/worksheets/_rels/sheet42.xml.rels><?xml version="1.0" encoding="UTF-8" standalone="yes"?>
<Relationships xmlns="http://schemas.openxmlformats.org/package/2006/relationships"><Relationship Id="rId3" Type="http://schemas.openxmlformats.org/officeDocument/2006/relationships/drawing" Target="../drawings/drawing34.xml"/><Relationship Id="rId2" Type="http://schemas.openxmlformats.org/officeDocument/2006/relationships/printerSettings" Target="../printerSettings/printerSettings41.bin"/><Relationship Id="rId1" Type="http://schemas.openxmlformats.org/officeDocument/2006/relationships/hyperlink" Target="mailto:NIPSCO.Savings@LMCO.com" TargetMode="External"/><Relationship Id="rId6" Type="http://schemas.openxmlformats.org/officeDocument/2006/relationships/ctrlProp" Target="../ctrlProps/ctrlProp40.xml"/><Relationship Id="rId5" Type="http://schemas.openxmlformats.org/officeDocument/2006/relationships/ctrlProp" Target="../ctrlProps/ctrlProp39.xml"/><Relationship Id="rId4" Type="http://schemas.openxmlformats.org/officeDocument/2006/relationships/vmlDrawing" Target="../drawings/vmlDrawing7.vml"/></Relationships>
</file>

<file path=xl/worksheets/_rels/sheet43.xml.rels><?xml version="1.0" encoding="UTF-8" standalone="yes"?>
<Relationships xmlns="http://schemas.openxmlformats.org/package/2006/relationships"><Relationship Id="rId8" Type="http://schemas.openxmlformats.org/officeDocument/2006/relationships/ctrlProp" Target="../ctrlProps/ctrlProp44.xml"/><Relationship Id="rId3" Type="http://schemas.openxmlformats.org/officeDocument/2006/relationships/drawing" Target="../drawings/drawing35.xml"/><Relationship Id="rId7" Type="http://schemas.openxmlformats.org/officeDocument/2006/relationships/ctrlProp" Target="../ctrlProps/ctrlProp43.xml"/><Relationship Id="rId12" Type="http://schemas.openxmlformats.org/officeDocument/2006/relationships/ctrlProp" Target="../ctrlProps/ctrlProp48.xml"/><Relationship Id="rId2" Type="http://schemas.openxmlformats.org/officeDocument/2006/relationships/printerSettings" Target="../printerSettings/printerSettings42.bin"/><Relationship Id="rId1" Type="http://schemas.openxmlformats.org/officeDocument/2006/relationships/hyperlink" Target="mailto:NIPSCO.Savings@LMCO.com" TargetMode="External"/><Relationship Id="rId6" Type="http://schemas.openxmlformats.org/officeDocument/2006/relationships/ctrlProp" Target="../ctrlProps/ctrlProp42.xml"/><Relationship Id="rId11" Type="http://schemas.openxmlformats.org/officeDocument/2006/relationships/ctrlProp" Target="../ctrlProps/ctrlProp47.xml"/><Relationship Id="rId5" Type="http://schemas.openxmlformats.org/officeDocument/2006/relationships/ctrlProp" Target="../ctrlProps/ctrlProp41.xml"/><Relationship Id="rId10" Type="http://schemas.openxmlformats.org/officeDocument/2006/relationships/ctrlProp" Target="../ctrlProps/ctrlProp46.xml"/><Relationship Id="rId4" Type="http://schemas.openxmlformats.org/officeDocument/2006/relationships/vmlDrawing" Target="../drawings/vmlDrawing8.vml"/><Relationship Id="rId9" Type="http://schemas.openxmlformats.org/officeDocument/2006/relationships/ctrlProp" Target="../ctrlProps/ctrlProp45.xml"/></Relationships>
</file>

<file path=xl/worksheets/_rels/sheet44.xml.rels><?xml version="1.0" encoding="UTF-8" standalone="yes"?>
<Relationships xmlns="http://schemas.openxmlformats.org/package/2006/relationships"><Relationship Id="rId3" Type="http://schemas.openxmlformats.org/officeDocument/2006/relationships/drawing" Target="../drawings/drawing36.xml"/><Relationship Id="rId2" Type="http://schemas.openxmlformats.org/officeDocument/2006/relationships/printerSettings" Target="../printerSettings/printerSettings43.bin"/><Relationship Id="rId1" Type="http://schemas.openxmlformats.org/officeDocument/2006/relationships/hyperlink" Target="mailto:NIPSCO.Savings@LMCO.com" TargetMode="External"/></Relationships>
</file>

<file path=xl/worksheets/_rels/sheet45.xml.rels><?xml version="1.0" encoding="UTF-8" standalone="yes"?>
<Relationships xmlns="http://schemas.openxmlformats.org/package/2006/relationships"><Relationship Id="rId3" Type="http://schemas.openxmlformats.org/officeDocument/2006/relationships/drawing" Target="../drawings/drawing37.xml"/><Relationship Id="rId2" Type="http://schemas.openxmlformats.org/officeDocument/2006/relationships/printerSettings" Target="../printerSettings/printerSettings44.bin"/><Relationship Id="rId1" Type="http://schemas.openxmlformats.org/officeDocument/2006/relationships/hyperlink" Target="mailto:NIPSCO.Savings@LMCO.com" TargetMode="External"/></Relationships>
</file>

<file path=xl/worksheets/_rels/sheet5.xml.rels><?xml version="1.0" encoding="UTF-8" standalone="yes"?>
<Relationships xmlns="http://schemas.openxmlformats.org/package/2006/relationships"><Relationship Id="rId3" Type="http://schemas.openxmlformats.org/officeDocument/2006/relationships/table" Target="../tables/table29.xml"/><Relationship Id="rId2" Type="http://schemas.openxmlformats.org/officeDocument/2006/relationships/vmlDrawing" Target="../drawings/vmlDrawing1.vml"/><Relationship Id="rId1" Type="http://schemas.openxmlformats.org/officeDocument/2006/relationships/printerSettings" Target="../printerSettings/printerSettings4.bin"/><Relationship Id="rId5" Type="http://schemas.openxmlformats.org/officeDocument/2006/relationships/comments" Target="../comments1.xml"/><Relationship Id="rId4" Type="http://schemas.openxmlformats.org/officeDocument/2006/relationships/table" Target="../tables/table30.xml"/></Relationships>
</file>

<file path=xl/worksheets/_rels/sheet6.xml.rels><?xml version="1.0" encoding="UTF-8" standalone="yes"?>
<Relationships xmlns="http://schemas.openxmlformats.org/package/2006/relationships"><Relationship Id="rId8" Type="http://schemas.openxmlformats.org/officeDocument/2006/relationships/table" Target="../tables/table32.xml"/><Relationship Id="rId13" Type="http://schemas.openxmlformats.org/officeDocument/2006/relationships/table" Target="../tables/table37.xml"/><Relationship Id="rId18" Type="http://schemas.openxmlformats.org/officeDocument/2006/relationships/table" Target="../tables/table42.xml"/><Relationship Id="rId26" Type="http://schemas.openxmlformats.org/officeDocument/2006/relationships/table" Target="../tables/table50.xml"/><Relationship Id="rId3" Type="http://schemas.openxmlformats.org/officeDocument/2006/relationships/hyperlink" Target="mailto:jeffrey.h.kelley@lmco.com" TargetMode="External"/><Relationship Id="rId21" Type="http://schemas.openxmlformats.org/officeDocument/2006/relationships/table" Target="../tables/table45.xml"/><Relationship Id="rId7" Type="http://schemas.openxmlformats.org/officeDocument/2006/relationships/table" Target="../tables/table31.xml"/><Relationship Id="rId12" Type="http://schemas.openxmlformats.org/officeDocument/2006/relationships/table" Target="../tables/table36.xml"/><Relationship Id="rId17" Type="http://schemas.openxmlformats.org/officeDocument/2006/relationships/table" Target="../tables/table41.xml"/><Relationship Id="rId25" Type="http://schemas.openxmlformats.org/officeDocument/2006/relationships/table" Target="../tables/table49.xml"/><Relationship Id="rId2" Type="http://schemas.openxmlformats.org/officeDocument/2006/relationships/hyperlink" Target="mailto:lincoln.r.boschert@lmco.com" TargetMode="External"/><Relationship Id="rId16" Type="http://schemas.openxmlformats.org/officeDocument/2006/relationships/table" Target="../tables/table40.xml"/><Relationship Id="rId20" Type="http://schemas.openxmlformats.org/officeDocument/2006/relationships/table" Target="../tables/table44.xml"/><Relationship Id="rId29" Type="http://schemas.openxmlformats.org/officeDocument/2006/relationships/table" Target="../tables/table53.xml"/><Relationship Id="rId1" Type="http://schemas.openxmlformats.org/officeDocument/2006/relationships/hyperlink" Target="mailto:james.v.travis@lmco.com" TargetMode="External"/><Relationship Id="rId6" Type="http://schemas.openxmlformats.org/officeDocument/2006/relationships/printerSettings" Target="../printerSettings/printerSettings5.bin"/><Relationship Id="rId11" Type="http://schemas.openxmlformats.org/officeDocument/2006/relationships/table" Target="../tables/table35.xml"/><Relationship Id="rId24" Type="http://schemas.openxmlformats.org/officeDocument/2006/relationships/table" Target="../tables/table48.xml"/><Relationship Id="rId5" Type="http://schemas.openxmlformats.org/officeDocument/2006/relationships/hyperlink" Target="mailto:robert.p.yakel@lmco.com" TargetMode="External"/><Relationship Id="rId15" Type="http://schemas.openxmlformats.org/officeDocument/2006/relationships/table" Target="../tables/table39.xml"/><Relationship Id="rId23" Type="http://schemas.openxmlformats.org/officeDocument/2006/relationships/table" Target="../tables/table47.xml"/><Relationship Id="rId28" Type="http://schemas.openxmlformats.org/officeDocument/2006/relationships/table" Target="../tables/table52.xml"/><Relationship Id="rId10" Type="http://schemas.openxmlformats.org/officeDocument/2006/relationships/table" Target="../tables/table34.xml"/><Relationship Id="rId19" Type="http://schemas.openxmlformats.org/officeDocument/2006/relationships/table" Target="../tables/table43.xml"/><Relationship Id="rId31" Type="http://schemas.openxmlformats.org/officeDocument/2006/relationships/table" Target="../tables/table55.xml"/><Relationship Id="rId4" Type="http://schemas.openxmlformats.org/officeDocument/2006/relationships/hyperlink" Target="mailto:richard.gabrielson@lmco.com" TargetMode="External"/><Relationship Id="rId9" Type="http://schemas.openxmlformats.org/officeDocument/2006/relationships/table" Target="../tables/table33.xml"/><Relationship Id="rId14" Type="http://schemas.openxmlformats.org/officeDocument/2006/relationships/table" Target="../tables/table38.xml"/><Relationship Id="rId22" Type="http://schemas.openxmlformats.org/officeDocument/2006/relationships/table" Target="../tables/table46.xml"/><Relationship Id="rId27" Type="http://schemas.openxmlformats.org/officeDocument/2006/relationships/table" Target="../tables/table51.xml"/><Relationship Id="rId30" Type="http://schemas.openxmlformats.org/officeDocument/2006/relationships/table" Target="../tables/table54.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8.bin"/><Relationship Id="rId1" Type="http://schemas.openxmlformats.org/officeDocument/2006/relationships/hyperlink" Target="mailto:BizSavers@ameren.co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Z221"/>
  <sheetViews>
    <sheetView showRowColHeaders="0" zoomScale="85" zoomScaleNormal="85" workbookViewId="0">
      <pane xSplit="2" topLeftCell="C1" activePane="topRight" state="frozen"/>
      <selection pane="topRight" activeCell="C73" sqref="C73"/>
    </sheetView>
  </sheetViews>
  <sheetFormatPr defaultRowHeight="15" x14ac:dyDescent="0.25"/>
  <cols>
    <col min="1" max="1" width="24.140625" customWidth="1"/>
    <col min="2" max="2" width="29.85546875" customWidth="1"/>
    <col min="5" max="5" width="40.7109375" customWidth="1"/>
    <col min="6" max="10" width="15.7109375" customWidth="1"/>
    <col min="11" max="13" width="15.7109375" style="67" customWidth="1"/>
    <col min="14" max="14" width="14.85546875" customWidth="1"/>
    <col min="15" max="15" width="11.28515625" bestFit="1" customWidth="1"/>
  </cols>
  <sheetData>
    <row r="1" spans="1:26" ht="15.75" thickBot="1" x14ac:dyDescent="0.3">
      <c r="A1" s="10" t="s">
        <v>67</v>
      </c>
      <c r="B1" s="1" t="str">
        <f>VERSION</f>
        <v>EMS v2.0.0</v>
      </c>
      <c r="E1" s="76" t="s">
        <v>291</v>
      </c>
      <c r="F1" s="70">
        <f ca="1">IF(EXPIRATION&lt;&gt;"","---",IF(F47=0,0,F47))</f>
        <v>0</v>
      </c>
    </row>
    <row r="2" spans="1:26" ht="15.75" thickTop="1" x14ac:dyDescent="0.25">
      <c r="A2" s="10" t="s">
        <v>0</v>
      </c>
      <c r="B2" s="1" t="s">
        <v>652</v>
      </c>
      <c r="E2" s="76" t="s">
        <v>522</v>
      </c>
      <c r="F2" s="70">
        <f ca="1">IF(EXPIRATION&lt;&gt;"","---",IF(H47=0,0,H47))</f>
        <v>0</v>
      </c>
      <c r="T2" s="509" t="e">
        <f ca="1">HYPERLINK("mailto:IMenergyefficiency@LMBPS.com?subject=" &amp;"IM Custom Application Submittal" &amp;"-"&amp;PICO1 &amp;"-"&amp;MONTH(TODAY())&amp;"/"&amp;DAY(TODAY()) &amp;"/"&amp;YEAR(TODAY())&amp; "&amp;body=" &amp;"Please attach Custom Incentive Application with relevent information including new equipment specification, calculations, etc in this email","Draft E-mail")</f>
        <v>#NAME?</v>
      </c>
      <c r="U2" s="510"/>
      <c r="V2" s="510"/>
      <c r="W2" s="510"/>
      <c r="X2" s="510"/>
      <c r="Y2" s="510"/>
      <c r="Z2" s="511"/>
    </row>
    <row r="3" spans="1:26" x14ac:dyDescent="0.25">
      <c r="A3" s="10" t="s">
        <v>1</v>
      </c>
      <c r="B3" s="1" t="s">
        <v>1988</v>
      </c>
      <c r="E3" s="76" t="s">
        <v>292</v>
      </c>
      <c r="F3" s="70" t="str">
        <f ca="1">IF(EXPIRATION&lt;&gt;"","---",IF(M02S02F41="Yes","---",IF(J47=0,"---",IF(J47&lt;150,"---",J47))))</f>
        <v>---</v>
      </c>
      <c r="T3" s="512"/>
      <c r="U3" s="513"/>
      <c r="V3" s="513"/>
      <c r="W3" s="513"/>
      <c r="X3" s="513"/>
      <c r="Y3" s="513"/>
      <c r="Z3" s="514"/>
    </row>
    <row r="4" spans="1:26" ht="15.75" thickBot="1" x14ac:dyDescent="0.3">
      <c r="E4" s="76" t="s">
        <v>521</v>
      </c>
      <c r="F4" s="70" t="str">
        <f ca="1">IF(EXPIRATION&lt;&gt;"",PROJSTATEXP,IF(M02S02F41="Yes",PROJSTATELI,IF(J47=0,PROJSTATMEASURE,IF(INCENTOTAL&lt;150,PROJSTATUNDER,IF(ENGSIGNDATE&lt;&gt;"",PROJSTATREVIEW,IF(SUM(J43:J44)&gt;10000,PROJSTATPREAPPROVE,PROJSTATPREAPPROVE))))))</f>
        <v>Enter EMS Information</v>
      </c>
      <c r="T4" s="515"/>
      <c r="U4" s="516"/>
      <c r="V4" s="516"/>
      <c r="W4" s="516"/>
      <c r="X4" s="516"/>
      <c r="Y4" s="516"/>
      <c r="Z4" s="517"/>
    </row>
    <row r="5" spans="1:26" ht="15.75" thickTop="1" x14ac:dyDescent="0.25">
      <c r="E5" s="76" t="s">
        <v>536</v>
      </c>
      <c r="F5" s="75">
        <f ca="1">SUM(A72,A79,A133,A153,A172,A217,A190,A204)/SUM(D72,D79,D133,D153,D172,D217,D190,D204)</f>
        <v>0</v>
      </c>
    </row>
    <row r="6" spans="1:26" x14ac:dyDescent="0.25">
      <c r="A6" s="2" t="s">
        <v>2</v>
      </c>
      <c r="B6" s="3" t="s">
        <v>3</v>
      </c>
      <c r="T6" t="s">
        <v>1062</v>
      </c>
    </row>
    <row r="7" spans="1:26" x14ac:dyDescent="0.25">
      <c r="A7" s="4" t="s">
        <v>36</v>
      </c>
      <c r="B7" s="5" t="s">
        <v>75</v>
      </c>
    </row>
    <row r="8" spans="1:26" x14ac:dyDescent="0.25">
      <c r="A8" s="6" t="s">
        <v>4</v>
      </c>
      <c r="B8" s="7" t="s">
        <v>683</v>
      </c>
    </row>
    <row r="9" spans="1:26" x14ac:dyDescent="0.25">
      <c r="A9" s="6" t="s">
        <v>5</v>
      </c>
      <c r="B9" s="7" t="s">
        <v>1946</v>
      </c>
    </row>
    <row r="10" spans="1:26" x14ac:dyDescent="0.25">
      <c r="A10" s="6" t="s">
        <v>6</v>
      </c>
      <c r="B10" s="7" t="s">
        <v>1096</v>
      </c>
    </row>
    <row r="11" spans="1:26" x14ac:dyDescent="0.25">
      <c r="A11" s="6" t="s">
        <v>7</v>
      </c>
      <c r="B11" s="7" t="s">
        <v>1003</v>
      </c>
    </row>
    <row r="12" spans="1:26" x14ac:dyDescent="0.25">
      <c r="A12" s="6" t="s">
        <v>8</v>
      </c>
      <c r="B12" s="7" t="s">
        <v>1949</v>
      </c>
    </row>
    <row r="13" spans="1:26" x14ac:dyDescent="0.25">
      <c r="A13" s="6" t="s">
        <v>9</v>
      </c>
      <c r="B13" s="7" t="s">
        <v>9</v>
      </c>
    </row>
    <row r="14" spans="1:26" x14ac:dyDescent="0.25">
      <c r="A14" s="6" t="s">
        <v>10</v>
      </c>
      <c r="B14" s="7" t="s">
        <v>10</v>
      </c>
    </row>
    <row r="15" spans="1:26" x14ac:dyDescent="0.25">
      <c r="A15" s="8" t="s">
        <v>11</v>
      </c>
      <c r="B15" s="9" t="s">
        <v>11</v>
      </c>
    </row>
    <row r="16" spans="1:26" x14ac:dyDescent="0.25">
      <c r="A16" s="4" t="s">
        <v>37</v>
      </c>
      <c r="B16" s="5" t="s">
        <v>76</v>
      </c>
    </row>
    <row r="17" spans="1:14" x14ac:dyDescent="0.25">
      <c r="A17" s="6" t="s">
        <v>12</v>
      </c>
      <c r="B17" s="7" t="s">
        <v>77</v>
      </c>
    </row>
    <row r="18" spans="1:14" x14ac:dyDescent="0.25">
      <c r="A18" s="6" t="s">
        <v>13</v>
      </c>
      <c r="B18" s="7" t="s">
        <v>82</v>
      </c>
    </row>
    <row r="19" spans="1:14" x14ac:dyDescent="0.25">
      <c r="A19" s="6" t="s">
        <v>14</v>
      </c>
      <c r="B19" s="7" t="s">
        <v>1246</v>
      </c>
    </row>
    <row r="20" spans="1:14" x14ac:dyDescent="0.25">
      <c r="A20" s="6" t="s">
        <v>15</v>
      </c>
      <c r="B20" s="7" t="s">
        <v>78</v>
      </c>
    </row>
    <row r="21" spans="1:14" ht="30" x14ac:dyDescent="0.25">
      <c r="A21" s="6" t="s">
        <v>16</v>
      </c>
      <c r="B21" s="44" t="s">
        <v>285</v>
      </c>
    </row>
    <row r="22" spans="1:14" x14ac:dyDescent="0.25">
      <c r="A22" s="6" t="s">
        <v>17</v>
      </c>
      <c r="B22" s="7" t="s">
        <v>17</v>
      </c>
    </row>
    <row r="23" spans="1:14" x14ac:dyDescent="0.25">
      <c r="A23" s="6" t="s">
        <v>18</v>
      </c>
      <c r="B23" s="7" t="s">
        <v>18</v>
      </c>
    </row>
    <row r="24" spans="1:14" x14ac:dyDescent="0.25">
      <c r="A24" s="8" t="s">
        <v>19</v>
      </c>
      <c r="B24" s="9" t="s">
        <v>19</v>
      </c>
    </row>
    <row r="25" spans="1:14" x14ac:dyDescent="0.25">
      <c r="A25" s="4" t="s">
        <v>62</v>
      </c>
      <c r="B25" s="5" t="s">
        <v>1909</v>
      </c>
      <c r="E25" s="73" t="str">
        <f>MAIN3</f>
        <v>EMS INFORMATION INPUT</v>
      </c>
      <c r="F25" s="73" t="s">
        <v>1717</v>
      </c>
      <c r="G25" s="73" t="s">
        <v>1718</v>
      </c>
      <c r="H25" s="73" t="s">
        <v>519</v>
      </c>
      <c r="I25" s="73" t="s">
        <v>1893</v>
      </c>
      <c r="J25" s="73" t="s">
        <v>151</v>
      </c>
      <c r="K25" s="73" t="s">
        <v>1890</v>
      </c>
      <c r="L25" s="73" t="s">
        <v>1891</v>
      </c>
      <c r="M25" s="73" t="s">
        <v>1719</v>
      </c>
      <c r="N25" s="73" t="s">
        <v>1892</v>
      </c>
    </row>
    <row r="26" spans="1:14" x14ac:dyDescent="0.25">
      <c r="A26" s="6" t="s">
        <v>20</v>
      </c>
      <c r="B26" s="7" t="s">
        <v>1910</v>
      </c>
      <c r="E26" s="95" t="str">
        <f>B26</f>
        <v>EMS Savings</v>
      </c>
      <c r="F26" s="71">
        <f>'M03-S01'!AN34</f>
        <v>0</v>
      </c>
      <c r="G26" s="71">
        <f>'M03-S01'!AV200</f>
        <v>0</v>
      </c>
      <c r="H26" s="71"/>
      <c r="I26" s="489">
        <f>'M03-S01'!AL16</f>
        <v>0</v>
      </c>
      <c r="J26" s="71" t="str">
        <f>'M03-S01'!AJ36</f>
        <v/>
      </c>
      <c r="K26" s="71">
        <f>'M03-S01'!AN34</f>
        <v>0</v>
      </c>
      <c r="L26" s="71">
        <f>'M03-S01'!AV200</f>
        <v>0</v>
      </c>
      <c r="M26" s="71"/>
      <c r="N26" s="489">
        <f>'M03-S01'!AL16</f>
        <v>0</v>
      </c>
    </row>
    <row r="27" spans="1:14" x14ac:dyDescent="0.25">
      <c r="A27" s="6" t="s">
        <v>21</v>
      </c>
      <c r="B27" s="7" t="s">
        <v>1982</v>
      </c>
      <c r="E27" s="95" t="str">
        <f t="shared" ref="E27:E42" si="0">B27</f>
        <v>EMS Software Information</v>
      </c>
      <c r="F27" s="71">
        <f>'M03-S02'!Z12</f>
        <v>0</v>
      </c>
      <c r="G27" s="71">
        <f>'M03-S02'!AV200</f>
        <v>0</v>
      </c>
      <c r="H27" s="71"/>
      <c r="I27" s="71">
        <f>'M03-S02'!V12</f>
        <v>0</v>
      </c>
      <c r="J27" s="71">
        <f>'M03-S02'!R12</f>
        <v>0</v>
      </c>
      <c r="K27" s="71">
        <f>SUMIF('M03-S02'!AO18:AQ199,"&gt;0",'M03-S02'!AK18:AN199)</f>
        <v>0</v>
      </c>
      <c r="L27" s="71">
        <f ca="1">SUMIF('M03-S02'!AO18:AQ199,"&gt;0",'M03-S02'!AV18:AV199)</f>
        <v>0</v>
      </c>
      <c r="M27" s="71"/>
      <c r="N27" s="71">
        <f ca="1">SUMIF('M03-S02'!AO18:AQ199,"&gt;0",'M03-S02'!AU18:AU199)</f>
        <v>0</v>
      </c>
    </row>
    <row r="28" spans="1:14" x14ac:dyDescent="0.25">
      <c r="A28" s="6" t="s">
        <v>22</v>
      </c>
      <c r="B28" s="7" t="s">
        <v>1983</v>
      </c>
      <c r="E28" s="95" t="str">
        <f t="shared" si="0"/>
        <v>EMS Equipment Information</v>
      </c>
      <c r="F28" s="71">
        <f>'M03-S03'!Z12</f>
        <v>0</v>
      </c>
      <c r="G28" s="71">
        <f>'M03-S03'!AV200</f>
        <v>0</v>
      </c>
      <c r="H28" s="71"/>
      <c r="I28" s="71">
        <f>'M03-S03'!V12</f>
        <v>0</v>
      </c>
      <c r="J28" s="71">
        <f>'M03-S03'!R12</f>
        <v>0</v>
      </c>
      <c r="K28" s="71">
        <f>SUMIF('M03-S03'!AO16:AQ199,"&gt;0",'M03-S03'!AK16:AN199)</f>
        <v>0</v>
      </c>
      <c r="L28" s="71">
        <f ca="1">SUMIF('M03-S03'!AO16:AQ199,"&gt;0",'M03-S03'!AV16:AV199)</f>
        <v>0</v>
      </c>
      <c r="M28" s="71"/>
      <c r="N28" s="71">
        <f ca="1">SUMIF('M03-S03'!AO16:AQ199,"&gt;0",'M03-S03'!AU16:AU199)</f>
        <v>0</v>
      </c>
    </row>
    <row r="29" spans="1:14" x14ac:dyDescent="0.25">
      <c r="A29" s="6" t="s">
        <v>23</v>
      </c>
      <c r="B29" s="7" t="s">
        <v>188</v>
      </c>
      <c r="E29" s="95" t="str">
        <f t="shared" si="0"/>
        <v>Refrigeration</v>
      </c>
      <c r="F29" s="71">
        <f>'M03-S04'!Z12</f>
        <v>0</v>
      </c>
      <c r="G29" s="71">
        <f>'M03-S04'!AV200</f>
        <v>0</v>
      </c>
      <c r="H29" s="71"/>
      <c r="I29" s="71">
        <f>'M03-S04'!V12</f>
        <v>0</v>
      </c>
      <c r="J29" s="71">
        <f>'M03-S04'!R12</f>
        <v>0</v>
      </c>
      <c r="K29" s="71">
        <f>SUMIF('M03-S04'!AO16:AQ199,"&gt;0",'M03-S04'!AK16:AN199)</f>
        <v>0</v>
      </c>
      <c r="L29" s="71">
        <f ca="1">SUMIF('M03-S04'!AO16:AQ199,"&gt;0",'M03-S04'!AV16:AV199)</f>
        <v>0</v>
      </c>
      <c r="M29" s="71"/>
      <c r="N29" s="71">
        <f ca="1">SUMIF('M03-S04'!AO16:AQ199,"&gt;0",'M03-S04'!AU16:AU199)</f>
        <v>0</v>
      </c>
    </row>
    <row r="30" spans="1:14" x14ac:dyDescent="0.25">
      <c r="A30" s="6" t="s">
        <v>24</v>
      </c>
      <c r="B30" s="7" t="s">
        <v>1470</v>
      </c>
      <c r="E30" s="95" t="str">
        <f t="shared" si="0"/>
        <v>Commercial Cooking</v>
      </c>
      <c r="F30" s="71">
        <f>'M03-S05'!Z12</f>
        <v>0</v>
      </c>
      <c r="G30" s="71">
        <f>'M03-S05'!AV200</f>
        <v>0</v>
      </c>
      <c r="H30" s="71"/>
      <c r="I30" s="71">
        <f>'M03-S05'!V12</f>
        <v>0</v>
      </c>
      <c r="J30" s="71">
        <f>'M03-S05'!R12</f>
        <v>0</v>
      </c>
      <c r="K30" s="71">
        <f>SUMIF('M03-S05'!AO16:AQ199,"&gt;0",'M03-S05'!AK16:AN199)</f>
        <v>0</v>
      </c>
      <c r="L30" s="71">
        <f ca="1">SUMIF('M03-S05'!AO16:AQ199,"&gt;0",'M03-S05'!AV16:AV199)</f>
        <v>0</v>
      </c>
      <c r="M30" s="71"/>
      <c r="N30" s="71">
        <f ca="1">SUMIF('M03-S05'!AO16:AQ199,"&gt;0",'M03-S05'!AU16:AU199)</f>
        <v>0</v>
      </c>
    </row>
    <row r="31" spans="1:14" x14ac:dyDescent="0.25">
      <c r="A31" s="6" t="s">
        <v>25</v>
      </c>
      <c r="B31" s="7" t="s">
        <v>1044</v>
      </c>
      <c r="E31" s="95" t="str">
        <f t="shared" si="0"/>
        <v>HVAC / Motor / Misc.</v>
      </c>
      <c r="F31" s="71"/>
      <c r="G31" s="71"/>
      <c r="H31" s="71">
        <f>'M03-S06'!Z12</f>
        <v>0</v>
      </c>
      <c r="I31" s="71">
        <f>'M03-S06'!V12</f>
        <v>0</v>
      </c>
      <c r="J31" s="71">
        <f>'M03-S06'!R12</f>
        <v>0</v>
      </c>
      <c r="K31" s="71">
        <f>SUMIF('M03-S06'!AO16:AQ199,"&gt;0",'M03-S06'!AK16:AN199)</f>
        <v>0</v>
      </c>
      <c r="L31" s="71">
        <f ca="1">SUMIF('M03-S06'!AO16:AQ199,"&gt;0",'M03-S06'!AV16:AV199)</f>
        <v>0</v>
      </c>
      <c r="M31" s="71"/>
      <c r="N31" s="71">
        <f ca="1">SUMIF('M03-S06'!AO16:AQ199,"&gt;0",'M03-S06'!AU16:AU199)</f>
        <v>0</v>
      </c>
    </row>
    <row r="32" spans="1:14" x14ac:dyDescent="0.25">
      <c r="A32" s="6" t="s">
        <v>26</v>
      </c>
      <c r="B32" s="7" t="s">
        <v>26</v>
      </c>
      <c r="E32" s="95" t="str">
        <f t="shared" si="0"/>
        <v>M3S7</v>
      </c>
      <c r="F32" s="71"/>
      <c r="G32" s="71"/>
      <c r="H32" s="71">
        <f>'M03-S07'!Z12</f>
        <v>0</v>
      </c>
      <c r="I32" s="71">
        <f>'M03-S07'!V12</f>
        <v>0</v>
      </c>
      <c r="J32" s="71">
        <f>'M03-S07'!R12</f>
        <v>0</v>
      </c>
      <c r="K32" s="71">
        <f>SUMIF('M03-S07'!AO16:AQ199,"&gt;0",'M03-S07'!AK16:AN199)</f>
        <v>0</v>
      </c>
      <c r="L32" s="71">
        <f ca="1">SUMIF('M03-S07'!AO16:AQ199,"&gt;0",'M03-S07'!AV16:AV199)</f>
        <v>0</v>
      </c>
      <c r="M32" s="71"/>
      <c r="N32" s="71">
        <f ca="1">SUMIF('M03-S07'!AO16:AQ199,"&gt;0",'M03-S07'!AU16:AU199)</f>
        <v>0</v>
      </c>
    </row>
    <row r="33" spans="1:16" x14ac:dyDescent="0.25">
      <c r="A33" s="8" t="s">
        <v>27</v>
      </c>
      <c r="B33" s="9" t="s">
        <v>27</v>
      </c>
      <c r="E33" s="95" t="str">
        <f t="shared" si="0"/>
        <v>M3S8</v>
      </c>
      <c r="F33" s="71"/>
      <c r="G33" s="71"/>
      <c r="H33" s="71">
        <f>'M03-S08'!Z12</f>
        <v>0</v>
      </c>
      <c r="I33" s="71">
        <f>'M03-S08'!V12</f>
        <v>0</v>
      </c>
      <c r="J33" s="71">
        <f>'M03-S08'!R12</f>
        <v>0</v>
      </c>
      <c r="K33" s="71">
        <f>SUMIF('M03-S08'!AO16:AQ199,"&gt;0",'M03-S08'!AK16:AN199)</f>
        <v>0</v>
      </c>
      <c r="L33" s="71">
        <f ca="1">SUMIF('M03-S08'!AO16:AQ199,"&gt;0",'M03-S08'!AV16:AV199)</f>
        <v>0</v>
      </c>
      <c r="M33" s="71"/>
      <c r="N33" s="71">
        <f ca="1">SUMIF('M03-S08'!AO16:AQ199,"&gt;0",'M03-S08'!AU16:AU199)</f>
        <v>0</v>
      </c>
    </row>
    <row r="34" spans="1:16" x14ac:dyDescent="0.25">
      <c r="A34" s="4" t="s">
        <v>63</v>
      </c>
      <c r="B34" s="5" t="s">
        <v>653</v>
      </c>
      <c r="E34" s="73" t="str">
        <f t="shared" si="0"/>
        <v>CUSTOM MEASURES INPUT</v>
      </c>
      <c r="F34" s="71"/>
      <c r="G34" s="71"/>
      <c r="H34" s="71"/>
      <c r="I34" s="71"/>
      <c r="J34" s="71"/>
      <c r="K34" s="71"/>
      <c r="L34" s="71"/>
      <c r="M34" s="71"/>
      <c r="N34" s="71">
        <f>I34</f>
        <v>0</v>
      </c>
    </row>
    <row r="35" spans="1:16" x14ac:dyDescent="0.25">
      <c r="A35" s="6" t="s">
        <v>28</v>
      </c>
      <c r="B35" s="44" t="s">
        <v>186</v>
      </c>
      <c r="E35" s="95" t="str">
        <f t="shared" si="0"/>
        <v>HVAC</v>
      </c>
      <c r="F35" s="71">
        <f>'M04-S01'!Z12</f>
        <v>0</v>
      </c>
      <c r="G35" s="71">
        <f>SUM('M04-S01'!AV16:AV199)</f>
        <v>0</v>
      </c>
      <c r="H35" s="71"/>
      <c r="I35" s="71">
        <f>'M04-S01'!V12</f>
        <v>0</v>
      </c>
      <c r="J35" s="71">
        <f>'M04-S01'!R12</f>
        <v>0</v>
      </c>
      <c r="K35" s="71">
        <f>SUMIF('M04-S01'!AK16:AK199,"&gt;0",'M04-S01'!AO16:AO199)</f>
        <v>0</v>
      </c>
      <c r="L35" s="71">
        <f>SUMIF('M04-S01'!AK16:AK199,"&gt;0",'M04-S01'!AV16:AV199)</f>
        <v>0</v>
      </c>
      <c r="M35" s="71"/>
      <c r="N35" s="71">
        <f>SUMIF('M04-S01'!AK16:AK199,"&gt;0",'M04-S01'!AH16:AH199)</f>
        <v>0</v>
      </c>
    </row>
    <row r="36" spans="1:16" x14ac:dyDescent="0.25">
      <c r="A36" s="6" t="s">
        <v>29</v>
      </c>
      <c r="B36" s="44" t="s">
        <v>179</v>
      </c>
      <c r="E36" s="95" t="str">
        <f t="shared" si="0"/>
        <v>Lighting</v>
      </c>
      <c r="F36" s="71">
        <f>'M04-S02'!Z12</f>
        <v>0</v>
      </c>
      <c r="G36" s="71">
        <f>SUM('M04-S02'!AV16:AV199)</f>
        <v>0</v>
      </c>
      <c r="H36" s="71"/>
      <c r="I36" s="71">
        <f>'M04-S02'!V12</f>
        <v>0</v>
      </c>
      <c r="J36" s="71">
        <f>'M04-S02'!R12</f>
        <v>0</v>
      </c>
      <c r="K36" s="71">
        <f>SUMIF('M04-S02'!AN16:AN199,"&gt;0",'M04-S02'!AZ16:AZ199)</f>
        <v>0</v>
      </c>
      <c r="L36" s="71">
        <f>SUMIF('M04-S02'!AN16:AN199,"&gt;0",'M04-S02'!AV16:AV199)</f>
        <v>0</v>
      </c>
      <c r="M36" s="71"/>
      <c r="N36" s="71">
        <f>SUMIF('M04-S02'!AN16:AN199,"&gt;0",'M04-S02'!AK16:AK199)</f>
        <v>0</v>
      </c>
    </row>
    <row r="37" spans="1:16" x14ac:dyDescent="0.25">
      <c r="A37" s="6" t="s">
        <v>30</v>
      </c>
      <c r="B37" s="44" t="s">
        <v>1475</v>
      </c>
      <c r="E37" s="95" t="str">
        <f t="shared" si="0"/>
        <v>Dimming / Daylighting Controls</v>
      </c>
      <c r="F37" s="71">
        <f>'M04-S03'!Z12</f>
        <v>0</v>
      </c>
      <c r="G37" s="71">
        <f>SUM('M04-S03'!AV16:AV199)</f>
        <v>0</v>
      </c>
      <c r="H37" s="71"/>
      <c r="I37" s="71">
        <f>'M04-S03'!V12</f>
        <v>0</v>
      </c>
      <c r="J37" s="71">
        <f>'M04-S03'!R12</f>
        <v>0</v>
      </c>
      <c r="K37" s="71">
        <f>SUMIF('M04-S03'!AK16:AK199,"&gt;0",'M04-S03'!AO16:AO199)</f>
        <v>0</v>
      </c>
      <c r="L37" s="71">
        <f>SUMIF('M04-S03'!AK16:AK199,"&gt;0",'M04-S03'!AV16:AV199)</f>
        <v>0</v>
      </c>
      <c r="M37" s="71"/>
      <c r="N37" s="71">
        <f>SUMIF('M04-S03'!AK16:AK199,"&gt;0",'M04-S03'!AH16:AH199)</f>
        <v>0</v>
      </c>
    </row>
    <row r="38" spans="1:16" ht="30" x14ac:dyDescent="0.25">
      <c r="A38" s="6" t="s">
        <v>31</v>
      </c>
      <c r="B38" s="44" t="s">
        <v>1469</v>
      </c>
      <c r="E38" s="95" t="str">
        <f t="shared" si="0"/>
        <v>Commercial Cooking / Water Heating</v>
      </c>
      <c r="F38" s="71">
        <f>'M04-S04'!Z12</f>
        <v>0</v>
      </c>
      <c r="G38" s="71">
        <f>SUM('M04-S04'!AV16:AV199)</f>
        <v>0</v>
      </c>
      <c r="H38" s="71"/>
      <c r="I38" s="71">
        <f>'M04-S04'!V12</f>
        <v>0</v>
      </c>
      <c r="J38" s="71">
        <f>'M04-S04'!R12</f>
        <v>0</v>
      </c>
      <c r="K38" s="71">
        <f>SUMIF('M04-S04'!AK16:AK199,"&gt;0",'M04-S04'!AO16:AO199)</f>
        <v>0</v>
      </c>
      <c r="L38" s="71">
        <f>SUMIF('M04-S04'!AK16:AK199,"&gt;0",'M04-S04'!AV16:AV199)</f>
        <v>0</v>
      </c>
      <c r="M38" s="71"/>
      <c r="N38" s="71">
        <f>SUMIF('M04-S04'!AK16:AK199,"&gt;0",'M04-S04'!AH16:AH199)</f>
        <v>0</v>
      </c>
    </row>
    <row r="39" spans="1:16" x14ac:dyDescent="0.25">
      <c r="A39" s="6" t="s">
        <v>32</v>
      </c>
      <c r="B39" s="44" t="s">
        <v>684</v>
      </c>
      <c r="E39" s="95" t="str">
        <f t="shared" si="0"/>
        <v>Motor / VFD / Pump</v>
      </c>
      <c r="F39" s="71">
        <f>'M04-S05'!Z12</f>
        <v>0</v>
      </c>
      <c r="G39" s="71">
        <f>SUM('M04-S05'!AV16:AV199)</f>
        <v>0</v>
      </c>
      <c r="H39" s="71"/>
      <c r="I39" s="71">
        <f>'M04-S05'!V12</f>
        <v>0</v>
      </c>
      <c r="J39" s="71">
        <f>'M04-S05'!R12</f>
        <v>0</v>
      </c>
      <c r="K39" s="71">
        <f>SUMIF('M04-S05'!AK16:AK199,"&gt;0",'M04-S05'!AO16:AO199)</f>
        <v>0</v>
      </c>
      <c r="L39" s="71">
        <f>SUMIF('M04-S05'!AK16:AK199,"&gt;0",'M04-S05'!AV16:AV199)</f>
        <v>0</v>
      </c>
      <c r="M39" s="71"/>
      <c r="N39" s="71">
        <f>SUMIF('M04-S05'!AK16:AK199,"&gt;0",'M04-S05'!AH16:AH199)</f>
        <v>0</v>
      </c>
    </row>
    <row r="40" spans="1:16" x14ac:dyDescent="0.25">
      <c r="A40" s="6" t="s">
        <v>33</v>
      </c>
      <c r="B40" s="44" t="s">
        <v>191</v>
      </c>
      <c r="E40" s="95" t="str">
        <f t="shared" si="0"/>
        <v>Compressed Air</v>
      </c>
      <c r="F40" s="71">
        <f>'M04-S06'!Z12</f>
        <v>0</v>
      </c>
      <c r="G40" s="71">
        <f>SUM('M04-S06'!AV16:AV199)</f>
        <v>0</v>
      </c>
      <c r="H40" s="71"/>
      <c r="I40" s="71">
        <f>'M04-S06'!V12</f>
        <v>0</v>
      </c>
      <c r="J40" s="71">
        <f>'M04-S06'!R12</f>
        <v>0</v>
      </c>
      <c r="K40" s="71">
        <f>SUMIF('M04-S06'!AK16:AK199,"&gt;0",'M04-S06'!AO16:AO199)</f>
        <v>0</v>
      </c>
      <c r="L40" s="71">
        <f>SUMIF('M04-S06'!AK16:AK199,"&gt;0",'M04-S06'!AV16:AV199)</f>
        <v>0</v>
      </c>
      <c r="M40" s="71"/>
      <c r="N40" s="71">
        <f>SUMIF('M04-S06'!AK16:AK199,"&gt;0",'M04-S06'!AH16:AH199)</f>
        <v>0</v>
      </c>
    </row>
    <row r="41" spans="1:16" x14ac:dyDescent="0.25">
      <c r="A41" s="6" t="s">
        <v>34</v>
      </c>
      <c r="B41" s="44" t="s">
        <v>188</v>
      </c>
      <c r="E41" s="95" t="str">
        <f t="shared" si="0"/>
        <v>Refrigeration</v>
      </c>
      <c r="F41" s="71">
        <f>'M04-S07'!Z12</f>
        <v>0</v>
      </c>
      <c r="G41" s="71">
        <f>SUM('M04-S07'!AV16:AV199)</f>
        <v>0</v>
      </c>
      <c r="H41" s="71"/>
      <c r="I41" s="71">
        <f>'M04-S07'!V12</f>
        <v>0</v>
      </c>
      <c r="J41" s="71">
        <f>'M04-S07'!R12</f>
        <v>0</v>
      </c>
      <c r="K41" s="71">
        <f>SUMIF('M04-S07'!AK16:AK199,"&gt;0",'M04-S07'!AO16:AO199)</f>
        <v>0</v>
      </c>
      <c r="L41" s="71">
        <f>SUMIF('M04-S07'!AK16:AK199,"&gt;0",'M04-S07'!AV16:AV199)</f>
        <v>0</v>
      </c>
      <c r="M41" s="71"/>
      <c r="N41" s="71">
        <f>SUMIF('M04-S07'!AK16:AK199,"&gt;0",'M04-S07'!AH16:AH199)</f>
        <v>0</v>
      </c>
    </row>
    <row r="42" spans="1:16" x14ac:dyDescent="0.25">
      <c r="A42" s="8" t="s">
        <v>35</v>
      </c>
      <c r="B42" s="9" t="s">
        <v>620</v>
      </c>
      <c r="E42" s="95" t="str">
        <f t="shared" si="0"/>
        <v>Miscellaneous</v>
      </c>
      <c r="F42" s="71">
        <f>'M04-S08'!Z12</f>
        <v>0</v>
      </c>
      <c r="G42" s="71">
        <f>SUM('M04-S08'!AV16:AV199)</f>
        <v>0</v>
      </c>
      <c r="H42" s="71"/>
      <c r="I42" s="71">
        <f>'M04-S08'!V12</f>
        <v>0</v>
      </c>
      <c r="J42" s="71">
        <f>'M04-S08'!R12</f>
        <v>0</v>
      </c>
      <c r="K42" s="71">
        <f>SUMIF('M04-S08'!AK16:AK199,"&gt;0",'M04-S08'!AO16:AO199)</f>
        <v>0</v>
      </c>
      <c r="L42" s="71">
        <f>SUMIF('M04-S08'!AK16:AK199,"&gt;0",'M04-S08'!AV16:AV199)</f>
        <v>0</v>
      </c>
      <c r="M42" s="71"/>
      <c r="N42" s="71">
        <f>SUMIF('M04-S08'!AK16:AK199,"&gt;0",'M04-S08'!AH16:AH199)</f>
        <v>0</v>
      </c>
      <c r="O42" s="74" t="s">
        <v>259</v>
      </c>
      <c r="P42" s="74" t="s">
        <v>670</v>
      </c>
    </row>
    <row r="43" spans="1:16" x14ac:dyDescent="0.25">
      <c r="A43" s="4" t="s">
        <v>64</v>
      </c>
      <c r="B43" s="5" t="s">
        <v>1061</v>
      </c>
      <c r="E43" s="74" t="s">
        <v>1989</v>
      </c>
      <c r="F43" s="72">
        <f t="shared" ref="F43:N43" si="1">SUM(F26:F33)</f>
        <v>0</v>
      </c>
      <c r="G43" s="72">
        <f t="shared" si="1"/>
        <v>0</v>
      </c>
      <c r="H43" s="72">
        <f t="shared" si="1"/>
        <v>0</v>
      </c>
      <c r="I43" s="72">
        <f t="shared" si="1"/>
        <v>0</v>
      </c>
      <c r="J43" s="72">
        <f t="shared" si="1"/>
        <v>0</v>
      </c>
      <c r="K43" s="72">
        <f t="shared" si="1"/>
        <v>0</v>
      </c>
      <c r="L43" s="72">
        <f t="shared" ca="1" si="1"/>
        <v>0</v>
      </c>
      <c r="M43" s="72">
        <f t="shared" si="1"/>
        <v>0</v>
      </c>
      <c r="N43" s="72">
        <f t="shared" ca="1" si="1"/>
        <v>0</v>
      </c>
      <c r="O43" s="72" t="str">
        <f>IFERROR(ROUND(((1+ELOSS)*((KWHTOTALPRESE*INDEX(ELECCB[NPV AEC $/kWh],MATCH(12,ELECCB[Year Number],0)))+(KWTOTALPRESE*INDEX(ELECCB[NPV ACC+T&amp;D $/kW],MATCH(12,ELECCB[Year Number],0))))/COSTTOTALALLPRESE),2),"NA")</f>
        <v>NA</v>
      </c>
      <c r="P43" s="72" t="str">
        <f>IFERROR(ROUND(COSTTOTALALLPRESE/M02S02F35/KWHTOTALPRESE,2),"NA")</f>
        <v>NA</v>
      </c>
    </row>
    <row r="44" spans="1:16" x14ac:dyDescent="0.25">
      <c r="A44" s="6" t="s">
        <v>38</v>
      </c>
      <c r="B44" s="7" t="s">
        <v>80</v>
      </c>
      <c r="E44" s="74" t="s">
        <v>287</v>
      </c>
      <c r="F44" s="72"/>
      <c r="G44" s="72"/>
      <c r="H44" s="72"/>
      <c r="I44" s="72"/>
      <c r="J44" s="72"/>
      <c r="K44" s="72"/>
      <c r="L44" s="72"/>
      <c r="M44" s="72"/>
      <c r="N44" s="72"/>
      <c r="O44" s="72" t="str">
        <f>IFERROR(ROUND(((1+GLOSS)*((THERMTOTALPRESG*INDEX(GASCB[NPV GAEC $/therm],MATCH(10,GASCB[Year Number],1))))/COSTTOTALALLPRESG),2),"NA")</f>
        <v>NA</v>
      </c>
      <c r="P44" s="72" t="str">
        <f>IFERROR(ROUND(COSTTOTALALLPRESG/M02S02F36/THERMTOTALPRESG,2),"NA")</f>
        <v>NA</v>
      </c>
    </row>
    <row r="45" spans="1:16" x14ac:dyDescent="0.25">
      <c r="A45" s="6" t="s">
        <v>39</v>
      </c>
      <c r="B45" s="7" t="s">
        <v>139</v>
      </c>
      <c r="E45" s="74" t="s">
        <v>288</v>
      </c>
      <c r="F45" s="72">
        <f t="shared" ref="F45:N45" si="2">SUM(F35:F42)</f>
        <v>0</v>
      </c>
      <c r="G45" s="72">
        <f t="shared" si="2"/>
        <v>0</v>
      </c>
      <c r="H45" s="72">
        <f t="shared" si="2"/>
        <v>0</v>
      </c>
      <c r="I45" s="72">
        <f t="shared" si="2"/>
        <v>0</v>
      </c>
      <c r="J45" s="72">
        <f t="shared" si="2"/>
        <v>0</v>
      </c>
      <c r="K45" s="72">
        <f t="shared" si="2"/>
        <v>0</v>
      </c>
      <c r="L45" s="72">
        <f t="shared" si="2"/>
        <v>0</v>
      </c>
      <c r="M45" s="72">
        <f t="shared" si="2"/>
        <v>0</v>
      </c>
      <c r="N45" s="72">
        <f t="shared" si="2"/>
        <v>0</v>
      </c>
      <c r="O45" s="72" t="str">
        <f>IFERROR(ROUND(((1+ELOSS)*((KWHTOTALCUSE*INDEX(ELECCB[NPV AEC $/kWh],MATCH(12,ELECCB[Year Number],0)))+(KWTOTALCUSE*INDEX(ELECCB[NPV ACC+T&amp;D $/kW],MATCH(15,ELECCB[Year Number],0))))/COSTTOTALALLCUSE),2),"NA")</f>
        <v>NA</v>
      </c>
      <c r="P45" s="72" t="str">
        <f>IFERROR(ROUND(COSTTOTALALLCUSE/M02S02F35/KWHTOTALCUSE,2),"NA")</f>
        <v>NA</v>
      </c>
    </row>
    <row r="46" spans="1:16" x14ac:dyDescent="0.25">
      <c r="A46" s="6" t="s">
        <v>40</v>
      </c>
      <c r="B46" s="7" t="s">
        <v>40</v>
      </c>
      <c r="E46" s="74" t="s">
        <v>289</v>
      </c>
      <c r="F46" s="72"/>
      <c r="G46" s="72"/>
      <c r="H46" s="72"/>
      <c r="I46" s="72"/>
      <c r="J46" s="72"/>
      <c r="K46" s="72"/>
      <c r="L46" s="72"/>
      <c r="M46" s="72"/>
      <c r="N46" s="72"/>
      <c r="O46" s="72" t="str">
        <f>IFERROR(ROUND(((1+GLOSS)*((THERMTOTALCUSG*INDEX(GASCB[NPV GAEC $/therm],MATCH(10,GASCB[Year Number],1))))/COSTTOTALALLCUSG),2),"NA")</f>
        <v>NA</v>
      </c>
      <c r="P46" s="72" t="str">
        <f>IFERROR(ROUND(COSTTOTALALLCUSG/M02S02F36/THERMTOTALCUSG,2),"NA")</f>
        <v>NA</v>
      </c>
    </row>
    <row r="47" spans="1:16" x14ac:dyDescent="0.25">
      <c r="A47" s="6" t="s">
        <v>41</v>
      </c>
      <c r="B47" s="7" t="s">
        <v>136</v>
      </c>
      <c r="E47" s="74" t="s">
        <v>290</v>
      </c>
      <c r="F47" s="72">
        <f t="shared" ref="F47:N47" si="3">SUM(F26:F42)</f>
        <v>0</v>
      </c>
      <c r="G47" s="72">
        <f t="shared" si="3"/>
        <v>0</v>
      </c>
      <c r="H47" s="72">
        <f t="shared" si="3"/>
        <v>0</v>
      </c>
      <c r="I47" s="72">
        <f t="shared" si="3"/>
        <v>0</v>
      </c>
      <c r="J47" s="72">
        <f t="shared" si="3"/>
        <v>0</v>
      </c>
      <c r="K47" s="72">
        <f t="shared" si="3"/>
        <v>0</v>
      </c>
      <c r="L47" s="72">
        <f t="shared" ca="1" si="3"/>
        <v>0</v>
      </c>
      <c r="M47" s="72">
        <f t="shared" si="3"/>
        <v>0</v>
      </c>
      <c r="N47" s="72">
        <f t="shared" ca="1" si="3"/>
        <v>0</v>
      </c>
      <c r="O47" s="72" t="str">
        <f>IFERROR(ROUND(((1+ELOSS)*((KWHTOTAL*INDEX(ELECCB[NPV AEC $/kWh],MATCH(12,ELECCB[Year Number],0)))+(KWTOTAL*INDEX(ELECCB[NPV ACC+T&amp;D $/kW],MATCH(12,ELECCB[Year Number],0))))/COSTTOTALALL),2),"NA")</f>
        <v>NA</v>
      </c>
      <c r="P47" s="72" t="str">
        <f>IFERROR(ROUND(COSTTOTALALL/M02S02F35/KWHTOTAL,2),"NA")</f>
        <v>NA</v>
      </c>
    </row>
    <row r="48" spans="1:16" x14ac:dyDescent="0.25">
      <c r="A48" s="6" t="s">
        <v>42</v>
      </c>
      <c r="B48" s="7" t="s">
        <v>137</v>
      </c>
    </row>
    <row r="49" spans="1:2" x14ac:dyDescent="0.25">
      <c r="A49" s="6" t="s">
        <v>43</v>
      </c>
      <c r="B49" s="7" t="s">
        <v>276</v>
      </c>
    </row>
    <row r="50" spans="1:2" x14ac:dyDescent="0.25">
      <c r="A50" s="6" t="s">
        <v>44</v>
      </c>
      <c r="B50" s="7" t="s">
        <v>1476</v>
      </c>
    </row>
    <row r="51" spans="1:2" x14ac:dyDescent="0.25">
      <c r="A51" s="8" t="s">
        <v>45</v>
      </c>
      <c r="B51" s="9" t="s">
        <v>53</v>
      </c>
    </row>
    <row r="52" spans="1:2" x14ac:dyDescent="0.25">
      <c r="A52" s="4" t="s">
        <v>65</v>
      </c>
      <c r="B52" s="5" t="s">
        <v>79</v>
      </c>
    </row>
    <row r="53" spans="1:2" x14ac:dyDescent="0.25">
      <c r="A53" s="6" t="s">
        <v>46</v>
      </c>
      <c r="B53" s="7" t="s">
        <v>80</v>
      </c>
    </row>
    <row r="54" spans="1:2" x14ac:dyDescent="0.25">
      <c r="A54" s="6" t="s">
        <v>47</v>
      </c>
      <c r="B54" s="7" t="s">
        <v>139</v>
      </c>
    </row>
    <row r="55" spans="1:2" x14ac:dyDescent="0.25">
      <c r="A55" s="6" t="s">
        <v>48</v>
      </c>
      <c r="B55" s="7" t="s">
        <v>48</v>
      </c>
    </row>
    <row r="56" spans="1:2" x14ac:dyDescent="0.25">
      <c r="A56" s="6" t="s">
        <v>49</v>
      </c>
      <c r="B56" s="7" t="s">
        <v>136</v>
      </c>
    </row>
    <row r="57" spans="1:2" x14ac:dyDescent="0.25">
      <c r="A57" s="6" t="s">
        <v>50</v>
      </c>
      <c r="B57" s="7" t="s">
        <v>137</v>
      </c>
    </row>
    <row r="58" spans="1:2" x14ac:dyDescent="0.25">
      <c r="A58" s="6" t="s">
        <v>51</v>
      </c>
      <c r="B58" s="7" t="s">
        <v>51</v>
      </c>
    </row>
    <row r="59" spans="1:2" x14ac:dyDescent="0.25">
      <c r="A59" s="6" t="s">
        <v>52</v>
      </c>
      <c r="B59" s="7" t="s">
        <v>52</v>
      </c>
    </row>
    <row r="60" spans="1:2" x14ac:dyDescent="0.25">
      <c r="A60" s="8" t="s">
        <v>53</v>
      </c>
      <c r="B60" s="9" t="s">
        <v>53</v>
      </c>
    </row>
    <row r="61" spans="1:2" x14ac:dyDescent="0.25">
      <c r="A61" s="4" t="s">
        <v>66</v>
      </c>
      <c r="B61" s="5" t="s">
        <v>74</v>
      </c>
    </row>
    <row r="62" spans="1:2" x14ac:dyDescent="0.25">
      <c r="A62" s="6" t="s">
        <v>54</v>
      </c>
      <c r="B62" s="7" t="s">
        <v>54</v>
      </c>
    </row>
    <row r="63" spans="1:2" x14ac:dyDescent="0.25">
      <c r="A63" s="6" t="s">
        <v>55</v>
      </c>
      <c r="B63" s="7" t="s">
        <v>55</v>
      </c>
    </row>
    <row r="64" spans="1:2" x14ac:dyDescent="0.25">
      <c r="A64" s="6" t="s">
        <v>56</v>
      </c>
      <c r="B64" s="7" t="s">
        <v>56</v>
      </c>
    </row>
    <row r="65" spans="1:5" x14ac:dyDescent="0.25">
      <c r="A65" s="6" t="s">
        <v>57</v>
      </c>
      <c r="B65" s="7" t="s">
        <v>57</v>
      </c>
    </row>
    <row r="66" spans="1:5" x14ac:dyDescent="0.25">
      <c r="A66" s="6" t="s">
        <v>58</v>
      </c>
      <c r="B66" s="7" t="s">
        <v>58</v>
      </c>
    </row>
    <row r="67" spans="1:5" x14ac:dyDescent="0.25">
      <c r="A67" s="6" t="s">
        <v>59</v>
      </c>
      <c r="B67" s="7" t="s">
        <v>59</v>
      </c>
    </row>
    <row r="68" spans="1:5" x14ac:dyDescent="0.25">
      <c r="A68" s="6" t="s">
        <v>60</v>
      </c>
      <c r="B68" s="7" t="s">
        <v>60</v>
      </c>
    </row>
    <row r="69" spans="1:5" x14ac:dyDescent="0.25">
      <c r="A69" s="8" t="s">
        <v>61</v>
      </c>
      <c r="B69" s="9" t="s">
        <v>61</v>
      </c>
    </row>
    <row r="71" spans="1:5" s="67" customFormat="1" x14ac:dyDescent="0.25">
      <c r="C71" t="s">
        <v>152</v>
      </c>
      <c r="D71" t="s">
        <v>535</v>
      </c>
    </row>
    <row r="72" spans="1:5" x14ac:dyDescent="0.25">
      <c r="A72">
        <f ca="1">SUM(D73:D76)</f>
        <v>0</v>
      </c>
      <c r="B72" t="str">
        <f>M2S1</f>
        <v>Terms &amp; Conditions</v>
      </c>
      <c r="C72">
        <f ca="1">COUNT(C73:C76)</f>
        <v>3</v>
      </c>
      <c r="D72">
        <f ca="1">COUNT(D73:D76)</f>
        <v>3</v>
      </c>
    </row>
    <row r="73" spans="1:5" x14ac:dyDescent="0.25">
      <c r="A73" t="s">
        <v>541</v>
      </c>
      <c r="B73" t="s">
        <v>1148</v>
      </c>
      <c r="C73" s="68"/>
      <c r="D73" s="67"/>
    </row>
    <row r="74" spans="1:5" s="67" customFormat="1" x14ac:dyDescent="0.25">
      <c r="A74" s="67" t="s">
        <v>1149</v>
      </c>
      <c r="B74" s="67" t="str">
        <f ca="1">OFFSET(INDIRECT(A74),-1,0)</f>
        <v>Electronic Signature (Account Owner or Authorized Representative)*</v>
      </c>
      <c r="C74" s="67">
        <f t="shared" ref="C74:D76" ca="1" si="4">IF(INDIRECT($A74)="",0,1)</f>
        <v>0</v>
      </c>
      <c r="D74" s="67">
        <f t="shared" ca="1" si="4"/>
        <v>0</v>
      </c>
      <c r="E74" s="67">
        <f ca="1">INDIRECT(A74)</f>
        <v>0</v>
      </c>
    </row>
    <row r="75" spans="1:5" s="67" customFormat="1" x14ac:dyDescent="0.25">
      <c r="A75" s="67" t="s">
        <v>1150</v>
      </c>
      <c r="B75" s="67" t="str">
        <f ca="1">OFFSET(INDIRECT(A75),-1,0)</f>
        <v>Signatory Title*</v>
      </c>
      <c r="C75" s="67">
        <f t="shared" ca="1" si="4"/>
        <v>0</v>
      </c>
      <c r="D75" s="67">
        <f t="shared" ca="1" si="4"/>
        <v>0</v>
      </c>
      <c r="E75" s="67">
        <f ca="1">INDIRECT(A75)</f>
        <v>0</v>
      </c>
    </row>
    <row r="76" spans="1:5" s="67" customFormat="1" x14ac:dyDescent="0.25">
      <c r="A76" s="67" t="s">
        <v>1151</v>
      </c>
      <c r="B76" s="67" t="str">
        <f ca="1">OFFSET(INDIRECT(A76),-1,0)</f>
        <v>Date Signed*</v>
      </c>
      <c r="C76" s="67">
        <f t="shared" ca="1" si="4"/>
        <v>0</v>
      </c>
      <c r="D76" s="67">
        <f t="shared" ca="1" si="4"/>
        <v>0</v>
      </c>
      <c r="E76" s="67">
        <f ca="1">INDIRECT(A76)</f>
        <v>0</v>
      </c>
    </row>
    <row r="78" spans="1:5" x14ac:dyDescent="0.25">
      <c r="C78" s="67" t="s">
        <v>152</v>
      </c>
      <c r="D78" s="67" t="s">
        <v>535</v>
      </c>
    </row>
    <row r="79" spans="1:5" x14ac:dyDescent="0.25">
      <c r="A79">
        <f ca="1">SUM(D80:D129)</f>
        <v>0</v>
      </c>
      <c r="B79" t="str">
        <f>M2S2</f>
        <v>Company and Site Information</v>
      </c>
      <c r="C79">
        <f ca="1">COUNT(C80:C129)</f>
        <v>46</v>
      </c>
      <c r="D79">
        <f ca="1">COUNT(D80:D129)</f>
        <v>34</v>
      </c>
    </row>
    <row r="80" spans="1:5" x14ac:dyDescent="0.25">
      <c r="A80" t="s">
        <v>286</v>
      </c>
      <c r="B80" t="str">
        <f ca="1">OFFSET(INDIRECT(A80),-1,0)</f>
        <v>Legal Company Name*</v>
      </c>
      <c r="C80">
        <f ca="1">IF(INDIRECT($A80)="",0,1)</f>
        <v>0</v>
      </c>
      <c r="D80">
        <f ca="1">IF(INDIRECT($A80)="",0,1)</f>
        <v>0</v>
      </c>
      <c r="E80">
        <f t="shared" ref="E80:E129" ca="1" si="5">INDIRECT(A80)</f>
        <v>0</v>
      </c>
    </row>
    <row r="81" spans="1:5" x14ac:dyDescent="0.25">
      <c r="A81" t="s">
        <v>294</v>
      </c>
      <c r="B81" t="str">
        <f t="shared" ref="B81:B157" ca="1" si="6">OFFSET(INDIRECT(A81),-1,0)</f>
        <v>First Name*</v>
      </c>
      <c r="C81">
        <f t="shared" ref="C81:D129" ca="1" si="7">IF(INDIRECT($A81)="",0,1)</f>
        <v>0</v>
      </c>
      <c r="D81">
        <f t="shared" ca="1" si="7"/>
        <v>0</v>
      </c>
      <c r="E81">
        <f t="shared" ca="1" si="5"/>
        <v>0</v>
      </c>
    </row>
    <row r="82" spans="1:5" x14ac:dyDescent="0.25">
      <c r="A82" t="s">
        <v>295</v>
      </c>
      <c r="B82" t="str">
        <f t="shared" ca="1" si="6"/>
        <v>Last Name*</v>
      </c>
      <c r="C82">
        <f t="shared" ca="1" si="7"/>
        <v>0</v>
      </c>
      <c r="D82">
        <f t="shared" ca="1" si="7"/>
        <v>0</v>
      </c>
      <c r="E82">
        <f t="shared" ca="1" si="5"/>
        <v>0</v>
      </c>
    </row>
    <row r="83" spans="1:5" x14ac:dyDescent="0.25">
      <c r="A83" t="s">
        <v>296</v>
      </c>
      <c r="B83" t="str">
        <f t="shared" ca="1" si="6"/>
        <v>Title*</v>
      </c>
      <c r="C83">
        <f t="shared" ca="1" si="7"/>
        <v>0</v>
      </c>
      <c r="D83">
        <f t="shared" ca="1" si="7"/>
        <v>0</v>
      </c>
      <c r="E83">
        <f t="shared" ca="1" si="5"/>
        <v>0</v>
      </c>
    </row>
    <row r="84" spans="1:5" x14ac:dyDescent="0.25">
      <c r="A84" t="s">
        <v>297</v>
      </c>
      <c r="B84" t="str">
        <f t="shared" ca="1" si="6"/>
        <v>Primary Phone*</v>
      </c>
      <c r="C84">
        <f t="shared" ca="1" si="7"/>
        <v>0</v>
      </c>
      <c r="D84">
        <f t="shared" ca="1" si="7"/>
        <v>0</v>
      </c>
      <c r="E84">
        <f t="shared" ca="1" si="5"/>
        <v>0</v>
      </c>
    </row>
    <row r="85" spans="1:5" x14ac:dyDescent="0.25">
      <c r="A85" t="s">
        <v>298</v>
      </c>
      <c r="B85" t="str">
        <f t="shared" ca="1" si="6"/>
        <v>Secondary Phone</v>
      </c>
      <c r="C85">
        <f t="shared" ca="1" si="7"/>
        <v>0</v>
      </c>
      <c r="E85">
        <f t="shared" ca="1" si="5"/>
        <v>0</v>
      </c>
    </row>
    <row r="86" spans="1:5" x14ac:dyDescent="0.25">
      <c r="A86" t="s">
        <v>299</v>
      </c>
      <c r="B86" t="str">
        <f t="shared" ca="1" si="6"/>
        <v>Email*</v>
      </c>
      <c r="C86">
        <f t="shared" ca="1" si="7"/>
        <v>0</v>
      </c>
      <c r="D86">
        <f t="shared" ca="1" si="7"/>
        <v>0</v>
      </c>
      <c r="E86">
        <f t="shared" ca="1" si="5"/>
        <v>0</v>
      </c>
    </row>
    <row r="87" spans="1:5" x14ac:dyDescent="0.25">
      <c r="A87" t="s">
        <v>300</v>
      </c>
      <c r="B87" t="str">
        <f t="shared" ca="1" si="6"/>
        <v>Company Address*</v>
      </c>
      <c r="C87">
        <f t="shared" ca="1" si="7"/>
        <v>0</v>
      </c>
      <c r="D87">
        <f t="shared" ca="1" si="7"/>
        <v>0</v>
      </c>
      <c r="E87">
        <f t="shared" ca="1" si="5"/>
        <v>0</v>
      </c>
    </row>
    <row r="88" spans="1:5" x14ac:dyDescent="0.25">
      <c r="A88" t="s">
        <v>301</v>
      </c>
      <c r="B88" t="str">
        <f t="shared" ca="1" si="6"/>
        <v>City*</v>
      </c>
      <c r="C88">
        <f t="shared" ca="1" si="7"/>
        <v>0</v>
      </c>
      <c r="D88">
        <f t="shared" ca="1" si="7"/>
        <v>0</v>
      </c>
      <c r="E88">
        <f t="shared" ca="1" si="5"/>
        <v>0</v>
      </c>
    </row>
    <row r="89" spans="1:5" x14ac:dyDescent="0.25">
      <c r="A89" t="s">
        <v>302</v>
      </c>
      <c r="B89" t="str">
        <f t="shared" ca="1" si="6"/>
        <v>State*</v>
      </c>
      <c r="C89">
        <f t="shared" ca="1" si="7"/>
        <v>0</v>
      </c>
      <c r="D89">
        <f t="shared" ca="1" si="7"/>
        <v>0</v>
      </c>
      <c r="E89">
        <f t="shared" ca="1" si="5"/>
        <v>0</v>
      </c>
    </row>
    <row r="90" spans="1:5" x14ac:dyDescent="0.25">
      <c r="A90" t="s">
        <v>303</v>
      </c>
      <c r="B90" t="str">
        <f t="shared" ca="1" si="6"/>
        <v>Zip Code*</v>
      </c>
      <c r="C90">
        <f t="shared" ca="1" si="7"/>
        <v>0</v>
      </c>
      <c r="D90">
        <f t="shared" ca="1" si="7"/>
        <v>0</v>
      </c>
      <c r="E90">
        <f t="shared" ca="1" si="5"/>
        <v>0</v>
      </c>
    </row>
    <row r="91" spans="1:5" s="67" customFormat="1" x14ac:dyDescent="0.25">
      <c r="A91" s="67" t="s">
        <v>1131</v>
      </c>
      <c r="B91" s="67" t="str">
        <f t="shared" ca="1" si="6"/>
        <v>Diverse Business Type*</v>
      </c>
      <c r="C91" s="67">
        <f t="shared" ca="1" si="7"/>
        <v>0</v>
      </c>
      <c r="D91" s="67">
        <f t="shared" ca="1" si="7"/>
        <v>0</v>
      </c>
      <c r="E91" s="67">
        <f t="shared" ca="1" si="5"/>
        <v>0</v>
      </c>
    </row>
    <row r="92" spans="1:5" s="67" customFormat="1" x14ac:dyDescent="0.25">
      <c r="A92" s="67" t="s">
        <v>1132</v>
      </c>
      <c r="B92" s="67" t="str">
        <f t="shared" ca="1" si="6"/>
        <v>Issued Organization Type*</v>
      </c>
      <c r="C92" s="67">
        <f t="shared" ca="1" si="7"/>
        <v>0</v>
      </c>
      <c r="D92" s="67">
        <f ca="1">IF(M02S02F11.1="Not Applicable",1,IF(INDIRECT($A92)="",0,1))</f>
        <v>0</v>
      </c>
      <c r="E92" s="67">
        <f t="shared" ca="1" si="5"/>
        <v>0</v>
      </c>
    </row>
    <row r="93" spans="1:5" s="67" customFormat="1" x14ac:dyDescent="0.25">
      <c r="A93" s="67" t="s">
        <v>1133</v>
      </c>
      <c r="B93" s="67" t="str">
        <f t="shared" ca="1" si="6"/>
        <v>Certificate Number*</v>
      </c>
      <c r="C93" s="67">
        <f t="shared" ca="1" si="7"/>
        <v>0</v>
      </c>
      <c r="D93" s="67">
        <f ca="1">IF(M02S02F11.1="Not Applicable",1,IF(INDIRECT($A93)="",0,1))</f>
        <v>0</v>
      </c>
      <c r="E93" s="67">
        <f t="shared" ca="1" si="5"/>
        <v>0</v>
      </c>
    </row>
    <row r="94" spans="1:5" s="67" customFormat="1" x14ac:dyDescent="0.25">
      <c r="A94" s="67" t="s">
        <v>1134</v>
      </c>
      <c r="B94" s="67" t="str">
        <f t="shared" ca="1" si="6"/>
        <v>Certificate Issued Date*</v>
      </c>
      <c r="C94" s="67">
        <f t="shared" ca="1" si="7"/>
        <v>0</v>
      </c>
      <c r="D94" s="67">
        <f ca="1">IF(M02S02F11.1="Not Applicable",1,IF(INDIRECT($A94)="",0,1))</f>
        <v>0</v>
      </c>
      <c r="E94" s="67">
        <f t="shared" ca="1" si="5"/>
        <v>0</v>
      </c>
    </row>
    <row r="95" spans="1:5" s="67" customFormat="1" x14ac:dyDescent="0.25">
      <c r="A95" s="67" t="s">
        <v>1135</v>
      </c>
      <c r="B95" s="67" t="str">
        <f t="shared" ca="1" si="6"/>
        <v>Certificate Expiration Date*</v>
      </c>
      <c r="C95" s="67">
        <f t="shared" ca="1" si="7"/>
        <v>0</v>
      </c>
      <c r="D95" s="67">
        <f ca="1">IF(M02S02F11.1="Not Applicable",1,IF(INDIRECT($A95)="",0,1))</f>
        <v>0</v>
      </c>
      <c r="E95" s="67">
        <f t="shared" ca="1" si="5"/>
        <v>0</v>
      </c>
    </row>
    <row r="96" spans="1:5" x14ac:dyDescent="0.25">
      <c r="A96" t="s">
        <v>304</v>
      </c>
      <c r="B96" t="str">
        <f t="shared" ca="1" si="6"/>
        <v>Project Type*</v>
      </c>
      <c r="C96">
        <f t="shared" ca="1" si="7"/>
        <v>1</v>
      </c>
      <c r="E96" t="str">
        <f t="shared" ca="1" si="5"/>
        <v>EMS</v>
      </c>
    </row>
    <row r="97" spans="1:5" x14ac:dyDescent="0.25">
      <c r="A97" t="s">
        <v>305</v>
      </c>
      <c r="B97" t="str">
        <f t="shared" ca="1" si="6"/>
        <v>Project ID*</v>
      </c>
      <c r="C97">
        <f t="shared" ca="1" si="7"/>
        <v>0</v>
      </c>
      <c r="D97">
        <f t="shared" ca="1" si="7"/>
        <v>0</v>
      </c>
      <c r="E97">
        <f t="shared" ca="1" si="5"/>
        <v>0</v>
      </c>
    </row>
    <row r="98" spans="1:5" x14ac:dyDescent="0.25">
      <c r="A98" t="s">
        <v>306</v>
      </c>
      <c r="B98" t="str">
        <f ca="1">OFFSET(INDIRECT(A98),0,-9)</f>
        <v>Is Site Contact same as Company Contact?*</v>
      </c>
      <c r="C98">
        <f t="shared" ca="1" si="7"/>
        <v>0</v>
      </c>
      <c r="D98">
        <f t="shared" ca="1" si="7"/>
        <v>0</v>
      </c>
      <c r="E98">
        <f t="shared" ca="1" si="5"/>
        <v>0</v>
      </c>
    </row>
    <row r="99" spans="1:5" x14ac:dyDescent="0.25">
      <c r="A99" t="s">
        <v>307</v>
      </c>
      <c r="B99">
        <f ca="1">OFFSET(INDIRECT(A99),0,-9)</f>
        <v>0</v>
      </c>
      <c r="C99">
        <f t="shared" ca="1" si="7"/>
        <v>0</v>
      </c>
      <c r="D99">
        <f t="shared" ca="1" si="7"/>
        <v>0</v>
      </c>
      <c r="E99">
        <f t="shared" ca="1" si="5"/>
        <v>0</v>
      </c>
    </row>
    <row r="100" spans="1:5" x14ac:dyDescent="0.25">
      <c r="A100" t="s">
        <v>308</v>
      </c>
      <c r="B100" t="str">
        <f t="shared" ca="1" si="6"/>
        <v>First Name*</v>
      </c>
      <c r="C100">
        <f t="shared" ca="1" si="7"/>
        <v>0</v>
      </c>
      <c r="D100">
        <f t="shared" ca="1" si="7"/>
        <v>0</v>
      </c>
      <c r="E100" t="str">
        <f t="shared" ca="1" si="5"/>
        <v/>
      </c>
    </row>
    <row r="101" spans="1:5" x14ac:dyDescent="0.25">
      <c r="A101" t="s">
        <v>309</v>
      </c>
      <c r="B101" t="str">
        <f t="shared" ca="1" si="6"/>
        <v>Last Name*</v>
      </c>
      <c r="C101">
        <f t="shared" ca="1" si="7"/>
        <v>0</v>
      </c>
      <c r="D101">
        <f t="shared" ca="1" si="7"/>
        <v>0</v>
      </c>
      <c r="E101" t="str">
        <f t="shared" ca="1" si="5"/>
        <v/>
      </c>
    </row>
    <row r="102" spans="1:5" x14ac:dyDescent="0.25">
      <c r="A102" t="s">
        <v>310</v>
      </c>
      <c r="B102" t="str">
        <f t="shared" ca="1" si="6"/>
        <v>Title*</v>
      </c>
      <c r="C102">
        <f t="shared" ca="1" si="7"/>
        <v>0</v>
      </c>
      <c r="D102">
        <f t="shared" ca="1" si="7"/>
        <v>0</v>
      </c>
      <c r="E102" t="str">
        <f t="shared" ca="1" si="5"/>
        <v/>
      </c>
    </row>
    <row r="103" spans="1:5" x14ac:dyDescent="0.25">
      <c r="A103" t="s">
        <v>311</v>
      </c>
      <c r="B103" t="str">
        <f t="shared" ca="1" si="6"/>
        <v>Primary Phone*</v>
      </c>
      <c r="C103">
        <f t="shared" ca="1" si="7"/>
        <v>0</v>
      </c>
      <c r="D103">
        <f t="shared" ca="1" si="7"/>
        <v>0</v>
      </c>
      <c r="E103" t="str">
        <f t="shared" ca="1" si="5"/>
        <v/>
      </c>
    </row>
    <row r="104" spans="1:5" x14ac:dyDescent="0.25">
      <c r="A104" t="s">
        <v>312</v>
      </c>
      <c r="B104" t="str">
        <f t="shared" ca="1" si="6"/>
        <v>Secondary Phone</v>
      </c>
      <c r="C104">
        <f t="shared" ca="1" si="7"/>
        <v>0</v>
      </c>
      <c r="E104" t="str">
        <f t="shared" ca="1" si="5"/>
        <v/>
      </c>
    </row>
    <row r="105" spans="1:5" x14ac:dyDescent="0.25">
      <c r="A105" t="s">
        <v>313</v>
      </c>
      <c r="B105" t="str">
        <f t="shared" ca="1" si="6"/>
        <v>Email*</v>
      </c>
      <c r="C105">
        <f t="shared" ca="1" si="7"/>
        <v>0</v>
      </c>
      <c r="D105">
        <f t="shared" ca="1" si="7"/>
        <v>0</v>
      </c>
      <c r="E105" t="str">
        <f t="shared" ca="1" si="5"/>
        <v/>
      </c>
    </row>
    <row r="106" spans="1:5" x14ac:dyDescent="0.25">
      <c r="A106" t="s">
        <v>314</v>
      </c>
      <c r="B106" t="str">
        <f t="shared" ca="1" si="6"/>
        <v>Site Address*</v>
      </c>
      <c r="C106">
        <f t="shared" ca="1" si="7"/>
        <v>0</v>
      </c>
      <c r="D106">
        <f t="shared" ca="1" si="7"/>
        <v>0</v>
      </c>
      <c r="E106" t="str">
        <f t="shared" ca="1" si="5"/>
        <v/>
      </c>
    </row>
    <row r="107" spans="1:5" x14ac:dyDescent="0.25">
      <c r="A107" t="s">
        <v>315</v>
      </c>
      <c r="B107" t="str">
        <f t="shared" ca="1" si="6"/>
        <v>City*</v>
      </c>
      <c r="C107">
        <f t="shared" ca="1" si="7"/>
        <v>0</v>
      </c>
      <c r="D107">
        <f t="shared" ca="1" si="7"/>
        <v>0</v>
      </c>
      <c r="E107" t="str">
        <f t="shared" ca="1" si="5"/>
        <v/>
      </c>
    </row>
    <row r="108" spans="1:5" x14ac:dyDescent="0.25">
      <c r="A108" t="s">
        <v>316</v>
      </c>
      <c r="B108" t="str">
        <f t="shared" ca="1" si="6"/>
        <v>State*</v>
      </c>
      <c r="C108">
        <f t="shared" ca="1" si="7"/>
        <v>1</v>
      </c>
      <c r="E108" t="str">
        <f t="shared" ca="1" si="5"/>
        <v>MO</v>
      </c>
    </row>
    <row r="109" spans="1:5" x14ac:dyDescent="0.25">
      <c r="A109" t="s">
        <v>317</v>
      </c>
      <c r="B109" t="str">
        <f t="shared" ca="1" si="6"/>
        <v>Zip Code*</v>
      </c>
      <c r="C109">
        <f t="shared" ca="1" si="7"/>
        <v>0</v>
      </c>
      <c r="D109">
        <f t="shared" ca="1" si="7"/>
        <v>0</v>
      </c>
      <c r="E109" t="str">
        <f t="shared" ca="1" si="5"/>
        <v/>
      </c>
    </row>
    <row r="110" spans="1:5" x14ac:dyDescent="0.25">
      <c r="A110" t="s">
        <v>318</v>
      </c>
      <c r="B110" t="str">
        <f t="shared" ca="1" si="6"/>
        <v>Building Type*</v>
      </c>
      <c r="C110">
        <f t="shared" ca="1" si="7"/>
        <v>0</v>
      </c>
      <c r="D110">
        <f t="shared" ca="1" si="7"/>
        <v>0</v>
      </c>
      <c r="E110">
        <f t="shared" ca="1" si="5"/>
        <v>0</v>
      </c>
    </row>
    <row r="111" spans="1:5" x14ac:dyDescent="0.25">
      <c r="A111" t="s">
        <v>319</v>
      </c>
      <c r="B111" t="str">
        <f t="shared" ca="1" si="6"/>
        <v>Building Ownership*</v>
      </c>
      <c r="C111">
        <f t="shared" ca="1" si="7"/>
        <v>0</v>
      </c>
      <c r="D111">
        <f t="shared" ca="1" si="7"/>
        <v>0</v>
      </c>
      <c r="E111">
        <f t="shared" ca="1" si="5"/>
        <v>0</v>
      </c>
    </row>
    <row r="112" spans="1:5" x14ac:dyDescent="0.25">
      <c r="A112" t="s">
        <v>320</v>
      </c>
      <c r="B112" t="str">
        <f t="shared" ca="1" si="6"/>
        <v>Annual Operating Hours*</v>
      </c>
      <c r="C112">
        <f t="shared" ca="1" si="7"/>
        <v>0</v>
      </c>
      <c r="D112">
        <f t="shared" ca="1" si="7"/>
        <v>0</v>
      </c>
      <c r="E112">
        <f t="shared" ca="1" si="5"/>
        <v>0</v>
      </c>
    </row>
    <row r="113" spans="1:5" x14ac:dyDescent="0.25">
      <c r="A113" t="s">
        <v>321</v>
      </c>
      <c r="B113" t="str">
        <f t="shared" ca="1" si="6"/>
        <v>Year Built</v>
      </c>
      <c r="C113">
        <f t="shared" ca="1" si="7"/>
        <v>0</v>
      </c>
      <c r="E113">
        <f t="shared" ca="1" si="5"/>
        <v>0</v>
      </c>
    </row>
    <row r="114" spans="1:5" x14ac:dyDescent="0.25">
      <c r="A114" t="s">
        <v>322</v>
      </c>
      <c r="B114" t="str">
        <f t="shared" ca="1" si="6"/>
        <v>Square Footage</v>
      </c>
      <c r="C114">
        <f t="shared" ca="1" si="7"/>
        <v>0</v>
      </c>
      <c r="E114">
        <f t="shared" ca="1" si="5"/>
        <v>0</v>
      </c>
    </row>
    <row r="115" spans="1:5" x14ac:dyDescent="0.25">
      <c r="A115" t="s">
        <v>323</v>
      </c>
      <c r="B115" t="str">
        <f t="shared" ca="1" si="6"/>
        <v># of Floors</v>
      </c>
      <c r="C115">
        <f t="shared" ca="1" si="7"/>
        <v>0</v>
      </c>
      <c r="E115">
        <f t="shared" ca="1" si="5"/>
        <v>0</v>
      </c>
    </row>
    <row r="116" spans="1:5" x14ac:dyDescent="0.25">
      <c r="A116" t="s">
        <v>324</v>
      </c>
      <c r="B116" t="str">
        <f t="shared" ca="1" si="6"/>
        <v>Space Conditioning Type*</v>
      </c>
      <c r="C116">
        <f t="shared" ca="1" si="7"/>
        <v>0</v>
      </c>
      <c r="D116">
        <f t="shared" ca="1" si="7"/>
        <v>0</v>
      </c>
      <c r="E116">
        <f t="shared" ca="1" si="5"/>
        <v>0</v>
      </c>
    </row>
    <row r="117" spans="1:5" x14ac:dyDescent="0.25">
      <c r="A117" t="s">
        <v>325</v>
      </c>
      <c r="B117" t="str">
        <f t="shared" ca="1" si="6"/>
        <v>Water Heating Type*</v>
      </c>
      <c r="C117">
        <f t="shared" ca="1" si="7"/>
        <v>0</v>
      </c>
      <c r="D117">
        <f t="shared" ca="1" si="7"/>
        <v>0</v>
      </c>
      <c r="E117">
        <f t="shared" ca="1" si="5"/>
        <v>0</v>
      </c>
    </row>
    <row r="118" spans="1:5" x14ac:dyDescent="0.25">
      <c r="A118" t="s">
        <v>326</v>
      </c>
      <c r="B118" t="str">
        <f t="shared" ca="1" si="6"/>
        <v>Site Name</v>
      </c>
      <c r="C118" s="67">
        <f t="shared" ca="1" si="7"/>
        <v>0</v>
      </c>
      <c r="D118" s="67"/>
      <c r="E118" t="str">
        <f t="shared" ca="1" si="5"/>
        <v/>
      </c>
    </row>
    <row r="119" spans="1:5" x14ac:dyDescent="0.25">
      <c r="A119" t="s">
        <v>327</v>
      </c>
      <c r="B119" t="str">
        <f t="shared" ca="1" si="6"/>
        <v>Electric Utility Rate* ($/kWh)</v>
      </c>
      <c r="C119">
        <f t="shared" ca="1" si="7"/>
        <v>0</v>
      </c>
      <c r="D119">
        <f t="shared" ca="1" si="7"/>
        <v>0</v>
      </c>
      <c r="E119" t="str">
        <f t="shared" ca="1" si="5"/>
        <v/>
      </c>
    </row>
    <row r="120" spans="1:5" x14ac:dyDescent="0.25">
      <c r="A120" t="s">
        <v>328</v>
      </c>
      <c r="B120" t="str">
        <f t="shared" ca="1" si="6"/>
        <v>Rate Class*</v>
      </c>
      <c r="C120">
        <f t="shared" ca="1" si="7"/>
        <v>0</v>
      </c>
      <c r="D120" s="67">
        <f t="shared" ca="1" si="7"/>
        <v>0</v>
      </c>
      <c r="E120">
        <f t="shared" ca="1" si="5"/>
        <v>0</v>
      </c>
    </row>
    <row r="121" spans="1:5" x14ac:dyDescent="0.25">
      <c r="A121" t="s">
        <v>329</v>
      </c>
      <c r="B121" t="str">
        <f t="shared" ca="1" si="6"/>
        <v>Account Number 1*</v>
      </c>
      <c r="C121">
        <f t="shared" ca="1" si="7"/>
        <v>0</v>
      </c>
      <c r="D121">
        <f ca="1">IF(OR(INDIRECT($A121)&lt;&gt;"",INDIRECT($A122)&lt;&gt;"",INDIRECT($A123)&lt;&gt;"",INDIRECT($A124)&lt;&gt;""),1,0)</f>
        <v>0</v>
      </c>
      <c r="E121">
        <f t="shared" ca="1" si="5"/>
        <v>0</v>
      </c>
    </row>
    <row r="122" spans="1:5" x14ac:dyDescent="0.25">
      <c r="A122" t="s">
        <v>330</v>
      </c>
      <c r="B122" t="str">
        <f t="shared" ca="1" si="6"/>
        <v>Account Number 2</v>
      </c>
      <c r="C122">
        <f t="shared" ca="1" si="7"/>
        <v>0</v>
      </c>
      <c r="E122">
        <f t="shared" ca="1" si="5"/>
        <v>0</v>
      </c>
    </row>
    <row r="123" spans="1:5" x14ac:dyDescent="0.25">
      <c r="A123" t="s">
        <v>331</v>
      </c>
      <c r="B123" t="str">
        <f t="shared" ca="1" si="6"/>
        <v>Account Number 3</v>
      </c>
      <c r="C123">
        <f t="shared" ca="1" si="7"/>
        <v>0</v>
      </c>
      <c r="E123">
        <f t="shared" ca="1" si="5"/>
        <v>0</v>
      </c>
    </row>
    <row r="124" spans="1:5" x14ac:dyDescent="0.25">
      <c r="A124" t="s">
        <v>332</v>
      </c>
      <c r="B124" t="str">
        <f t="shared" ca="1" si="6"/>
        <v>Account Number 4</v>
      </c>
      <c r="C124">
        <f t="shared" ca="1" si="7"/>
        <v>0</v>
      </c>
      <c r="E124">
        <f t="shared" ca="1" si="5"/>
        <v>0</v>
      </c>
    </row>
    <row r="125" spans="1:5" x14ac:dyDescent="0.25">
      <c r="A125" t="s">
        <v>333</v>
      </c>
    </row>
    <row r="126" spans="1:5" x14ac:dyDescent="0.25">
      <c r="A126" t="s">
        <v>334</v>
      </c>
      <c r="B126" t="s">
        <v>1148</v>
      </c>
    </row>
    <row r="127" spans="1:5" x14ac:dyDescent="0.25">
      <c r="A127" t="s">
        <v>335</v>
      </c>
      <c r="B127" s="67" t="s">
        <v>1148</v>
      </c>
    </row>
    <row r="128" spans="1:5" x14ac:dyDescent="0.25">
      <c r="A128" t="s">
        <v>336</v>
      </c>
      <c r="B128" s="67" t="s">
        <v>1148</v>
      </c>
    </row>
    <row r="129" spans="1:5" x14ac:dyDescent="0.25">
      <c r="A129" t="s">
        <v>337</v>
      </c>
      <c r="B129">
        <f t="shared" ca="1" si="6"/>
        <v>0</v>
      </c>
      <c r="C129">
        <f t="shared" ca="1" si="7"/>
        <v>0</v>
      </c>
      <c r="E129">
        <f t="shared" ca="1" si="5"/>
        <v>0</v>
      </c>
    </row>
    <row r="132" spans="1:5" x14ac:dyDescent="0.25">
      <c r="C132" s="67" t="s">
        <v>152</v>
      </c>
      <c r="D132" s="67" t="s">
        <v>535</v>
      </c>
    </row>
    <row r="133" spans="1:5" x14ac:dyDescent="0.25">
      <c r="A133">
        <f ca="1">SUM(D134:D150)</f>
        <v>0</v>
      </c>
      <c r="B133" t="str">
        <f>M2S3</f>
        <v>Trade Ally / Vendor Information</v>
      </c>
      <c r="C133">
        <f ca="1">COUNT(C134:C150)</f>
        <v>17</v>
      </c>
      <c r="D133">
        <f ca="1">COUNT(D134:D150)</f>
        <v>15</v>
      </c>
    </row>
    <row r="134" spans="1:5" x14ac:dyDescent="0.25">
      <c r="A134" t="s">
        <v>293</v>
      </c>
      <c r="B134" s="67" t="str">
        <f t="shared" ca="1" si="6"/>
        <v>Is there a Trade Ally or vendor for this project?</v>
      </c>
      <c r="C134">
        <f t="shared" ref="C134:C150" ca="1" si="8">IF(INDIRECT($A134)="",0,1)</f>
        <v>1</v>
      </c>
      <c r="E134" t="str">
        <f t="shared" ref="E134:E150" ca="1" si="9">INDIRECT(A134)</f>
        <v>Yes</v>
      </c>
    </row>
    <row r="135" spans="1:5" x14ac:dyDescent="0.25">
      <c r="A135" t="s">
        <v>338</v>
      </c>
      <c r="B135" t="str">
        <f t="shared" ca="1" si="6"/>
        <v>Trade Ally / Vendor Company*</v>
      </c>
      <c r="C135">
        <f t="shared" ca="1" si="8"/>
        <v>0</v>
      </c>
      <c r="D135">
        <f ca="1">IF(M02S03F01="No",1,IF(INDIRECT($A135)="",0,1))</f>
        <v>0</v>
      </c>
      <c r="E135">
        <f t="shared" ca="1" si="9"/>
        <v>0</v>
      </c>
    </row>
    <row r="136" spans="1:5" x14ac:dyDescent="0.25">
      <c r="A136" t="s">
        <v>339</v>
      </c>
      <c r="B136" t="str">
        <f t="shared" ca="1" si="6"/>
        <v>First Name*</v>
      </c>
      <c r="C136">
        <f t="shared" ca="1" si="8"/>
        <v>0</v>
      </c>
      <c r="D136" s="67">
        <f ca="1">IF(M02S03F01="No",1,IF(INDIRECT($A136)="",0,1))</f>
        <v>0</v>
      </c>
      <c r="E136">
        <f t="shared" ca="1" si="9"/>
        <v>0</v>
      </c>
    </row>
    <row r="137" spans="1:5" x14ac:dyDescent="0.25">
      <c r="A137" t="s">
        <v>340</v>
      </c>
      <c r="B137" t="str">
        <f t="shared" ca="1" si="6"/>
        <v>Last Name*</v>
      </c>
      <c r="C137">
        <f t="shared" ca="1" si="8"/>
        <v>0</v>
      </c>
      <c r="D137" s="67">
        <f ca="1">IF(M02S03F01="No",1,IF(INDIRECT($A137)="",0,1))</f>
        <v>0</v>
      </c>
      <c r="E137">
        <f t="shared" ca="1" si="9"/>
        <v>0</v>
      </c>
    </row>
    <row r="138" spans="1:5" x14ac:dyDescent="0.25">
      <c r="A138" t="s">
        <v>341</v>
      </c>
      <c r="B138" t="str">
        <f t="shared" ca="1" si="6"/>
        <v>Title*</v>
      </c>
      <c r="C138">
        <f t="shared" ca="1" si="8"/>
        <v>0</v>
      </c>
      <c r="D138" s="67">
        <f ca="1">IF(M02S03F01="No",1,IF(INDIRECT($A138)="",0,1))</f>
        <v>0</v>
      </c>
      <c r="E138">
        <f t="shared" ca="1" si="9"/>
        <v>0</v>
      </c>
    </row>
    <row r="139" spans="1:5" x14ac:dyDescent="0.25">
      <c r="A139" t="s">
        <v>342</v>
      </c>
      <c r="B139" t="str">
        <f t="shared" ca="1" si="6"/>
        <v>Primary Phone*</v>
      </c>
      <c r="C139">
        <f t="shared" ca="1" si="8"/>
        <v>0</v>
      </c>
      <c r="D139" s="67">
        <f ca="1">IF(M02S03F01="No",1,IF(INDIRECT($A139)="",0,1))</f>
        <v>0</v>
      </c>
      <c r="E139">
        <f t="shared" ca="1" si="9"/>
        <v>0</v>
      </c>
    </row>
    <row r="140" spans="1:5" x14ac:dyDescent="0.25">
      <c r="A140" t="s">
        <v>343</v>
      </c>
      <c r="B140" t="str">
        <f t="shared" ca="1" si="6"/>
        <v>Secondary Phone</v>
      </c>
      <c r="C140">
        <f t="shared" ca="1" si="8"/>
        <v>0</v>
      </c>
      <c r="D140" s="67"/>
      <c r="E140">
        <f t="shared" ca="1" si="9"/>
        <v>0</v>
      </c>
    </row>
    <row r="141" spans="1:5" x14ac:dyDescent="0.25">
      <c r="A141" t="s">
        <v>344</v>
      </c>
      <c r="B141" t="str">
        <f t="shared" ca="1" si="6"/>
        <v>Email*</v>
      </c>
      <c r="C141">
        <f t="shared" ca="1" si="8"/>
        <v>0</v>
      </c>
      <c r="D141" s="67">
        <f t="shared" ref="D141:D146" ca="1" si="10">IF(M02S03F01="No",1,IF(INDIRECT($A141)="",0,1))</f>
        <v>0</v>
      </c>
      <c r="E141">
        <f t="shared" ca="1" si="9"/>
        <v>0</v>
      </c>
    </row>
    <row r="142" spans="1:5" x14ac:dyDescent="0.25">
      <c r="A142" t="s">
        <v>345</v>
      </c>
      <c r="B142" t="str">
        <f t="shared" ca="1" si="6"/>
        <v>Mailing Address*</v>
      </c>
      <c r="C142">
        <f t="shared" ca="1" si="8"/>
        <v>0</v>
      </c>
      <c r="D142" s="67">
        <f t="shared" ca="1" si="10"/>
        <v>0</v>
      </c>
      <c r="E142">
        <f t="shared" ca="1" si="9"/>
        <v>0</v>
      </c>
    </row>
    <row r="143" spans="1:5" x14ac:dyDescent="0.25">
      <c r="A143" t="s">
        <v>346</v>
      </c>
      <c r="B143" t="str">
        <f t="shared" ca="1" si="6"/>
        <v>City*</v>
      </c>
      <c r="C143">
        <f t="shared" ca="1" si="8"/>
        <v>0</v>
      </c>
      <c r="D143" s="67">
        <f t="shared" ca="1" si="10"/>
        <v>0</v>
      </c>
      <c r="E143">
        <f t="shared" ca="1" si="9"/>
        <v>0</v>
      </c>
    </row>
    <row r="144" spans="1:5" x14ac:dyDescent="0.25">
      <c r="A144" t="s">
        <v>347</v>
      </c>
      <c r="B144" t="str">
        <f t="shared" ca="1" si="6"/>
        <v>State*</v>
      </c>
      <c r="C144">
        <f t="shared" ca="1" si="8"/>
        <v>0</v>
      </c>
      <c r="D144" s="67">
        <f t="shared" ca="1" si="10"/>
        <v>0</v>
      </c>
      <c r="E144">
        <f t="shared" ca="1" si="9"/>
        <v>0</v>
      </c>
    </row>
    <row r="145" spans="1:5" x14ac:dyDescent="0.25">
      <c r="A145" t="s">
        <v>348</v>
      </c>
      <c r="B145" t="str">
        <f t="shared" ca="1" si="6"/>
        <v>Zip Code*</v>
      </c>
      <c r="C145">
        <f t="shared" ca="1" si="8"/>
        <v>0</v>
      </c>
      <c r="D145" s="67">
        <f t="shared" ca="1" si="10"/>
        <v>0</v>
      </c>
      <c r="E145">
        <f t="shared" ca="1" si="9"/>
        <v>0</v>
      </c>
    </row>
    <row r="146" spans="1:5" x14ac:dyDescent="0.25">
      <c r="A146" t="s">
        <v>530</v>
      </c>
      <c r="B146" t="str">
        <f t="shared" ca="1" si="6"/>
        <v>Diverse Business Type*</v>
      </c>
      <c r="C146">
        <f t="shared" ca="1" si="8"/>
        <v>0</v>
      </c>
      <c r="D146" s="67">
        <f t="shared" ca="1" si="10"/>
        <v>0</v>
      </c>
      <c r="E146">
        <f t="shared" ca="1" si="9"/>
        <v>0</v>
      </c>
    </row>
    <row r="147" spans="1:5" x14ac:dyDescent="0.25">
      <c r="A147" t="s">
        <v>531</v>
      </c>
      <c r="B147" t="str">
        <f t="shared" ca="1" si="6"/>
        <v>Issued Organization Type*</v>
      </c>
      <c r="C147">
        <f t="shared" ca="1" si="8"/>
        <v>0</v>
      </c>
      <c r="D147">
        <f ca="1">IF(M02S03F01="No",1,IF(M02S03F13="Not Applicable",1,IF(INDIRECT($A147)="",0,1)))</f>
        <v>0</v>
      </c>
      <c r="E147">
        <f t="shared" ca="1" si="9"/>
        <v>0</v>
      </c>
    </row>
    <row r="148" spans="1:5" x14ac:dyDescent="0.25">
      <c r="A148" t="s">
        <v>532</v>
      </c>
      <c r="B148" t="str">
        <f t="shared" ca="1" si="6"/>
        <v>Certificate Number*</v>
      </c>
      <c r="C148">
        <f t="shared" ca="1" si="8"/>
        <v>0</v>
      </c>
      <c r="D148" s="67">
        <f ca="1">IF(M02S03F01="No",1,IF(M02S03F13="Not Applicable",1,IF(INDIRECT($A148)="",0,1)))</f>
        <v>0</v>
      </c>
      <c r="E148">
        <f t="shared" ca="1" si="9"/>
        <v>0</v>
      </c>
    </row>
    <row r="149" spans="1:5" x14ac:dyDescent="0.25">
      <c r="A149" t="s">
        <v>533</v>
      </c>
      <c r="B149" t="str">
        <f t="shared" ca="1" si="6"/>
        <v>Certificate Issued Date*</v>
      </c>
      <c r="C149">
        <f t="shared" ca="1" si="8"/>
        <v>0</v>
      </c>
      <c r="D149" s="67">
        <f ca="1">IF(M02S03F01="No",1,IF(M02S03F13="Not Applicable",1,IF(INDIRECT($A149)="",0,1)))</f>
        <v>0</v>
      </c>
      <c r="E149">
        <f t="shared" ca="1" si="9"/>
        <v>0</v>
      </c>
    </row>
    <row r="150" spans="1:5" x14ac:dyDescent="0.25">
      <c r="A150" t="s">
        <v>534</v>
      </c>
      <c r="B150" t="str">
        <f t="shared" ca="1" si="6"/>
        <v>Certificate Expiration Date*</v>
      </c>
      <c r="C150">
        <f t="shared" ca="1" si="8"/>
        <v>0</v>
      </c>
      <c r="D150" s="67">
        <f ca="1">IF(M02S03F01="No",1,IF(M02S03F13="Not Applicable",1,IF(INDIRECT($A150)="",0,1)))</f>
        <v>0</v>
      </c>
      <c r="E150">
        <f t="shared" ca="1" si="9"/>
        <v>0</v>
      </c>
    </row>
    <row r="152" spans="1:5" x14ac:dyDescent="0.25">
      <c r="C152" s="67" t="s">
        <v>152</v>
      </c>
      <c r="D152" s="67" t="s">
        <v>535</v>
      </c>
    </row>
    <row r="153" spans="1:5" x14ac:dyDescent="0.25">
      <c r="A153">
        <f ca="1">SUM(D154:D168)</f>
        <v>0</v>
      </c>
      <c r="B153" t="str">
        <f>M2S4</f>
        <v>Payment Information</v>
      </c>
      <c r="C153">
        <f ca="1">COUNT(C154:C168)</f>
        <v>14</v>
      </c>
      <c r="D153">
        <f ca="1">COUNT(D154:D168)</f>
        <v>15</v>
      </c>
    </row>
    <row r="154" spans="1:5" x14ac:dyDescent="0.25">
      <c r="A154" t="s">
        <v>349</v>
      </c>
      <c r="B154" t="str">
        <f ca="1">OFFSET(INDIRECT(A154),0,-7)</f>
        <v>Payment Type*</v>
      </c>
      <c r="C154">
        <f t="shared" ref="C154:D167" ca="1" si="11">IF(INDIRECT($A154)="",0,1)</f>
        <v>0</v>
      </c>
      <c r="D154">
        <f t="shared" ca="1" si="11"/>
        <v>0</v>
      </c>
      <c r="E154">
        <f t="shared" ref="E154:E167" ca="1" si="12">INDIRECT(A154)</f>
        <v>0</v>
      </c>
    </row>
    <row r="155" spans="1:5" x14ac:dyDescent="0.25">
      <c r="A155" t="s">
        <v>350</v>
      </c>
      <c r="B155" t="str">
        <f t="shared" ca="1" si="6"/>
        <v>Payee Company Name*</v>
      </c>
      <c r="C155">
        <f t="shared" ca="1" si="11"/>
        <v>0</v>
      </c>
      <c r="D155">
        <f t="shared" ca="1" si="11"/>
        <v>0</v>
      </c>
      <c r="E155" t="str">
        <f t="shared" ca="1" si="12"/>
        <v/>
      </c>
    </row>
    <row r="156" spans="1:5" x14ac:dyDescent="0.25">
      <c r="A156" t="s">
        <v>351</v>
      </c>
      <c r="B156" t="str">
        <f t="shared" ca="1" si="6"/>
        <v>Payee First Name*</v>
      </c>
      <c r="C156">
        <f t="shared" ca="1" si="11"/>
        <v>0</v>
      </c>
      <c r="D156">
        <f t="shared" ca="1" si="11"/>
        <v>0</v>
      </c>
      <c r="E156" t="str">
        <f t="shared" ca="1" si="12"/>
        <v/>
      </c>
    </row>
    <row r="157" spans="1:5" x14ac:dyDescent="0.25">
      <c r="A157" t="s">
        <v>352</v>
      </c>
      <c r="B157" t="str">
        <f t="shared" ca="1" si="6"/>
        <v>Payee Last Name*</v>
      </c>
      <c r="C157">
        <f t="shared" ca="1" si="11"/>
        <v>0</v>
      </c>
      <c r="D157">
        <f t="shared" ca="1" si="11"/>
        <v>0</v>
      </c>
      <c r="E157" t="str">
        <f t="shared" ca="1" si="12"/>
        <v/>
      </c>
    </row>
    <row r="158" spans="1:5" x14ac:dyDescent="0.25">
      <c r="A158" t="s">
        <v>353</v>
      </c>
      <c r="B158" t="str">
        <f t="shared" ref="B158:B166" ca="1" si="13">OFFSET(INDIRECT(A158),-1,0)</f>
        <v>Phone Number*</v>
      </c>
      <c r="C158">
        <f t="shared" ca="1" si="11"/>
        <v>0</v>
      </c>
      <c r="D158">
        <f t="shared" ca="1" si="11"/>
        <v>0</v>
      </c>
      <c r="E158" t="str">
        <f t="shared" ca="1" si="12"/>
        <v/>
      </c>
    </row>
    <row r="159" spans="1:5" x14ac:dyDescent="0.25">
      <c r="A159" t="s">
        <v>354</v>
      </c>
      <c r="B159" t="str">
        <f t="shared" ca="1" si="13"/>
        <v>Email*</v>
      </c>
      <c r="C159">
        <f t="shared" ca="1" si="11"/>
        <v>0</v>
      </c>
      <c r="D159">
        <f t="shared" ca="1" si="11"/>
        <v>0</v>
      </c>
      <c r="E159" t="str">
        <f t="shared" ca="1" si="12"/>
        <v/>
      </c>
    </row>
    <row r="160" spans="1:5" s="67" customFormat="1" x14ac:dyDescent="0.25">
      <c r="A160" s="67" t="s">
        <v>1630</v>
      </c>
      <c r="B160" s="67" t="str">
        <f t="shared" ca="1" si="13"/>
        <v>Bill Credit Account*</v>
      </c>
      <c r="C160" s="67">
        <f t="shared" ca="1" si="11"/>
        <v>0</v>
      </c>
      <c r="D160" s="67">
        <f ca="1">IF(M02S04F01="",0,IF(M02S04F01&lt;&gt;"Site (Bill Credit)",1,IF(INDIRECT($A160)="",0,1)))</f>
        <v>0</v>
      </c>
      <c r="E160" s="67" t="str">
        <f t="shared" ca="1" si="12"/>
        <v/>
      </c>
    </row>
    <row r="161" spans="1:5" x14ac:dyDescent="0.25">
      <c r="A161" t="s">
        <v>355</v>
      </c>
      <c r="B161" t="str">
        <f t="shared" ca="1" si="13"/>
        <v>Mailing Address*</v>
      </c>
      <c r="C161">
        <f t="shared" ca="1" si="11"/>
        <v>0</v>
      </c>
      <c r="D161">
        <f t="shared" ca="1" si="11"/>
        <v>0</v>
      </c>
      <c r="E161" t="str">
        <f t="shared" ca="1" si="12"/>
        <v/>
      </c>
    </row>
    <row r="162" spans="1:5" x14ac:dyDescent="0.25">
      <c r="A162" t="s">
        <v>356</v>
      </c>
      <c r="B162" t="str">
        <f t="shared" ca="1" si="13"/>
        <v>City*</v>
      </c>
      <c r="C162">
        <f t="shared" ca="1" si="11"/>
        <v>0</v>
      </c>
      <c r="D162">
        <f t="shared" ca="1" si="11"/>
        <v>0</v>
      </c>
      <c r="E162" t="str">
        <f t="shared" ca="1" si="12"/>
        <v/>
      </c>
    </row>
    <row r="163" spans="1:5" x14ac:dyDescent="0.25">
      <c r="A163" t="s">
        <v>357</v>
      </c>
      <c r="B163" t="str">
        <f t="shared" ca="1" si="13"/>
        <v>State*</v>
      </c>
      <c r="C163">
        <f t="shared" ca="1" si="11"/>
        <v>0</v>
      </c>
      <c r="D163">
        <f t="shared" ca="1" si="11"/>
        <v>0</v>
      </c>
      <c r="E163" t="str">
        <f t="shared" ca="1" si="12"/>
        <v/>
      </c>
    </row>
    <row r="164" spans="1:5" x14ac:dyDescent="0.25">
      <c r="A164" t="s">
        <v>358</v>
      </c>
      <c r="B164" t="str">
        <f t="shared" ca="1" si="13"/>
        <v>Zip Code*</v>
      </c>
      <c r="C164">
        <f t="shared" ca="1" si="11"/>
        <v>0</v>
      </c>
      <c r="D164">
        <f t="shared" ca="1" si="11"/>
        <v>0</v>
      </c>
      <c r="E164" t="str">
        <f t="shared" ca="1" si="12"/>
        <v/>
      </c>
    </row>
    <row r="165" spans="1:5" x14ac:dyDescent="0.25">
      <c r="A165" t="s">
        <v>359</v>
      </c>
      <c r="B165" t="str">
        <f t="shared" ca="1" si="13"/>
        <v>Tax Entity*</v>
      </c>
      <c r="C165">
        <f t="shared" ca="1" si="11"/>
        <v>0</v>
      </c>
      <c r="D165">
        <f t="shared" ca="1" si="11"/>
        <v>0</v>
      </c>
      <c r="E165">
        <f t="shared" ca="1" si="12"/>
        <v>0</v>
      </c>
    </row>
    <row r="166" spans="1:5" x14ac:dyDescent="0.25">
      <c r="A166" t="s">
        <v>360</v>
      </c>
      <c r="B166" t="str">
        <f t="shared" ca="1" si="13"/>
        <v>Federal Tax ID Number*</v>
      </c>
      <c r="C166">
        <f t="shared" ca="1" si="11"/>
        <v>0</v>
      </c>
      <c r="D166">
        <f t="shared" ca="1" si="11"/>
        <v>0</v>
      </c>
      <c r="E166">
        <f t="shared" ca="1" si="12"/>
        <v>0</v>
      </c>
    </row>
    <row r="167" spans="1:5" x14ac:dyDescent="0.25">
      <c r="A167" t="s">
        <v>498</v>
      </c>
      <c r="B167" t="str">
        <f ca="1">OFFSET(INDIRECT(A166),-1,0)</f>
        <v>Federal Tax ID Number*</v>
      </c>
      <c r="C167">
        <f t="shared" ca="1" si="11"/>
        <v>0</v>
      </c>
      <c r="D167">
        <f t="shared" ca="1" si="11"/>
        <v>0</v>
      </c>
      <c r="E167">
        <f t="shared" ca="1" si="12"/>
        <v>0</v>
      </c>
    </row>
    <row r="168" spans="1:5" x14ac:dyDescent="0.25">
      <c r="A168" t="s">
        <v>540</v>
      </c>
      <c r="B168" t="s">
        <v>542</v>
      </c>
      <c r="C168" s="68" t="b">
        <v>0</v>
      </c>
      <c r="D168" s="67">
        <f>IF(C168=FALSE,0,1)</f>
        <v>0</v>
      </c>
    </row>
    <row r="171" spans="1:5" x14ac:dyDescent="0.25">
      <c r="C171" s="67" t="s">
        <v>152</v>
      </c>
      <c r="D171" s="67" t="s">
        <v>535</v>
      </c>
    </row>
    <row r="172" spans="1:5" x14ac:dyDescent="0.25">
      <c r="A172">
        <f ca="1">SUM(D173:D187)</f>
        <v>0</v>
      </c>
      <c r="B172" t="str">
        <f>M3S1</f>
        <v>EMS Savings</v>
      </c>
      <c r="C172">
        <f ca="1">COUNT(C173:C187)</f>
        <v>15</v>
      </c>
      <c r="D172">
        <f ca="1">COUNT(D173:D187)</f>
        <v>11</v>
      </c>
    </row>
    <row r="173" spans="1:5" x14ac:dyDescent="0.25">
      <c r="A173" t="s">
        <v>2024</v>
      </c>
      <c r="B173" s="67" t="str">
        <f t="shared" ref="B173:B184" ca="1" si="14">OFFSET(INDIRECT(A173),-1,0)</f>
        <v>EMS Project Type*</v>
      </c>
      <c r="C173" s="67">
        <f t="shared" ref="C173:D186" ca="1" si="15">IF(INDIRECT($A173)="",0,1)</f>
        <v>0</v>
      </c>
      <c r="D173" s="67">
        <f t="shared" ca="1" si="15"/>
        <v>0</v>
      </c>
      <c r="E173" s="67">
        <f t="shared" ref="E173:E187" ca="1" si="16">INDIRECT(A173)</f>
        <v>0</v>
      </c>
    </row>
    <row r="174" spans="1:5" s="67" customFormat="1" x14ac:dyDescent="0.25">
      <c r="A174" s="67" t="s">
        <v>2025</v>
      </c>
      <c r="B174" s="67" t="str">
        <f t="shared" ca="1" si="14"/>
        <v>Estimated Start Date*</v>
      </c>
      <c r="C174" s="67">
        <f t="shared" ca="1" si="15"/>
        <v>0</v>
      </c>
      <c r="D174" s="67">
        <f t="shared" ca="1" si="15"/>
        <v>0</v>
      </c>
      <c r="E174" s="67">
        <f t="shared" ca="1" si="16"/>
        <v>0</v>
      </c>
    </row>
    <row r="175" spans="1:5" s="67" customFormat="1" x14ac:dyDescent="0.25">
      <c r="A175" s="67" t="s">
        <v>2026</v>
      </c>
      <c r="B175" s="67" t="str">
        <f t="shared" ca="1" si="14"/>
        <v>Estimated Completion Date*</v>
      </c>
      <c r="C175" s="67">
        <f t="shared" ca="1" si="15"/>
        <v>0</v>
      </c>
      <c r="D175" s="67">
        <f t="shared" ca="1" si="15"/>
        <v>0</v>
      </c>
      <c r="E175" s="67">
        <f t="shared" ca="1" si="16"/>
        <v>0</v>
      </c>
    </row>
    <row r="176" spans="1:5" s="67" customFormat="1" x14ac:dyDescent="0.25">
      <c r="A176" s="67" t="s">
        <v>2027</v>
      </c>
      <c r="B176" s="67" t="str">
        <f t="shared" ca="1" si="14"/>
        <v>Equipment/Software Cost*</v>
      </c>
      <c r="C176" s="67">
        <f t="shared" ca="1" si="15"/>
        <v>0</v>
      </c>
      <c r="D176" s="67">
        <f t="shared" ca="1" si="15"/>
        <v>0</v>
      </c>
      <c r="E176" s="67">
        <f t="shared" ca="1" si="16"/>
        <v>0</v>
      </c>
    </row>
    <row r="177" spans="1:5" s="67" customFormat="1" x14ac:dyDescent="0.25">
      <c r="A177" s="67" t="s">
        <v>2028</v>
      </c>
      <c r="B177" s="67" t="str">
        <f t="shared" ca="1" si="14"/>
        <v>Labor Cost*</v>
      </c>
      <c r="C177" s="67">
        <f t="shared" ca="1" si="15"/>
        <v>0</v>
      </c>
      <c r="D177" s="67">
        <f t="shared" ca="1" si="15"/>
        <v>0</v>
      </c>
      <c r="E177" s="67">
        <f t="shared" ca="1" si="16"/>
        <v>0</v>
      </c>
    </row>
    <row r="178" spans="1:5" s="67" customFormat="1" x14ac:dyDescent="0.25">
      <c r="A178" s="67" t="s">
        <v>2029</v>
      </c>
      <c r="B178" s="67" t="str">
        <f t="shared" ca="1" si="14"/>
        <v>Total Cost</v>
      </c>
      <c r="C178" s="67">
        <f t="shared" ca="1" si="15"/>
        <v>1</v>
      </c>
      <c r="E178" s="67">
        <f t="shared" ca="1" si="16"/>
        <v>0</v>
      </c>
    </row>
    <row r="179" spans="1:5" s="67" customFormat="1" x14ac:dyDescent="0.25">
      <c r="A179" s="67" t="s">
        <v>2030</v>
      </c>
      <c r="B179" s="67" t="str">
        <f t="shared" ca="1" si="14"/>
        <v>Energy Calculation Method*</v>
      </c>
      <c r="C179" s="67">
        <f t="shared" ca="1" si="15"/>
        <v>0</v>
      </c>
      <c r="D179" s="67">
        <f t="shared" ca="1" si="15"/>
        <v>0</v>
      </c>
      <c r="E179" s="67">
        <f t="shared" ca="1" si="16"/>
        <v>0</v>
      </c>
    </row>
    <row r="180" spans="1:5" s="67" customFormat="1" x14ac:dyDescent="0.25">
      <c r="A180" s="67" t="s">
        <v>2031</v>
      </c>
      <c r="B180" s="67" t="str">
        <f t="shared" ca="1" si="14"/>
        <v>Simulation Software (if applicable)</v>
      </c>
      <c r="C180" s="67">
        <f t="shared" ca="1" si="15"/>
        <v>0</v>
      </c>
      <c r="E180" s="67">
        <f t="shared" ca="1" si="16"/>
        <v>0</v>
      </c>
    </row>
    <row r="181" spans="1:5" s="67" customFormat="1" x14ac:dyDescent="0.25">
      <c r="A181" s="67" t="s">
        <v>2032</v>
      </c>
      <c r="B181" s="67" t="str">
        <f t="shared" ca="1" si="14"/>
        <v>Baseline Control Level*</v>
      </c>
      <c r="C181" s="67">
        <f t="shared" ca="1" si="15"/>
        <v>0</v>
      </c>
      <c r="D181" s="67">
        <f t="shared" ca="1" si="15"/>
        <v>0</v>
      </c>
      <c r="E181" s="67">
        <f t="shared" ca="1" si="16"/>
        <v>0</v>
      </c>
    </row>
    <row r="182" spans="1:5" s="67" customFormat="1" x14ac:dyDescent="0.25">
      <c r="A182" s="67" t="s">
        <v>2033</v>
      </c>
      <c r="B182" s="67" t="str">
        <f t="shared" ca="1" si="14"/>
        <v>Baseline kWh*</v>
      </c>
      <c r="C182" s="67">
        <f t="shared" ca="1" si="15"/>
        <v>0</v>
      </c>
      <c r="D182" s="67">
        <f t="shared" ca="1" si="15"/>
        <v>0</v>
      </c>
      <c r="E182" s="67">
        <f t="shared" ca="1" si="16"/>
        <v>0</v>
      </c>
    </row>
    <row r="183" spans="1:5" s="67" customFormat="1" x14ac:dyDescent="0.25">
      <c r="A183" s="67" t="s">
        <v>2034</v>
      </c>
      <c r="B183" s="67" t="str">
        <f t="shared" ca="1" si="14"/>
        <v>Efficient EMS Control Level*</v>
      </c>
      <c r="C183" s="67">
        <f t="shared" ca="1" si="15"/>
        <v>0</v>
      </c>
      <c r="D183" s="67">
        <f t="shared" ca="1" si="15"/>
        <v>0</v>
      </c>
      <c r="E183" s="67">
        <f t="shared" ca="1" si="16"/>
        <v>0</v>
      </c>
    </row>
    <row r="184" spans="1:5" s="67" customFormat="1" x14ac:dyDescent="0.25">
      <c r="A184" s="67" t="s">
        <v>2035</v>
      </c>
      <c r="B184" s="67" t="str">
        <f t="shared" ca="1" si="14"/>
        <v>Efficient EMS kWh*</v>
      </c>
      <c r="C184" s="67">
        <f t="shared" ca="1" si="15"/>
        <v>0</v>
      </c>
      <c r="D184" s="67">
        <f t="shared" ca="1" si="15"/>
        <v>0</v>
      </c>
      <c r="E184" s="67">
        <f t="shared" ca="1" si="16"/>
        <v>0</v>
      </c>
    </row>
    <row r="185" spans="1:5" s="67" customFormat="1" x14ac:dyDescent="0.25">
      <c r="A185" s="67" t="s">
        <v>2036</v>
      </c>
      <c r="B185" s="67" t="str">
        <f ca="1">OFFSET(INDIRECT(A185),-2,0)</f>
        <v>Baseline Calculations and Assumptions - please attach a separate scope of work if possible</v>
      </c>
      <c r="C185" s="67">
        <f t="shared" ca="1" si="15"/>
        <v>0</v>
      </c>
      <c r="E185" s="67">
        <f t="shared" ca="1" si="16"/>
        <v>0</v>
      </c>
    </row>
    <row r="186" spans="1:5" s="67" customFormat="1" x14ac:dyDescent="0.25">
      <c r="A186" s="67" t="s">
        <v>2037</v>
      </c>
      <c r="B186" s="67" t="str">
        <f ca="1">OFFSET(INDIRECT(A186),-2,0)</f>
        <v>Efficiente Calculations and Assumptions - please attach a separate scope of work if possible</v>
      </c>
      <c r="C186" s="67">
        <f t="shared" ca="1" si="15"/>
        <v>0</v>
      </c>
      <c r="E186" s="67">
        <f t="shared" ca="1" si="16"/>
        <v>0</v>
      </c>
    </row>
    <row r="187" spans="1:5" s="67" customFormat="1" x14ac:dyDescent="0.25">
      <c r="A187" s="67" t="s">
        <v>2072</v>
      </c>
      <c r="B187" s="67" t="s">
        <v>2073</v>
      </c>
      <c r="C187" s="67">
        <f ca="1">IF(ISNUMBER(INDIRECT($A187)),1,0)</f>
        <v>0</v>
      </c>
      <c r="D187" s="67">
        <f ca="1">IF(ISNUMBER(INDIRECT($A187)),1,0)</f>
        <v>0</v>
      </c>
      <c r="E187" s="67" t="str">
        <f t="shared" ca="1" si="16"/>
        <v/>
      </c>
    </row>
    <row r="188" spans="1:5" s="67" customFormat="1" x14ac:dyDescent="0.25"/>
    <row r="189" spans="1:5" s="67" customFormat="1" x14ac:dyDescent="0.25">
      <c r="C189" s="67" t="s">
        <v>152</v>
      </c>
      <c r="D189" s="67" t="s">
        <v>535</v>
      </c>
    </row>
    <row r="190" spans="1:5" s="67" customFormat="1" x14ac:dyDescent="0.25">
      <c r="A190" s="67">
        <f ca="1">SUM(D191:D201)</f>
        <v>0</v>
      </c>
      <c r="B190" s="67" t="str">
        <f>M3S2</f>
        <v>EMS Software Information</v>
      </c>
      <c r="C190" s="67">
        <f ca="1">COUNT(C191:C201)</f>
        <v>11</v>
      </c>
      <c r="D190" s="67">
        <f ca="1">COUNT(D191:D201)</f>
        <v>11</v>
      </c>
    </row>
    <row r="191" spans="1:5" s="67" customFormat="1" x14ac:dyDescent="0.25">
      <c r="A191" s="67" t="s">
        <v>2048</v>
      </c>
      <c r="B191" s="67" t="str">
        <f t="shared" ref="B191:B200" ca="1" si="17">OFFSET(INDIRECT(A191),-1,0)</f>
        <v>Existing Software Present?*</v>
      </c>
      <c r="C191" s="67">
        <f t="shared" ref="C191:D201" ca="1" si="18">IF(INDIRECT($A191)="",0,1)</f>
        <v>0</v>
      </c>
      <c r="D191" s="67">
        <f t="shared" ca="1" si="18"/>
        <v>0</v>
      </c>
      <c r="E191" s="67">
        <f t="shared" ref="E191:E200" ca="1" si="19">INDIRECT(A191)</f>
        <v>0</v>
      </c>
    </row>
    <row r="192" spans="1:5" s="67" customFormat="1" x14ac:dyDescent="0.25">
      <c r="A192" s="67" t="s">
        <v>2049</v>
      </c>
      <c r="B192" s="67" t="str">
        <f t="shared" ca="1" si="17"/>
        <v>Existing Software Name*</v>
      </c>
      <c r="C192" s="67">
        <f t="shared" ca="1" si="18"/>
        <v>0</v>
      </c>
      <c r="D192" s="67">
        <f>IF(M03S02F01="",0,IF(AND(M03S02F01="Yes",M03S02F02=""),0,1))</f>
        <v>0</v>
      </c>
      <c r="E192" s="67">
        <f t="shared" ca="1" si="19"/>
        <v>0</v>
      </c>
    </row>
    <row r="193" spans="1:11" s="67" customFormat="1" x14ac:dyDescent="0.25">
      <c r="A193" s="67" t="s">
        <v>2050</v>
      </c>
      <c r="B193" s="67" t="str">
        <f t="shared" ca="1" si="17"/>
        <v>New Software Name*</v>
      </c>
      <c r="C193" s="67">
        <f t="shared" ca="1" si="18"/>
        <v>0</v>
      </c>
      <c r="D193" s="67">
        <f t="shared" ca="1" si="18"/>
        <v>0</v>
      </c>
      <c r="E193" s="67">
        <f t="shared" ca="1" si="19"/>
        <v>0</v>
      </c>
    </row>
    <row r="194" spans="1:11" x14ac:dyDescent="0.25">
      <c r="A194" s="67" t="s">
        <v>2051</v>
      </c>
      <c r="B194" s="67" t="str">
        <f t="shared" ca="1" si="17"/>
        <v>Software Install Type*</v>
      </c>
      <c r="C194" s="67">
        <f t="shared" ca="1" si="18"/>
        <v>0</v>
      </c>
      <c r="D194" s="67">
        <f t="shared" ca="1" si="18"/>
        <v>0</v>
      </c>
      <c r="E194" s="67">
        <f t="shared" ca="1" si="19"/>
        <v>0</v>
      </c>
      <c r="K194"/>
    </row>
    <row r="195" spans="1:11" x14ac:dyDescent="0.25">
      <c r="A195" s="67" t="s">
        <v>2052</v>
      </c>
      <c r="B195" s="67" t="str">
        <f t="shared" ca="1" si="17"/>
        <v>Software License Type*</v>
      </c>
      <c r="C195" s="67">
        <f t="shared" ca="1" si="18"/>
        <v>0</v>
      </c>
      <c r="D195" s="67">
        <f t="shared" ca="1" si="18"/>
        <v>0</v>
      </c>
      <c r="E195" s="67">
        <f t="shared" ca="1" si="19"/>
        <v>0</v>
      </c>
      <c r="K195"/>
    </row>
    <row r="196" spans="1:11" x14ac:dyDescent="0.25">
      <c r="A196" s="67" t="s">
        <v>2053</v>
      </c>
      <c r="B196" s="67" t="str">
        <f t="shared" ca="1" si="17"/>
        <v>Software License Length*</v>
      </c>
      <c r="C196" s="67">
        <f t="shared" ca="1" si="18"/>
        <v>0</v>
      </c>
      <c r="D196" s="67">
        <f t="shared" ca="1" si="18"/>
        <v>0</v>
      </c>
      <c r="E196" s="67">
        <f t="shared" ca="1" si="19"/>
        <v>0</v>
      </c>
      <c r="K196"/>
    </row>
    <row r="197" spans="1:11" s="67" customFormat="1" x14ac:dyDescent="0.25">
      <c r="A197" s="67" t="s">
        <v>2054</v>
      </c>
      <c r="B197" s="67" t="str">
        <f t="shared" ca="1" si="17"/>
        <v>*EMS Controlled Equipment - List the equipment controlled by the new EMS software and a description of how the equipment is being controlled.</v>
      </c>
      <c r="C197" s="67">
        <f t="shared" ca="1" si="18"/>
        <v>0</v>
      </c>
      <c r="D197" s="67">
        <f ca="1">IF(AND('M03-S02'!AU18=TRUE,INDIRECT($A197)=""),0,IF(AND('M03-S02'!AU18=FALSE,'M03-S02'!AV18=FALSE,'M03-S02'!AW18=FALSE,'M03-S02'!AX18=FALSE),0,1))</f>
        <v>0</v>
      </c>
      <c r="E197" s="67">
        <f t="shared" ca="1" si="19"/>
        <v>0</v>
      </c>
      <c r="G197"/>
      <c r="H197"/>
      <c r="I197"/>
      <c r="J197"/>
      <c r="K197"/>
    </row>
    <row r="198" spans="1:11" s="67" customFormat="1" x14ac:dyDescent="0.25">
      <c r="A198" s="67" t="s">
        <v>2055</v>
      </c>
      <c r="B198" s="67" t="str">
        <f t="shared" ca="1" si="17"/>
        <v>*EMS Monitored Equipment - List the equipment monitored by the new EMS software and describe how the equipment is monitoring.</v>
      </c>
      <c r="C198" s="67">
        <f t="shared" ca="1" si="18"/>
        <v>0</v>
      </c>
      <c r="D198" s="67">
        <f ca="1">IF(AND('M03-S02'!AV18=TRUE,INDIRECT($A198)=""),0,IF(AND('M03-S02'!AU18=FALSE,'M03-S02'!AV18=FALSE,'M03-S02'!AW18=FALSE,'M03-S02'!AX18=FALSE),0,1))</f>
        <v>0</v>
      </c>
      <c r="E198" s="67">
        <f t="shared" ca="1" si="19"/>
        <v>0</v>
      </c>
    </row>
    <row r="199" spans="1:11" s="67" customFormat="1" x14ac:dyDescent="0.25">
      <c r="A199" s="67" t="s">
        <v>2056</v>
      </c>
      <c r="B199" s="67" t="str">
        <f t="shared" ca="1" si="17"/>
        <v>*EMS Logged Equipment - List equipment datalogged by the new EMS software and the frequency of datalogging per equipment.</v>
      </c>
      <c r="C199" s="67">
        <f t="shared" ca="1" si="18"/>
        <v>0</v>
      </c>
      <c r="D199" s="67">
        <f ca="1">IF(AND('M03-S02'!AW18=TRUE,INDIRECT($A199)=""),0,IF(AND('M03-S02'!AU18=FALSE,'M03-S02'!AV18=FALSE,'M03-S02'!AW18=FALSE,'M03-S02'!AX18=FALSE),0,1))</f>
        <v>0</v>
      </c>
      <c r="E199" s="67">
        <f t="shared" ca="1" si="19"/>
        <v>0</v>
      </c>
    </row>
    <row r="200" spans="1:11" s="67" customFormat="1" x14ac:dyDescent="0.25">
      <c r="A200" s="67" t="s">
        <v>2057</v>
      </c>
      <c r="B200" s="67" t="str">
        <f t="shared" ca="1" si="17"/>
        <v>*EMS Data Intelligence Capability - List the general capabilities of the EMS software in reference to control intelligence. (Example - Adaptive/Predictive Controls, Real-time Optimization, etc)</v>
      </c>
      <c r="C200" s="67">
        <f t="shared" ca="1" si="18"/>
        <v>0</v>
      </c>
      <c r="D200" s="67">
        <f ca="1">IF(AND('M03-S02'!AX18=TRUE,INDIRECT($A200)=""),0,IF(AND('M03-S02'!AU18=FALSE,'M03-S02'!AV18=FALSE,'M03-S02'!AW18=FALSE,'M03-S02'!AX18=FALSE),0,1))</f>
        <v>0</v>
      </c>
      <c r="E200" s="67">
        <f t="shared" ca="1" si="19"/>
        <v>0</v>
      </c>
    </row>
    <row r="201" spans="1:11" s="67" customFormat="1" x14ac:dyDescent="0.25">
      <c r="A201" s="67" t="s">
        <v>2059</v>
      </c>
      <c r="B201" s="67" t="str">
        <f t="shared" ref="B201" ca="1" si="20">OFFSET(INDIRECT(A201),-1,0)</f>
        <v>*EMS Security Access - Explain the security management settings for the EMS software and differentiate the levels of access.</v>
      </c>
      <c r="C201" s="67">
        <f t="shared" ca="1" si="18"/>
        <v>0</v>
      </c>
      <c r="D201" s="67">
        <f t="shared" ca="1" si="18"/>
        <v>0</v>
      </c>
      <c r="E201" s="67">
        <f t="shared" ref="E201" ca="1" si="21">INDIRECT(A201)</f>
        <v>0</v>
      </c>
    </row>
    <row r="202" spans="1:11" s="67" customFormat="1" x14ac:dyDescent="0.25"/>
    <row r="203" spans="1:11" s="67" customFormat="1" x14ac:dyDescent="0.25"/>
    <row r="204" spans="1:11" s="67" customFormat="1" x14ac:dyDescent="0.25">
      <c r="A204" s="67">
        <f ca="1">SUM(D205:D215)</f>
        <v>0</v>
      </c>
      <c r="B204" s="67" t="str">
        <f>M3S3</f>
        <v>EMS Equipment Information</v>
      </c>
      <c r="C204" s="67">
        <f ca="1">COUNT(C205:C215)</f>
        <v>9</v>
      </c>
      <c r="D204" s="67">
        <f ca="1">COUNT(D205:D215)</f>
        <v>9</v>
      </c>
    </row>
    <row r="205" spans="1:11" s="67" customFormat="1" x14ac:dyDescent="0.25">
      <c r="A205" s="67" t="s">
        <v>2061</v>
      </c>
      <c r="B205" s="67">
        <f t="shared" ref="B205:B213" ca="1" si="22">OFFSET(INDIRECT(A205),-1,0)</f>
        <v>0</v>
      </c>
      <c r="C205" s="67">
        <f t="shared" ref="C205:D213" ca="1" si="23">IF(INDIRECT($A205)="",0,1)</f>
        <v>0</v>
      </c>
      <c r="D205" s="67">
        <f t="shared" ca="1" si="23"/>
        <v>0</v>
      </c>
      <c r="E205" s="67">
        <f t="shared" ref="E205" ca="1" si="24">INDIRECT(A205)</f>
        <v>0</v>
      </c>
    </row>
    <row r="206" spans="1:11" s="67" customFormat="1" x14ac:dyDescent="0.25">
      <c r="A206" s="67" t="s">
        <v>2062</v>
      </c>
      <c r="B206" s="67" t="str">
        <f t="shared" ca="1" si="22"/>
        <v>*If no additional documents are provided, please list the lighting EMS equipment list below.</v>
      </c>
      <c r="C206" s="67">
        <f t="shared" ca="1" si="23"/>
        <v>0</v>
      </c>
      <c r="D206" s="67">
        <f ca="1">IF(M03S03F01="",0,IF(AND(M03S03F01="No",INDIRECT($A206)=""),0,1))</f>
        <v>0</v>
      </c>
      <c r="E206" s="67">
        <f t="shared" ref="E206:E213" ca="1" si="25">INDIRECT(A206)</f>
        <v>0</v>
      </c>
    </row>
    <row r="207" spans="1:11" s="67" customFormat="1" x14ac:dyDescent="0.25">
      <c r="A207" s="67" t="s">
        <v>2063</v>
      </c>
      <c r="B207" s="67" t="str">
        <f t="shared" ca="1" si="22"/>
        <v>*If no additional documents are provided, please summarize the existing and proposed schedule/control settings.</v>
      </c>
      <c r="C207" s="67">
        <f t="shared" ca="1" si="23"/>
        <v>0</v>
      </c>
      <c r="D207" s="67">
        <f ca="1">IF(M03S03F01="",0,IF(AND(M03S03F01="No",INDIRECT($A207)=""),0,1))</f>
        <v>0</v>
      </c>
      <c r="E207" s="67">
        <f t="shared" ca="1" si="25"/>
        <v>0</v>
      </c>
    </row>
    <row r="208" spans="1:11" s="67" customFormat="1" x14ac:dyDescent="0.25">
      <c r="A208" s="67" t="s">
        <v>2064</v>
      </c>
      <c r="B208" s="67">
        <f t="shared" ca="1" si="22"/>
        <v>0</v>
      </c>
      <c r="C208" s="67">
        <f t="shared" ca="1" si="23"/>
        <v>0</v>
      </c>
      <c r="D208" s="67">
        <f t="shared" ca="1" si="23"/>
        <v>0</v>
      </c>
      <c r="E208" s="67">
        <f t="shared" ca="1" si="25"/>
        <v>0</v>
      </c>
    </row>
    <row r="209" spans="1:5" s="67" customFormat="1" x14ac:dyDescent="0.25">
      <c r="A209" s="67" t="s">
        <v>2065</v>
      </c>
      <c r="B209" s="67" t="str">
        <f t="shared" ca="1" si="22"/>
        <v>*If no additional documents are provided, please list the HVAC EMS equipment list below.</v>
      </c>
      <c r="C209" s="67">
        <f t="shared" ca="1" si="23"/>
        <v>0</v>
      </c>
      <c r="D209" s="67">
        <f ca="1">IF(M03S03F04="",0,IF(AND(M03S03F04="No",INDIRECT($A209)=""),0,1))</f>
        <v>0</v>
      </c>
      <c r="E209" s="67">
        <f t="shared" ca="1" si="25"/>
        <v>0</v>
      </c>
    </row>
    <row r="210" spans="1:5" s="67" customFormat="1" x14ac:dyDescent="0.25">
      <c r="A210" s="67" t="s">
        <v>2066</v>
      </c>
      <c r="B210" s="67" t="str">
        <f t="shared" ca="1" si="22"/>
        <v>*If no additional documents are provided, please summarize the existing and proposed schedule/control settings.</v>
      </c>
      <c r="C210" s="67">
        <f t="shared" ca="1" si="23"/>
        <v>0</v>
      </c>
      <c r="D210" s="67">
        <f ca="1">IF(M03S03F04="",0,IF(AND(M03S03F04="No",INDIRECT($A210)=""),0,1))</f>
        <v>0</v>
      </c>
      <c r="E210" s="67">
        <f t="shared" ca="1" si="25"/>
        <v>0</v>
      </c>
    </row>
    <row r="211" spans="1:5" s="67" customFormat="1" x14ac:dyDescent="0.25">
      <c r="A211" s="67" t="s">
        <v>2067</v>
      </c>
      <c r="B211" s="67">
        <f t="shared" ca="1" si="22"/>
        <v>0</v>
      </c>
      <c r="C211" s="67">
        <f t="shared" ca="1" si="23"/>
        <v>0</v>
      </c>
      <c r="D211" s="67">
        <f t="shared" ca="1" si="23"/>
        <v>0</v>
      </c>
      <c r="E211" s="67">
        <f t="shared" ca="1" si="25"/>
        <v>0</v>
      </c>
    </row>
    <row r="212" spans="1:5" s="67" customFormat="1" x14ac:dyDescent="0.25">
      <c r="A212" s="67" t="s">
        <v>2068</v>
      </c>
      <c r="B212" s="67" t="str">
        <f t="shared" ca="1" si="22"/>
        <v>*If no additional documents are provided, please list other EMS equipment list below.</v>
      </c>
      <c r="C212" s="67">
        <f t="shared" ca="1" si="23"/>
        <v>0</v>
      </c>
      <c r="D212" s="67">
        <f ca="1">IF(M03S03F07="",0,IF(AND(M03S03F07="No",INDIRECT($A212)=""),0,1))</f>
        <v>0</v>
      </c>
      <c r="E212" s="67">
        <f t="shared" ca="1" si="25"/>
        <v>0</v>
      </c>
    </row>
    <row r="213" spans="1:5" s="67" customFormat="1" x14ac:dyDescent="0.25">
      <c r="A213" s="67" t="s">
        <v>2069</v>
      </c>
      <c r="B213" s="67" t="str">
        <f t="shared" ca="1" si="22"/>
        <v>*If no additional documents are provided, please summarize the existing and proposed schedule/control settings.</v>
      </c>
      <c r="C213" s="67">
        <f t="shared" ca="1" si="23"/>
        <v>0</v>
      </c>
      <c r="D213" s="67">
        <f ca="1">IF(M03S03F07="",0,IF(AND(M03S03F07="No",INDIRECT($A213)=""),0,1))</f>
        <v>0</v>
      </c>
      <c r="E213" s="67">
        <f t="shared" ca="1" si="25"/>
        <v>0</v>
      </c>
    </row>
    <row r="215" spans="1:5" s="67" customFormat="1" x14ac:dyDescent="0.25"/>
    <row r="216" spans="1:5" s="67" customFormat="1" x14ac:dyDescent="0.25">
      <c r="C216" s="67" t="s">
        <v>152</v>
      </c>
      <c r="D216" s="67" t="s">
        <v>535</v>
      </c>
    </row>
    <row r="217" spans="1:5" x14ac:dyDescent="0.25">
      <c r="A217">
        <f>IF(AND(SUM(J43:J44)&gt;0,SUM(J43:J44)&lt;10000,SUM(J45:J46)=0),SUM(D218:D220),0)</f>
        <v>0</v>
      </c>
      <c r="B217" t="str">
        <f>M5S2</f>
        <v>Submit Application</v>
      </c>
      <c r="C217">
        <f ca="1">COUNT(C218:C220)</f>
        <v>2</v>
      </c>
      <c r="D217" s="67">
        <f>IF(AND(SUM(J43:J44)&gt;0,SUM(J43:J44)&lt;10000,SUM(J45:J46)=0),COUNT(D218:D220),0)</f>
        <v>0</v>
      </c>
    </row>
    <row r="218" spans="1:5" x14ac:dyDescent="0.25">
      <c r="A218" s="67" t="s">
        <v>537</v>
      </c>
      <c r="B218" s="67">
        <f ca="1">OFFSET(INDIRECT(A218),-1,0)</f>
        <v>0</v>
      </c>
      <c r="C218" s="67">
        <f ca="1">IF(INDIRECT($A218)="",0,1)</f>
        <v>0</v>
      </c>
      <c r="D218" s="67">
        <f ca="1">IF(INDIRECT($A218)="",0,1)</f>
        <v>0</v>
      </c>
      <c r="E218" s="67">
        <f ca="1">INDIRECT(A218)</f>
        <v>0</v>
      </c>
    </row>
    <row r="219" spans="1:5" x14ac:dyDescent="0.25">
      <c r="A219" s="67" t="s">
        <v>538</v>
      </c>
      <c r="B219" s="67">
        <f ca="1">OFFSET(INDIRECT(A219),-1,0)</f>
        <v>0</v>
      </c>
      <c r="C219" s="67">
        <f ca="1">IF(INDIRECT($A219)="",0,1)</f>
        <v>0</v>
      </c>
      <c r="D219" s="67">
        <f ca="1">IF(INDIRECT($A219)="",0,1)</f>
        <v>0</v>
      </c>
      <c r="E219" s="67">
        <f ca="1">INDIRECT(A219)</f>
        <v>0</v>
      </c>
    </row>
    <row r="220" spans="1:5" x14ac:dyDescent="0.25">
      <c r="A220" s="67" t="s">
        <v>539</v>
      </c>
      <c r="B220" s="67"/>
      <c r="C220" s="67"/>
      <c r="D220" s="67"/>
      <c r="E220" s="67"/>
    </row>
    <row r="221" spans="1:5" x14ac:dyDescent="0.25">
      <c r="A221" s="67"/>
    </row>
  </sheetData>
  <sheetProtection algorithmName="SHA-512" hashValue="HsA+gbLJrCn1Fs4V5gyI34Po6A+L3tw6HcgV44Ob61WbkMNA1GX29iBEl/K43NnRQhWJLLCG9l/ZqKPmcXDHug==" saltValue="2QxrXgBgYwcStXU9g98URw==" spinCount="100000" sheet="1" objects="1" scenarios="1" selectLockedCells="1"/>
  <mergeCells count="1">
    <mergeCell ref="T2:Z4"/>
  </mergeCells>
  <hyperlinks>
    <hyperlink ref="E26" location="'M03-S01'!A1" display="'M03-S01'!A1"/>
    <hyperlink ref="E27" location="'M03-S02'!A1" display="'M03-S02'!A1"/>
    <hyperlink ref="E28" location="'M03-S03'!A1" display="'M03-S03'!A1"/>
    <hyperlink ref="E29" location="'M03-S04'!A1" display="'M03-S04'!A1"/>
    <hyperlink ref="E30" location="'M03-S05'!A1" display="'M03-S05'!A1"/>
    <hyperlink ref="E31" location="'M03-S06'!A1" display="'M03-S06'!A1"/>
    <hyperlink ref="E32" location="'M03-S07'!A1" display="'M03-S07'!A1"/>
    <hyperlink ref="E33" location="'M03-S08'!A1" display="'M03-S08'!A1"/>
    <hyperlink ref="E35" location="'M04-S01'!A1" display="'M04-S01'!A1"/>
    <hyperlink ref="E36" location="'M04-S02'!A1" display="'M04-S02'!A1"/>
    <hyperlink ref="E37" location="'M04-S03'!A1" display="'M04-S03'!A1"/>
    <hyperlink ref="E38" location="'M04-S04'!A1" display="'M04-S04'!A1"/>
    <hyperlink ref="E39" location="'M04-S05'!A1" display="'M04-S05'!A1"/>
    <hyperlink ref="E40" location="'M04-S06'!A1" display="'M04-S06'!A1"/>
    <hyperlink ref="E41" location="'M04-S07'!A1" display="'M04-S07'!A1"/>
    <hyperlink ref="E42" location="'M04-S08'!A1" display="'M04-S08'!A1"/>
  </hyperlink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AS342"/>
  <sheetViews>
    <sheetView showGridLines="0" showRowColHeaders="0" zoomScale="85" zoomScaleNormal="85" workbookViewId="0">
      <selection activeCell="C6" sqref="C6"/>
    </sheetView>
  </sheetViews>
  <sheetFormatPr defaultColWidth="0" defaultRowHeight="15" customHeight="1" zeroHeight="1" x14ac:dyDescent="0.25"/>
  <cols>
    <col min="1" max="45" width="4.7109375" customWidth="1"/>
    <col min="46" max="78" width="9.140625" hidden="1" customWidth="1"/>
    <col min="79" max="16384" width="9.140625" hidden="1"/>
  </cols>
  <sheetData>
    <row r="1" spans="2:44" ht="15.95" customHeight="1" x14ac:dyDescent="0.3">
      <c r="AH1" s="520" t="s">
        <v>520</v>
      </c>
      <c r="AI1" s="521"/>
      <c r="AJ1" s="521"/>
      <c r="AK1" s="521"/>
      <c r="AL1" s="532" t="s">
        <v>965</v>
      </c>
      <c r="AM1" s="532"/>
      <c r="AN1" s="532"/>
      <c r="AO1" s="532"/>
      <c r="AP1" s="532"/>
      <c r="AQ1" s="526" t="s">
        <v>529</v>
      </c>
      <c r="AR1" s="527"/>
    </row>
    <row r="2" spans="2:44" ht="15.95" customHeight="1" x14ac:dyDescent="0.25">
      <c r="AH2" s="522" t="str">
        <f ca="1">INCENSTATUS</f>
        <v>---</v>
      </c>
      <c r="AI2" s="523"/>
      <c r="AJ2" s="523"/>
      <c r="AK2" s="523"/>
      <c r="AL2" s="533" t="str">
        <f ca="1">PROJSTATUS</f>
        <v>Enter EMS Information</v>
      </c>
      <c r="AM2" s="533"/>
      <c r="AN2" s="533"/>
      <c r="AO2" s="533"/>
      <c r="AP2" s="533"/>
      <c r="AQ2" s="528">
        <f ca="1">PROGRESSSTATUS</f>
        <v>0</v>
      </c>
      <c r="AR2" s="529"/>
    </row>
    <row r="3" spans="2:44" ht="15.95" customHeight="1" x14ac:dyDescent="0.25">
      <c r="AH3" s="524"/>
      <c r="AI3" s="525"/>
      <c r="AJ3" s="525"/>
      <c r="AK3" s="525"/>
      <c r="AL3" s="534"/>
      <c r="AM3" s="534"/>
      <c r="AN3" s="534"/>
      <c r="AO3" s="534"/>
      <c r="AP3" s="534"/>
      <c r="AQ3" s="530"/>
      <c r="AR3" s="531"/>
    </row>
    <row r="4" spans="2:44" ht="15.95" customHeight="1" x14ac:dyDescent="0.25"/>
    <row r="5" spans="2:44" ht="15.95" customHeight="1" x14ac:dyDescent="0.25"/>
    <row r="6" spans="2:44" ht="15.95" customHeight="1" x14ac:dyDescent="0.25">
      <c r="C6" s="68"/>
    </row>
    <row r="7" spans="2:44" ht="15.95" customHeight="1" x14ac:dyDescent="0.25"/>
    <row r="8" spans="2:44" ht="15.95" customHeight="1" x14ac:dyDescent="0.25"/>
    <row r="9" spans="2:44" ht="15.95" customHeight="1" x14ac:dyDescent="0.25"/>
    <row r="10" spans="2:44" ht="15.95" customHeight="1" x14ac:dyDescent="0.3">
      <c r="F10" s="540" t="s">
        <v>1947</v>
      </c>
      <c r="G10" s="540"/>
      <c r="H10" s="540"/>
      <c r="I10" s="540"/>
      <c r="J10" s="540"/>
      <c r="K10" s="540"/>
      <c r="L10" s="540"/>
      <c r="M10" s="540"/>
      <c r="N10" s="540"/>
      <c r="O10" s="540"/>
      <c r="P10" s="540"/>
      <c r="Q10" s="540"/>
      <c r="R10" s="540"/>
      <c r="S10" s="540"/>
      <c r="T10" s="540"/>
      <c r="U10" s="540"/>
      <c r="V10" s="540"/>
      <c r="W10" s="540"/>
      <c r="X10" s="540"/>
      <c r="Y10" s="540"/>
      <c r="Z10" s="540"/>
      <c r="AA10" s="540"/>
      <c r="AB10" s="540"/>
      <c r="AC10" s="540"/>
      <c r="AD10" s="540"/>
      <c r="AE10" s="540"/>
      <c r="AF10" s="540"/>
      <c r="AG10" s="540"/>
      <c r="AH10" s="540"/>
      <c r="AI10" s="540"/>
      <c r="AJ10" s="540"/>
      <c r="AK10" s="540"/>
      <c r="AL10" s="540"/>
      <c r="AM10" s="540"/>
      <c r="AN10" s="540"/>
    </row>
    <row r="11" spans="2:44" ht="15.95" customHeight="1" x14ac:dyDescent="0.25">
      <c r="F11" s="541" t="s">
        <v>682</v>
      </c>
      <c r="G11" s="541"/>
      <c r="H11" s="541"/>
      <c r="I11" s="541"/>
      <c r="J11" s="541"/>
      <c r="K11" s="541"/>
      <c r="L11" s="541"/>
      <c r="M11" s="541"/>
      <c r="N11" s="541"/>
      <c r="O11" s="541"/>
      <c r="P11" s="541"/>
      <c r="Q11" s="541"/>
      <c r="R11" s="541"/>
      <c r="S11" s="541"/>
      <c r="T11" s="541"/>
      <c r="U11" s="541"/>
      <c r="V11" s="541"/>
      <c r="W11" s="541"/>
      <c r="X11" s="541"/>
      <c r="Y11" s="541"/>
      <c r="Z11" s="541"/>
      <c r="AA11" s="541"/>
      <c r="AB11" s="541"/>
      <c r="AC11" s="541"/>
      <c r="AD11" s="541"/>
      <c r="AE11" s="541"/>
      <c r="AF11" s="541"/>
      <c r="AG11" s="541"/>
      <c r="AH11" s="541"/>
      <c r="AI11" s="541"/>
      <c r="AJ11" s="541"/>
      <c r="AK11" s="541"/>
      <c r="AL11" s="541"/>
      <c r="AM11" s="541"/>
      <c r="AN11" s="541"/>
    </row>
    <row r="12" spans="2:44" ht="15.95" customHeight="1" x14ac:dyDescent="0.25">
      <c r="B12" s="145"/>
      <c r="C12" s="145"/>
      <c r="D12" s="145"/>
      <c r="E12" s="145"/>
      <c r="F12" s="145"/>
      <c r="G12" s="145"/>
      <c r="H12" s="145"/>
      <c r="I12" s="145"/>
      <c r="J12" s="145"/>
      <c r="K12" s="145"/>
      <c r="L12" s="145"/>
      <c r="M12" s="145"/>
      <c r="N12" s="145"/>
      <c r="O12" s="145"/>
      <c r="P12" s="145"/>
      <c r="Q12" s="145"/>
      <c r="R12" s="145"/>
      <c r="S12" s="145"/>
      <c r="T12" s="145"/>
      <c r="U12" s="145"/>
      <c r="V12" s="145"/>
      <c r="W12" s="145"/>
      <c r="X12" s="145"/>
      <c r="Y12" s="145"/>
      <c r="Z12" s="145"/>
      <c r="AA12" s="145"/>
      <c r="AB12" s="145"/>
      <c r="AC12" s="145"/>
      <c r="AD12" s="145"/>
      <c r="AE12" s="145"/>
      <c r="AF12" s="145"/>
      <c r="AG12" s="145"/>
      <c r="AH12" s="145"/>
      <c r="AI12" s="145"/>
      <c r="AJ12" s="145"/>
      <c r="AK12" s="145"/>
      <c r="AL12" s="145"/>
      <c r="AM12" s="145"/>
      <c r="AN12" s="145"/>
      <c r="AO12" s="145"/>
      <c r="AP12" s="145"/>
      <c r="AQ12" s="145"/>
      <c r="AR12" s="145"/>
    </row>
    <row r="13" spans="2:44" ht="15.95" customHeight="1" x14ac:dyDescent="0.3">
      <c r="B13" s="145"/>
      <c r="C13" s="478" t="s">
        <v>1952</v>
      </c>
      <c r="D13" s="145"/>
      <c r="E13" s="145"/>
      <c r="F13" s="145"/>
      <c r="G13" s="145"/>
      <c r="H13" s="145"/>
      <c r="I13" s="145"/>
      <c r="J13" s="145"/>
      <c r="K13" s="145"/>
      <c r="L13" s="145"/>
      <c r="M13" s="145"/>
      <c r="N13" s="145"/>
      <c r="O13" s="145"/>
      <c r="P13" s="145"/>
      <c r="Q13" s="145"/>
      <c r="R13" s="145"/>
      <c r="S13" s="145"/>
      <c r="T13" s="145"/>
      <c r="U13" s="145"/>
      <c r="V13" s="145"/>
      <c r="W13" s="145"/>
      <c r="X13" s="145"/>
      <c r="Y13" s="145"/>
      <c r="Z13" s="145"/>
      <c r="AA13" s="145"/>
      <c r="AB13" s="145"/>
      <c r="AC13" s="145"/>
      <c r="AD13" s="145"/>
      <c r="AE13" s="145"/>
      <c r="AF13" s="145"/>
      <c r="AG13" s="145"/>
      <c r="AH13" s="145"/>
      <c r="AI13" s="145"/>
      <c r="AJ13" s="145"/>
      <c r="AK13" s="145"/>
      <c r="AL13" s="145"/>
      <c r="AM13" s="145"/>
      <c r="AN13" s="145"/>
      <c r="AO13" s="145"/>
      <c r="AP13" s="145"/>
      <c r="AQ13" s="145"/>
      <c r="AR13" s="145"/>
    </row>
    <row r="14" spans="2:44" ht="15.95" customHeight="1" x14ac:dyDescent="0.25">
      <c r="B14" s="145"/>
      <c r="C14" s="542" t="s">
        <v>1953</v>
      </c>
      <c r="D14" s="542"/>
      <c r="E14" s="542"/>
      <c r="F14" s="542"/>
      <c r="G14" s="542"/>
      <c r="H14" s="542"/>
      <c r="I14" s="542"/>
      <c r="J14" s="542"/>
      <c r="K14" s="542"/>
      <c r="L14" s="542"/>
      <c r="M14" s="542"/>
      <c r="N14" s="542"/>
      <c r="O14" s="542"/>
      <c r="P14" s="542"/>
      <c r="Q14" s="542"/>
      <c r="R14" s="542"/>
      <c r="S14" s="542"/>
      <c r="T14" s="542"/>
      <c r="U14" s="542"/>
      <c r="V14" s="542"/>
      <c r="W14" s="542"/>
      <c r="X14" s="542"/>
      <c r="Y14" s="542"/>
      <c r="Z14" s="542"/>
      <c r="AA14" s="542"/>
      <c r="AB14" s="542"/>
      <c r="AC14" s="542"/>
      <c r="AD14" s="542"/>
      <c r="AE14" s="542"/>
      <c r="AF14" s="542"/>
      <c r="AG14" s="542"/>
      <c r="AH14" s="542"/>
      <c r="AI14" s="542"/>
      <c r="AJ14" s="542"/>
      <c r="AK14" s="542"/>
      <c r="AL14" s="542"/>
      <c r="AM14" s="542"/>
      <c r="AN14" s="542"/>
      <c r="AO14" s="542"/>
      <c r="AP14" s="542"/>
      <c r="AQ14" s="542"/>
      <c r="AR14" s="145"/>
    </row>
    <row r="15" spans="2:44" ht="15.95" customHeight="1" x14ac:dyDescent="0.25">
      <c r="B15" s="145"/>
      <c r="C15" s="542"/>
      <c r="D15" s="542"/>
      <c r="E15" s="542"/>
      <c r="F15" s="542"/>
      <c r="G15" s="542"/>
      <c r="H15" s="542"/>
      <c r="I15" s="542"/>
      <c r="J15" s="542"/>
      <c r="K15" s="542"/>
      <c r="L15" s="542"/>
      <c r="M15" s="542"/>
      <c r="N15" s="542"/>
      <c r="O15" s="542"/>
      <c r="P15" s="542"/>
      <c r="Q15" s="542"/>
      <c r="R15" s="542"/>
      <c r="S15" s="542"/>
      <c r="T15" s="542"/>
      <c r="U15" s="542"/>
      <c r="V15" s="542"/>
      <c r="W15" s="542"/>
      <c r="X15" s="542"/>
      <c r="Y15" s="542"/>
      <c r="Z15" s="542"/>
      <c r="AA15" s="542"/>
      <c r="AB15" s="542"/>
      <c r="AC15" s="542"/>
      <c r="AD15" s="542"/>
      <c r="AE15" s="542"/>
      <c r="AF15" s="542"/>
      <c r="AG15" s="542"/>
      <c r="AH15" s="542"/>
      <c r="AI15" s="542"/>
      <c r="AJ15" s="542"/>
      <c r="AK15" s="542"/>
      <c r="AL15" s="542"/>
      <c r="AM15" s="542"/>
      <c r="AN15" s="542"/>
      <c r="AO15" s="542"/>
      <c r="AP15" s="542"/>
      <c r="AQ15" s="542"/>
      <c r="AR15" s="145"/>
    </row>
    <row r="16" spans="2:44" ht="15.95" customHeight="1" x14ac:dyDescent="0.25">
      <c r="B16" s="145"/>
      <c r="C16" s="145"/>
      <c r="D16" s="145"/>
      <c r="E16" s="145"/>
      <c r="F16" s="145"/>
      <c r="G16" s="145"/>
      <c r="H16" s="145"/>
      <c r="I16" s="145"/>
      <c r="J16" s="145"/>
      <c r="K16" s="145"/>
      <c r="L16" s="145"/>
      <c r="M16" s="145"/>
      <c r="N16" s="145"/>
      <c r="O16" s="145"/>
      <c r="P16" s="145"/>
      <c r="Q16" s="145"/>
      <c r="R16" s="145"/>
      <c r="S16" s="145"/>
      <c r="T16" s="145"/>
      <c r="U16" s="145"/>
      <c r="V16" s="145"/>
      <c r="W16" s="145"/>
      <c r="X16" s="145"/>
      <c r="Y16" s="145"/>
      <c r="Z16" s="145"/>
      <c r="AA16" s="145"/>
      <c r="AB16" s="145"/>
      <c r="AC16" s="145"/>
      <c r="AD16" s="145"/>
      <c r="AE16" s="145"/>
      <c r="AF16" s="145"/>
      <c r="AG16" s="145"/>
      <c r="AH16" s="145"/>
      <c r="AI16" s="145"/>
      <c r="AJ16" s="145"/>
      <c r="AK16" s="145"/>
      <c r="AL16" s="145"/>
      <c r="AM16" s="145"/>
      <c r="AN16" s="145"/>
      <c r="AO16" s="145"/>
      <c r="AP16" s="145"/>
      <c r="AQ16" s="145"/>
      <c r="AR16" s="145"/>
    </row>
    <row r="17" spans="2:44" ht="15.95" customHeight="1" x14ac:dyDescent="0.25">
      <c r="B17" s="145"/>
      <c r="C17" s="479" t="s">
        <v>1954</v>
      </c>
      <c r="D17" s="145"/>
      <c r="E17" s="145"/>
      <c r="F17" s="145"/>
      <c r="G17" s="145"/>
      <c r="H17" s="145"/>
      <c r="I17" s="145"/>
      <c r="J17" s="145"/>
      <c r="K17" s="145"/>
      <c r="L17" s="145"/>
      <c r="M17" s="145"/>
      <c r="N17" s="145"/>
      <c r="O17" s="145"/>
      <c r="P17" s="145"/>
      <c r="Q17" s="145"/>
      <c r="R17" s="145"/>
      <c r="S17" s="145"/>
      <c r="T17" s="145"/>
      <c r="U17" s="145"/>
      <c r="V17" s="145"/>
      <c r="W17" s="145"/>
      <c r="X17" s="145"/>
      <c r="Y17" s="145"/>
      <c r="Z17" s="145"/>
      <c r="AA17" s="145"/>
      <c r="AB17" s="145"/>
      <c r="AC17" s="145"/>
      <c r="AD17" s="145"/>
      <c r="AE17" s="145"/>
      <c r="AF17" s="145"/>
      <c r="AG17" s="145"/>
      <c r="AH17" s="145"/>
      <c r="AI17" s="145"/>
      <c r="AJ17" s="145"/>
      <c r="AK17" s="145"/>
      <c r="AL17" s="145"/>
      <c r="AM17" s="145"/>
      <c r="AN17" s="145"/>
      <c r="AO17" s="145"/>
      <c r="AP17" s="145"/>
      <c r="AQ17" s="145"/>
      <c r="AR17" s="145"/>
    </row>
    <row r="18" spans="2:44" ht="15.95" customHeight="1" x14ac:dyDescent="0.25">
      <c r="B18" s="145"/>
      <c r="C18" s="542" t="s">
        <v>1955</v>
      </c>
      <c r="D18" s="542"/>
      <c r="E18" s="542"/>
      <c r="F18" s="542"/>
      <c r="G18" s="542"/>
      <c r="H18" s="542"/>
      <c r="I18" s="542"/>
      <c r="J18" s="542"/>
      <c r="K18" s="542"/>
      <c r="L18" s="542"/>
      <c r="M18" s="542"/>
      <c r="N18" s="542"/>
      <c r="O18" s="542"/>
      <c r="P18" s="542"/>
      <c r="Q18" s="542"/>
      <c r="R18" s="542"/>
      <c r="S18" s="542"/>
      <c r="T18" s="542"/>
      <c r="U18" s="542"/>
      <c r="V18" s="542"/>
      <c r="W18" s="542"/>
      <c r="X18" s="542"/>
      <c r="Y18" s="542"/>
      <c r="Z18" s="542"/>
      <c r="AA18" s="542"/>
      <c r="AB18" s="542"/>
      <c r="AC18" s="542"/>
      <c r="AD18" s="542"/>
      <c r="AE18" s="145"/>
      <c r="AF18" s="145"/>
      <c r="AG18" s="145"/>
      <c r="AH18" s="145"/>
      <c r="AI18" s="145"/>
      <c r="AJ18" s="145"/>
      <c r="AK18" s="145"/>
      <c r="AL18" s="145"/>
      <c r="AM18" s="145"/>
      <c r="AN18" s="145"/>
      <c r="AO18" s="145"/>
      <c r="AP18" s="145"/>
      <c r="AQ18" s="145"/>
      <c r="AR18" s="145"/>
    </row>
    <row r="19" spans="2:44" ht="15.95" customHeight="1" x14ac:dyDescent="0.25">
      <c r="B19" s="145"/>
      <c r="C19" s="542"/>
      <c r="D19" s="542"/>
      <c r="E19" s="542"/>
      <c r="F19" s="542"/>
      <c r="G19" s="542"/>
      <c r="H19" s="542"/>
      <c r="I19" s="542"/>
      <c r="J19" s="542"/>
      <c r="K19" s="542"/>
      <c r="L19" s="542"/>
      <c r="M19" s="542"/>
      <c r="N19" s="542"/>
      <c r="O19" s="542"/>
      <c r="P19" s="542"/>
      <c r="Q19" s="542"/>
      <c r="R19" s="542"/>
      <c r="S19" s="542"/>
      <c r="T19" s="542"/>
      <c r="U19" s="542"/>
      <c r="V19" s="542"/>
      <c r="W19" s="542"/>
      <c r="X19" s="542"/>
      <c r="Y19" s="542"/>
      <c r="Z19" s="542"/>
      <c r="AA19" s="542"/>
      <c r="AB19" s="542"/>
      <c r="AC19" s="542"/>
      <c r="AD19" s="542"/>
      <c r="AE19" s="145"/>
      <c r="AF19" s="145"/>
      <c r="AG19" s="145"/>
      <c r="AH19" s="145"/>
      <c r="AI19" s="145"/>
      <c r="AJ19" s="145"/>
      <c r="AK19" s="145"/>
      <c r="AL19" s="145"/>
      <c r="AM19" s="145"/>
      <c r="AN19" s="145"/>
      <c r="AO19" s="145"/>
      <c r="AP19" s="145"/>
      <c r="AQ19" s="145"/>
      <c r="AR19" s="145"/>
    </row>
    <row r="20" spans="2:44" ht="15.95" customHeight="1" x14ac:dyDescent="0.25">
      <c r="B20" s="145"/>
      <c r="C20" s="145"/>
      <c r="D20" s="145"/>
      <c r="E20" s="145"/>
      <c r="F20" s="145"/>
      <c r="G20" s="145"/>
      <c r="H20" s="145"/>
      <c r="I20" s="145"/>
      <c r="J20" s="145"/>
      <c r="K20" s="145"/>
      <c r="L20" s="145"/>
      <c r="M20" s="145"/>
      <c r="N20" s="145"/>
      <c r="O20" s="145"/>
      <c r="P20" s="145"/>
      <c r="Q20" s="145"/>
      <c r="R20" s="145"/>
      <c r="S20" s="145"/>
      <c r="T20" s="145"/>
      <c r="U20" s="145"/>
      <c r="V20" s="145"/>
      <c r="W20" s="145"/>
      <c r="X20" s="145"/>
      <c r="Y20" s="145"/>
      <c r="Z20" s="145"/>
      <c r="AA20" s="145"/>
      <c r="AB20" s="145"/>
      <c r="AC20" s="145"/>
      <c r="AD20" s="145"/>
      <c r="AE20" s="145"/>
      <c r="AF20" s="145"/>
      <c r="AG20" s="145"/>
      <c r="AH20" s="145"/>
      <c r="AI20" s="145"/>
      <c r="AJ20" s="145"/>
      <c r="AK20" s="145"/>
      <c r="AL20" s="145"/>
      <c r="AM20" s="145"/>
      <c r="AN20" s="145"/>
      <c r="AO20" s="145"/>
      <c r="AP20" s="145"/>
      <c r="AQ20" s="145"/>
      <c r="AR20" s="145"/>
    </row>
    <row r="21" spans="2:44" ht="15.95" customHeight="1" x14ac:dyDescent="0.25">
      <c r="B21" s="145"/>
      <c r="C21" s="480" t="s">
        <v>1956</v>
      </c>
      <c r="D21" s="145"/>
      <c r="E21" s="145"/>
      <c r="F21" s="145"/>
      <c r="G21" s="145"/>
      <c r="H21" s="145"/>
      <c r="I21" s="145"/>
      <c r="J21" s="145"/>
      <c r="K21" s="145"/>
      <c r="L21" s="145"/>
      <c r="M21" s="145"/>
      <c r="N21" s="145"/>
      <c r="O21" s="145"/>
      <c r="P21" s="145"/>
      <c r="Q21" s="145"/>
      <c r="R21" s="145"/>
      <c r="S21" s="145"/>
      <c r="T21" s="145"/>
      <c r="U21" s="145"/>
      <c r="V21" s="145"/>
      <c r="W21" s="145"/>
      <c r="X21" s="145"/>
      <c r="Y21" s="145"/>
      <c r="Z21" s="145"/>
      <c r="AA21" s="145"/>
      <c r="AB21" s="145"/>
      <c r="AC21" s="145"/>
      <c r="AD21" s="145"/>
      <c r="AE21" s="145"/>
      <c r="AF21" s="145"/>
      <c r="AG21" s="145"/>
      <c r="AH21" s="145"/>
      <c r="AI21" s="145"/>
      <c r="AJ21" s="145"/>
      <c r="AK21" s="145"/>
      <c r="AL21" s="145"/>
      <c r="AM21" s="145"/>
      <c r="AN21" s="145"/>
      <c r="AO21" s="145"/>
      <c r="AP21" s="145"/>
      <c r="AQ21" s="145"/>
      <c r="AR21" s="145"/>
    </row>
    <row r="22" spans="2:44" ht="15.95" customHeight="1" x14ac:dyDescent="0.25">
      <c r="B22" s="145"/>
      <c r="C22" s="543" t="s">
        <v>1977</v>
      </c>
      <c r="D22" s="543"/>
      <c r="E22" s="543"/>
      <c r="F22" s="543"/>
      <c r="G22" s="543"/>
      <c r="H22" s="543"/>
      <c r="I22" s="543"/>
      <c r="J22" s="543"/>
      <c r="K22" s="543"/>
      <c r="L22" s="543"/>
      <c r="M22" s="543"/>
      <c r="N22" s="543"/>
      <c r="O22" s="543"/>
      <c r="P22" s="543"/>
      <c r="Q22" s="543"/>
      <c r="R22" s="543"/>
      <c r="S22" s="543"/>
      <c r="T22" s="543"/>
      <c r="U22" s="543"/>
      <c r="V22" s="543"/>
      <c r="W22" s="543"/>
      <c r="X22" s="543"/>
      <c r="Y22" s="543"/>
      <c r="Z22" s="543"/>
      <c r="AA22" s="543"/>
      <c r="AB22" s="543"/>
      <c r="AC22" s="543"/>
      <c r="AD22" s="543"/>
      <c r="AE22" s="145"/>
      <c r="AF22" s="145"/>
      <c r="AG22" s="145"/>
      <c r="AH22" s="145"/>
      <c r="AI22" s="145"/>
      <c r="AJ22" s="145"/>
      <c r="AK22" s="145"/>
      <c r="AL22" s="145"/>
      <c r="AM22" s="145"/>
      <c r="AN22" s="145"/>
      <c r="AO22" s="145"/>
      <c r="AP22" s="145"/>
      <c r="AQ22" s="145"/>
      <c r="AR22" s="145"/>
    </row>
    <row r="23" spans="2:44" ht="15.95" customHeight="1" x14ac:dyDescent="0.25">
      <c r="B23" s="145"/>
      <c r="C23" s="543"/>
      <c r="D23" s="543"/>
      <c r="E23" s="543"/>
      <c r="F23" s="543"/>
      <c r="G23" s="543"/>
      <c r="H23" s="543"/>
      <c r="I23" s="543"/>
      <c r="J23" s="543"/>
      <c r="K23" s="543"/>
      <c r="L23" s="543"/>
      <c r="M23" s="543"/>
      <c r="N23" s="543"/>
      <c r="O23" s="543"/>
      <c r="P23" s="543"/>
      <c r="Q23" s="543"/>
      <c r="R23" s="543"/>
      <c r="S23" s="543"/>
      <c r="T23" s="543"/>
      <c r="U23" s="543"/>
      <c r="V23" s="543"/>
      <c r="W23" s="543"/>
      <c r="X23" s="543"/>
      <c r="Y23" s="543"/>
      <c r="Z23" s="543"/>
      <c r="AA23" s="543"/>
      <c r="AB23" s="543"/>
      <c r="AC23" s="543"/>
      <c r="AD23" s="543"/>
      <c r="AE23" s="145"/>
      <c r="AF23" s="145"/>
      <c r="AG23" s="145"/>
      <c r="AH23" s="145"/>
      <c r="AI23" s="145"/>
      <c r="AJ23" s="145"/>
      <c r="AK23" s="145"/>
      <c r="AL23" s="145"/>
      <c r="AM23" s="145"/>
      <c r="AN23" s="145"/>
      <c r="AO23" s="145"/>
      <c r="AP23" s="145"/>
      <c r="AQ23" s="145"/>
      <c r="AR23" s="145"/>
    </row>
    <row r="24" spans="2:44" ht="15.95" customHeight="1" x14ac:dyDescent="0.25">
      <c r="B24" s="145"/>
      <c r="C24" s="543"/>
      <c r="D24" s="543"/>
      <c r="E24" s="543"/>
      <c r="F24" s="543"/>
      <c r="G24" s="543"/>
      <c r="H24" s="543"/>
      <c r="I24" s="543"/>
      <c r="J24" s="543"/>
      <c r="K24" s="543"/>
      <c r="L24" s="543"/>
      <c r="M24" s="543"/>
      <c r="N24" s="543"/>
      <c r="O24" s="543"/>
      <c r="P24" s="543"/>
      <c r="Q24" s="543"/>
      <c r="R24" s="543"/>
      <c r="S24" s="543"/>
      <c r="T24" s="543"/>
      <c r="U24" s="543"/>
      <c r="V24" s="543"/>
      <c r="W24" s="543"/>
      <c r="X24" s="543"/>
      <c r="Y24" s="543"/>
      <c r="Z24" s="543"/>
      <c r="AA24" s="543"/>
      <c r="AB24" s="543"/>
      <c r="AC24" s="543"/>
      <c r="AD24" s="543"/>
      <c r="AE24" s="145"/>
      <c r="AF24" s="145"/>
      <c r="AG24" s="145"/>
      <c r="AH24" s="145"/>
      <c r="AI24" s="145"/>
      <c r="AJ24" s="145"/>
      <c r="AK24" s="145"/>
      <c r="AL24" s="145"/>
      <c r="AM24" s="145"/>
      <c r="AN24" s="145"/>
      <c r="AO24" s="145"/>
      <c r="AP24" s="145"/>
      <c r="AQ24" s="145"/>
      <c r="AR24" s="145"/>
    </row>
    <row r="25" spans="2:44" ht="15.95" customHeight="1" x14ac:dyDescent="0.25">
      <c r="B25" s="145"/>
      <c r="C25" s="482" t="s">
        <v>1978</v>
      </c>
      <c r="D25" s="145"/>
      <c r="E25" s="145"/>
      <c r="F25" s="145"/>
      <c r="G25" s="145"/>
      <c r="H25" s="145"/>
      <c r="I25" s="145"/>
      <c r="J25" s="145"/>
      <c r="K25" s="145"/>
      <c r="L25" s="145"/>
      <c r="M25" s="145"/>
      <c r="N25" s="145"/>
      <c r="O25" s="145"/>
      <c r="P25" s="145"/>
      <c r="Q25" s="145"/>
      <c r="R25" s="145"/>
      <c r="S25" s="145"/>
      <c r="T25" s="145"/>
      <c r="U25" s="145"/>
      <c r="V25" s="145"/>
      <c r="W25" s="145"/>
      <c r="X25" s="145"/>
      <c r="Y25" s="145"/>
      <c r="Z25" s="145"/>
      <c r="AA25" s="145"/>
      <c r="AB25" s="145"/>
      <c r="AC25" s="145"/>
      <c r="AD25" s="145"/>
      <c r="AE25" s="145"/>
      <c r="AF25" s="145"/>
      <c r="AG25" s="145"/>
      <c r="AH25" s="145"/>
      <c r="AI25" s="145"/>
      <c r="AJ25" s="145"/>
      <c r="AK25" s="145"/>
      <c r="AL25" s="145"/>
      <c r="AM25" s="145"/>
      <c r="AN25" s="145"/>
      <c r="AO25" s="145"/>
      <c r="AP25" s="145"/>
      <c r="AQ25" s="145"/>
      <c r="AR25" s="145"/>
    </row>
    <row r="26" spans="2:44" ht="15.95" customHeight="1" x14ac:dyDescent="0.25">
      <c r="B26" s="145"/>
      <c r="C26" s="145"/>
      <c r="D26" s="145"/>
      <c r="E26" s="145"/>
      <c r="F26" s="145"/>
      <c r="G26" s="145"/>
      <c r="H26" s="145"/>
      <c r="I26" s="145"/>
      <c r="J26" s="145"/>
      <c r="K26" s="145"/>
      <c r="L26" s="145"/>
      <c r="M26" s="145"/>
      <c r="N26" s="145"/>
      <c r="O26" s="145"/>
      <c r="P26" s="145"/>
      <c r="Q26" s="145"/>
      <c r="R26" s="145"/>
      <c r="S26" s="145"/>
      <c r="T26" s="145"/>
      <c r="U26" s="145"/>
      <c r="V26" s="145"/>
      <c r="W26" s="145"/>
      <c r="X26" s="145"/>
      <c r="Y26" s="145"/>
      <c r="Z26" s="145"/>
      <c r="AA26" s="145"/>
      <c r="AB26" s="145"/>
      <c r="AC26" s="145"/>
      <c r="AD26" s="145"/>
      <c r="AE26" s="145"/>
      <c r="AF26" s="145"/>
      <c r="AG26" s="145"/>
      <c r="AH26" s="145"/>
      <c r="AI26" s="145"/>
      <c r="AJ26" s="145"/>
      <c r="AK26" s="145"/>
      <c r="AL26" s="145"/>
      <c r="AM26" s="145"/>
      <c r="AN26" s="145"/>
      <c r="AO26" s="145"/>
      <c r="AP26" s="145"/>
      <c r="AQ26" s="145"/>
      <c r="AR26" s="145"/>
    </row>
    <row r="27" spans="2:44" ht="15.95" customHeight="1" x14ac:dyDescent="0.25">
      <c r="B27" s="145"/>
      <c r="C27" s="480" t="s">
        <v>1957</v>
      </c>
      <c r="D27" s="145"/>
      <c r="E27" s="145"/>
      <c r="F27" s="145"/>
      <c r="G27" s="145"/>
      <c r="H27" s="145"/>
      <c r="I27" s="145"/>
      <c r="J27" s="145"/>
      <c r="K27" s="145"/>
      <c r="L27" s="145"/>
      <c r="M27" s="145"/>
      <c r="N27" s="145"/>
      <c r="O27" s="145"/>
      <c r="P27" s="145"/>
      <c r="Q27" s="145"/>
      <c r="R27" s="145"/>
      <c r="S27" s="145"/>
      <c r="T27" s="145"/>
      <c r="U27" s="145"/>
      <c r="V27" s="145"/>
      <c r="W27" s="145"/>
      <c r="X27" s="145"/>
      <c r="Y27" s="145"/>
      <c r="Z27" s="145"/>
      <c r="AA27" s="145"/>
      <c r="AB27" s="145"/>
      <c r="AC27" s="145"/>
      <c r="AD27" s="145"/>
      <c r="AE27" s="145"/>
      <c r="AF27" s="145"/>
      <c r="AG27" s="145"/>
      <c r="AH27" s="145"/>
      <c r="AI27" s="145"/>
      <c r="AJ27" s="145"/>
      <c r="AK27" s="145"/>
      <c r="AL27" s="145"/>
      <c r="AM27" s="145"/>
      <c r="AN27" s="145"/>
      <c r="AO27" s="145"/>
      <c r="AP27" s="145"/>
      <c r="AQ27" s="145"/>
      <c r="AR27" s="145"/>
    </row>
    <row r="28" spans="2:44" ht="15.95" customHeight="1" x14ac:dyDescent="0.25">
      <c r="B28" s="145"/>
      <c r="C28" s="543" t="s">
        <v>1979</v>
      </c>
      <c r="D28" s="543"/>
      <c r="E28" s="543"/>
      <c r="F28" s="543"/>
      <c r="G28" s="543"/>
      <c r="H28" s="543"/>
      <c r="I28" s="543"/>
      <c r="J28" s="543"/>
      <c r="K28" s="543"/>
      <c r="L28" s="543"/>
      <c r="M28" s="543"/>
      <c r="N28" s="543"/>
      <c r="O28" s="543"/>
      <c r="P28" s="543"/>
      <c r="Q28" s="543"/>
      <c r="R28" s="543"/>
      <c r="S28" s="543"/>
      <c r="T28" s="543"/>
      <c r="U28" s="543"/>
      <c r="V28" s="543"/>
      <c r="W28" s="543"/>
      <c r="X28" s="543"/>
      <c r="Y28" s="543"/>
      <c r="Z28" s="543"/>
      <c r="AA28" s="543"/>
      <c r="AB28" s="543"/>
      <c r="AC28" s="543"/>
      <c r="AD28" s="543"/>
      <c r="AE28" s="543"/>
      <c r="AF28" s="543"/>
      <c r="AG28" s="543"/>
      <c r="AH28" s="543"/>
      <c r="AI28" s="543"/>
      <c r="AJ28" s="543"/>
      <c r="AK28" s="543"/>
      <c r="AL28" s="543"/>
      <c r="AM28" s="543"/>
      <c r="AN28" s="543"/>
      <c r="AO28" s="543"/>
      <c r="AP28" s="543"/>
      <c r="AQ28" s="543"/>
      <c r="AR28" s="145"/>
    </row>
    <row r="29" spans="2:44" ht="15.95" customHeight="1" x14ac:dyDescent="0.25">
      <c r="B29" s="145"/>
      <c r="C29" s="543"/>
      <c r="D29" s="543"/>
      <c r="E29" s="543"/>
      <c r="F29" s="543"/>
      <c r="G29" s="543"/>
      <c r="H29" s="543"/>
      <c r="I29" s="543"/>
      <c r="J29" s="543"/>
      <c r="K29" s="543"/>
      <c r="L29" s="543"/>
      <c r="M29" s="543"/>
      <c r="N29" s="543"/>
      <c r="O29" s="543"/>
      <c r="P29" s="543"/>
      <c r="Q29" s="543"/>
      <c r="R29" s="543"/>
      <c r="S29" s="543"/>
      <c r="T29" s="543"/>
      <c r="U29" s="543"/>
      <c r="V29" s="543"/>
      <c r="W29" s="543"/>
      <c r="X29" s="543"/>
      <c r="Y29" s="543"/>
      <c r="Z29" s="543"/>
      <c r="AA29" s="543"/>
      <c r="AB29" s="543"/>
      <c r="AC29" s="543"/>
      <c r="AD29" s="543"/>
      <c r="AE29" s="543"/>
      <c r="AF29" s="543"/>
      <c r="AG29" s="543"/>
      <c r="AH29" s="543"/>
      <c r="AI29" s="543"/>
      <c r="AJ29" s="543"/>
      <c r="AK29" s="543"/>
      <c r="AL29" s="543"/>
      <c r="AM29" s="543"/>
      <c r="AN29" s="543"/>
      <c r="AO29" s="543"/>
      <c r="AP29" s="543"/>
      <c r="AQ29" s="543"/>
      <c r="AR29" s="145"/>
    </row>
    <row r="30" spans="2:44" ht="15.95" customHeight="1" x14ac:dyDescent="0.25">
      <c r="B30" s="145"/>
      <c r="C30" s="543"/>
      <c r="D30" s="543"/>
      <c r="E30" s="543"/>
      <c r="F30" s="543"/>
      <c r="G30" s="543"/>
      <c r="H30" s="543"/>
      <c r="I30" s="543"/>
      <c r="J30" s="543"/>
      <c r="K30" s="543"/>
      <c r="L30" s="543"/>
      <c r="M30" s="543"/>
      <c r="N30" s="543"/>
      <c r="O30" s="543"/>
      <c r="P30" s="543"/>
      <c r="Q30" s="543"/>
      <c r="R30" s="543"/>
      <c r="S30" s="543"/>
      <c r="T30" s="543"/>
      <c r="U30" s="543"/>
      <c r="V30" s="543"/>
      <c r="W30" s="543"/>
      <c r="X30" s="543"/>
      <c r="Y30" s="543"/>
      <c r="Z30" s="543"/>
      <c r="AA30" s="543"/>
      <c r="AB30" s="543"/>
      <c r="AC30" s="543"/>
      <c r="AD30" s="543"/>
      <c r="AE30" s="543"/>
      <c r="AF30" s="543"/>
      <c r="AG30" s="543"/>
      <c r="AH30" s="543"/>
      <c r="AI30" s="543"/>
      <c r="AJ30" s="543"/>
      <c r="AK30" s="543"/>
      <c r="AL30" s="543"/>
      <c r="AM30" s="543"/>
      <c r="AN30" s="543"/>
      <c r="AO30" s="543"/>
      <c r="AP30" s="543"/>
      <c r="AQ30" s="543"/>
      <c r="AR30" s="145"/>
    </row>
    <row r="31" spans="2:44" ht="15.95" customHeight="1" x14ac:dyDescent="0.25">
      <c r="B31" s="145"/>
      <c r="C31" s="543" t="s">
        <v>1980</v>
      </c>
      <c r="D31" s="543"/>
      <c r="E31" s="543"/>
      <c r="F31" s="543"/>
      <c r="G31" s="543"/>
      <c r="H31" s="543"/>
      <c r="I31" s="543"/>
      <c r="J31" s="543"/>
      <c r="K31" s="543"/>
      <c r="L31" s="543"/>
      <c r="M31" s="543"/>
      <c r="N31" s="543"/>
      <c r="O31" s="543"/>
      <c r="P31" s="543"/>
      <c r="Q31" s="543"/>
      <c r="R31" s="543"/>
      <c r="S31" s="543"/>
      <c r="T31" s="543"/>
      <c r="U31" s="543"/>
      <c r="V31" s="543"/>
      <c r="W31" s="543"/>
      <c r="X31" s="543"/>
      <c r="Y31" s="543"/>
      <c r="Z31" s="543"/>
      <c r="AA31" s="543"/>
      <c r="AB31" s="543"/>
      <c r="AC31" s="543"/>
      <c r="AD31" s="543"/>
      <c r="AE31" s="543"/>
      <c r="AF31" s="543"/>
      <c r="AG31" s="543"/>
      <c r="AH31" s="543"/>
      <c r="AI31" s="543"/>
      <c r="AJ31" s="543"/>
      <c r="AK31" s="543"/>
      <c r="AL31" s="543"/>
      <c r="AM31" s="543"/>
      <c r="AN31" s="543"/>
      <c r="AO31" s="543"/>
      <c r="AP31" s="543"/>
      <c r="AQ31" s="543"/>
      <c r="AR31" s="145"/>
    </row>
    <row r="32" spans="2:44" s="67" customFormat="1" ht="15.95" customHeight="1" x14ac:dyDescent="0.25">
      <c r="B32" s="145"/>
      <c r="C32" s="543"/>
      <c r="D32" s="543"/>
      <c r="E32" s="543"/>
      <c r="F32" s="543"/>
      <c r="G32" s="543"/>
      <c r="H32" s="543"/>
      <c r="I32" s="543"/>
      <c r="J32" s="543"/>
      <c r="K32" s="543"/>
      <c r="L32" s="543"/>
      <c r="M32" s="543"/>
      <c r="N32" s="543"/>
      <c r="O32" s="543"/>
      <c r="P32" s="543"/>
      <c r="Q32" s="543"/>
      <c r="R32" s="543"/>
      <c r="S32" s="543"/>
      <c r="T32" s="543"/>
      <c r="U32" s="543"/>
      <c r="V32" s="543"/>
      <c r="W32" s="543"/>
      <c r="X32" s="543"/>
      <c r="Y32" s="543"/>
      <c r="Z32" s="543"/>
      <c r="AA32" s="543"/>
      <c r="AB32" s="543"/>
      <c r="AC32" s="543"/>
      <c r="AD32" s="543"/>
      <c r="AE32" s="543"/>
      <c r="AF32" s="543"/>
      <c r="AG32" s="543"/>
      <c r="AH32" s="543"/>
      <c r="AI32" s="543"/>
      <c r="AJ32" s="543"/>
      <c r="AK32" s="543"/>
      <c r="AL32" s="543"/>
      <c r="AM32" s="543"/>
      <c r="AN32" s="543"/>
      <c r="AO32" s="543"/>
      <c r="AP32" s="543"/>
      <c r="AQ32" s="543"/>
      <c r="AR32" s="145"/>
    </row>
    <row r="33" spans="2:44" ht="15.95" customHeight="1" x14ac:dyDescent="0.25">
      <c r="B33" s="145"/>
      <c r="D33" s="145"/>
      <c r="E33" s="145"/>
      <c r="F33" s="145"/>
      <c r="G33" s="145"/>
      <c r="H33" s="145"/>
      <c r="I33" s="145"/>
      <c r="J33" s="145"/>
      <c r="K33" s="145"/>
      <c r="L33" s="145"/>
      <c r="M33" s="145"/>
      <c r="N33" s="145"/>
      <c r="O33" s="145"/>
      <c r="P33" s="145"/>
      <c r="Q33" s="145"/>
      <c r="R33" s="145"/>
      <c r="S33" s="145"/>
      <c r="T33" s="145"/>
      <c r="U33" s="145"/>
      <c r="V33" s="145"/>
      <c r="W33" s="145"/>
      <c r="X33" s="145"/>
      <c r="Y33" s="145"/>
      <c r="Z33" s="145"/>
      <c r="AA33" s="145"/>
      <c r="AB33" s="145"/>
      <c r="AC33" s="145"/>
      <c r="AD33" s="145"/>
      <c r="AE33" s="145"/>
      <c r="AF33" s="145"/>
      <c r="AG33" s="145"/>
      <c r="AH33" s="145"/>
      <c r="AI33" s="145"/>
      <c r="AJ33" s="145"/>
      <c r="AK33" s="145"/>
      <c r="AL33" s="145"/>
      <c r="AM33" s="145"/>
      <c r="AN33" s="145"/>
      <c r="AO33" s="145"/>
      <c r="AP33" s="145"/>
      <c r="AQ33" s="145"/>
      <c r="AR33" s="145"/>
    </row>
    <row r="34" spans="2:44" ht="15.95" customHeight="1" x14ac:dyDescent="0.25">
      <c r="B34" s="145"/>
      <c r="C34" s="480" t="s">
        <v>1958</v>
      </c>
      <c r="D34" s="145"/>
      <c r="E34" s="145"/>
      <c r="F34" s="145"/>
      <c r="G34" s="145"/>
      <c r="H34" s="145"/>
      <c r="I34" s="145"/>
      <c r="J34" s="145"/>
      <c r="K34" s="145"/>
      <c r="L34" s="145"/>
      <c r="M34" s="145"/>
      <c r="N34" s="145"/>
      <c r="O34" s="145"/>
      <c r="P34" s="145"/>
      <c r="Q34" s="145"/>
      <c r="R34" s="145"/>
      <c r="S34" s="145"/>
      <c r="T34" s="145"/>
      <c r="U34" s="145"/>
      <c r="V34" s="145"/>
      <c r="W34" s="145"/>
      <c r="X34" s="145"/>
      <c r="Y34" s="145"/>
      <c r="Z34" s="145"/>
      <c r="AA34" s="145"/>
      <c r="AB34" s="145"/>
      <c r="AC34" s="145"/>
      <c r="AD34" s="145"/>
      <c r="AE34" s="145"/>
      <c r="AF34" s="145"/>
      <c r="AG34" s="145"/>
      <c r="AH34" s="145"/>
      <c r="AI34" s="145"/>
      <c r="AJ34" s="145"/>
      <c r="AK34" s="145"/>
      <c r="AL34" s="145"/>
      <c r="AM34" s="145"/>
      <c r="AN34" s="145"/>
      <c r="AO34" s="145"/>
      <c r="AP34" s="145"/>
      <c r="AQ34" s="145"/>
      <c r="AR34" s="145"/>
    </row>
    <row r="35" spans="2:44" ht="15.95" customHeight="1" x14ac:dyDescent="0.25">
      <c r="B35" s="145"/>
      <c r="C35" s="542" t="s">
        <v>1959</v>
      </c>
      <c r="D35" s="542"/>
      <c r="E35" s="542"/>
      <c r="F35" s="542"/>
      <c r="G35" s="542"/>
      <c r="H35" s="542"/>
      <c r="I35" s="542"/>
      <c r="J35" s="542"/>
      <c r="K35" s="542"/>
      <c r="L35" s="542"/>
      <c r="M35" s="542"/>
      <c r="N35" s="542"/>
      <c r="O35" s="542"/>
      <c r="P35" s="542"/>
      <c r="Q35" s="542"/>
      <c r="R35" s="542"/>
      <c r="S35" s="542"/>
      <c r="T35" s="542"/>
      <c r="U35" s="542"/>
      <c r="V35" s="542"/>
      <c r="W35" s="542"/>
      <c r="X35" s="542"/>
      <c r="Y35" s="542"/>
      <c r="Z35" s="542"/>
      <c r="AA35" s="542"/>
      <c r="AB35" s="542"/>
      <c r="AC35" s="542"/>
      <c r="AD35" s="542"/>
      <c r="AE35" s="542"/>
      <c r="AF35" s="542"/>
      <c r="AG35" s="542"/>
      <c r="AH35" s="542"/>
      <c r="AI35" s="542"/>
      <c r="AJ35" s="542"/>
      <c r="AK35" s="542"/>
      <c r="AL35" s="542"/>
      <c r="AM35" s="542"/>
      <c r="AN35" s="542"/>
      <c r="AO35" s="542"/>
      <c r="AP35" s="542"/>
      <c r="AQ35" s="542"/>
      <c r="AR35" s="145"/>
    </row>
    <row r="36" spans="2:44" ht="15.95" customHeight="1" x14ac:dyDescent="0.25">
      <c r="B36" s="145"/>
      <c r="C36" s="542"/>
      <c r="D36" s="542"/>
      <c r="E36" s="542"/>
      <c r="F36" s="542"/>
      <c r="G36" s="542"/>
      <c r="H36" s="542"/>
      <c r="I36" s="542"/>
      <c r="J36" s="542"/>
      <c r="K36" s="542"/>
      <c r="L36" s="542"/>
      <c r="M36" s="542"/>
      <c r="N36" s="542"/>
      <c r="O36" s="542"/>
      <c r="P36" s="542"/>
      <c r="Q36" s="542"/>
      <c r="R36" s="542"/>
      <c r="S36" s="542"/>
      <c r="T36" s="542"/>
      <c r="U36" s="542"/>
      <c r="V36" s="542"/>
      <c r="W36" s="542"/>
      <c r="X36" s="542"/>
      <c r="Y36" s="542"/>
      <c r="Z36" s="542"/>
      <c r="AA36" s="542"/>
      <c r="AB36" s="542"/>
      <c r="AC36" s="542"/>
      <c r="AD36" s="542"/>
      <c r="AE36" s="542"/>
      <c r="AF36" s="542"/>
      <c r="AG36" s="542"/>
      <c r="AH36" s="542"/>
      <c r="AI36" s="542"/>
      <c r="AJ36" s="542"/>
      <c r="AK36" s="542"/>
      <c r="AL36" s="542"/>
      <c r="AM36" s="542"/>
      <c r="AN36" s="542"/>
      <c r="AO36" s="542"/>
      <c r="AP36" s="542"/>
      <c r="AQ36" s="542"/>
      <c r="AR36" s="145"/>
    </row>
    <row r="37" spans="2:44" ht="15.95" customHeight="1" x14ac:dyDescent="0.25">
      <c r="B37" s="145"/>
      <c r="C37" s="145"/>
      <c r="D37" s="145"/>
      <c r="E37" s="145"/>
      <c r="F37" s="145"/>
      <c r="G37" s="145"/>
      <c r="H37" s="145"/>
      <c r="I37" s="145"/>
      <c r="J37" s="145"/>
      <c r="K37" s="145"/>
      <c r="L37" s="145"/>
      <c r="M37" s="145"/>
      <c r="N37" s="145"/>
      <c r="O37" s="145"/>
      <c r="P37" s="145"/>
      <c r="Q37" s="145"/>
      <c r="R37" s="145"/>
      <c r="S37" s="145"/>
      <c r="T37" s="145"/>
      <c r="U37" s="145"/>
      <c r="V37" s="145"/>
      <c r="W37" s="145"/>
      <c r="X37" s="145"/>
      <c r="Y37" s="145"/>
      <c r="Z37" s="145"/>
      <c r="AA37" s="145"/>
      <c r="AB37" s="145"/>
      <c r="AC37" s="145"/>
      <c r="AD37" s="145"/>
      <c r="AE37" s="145"/>
      <c r="AF37" s="145"/>
      <c r="AG37" s="145"/>
      <c r="AH37" s="145"/>
      <c r="AI37" s="145"/>
      <c r="AJ37" s="145"/>
      <c r="AK37" s="145"/>
      <c r="AL37" s="145"/>
      <c r="AM37" s="145"/>
      <c r="AN37" s="145"/>
      <c r="AO37" s="145"/>
      <c r="AP37" s="145"/>
      <c r="AQ37" s="145"/>
      <c r="AR37" s="145"/>
    </row>
    <row r="38" spans="2:44" ht="15.95" customHeight="1" x14ac:dyDescent="0.25">
      <c r="B38" s="145"/>
      <c r="S38" s="544" t="s">
        <v>1981</v>
      </c>
      <c r="T38" s="544"/>
      <c r="U38" s="544"/>
      <c r="V38" s="544"/>
      <c r="W38" s="544"/>
      <c r="X38" s="544"/>
      <c r="Y38" s="544"/>
      <c r="Z38" s="544"/>
      <c r="AA38" s="544"/>
      <c r="AB38" s="544"/>
      <c r="AC38" s="544"/>
      <c r="AD38" s="544"/>
      <c r="AE38" s="544"/>
      <c r="AF38" s="544"/>
      <c r="AG38" s="544"/>
      <c r="AH38" s="544"/>
      <c r="AI38" s="544"/>
      <c r="AJ38" s="544"/>
      <c r="AK38" s="544"/>
      <c r="AL38" s="544"/>
      <c r="AM38" s="544"/>
      <c r="AN38" s="544"/>
      <c r="AO38" s="544"/>
      <c r="AP38" s="544"/>
      <c r="AQ38" s="544"/>
      <c r="AR38" s="145"/>
    </row>
    <row r="39" spans="2:44" ht="15.95" customHeight="1" x14ac:dyDescent="0.25">
      <c r="B39" s="145"/>
      <c r="S39" s="544"/>
      <c r="T39" s="544"/>
      <c r="U39" s="544"/>
      <c r="V39" s="544"/>
      <c r="W39" s="544"/>
      <c r="X39" s="544"/>
      <c r="Y39" s="544"/>
      <c r="Z39" s="544"/>
      <c r="AA39" s="544"/>
      <c r="AB39" s="544"/>
      <c r="AC39" s="544"/>
      <c r="AD39" s="544"/>
      <c r="AE39" s="544"/>
      <c r="AF39" s="544"/>
      <c r="AG39" s="544"/>
      <c r="AH39" s="544"/>
      <c r="AI39" s="544"/>
      <c r="AJ39" s="544"/>
      <c r="AK39" s="544"/>
      <c r="AL39" s="544"/>
      <c r="AM39" s="544"/>
      <c r="AN39" s="544"/>
      <c r="AO39" s="544"/>
      <c r="AP39" s="544"/>
      <c r="AQ39" s="544"/>
      <c r="AR39" s="145"/>
    </row>
    <row r="40" spans="2:44" ht="15.95" customHeight="1" x14ac:dyDescent="0.25">
      <c r="B40" s="145"/>
      <c r="AQ40" s="145"/>
      <c r="AR40" s="145"/>
    </row>
    <row r="41" spans="2:44" ht="15.95" customHeight="1" x14ac:dyDescent="0.25">
      <c r="B41" s="145"/>
      <c r="S41" s="542" t="s">
        <v>1960</v>
      </c>
      <c r="T41" s="542"/>
      <c r="U41" s="542"/>
      <c r="V41" s="542"/>
      <c r="W41" s="542"/>
      <c r="X41" s="542"/>
      <c r="Y41" s="542"/>
      <c r="Z41" s="542"/>
      <c r="AA41" s="542"/>
      <c r="AB41" s="542"/>
      <c r="AC41" s="542"/>
      <c r="AD41" s="542"/>
      <c r="AE41" s="542"/>
      <c r="AF41" s="542"/>
      <c r="AG41" s="542"/>
      <c r="AH41" s="542"/>
      <c r="AI41" s="542"/>
      <c r="AJ41" s="542"/>
      <c r="AK41" s="542"/>
      <c r="AL41" s="542"/>
      <c r="AM41" s="542"/>
      <c r="AN41" s="542"/>
      <c r="AO41" s="542"/>
      <c r="AP41" s="542"/>
      <c r="AQ41" s="542"/>
      <c r="AR41" s="145"/>
    </row>
    <row r="42" spans="2:44" ht="15.95" customHeight="1" x14ac:dyDescent="0.25">
      <c r="B42" s="145"/>
      <c r="S42" s="542"/>
      <c r="T42" s="542"/>
      <c r="U42" s="542"/>
      <c r="V42" s="542"/>
      <c r="W42" s="542"/>
      <c r="X42" s="542"/>
      <c r="Y42" s="542"/>
      <c r="Z42" s="542"/>
      <c r="AA42" s="542"/>
      <c r="AB42" s="542"/>
      <c r="AC42" s="542"/>
      <c r="AD42" s="542"/>
      <c r="AE42" s="542"/>
      <c r="AF42" s="542"/>
      <c r="AG42" s="542"/>
      <c r="AH42" s="542"/>
      <c r="AI42" s="542"/>
      <c r="AJ42" s="542"/>
      <c r="AK42" s="542"/>
      <c r="AL42" s="542"/>
      <c r="AM42" s="542"/>
      <c r="AN42" s="542"/>
      <c r="AO42" s="542"/>
      <c r="AP42" s="542"/>
      <c r="AQ42" s="542"/>
      <c r="AR42" s="145"/>
    </row>
    <row r="43" spans="2:44" ht="15.95" customHeight="1" x14ac:dyDescent="0.25">
      <c r="B43" s="145"/>
      <c r="C43" s="145"/>
      <c r="D43" s="145"/>
      <c r="E43" s="145"/>
      <c r="F43" s="145"/>
      <c r="G43" s="145"/>
      <c r="H43" s="145"/>
      <c r="I43" s="145"/>
      <c r="J43" s="145"/>
      <c r="K43" s="145"/>
      <c r="L43" s="145"/>
      <c r="M43" s="145"/>
      <c r="O43" s="145"/>
      <c r="P43" s="145"/>
      <c r="Q43" s="145"/>
      <c r="R43" s="145"/>
      <c r="S43" s="145"/>
      <c r="T43" s="145"/>
      <c r="U43" s="145"/>
      <c r="V43" s="145"/>
      <c r="W43" s="145"/>
      <c r="X43" s="145"/>
      <c r="Y43" s="145"/>
      <c r="Z43" s="145"/>
      <c r="AA43" s="145"/>
      <c r="AB43" s="145"/>
      <c r="AQ43" s="145"/>
      <c r="AR43" s="145"/>
    </row>
    <row r="44" spans="2:44" ht="15.95" customHeight="1" x14ac:dyDescent="0.25">
      <c r="B44" s="145"/>
      <c r="C44" s="145"/>
      <c r="D44" s="145"/>
      <c r="E44" s="145"/>
      <c r="F44" s="145"/>
      <c r="G44" s="145"/>
      <c r="H44" s="145"/>
      <c r="I44" s="145"/>
      <c r="J44" s="145"/>
      <c r="K44" s="145"/>
      <c r="L44" s="145"/>
      <c r="M44" s="145"/>
      <c r="N44" s="145"/>
      <c r="O44" s="145"/>
      <c r="P44" s="145"/>
      <c r="Q44" s="145"/>
      <c r="R44" s="145"/>
      <c r="S44" s="145"/>
      <c r="T44" s="145"/>
      <c r="U44" s="145"/>
      <c r="V44" s="145"/>
      <c r="W44" s="145"/>
      <c r="X44" s="145"/>
      <c r="Y44" s="145"/>
      <c r="Z44" s="145"/>
      <c r="AA44" s="145"/>
      <c r="AB44" s="145"/>
      <c r="AQ44" s="145"/>
      <c r="AR44" s="145"/>
    </row>
    <row r="45" spans="2:44" ht="15.95" customHeight="1" x14ac:dyDescent="0.25">
      <c r="B45" s="145"/>
      <c r="C45" s="480" t="s">
        <v>1961</v>
      </c>
      <c r="D45" s="145"/>
      <c r="E45" s="145"/>
      <c r="F45" s="145"/>
      <c r="G45" s="145"/>
      <c r="H45" s="145"/>
      <c r="I45" s="145"/>
      <c r="J45" s="145"/>
      <c r="K45" s="145"/>
      <c r="L45" s="145"/>
      <c r="M45" s="145"/>
      <c r="N45" s="145"/>
      <c r="O45" s="145"/>
      <c r="P45" s="145"/>
      <c r="Q45" s="145"/>
      <c r="R45" s="145"/>
      <c r="S45" s="145"/>
      <c r="T45" s="145"/>
      <c r="U45" s="145"/>
      <c r="V45" s="145"/>
      <c r="W45" s="145"/>
      <c r="X45" s="145"/>
      <c r="Y45" s="145"/>
      <c r="Z45" s="145"/>
      <c r="AA45" s="145"/>
      <c r="AB45" s="145"/>
      <c r="AC45" s="145"/>
      <c r="AD45" s="145"/>
      <c r="AE45" s="145"/>
      <c r="AF45" s="145"/>
      <c r="AG45" s="145"/>
      <c r="AH45" s="145"/>
      <c r="AI45" s="145"/>
      <c r="AJ45" s="145"/>
      <c r="AK45" s="145"/>
      <c r="AL45" s="145"/>
      <c r="AM45" s="145"/>
      <c r="AN45" s="145"/>
      <c r="AO45" s="145"/>
      <c r="AP45" s="145"/>
      <c r="AQ45" s="145"/>
      <c r="AR45" s="145"/>
    </row>
    <row r="46" spans="2:44" ht="15.95" customHeight="1" x14ac:dyDescent="0.25">
      <c r="B46" s="145"/>
      <c r="C46" s="542" t="s">
        <v>1962</v>
      </c>
      <c r="D46" s="542"/>
      <c r="E46" s="542"/>
      <c r="F46" s="542"/>
      <c r="G46" s="542"/>
      <c r="H46" s="542"/>
      <c r="I46" s="542"/>
      <c r="J46" s="542"/>
      <c r="K46" s="542"/>
      <c r="L46" s="542"/>
      <c r="M46" s="542"/>
      <c r="N46" s="542"/>
      <c r="O46" s="542"/>
      <c r="P46" s="542"/>
      <c r="Q46" s="542"/>
      <c r="R46" s="542"/>
      <c r="S46" s="542"/>
      <c r="T46" s="542"/>
      <c r="U46" s="542"/>
      <c r="V46" s="542"/>
      <c r="W46" s="542"/>
      <c r="X46" s="542"/>
      <c r="Y46" s="542"/>
      <c r="Z46" s="542"/>
      <c r="AA46" s="542"/>
      <c r="AB46" s="542"/>
      <c r="AC46" s="542"/>
      <c r="AD46" s="542"/>
      <c r="AE46" s="542"/>
      <c r="AF46" s="542"/>
      <c r="AG46" s="542"/>
      <c r="AH46" s="542"/>
      <c r="AI46" s="542"/>
      <c r="AJ46" s="542"/>
      <c r="AK46" s="542"/>
      <c r="AL46" s="542"/>
      <c r="AM46" s="542"/>
      <c r="AN46" s="542"/>
      <c r="AO46" s="542"/>
      <c r="AP46" s="542"/>
      <c r="AQ46" s="542"/>
      <c r="AR46" s="145"/>
    </row>
    <row r="47" spans="2:44" ht="15.95" customHeight="1" x14ac:dyDescent="0.25">
      <c r="B47" s="145"/>
      <c r="C47" s="542"/>
      <c r="D47" s="542"/>
      <c r="E47" s="542"/>
      <c r="F47" s="542"/>
      <c r="G47" s="542"/>
      <c r="H47" s="542"/>
      <c r="I47" s="542"/>
      <c r="J47" s="542"/>
      <c r="K47" s="542"/>
      <c r="L47" s="542"/>
      <c r="M47" s="542"/>
      <c r="N47" s="542"/>
      <c r="O47" s="542"/>
      <c r="P47" s="542"/>
      <c r="Q47" s="542"/>
      <c r="R47" s="542"/>
      <c r="S47" s="542"/>
      <c r="T47" s="542"/>
      <c r="U47" s="542"/>
      <c r="V47" s="542"/>
      <c r="W47" s="542"/>
      <c r="X47" s="542"/>
      <c r="Y47" s="542"/>
      <c r="Z47" s="542"/>
      <c r="AA47" s="542"/>
      <c r="AB47" s="542"/>
      <c r="AC47" s="542"/>
      <c r="AD47" s="542"/>
      <c r="AE47" s="542"/>
      <c r="AF47" s="542"/>
      <c r="AG47" s="542"/>
      <c r="AH47" s="542"/>
      <c r="AI47" s="542"/>
      <c r="AJ47" s="542"/>
      <c r="AK47" s="542"/>
      <c r="AL47" s="542"/>
      <c r="AM47" s="542"/>
      <c r="AN47" s="542"/>
      <c r="AO47" s="542"/>
      <c r="AP47" s="542"/>
      <c r="AQ47" s="542"/>
      <c r="AR47" s="145"/>
    </row>
    <row r="48" spans="2:44" ht="15.95" customHeight="1" x14ac:dyDescent="0.25">
      <c r="B48" s="145"/>
      <c r="C48" s="145"/>
      <c r="D48" s="145"/>
      <c r="E48" s="145"/>
      <c r="F48" s="145"/>
      <c r="G48" s="145"/>
      <c r="H48" s="145"/>
      <c r="I48" s="145"/>
      <c r="J48" s="145"/>
      <c r="K48" s="145"/>
      <c r="L48" s="145"/>
      <c r="M48" s="145"/>
      <c r="N48" s="145"/>
      <c r="O48" s="145"/>
      <c r="P48" s="145"/>
      <c r="Q48" s="145"/>
      <c r="R48" s="145"/>
      <c r="S48" s="145"/>
      <c r="T48" s="145"/>
      <c r="U48" s="145"/>
      <c r="V48" s="145"/>
      <c r="W48" s="145"/>
      <c r="X48" s="145"/>
      <c r="Y48" s="145"/>
      <c r="Z48" s="145"/>
      <c r="AA48" s="145"/>
      <c r="AB48" s="145"/>
      <c r="AC48" s="145"/>
      <c r="AD48" s="145"/>
      <c r="AE48" s="145"/>
      <c r="AF48" s="145"/>
      <c r="AG48" s="145"/>
      <c r="AH48" s="145"/>
      <c r="AI48" s="145"/>
      <c r="AJ48" s="145"/>
      <c r="AK48" s="145"/>
      <c r="AL48" s="145"/>
      <c r="AM48" s="145"/>
      <c r="AN48" s="145"/>
      <c r="AO48" s="145"/>
      <c r="AP48" s="145"/>
      <c r="AQ48" s="145"/>
      <c r="AR48" s="145"/>
    </row>
    <row r="49" spans="2:44" ht="15.95" customHeight="1" x14ac:dyDescent="0.25">
      <c r="B49" s="145"/>
      <c r="C49" s="481" t="s">
        <v>1963</v>
      </c>
      <c r="D49" s="145"/>
      <c r="E49" s="145"/>
      <c r="F49" s="145"/>
      <c r="G49" s="145"/>
      <c r="H49" s="145"/>
      <c r="I49" s="145"/>
      <c r="J49" s="145"/>
      <c r="K49" s="145"/>
      <c r="L49" s="145"/>
      <c r="M49" s="145"/>
      <c r="N49" s="145"/>
      <c r="O49" s="145"/>
      <c r="P49" s="145"/>
      <c r="Q49" s="145"/>
      <c r="R49" s="145"/>
      <c r="S49" s="145"/>
      <c r="T49" s="145"/>
      <c r="U49" s="145"/>
      <c r="V49" s="145"/>
      <c r="W49" s="145"/>
      <c r="X49" s="145"/>
      <c r="Y49" s="145"/>
      <c r="Z49" s="145"/>
      <c r="AA49" s="145"/>
      <c r="AB49" s="145"/>
      <c r="AC49" s="145"/>
      <c r="AD49" s="145"/>
      <c r="AE49" s="145"/>
      <c r="AF49" s="145"/>
      <c r="AG49" s="145"/>
      <c r="AH49" s="145"/>
      <c r="AI49" s="145"/>
      <c r="AJ49" s="145"/>
      <c r="AK49" s="145"/>
      <c r="AL49" s="145"/>
      <c r="AM49" s="145"/>
      <c r="AN49" s="145"/>
      <c r="AO49" s="145"/>
      <c r="AP49" s="145"/>
      <c r="AQ49" s="145"/>
      <c r="AR49" s="145"/>
    </row>
    <row r="50" spans="2:44" ht="15.95" customHeight="1" x14ac:dyDescent="0.25">
      <c r="B50" s="145"/>
      <c r="C50" s="542" t="s">
        <v>1964</v>
      </c>
      <c r="D50" s="542"/>
      <c r="E50" s="542"/>
      <c r="F50" s="542"/>
      <c r="G50" s="542"/>
      <c r="H50" s="542"/>
      <c r="I50" s="542"/>
      <c r="J50" s="542"/>
      <c r="K50" s="542"/>
      <c r="L50" s="542"/>
      <c r="M50" s="542"/>
      <c r="N50" s="542"/>
      <c r="O50" s="542"/>
      <c r="P50" s="542"/>
      <c r="Q50" s="542"/>
      <c r="R50" s="542"/>
      <c r="S50" s="542"/>
      <c r="T50" s="542"/>
      <c r="U50" s="542"/>
      <c r="V50" s="542"/>
      <c r="W50" s="542"/>
      <c r="X50" s="542"/>
      <c r="Y50" s="542"/>
      <c r="Z50" s="542"/>
      <c r="AA50" s="542"/>
      <c r="AB50" s="542"/>
      <c r="AC50" s="542"/>
      <c r="AD50" s="542"/>
      <c r="AE50" s="542"/>
      <c r="AF50" s="542"/>
      <c r="AG50" s="542"/>
      <c r="AH50" s="542"/>
      <c r="AI50" s="542"/>
      <c r="AJ50" s="542"/>
      <c r="AK50" s="542"/>
      <c r="AL50" s="542"/>
      <c r="AM50" s="542"/>
      <c r="AN50" s="542"/>
      <c r="AO50" s="542"/>
      <c r="AP50" s="542"/>
      <c r="AQ50" s="542"/>
      <c r="AR50" s="145"/>
    </row>
    <row r="51" spans="2:44" ht="15.95" customHeight="1" x14ac:dyDescent="0.25">
      <c r="B51" s="145"/>
      <c r="C51" s="542"/>
      <c r="D51" s="542"/>
      <c r="E51" s="542"/>
      <c r="F51" s="542"/>
      <c r="G51" s="542"/>
      <c r="H51" s="542"/>
      <c r="I51" s="542"/>
      <c r="J51" s="542"/>
      <c r="K51" s="542"/>
      <c r="L51" s="542"/>
      <c r="M51" s="542"/>
      <c r="N51" s="542"/>
      <c r="O51" s="542"/>
      <c r="P51" s="542"/>
      <c r="Q51" s="542"/>
      <c r="R51" s="542"/>
      <c r="S51" s="542"/>
      <c r="T51" s="542"/>
      <c r="U51" s="542"/>
      <c r="V51" s="542"/>
      <c r="W51" s="542"/>
      <c r="X51" s="542"/>
      <c r="Y51" s="542"/>
      <c r="Z51" s="542"/>
      <c r="AA51" s="542"/>
      <c r="AB51" s="542"/>
      <c r="AC51" s="542"/>
      <c r="AD51" s="542"/>
      <c r="AE51" s="542"/>
      <c r="AF51" s="542"/>
      <c r="AG51" s="542"/>
      <c r="AH51" s="542"/>
      <c r="AI51" s="542"/>
      <c r="AJ51" s="542"/>
      <c r="AK51" s="542"/>
      <c r="AL51" s="542"/>
      <c r="AM51" s="542"/>
      <c r="AN51" s="542"/>
      <c r="AO51" s="542"/>
      <c r="AP51" s="542"/>
      <c r="AQ51" s="542"/>
      <c r="AR51" s="145"/>
    </row>
    <row r="52" spans="2:44" ht="15.95" customHeight="1" x14ac:dyDescent="0.25">
      <c r="B52" s="145"/>
      <c r="C52" s="145"/>
      <c r="D52" s="145"/>
      <c r="E52" s="145"/>
      <c r="F52" s="145"/>
      <c r="G52" s="145"/>
      <c r="H52" s="145"/>
      <c r="I52" s="145"/>
      <c r="J52" s="145"/>
      <c r="K52" s="145"/>
      <c r="L52" s="145"/>
      <c r="M52" s="145"/>
      <c r="N52" s="145"/>
      <c r="O52" s="145"/>
      <c r="P52" s="145"/>
      <c r="Q52" s="145"/>
      <c r="R52" s="145"/>
      <c r="S52" s="145"/>
      <c r="T52" s="145"/>
      <c r="U52" s="145"/>
      <c r="V52" s="145"/>
      <c r="W52" s="145"/>
      <c r="X52" s="145"/>
      <c r="Y52" s="145"/>
      <c r="Z52" s="145"/>
      <c r="AA52" s="145"/>
      <c r="AB52" s="145"/>
      <c r="AC52" s="145"/>
      <c r="AD52" s="145"/>
      <c r="AE52" s="145"/>
      <c r="AF52" s="145"/>
      <c r="AG52" s="145"/>
      <c r="AH52" s="145"/>
      <c r="AI52" s="145"/>
      <c r="AJ52" s="145"/>
      <c r="AK52" s="145"/>
      <c r="AL52" s="145"/>
      <c r="AM52" s="145"/>
      <c r="AN52" s="145"/>
      <c r="AO52" s="145"/>
      <c r="AP52" s="145"/>
      <c r="AQ52" s="145"/>
      <c r="AR52" s="145"/>
    </row>
    <row r="53" spans="2:44" ht="15.95" hidden="1" customHeight="1" x14ac:dyDescent="0.25">
      <c r="B53" s="145"/>
      <c r="D53" s="145"/>
      <c r="E53" s="145"/>
      <c r="F53" s="145"/>
      <c r="G53" s="145"/>
      <c r="H53" s="145"/>
      <c r="I53" s="145"/>
      <c r="J53" s="145"/>
      <c r="K53" s="145"/>
      <c r="L53" s="145"/>
      <c r="M53" s="145"/>
      <c r="N53" s="145"/>
      <c r="O53" s="145"/>
      <c r="P53" s="145"/>
      <c r="Q53" s="145"/>
      <c r="R53" s="145"/>
      <c r="S53" s="145"/>
      <c r="T53" s="145"/>
      <c r="U53" s="145"/>
      <c r="V53" s="145"/>
      <c r="W53" s="145"/>
      <c r="X53" s="145"/>
      <c r="Y53" s="145"/>
      <c r="Z53" s="145"/>
      <c r="AA53" s="145"/>
      <c r="AB53" s="145"/>
      <c r="AC53" s="145"/>
      <c r="AD53" s="145"/>
      <c r="AE53" s="145"/>
      <c r="AF53" s="145"/>
      <c r="AG53" s="145"/>
      <c r="AH53" s="145"/>
      <c r="AI53" s="145"/>
      <c r="AJ53" s="145"/>
      <c r="AK53" s="145"/>
      <c r="AL53" s="145"/>
      <c r="AM53" s="145"/>
      <c r="AN53" s="145"/>
      <c r="AO53" s="145"/>
      <c r="AP53" s="145"/>
      <c r="AQ53" s="145"/>
      <c r="AR53" s="145"/>
    </row>
    <row r="54" spans="2:44" ht="15.95" hidden="1" customHeight="1" x14ac:dyDescent="0.25">
      <c r="B54" s="145"/>
      <c r="D54" s="145"/>
      <c r="E54" s="145"/>
      <c r="F54" s="145"/>
      <c r="G54" s="145"/>
      <c r="H54" s="145"/>
      <c r="I54" s="145"/>
      <c r="J54" s="145"/>
      <c r="K54" s="145"/>
      <c r="L54" s="145"/>
      <c r="M54" s="145"/>
      <c r="N54" s="145"/>
      <c r="O54" s="145"/>
      <c r="P54" s="145"/>
      <c r="Q54" s="145"/>
      <c r="R54" s="145"/>
      <c r="S54" s="145"/>
      <c r="T54" s="145"/>
      <c r="U54" s="145"/>
      <c r="V54" s="145"/>
      <c r="W54" s="145"/>
      <c r="X54" s="145"/>
      <c r="Y54" s="145"/>
      <c r="Z54" s="145"/>
      <c r="AA54" s="145"/>
      <c r="AB54" s="145"/>
      <c r="AC54" s="145"/>
      <c r="AD54" s="145"/>
      <c r="AE54" s="145"/>
      <c r="AF54" s="145"/>
      <c r="AG54" s="145"/>
      <c r="AH54" s="145"/>
      <c r="AI54" s="145"/>
      <c r="AJ54" s="145"/>
      <c r="AK54" s="145"/>
      <c r="AL54" s="145"/>
      <c r="AM54" s="145"/>
      <c r="AN54" s="145"/>
      <c r="AO54" s="145"/>
      <c r="AP54" s="145"/>
      <c r="AQ54" s="145"/>
      <c r="AR54" s="145"/>
    </row>
    <row r="55" spans="2:44" ht="15.95" hidden="1" customHeight="1" x14ac:dyDescent="0.25">
      <c r="B55" s="145"/>
      <c r="C55" s="145"/>
      <c r="D55" s="145"/>
      <c r="E55" s="145"/>
      <c r="F55" s="145"/>
      <c r="G55" s="145"/>
      <c r="H55" s="145"/>
      <c r="I55" s="145"/>
      <c r="J55" s="145"/>
      <c r="K55" s="145"/>
      <c r="L55" s="145"/>
      <c r="M55" s="145"/>
      <c r="N55" s="145"/>
      <c r="O55" s="145"/>
      <c r="P55" s="145"/>
      <c r="Q55" s="145"/>
      <c r="R55" s="145"/>
      <c r="S55" s="145"/>
      <c r="T55" s="145"/>
      <c r="U55" s="145"/>
      <c r="V55" s="145"/>
      <c r="W55" s="145"/>
      <c r="X55" s="145"/>
      <c r="Y55" s="145"/>
      <c r="Z55" s="145"/>
      <c r="AA55" s="145"/>
      <c r="AB55" s="145"/>
      <c r="AC55" s="145"/>
      <c r="AD55" s="145"/>
      <c r="AE55" s="145"/>
      <c r="AF55" s="145"/>
      <c r="AG55" s="145"/>
      <c r="AH55" s="145"/>
      <c r="AI55" s="145"/>
      <c r="AJ55" s="145"/>
      <c r="AK55" s="145"/>
      <c r="AL55" s="145"/>
      <c r="AM55" s="145"/>
      <c r="AN55" s="145"/>
      <c r="AO55" s="145"/>
      <c r="AP55" s="145"/>
      <c r="AQ55" s="145"/>
      <c r="AR55" s="145"/>
    </row>
    <row r="56" spans="2:44" ht="15.95" hidden="1" customHeight="1" x14ac:dyDescent="0.25">
      <c r="B56" s="145"/>
      <c r="C56" s="145"/>
      <c r="D56" s="145"/>
      <c r="E56" s="145"/>
      <c r="F56" s="145"/>
      <c r="G56" s="145"/>
      <c r="H56" s="145"/>
      <c r="I56" s="145"/>
      <c r="J56" s="145"/>
      <c r="K56" s="145"/>
      <c r="L56" s="145"/>
      <c r="M56" s="145"/>
      <c r="N56" s="145"/>
      <c r="O56" s="145"/>
      <c r="P56" s="145"/>
      <c r="Q56" s="145"/>
      <c r="R56" s="145"/>
      <c r="S56" s="145"/>
      <c r="T56" s="145"/>
      <c r="U56" s="145"/>
      <c r="V56" s="145"/>
      <c r="W56" s="145"/>
      <c r="X56" s="145"/>
      <c r="Y56" s="145"/>
      <c r="Z56" s="145"/>
      <c r="AA56" s="145"/>
      <c r="AB56" s="145"/>
      <c r="AC56" s="145"/>
      <c r="AD56" s="145"/>
      <c r="AE56" s="145"/>
      <c r="AF56" s="145"/>
      <c r="AG56" s="145"/>
      <c r="AH56" s="145"/>
      <c r="AI56" s="145"/>
      <c r="AJ56" s="145"/>
      <c r="AK56" s="145"/>
      <c r="AL56" s="145"/>
      <c r="AM56" s="145"/>
      <c r="AN56" s="145"/>
      <c r="AO56" s="145"/>
      <c r="AP56" s="145"/>
      <c r="AQ56" s="145"/>
      <c r="AR56" s="145"/>
    </row>
    <row r="57" spans="2:44" s="67" customFormat="1" ht="15.95" hidden="1" customHeight="1" x14ac:dyDescent="0.25">
      <c r="B57" s="145"/>
      <c r="C57" s="145"/>
      <c r="D57" s="145"/>
      <c r="E57" s="145"/>
      <c r="F57" s="145"/>
      <c r="G57" s="145"/>
      <c r="H57" s="145"/>
      <c r="I57" s="145"/>
      <c r="J57" s="145"/>
      <c r="K57" s="145"/>
      <c r="L57" s="145"/>
      <c r="M57" s="145"/>
      <c r="N57" s="145"/>
      <c r="O57" s="145"/>
      <c r="P57" s="145"/>
      <c r="Q57" s="145"/>
      <c r="R57" s="145"/>
      <c r="S57" s="145"/>
      <c r="T57" s="145"/>
      <c r="U57" s="145"/>
      <c r="V57" s="145"/>
      <c r="W57" s="145"/>
      <c r="X57" s="145"/>
      <c r="Y57" s="145"/>
      <c r="Z57" s="145"/>
      <c r="AA57" s="145"/>
      <c r="AB57" s="145"/>
      <c r="AC57" s="145"/>
      <c r="AD57" s="145"/>
      <c r="AE57" s="145"/>
      <c r="AF57" s="145"/>
      <c r="AG57" s="145"/>
      <c r="AH57" s="145"/>
      <c r="AI57" s="145"/>
      <c r="AJ57" s="145"/>
      <c r="AK57" s="145"/>
      <c r="AL57" s="145"/>
      <c r="AM57" s="145"/>
      <c r="AN57" s="145"/>
      <c r="AO57" s="145"/>
      <c r="AP57" s="145"/>
      <c r="AQ57" s="145"/>
      <c r="AR57" s="145"/>
    </row>
    <row r="58" spans="2:44" s="67" customFormat="1" ht="15.95" hidden="1" customHeight="1" x14ac:dyDescent="0.25">
      <c r="B58" s="145"/>
      <c r="C58" s="145"/>
      <c r="D58" s="145"/>
      <c r="E58" s="145"/>
      <c r="F58" s="145"/>
      <c r="G58" s="145"/>
      <c r="H58" s="145"/>
      <c r="I58" s="145"/>
      <c r="J58" s="145"/>
      <c r="K58" s="145"/>
      <c r="L58" s="145"/>
      <c r="M58" s="145"/>
      <c r="N58" s="145"/>
      <c r="O58" s="145"/>
      <c r="P58" s="145"/>
      <c r="Q58" s="145"/>
      <c r="R58" s="145"/>
      <c r="S58" s="145"/>
      <c r="T58" s="145"/>
      <c r="U58" s="145"/>
      <c r="V58" s="145"/>
      <c r="W58" s="145"/>
      <c r="X58" s="145"/>
      <c r="Y58" s="145"/>
      <c r="Z58" s="145"/>
      <c r="AA58" s="145"/>
      <c r="AB58" s="145"/>
      <c r="AC58" s="145"/>
      <c r="AD58" s="145"/>
      <c r="AE58" s="145"/>
      <c r="AF58" s="145"/>
      <c r="AG58" s="145"/>
      <c r="AH58" s="145"/>
      <c r="AI58" s="145"/>
      <c r="AJ58" s="145"/>
      <c r="AK58" s="145"/>
      <c r="AL58" s="145"/>
      <c r="AM58" s="145"/>
      <c r="AN58" s="145"/>
      <c r="AO58" s="145"/>
      <c r="AP58" s="145"/>
      <c r="AQ58" s="145"/>
      <c r="AR58" s="145"/>
    </row>
    <row r="59" spans="2:44" s="67" customFormat="1" ht="15.95" hidden="1" customHeight="1" x14ac:dyDescent="0.25">
      <c r="B59" s="145"/>
      <c r="C59" s="145"/>
      <c r="D59" s="145"/>
      <c r="E59" s="145"/>
      <c r="F59" s="145"/>
      <c r="G59" s="145"/>
      <c r="H59" s="145"/>
      <c r="I59" s="145"/>
      <c r="J59" s="145"/>
      <c r="K59" s="145"/>
      <c r="L59" s="145"/>
      <c r="M59" s="145"/>
      <c r="N59" s="145"/>
      <c r="O59" s="145"/>
      <c r="P59" s="145"/>
      <c r="Q59" s="145"/>
      <c r="R59" s="145"/>
      <c r="S59" s="145"/>
      <c r="T59" s="145"/>
      <c r="U59" s="145"/>
      <c r="V59" s="145"/>
      <c r="W59" s="145"/>
      <c r="X59" s="145"/>
      <c r="Y59" s="145"/>
      <c r="Z59" s="145"/>
      <c r="AA59" s="145"/>
      <c r="AB59" s="145"/>
      <c r="AC59" s="145"/>
      <c r="AD59" s="145"/>
      <c r="AE59" s="145"/>
      <c r="AF59" s="145"/>
      <c r="AG59" s="145"/>
      <c r="AH59" s="145"/>
      <c r="AI59" s="145"/>
      <c r="AJ59" s="145"/>
      <c r="AK59" s="145"/>
      <c r="AL59" s="145"/>
      <c r="AM59" s="145"/>
      <c r="AN59" s="145"/>
      <c r="AO59" s="145"/>
      <c r="AP59" s="145"/>
      <c r="AQ59" s="145"/>
      <c r="AR59" s="145"/>
    </row>
    <row r="60" spans="2:44" s="67" customFormat="1" ht="15.95" hidden="1" customHeight="1" x14ac:dyDescent="0.25">
      <c r="B60" s="145"/>
      <c r="C60" s="145"/>
      <c r="D60" s="145"/>
      <c r="E60" s="145"/>
      <c r="F60" s="145"/>
      <c r="G60" s="145"/>
      <c r="H60" s="145"/>
      <c r="I60" s="145"/>
      <c r="J60" s="145"/>
      <c r="K60" s="145"/>
      <c r="L60" s="145"/>
      <c r="M60" s="145"/>
      <c r="N60" s="145"/>
      <c r="O60" s="145"/>
      <c r="P60" s="145"/>
      <c r="Q60" s="145"/>
      <c r="R60" s="145"/>
      <c r="S60" s="145"/>
      <c r="T60" s="145"/>
      <c r="U60" s="145"/>
      <c r="V60" s="145"/>
      <c r="W60" s="145"/>
      <c r="X60" s="145"/>
      <c r="Y60" s="145"/>
      <c r="Z60" s="145"/>
      <c r="AA60" s="145"/>
      <c r="AB60" s="145"/>
      <c r="AC60" s="145"/>
      <c r="AD60" s="145"/>
      <c r="AE60" s="145"/>
      <c r="AF60" s="145"/>
      <c r="AG60" s="145"/>
      <c r="AH60" s="145"/>
      <c r="AI60" s="145"/>
      <c r="AJ60" s="145"/>
      <c r="AK60" s="145"/>
      <c r="AL60" s="145"/>
      <c r="AM60" s="145"/>
      <c r="AN60" s="145"/>
      <c r="AO60" s="145"/>
      <c r="AP60" s="145"/>
      <c r="AQ60" s="145"/>
      <c r="AR60" s="145"/>
    </row>
    <row r="61" spans="2:44" s="67" customFormat="1" ht="15.95" hidden="1" customHeight="1" x14ac:dyDescent="0.25">
      <c r="B61" s="145"/>
      <c r="C61" s="145"/>
      <c r="D61" s="145"/>
      <c r="E61" s="145"/>
      <c r="F61" s="145"/>
      <c r="G61" s="145"/>
      <c r="H61" s="145"/>
      <c r="I61" s="145"/>
      <c r="J61" s="145"/>
      <c r="K61" s="145"/>
      <c r="L61" s="145"/>
      <c r="M61" s="145"/>
      <c r="N61" s="145"/>
      <c r="O61" s="145"/>
      <c r="P61" s="145"/>
      <c r="Q61" s="145"/>
      <c r="R61" s="145"/>
      <c r="S61" s="145"/>
      <c r="T61" s="145"/>
      <c r="U61" s="145"/>
      <c r="V61" s="145"/>
      <c r="W61" s="145"/>
      <c r="X61" s="145"/>
      <c r="Y61" s="145"/>
      <c r="Z61" s="145"/>
      <c r="AA61" s="145"/>
      <c r="AB61" s="145"/>
      <c r="AC61" s="145"/>
      <c r="AD61" s="145"/>
      <c r="AE61" s="145"/>
      <c r="AF61" s="145"/>
      <c r="AG61" s="145"/>
      <c r="AH61" s="145"/>
      <c r="AI61" s="145"/>
      <c r="AJ61" s="145"/>
      <c r="AK61" s="145"/>
      <c r="AL61" s="145"/>
      <c r="AM61" s="145"/>
      <c r="AN61" s="145"/>
      <c r="AO61" s="145"/>
      <c r="AP61" s="145"/>
      <c r="AQ61" s="145"/>
      <c r="AR61" s="145"/>
    </row>
    <row r="62" spans="2:44" s="67" customFormat="1" ht="15.95" hidden="1" customHeight="1" x14ac:dyDescent="0.25">
      <c r="B62" s="145"/>
      <c r="C62" s="145"/>
      <c r="D62" s="145"/>
      <c r="E62" s="145"/>
      <c r="F62" s="145"/>
      <c r="G62" s="145"/>
      <c r="H62" s="145"/>
      <c r="I62" s="145"/>
      <c r="J62" s="145"/>
      <c r="K62" s="145"/>
      <c r="L62" s="145"/>
      <c r="M62" s="145"/>
      <c r="N62" s="145"/>
      <c r="O62" s="145"/>
      <c r="P62" s="145"/>
      <c r="Q62" s="145"/>
      <c r="R62" s="145"/>
      <c r="S62" s="145"/>
      <c r="T62" s="145"/>
      <c r="U62" s="145"/>
      <c r="V62" s="145"/>
      <c r="W62" s="145"/>
      <c r="X62" s="145"/>
      <c r="Y62" s="145"/>
      <c r="Z62" s="145"/>
      <c r="AA62" s="145"/>
      <c r="AB62" s="145"/>
      <c r="AC62" s="145"/>
      <c r="AD62" s="145"/>
      <c r="AE62" s="145"/>
      <c r="AF62" s="145"/>
      <c r="AG62" s="145"/>
      <c r="AH62" s="145"/>
      <c r="AI62" s="145"/>
      <c r="AJ62" s="145"/>
      <c r="AK62" s="145"/>
      <c r="AL62" s="145"/>
      <c r="AM62" s="145"/>
      <c r="AN62" s="145"/>
      <c r="AO62" s="145"/>
      <c r="AP62" s="145"/>
      <c r="AQ62" s="145"/>
      <c r="AR62" s="145"/>
    </row>
    <row r="63" spans="2:44" ht="15.95" hidden="1" customHeight="1" x14ac:dyDescent="0.25">
      <c r="B63" s="145"/>
      <c r="C63" s="145"/>
      <c r="D63" s="145"/>
      <c r="E63" s="145"/>
      <c r="F63" s="145"/>
      <c r="G63" s="145"/>
      <c r="H63" s="145"/>
      <c r="I63" s="145"/>
      <c r="J63" s="145"/>
      <c r="K63" s="145"/>
      <c r="L63" s="145"/>
      <c r="M63" s="145"/>
      <c r="N63" s="145"/>
      <c r="O63" s="145"/>
      <c r="P63" s="145"/>
      <c r="Q63" s="145"/>
      <c r="R63" s="145"/>
      <c r="S63" s="145"/>
      <c r="T63" s="145"/>
      <c r="U63" s="145"/>
      <c r="V63" s="145"/>
      <c r="W63" s="145"/>
      <c r="X63" s="145"/>
      <c r="Y63" s="145"/>
      <c r="Z63" s="145"/>
      <c r="AA63" s="145"/>
      <c r="AB63" s="145"/>
      <c r="AC63" s="145"/>
      <c r="AD63" s="145"/>
      <c r="AE63" s="145"/>
      <c r="AF63" s="145"/>
      <c r="AG63" s="145"/>
      <c r="AH63" s="145"/>
      <c r="AI63" s="145"/>
      <c r="AJ63" s="145"/>
      <c r="AK63" s="145"/>
      <c r="AL63" s="145"/>
      <c r="AM63" s="145"/>
      <c r="AN63" s="145"/>
      <c r="AO63" s="145"/>
      <c r="AP63" s="145"/>
      <c r="AQ63" s="145"/>
      <c r="AR63" s="145"/>
    </row>
    <row r="64" spans="2:44" s="67" customFormat="1" ht="15.95" hidden="1" customHeight="1" x14ac:dyDescent="0.25">
      <c r="B64" s="145"/>
      <c r="C64" s="145"/>
      <c r="D64" s="145"/>
      <c r="E64" s="145"/>
      <c r="F64" s="145"/>
      <c r="G64" s="145"/>
      <c r="H64" s="145"/>
      <c r="I64" s="145"/>
      <c r="J64" s="145"/>
      <c r="K64" s="145"/>
      <c r="L64" s="145"/>
      <c r="M64" s="145"/>
      <c r="N64" s="145"/>
      <c r="O64" s="145"/>
      <c r="P64" s="145"/>
      <c r="Q64" s="145"/>
      <c r="R64" s="145"/>
      <c r="S64" s="145"/>
      <c r="T64" s="145"/>
      <c r="U64" s="145"/>
      <c r="V64" s="145"/>
      <c r="W64" s="145"/>
      <c r="X64" s="145"/>
      <c r="Y64" s="145"/>
      <c r="Z64" s="145"/>
      <c r="AA64" s="145"/>
      <c r="AB64" s="145"/>
      <c r="AC64" s="145"/>
      <c r="AD64" s="145"/>
      <c r="AE64" s="145"/>
      <c r="AF64" s="145"/>
      <c r="AG64" s="145"/>
      <c r="AH64" s="145"/>
      <c r="AI64" s="145"/>
      <c r="AJ64" s="145"/>
      <c r="AK64" s="145"/>
      <c r="AL64" s="145"/>
      <c r="AM64" s="145"/>
      <c r="AN64" s="145"/>
      <c r="AO64" s="145"/>
      <c r="AP64" s="145"/>
      <c r="AQ64" s="145"/>
      <c r="AR64" s="145"/>
    </row>
    <row r="65" spans="2:44" s="67" customFormat="1" ht="15.95" hidden="1" customHeight="1" x14ac:dyDescent="0.25">
      <c r="B65" s="145"/>
      <c r="C65" s="145"/>
      <c r="D65" s="145"/>
      <c r="E65" s="145"/>
      <c r="F65" s="145"/>
      <c r="G65" s="145"/>
      <c r="H65" s="145"/>
      <c r="I65" s="145"/>
      <c r="J65" s="145"/>
      <c r="K65" s="145"/>
      <c r="L65" s="145"/>
      <c r="M65" s="145"/>
      <c r="N65" s="145"/>
      <c r="O65" s="145"/>
      <c r="P65" s="145"/>
      <c r="Q65" s="145"/>
      <c r="R65" s="145"/>
      <c r="S65" s="145"/>
      <c r="T65" s="145"/>
      <c r="U65" s="145"/>
      <c r="V65" s="145"/>
      <c r="W65" s="145"/>
      <c r="X65" s="145"/>
      <c r="Y65" s="145"/>
      <c r="Z65" s="145"/>
      <c r="AA65" s="145"/>
      <c r="AB65" s="145"/>
      <c r="AC65" s="145"/>
      <c r="AD65" s="145"/>
      <c r="AE65" s="145"/>
      <c r="AF65" s="145"/>
      <c r="AG65" s="145"/>
      <c r="AH65" s="145"/>
      <c r="AI65" s="145"/>
      <c r="AJ65" s="145"/>
      <c r="AK65" s="145"/>
      <c r="AL65" s="145"/>
      <c r="AM65" s="145"/>
      <c r="AN65" s="145"/>
      <c r="AO65" s="145"/>
      <c r="AP65" s="145"/>
      <c r="AQ65" s="145"/>
      <c r="AR65" s="145"/>
    </row>
    <row r="66" spans="2:44" s="67" customFormat="1" ht="15.95" hidden="1" customHeight="1" x14ac:dyDescent="0.25">
      <c r="B66" s="145"/>
      <c r="C66" s="145"/>
      <c r="D66" s="145"/>
      <c r="E66" s="145"/>
      <c r="F66" s="145"/>
      <c r="G66" s="145"/>
      <c r="H66" s="145"/>
      <c r="I66" s="145"/>
      <c r="J66" s="145"/>
      <c r="K66" s="145"/>
      <c r="L66" s="145"/>
      <c r="M66" s="145"/>
      <c r="N66" s="145"/>
      <c r="O66" s="145"/>
      <c r="P66" s="145"/>
      <c r="Q66" s="145"/>
      <c r="R66" s="145"/>
      <c r="S66" s="145"/>
      <c r="T66" s="145"/>
      <c r="U66" s="145"/>
      <c r="V66" s="145"/>
      <c r="W66" s="145"/>
      <c r="X66" s="145"/>
      <c r="Y66" s="145"/>
      <c r="Z66" s="145"/>
      <c r="AA66" s="145"/>
      <c r="AB66" s="145"/>
      <c r="AC66" s="145"/>
      <c r="AD66" s="145"/>
      <c r="AE66" s="145"/>
      <c r="AF66" s="145"/>
      <c r="AG66" s="145"/>
      <c r="AH66" s="145"/>
      <c r="AI66" s="145"/>
      <c r="AJ66" s="145"/>
      <c r="AK66" s="145"/>
      <c r="AL66" s="145"/>
      <c r="AM66" s="145"/>
      <c r="AN66" s="145"/>
      <c r="AO66" s="145"/>
      <c r="AP66" s="145"/>
      <c r="AQ66" s="145"/>
      <c r="AR66" s="145"/>
    </row>
    <row r="67" spans="2:44" s="67" customFormat="1" ht="15.95" hidden="1" customHeight="1" x14ac:dyDescent="0.25">
      <c r="B67" s="145"/>
      <c r="C67" s="145"/>
      <c r="D67" s="145"/>
      <c r="E67" s="145"/>
      <c r="F67" s="145"/>
      <c r="G67" s="145"/>
      <c r="H67" s="145"/>
      <c r="I67" s="145"/>
      <c r="J67" s="145"/>
      <c r="K67" s="145"/>
      <c r="L67" s="145"/>
      <c r="M67" s="145"/>
      <c r="N67" s="145"/>
      <c r="O67" s="145"/>
      <c r="P67" s="145"/>
      <c r="Q67" s="145"/>
      <c r="R67" s="145"/>
      <c r="S67" s="145"/>
      <c r="T67" s="145"/>
      <c r="U67" s="145"/>
      <c r="V67" s="145"/>
      <c r="W67" s="145"/>
      <c r="X67" s="145"/>
      <c r="Y67" s="145"/>
      <c r="Z67" s="145"/>
      <c r="AA67" s="145"/>
      <c r="AB67" s="145"/>
      <c r="AC67" s="145"/>
      <c r="AD67" s="145"/>
      <c r="AE67" s="145"/>
      <c r="AF67" s="145"/>
      <c r="AG67" s="145"/>
      <c r="AH67" s="145"/>
      <c r="AI67" s="145"/>
      <c r="AJ67" s="145"/>
      <c r="AK67" s="145"/>
      <c r="AL67" s="145"/>
      <c r="AM67" s="145"/>
      <c r="AN67" s="145"/>
      <c r="AO67" s="145"/>
      <c r="AP67" s="145"/>
      <c r="AQ67" s="145"/>
      <c r="AR67" s="145"/>
    </row>
    <row r="68" spans="2:44" s="67" customFormat="1" ht="15.95" hidden="1" customHeight="1" x14ac:dyDescent="0.25">
      <c r="B68" s="145"/>
      <c r="C68" s="145"/>
      <c r="D68" s="145"/>
      <c r="E68" s="145"/>
      <c r="F68" s="145"/>
      <c r="G68" s="145"/>
      <c r="H68" s="145"/>
      <c r="I68" s="145"/>
      <c r="J68" s="145"/>
      <c r="K68" s="145"/>
      <c r="L68" s="145"/>
      <c r="M68" s="145"/>
      <c r="N68" s="145"/>
      <c r="O68" s="145"/>
      <c r="P68" s="145"/>
      <c r="Q68" s="145"/>
      <c r="R68" s="145"/>
      <c r="S68" s="145"/>
      <c r="T68" s="145"/>
      <c r="U68" s="145"/>
      <c r="V68" s="145"/>
      <c r="W68" s="145"/>
      <c r="X68" s="145"/>
      <c r="Y68" s="145"/>
      <c r="Z68" s="145"/>
      <c r="AA68" s="145"/>
      <c r="AB68" s="145"/>
      <c r="AC68" s="145"/>
      <c r="AD68" s="145"/>
      <c r="AE68" s="145"/>
      <c r="AF68" s="145"/>
      <c r="AG68" s="145"/>
      <c r="AH68" s="145"/>
      <c r="AI68" s="145"/>
      <c r="AJ68" s="145"/>
      <c r="AK68" s="145"/>
      <c r="AL68" s="145"/>
      <c r="AM68" s="145"/>
      <c r="AN68" s="145"/>
      <c r="AO68" s="145"/>
      <c r="AP68" s="145"/>
      <c r="AQ68" s="145"/>
      <c r="AR68" s="145"/>
    </row>
    <row r="69" spans="2:44" s="67" customFormat="1" ht="15.95" hidden="1" customHeight="1" x14ac:dyDescent="0.25">
      <c r="B69" s="145"/>
      <c r="C69" s="145"/>
      <c r="D69" s="145"/>
      <c r="E69" s="145"/>
      <c r="F69" s="145"/>
      <c r="G69" s="145"/>
      <c r="H69" s="145"/>
      <c r="I69" s="145"/>
      <c r="J69" s="145"/>
      <c r="K69" s="145"/>
      <c r="L69" s="145"/>
      <c r="M69" s="145"/>
      <c r="N69" s="145"/>
      <c r="O69" s="145"/>
      <c r="P69" s="145"/>
      <c r="Q69" s="145"/>
      <c r="R69" s="145"/>
      <c r="S69" s="145"/>
      <c r="T69" s="145"/>
      <c r="U69" s="145"/>
      <c r="V69" s="145"/>
      <c r="W69" s="145"/>
      <c r="X69" s="145"/>
      <c r="Y69" s="145"/>
      <c r="Z69" s="145"/>
      <c r="AA69" s="145"/>
      <c r="AB69" s="145"/>
      <c r="AC69" s="145"/>
      <c r="AD69" s="145"/>
      <c r="AE69" s="145"/>
      <c r="AF69" s="145"/>
      <c r="AG69" s="145"/>
      <c r="AH69" s="145"/>
      <c r="AI69" s="145"/>
      <c r="AJ69" s="145"/>
      <c r="AK69" s="145"/>
      <c r="AL69" s="145"/>
      <c r="AM69" s="145"/>
      <c r="AN69" s="145"/>
      <c r="AO69" s="145"/>
      <c r="AP69" s="145"/>
      <c r="AQ69" s="145"/>
      <c r="AR69" s="145"/>
    </row>
    <row r="70" spans="2:44" s="67" customFormat="1" ht="15.95" hidden="1" customHeight="1" x14ac:dyDescent="0.25">
      <c r="B70" s="145"/>
      <c r="C70" s="145"/>
      <c r="D70" s="145"/>
      <c r="E70" s="145"/>
      <c r="F70" s="145"/>
      <c r="G70" s="145"/>
      <c r="H70" s="145"/>
      <c r="I70" s="145"/>
      <c r="J70" s="145"/>
      <c r="K70" s="145"/>
      <c r="L70" s="145"/>
      <c r="M70" s="145"/>
      <c r="N70" s="145"/>
      <c r="O70" s="145"/>
      <c r="P70" s="145"/>
      <c r="Q70" s="145"/>
      <c r="R70" s="145"/>
      <c r="S70" s="145"/>
      <c r="T70" s="145"/>
      <c r="U70" s="145"/>
      <c r="V70" s="145"/>
      <c r="W70" s="145"/>
      <c r="X70" s="145"/>
      <c r="Y70" s="145"/>
      <c r="Z70" s="145"/>
      <c r="AA70" s="145"/>
      <c r="AB70" s="145"/>
      <c r="AC70" s="145"/>
      <c r="AD70" s="145"/>
      <c r="AE70" s="145"/>
      <c r="AF70" s="145"/>
      <c r="AG70" s="145"/>
      <c r="AH70" s="145"/>
      <c r="AI70" s="145"/>
      <c r="AJ70" s="145"/>
      <c r="AK70" s="145"/>
      <c r="AL70" s="145"/>
      <c r="AM70" s="145"/>
      <c r="AN70" s="145"/>
      <c r="AO70" s="145"/>
      <c r="AP70" s="145"/>
      <c r="AQ70" s="145"/>
      <c r="AR70" s="145"/>
    </row>
    <row r="71" spans="2:44" s="67" customFormat="1" ht="15.95" hidden="1" customHeight="1" x14ac:dyDescent="0.25">
      <c r="B71" s="145"/>
      <c r="C71" s="145"/>
      <c r="D71" s="145"/>
      <c r="E71" s="145"/>
      <c r="F71" s="145"/>
      <c r="G71" s="145"/>
      <c r="H71" s="145"/>
      <c r="I71" s="145"/>
      <c r="J71" s="145"/>
      <c r="K71" s="145"/>
      <c r="L71" s="145"/>
      <c r="M71" s="145"/>
      <c r="N71" s="145"/>
      <c r="O71" s="145"/>
      <c r="P71" s="145"/>
      <c r="Q71" s="145"/>
      <c r="R71" s="145"/>
      <c r="S71" s="145"/>
      <c r="T71" s="145"/>
      <c r="U71" s="145"/>
      <c r="V71" s="145"/>
      <c r="W71" s="145"/>
      <c r="X71" s="145"/>
      <c r="Y71" s="145"/>
      <c r="Z71" s="145"/>
      <c r="AA71" s="145"/>
      <c r="AB71" s="145"/>
      <c r="AC71" s="145"/>
      <c r="AD71" s="145"/>
      <c r="AE71" s="145"/>
      <c r="AF71" s="145"/>
      <c r="AG71" s="145"/>
      <c r="AH71" s="145"/>
      <c r="AI71" s="145"/>
      <c r="AJ71" s="145"/>
      <c r="AK71" s="145"/>
      <c r="AL71" s="145"/>
      <c r="AM71" s="145"/>
      <c r="AN71" s="145"/>
      <c r="AO71" s="145"/>
      <c r="AP71" s="145"/>
      <c r="AQ71" s="145"/>
      <c r="AR71" s="145"/>
    </row>
    <row r="72" spans="2:44" s="67" customFormat="1" ht="15.95" hidden="1" customHeight="1" x14ac:dyDescent="0.25">
      <c r="B72" s="145"/>
      <c r="C72" s="145"/>
      <c r="D72" s="145"/>
      <c r="E72" s="145"/>
      <c r="F72" s="145"/>
      <c r="G72" s="145"/>
      <c r="H72" s="145"/>
      <c r="I72" s="145"/>
      <c r="J72" s="145"/>
      <c r="K72" s="145"/>
      <c r="L72" s="145"/>
      <c r="M72" s="145"/>
      <c r="N72" s="145"/>
      <c r="O72" s="145"/>
      <c r="P72" s="145"/>
      <c r="Q72" s="145"/>
      <c r="R72" s="145"/>
      <c r="S72" s="145"/>
      <c r="T72" s="145"/>
      <c r="U72" s="145"/>
      <c r="V72" s="145"/>
      <c r="W72" s="145"/>
      <c r="X72" s="145"/>
      <c r="Y72" s="145"/>
      <c r="Z72" s="145"/>
      <c r="AA72" s="145"/>
      <c r="AB72" s="145"/>
      <c r="AC72" s="145"/>
      <c r="AD72" s="145"/>
      <c r="AE72" s="145"/>
      <c r="AF72" s="145"/>
      <c r="AG72" s="145"/>
      <c r="AH72" s="145"/>
      <c r="AI72" s="145"/>
      <c r="AJ72" s="145"/>
      <c r="AK72" s="145"/>
      <c r="AL72" s="145"/>
      <c r="AM72" s="145"/>
      <c r="AN72" s="145"/>
      <c r="AO72" s="145"/>
      <c r="AP72" s="145"/>
      <c r="AQ72" s="145"/>
      <c r="AR72" s="145"/>
    </row>
    <row r="73" spans="2:44" s="67" customFormat="1" ht="15.95" hidden="1" customHeight="1" x14ac:dyDescent="0.25">
      <c r="B73" s="145"/>
      <c r="C73" s="145"/>
      <c r="D73" s="145"/>
      <c r="E73" s="145"/>
      <c r="F73" s="145"/>
      <c r="G73" s="145"/>
      <c r="H73" s="145"/>
      <c r="I73" s="145"/>
      <c r="J73" s="145"/>
      <c r="K73" s="145"/>
      <c r="L73" s="145"/>
      <c r="M73" s="145"/>
      <c r="N73" s="145"/>
      <c r="O73" s="145"/>
      <c r="P73" s="145"/>
      <c r="Q73" s="145"/>
      <c r="R73" s="145"/>
      <c r="S73" s="145"/>
      <c r="T73" s="145"/>
      <c r="U73" s="145"/>
      <c r="V73" s="145"/>
      <c r="W73" s="145"/>
      <c r="X73" s="145"/>
      <c r="Y73" s="145"/>
      <c r="Z73" s="145"/>
      <c r="AA73" s="145"/>
      <c r="AB73" s="145"/>
      <c r="AC73" s="145"/>
      <c r="AD73" s="145"/>
      <c r="AE73" s="145"/>
      <c r="AF73" s="145"/>
      <c r="AG73" s="145"/>
      <c r="AH73" s="145"/>
      <c r="AI73" s="145"/>
      <c r="AJ73" s="145"/>
      <c r="AK73" s="145"/>
      <c r="AL73" s="145"/>
      <c r="AM73" s="145"/>
      <c r="AN73" s="145"/>
      <c r="AO73" s="145"/>
      <c r="AP73" s="145"/>
      <c r="AQ73" s="145"/>
      <c r="AR73" s="145"/>
    </row>
    <row r="74" spans="2:44" s="67" customFormat="1" ht="15.95" hidden="1" customHeight="1" x14ac:dyDescent="0.25">
      <c r="B74" s="145"/>
      <c r="C74" s="145"/>
      <c r="D74" s="145"/>
      <c r="E74" s="145"/>
      <c r="F74" s="145"/>
      <c r="G74" s="145"/>
      <c r="H74" s="145"/>
      <c r="I74" s="145"/>
      <c r="J74" s="145"/>
      <c r="K74" s="145"/>
      <c r="L74" s="145"/>
      <c r="M74" s="145"/>
      <c r="N74" s="145"/>
      <c r="O74" s="145"/>
      <c r="P74" s="145"/>
      <c r="Q74" s="145"/>
      <c r="R74" s="145"/>
      <c r="S74" s="145"/>
      <c r="T74" s="145"/>
      <c r="U74" s="145"/>
      <c r="V74" s="145"/>
      <c r="W74" s="145"/>
      <c r="X74" s="145"/>
      <c r="Y74" s="145"/>
      <c r="Z74" s="145"/>
      <c r="AA74" s="145"/>
      <c r="AB74" s="145"/>
      <c r="AC74" s="145"/>
      <c r="AD74" s="145"/>
      <c r="AE74" s="145"/>
      <c r="AF74" s="145"/>
      <c r="AG74" s="145"/>
      <c r="AH74" s="145"/>
      <c r="AI74" s="145"/>
      <c r="AJ74" s="145"/>
      <c r="AK74" s="145"/>
      <c r="AL74" s="145"/>
      <c r="AM74" s="145"/>
      <c r="AN74" s="145"/>
      <c r="AO74" s="145"/>
      <c r="AP74" s="145"/>
      <c r="AQ74" s="145"/>
      <c r="AR74" s="145"/>
    </row>
    <row r="75" spans="2:44" s="67" customFormat="1" ht="15.95" hidden="1" customHeight="1" x14ac:dyDescent="0.25">
      <c r="B75" s="145"/>
      <c r="C75" s="145"/>
      <c r="D75" s="145"/>
      <c r="E75" s="145"/>
      <c r="F75" s="145"/>
      <c r="G75" s="145"/>
      <c r="H75" s="145"/>
      <c r="I75" s="145"/>
      <c r="J75" s="145"/>
      <c r="K75" s="145"/>
      <c r="L75" s="145"/>
      <c r="M75" s="145"/>
      <c r="N75" s="145"/>
      <c r="O75" s="145"/>
      <c r="P75" s="145"/>
      <c r="Q75" s="145"/>
      <c r="R75" s="145"/>
      <c r="S75" s="145"/>
      <c r="T75" s="145"/>
      <c r="U75" s="145"/>
      <c r="V75" s="145"/>
      <c r="W75" s="145"/>
      <c r="X75" s="145"/>
      <c r="Y75" s="145"/>
      <c r="Z75" s="145"/>
      <c r="AA75" s="145"/>
      <c r="AB75" s="145"/>
      <c r="AC75" s="145"/>
      <c r="AD75" s="145"/>
      <c r="AE75" s="145"/>
      <c r="AF75" s="145"/>
      <c r="AG75" s="145"/>
      <c r="AH75" s="145"/>
      <c r="AI75" s="145"/>
      <c r="AJ75" s="145"/>
      <c r="AK75" s="145"/>
      <c r="AL75" s="145"/>
      <c r="AM75" s="145"/>
      <c r="AN75" s="145"/>
      <c r="AO75" s="145"/>
      <c r="AP75" s="145"/>
      <c r="AQ75" s="145"/>
      <c r="AR75" s="145"/>
    </row>
    <row r="76" spans="2:44" s="67" customFormat="1" ht="15.95" hidden="1" customHeight="1" x14ac:dyDescent="0.25">
      <c r="B76" s="145"/>
      <c r="C76" s="145"/>
      <c r="D76" s="145"/>
      <c r="E76" s="145"/>
      <c r="F76" s="145"/>
      <c r="G76" s="145"/>
      <c r="H76" s="145"/>
      <c r="I76" s="145"/>
      <c r="J76" s="145"/>
      <c r="K76" s="145"/>
      <c r="L76" s="145"/>
      <c r="M76" s="145"/>
      <c r="N76" s="145"/>
      <c r="O76" s="145"/>
      <c r="P76" s="145"/>
      <c r="Q76" s="145"/>
      <c r="R76" s="145"/>
      <c r="S76" s="145"/>
      <c r="T76" s="145"/>
      <c r="U76" s="145"/>
      <c r="V76" s="145"/>
      <c r="W76" s="145"/>
      <c r="X76" s="145"/>
      <c r="Y76" s="145"/>
      <c r="Z76" s="145"/>
      <c r="AA76" s="145"/>
      <c r="AB76" s="145"/>
      <c r="AC76" s="145"/>
      <c r="AD76" s="145"/>
      <c r="AE76" s="145"/>
      <c r="AF76" s="145"/>
      <c r="AG76" s="145"/>
      <c r="AH76" s="145"/>
      <c r="AI76" s="145"/>
      <c r="AJ76" s="145"/>
      <c r="AK76" s="145"/>
      <c r="AL76" s="145"/>
      <c r="AM76" s="145"/>
      <c r="AN76" s="145"/>
      <c r="AO76" s="145"/>
      <c r="AP76" s="145"/>
      <c r="AQ76" s="145"/>
      <c r="AR76" s="145"/>
    </row>
    <row r="77" spans="2:44" s="67" customFormat="1" ht="15.95" hidden="1" customHeight="1" x14ac:dyDescent="0.25">
      <c r="B77" s="145"/>
      <c r="C77" s="145"/>
      <c r="D77" s="145"/>
      <c r="E77" s="145"/>
      <c r="F77" s="145"/>
      <c r="G77" s="145"/>
      <c r="H77" s="145"/>
      <c r="I77" s="145"/>
      <c r="J77" s="145"/>
      <c r="K77" s="145"/>
      <c r="L77" s="145"/>
      <c r="M77" s="145"/>
      <c r="N77" s="145"/>
      <c r="O77" s="145"/>
      <c r="P77" s="145"/>
      <c r="Q77" s="145"/>
      <c r="R77" s="145"/>
      <c r="S77" s="145"/>
      <c r="T77" s="145"/>
      <c r="U77" s="145"/>
      <c r="V77" s="145"/>
      <c r="W77" s="145"/>
      <c r="X77" s="145"/>
      <c r="Y77" s="145"/>
      <c r="Z77" s="145"/>
      <c r="AA77" s="145"/>
      <c r="AB77" s="145"/>
      <c r="AC77" s="145"/>
      <c r="AD77" s="145"/>
      <c r="AE77" s="145"/>
      <c r="AF77" s="145"/>
      <c r="AG77" s="145"/>
      <c r="AH77" s="145"/>
      <c r="AI77" s="145"/>
      <c r="AJ77" s="145"/>
      <c r="AK77" s="145"/>
      <c r="AL77" s="145"/>
      <c r="AM77" s="145"/>
      <c r="AN77" s="145"/>
      <c r="AO77" s="145"/>
      <c r="AP77" s="145"/>
      <c r="AQ77" s="145"/>
      <c r="AR77" s="145"/>
    </row>
    <row r="78" spans="2:44" s="67" customFormat="1" ht="15.95" hidden="1" customHeight="1" x14ac:dyDescent="0.25">
      <c r="B78" s="145"/>
      <c r="C78" s="145"/>
      <c r="D78" s="145"/>
      <c r="E78" s="145"/>
      <c r="F78" s="145"/>
      <c r="G78" s="145"/>
      <c r="H78" s="145"/>
      <c r="I78" s="145"/>
      <c r="J78" s="145"/>
      <c r="K78" s="145"/>
      <c r="L78" s="145"/>
      <c r="M78" s="145"/>
      <c r="N78" s="145"/>
      <c r="O78" s="145"/>
      <c r="P78" s="145"/>
      <c r="Q78" s="145"/>
      <c r="R78" s="145"/>
      <c r="S78" s="145"/>
      <c r="T78" s="145"/>
      <c r="U78" s="145"/>
      <c r="V78" s="145"/>
      <c r="W78" s="145"/>
      <c r="X78" s="145"/>
      <c r="Y78" s="145"/>
      <c r="Z78" s="145"/>
      <c r="AA78" s="145"/>
      <c r="AB78" s="145"/>
      <c r="AC78" s="145"/>
      <c r="AD78" s="145"/>
      <c r="AE78" s="145"/>
      <c r="AF78" s="145"/>
      <c r="AG78" s="145"/>
      <c r="AH78" s="145"/>
      <c r="AI78" s="145"/>
      <c r="AJ78" s="145"/>
      <c r="AK78" s="145"/>
      <c r="AL78" s="145"/>
      <c r="AM78" s="145"/>
      <c r="AN78" s="145"/>
      <c r="AO78" s="145"/>
      <c r="AP78" s="145"/>
      <c r="AQ78" s="145"/>
      <c r="AR78" s="145"/>
    </row>
    <row r="79" spans="2:44" s="67" customFormat="1" ht="15.95" hidden="1" customHeight="1" x14ac:dyDescent="0.25">
      <c r="B79" s="145"/>
      <c r="C79" s="145"/>
      <c r="D79" s="145"/>
      <c r="E79" s="145"/>
      <c r="F79" s="145"/>
      <c r="G79" s="145"/>
      <c r="H79" s="145"/>
      <c r="I79" s="145"/>
      <c r="J79" s="145"/>
      <c r="K79" s="145"/>
      <c r="L79" s="145"/>
      <c r="M79" s="145"/>
      <c r="N79" s="145"/>
      <c r="O79" s="145"/>
      <c r="P79" s="145"/>
      <c r="Q79" s="145"/>
      <c r="R79" s="145"/>
      <c r="S79" s="145"/>
      <c r="T79" s="145"/>
      <c r="U79" s="145"/>
      <c r="V79" s="145"/>
      <c r="W79" s="145"/>
      <c r="X79" s="145"/>
      <c r="Y79" s="145"/>
      <c r="Z79" s="145"/>
      <c r="AA79" s="145"/>
      <c r="AB79" s="145"/>
      <c r="AC79" s="145"/>
      <c r="AD79" s="145"/>
      <c r="AE79" s="145"/>
      <c r="AF79" s="145"/>
      <c r="AG79" s="145"/>
      <c r="AH79" s="145"/>
      <c r="AI79" s="145"/>
      <c r="AJ79" s="145"/>
      <c r="AK79" s="145"/>
      <c r="AL79" s="145"/>
      <c r="AM79" s="145"/>
      <c r="AN79" s="145"/>
      <c r="AO79" s="145"/>
      <c r="AP79" s="145"/>
      <c r="AQ79" s="145"/>
      <c r="AR79" s="145"/>
    </row>
    <row r="80" spans="2:44" s="67" customFormat="1" ht="15.95" hidden="1" customHeight="1" x14ac:dyDescent="0.25">
      <c r="B80" s="145"/>
      <c r="C80" s="145"/>
      <c r="D80" s="145"/>
      <c r="E80" s="145"/>
      <c r="F80" s="145"/>
      <c r="G80" s="145"/>
      <c r="H80" s="145"/>
      <c r="I80" s="145"/>
      <c r="J80" s="145"/>
      <c r="K80" s="145"/>
      <c r="L80" s="145"/>
      <c r="M80" s="145"/>
      <c r="N80" s="145"/>
      <c r="O80" s="145"/>
      <c r="P80" s="145"/>
      <c r="Q80" s="145"/>
      <c r="R80" s="145"/>
      <c r="S80" s="145"/>
      <c r="T80" s="145"/>
      <c r="U80" s="145"/>
      <c r="V80" s="145"/>
      <c r="W80" s="145"/>
      <c r="X80" s="145"/>
      <c r="Y80" s="145"/>
      <c r="Z80" s="145"/>
      <c r="AA80" s="145"/>
      <c r="AB80" s="145"/>
      <c r="AC80" s="145"/>
      <c r="AD80" s="145"/>
      <c r="AE80" s="145"/>
      <c r="AF80" s="145"/>
      <c r="AG80" s="145"/>
      <c r="AH80" s="145"/>
      <c r="AI80" s="145"/>
      <c r="AJ80" s="145"/>
      <c r="AK80" s="145"/>
      <c r="AL80" s="145"/>
      <c r="AM80" s="145"/>
      <c r="AN80" s="145"/>
      <c r="AO80" s="145"/>
      <c r="AP80" s="145"/>
      <c r="AQ80" s="145"/>
      <c r="AR80" s="145"/>
    </row>
    <row r="81" spans="2:44" s="67" customFormat="1" ht="15.95" hidden="1" customHeight="1" x14ac:dyDescent="0.25">
      <c r="B81" s="145"/>
      <c r="C81" s="145"/>
      <c r="D81" s="145"/>
      <c r="E81" s="145"/>
      <c r="F81" s="145"/>
      <c r="G81" s="145"/>
      <c r="H81" s="145"/>
      <c r="I81" s="145"/>
      <c r="J81" s="145"/>
      <c r="K81" s="145"/>
      <c r="L81" s="145"/>
      <c r="M81" s="145"/>
      <c r="N81" s="145"/>
      <c r="O81" s="145"/>
      <c r="P81" s="145"/>
      <c r="Q81" s="145"/>
      <c r="R81" s="145"/>
      <c r="S81" s="145"/>
      <c r="T81" s="145"/>
      <c r="U81" s="145"/>
      <c r="V81" s="145"/>
      <c r="W81" s="145"/>
      <c r="X81" s="145"/>
      <c r="Y81" s="145"/>
      <c r="Z81" s="145"/>
      <c r="AA81" s="145"/>
      <c r="AB81" s="145"/>
      <c r="AC81" s="145"/>
      <c r="AD81" s="145"/>
      <c r="AE81" s="145"/>
      <c r="AF81" s="145"/>
      <c r="AG81" s="145"/>
      <c r="AH81" s="145"/>
      <c r="AI81" s="145"/>
      <c r="AJ81" s="145"/>
      <c r="AK81" s="145"/>
      <c r="AL81" s="145"/>
      <c r="AM81" s="145"/>
      <c r="AN81" s="145"/>
      <c r="AO81" s="145"/>
      <c r="AP81" s="145"/>
      <c r="AQ81" s="145"/>
      <c r="AR81" s="145"/>
    </row>
    <row r="82" spans="2:44" s="67" customFormat="1" ht="15.95" hidden="1" customHeight="1" x14ac:dyDescent="0.25">
      <c r="B82" s="145"/>
      <c r="C82" s="145"/>
      <c r="D82" s="145"/>
      <c r="E82" s="145"/>
      <c r="F82" s="145"/>
      <c r="G82" s="145"/>
      <c r="H82" s="145"/>
      <c r="I82" s="145"/>
      <c r="J82" s="145"/>
      <c r="K82" s="145"/>
      <c r="L82" s="145"/>
      <c r="M82" s="145"/>
      <c r="N82" s="145"/>
      <c r="O82" s="145"/>
      <c r="P82" s="145"/>
      <c r="Q82" s="145"/>
      <c r="R82" s="145"/>
      <c r="S82" s="145"/>
      <c r="T82" s="145"/>
      <c r="U82" s="145"/>
      <c r="V82" s="145"/>
      <c r="W82" s="145"/>
      <c r="X82" s="145"/>
      <c r="Y82" s="145"/>
      <c r="Z82" s="145"/>
      <c r="AA82" s="145"/>
      <c r="AB82" s="145"/>
      <c r="AC82" s="145"/>
      <c r="AD82" s="145"/>
      <c r="AE82" s="145"/>
      <c r="AF82" s="145"/>
      <c r="AG82" s="145"/>
      <c r="AH82" s="145"/>
      <c r="AI82" s="145"/>
      <c r="AJ82" s="145"/>
      <c r="AK82" s="145"/>
      <c r="AL82" s="145"/>
      <c r="AM82" s="145"/>
      <c r="AN82" s="145"/>
      <c r="AO82" s="145"/>
      <c r="AP82" s="145"/>
      <c r="AQ82" s="145"/>
      <c r="AR82" s="145"/>
    </row>
    <row r="83" spans="2:44" s="67" customFormat="1" ht="15.95" hidden="1" customHeight="1" x14ac:dyDescent="0.25">
      <c r="B83" s="145"/>
      <c r="C83" s="145"/>
      <c r="D83" s="145"/>
      <c r="E83" s="145"/>
      <c r="F83" s="145"/>
      <c r="G83" s="145"/>
      <c r="H83" s="145"/>
      <c r="I83" s="145"/>
      <c r="J83" s="145"/>
      <c r="K83" s="145"/>
      <c r="L83" s="145"/>
      <c r="M83" s="145"/>
      <c r="N83" s="145"/>
      <c r="O83" s="145"/>
      <c r="P83" s="145"/>
      <c r="Q83" s="145"/>
      <c r="R83" s="145"/>
      <c r="S83" s="145"/>
      <c r="T83" s="145"/>
      <c r="U83" s="145"/>
      <c r="V83" s="145"/>
      <c r="W83" s="145"/>
      <c r="X83" s="145"/>
      <c r="Y83" s="145"/>
      <c r="Z83" s="145"/>
      <c r="AA83" s="145"/>
      <c r="AB83" s="145"/>
      <c r="AC83" s="145"/>
      <c r="AD83" s="145"/>
      <c r="AE83" s="145"/>
      <c r="AF83" s="145"/>
      <c r="AG83" s="145"/>
      <c r="AH83" s="145"/>
      <c r="AI83" s="145"/>
      <c r="AJ83" s="145"/>
      <c r="AK83" s="145"/>
      <c r="AL83" s="145"/>
      <c r="AM83" s="145"/>
      <c r="AN83" s="145"/>
      <c r="AO83" s="145"/>
      <c r="AP83" s="145"/>
      <c r="AQ83" s="145"/>
      <c r="AR83" s="145"/>
    </row>
    <row r="84" spans="2:44" s="67" customFormat="1" ht="15.95" hidden="1" customHeight="1" x14ac:dyDescent="0.25">
      <c r="B84" s="145"/>
      <c r="C84" s="145"/>
      <c r="D84" s="145"/>
      <c r="E84" s="145"/>
      <c r="F84" s="145"/>
      <c r="G84" s="145"/>
      <c r="H84" s="145"/>
      <c r="I84" s="145"/>
      <c r="J84" s="145"/>
      <c r="K84" s="145"/>
      <c r="L84" s="145"/>
      <c r="M84" s="145"/>
      <c r="N84" s="145"/>
      <c r="O84" s="145"/>
      <c r="P84" s="145"/>
      <c r="Q84" s="145"/>
      <c r="R84" s="145"/>
      <c r="S84" s="145"/>
      <c r="T84" s="145"/>
      <c r="U84" s="145"/>
      <c r="V84" s="145"/>
      <c r="W84" s="145"/>
      <c r="X84" s="145"/>
      <c r="Y84" s="145"/>
      <c r="Z84" s="145"/>
      <c r="AA84" s="145"/>
      <c r="AB84" s="145"/>
      <c r="AC84" s="145"/>
      <c r="AD84" s="145"/>
      <c r="AE84" s="145"/>
      <c r="AF84" s="145"/>
      <c r="AG84" s="145"/>
      <c r="AH84" s="145"/>
      <c r="AI84" s="145"/>
      <c r="AJ84" s="145"/>
      <c r="AK84" s="145"/>
      <c r="AL84" s="145"/>
      <c r="AM84" s="145"/>
      <c r="AN84" s="145"/>
      <c r="AO84" s="145"/>
      <c r="AP84" s="145"/>
      <c r="AQ84" s="145"/>
      <c r="AR84" s="145"/>
    </row>
    <row r="85" spans="2:44" s="67" customFormat="1" ht="15.95" hidden="1" customHeight="1" x14ac:dyDescent="0.25">
      <c r="B85" s="145"/>
      <c r="C85" s="145"/>
      <c r="D85" s="145"/>
      <c r="E85" s="145"/>
      <c r="F85" s="145"/>
      <c r="G85" s="145"/>
      <c r="H85" s="145"/>
      <c r="I85" s="145"/>
      <c r="J85" s="145"/>
      <c r="K85" s="145"/>
      <c r="L85" s="145"/>
      <c r="M85" s="145"/>
      <c r="N85" s="145"/>
      <c r="O85" s="145"/>
      <c r="P85" s="145"/>
      <c r="Q85" s="145"/>
      <c r="R85" s="145"/>
      <c r="S85" s="145"/>
      <c r="T85" s="145"/>
      <c r="U85" s="145"/>
      <c r="V85" s="145"/>
      <c r="W85" s="145"/>
      <c r="X85" s="145"/>
      <c r="Y85" s="145"/>
      <c r="Z85" s="145"/>
      <c r="AA85" s="145"/>
      <c r="AB85" s="145"/>
      <c r="AC85" s="145"/>
      <c r="AD85" s="145"/>
      <c r="AE85" s="145"/>
      <c r="AF85" s="145"/>
      <c r="AG85" s="145"/>
      <c r="AH85" s="145"/>
      <c r="AI85" s="145"/>
      <c r="AJ85" s="145"/>
      <c r="AK85" s="145"/>
      <c r="AL85" s="145"/>
      <c r="AM85" s="145"/>
      <c r="AN85" s="145"/>
      <c r="AO85" s="145"/>
      <c r="AP85" s="145"/>
      <c r="AQ85" s="145"/>
      <c r="AR85" s="145"/>
    </row>
    <row r="86" spans="2:44" s="67" customFormat="1" ht="15.95" hidden="1" customHeight="1" x14ac:dyDescent="0.25">
      <c r="B86" s="145"/>
      <c r="C86" s="145"/>
      <c r="D86" s="145"/>
      <c r="E86" s="145"/>
      <c r="F86" s="145"/>
      <c r="G86" s="145"/>
      <c r="H86" s="145"/>
      <c r="I86" s="145"/>
      <c r="J86" s="145"/>
      <c r="K86" s="145"/>
      <c r="L86" s="145"/>
      <c r="M86" s="145"/>
      <c r="N86" s="145"/>
      <c r="O86" s="145"/>
      <c r="P86" s="145"/>
      <c r="Q86" s="145"/>
      <c r="R86" s="145"/>
      <c r="S86" s="145"/>
      <c r="T86" s="145"/>
      <c r="U86" s="145"/>
      <c r="V86" s="145"/>
      <c r="W86" s="145"/>
      <c r="X86" s="145"/>
      <c r="Y86" s="145"/>
      <c r="Z86" s="145"/>
      <c r="AA86" s="145"/>
      <c r="AB86" s="145"/>
      <c r="AC86" s="145"/>
      <c r="AD86" s="145"/>
      <c r="AE86" s="145"/>
      <c r="AF86" s="145"/>
      <c r="AG86" s="145"/>
      <c r="AH86" s="145"/>
      <c r="AI86" s="145"/>
      <c r="AJ86" s="145"/>
      <c r="AK86" s="145"/>
      <c r="AL86" s="145"/>
      <c r="AM86" s="145"/>
      <c r="AN86" s="145"/>
      <c r="AO86" s="145"/>
      <c r="AP86" s="145"/>
      <c r="AQ86" s="145"/>
      <c r="AR86" s="145"/>
    </row>
    <row r="87" spans="2:44" s="67" customFormat="1" ht="15.95" hidden="1" customHeight="1" x14ac:dyDescent="0.25">
      <c r="B87" s="145"/>
      <c r="C87" s="145"/>
      <c r="D87" s="145"/>
      <c r="E87" s="145"/>
      <c r="F87" s="145"/>
      <c r="G87" s="145"/>
      <c r="H87" s="145"/>
      <c r="I87" s="145"/>
      <c r="J87" s="145"/>
      <c r="K87" s="145"/>
      <c r="L87" s="145"/>
      <c r="M87" s="145"/>
      <c r="N87" s="145"/>
      <c r="O87" s="145"/>
      <c r="P87" s="145"/>
      <c r="Q87" s="145"/>
      <c r="R87" s="145"/>
      <c r="S87" s="145"/>
      <c r="T87" s="145"/>
      <c r="U87" s="145"/>
      <c r="V87" s="145"/>
      <c r="W87" s="145"/>
      <c r="X87" s="145"/>
      <c r="Y87" s="145"/>
      <c r="Z87" s="145"/>
      <c r="AA87" s="145"/>
      <c r="AB87" s="145"/>
      <c r="AC87" s="145"/>
      <c r="AD87" s="145"/>
      <c r="AE87" s="145"/>
      <c r="AF87" s="145"/>
      <c r="AG87" s="145"/>
      <c r="AH87" s="145"/>
      <c r="AI87" s="145"/>
      <c r="AJ87" s="145"/>
      <c r="AK87" s="145"/>
      <c r="AL87" s="145"/>
      <c r="AM87" s="145"/>
      <c r="AN87" s="145"/>
      <c r="AO87" s="145"/>
      <c r="AP87" s="145"/>
      <c r="AQ87" s="145"/>
      <c r="AR87" s="145"/>
    </row>
    <row r="88" spans="2:44" s="67" customFormat="1" ht="15.95" hidden="1" customHeight="1" x14ac:dyDescent="0.25">
      <c r="B88" s="145"/>
      <c r="C88" s="145"/>
      <c r="D88" s="145"/>
      <c r="E88" s="145"/>
      <c r="F88" s="145"/>
      <c r="G88" s="145"/>
      <c r="H88" s="145"/>
      <c r="I88" s="145"/>
      <c r="J88" s="145"/>
      <c r="K88" s="145"/>
      <c r="L88" s="145"/>
      <c r="M88" s="145"/>
      <c r="N88" s="145"/>
      <c r="O88" s="145"/>
      <c r="P88" s="145"/>
      <c r="Q88" s="145"/>
      <c r="R88" s="145"/>
      <c r="S88" s="145"/>
      <c r="T88" s="145"/>
      <c r="U88" s="145"/>
      <c r="V88" s="145"/>
      <c r="W88" s="145"/>
      <c r="X88" s="145"/>
      <c r="Y88" s="145"/>
      <c r="Z88" s="145"/>
      <c r="AA88" s="145"/>
      <c r="AB88" s="145"/>
      <c r="AC88" s="145"/>
      <c r="AD88" s="145"/>
      <c r="AE88" s="145"/>
      <c r="AF88" s="145"/>
      <c r="AG88" s="145"/>
      <c r="AH88" s="145"/>
      <c r="AI88" s="145"/>
      <c r="AJ88" s="145"/>
      <c r="AK88" s="145"/>
      <c r="AL88" s="145"/>
      <c r="AM88" s="145"/>
      <c r="AN88" s="145"/>
      <c r="AO88" s="145"/>
      <c r="AP88" s="145"/>
      <c r="AQ88" s="145"/>
      <c r="AR88" s="145"/>
    </row>
    <row r="89" spans="2:44" s="67" customFormat="1" ht="15.95" hidden="1" customHeight="1" x14ac:dyDescent="0.25">
      <c r="B89" s="145"/>
      <c r="C89" s="145"/>
      <c r="D89" s="145"/>
      <c r="E89" s="145"/>
      <c r="F89" s="145"/>
      <c r="G89" s="145"/>
      <c r="H89" s="145"/>
      <c r="I89" s="145"/>
      <c r="J89" s="145"/>
      <c r="K89" s="145"/>
      <c r="L89" s="145"/>
      <c r="M89" s="145"/>
      <c r="N89" s="145"/>
      <c r="O89" s="145"/>
      <c r="P89" s="145"/>
      <c r="Q89" s="145"/>
      <c r="R89" s="145"/>
      <c r="S89" s="145"/>
      <c r="T89" s="145"/>
      <c r="U89" s="145"/>
      <c r="V89" s="145"/>
      <c r="W89" s="145"/>
      <c r="X89" s="145"/>
      <c r="Y89" s="145"/>
      <c r="Z89" s="145"/>
      <c r="AA89" s="145"/>
      <c r="AB89" s="145"/>
      <c r="AC89" s="145"/>
      <c r="AD89" s="145"/>
      <c r="AE89" s="145"/>
      <c r="AF89" s="145"/>
      <c r="AG89" s="145"/>
      <c r="AH89" s="145"/>
      <c r="AI89" s="145"/>
      <c r="AJ89" s="145"/>
      <c r="AK89" s="145"/>
      <c r="AL89" s="145"/>
      <c r="AM89" s="145"/>
      <c r="AN89" s="145"/>
      <c r="AO89" s="145"/>
      <c r="AP89" s="145"/>
      <c r="AQ89" s="145"/>
      <c r="AR89" s="145"/>
    </row>
    <row r="90" spans="2:44" s="67" customFormat="1" ht="15.95" hidden="1" customHeight="1" x14ac:dyDescent="0.25">
      <c r="B90" s="145"/>
      <c r="C90" s="145"/>
      <c r="D90" s="145"/>
      <c r="E90" s="145"/>
      <c r="F90" s="145"/>
      <c r="G90" s="145"/>
      <c r="H90" s="145"/>
      <c r="I90" s="145"/>
      <c r="J90" s="145"/>
      <c r="K90" s="145"/>
      <c r="L90" s="145"/>
      <c r="M90" s="145"/>
      <c r="N90" s="145"/>
      <c r="O90" s="145"/>
      <c r="P90" s="145"/>
      <c r="Q90" s="145"/>
      <c r="R90" s="145"/>
      <c r="S90" s="145"/>
      <c r="T90" s="145"/>
      <c r="U90" s="145"/>
      <c r="V90" s="145"/>
      <c r="W90" s="145"/>
      <c r="X90" s="145"/>
      <c r="Y90" s="145"/>
      <c r="Z90" s="145"/>
      <c r="AA90" s="145"/>
      <c r="AB90" s="145"/>
      <c r="AC90" s="145"/>
      <c r="AD90" s="145"/>
      <c r="AE90" s="145"/>
      <c r="AF90" s="145"/>
      <c r="AG90" s="145"/>
      <c r="AH90" s="145"/>
      <c r="AI90" s="145"/>
      <c r="AJ90" s="145"/>
      <c r="AK90" s="145"/>
      <c r="AL90" s="145"/>
      <c r="AM90" s="145"/>
      <c r="AN90" s="145"/>
      <c r="AO90" s="145"/>
      <c r="AP90" s="145"/>
      <c r="AQ90" s="145"/>
      <c r="AR90" s="145"/>
    </row>
    <row r="91" spans="2:44" s="67" customFormat="1" ht="15.95" hidden="1" customHeight="1" x14ac:dyDescent="0.25">
      <c r="B91" s="145"/>
      <c r="C91" s="145"/>
      <c r="D91" s="145"/>
      <c r="E91" s="145"/>
      <c r="F91" s="145"/>
      <c r="G91" s="145"/>
      <c r="H91" s="145"/>
      <c r="I91" s="145"/>
      <c r="J91" s="145"/>
      <c r="K91" s="145"/>
      <c r="L91" s="145"/>
      <c r="M91" s="145"/>
      <c r="N91" s="145"/>
      <c r="O91" s="145"/>
      <c r="P91" s="145"/>
      <c r="Q91" s="145"/>
      <c r="R91" s="145"/>
      <c r="S91" s="145"/>
      <c r="T91" s="145"/>
      <c r="U91" s="145"/>
      <c r="V91" s="145"/>
      <c r="W91" s="145"/>
      <c r="X91" s="145"/>
      <c r="Y91" s="145"/>
      <c r="Z91" s="145"/>
      <c r="AA91" s="145"/>
      <c r="AB91" s="145"/>
      <c r="AC91" s="145"/>
      <c r="AD91" s="145"/>
      <c r="AE91" s="145"/>
      <c r="AF91" s="145"/>
      <c r="AG91" s="145"/>
      <c r="AH91" s="145"/>
      <c r="AI91" s="145"/>
      <c r="AJ91" s="145"/>
      <c r="AK91" s="145"/>
      <c r="AL91" s="145"/>
      <c r="AM91" s="145"/>
      <c r="AN91" s="145"/>
      <c r="AO91" s="145"/>
      <c r="AP91" s="145"/>
      <c r="AQ91" s="145"/>
      <c r="AR91" s="145"/>
    </row>
    <row r="92" spans="2:44" s="67" customFormat="1" ht="15.95" hidden="1" customHeight="1" x14ac:dyDescent="0.25">
      <c r="B92" s="145"/>
      <c r="C92" s="145"/>
      <c r="D92" s="145"/>
      <c r="E92" s="145"/>
      <c r="F92" s="145"/>
      <c r="G92" s="145"/>
      <c r="H92" s="145"/>
      <c r="I92" s="145"/>
      <c r="J92" s="145"/>
      <c r="K92" s="145"/>
      <c r="L92" s="145"/>
      <c r="M92" s="145"/>
      <c r="N92" s="145"/>
      <c r="O92" s="145"/>
      <c r="P92" s="145"/>
      <c r="Q92" s="145"/>
      <c r="R92" s="145"/>
      <c r="S92" s="145"/>
      <c r="T92" s="145"/>
      <c r="U92" s="145"/>
      <c r="V92" s="145"/>
      <c r="W92" s="145"/>
      <c r="X92" s="145"/>
      <c r="Y92" s="145"/>
      <c r="Z92" s="145"/>
      <c r="AA92" s="145"/>
      <c r="AB92" s="145"/>
      <c r="AC92" s="145"/>
      <c r="AD92" s="145"/>
      <c r="AE92" s="145"/>
      <c r="AF92" s="145"/>
      <c r="AG92" s="145"/>
      <c r="AH92" s="145"/>
      <c r="AI92" s="145"/>
      <c r="AJ92" s="145"/>
      <c r="AK92" s="145"/>
      <c r="AL92" s="145"/>
      <c r="AM92" s="145"/>
      <c r="AN92" s="145"/>
      <c r="AO92" s="145"/>
      <c r="AP92" s="145"/>
      <c r="AQ92" s="145"/>
      <c r="AR92" s="145"/>
    </row>
    <row r="93" spans="2:44" s="67" customFormat="1" ht="15.95" hidden="1" customHeight="1" x14ac:dyDescent="0.25">
      <c r="B93" s="145"/>
      <c r="C93" s="145"/>
      <c r="D93" s="145"/>
      <c r="E93" s="145"/>
      <c r="F93" s="145"/>
      <c r="G93" s="145"/>
      <c r="H93" s="145"/>
      <c r="I93" s="145"/>
      <c r="J93" s="145"/>
      <c r="K93" s="145"/>
      <c r="L93" s="145"/>
      <c r="M93" s="145"/>
      <c r="N93" s="145"/>
      <c r="O93" s="145"/>
      <c r="P93" s="145"/>
      <c r="Q93" s="145"/>
      <c r="R93" s="145"/>
      <c r="S93" s="145"/>
      <c r="T93" s="145"/>
      <c r="U93" s="145"/>
      <c r="V93" s="145"/>
      <c r="W93" s="145"/>
      <c r="X93" s="145"/>
      <c r="Y93" s="145"/>
      <c r="Z93" s="145"/>
      <c r="AA93" s="145"/>
      <c r="AB93" s="145"/>
      <c r="AC93" s="145"/>
      <c r="AD93" s="145"/>
      <c r="AE93" s="145"/>
      <c r="AF93" s="145"/>
      <c r="AG93" s="145"/>
      <c r="AH93" s="145"/>
      <c r="AI93" s="145"/>
      <c r="AJ93" s="145"/>
      <c r="AK93" s="145"/>
      <c r="AL93" s="145"/>
      <c r="AM93" s="145"/>
      <c r="AN93" s="145"/>
      <c r="AO93" s="145"/>
      <c r="AP93" s="145"/>
      <c r="AQ93" s="145"/>
      <c r="AR93" s="145"/>
    </row>
    <row r="94" spans="2:44" s="67" customFormat="1" ht="15.95" hidden="1" customHeight="1" x14ac:dyDescent="0.25">
      <c r="B94" s="145"/>
      <c r="C94" s="145"/>
      <c r="D94" s="145"/>
      <c r="E94" s="145"/>
      <c r="F94" s="145"/>
      <c r="G94" s="145"/>
      <c r="H94" s="145"/>
      <c r="I94" s="145"/>
      <c r="J94" s="145"/>
      <c r="K94" s="145"/>
      <c r="L94" s="145"/>
      <c r="M94" s="145"/>
      <c r="N94" s="145"/>
      <c r="O94" s="145"/>
      <c r="P94" s="145"/>
      <c r="Q94" s="145"/>
      <c r="R94" s="145"/>
      <c r="S94" s="145"/>
      <c r="T94" s="145"/>
      <c r="U94" s="145"/>
      <c r="V94" s="145"/>
      <c r="W94" s="145"/>
      <c r="X94" s="145"/>
      <c r="Y94" s="145"/>
      <c r="Z94" s="145"/>
      <c r="AA94" s="145"/>
      <c r="AB94" s="145"/>
      <c r="AC94" s="145"/>
      <c r="AD94" s="145"/>
      <c r="AE94" s="145"/>
      <c r="AF94" s="145"/>
      <c r="AG94" s="145"/>
      <c r="AH94" s="145"/>
      <c r="AI94" s="145"/>
      <c r="AJ94" s="145"/>
      <c r="AK94" s="145"/>
      <c r="AL94" s="145"/>
      <c r="AM94" s="145"/>
      <c r="AN94" s="145"/>
      <c r="AO94" s="145"/>
      <c r="AP94" s="145"/>
      <c r="AQ94" s="145"/>
      <c r="AR94" s="145"/>
    </row>
    <row r="95" spans="2:44" s="67" customFormat="1" ht="15.95" hidden="1" customHeight="1" x14ac:dyDescent="0.25">
      <c r="B95" s="145"/>
      <c r="C95" s="145"/>
      <c r="D95" s="145"/>
      <c r="E95" s="145"/>
      <c r="F95" s="145"/>
      <c r="G95" s="145"/>
      <c r="H95" s="145"/>
      <c r="I95" s="145"/>
      <c r="J95" s="145"/>
      <c r="K95" s="145"/>
      <c r="L95" s="145"/>
      <c r="M95" s="145"/>
      <c r="N95" s="145"/>
      <c r="O95" s="145"/>
      <c r="P95" s="145"/>
      <c r="Q95" s="145"/>
      <c r="R95" s="145"/>
      <c r="S95" s="145"/>
      <c r="T95" s="145"/>
      <c r="U95" s="145"/>
      <c r="V95" s="145"/>
      <c r="W95" s="145"/>
      <c r="X95" s="145"/>
      <c r="Y95" s="145"/>
      <c r="Z95" s="145"/>
      <c r="AA95" s="145"/>
      <c r="AB95" s="145"/>
      <c r="AC95" s="145"/>
      <c r="AD95" s="145"/>
      <c r="AE95" s="145"/>
      <c r="AF95" s="145"/>
      <c r="AG95" s="145"/>
      <c r="AH95" s="145"/>
      <c r="AI95" s="145"/>
      <c r="AJ95" s="145"/>
      <c r="AK95" s="145"/>
      <c r="AL95" s="145"/>
      <c r="AM95" s="145"/>
      <c r="AN95" s="145"/>
      <c r="AO95" s="145"/>
      <c r="AP95" s="145"/>
      <c r="AQ95" s="145"/>
      <c r="AR95" s="145"/>
    </row>
    <row r="96" spans="2:44" s="67" customFormat="1" ht="15.95" hidden="1" customHeight="1" x14ac:dyDescent="0.25">
      <c r="B96" s="145"/>
      <c r="C96" s="145"/>
      <c r="D96" s="145"/>
      <c r="E96" s="145"/>
      <c r="F96" s="145"/>
      <c r="G96" s="145"/>
      <c r="H96" s="145"/>
      <c r="I96" s="145"/>
      <c r="J96" s="145"/>
      <c r="K96" s="145"/>
      <c r="L96" s="145"/>
      <c r="M96" s="145"/>
      <c r="N96" s="145"/>
      <c r="O96" s="145"/>
      <c r="P96" s="145"/>
      <c r="Q96" s="145"/>
      <c r="R96" s="145"/>
      <c r="S96" s="145"/>
      <c r="T96" s="145"/>
      <c r="U96" s="145"/>
      <c r="V96" s="145"/>
      <c r="W96" s="145"/>
      <c r="X96" s="145"/>
      <c r="Y96" s="145"/>
      <c r="Z96" s="145"/>
      <c r="AA96" s="145"/>
      <c r="AB96" s="145"/>
      <c r="AC96" s="145"/>
      <c r="AD96" s="145"/>
      <c r="AE96" s="145"/>
      <c r="AF96" s="145"/>
      <c r="AG96" s="145"/>
      <c r="AH96" s="145"/>
      <c r="AI96" s="145"/>
      <c r="AJ96" s="145"/>
      <c r="AK96" s="145"/>
      <c r="AL96" s="145"/>
      <c r="AM96" s="145"/>
      <c r="AN96" s="145"/>
      <c r="AO96" s="145"/>
      <c r="AP96" s="145"/>
      <c r="AQ96" s="145"/>
      <c r="AR96" s="145"/>
    </row>
    <row r="97" spans="2:44" s="67" customFormat="1" ht="15.95" hidden="1" customHeight="1" x14ac:dyDescent="0.25">
      <c r="B97" s="145"/>
      <c r="C97" s="145"/>
      <c r="D97" s="145"/>
      <c r="E97" s="145"/>
      <c r="F97" s="145"/>
      <c r="G97" s="145"/>
      <c r="H97" s="145"/>
      <c r="I97" s="145"/>
      <c r="J97" s="145"/>
      <c r="K97" s="145"/>
      <c r="L97" s="145"/>
      <c r="M97" s="145"/>
      <c r="N97" s="145"/>
      <c r="O97" s="145"/>
      <c r="P97" s="145"/>
      <c r="Q97" s="145"/>
      <c r="R97" s="145"/>
      <c r="S97" s="145"/>
      <c r="T97" s="145"/>
      <c r="U97" s="145"/>
      <c r="V97" s="145"/>
      <c r="W97" s="145"/>
      <c r="X97" s="145"/>
      <c r="Y97" s="145"/>
      <c r="Z97" s="145"/>
      <c r="AA97" s="145"/>
      <c r="AB97" s="145"/>
      <c r="AC97" s="145"/>
      <c r="AD97" s="145"/>
      <c r="AE97" s="145"/>
      <c r="AF97" s="145"/>
      <c r="AG97" s="145"/>
      <c r="AH97" s="145"/>
      <c r="AI97" s="145"/>
      <c r="AJ97" s="145"/>
      <c r="AK97" s="145"/>
      <c r="AL97" s="145"/>
      <c r="AM97" s="145"/>
      <c r="AN97" s="145"/>
      <c r="AO97" s="145"/>
      <c r="AP97" s="145"/>
      <c r="AQ97" s="145"/>
      <c r="AR97" s="145"/>
    </row>
    <row r="98" spans="2:44" s="67" customFormat="1" ht="15.95" hidden="1" customHeight="1" x14ac:dyDescent="0.25">
      <c r="B98" s="145"/>
      <c r="C98" s="145"/>
      <c r="D98" s="145"/>
      <c r="E98" s="145"/>
      <c r="F98" s="145"/>
      <c r="G98" s="145"/>
      <c r="H98" s="145"/>
      <c r="I98" s="145"/>
      <c r="J98" s="145"/>
      <c r="K98" s="145"/>
      <c r="L98" s="145"/>
      <c r="M98" s="145"/>
      <c r="N98" s="145"/>
      <c r="O98" s="145"/>
      <c r="P98" s="145"/>
      <c r="Q98" s="145"/>
      <c r="R98" s="145"/>
      <c r="S98" s="145"/>
      <c r="T98" s="145"/>
      <c r="U98" s="145"/>
      <c r="V98" s="145"/>
      <c r="W98" s="145"/>
      <c r="X98" s="145"/>
      <c r="Y98" s="145"/>
      <c r="Z98" s="145"/>
      <c r="AA98" s="145"/>
      <c r="AB98" s="145"/>
      <c r="AC98" s="145"/>
      <c r="AD98" s="145"/>
      <c r="AE98" s="145"/>
      <c r="AF98" s="145"/>
      <c r="AG98" s="145"/>
      <c r="AH98" s="145"/>
      <c r="AI98" s="145"/>
      <c r="AJ98" s="145"/>
      <c r="AK98" s="145"/>
      <c r="AL98" s="145"/>
      <c r="AM98" s="145"/>
      <c r="AN98" s="145"/>
      <c r="AO98" s="145"/>
      <c r="AP98" s="145"/>
      <c r="AQ98" s="145"/>
      <c r="AR98" s="145"/>
    </row>
    <row r="99" spans="2:44" s="67" customFormat="1" ht="15.95" hidden="1" customHeight="1" x14ac:dyDescent="0.25">
      <c r="B99" s="145"/>
      <c r="C99" s="145"/>
      <c r="D99" s="145"/>
      <c r="E99" s="145"/>
      <c r="F99" s="145"/>
      <c r="G99" s="145"/>
      <c r="H99" s="145"/>
      <c r="I99" s="145"/>
      <c r="J99" s="145"/>
      <c r="K99" s="145"/>
      <c r="L99" s="145"/>
      <c r="M99" s="145"/>
      <c r="N99" s="145"/>
      <c r="O99" s="145"/>
      <c r="P99" s="145"/>
      <c r="Q99" s="145"/>
      <c r="R99" s="145"/>
      <c r="S99" s="145"/>
      <c r="T99" s="145"/>
      <c r="U99" s="145"/>
      <c r="V99" s="145"/>
      <c r="W99" s="145"/>
      <c r="X99" s="145"/>
      <c r="Y99" s="145"/>
      <c r="Z99" s="145"/>
      <c r="AA99" s="145"/>
      <c r="AB99" s="145"/>
      <c r="AC99" s="145"/>
      <c r="AD99" s="145"/>
      <c r="AE99" s="145"/>
      <c r="AF99" s="145"/>
      <c r="AG99" s="145"/>
      <c r="AH99" s="145"/>
      <c r="AI99" s="145"/>
      <c r="AJ99" s="145"/>
      <c r="AK99" s="145"/>
      <c r="AL99" s="145"/>
      <c r="AM99" s="145"/>
      <c r="AN99" s="145"/>
      <c r="AO99" s="145"/>
      <c r="AP99" s="145"/>
      <c r="AQ99" s="145"/>
      <c r="AR99" s="145"/>
    </row>
    <row r="100" spans="2:44" s="67" customFormat="1" ht="15.95" hidden="1" customHeight="1" x14ac:dyDescent="0.25">
      <c r="B100" s="145"/>
      <c r="C100" s="145"/>
      <c r="D100" s="145"/>
      <c r="E100" s="145"/>
      <c r="F100" s="145"/>
      <c r="G100" s="145"/>
      <c r="H100" s="145"/>
      <c r="I100" s="145"/>
      <c r="J100" s="145"/>
      <c r="K100" s="145"/>
      <c r="L100" s="145"/>
      <c r="M100" s="145"/>
      <c r="N100" s="145"/>
      <c r="O100" s="145"/>
      <c r="P100" s="145"/>
      <c r="Q100" s="145"/>
      <c r="R100" s="145"/>
      <c r="S100" s="145"/>
      <c r="T100" s="145"/>
      <c r="U100" s="145"/>
      <c r="V100" s="145"/>
      <c r="W100" s="145"/>
      <c r="X100" s="145"/>
      <c r="Y100" s="145"/>
      <c r="Z100" s="145"/>
      <c r="AA100" s="145"/>
      <c r="AB100" s="145"/>
      <c r="AC100" s="145"/>
      <c r="AD100" s="145"/>
      <c r="AE100" s="145"/>
      <c r="AF100" s="145"/>
      <c r="AG100" s="145"/>
      <c r="AH100" s="145"/>
      <c r="AI100" s="145"/>
      <c r="AJ100" s="145"/>
      <c r="AK100" s="145"/>
      <c r="AL100" s="145"/>
      <c r="AM100" s="145"/>
      <c r="AN100" s="145"/>
      <c r="AO100" s="145"/>
      <c r="AP100" s="145"/>
      <c r="AQ100" s="145"/>
      <c r="AR100" s="145"/>
    </row>
    <row r="101" spans="2:44" s="67" customFormat="1" ht="15.95" hidden="1" customHeight="1" x14ac:dyDescent="0.25">
      <c r="B101" s="145"/>
      <c r="C101" s="145"/>
      <c r="D101" s="145"/>
      <c r="E101" s="145"/>
      <c r="F101" s="145"/>
      <c r="G101" s="145"/>
      <c r="H101" s="145"/>
      <c r="I101" s="145"/>
      <c r="J101" s="145"/>
      <c r="K101" s="145"/>
      <c r="L101" s="145"/>
      <c r="M101" s="145"/>
      <c r="N101" s="145"/>
      <c r="O101" s="145"/>
      <c r="P101" s="145"/>
      <c r="Q101" s="145"/>
      <c r="R101" s="145"/>
      <c r="S101" s="145"/>
      <c r="T101" s="145"/>
      <c r="U101" s="145"/>
      <c r="V101" s="145"/>
      <c r="W101" s="145"/>
      <c r="X101" s="145"/>
      <c r="Y101" s="145"/>
      <c r="Z101" s="145"/>
      <c r="AA101" s="145"/>
      <c r="AB101" s="145"/>
      <c r="AC101" s="145"/>
      <c r="AD101" s="145"/>
      <c r="AE101" s="145"/>
      <c r="AF101" s="145"/>
      <c r="AG101" s="145"/>
      <c r="AH101" s="145"/>
      <c r="AI101" s="145"/>
      <c r="AJ101" s="145"/>
      <c r="AK101" s="145"/>
      <c r="AL101" s="145"/>
      <c r="AM101" s="145"/>
      <c r="AN101" s="145"/>
      <c r="AO101" s="145"/>
      <c r="AP101" s="145"/>
      <c r="AQ101" s="145"/>
      <c r="AR101" s="145"/>
    </row>
    <row r="102" spans="2:44" s="67" customFormat="1" ht="15.95" hidden="1" customHeight="1" x14ac:dyDescent="0.25">
      <c r="B102" s="145"/>
      <c r="C102" s="145"/>
      <c r="D102" s="145"/>
      <c r="E102" s="145"/>
      <c r="F102" s="145"/>
      <c r="G102" s="145"/>
      <c r="H102" s="145"/>
      <c r="I102" s="145"/>
      <c r="J102" s="145"/>
      <c r="K102" s="145"/>
      <c r="L102" s="145"/>
      <c r="M102" s="145"/>
      <c r="N102" s="145"/>
      <c r="O102" s="145"/>
      <c r="P102" s="145"/>
      <c r="Q102" s="145"/>
      <c r="R102" s="145"/>
      <c r="S102" s="145"/>
      <c r="T102" s="145"/>
      <c r="U102" s="145"/>
      <c r="V102" s="145"/>
      <c r="W102" s="145"/>
      <c r="X102" s="145"/>
      <c r="Y102" s="145"/>
      <c r="Z102" s="145"/>
      <c r="AA102" s="145"/>
      <c r="AB102" s="145"/>
      <c r="AC102" s="145"/>
      <c r="AD102" s="145"/>
      <c r="AE102" s="145"/>
      <c r="AF102" s="145"/>
      <c r="AG102" s="145"/>
      <c r="AH102" s="145"/>
      <c r="AI102" s="145"/>
      <c r="AJ102" s="145"/>
      <c r="AK102" s="145"/>
      <c r="AL102" s="145"/>
      <c r="AM102" s="145"/>
      <c r="AN102" s="145"/>
      <c r="AO102" s="145"/>
      <c r="AP102" s="145"/>
      <c r="AQ102" s="145"/>
      <c r="AR102" s="145"/>
    </row>
    <row r="103" spans="2:44" s="67" customFormat="1" ht="15.95" hidden="1" customHeight="1" x14ac:dyDescent="0.25">
      <c r="B103" s="145"/>
      <c r="C103" s="145"/>
      <c r="D103" s="145"/>
      <c r="E103" s="145"/>
      <c r="F103" s="145"/>
      <c r="G103" s="145"/>
      <c r="H103" s="145"/>
      <c r="I103" s="145"/>
      <c r="J103" s="145"/>
      <c r="K103" s="145"/>
      <c r="L103" s="145"/>
      <c r="M103" s="145"/>
      <c r="N103" s="145"/>
      <c r="O103" s="145"/>
      <c r="P103" s="145"/>
      <c r="Q103" s="145"/>
      <c r="R103" s="145"/>
      <c r="S103" s="145"/>
      <c r="T103" s="145"/>
      <c r="U103" s="145"/>
      <c r="V103" s="145"/>
      <c r="W103" s="145"/>
      <c r="X103" s="145"/>
      <c r="Y103" s="145"/>
      <c r="Z103" s="145"/>
      <c r="AA103" s="145"/>
      <c r="AB103" s="145"/>
      <c r="AC103" s="145"/>
      <c r="AD103" s="145"/>
      <c r="AE103" s="145"/>
      <c r="AF103" s="145"/>
      <c r="AG103" s="145"/>
      <c r="AH103" s="145"/>
      <c r="AI103" s="145"/>
      <c r="AJ103" s="145"/>
      <c r="AK103" s="145"/>
      <c r="AL103" s="145"/>
      <c r="AM103" s="145"/>
      <c r="AN103" s="145"/>
      <c r="AO103" s="145"/>
      <c r="AP103" s="145"/>
      <c r="AQ103" s="145"/>
      <c r="AR103" s="145"/>
    </row>
    <row r="104" spans="2:44" s="67" customFormat="1" ht="15.95" hidden="1" customHeight="1" x14ac:dyDescent="0.25">
      <c r="B104" s="145"/>
      <c r="C104" s="145"/>
      <c r="D104" s="145"/>
      <c r="E104" s="145"/>
      <c r="F104" s="145"/>
      <c r="G104" s="145"/>
      <c r="H104" s="145"/>
      <c r="I104" s="145"/>
      <c r="J104" s="145"/>
      <c r="K104" s="145"/>
      <c r="L104" s="145"/>
      <c r="M104" s="145"/>
      <c r="N104" s="145"/>
      <c r="O104" s="145"/>
      <c r="P104" s="145"/>
      <c r="Q104" s="145"/>
      <c r="R104" s="145"/>
      <c r="S104" s="145"/>
      <c r="T104" s="145"/>
      <c r="U104" s="145"/>
      <c r="V104" s="145"/>
      <c r="W104" s="145"/>
      <c r="X104" s="145"/>
      <c r="Y104" s="145"/>
      <c r="Z104" s="145"/>
      <c r="AA104" s="145"/>
      <c r="AB104" s="145"/>
      <c r="AC104" s="145"/>
      <c r="AD104" s="145"/>
      <c r="AE104" s="145"/>
      <c r="AF104" s="145"/>
      <c r="AG104" s="145"/>
      <c r="AH104" s="145"/>
      <c r="AI104" s="145"/>
      <c r="AJ104" s="145"/>
      <c r="AK104" s="145"/>
      <c r="AL104" s="145"/>
      <c r="AM104" s="145"/>
      <c r="AN104" s="145"/>
      <c r="AO104" s="145"/>
      <c r="AP104" s="145"/>
      <c r="AQ104" s="145"/>
      <c r="AR104" s="145"/>
    </row>
    <row r="105" spans="2:44" s="67" customFormat="1" ht="15.95" hidden="1" customHeight="1" x14ac:dyDescent="0.25">
      <c r="B105" s="145"/>
      <c r="C105" s="145"/>
      <c r="D105" s="145"/>
      <c r="E105" s="145"/>
      <c r="F105" s="145"/>
      <c r="G105" s="145"/>
      <c r="H105" s="145"/>
      <c r="I105" s="145"/>
      <c r="J105" s="145"/>
      <c r="K105" s="145"/>
      <c r="L105" s="145"/>
      <c r="M105" s="145"/>
      <c r="N105" s="145"/>
      <c r="O105" s="145"/>
      <c r="P105" s="145"/>
      <c r="Q105" s="145"/>
      <c r="R105" s="145"/>
      <c r="S105" s="145"/>
      <c r="T105" s="145"/>
      <c r="U105" s="145"/>
      <c r="V105" s="145"/>
      <c r="W105" s="145"/>
      <c r="X105" s="145"/>
      <c r="Y105" s="145"/>
      <c r="Z105" s="145"/>
      <c r="AA105" s="145"/>
      <c r="AB105" s="145"/>
      <c r="AC105" s="145"/>
      <c r="AD105" s="145"/>
      <c r="AE105" s="145"/>
      <c r="AF105" s="145"/>
      <c r="AG105" s="145"/>
      <c r="AH105" s="145"/>
      <c r="AI105" s="145"/>
      <c r="AJ105" s="145"/>
      <c r="AK105" s="145"/>
      <c r="AL105" s="145"/>
      <c r="AM105" s="145"/>
      <c r="AN105" s="145"/>
      <c r="AO105" s="145"/>
      <c r="AP105" s="145"/>
      <c r="AQ105" s="145"/>
      <c r="AR105" s="145"/>
    </row>
    <row r="106" spans="2:44" s="67" customFormat="1" ht="15.95" hidden="1" customHeight="1" x14ac:dyDescent="0.25">
      <c r="B106" s="145"/>
      <c r="C106" s="145"/>
      <c r="D106" s="145"/>
      <c r="E106" s="145"/>
      <c r="F106" s="145"/>
      <c r="G106" s="145"/>
      <c r="H106" s="145"/>
      <c r="I106" s="145"/>
      <c r="J106" s="145"/>
      <c r="K106" s="145"/>
      <c r="L106" s="145"/>
      <c r="M106" s="145"/>
      <c r="N106" s="145"/>
      <c r="O106" s="145"/>
      <c r="P106" s="145"/>
      <c r="Q106" s="145"/>
      <c r="R106" s="145"/>
      <c r="S106" s="145"/>
      <c r="T106" s="145"/>
      <c r="U106" s="145"/>
      <c r="V106" s="145"/>
      <c r="W106" s="145"/>
      <c r="X106" s="145"/>
      <c r="Y106" s="145"/>
      <c r="Z106" s="145"/>
      <c r="AA106" s="145"/>
      <c r="AB106" s="145"/>
      <c r="AC106" s="145"/>
      <c r="AD106" s="145"/>
      <c r="AE106" s="145"/>
      <c r="AF106" s="145"/>
      <c r="AG106" s="145"/>
      <c r="AH106" s="145"/>
      <c r="AI106" s="145"/>
      <c r="AJ106" s="145"/>
      <c r="AK106" s="145"/>
      <c r="AL106" s="145"/>
      <c r="AM106" s="145"/>
      <c r="AN106" s="145"/>
      <c r="AO106" s="145"/>
      <c r="AP106" s="145"/>
      <c r="AQ106" s="145"/>
      <c r="AR106" s="145"/>
    </row>
    <row r="107" spans="2:44" s="67" customFormat="1" ht="15.95" hidden="1" customHeight="1" x14ac:dyDescent="0.25"/>
    <row r="108" spans="2:44" s="67" customFormat="1" ht="15.95" hidden="1" customHeight="1" x14ac:dyDescent="0.25"/>
    <row r="109" spans="2:44" s="67" customFormat="1" ht="15.95" hidden="1" customHeight="1" x14ac:dyDescent="0.25"/>
    <row r="110" spans="2:44" s="67" customFormat="1" ht="15.95" hidden="1" customHeight="1" x14ac:dyDescent="0.25"/>
    <row r="111" spans="2:44" s="67" customFormat="1" ht="15.95" hidden="1" customHeight="1" x14ac:dyDescent="0.25"/>
    <row r="112" spans="2:44" s="67" customFormat="1" ht="15.95" hidden="1" customHeight="1" x14ac:dyDescent="0.25"/>
    <row r="113" s="67" customFormat="1" ht="15.95" hidden="1" customHeight="1" x14ac:dyDescent="0.25"/>
    <row r="114" s="67" customFormat="1" ht="15.95" hidden="1" customHeight="1" x14ac:dyDescent="0.25"/>
    <row r="115" s="67" customFormat="1" ht="15.95" hidden="1" customHeight="1" x14ac:dyDescent="0.25"/>
    <row r="116" s="67" customFormat="1" ht="15.95" hidden="1" customHeight="1" x14ac:dyDescent="0.25"/>
    <row r="117" s="67" customFormat="1" ht="15.95" hidden="1" customHeight="1" x14ac:dyDescent="0.25"/>
    <row r="118" s="67" customFormat="1" ht="15.95" hidden="1" customHeight="1" x14ac:dyDescent="0.25"/>
    <row r="119" s="67" customFormat="1" ht="15.95" hidden="1" customHeight="1" x14ac:dyDescent="0.25"/>
    <row r="120" s="67" customFormat="1" ht="15.95" hidden="1" customHeight="1" x14ac:dyDescent="0.25"/>
    <row r="121" s="67" customFormat="1" ht="15.95" hidden="1" customHeight="1" x14ac:dyDescent="0.25"/>
    <row r="122" s="67" customFormat="1" ht="15.95" hidden="1" customHeight="1" x14ac:dyDescent="0.25"/>
    <row r="123" s="67" customFormat="1" ht="15.95" hidden="1" customHeight="1" x14ac:dyDescent="0.25"/>
    <row r="124" s="67" customFormat="1" ht="15.95" hidden="1" customHeight="1" x14ac:dyDescent="0.25"/>
    <row r="125" s="67" customFormat="1" ht="15.95" hidden="1" customHeight="1" x14ac:dyDescent="0.25"/>
    <row r="126" s="67" customFormat="1" ht="15.95" hidden="1" customHeight="1" x14ac:dyDescent="0.25"/>
    <row r="127" s="67" customFormat="1" ht="15.95" hidden="1" customHeight="1" x14ac:dyDescent="0.25"/>
    <row r="128" s="67" customFormat="1" ht="15.95" hidden="1" customHeight="1" x14ac:dyDescent="0.25"/>
    <row r="129" s="67" customFormat="1" ht="15.95" hidden="1" customHeight="1" x14ac:dyDescent="0.25"/>
    <row r="130" s="67" customFormat="1" ht="15.95" hidden="1" customHeight="1" x14ac:dyDescent="0.25"/>
    <row r="131" s="67" customFormat="1" ht="15.95" hidden="1" customHeight="1" x14ac:dyDescent="0.25"/>
    <row r="132" s="67" customFormat="1" ht="15.95" hidden="1" customHeight="1" x14ac:dyDescent="0.25"/>
    <row r="133" s="67" customFormat="1" ht="15.95" hidden="1" customHeight="1" x14ac:dyDescent="0.25"/>
    <row r="134" s="67" customFormat="1" ht="15.95" hidden="1" customHeight="1" x14ac:dyDescent="0.25"/>
    <row r="135" s="67" customFormat="1" ht="15.95" hidden="1" customHeight="1" x14ac:dyDescent="0.25"/>
    <row r="136" s="67" customFormat="1" ht="15.95" hidden="1" customHeight="1" x14ac:dyDescent="0.25"/>
    <row r="137" s="67" customFormat="1" ht="15.95" hidden="1" customHeight="1" x14ac:dyDescent="0.25"/>
    <row r="138" s="67" customFormat="1" ht="15.95" hidden="1" customHeight="1" x14ac:dyDescent="0.25"/>
    <row r="139" s="67" customFormat="1" ht="15.95" hidden="1" customHeight="1" x14ac:dyDescent="0.25"/>
    <row r="140" s="67" customFormat="1" ht="15.95" hidden="1" customHeight="1" x14ac:dyDescent="0.25"/>
    <row r="141" s="67" customFormat="1" ht="15.95" hidden="1" customHeight="1" x14ac:dyDescent="0.25"/>
    <row r="142" s="67" customFormat="1" ht="15.95" hidden="1" customHeight="1" x14ac:dyDescent="0.25"/>
    <row r="143" s="67" customFormat="1" ht="15.95" hidden="1" customHeight="1" x14ac:dyDescent="0.25"/>
    <row r="144" s="67" customFormat="1" ht="15.95" hidden="1" customHeight="1" x14ac:dyDescent="0.25"/>
    <row r="145" s="67" customFormat="1" ht="15.95" hidden="1" customHeight="1" x14ac:dyDescent="0.25"/>
    <row r="146" s="67" customFormat="1" ht="15.95" hidden="1" customHeight="1" x14ac:dyDescent="0.25"/>
    <row r="147" s="67" customFormat="1" ht="15.95" hidden="1" customHeight="1" x14ac:dyDescent="0.25"/>
    <row r="148" s="67" customFormat="1" ht="15.95" hidden="1" customHeight="1" x14ac:dyDescent="0.25"/>
    <row r="149" s="67" customFormat="1" ht="15.95" hidden="1" customHeight="1" x14ac:dyDescent="0.25"/>
    <row r="150" s="67" customFormat="1" ht="15.95" hidden="1" customHeight="1" x14ac:dyDescent="0.25"/>
    <row r="151" s="67" customFormat="1" ht="15.95" hidden="1" customHeight="1" x14ac:dyDescent="0.25"/>
    <row r="152" s="67" customFormat="1" ht="15.95" hidden="1" customHeight="1" x14ac:dyDescent="0.25"/>
    <row r="153" s="67" customFormat="1" ht="15.95" hidden="1" customHeight="1" x14ac:dyDescent="0.25"/>
    <row r="154" s="67" customFormat="1" ht="15.95" hidden="1" customHeight="1" x14ac:dyDescent="0.25"/>
    <row r="155" s="67" customFormat="1" ht="15.95" hidden="1" customHeight="1" x14ac:dyDescent="0.25"/>
    <row r="156" s="67" customFormat="1" ht="15.95" hidden="1" customHeight="1" x14ac:dyDescent="0.25"/>
    <row r="157" s="67" customFormat="1" ht="15.95" hidden="1" customHeight="1" x14ac:dyDescent="0.25"/>
    <row r="158" s="67" customFormat="1" ht="15.95" hidden="1" customHeight="1" x14ac:dyDescent="0.25"/>
    <row r="159" s="67" customFormat="1" ht="15.95" hidden="1" customHeight="1" x14ac:dyDescent="0.25"/>
    <row r="160" s="67" customFormat="1" ht="15.95" hidden="1" customHeight="1" x14ac:dyDescent="0.25"/>
    <row r="161" s="67" customFormat="1" ht="15.95" hidden="1" customHeight="1" x14ac:dyDescent="0.25"/>
    <row r="162" s="67" customFormat="1" ht="15.95" hidden="1" customHeight="1" x14ac:dyDescent="0.25"/>
    <row r="163" s="67" customFormat="1" ht="15.95" hidden="1" customHeight="1" x14ac:dyDescent="0.25"/>
    <row r="164" s="67" customFormat="1" ht="15.95" hidden="1" customHeight="1" x14ac:dyDescent="0.25"/>
    <row r="165" s="67" customFormat="1" ht="15.95" hidden="1" customHeight="1" x14ac:dyDescent="0.25"/>
    <row r="166" s="67" customFormat="1" ht="15.95" hidden="1" customHeight="1" x14ac:dyDescent="0.25"/>
    <row r="167" s="67" customFormat="1" ht="15.95" hidden="1" customHeight="1" x14ac:dyDescent="0.25"/>
    <row r="168" s="67" customFormat="1" ht="15.95" hidden="1" customHeight="1" x14ac:dyDescent="0.25"/>
    <row r="169" s="67" customFormat="1" ht="15.95" hidden="1" customHeight="1" x14ac:dyDescent="0.25"/>
    <row r="170" s="67" customFormat="1" ht="15.95" hidden="1" customHeight="1" x14ac:dyDescent="0.25"/>
    <row r="171" s="67" customFormat="1" ht="15.95" hidden="1" customHeight="1" x14ac:dyDescent="0.25"/>
    <row r="172" s="67" customFormat="1" ht="15.95" hidden="1" customHeight="1" x14ac:dyDescent="0.25"/>
    <row r="173" s="67" customFormat="1" ht="15.95" hidden="1" customHeight="1" x14ac:dyDescent="0.25"/>
    <row r="174" s="67" customFormat="1" ht="15.95" hidden="1" customHeight="1" x14ac:dyDescent="0.25"/>
    <row r="175" s="67" customFormat="1" ht="15.95" hidden="1" customHeight="1" x14ac:dyDescent="0.25"/>
    <row r="176" s="67" customFormat="1" ht="15.95" hidden="1" customHeight="1" x14ac:dyDescent="0.25"/>
    <row r="177" s="67" customFormat="1" ht="15.95" hidden="1" customHeight="1" x14ac:dyDescent="0.25"/>
    <row r="178" s="67" customFormat="1" ht="15.95" hidden="1" customHeight="1" x14ac:dyDescent="0.25"/>
    <row r="179" s="67" customFormat="1" ht="15.95" hidden="1" customHeight="1" x14ac:dyDescent="0.25"/>
    <row r="180" s="67" customFormat="1" ht="15.95" hidden="1" customHeight="1" x14ac:dyDescent="0.25"/>
    <row r="181" s="67" customFormat="1" ht="15.95" hidden="1" customHeight="1" x14ac:dyDescent="0.25"/>
    <row r="182" s="67" customFormat="1" ht="15.95" hidden="1" customHeight="1" x14ac:dyDescent="0.25"/>
    <row r="183" s="67" customFormat="1" ht="15.95" hidden="1" customHeight="1" x14ac:dyDescent="0.25"/>
    <row r="184" s="67" customFormat="1" ht="15.95" hidden="1" customHeight="1" x14ac:dyDescent="0.25"/>
    <row r="185" s="67" customFormat="1" ht="15.95" hidden="1" customHeight="1" x14ac:dyDescent="0.25"/>
    <row r="186" s="67" customFormat="1" ht="15.95" hidden="1" customHeight="1" x14ac:dyDescent="0.25"/>
    <row r="187" s="67" customFormat="1" ht="15.95" hidden="1" customHeight="1" x14ac:dyDescent="0.25"/>
    <row r="188" s="67" customFormat="1" ht="15.95" hidden="1" customHeight="1" x14ac:dyDescent="0.25"/>
    <row r="189" s="67" customFormat="1" ht="15.95" hidden="1" customHeight="1" x14ac:dyDescent="0.25"/>
    <row r="190" s="67" customFormat="1" ht="15.95" hidden="1" customHeight="1" x14ac:dyDescent="0.25"/>
    <row r="191" s="67" customFormat="1" ht="15.95" hidden="1" customHeight="1" x14ac:dyDescent="0.25"/>
    <row r="192" s="67" customFormat="1" ht="15.95" hidden="1" customHeight="1" x14ac:dyDescent="0.25"/>
    <row r="193" spans="2:44" s="67" customFormat="1" ht="15.95" hidden="1" customHeight="1" x14ac:dyDescent="0.25"/>
    <row r="194" spans="2:44" s="67" customFormat="1" ht="15.95" hidden="1" customHeight="1" x14ac:dyDescent="0.25"/>
    <row r="195" spans="2:44" s="67" customFormat="1" ht="15.95" hidden="1" customHeight="1" x14ac:dyDescent="0.25"/>
    <row r="196" spans="2:44" s="67" customFormat="1" ht="15.95" hidden="1" customHeight="1" x14ac:dyDescent="0.25"/>
    <row r="197" spans="2:44" s="67" customFormat="1" ht="15.95" hidden="1" customHeight="1" x14ac:dyDescent="0.25"/>
    <row r="198" spans="2:44" s="67" customFormat="1" ht="15.95" hidden="1" customHeight="1" x14ac:dyDescent="0.25"/>
    <row r="199" spans="2:44" ht="15.95" hidden="1" customHeight="1" x14ac:dyDescent="0.25"/>
    <row r="200" spans="2:44" ht="15.95" customHeight="1" x14ac:dyDescent="0.25">
      <c r="B200" s="464" t="str">
        <f>FOOT1</f>
        <v>Ameren Missouri BizSavers program</v>
      </c>
      <c r="C200" s="464"/>
      <c r="D200" s="464"/>
      <c r="E200" s="464"/>
      <c r="F200" s="464"/>
      <c r="G200" s="464"/>
      <c r="H200" s="464"/>
      <c r="I200" s="464"/>
      <c r="J200" s="464"/>
      <c r="K200" s="464"/>
      <c r="L200" s="464"/>
      <c r="M200" s="537" t="str">
        <f>FOOTDISCLAIM</f>
        <v/>
      </c>
      <c r="N200" s="537"/>
      <c r="O200" s="537"/>
      <c r="P200" s="537"/>
      <c r="Q200" s="537"/>
      <c r="R200" s="537"/>
      <c r="S200" s="537"/>
      <c r="T200" s="537"/>
      <c r="U200" s="537"/>
      <c r="V200" s="537"/>
      <c r="W200" s="537"/>
      <c r="X200" s="537"/>
      <c r="Y200" s="537"/>
      <c r="Z200" s="537"/>
      <c r="AA200" s="537"/>
      <c r="AB200" s="537"/>
      <c r="AC200" s="537"/>
      <c r="AD200" s="537"/>
      <c r="AE200" s="537"/>
      <c r="AF200" s="537"/>
      <c r="AG200" s="537"/>
      <c r="AH200" s="464"/>
      <c r="AI200" s="464"/>
      <c r="AJ200" s="464"/>
      <c r="AK200" s="464"/>
      <c r="AL200" s="464"/>
      <c r="AM200" s="464"/>
      <c r="AN200" s="464"/>
      <c r="AO200" s="464"/>
      <c r="AP200" s="464"/>
      <c r="AQ200" s="464"/>
      <c r="AR200" s="465" t="str">
        <f>FOOT4</f>
        <v/>
      </c>
    </row>
    <row r="201" spans="2:44" ht="15.95" customHeight="1" x14ac:dyDescent="0.25">
      <c r="B201" s="464" t="str">
        <f>FOOT2</f>
        <v>Toll-Free 866-941-7299</v>
      </c>
      <c r="C201" s="464"/>
      <c r="D201" s="464"/>
      <c r="E201" s="464"/>
      <c r="F201" s="464"/>
      <c r="G201" s="464"/>
      <c r="H201" s="464"/>
      <c r="I201" s="464"/>
      <c r="J201" s="464"/>
      <c r="K201" s="464"/>
      <c r="L201" s="464"/>
      <c r="M201" s="537"/>
      <c r="N201" s="537"/>
      <c r="O201" s="537"/>
      <c r="P201" s="537"/>
      <c r="Q201" s="537"/>
      <c r="R201" s="537"/>
      <c r="S201" s="537"/>
      <c r="T201" s="537"/>
      <c r="U201" s="537"/>
      <c r="V201" s="537"/>
      <c r="W201" s="537"/>
      <c r="X201" s="537"/>
      <c r="Y201" s="537"/>
      <c r="Z201" s="537"/>
      <c r="AA201" s="537"/>
      <c r="AB201" s="537"/>
      <c r="AC201" s="537"/>
      <c r="AD201" s="537"/>
      <c r="AE201" s="537"/>
      <c r="AF201" s="537"/>
      <c r="AG201" s="537"/>
      <c r="AH201" s="464"/>
      <c r="AI201" s="464"/>
      <c r="AJ201" s="464"/>
      <c r="AK201" s="464"/>
      <c r="AL201" s="464"/>
      <c r="AM201" s="464"/>
      <c r="AN201" s="464"/>
      <c r="AO201" s="464"/>
      <c r="AP201" s="464"/>
      <c r="AQ201" s="464"/>
      <c r="AR201" s="465" t="str">
        <f>FOOT5</f>
        <v/>
      </c>
    </row>
    <row r="202" spans="2:44" ht="15.95" customHeight="1" x14ac:dyDescent="0.25">
      <c r="B202" s="466" t="str">
        <f>FOOT3</f>
        <v>BizSavers@ameren.com</v>
      </c>
      <c r="C202" s="464"/>
      <c r="D202" s="464"/>
      <c r="E202" s="464"/>
      <c r="F202" s="464"/>
      <c r="G202" s="464"/>
      <c r="H202" s="464"/>
      <c r="I202" s="464"/>
      <c r="J202" s="464"/>
      <c r="K202" s="464"/>
      <c r="L202" s="464"/>
      <c r="M202" s="467"/>
      <c r="N202" s="464"/>
      <c r="O202" s="464"/>
      <c r="P202" s="467"/>
      <c r="Q202" s="467"/>
      <c r="R202" s="467"/>
      <c r="S202" s="467"/>
      <c r="T202" s="467"/>
      <c r="U202" s="467"/>
      <c r="V202" s="467"/>
      <c r="W202" s="468" t="str">
        <f>VERSION</f>
        <v>EMS v2.0.0</v>
      </c>
      <c r="X202" s="467"/>
      <c r="Y202" s="467"/>
      <c r="Z202" s="467"/>
      <c r="AA202" s="467"/>
      <c r="AB202" s="467"/>
      <c r="AC202" s="467"/>
      <c r="AD202" s="467"/>
      <c r="AE202" s="464"/>
      <c r="AF202" s="464"/>
      <c r="AG202" s="464"/>
      <c r="AH202" s="464"/>
      <c r="AI202" s="464"/>
      <c r="AJ202" s="464"/>
      <c r="AK202" s="464"/>
      <c r="AL202" s="464"/>
      <c r="AM202" s="464"/>
      <c r="AN202" s="464"/>
      <c r="AO202" s="464"/>
      <c r="AP202" s="464"/>
      <c r="AQ202" s="464"/>
      <c r="AR202" s="465" t="str">
        <f>FOOT6</f>
        <v>Product of Lockheed Martin Energy</v>
      </c>
    </row>
    <row r="203" spans="2:44" ht="15" hidden="1" customHeight="1" x14ac:dyDescent="0.25"/>
    <row r="204" spans="2:44" ht="15" hidden="1" customHeight="1" x14ac:dyDescent="0.25"/>
    <row r="205" spans="2:44" ht="15" hidden="1" customHeight="1" x14ac:dyDescent="0.25"/>
    <row r="206" spans="2:44" ht="15" hidden="1" customHeight="1" x14ac:dyDescent="0.25"/>
    <row r="207" spans="2:44" ht="15" hidden="1" customHeight="1" x14ac:dyDescent="0.25"/>
    <row r="208" spans="2:44" ht="15" hidden="1" customHeight="1" x14ac:dyDescent="0.25"/>
    <row r="209" ht="15" hidden="1" customHeight="1" x14ac:dyDescent="0.25"/>
    <row r="210" ht="15" hidden="1" customHeight="1" x14ac:dyDescent="0.25"/>
    <row r="211" ht="15" hidden="1" customHeight="1" x14ac:dyDescent="0.25"/>
    <row r="212" ht="15" hidden="1" customHeight="1" x14ac:dyDescent="0.25"/>
    <row r="213" ht="15" hidden="1" customHeight="1" x14ac:dyDescent="0.25"/>
    <row r="214" ht="15" hidden="1" customHeight="1" x14ac:dyDescent="0.25"/>
    <row r="215" ht="15" hidden="1" customHeight="1" x14ac:dyDescent="0.25"/>
    <row r="216" ht="15" hidden="1" customHeight="1" x14ac:dyDescent="0.25"/>
    <row r="217" ht="15" hidden="1" customHeight="1" x14ac:dyDescent="0.25"/>
    <row r="218" ht="15" hidden="1" customHeight="1" x14ac:dyDescent="0.25"/>
    <row r="219" ht="15" hidden="1" customHeight="1" x14ac:dyDescent="0.25"/>
    <row r="220" ht="15" hidden="1" customHeight="1" x14ac:dyDescent="0.25"/>
    <row r="221" ht="15" hidden="1" customHeight="1" x14ac:dyDescent="0.25"/>
    <row r="222" ht="15" hidden="1" customHeight="1" x14ac:dyDescent="0.25"/>
    <row r="223" ht="15" hidden="1" customHeight="1" x14ac:dyDescent="0.25"/>
    <row r="224" ht="15" hidden="1" customHeight="1" x14ac:dyDescent="0.25"/>
    <row r="225" ht="15" hidden="1" customHeight="1" x14ac:dyDescent="0.25"/>
    <row r="226" ht="15" hidden="1" customHeight="1" x14ac:dyDescent="0.25"/>
    <row r="227" ht="15" hidden="1" customHeight="1" x14ac:dyDescent="0.25"/>
    <row r="228" ht="15" hidden="1" customHeight="1" x14ac:dyDescent="0.25"/>
    <row r="229" ht="15" hidden="1" customHeight="1" x14ac:dyDescent="0.25"/>
    <row r="230" ht="15" hidden="1" customHeight="1" x14ac:dyDescent="0.25"/>
    <row r="231" ht="15" hidden="1" customHeight="1" x14ac:dyDescent="0.25"/>
    <row r="232" ht="15" hidden="1" customHeight="1" x14ac:dyDescent="0.25"/>
    <row r="233" ht="15" hidden="1" customHeight="1" x14ac:dyDescent="0.25"/>
    <row r="234" ht="15" hidden="1" customHeight="1" x14ac:dyDescent="0.25"/>
    <row r="235" ht="15" hidden="1" customHeight="1" x14ac:dyDescent="0.25"/>
    <row r="236" ht="15" hidden="1" customHeight="1" x14ac:dyDescent="0.25"/>
    <row r="237" ht="15" hidden="1" customHeight="1" x14ac:dyDescent="0.25"/>
    <row r="238" ht="15" hidden="1" customHeight="1" x14ac:dyDescent="0.25"/>
    <row r="239" ht="15" hidden="1" customHeight="1" x14ac:dyDescent="0.25"/>
    <row r="240" ht="15" hidden="1" customHeight="1" x14ac:dyDescent="0.25"/>
    <row r="241" ht="15" hidden="1" customHeight="1" x14ac:dyDescent="0.25"/>
    <row r="242" ht="15" hidden="1" customHeight="1" x14ac:dyDescent="0.25"/>
    <row r="243" ht="15" hidden="1" customHeight="1" x14ac:dyDescent="0.25"/>
    <row r="244" ht="15" hidden="1" customHeight="1" x14ac:dyDescent="0.25"/>
    <row r="245" ht="15" hidden="1" customHeight="1" x14ac:dyDescent="0.25"/>
    <row r="246" ht="15" hidden="1" customHeight="1" x14ac:dyDescent="0.25"/>
    <row r="247" ht="15" hidden="1" customHeight="1" x14ac:dyDescent="0.25"/>
    <row r="248" ht="15" hidden="1" customHeight="1" x14ac:dyDescent="0.25"/>
    <row r="249" ht="15" hidden="1" customHeight="1" x14ac:dyDescent="0.25"/>
    <row r="250" ht="15" hidden="1" customHeight="1" x14ac:dyDescent="0.25"/>
    <row r="251" ht="15" hidden="1" customHeight="1" x14ac:dyDescent="0.25"/>
    <row r="252" ht="15" hidden="1" customHeight="1" x14ac:dyDescent="0.25"/>
    <row r="253" ht="15" hidden="1" customHeight="1" x14ac:dyDescent="0.25"/>
    <row r="254" ht="15" hidden="1" customHeight="1" x14ac:dyDescent="0.25"/>
    <row r="255" ht="15" hidden="1" customHeight="1" x14ac:dyDescent="0.25"/>
    <row r="256" ht="15" hidden="1" customHeight="1" x14ac:dyDescent="0.25"/>
    <row r="257" ht="15" hidden="1" customHeight="1" x14ac:dyDescent="0.25"/>
    <row r="258" ht="15" hidden="1" customHeight="1" x14ac:dyDescent="0.25"/>
    <row r="259" ht="15" hidden="1" customHeight="1" x14ac:dyDescent="0.25"/>
    <row r="260" ht="15" hidden="1" customHeight="1" x14ac:dyDescent="0.25"/>
    <row r="261" ht="15" hidden="1" customHeight="1" x14ac:dyDescent="0.25"/>
    <row r="262" ht="15" hidden="1" customHeight="1" x14ac:dyDescent="0.25"/>
    <row r="263" ht="15" hidden="1" customHeight="1" x14ac:dyDescent="0.25"/>
    <row r="264" ht="15" hidden="1" customHeight="1" x14ac:dyDescent="0.25"/>
    <row r="265" ht="15" hidden="1" customHeight="1" x14ac:dyDescent="0.25"/>
    <row r="266" ht="15" hidden="1" customHeight="1" x14ac:dyDescent="0.25"/>
    <row r="267" ht="15" hidden="1" customHeight="1" x14ac:dyDescent="0.25"/>
    <row r="268" ht="15" hidden="1" customHeight="1" x14ac:dyDescent="0.25"/>
    <row r="269" ht="15" hidden="1" customHeight="1" x14ac:dyDescent="0.25"/>
    <row r="270" ht="15" hidden="1" customHeight="1" x14ac:dyDescent="0.25"/>
    <row r="271" ht="15" hidden="1" customHeight="1" x14ac:dyDescent="0.25"/>
    <row r="272" ht="15" hidden="1" customHeight="1" x14ac:dyDescent="0.25"/>
    <row r="273" ht="15" hidden="1" customHeight="1" x14ac:dyDescent="0.25"/>
    <row r="274" ht="15" hidden="1" customHeight="1" x14ac:dyDescent="0.25"/>
    <row r="275" ht="15" hidden="1" customHeight="1" x14ac:dyDescent="0.25"/>
    <row r="276" ht="15" hidden="1" customHeight="1" x14ac:dyDescent="0.25"/>
    <row r="277" ht="15" hidden="1" customHeight="1" x14ac:dyDescent="0.25"/>
    <row r="278" ht="15" hidden="1" customHeight="1" x14ac:dyDescent="0.25"/>
    <row r="279" ht="15" hidden="1" customHeight="1" x14ac:dyDescent="0.25"/>
    <row r="280" ht="15" hidden="1" customHeight="1" x14ac:dyDescent="0.25"/>
    <row r="281" ht="15" hidden="1" customHeight="1" x14ac:dyDescent="0.25"/>
    <row r="282" ht="15" hidden="1" customHeight="1" x14ac:dyDescent="0.25"/>
    <row r="283" ht="15" hidden="1" customHeight="1" x14ac:dyDescent="0.25"/>
    <row r="284" ht="15" hidden="1" customHeight="1" x14ac:dyDescent="0.25"/>
    <row r="285" ht="15" hidden="1" customHeight="1" x14ac:dyDescent="0.25"/>
    <row r="286" ht="15" hidden="1" customHeight="1" x14ac:dyDescent="0.25"/>
    <row r="287" ht="15" hidden="1" customHeight="1" x14ac:dyDescent="0.25"/>
    <row r="288" ht="15" hidden="1" customHeight="1" x14ac:dyDescent="0.25"/>
    <row r="289" ht="15" hidden="1" customHeight="1" x14ac:dyDescent="0.25"/>
    <row r="290" ht="15" hidden="1" customHeight="1" x14ac:dyDescent="0.25"/>
    <row r="291" ht="15" hidden="1" customHeight="1" x14ac:dyDescent="0.25"/>
    <row r="292" ht="15" hidden="1" customHeight="1" x14ac:dyDescent="0.25"/>
    <row r="293" ht="15" hidden="1" customHeight="1" x14ac:dyDescent="0.25"/>
    <row r="294" ht="15" hidden="1" customHeight="1" x14ac:dyDescent="0.25"/>
    <row r="295" ht="15" hidden="1" customHeight="1" x14ac:dyDescent="0.25"/>
    <row r="296" ht="15" hidden="1" customHeight="1" x14ac:dyDescent="0.25"/>
    <row r="297" ht="15" hidden="1" customHeight="1" x14ac:dyDescent="0.25"/>
    <row r="298" ht="15" hidden="1" customHeight="1" x14ac:dyDescent="0.25"/>
    <row r="299" ht="15" hidden="1" customHeight="1" x14ac:dyDescent="0.25"/>
    <row r="300" ht="15" hidden="1" customHeight="1" x14ac:dyDescent="0.25"/>
    <row r="301" ht="15" hidden="1" customHeight="1" x14ac:dyDescent="0.25"/>
    <row r="302" ht="15" hidden="1" customHeight="1" x14ac:dyDescent="0.25"/>
    <row r="303" ht="15" hidden="1" customHeight="1" x14ac:dyDescent="0.25"/>
    <row r="304" ht="15" hidden="1" customHeight="1" x14ac:dyDescent="0.25"/>
    <row r="305" ht="15" hidden="1" customHeight="1" x14ac:dyDescent="0.25"/>
    <row r="306" ht="15" hidden="1" customHeight="1" x14ac:dyDescent="0.25"/>
    <row r="307" ht="15" hidden="1" customHeight="1" x14ac:dyDescent="0.25"/>
    <row r="308" ht="15" hidden="1" customHeight="1" x14ac:dyDescent="0.25"/>
    <row r="309" ht="15" hidden="1" customHeight="1" x14ac:dyDescent="0.25"/>
    <row r="310" ht="15" hidden="1" customHeight="1" x14ac:dyDescent="0.25"/>
    <row r="311" ht="15" hidden="1" customHeight="1" x14ac:dyDescent="0.25"/>
    <row r="312" ht="15" hidden="1" customHeight="1" x14ac:dyDescent="0.25"/>
    <row r="313" ht="15" hidden="1" customHeight="1" x14ac:dyDescent="0.25"/>
    <row r="314" ht="15" hidden="1" customHeight="1" x14ac:dyDescent="0.25"/>
    <row r="315" ht="15" hidden="1" customHeight="1" x14ac:dyDescent="0.25"/>
    <row r="316" ht="15" hidden="1" customHeight="1" x14ac:dyDescent="0.25"/>
    <row r="317" ht="15" hidden="1" customHeight="1" x14ac:dyDescent="0.25"/>
    <row r="318" ht="15" hidden="1" customHeight="1" x14ac:dyDescent="0.25"/>
    <row r="319" ht="15" hidden="1" customHeight="1" x14ac:dyDescent="0.25"/>
    <row r="320" ht="15" hidden="1" customHeight="1" x14ac:dyDescent="0.25"/>
    <row r="321" ht="15" hidden="1" customHeight="1" x14ac:dyDescent="0.25"/>
    <row r="322" ht="15" hidden="1" customHeight="1" x14ac:dyDescent="0.25"/>
    <row r="323" ht="15" hidden="1" customHeight="1" x14ac:dyDescent="0.25"/>
    <row r="324" ht="15" hidden="1" customHeight="1" x14ac:dyDescent="0.25"/>
    <row r="325" ht="15" hidden="1" customHeight="1" x14ac:dyDescent="0.25"/>
    <row r="326" ht="15" hidden="1" customHeight="1" x14ac:dyDescent="0.25"/>
    <row r="327" ht="15" hidden="1" customHeight="1" x14ac:dyDescent="0.25"/>
    <row r="328" ht="15" hidden="1" customHeight="1" x14ac:dyDescent="0.25"/>
    <row r="329" ht="15" hidden="1" customHeight="1" x14ac:dyDescent="0.25"/>
    <row r="330" ht="15" hidden="1" customHeight="1" x14ac:dyDescent="0.25"/>
    <row r="331" ht="15" hidden="1" customHeight="1" x14ac:dyDescent="0.25"/>
    <row r="332" ht="15" hidden="1" customHeight="1" x14ac:dyDescent="0.25"/>
    <row r="333" ht="15" hidden="1" customHeight="1" x14ac:dyDescent="0.25"/>
    <row r="334" ht="15" hidden="1" customHeight="1" x14ac:dyDescent="0.25"/>
    <row r="335" ht="15" hidden="1" customHeight="1" x14ac:dyDescent="0.25"/>
    <row r="336" ht="15" hidden="1" customHeight="1" x14ac:dyDescent="0.25"/>
    <row r="337" ht="15" hidden="1" customHeight="1" x14ac:dyDescent="0.25"/>
    <row r="338" ht="15" hidden="1" customHeight="1" x14ac:dyDescent="0.25"/>
    <row r="339" ht="15" hidden="1" customHeight="1" x14ac:dyDescent="0.25"/>
    <row r="340" ht="15" hidden="1" customHeight="1" x14ac:dyDescent="0.25"/>
    <row r="341" ht="15" hidden="1" customHeight="1" x14ac:dyDescent="0.25"/>
    <row r="342" ht="15" hidden="1" customHeight="1" x14ac:dyDescent="0.25"/>
  </sheetData>
  <sheetProtection algorithmName="SHA-512" hashValue="nr/6Tedk3zOmM3nvLCHpCUn579tUBw0qp2r93hHIIKzqk2tEJRdfKzu2scY6MbKAnNjvdGu6hYzs+PigaTeNBg==" saltValue="e3aBUi3FwOFyPD0AZpWViA==" spinCount="100000" sheet="1" objects="1" scenarios="1" selectLockedCells="1"/>
  <mergeCells count="19">
    <mergeCell ref="S38:AQ39"/>
    <mergeCell ref="AQ1:AR1"/>
    <mergeCell ref="AQ2:AR3"/>
    <mergeCell ref="M200:AG201"/>
    <mergeCell ref="F10:AN10"/>
    <mergeCell ref="F11:AN11"/>
    <mergeCell ref="AH1:AK1"/>
    <mergeCell ref="AL1:AP1"/>
    <mergeCell ref="AH2:AK3"/>
    <mergeCell ref="AL2:AP3"/>
    <mergeCell ref="C14:AQ15"/>
    <mergeCell ref="C18:AD19"/>
    <mergeCell ref="C22:AD24"/>
    <mergeCell ref="C28:AQ30"/>
    <mergeCell ref="C31:AQ32"/>
    <mergeCell ref="C46:AQ47"/>
    <mergeCell ref="C50:AQ51"/>
    <mergeCell ref="C35:AQ36"/>
    <mergeCell ref="S41:AQ42"/>
  </mergeCells>
  <conditionalFormatting sqref="AQ2:AR3">
    <cfRule type="cellIs" dxfId="353" priority="3" operator="equal">
      <formula>1</formula>
    </cfRule>
    <cfRule type="cellIs" dxfId="352" priority="4" operator="between">
      <formula>0.51</formula>
      <formula>0.99</formula>
    </cfRule>
    <cfRule type="cellIs" dxfId="351" priority="5" operator="lessThanOrEqual">
      <formula>0.5</formula>
    </cfRule>
  </conditionalFormatting>
  <conditionalFormatting sqref="AH2 AL2">
    <cfRule type="expression" dxfId="350" priority="1">
      <formula>PROJSTATUS=PROJSTATELI</formula>
    </cfRule>
    <cfRule type="expression" dxfId="349" priority="2">
      <formula>PROJSTATUS=PROJSTATREVIEW</formula>
    </cfRule>
    <cfRule type="expression" dxfId="348" priority="6">
      <formula>PROJSTATUS=PROJSTATPREAPPROVE</formula>
    </cfRule>
    <cfRule type="expression" dxfId="347" priority="7">
      <formula>PROJSTATUS=PROJSTATSTANDARD</formula>
    </cfRule>
    <cfRule type="expression" dxfId="346" priority="8">
      <formula>PROJSTATUS=PROJSTATEXP</formula>
    </cfRule>
  </conditionalFormatting>
  <hyperlinks>
    <hyperlink ref="B202" r:id="rId1" display="NIPSCO.Savings@LMCO.com"/>
  </hyperlinks>
  <pageMargins left="0.25" right="0.25" top="0.25" bottom="0.25" header="0.25" footer="0.25"/>
  <pageSetup scale="63" fitToHeight="0" orientation="landscape" r:id="rId2"/>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AS364"/>
  <sheetViews>
    <sheetView showGridLines="0" showRowColHeaders="0" zoomScale="85" zoomScaleNormal="85" workbookViewId="0">
      <selection activeCell="C6" sqref="C6"/>
    </sheetView>
  </sheetViews>
  <sheetFormatPr defaultColWidth="0" defaultRowHeight="15" customHeight="1" zeroHeight="1" x14ac:dyDescent="0.25"/>
  <cols>
    <col min="1" max="45" width="4.7109375" customWidth="1"/>
    <col min="46" max="78" width="9.140625" hidden="1" customWidth="1"/>
    <col min="79" max="16384" width="9.140625" hidden="1"/>
  </cols>
  <sheetData>
    <row r="1" spans="3:44" ht="15.95" customHeight="1" x14ac:dyDescent="0.3">
      <c r="AH1" s="520" t="s">
        <v>520</v>
      </c>
      <c r="AI1" s="521"/>
      <c r="AJ1" s="521"/>
      <c r="AK1" s="521"/>
      <c r="AL1" s="532" t="s">
        <v>965</v>
      </c>
      <c r="AM1" s="532"/>
      <c r="AN1" s="532"/>
      <c r="AO1" s="532"/>
      <c r="AP1" s="532"/>
      <c r="AQ1" s="526" t="s">
        <v>529</v>
      </c>
      <c r="AR1" s="527"/>
    </row>
    <row r="2" spans="3:44" ht="15.95" customHeight="1" x14ac:dyDescent="0.25">
      <c r="AH2" s="522" t="str">
        <f ca="1">INCENSTATUS</f>
        <v>---</v>
      </c>
      <c r="AI2" s="523"/>
      <c r="AJ2" s="523"/>
      <c r="AK2" s="523"/>
      <c r="AL2" s="533" t="str">
        <f ca="1">PROJSTATUS</f>
        <v>Enter EMS Information</v>
      </c>
      <c r="AM2" s="533"/>
      <c r="AN2" s="533"/>
      <c r="AO2" s="533"/>
      <c r="AP2" s="533"/>
      <c r="AQ2" s="528">
        <f ca="1">PROGRESSSTATUS</f>
        <v>0</v>
      </c>
      <c r="AR2" s="529"/>
    </row>
    <row r="3" spans="3:44" ht="15.95" customHeight="1" x14ac:dyDescent="0.25">
      <c r="AH3" s="524"/>
      <c r="AI3" s="525"/>
      <c r="AJ3" s="525"/>
      <c r="AK3" s="525"/>
      <c r="AL3" s="534"/>
      <c r="AM3" s="534"/>
      <c r="AN3" s="534"/>
      <c r="AO3" s="534"/>
      <c r="AP3" s="534"/>
      <c r="AQ3" s="530"/>
      <c r="AR3" s="531"/>
    </row>
    <row r="4" spans="3:44" ht="15.95" customHeight="1" x14ac:dyDescent="0.25"/>
    <row r="5" spans="3:44" ht="15.95" customHeight="1" x14ac:dyDescent="0.25"/>
    <row r="6" spans="3:44" ht="15.95" customHeight="1" x14ac:dyDescent="0.25">
      <c r="C6" s="68"/>
    </row>
    <row r="7" spans="3:44" ht="15.95" customHeight="1" x14ac:dyDescent="0.25"/>
    <row r="8" spans="3:44" ht="15.95" customHeight="1" x14ac:dyDescent="0.25"/>
    <row r="9" spans="3:44" ht="15.95" customHeight="1" x14ac:dyDescent="0.25"/>
    <row r="10" spans="3:44" ht="15.95" customHeight="1" x14ac:dyDescent="0.3">
      <c r="F10" s="540" t="s">
        <v>1096</v>
      </c>
      <c r="G10" s="540"/>
      <c r="H10" s="540"/>
      <c r="I10" s="540"/>
      <c r="J10" s="540"/>
      <c r="K10" s="540"/>
      <c r="L10" s="540"/>
      <c r="M10" s="540"/>
      <c r="N10" s="540"/>
      <c r="O10" s="540"/>
      <c r="P10" s="540"/>
      <c r="Q10" s="540"/>
      <c r="R10" s="540"/>
      <c r="S10" s="540"/>
      <c r="T10" s="540"/>
      <c r="U10" s="540"/>
      <c r="V10" s="540"/>
      <c r="W10" s="540"/>
      <c r="X10" s="540"/>
      <c r="Y10" s="540"/>
      <c r="Z10" s="540"/>
      <c r="AA10" s="540"/>
      <c r="AB10" s="540"/>
      <c r="AC10" s="540"/>
      <c r="AD10" s="540"/>
      <c r="AE10" s="540"/>
      <c r="AF10" s="540"/>
      <c r="AG10" s="540"/>
      <c r="AH10" s="540"/>
      <c r="AI10" s="540"/>
      <c r="AJ10" s="540"/>
      <c r="AK10" s="540"/>
      <c r="AL10" s="540"/>
      <c r="AM10" s="540"/>
      <c r="AN10" s="540"/>
    </row>
    <row r="11" spans="3:44" ht="15.95" customHeight="1" x14ac:dyDescent="0.25">
      <c r="F11" s="541"/>
      <c r="G11" s="541"/>
      <c r="H11" s="541"/>
      <c r="I11" s="541"/>
      <c r="J11" s="541"/>
      <c r="K11" s="541"/>
      <c r="L11" s="541"/>
      <c r="M11" s="541"/>
      <c r="N11" s="541"/>
      <c r="O11" s="541"/>
      <c r="P11" s="541"/>
      <c r="Q11" s="541"/>
      <c r="R11" s="541"/>
      <c r="S11" s="541"/>
      <c r="T11" s="541"/>
      <c r="U11" s="541"/>
      <c r="V11" s="541"/>
      <c r="W11" s="541"/>
      <c r="X11" s="541"/>
      <c r="Y11" s="541"/>
      <c r="Z11" s="541"/>
      <c r="AA11" s="541"/>
      <c r="AB11" s="541"/>
      <c r="AC11" s="541"/>
      <c r="AD11" s="541"/>
      <c r="AE11" s="541"/>
      <c r="AF11" s="541"/>
      <c r="AG11" s="541"/>
      <c r="AH11" s="541"/>
      <c r="AI11" s="541"/>
      <c r="AJ11" s="541"/>
      <c r="AK11" s="541"/>
      <c r="AL11" s="541"/>
      <c r="AM11" s="541"/>
      <c r="AN11" s="541"/>
    </row>
    <row r="12" spans="3:44" ht="15.95" customHeight="1" x14ac:dyDescent="0.25"/>
    <row r="13" spans="3:44" ht="15.95" customHeight="1" x14ac:dyDescent="0.25">
      <c r="C13" s="547"/>
      <c r="D13" s="547"/>
      <c r="E13" s="547"/>
      <c r="F13" s="547"/>
      <c r="G13" s="547"/>
      <c r="H13" s="547"/>
      <c r="J13" s="546"/>
      <c r="K13" s="546"/>
      <c r="L13" s="546"/>
      <c r="M13" s="546"/>
      <c r="N13" s="546"/>
      <c r="O13" s="546"/>
      <c r="Q13" s="546"/>
      <c r="R13" s="546"/>
      <c r="S13" s="546"/>
      <c r="T13" s="546"/>
      <c r="U13" s="546"/>
      <c r="V13" s="546"/>
      <c r="X13" s="546"/>
      <c r="Y13" s="546"/>
      <c r="Z13" s="546"/>
      <c r="AA13" s="546"/>
      <c r="AB13" s="546"/>
      <c r="AC13" s="546"/>
      <c r="AE13" s="546"/>
      <c r="AF13" s="546"/>
      <c r="AG13" s="546"/>
      <c r="AH13" s="546"/>
      <c r="AI13" s="546"/>
      <c r="AJ13" s="546"/>
      <c r="AL13" s="548"/>
      <c r="AM13" s="548"/>
      <c r="AN13" s="548"/>
      <c r="AO13" s="548"/>
      <c r="AP13" s="548"/>
      <c r="AQ13" s="548"/>
    </row>
    <row r="14" spans="3:44" ht="15.95" customHeight="1" x14ac:dyDescent="0.25">
      <c r="C14" s="547"/>
      <c r="D14" s="547"/>
      <c r="E14" s="547"/>
      <c r="F14" s="547"/>
      <c r="G14" s="547"/>
      <c r="H14" s="547"/>
      <c r="J14" s="546"/>
      <c r="K14" s="546"/>
      <c r="L14" s="546"/>
      <c r="M14" s="546"/>
      <c r="N14" s="546"/>
      <c r="O14" s="546"/>
      <c r="Q14" s="546"/>
      <c r="R14" s="546"/>
      <c r="S14" s="546"/>
      <c r="T14" s="546"/>
      <c r="U14" s="546"/>
      <c r="V14" s="546"/>
      <c r="X14" s="546"/>
      <c r="Y14" s="546"/>
      <c r="Z14" s="546"/>
      <c r="AA14" s="546"/>
      <c r="AB14" s="546"/>
      <c r="AC14" s="546"/>
      <c r="AE14" s="546"/>
      <c r="AF14" s="546"/>
      <c r="AG14" s="546"/>
      <c r="AH14" s="546"/>
      <c r="AI14" s="546"/>
      <c r="AJ14" s="546"/>
      <c r="AL14" s="548"/>
      <c r="AM14" s="548"/>
      <c r="AN14" s="548"/>
      <c r="AO14" s="548"/>
      <c r="AP14" s="548"/>
      <c r="AQ14" s="548"/>
    </row>
    <row r="15" spans="3:44" ht="15.95" customHeight="1" x14ac:dyDescent="0.25">
      <c r="C15" s="547"/>
      <c r="D15" s="547"/>
      <c r="E15" s="547"/>
      <c r="F15" s="547"/>
      <c r="G15" s="547"/>
      <c r="H15" s="547"/>
      <c r="J15" s="546"/>
      <c r="K15" s="546"/>
      <c r="L15" s="546"/>
      <c r="M15" s="546"/>
      <c r="N15" s="546"/>
      <c r="O15" s="546"/>
      <c r="Q15" s="546"/>
      <c r="R15" s="546"/>
      <c r="S15" s="546"/>
      <c r="T15" s="546"/>
      <c r="U15" s="546"/>
      <c r="V15" s="546"/>
      <c r="X15" s="546"/>
      <c r="Y15" s="546"/>
      <c r="Z15" s="546"/>
      <c r="AA15" s="546"/>
      <c r="AB15" s="546"/>
      <c r="AC15" s="546"/>
      <c r="AE15" s="546"/>
      <c r="AF15" s="546"/>
      <c r="AG15" s="546"/>
      <c r="AH15" s="546"/>
      <c r="AI15" s="546"/>
      <c r="AJ15" s="546"/>
      <c r="AL15" s="548"/>
      <c r="AM15" s="548"/>
      <c r="AN15" s="548"/>
      <c r="AO15" s="548"/>
      <c r="AP15" s="548"/>
      <c r="AQ15" s="548"/>
    </row>
    <row r="16" spans="3:44" ht="15.95" customHeight="1" x14ac:dyDescent="0.25">
      <c r="C16" s="547"/>
      <c r="D16" s="547"/>
      <c r="E16" s="547"/>
      <c r="F16" s="547"/>
      <c r="G16" s="547"/>
      <c r="H16" s="547"/>
      <c r="J16" s="546"/>
      <c r="K16" s="546"/>
      <c r="L16" s="546"/>
      <c r="M16" s="546"/>
      <c r="N16" s="546"/>
      <c r="O16" s="546"/>
      <c r="Q16" s="546"/>
      <c r="R16" s="546"/>
      <c r="S16" s="546"/>
      <c r="T16" s="546"/>
      <c r="U16" s="546"/>
      <c r="V16" s="546"/>
      <c r="X16" s="546"/>
      <c r="Y16" s="546"/>
      <c r="Z16" s="546"/>
      <c r="AA16" s="546"/>
      <c r="AB16" s="546"/>
      <c r="AC16" s="546"/>
      <c r="AE16" s="546"/>
      <c r="AF16" s="546"/>
      <c r="AG16" s="546"/>
      <c r="AH16" s="546"/>
      <c r="AI16" s="546"/>
      <c r="AJ16" s="546"/>
      <c r="AL16" s="548"/>
      <c r="AM16" s="548"/>
      <c r="AN16" s="548"/>
      <c r="AO16" s="548"/>
      <c r="AP16" s="548"/>
      <c r="AQ16" s="548"/>
    </row>
    <row r="17" spans="3:43" ht="15.95" customHeight="1" x14ac:dyDescent="0.25">
      <c r="C17" s="547"/>
      <c r="D17" s="547"/>
      <c r="E17" s="547"/>
      <c r="F17" s="547"/>
      <c r="G17" s="547"/>
      <c r="H17" s="547"/>
      <c r="J17" s="546"/>
      <c r="K17" s="546"/>
      <c r="L17" s="546"/>
      <c r="M17" s="546"/>
      <c r="N17" s="546"/>
      <c r="O17" s="546"/>
      <c r="Q17" s="546"/>
      <c r="R17" s="546"/>
      <c r="S17" s="546"/>
      <c r="T17" s="546"/>
      <c r="U17" s="546"/>
      <c r="V17" s="546"/>
      <c r="X17" s="546"/>
      <c r="Y17" s="546"/>
      <c r="Z17" s="546"/>
      <c r="AA17" s="546"/>
      <c r="AB17" s="546"/>
      <c r="AC17" s="546"/>
      <c r="AE17" s="546"/>
      <c r="AF17" s="546"/>
      <c r="AG17" s="546"/>
      <c r="AH17" s="546"/>
      <c r="AI17" s="546"/>
      <c r="AJ17" s="546"/>
      <c r="AL17" s="548"/>
      <c r="AM17" s="548"/>
      <c r="AN17" s="548"/>
      <c r="AO17" s="548"/>
      <c r="AP17" s="548"/>
      <c r="AQ17" s="548"/>
    </row>
    <row r="18" spans="3:43" ht="15.95" customHeight="1" x14ac:dyDescent="0.25">
      <c r="C18" s="547"/>
      <c r="D18" s="547"/>
      <c r="E18" s="547"/>
      <c r="F18" s="547"/>
      <c r="G18" s="547"/>
      <c r="H18" s="547"/>
      <c r="J18" s="546"/>
      <c r="K18" s="546"/>
      <c r="L18" s="546"/>
      <c r="M18" s="546"/>
      <c r="N18" s="546"/>
      <c r="O18" s="546"/>
      <c r="Q18" s="546"/>
      <c r="R18" s="546"/>
      <c r="S18" s="546"/>
      <c r="T18" s="546"/>
      <c r="U18" s="546"/>
      <c r="V18" s="546"/>
      <c r="X18" s="546"/>
      <c r="Y18" s="546"/>
      <c r="Z18" s="546"/>
      <c r="AA18" s="546"/>
      <c r="AB18" s="546"/>
      <c r="AC18" s="546"/>
      <c r="AE18" s="546"/>
      <c r="AF18" s="546"/>
      <c r="AG18" s="546"/>
      <c r="AH18" s="546"/>
      <c r="AI18" s="546"/>
      <c r="AJ18" s="546"/>
      <c r="AL18" s="548"/>
      <c r="AM18" s="548"/>
      <c r="AN18" s="548"/>
      <c r="AO18" s="548"/>
      <c r="AP18" s="548"/>
      <c r="AQ18" s="548"/>
    </row>
    <row r="19" spans="3:43" ht="15.95" customHeight="1" x14ac:dyDescent="0.25">
      <c r="C19" s="547"/>
      <c r="D19" s="547"/>
      <c r="E19" s="547"/>
      <c r="F19" s="547"/>
      <c r="G19" s="547"/>
      <c r="H19" s="547"/>
      <c r="J19" s="546"/>
      <c r="K19" s="546"/>
      <c r="L19" s="546"/>
      <c r="M19" s="546"/>
      <c r="N19" s="546"/>
      <c r="O19" s="546"/>
      <c r="Q19" s="546"/>
      <c r="R19" s="546"/>
      <c r="S19" s="546"/>
      <c r="T19" s="546"/>
      <c r="U19" s="546"/>
      <c r="V19" s="546"/>
      <c r="X19" s="546"/>
      <c r="Y19" s="546"/>
      <c r="Z19" s="546"/>
      <c r="AA19" s="546"/>
      <c r="AB19" s="546"/>
      <c r="AC19" s="546"/>
      <c r="AE19" s="546"/>
      <c r="AF19" s="546"/>
      <c r="AG19" s="546"/>
      <c r="AH19" s="546"/>
      <c r="AI19" s="546"/>
      <c r="AJ19" s="546"/>
      <c r="AL19" s="548"/>
      <c r="AM19" s="548"/>
      <c r="AN19" s="548"/>
      <c r="AO19" s="548"/>
      <c r="AP19" s="548"/>
      <c r="AQ19" s="548"/>
    </row>
    <row r="20" spans="3:43" ht="15.95" customHeight="1" x14ac:dyDescent="0.25">
      <c r="C20" s="547"/>
      <c r="D20" s="547"/>
      <c r="E20" s="547"/>
      <c r="F20" s="547"/>
      <c r="G20" s="547"/>
      <c r="H20" s="547"/>
      <c r="J20" s="546"/>
      <c r="K20" s="546"/>
      <c r="L20" s="546"/>
      <c r="M20" s="546"/>
      <c r="N20" s="546"/>
      <c r="O20" s="546"/>
      <c r="Q20" s="546"/>
      <c r="R20" s="546"/>
      <c r="S20" s="546"/>
      <c r="T20" s="546"/>
      <c r="U20" s="546"/>
      <c r="V20" s="546"/>
      <c r="X20" s="546"/>
      <c r="Y20" s="546"/>
      <c r="Z20" s="546"/>
      <c r="AA20" s="546"/>
      <c r="AB20" s="546"/>
      <c r="AC20" s="546"/>
      <c r="AE20" s="546"/>
      <c r="AF20" s="546"/>
      <c r="AG20" s="546"/>
      <c r="AH20" s="546"/>
      <c r="AI20" s="546"/>
      <c r="AJ20" s="546"/>
      <c r="AL20" s="548"/>
      <c r="AM20" s="548"/>
      <c r="AN20" s="548"/>
      <c r="AO20" s="548"/>
      <c r="AP20" s="548"/>
      <c r="AQ20" s="548"/>
    </row>
    <row r="21" spans="3:43" ht="15.95" customHeight="1" x14ac:dyDescent="0.25"/>
    <row r="22" spans="3:43" ht="15.95" customHeight="1" x14ac:dyDescent="0.25">
      <c r="F22" s="547"/>
      <c r="G22" s="547"/>
      <c r="H22" s="547"/>
      <c r="I22" s="547"/>
      <c r="J22" s="547"/>
      <c r="K22" s="547"/>
      <c r="L22" s="547"/>
      <c r="M22" s="547"/>
      <c r="N22" s="547"/>
      <c r="O22" s="547"/>
      <c r="P22" s="547"/>
      <c r="Q22" s="547"/>
      <c r="R22" s="547"/>
      <c r="S22" s="547"/>
      <c r="T22" s="547"/>
      <c r="U22" s="547"/>
      <c r="V22" s="547"/>
      <c r="W22" s="547"/>
      <c r="X22" s="547"/>
      <c r="Y22" s="547"/>
      <c r="Z22" s="547"/>
      <c r="AA22" s="547"/>
      <c r="AB22" s="547"/>
      <c r="AC22" s="547"/>
      <c r="AD22" s="547"/>
      <c r="AE22" s="547"/>
      <c r="AF22" s="547"/>
      <c r="AG22" s="547"/>
      <c r="AH22" s="547"/>
      <c r="AI22" s="547"/>
      <c r="AJ22" s="547"/>
      <c r="AK22" s="547"/>
      <c r="AL22" s="547"/>
      <c r="AM22" s="547"/>
      <c r="AN22" s="547"/>
    </row>
    <row r="23" spans="3:43" ht="15.95" customHeight="1" x14ac:dyDescent="0.3">
      <c r="F23" s="545"/>
      <c r="G23" s="545"/>
      <c r="H23" s="545"/>
      <c r="I23" s="545"/>
      <c r="J23" s="545"/>
      <c r="K23" s="545"/>
      <c r="L23" s="545"/>
      <c r="M23" s="545"/>
      <c r="N23" s="545"/>
      <c r="O23" s="545"/>
      <c r="P23" s="545"/>
      <c r="Q23" s="545"/>
      <c r="R23" s="545"/>
      <c r="S23" s="545"/>
      <c r="T23" s="545"/>
      <c r="U23" s="545"/>
      <c r="V23" s="545"/>
      <c r="W23" s="545"/>
      <c r="X23" s="545"/>
      <c r="Y23" s="545"/>
      <c r="Z23" s="545"/>
      <c r="AA23" s="545"/>
      <c r="AB23" s="545"/>
      <c r="AC23" s="545"/>
      <c r="AD23" s="545"/>
      <c r="AE23" s="545"/>
      <c r="AF23" s="545"/>
      <c r="AG23" s="545"/>
      <c r="AH23" s="545"/>
      <c r="AI23" s="545"/>
      <c r="AJ23" s="545"/>
      <c r="AK23" s="545"/>
      <c r="AL23" s="545"/>
      <c r="AM23" s="545"/>
      <c r="AN23" s="545"/>
    </row>
    <row r="24" spans="3:43" ht="15.95" customHeight="1" x14ac:dyDescent="0.25"/>
    <row r="25" spans="3:43" ht="15.95" customHeight="1" x14ac:dyDescent="0.25">
      <c r="C25" s="546"/>
      <c r="D25" s="546"/>
      <c r="E25" s="546"/>
      <c r="F25" s="546"/>
      <c r="G25" s="546"/>
      <c r="H25" s="546"/>
      <c r="J25" s="546"/>
      <c r="K25" s="546"/>
      <c r="L25" s="546"/>
      <c r="M25" s="546"/>
      <c r="N25" s="546"/>
      <c r="O25" s="546"/>
      <c r="Q25" s="546"/>
      <c r="R25" s="546"/>
      <c r="S25" s="546"/>
      <c r="T25" s="546"/>
      <c r="U25" s="546"/>
      <c r="V25" s="546"/>
      <c r="X25" s="546"/>
      <c r="Y25" s="546"/>
      <c r="Z25" s="546"/>
      <c r="AA25" s="546"/>
      <c r="AB25" s="546"/>
      <c r="AC25" s="546"/>
      <c r="AE25" s="546"/>
      <c r="AF25" s="546"/>
      <c r="AG25" s="546"/>
      <c r="AH25" s="546"/>
      <c r="AI25" s="546"/>
      <c r="AJ25" s="546"/>
      <c r="AL25" s="546"/>
      <c r="AM25" s="546"/>
      <c r="AN25" s="546"/>
      <c r="AO25" s="546"/>
      <c r="AP25" s="546"/>
      <c r="AQ25" s="546"/>
    </row>
    <row r="26" spans="3:43" ht="15.95" customHeight="1" x14ac:dyDescent="0.25">
      <c r="C26" s="546"/>
      <c r="D26" s="546"/>
      <c r="E26" s="546"/>
      <c r="F26" s="546"/>
      <c r="G26" s="546"/>
      <c r="H26" s="546"/>
      <c r="J26" s="546"/>
      <c r="K26" s="546"/>
      <c r="L26" s="546"/>
      <c r="M26" s="546"/>
      <c r="N26" s="546"/>
      <c r="O26" s="546"/>
      <c r="Q26" s="546"/>
      <c r="R26" s="546"/>
      <c r="S26" s="546"/>
      <c r="T26" s="546"/>
      <c r="U26" s="546"/>
      <c r="V26" s="546"/>
      <c r="X26" s="546"/>
      <c r="Y26" s="546"/>
      <c r="Z26" s="546"/>
      <c r="AA26" s="546"/>
      <c r="AB26" s="546"/>
      <c r="AC26" s="546"/>
      <c r="AE26" s="546"/>
      <c r="AF26" s="546"/>
      <c r="AG26" s="546"/>
      <c r="AH26" s="546"/>
      <c r="AI26" s="546"/>
      <c r="AJ26" s="546"/>
      <c r="AL26" s="546"/>
      <c r="AM26" s="546"/>
      <c r="AN26" s="546"/>
      <c r="AO26" s="546"/>
      <c r="AP26" s="546"/>
      <c r="AQ26" s="546"/>
    </row>
    <row r="27" spans="3:43" ht="15.95" customHeight="1" x14ac:dyDescent="0.25">
      <c r="C27" s="546"/>
      <c r="D27" s="546"/>
      <c r="E27" s="546"/>
      <c r="F27" s="546"/>
      <c r="G27" s="546"/>
      <c r="H27" s="546"/>
      <c r="J27" s="546"/>
      <c r="K27" s="546"/>
      <c r="L27" s="546"/>
      <c r="M27" s="546"/>
      <c r="N27" s="546"/>
      <c r="O27" s="546"/>
      <c r="Q27" s="546"/>
      <c r="R27" s="546"/>
      <c r="S27" s="546"/>
      <c r="T27" s="546"/>
      <c r="U27" s="546"/>
      <c r="V27" s="546"/>
      <c r="X27" s="546"/>
      <c r="Y27" s="546"/>
      <c r="Z27" s="546"/>
      <c r="AA27" s="546"/>
      <c r="AB27" s="546"/>
      <c r="AC27" s="546"/>
      <c r="AE27" s="546"/>
      <c r="AF27" s="546"/>
      <c r="AG27" s="546"/>
      <c r="AH27" s="546"/>
      <c r="AI27" s="546"/>
      <c r="AJ27" s="546"/>
      <c r="AL27" s="546"/>
      <c r="AM27" s="546"/>
      <c r="AN27" s="546"/>
      <c r="AO27" s="546"/>
      <c r="AP27" s="546"/>
      <c r="AQ27" s="546"/>
    </row>
    <row r="28" spans="3:43" ht="15.95" customHeight="1" x14ac:dyDescent="0.25">
      <c r="C28" s="546"/>
      <c r="D28" s="546"/>
      <c r="E28" s="546"/>
      <c r="F28" s="546"/>
      <c r="G28" s="546"/>
      <c r="H28" s="546"/>
      <c r="J28" s="546"/>
      <c r="K28" s="546"/>
      <c r="L28" s="546"/>
      <c r="M28" s="546"/>
      <c r="N28" s="546"/>
      <c r="O28" s="546"/>
      <c r="Q28" s="546"/>
      <c r="R28" s="546"/>
      <c r="S28" s="546"/>
      <c r="T28" s="546"/>
      <c r="U28" s="546"/>
      <c r="V28" s="546"/>
      <c r="X28" s="546"/>
      <c r="Y28" s="546"/>
      <c r="Z28" s="546"/>
      <c r="AA28" s="546"/>
      <c r="AB28" s="546"/>
      <c r="AC28" s="546"/>
      <c r="AE28" s="546"/>
      <c r="AF28" s="546"/>
      <c r="AG28" s="546"/>
      <c r="AH28" s="546"/>
      <c r="AI28" s="546"/>
      <c r="AJ28" s="546"/>
      <c r="AL28" s="546"/>
      <c r="AM28" s="546"/>
      <c r="AN28" s="546"/>
      <c r="AO28" s="546"/>
      <c r="AP28" s="546"/>
      <c r="AQ28" s="546"/>
    </row>
    <row r="29" spans="3:43" ht="15.95" customHeight="1" x14ac:dyDescent="0.25">
      <c r="C29" s="546"/>
      <c r="D29" s="546"/>
      <c r="E29" s="546"/>
      <c r="F29" s="546"/>
      <c r="G29" s="546"/>
      <c r="H29" s="546"/>
      <c r="J29" s="546"/>
      <c r="K29" s="546"/>
      <c r="L29" s="546"/>
      <c r="M29" s="546"/>
      <c r="N29" s="546"/>
      <c r="O29" s="546"/>
      <c r="Q29" s="546"/>
      <c r="R29" s="546"/>
      <c r="S29" s="546"/>
      <c r="T29" s="546"/>
      <c r="U29" s="546"/>
      <c r="V29" s="546"/>
      <c r="X29" s="546"/>
      <c r="Y29" s="546"/>
      <c r="Z29" s="546"/>
      <c r="AA29" s="546"/>
      <c r="AB29" s="546"/>
      <c r="AC29" s="546"/>
      <c r="AE29" s="546"/>
      <c r="AF29" s="546"/>
      <c r="AG29" s="546"/>
      <c r="AH29" s="546"/>
      <c r="AI29" s="546"/>
      <c r="AJ29" s="546"/>
      <c r="AL29" s="546"/>
      <c r="AM29" s="546"/>
      <c r="AN29" s="546"/>
      <c r="AO29" s="546"/>
      <c r="AP29" s="546"/>
      <c r="AQ29" s="546"/>
    </row>
    <row r="30" spans="3:43" ht="15.95" customHeight="1" x14ac:dyDescent="0.25">
      <c r="C30" s="546"/>
      <c r="D30" s="546"/>
      <c r="E30" s="546"/>
      <c r="F30" s="546"/>
      <c r="G30" s="546"/>
      <c r="H30" s="546"/>
      <c r="J30" s="546"/>
      <c r="K30" s="546"/>
      <c r="L30" s="546"/>
      <c r="M30" s="546"/>
      <c r="N30" s="546"/>
      <c r="O30" s="546"/>
      <c r="Q30" s="546"/>
      <c r="R30" s="546"/>
      <c r="S30" s="546"/>
      <c r="T30" s="546"/>
      <c r="U30" s="546"/>
      <c r="V30" s="546"/>
      <c r="X30" s="546"/>
      <c r="Y30" s="546"/>
      <c r="Z30" s="546"/>
      <c r="AA30" s="546"/>
      <c r="AB30" s="546"/>
      <c r="AC30" s="546"/>
      <c r="AE30" s="546"/>
      <c r="AF30" s="546"/>
      <c r="AG30" s="546"/>
      <c r="AH30" s="546"/>
      <c r="AI30" s="546"/>
      <c r="AJ30" s="546"/>
      <c r="AL30" s="546"/>
      <c r="AM30" s="546"/>
      <c r="AN30" s="546"/>
      <c r="AO30" s="546"/>
      <c r="AP30" s="546"/>
      <c r="AQ30" s="546"/>
    </row>
    <row r="31" spans="3:43" ht="15.95" customHeight="1" x14ac:dyDescent="0.25">
      <c r="C31" s="546"/>
      <c r="D31" s="546"/>
      <c r="E31" s="546"/>
      <c r="F31" s="546"/>
      <c r="G31" s="546"/>
      <c r="H31" s="546"/>
      <c r="J31" s="546"/>
      <c r="K31" s="546"/>
      <c r="L31" s="546"/>
      <c r="M31" s="546"/>
      <c r="N31" s="546"/>
      <c r="O31" s="546"/>
      <c r="Q31" s="546"/>
      <c r="R31" s="546"/>
      <c r="S31" s="546"/>
      <c r="T31" s="546"/>
      <c r="U31" s="546"/>
      <c r="V31" s="546"/>
      <c r="X31" s="546"/>
      <c r="Y31" s="546"/>
      <c r="Z31" s="546"/>
      <c r="AA31" s="546"/>
      <c r="AB31" s="546"/>
      <c r="AC31" s="546"/>
      <c r="AE31" s="546"/>
      <c r="AF31" s="546"/>
      <c r="AG31" s="546"/>
      <c r="AH31" s="546"/>
      <c r="AI31" s="546"/>
      <c r="AJ31" s="546"/>
      <c r="AL31" s="546"/>
      <c r="AM31" s="546"/>
      <c r="AN31" s="546"/>
      <c r="AO31" s="546"/>
      <c r="AP31" s="546"/>
      <c r="AQ31" s="546"/>
    </row>
    <row r="32" spans="3:43" ht="15.95" customHeight="1" x14ac:dyDescent="0.25">
      <c r="C32" s="546"/>
      <c r="D32" s="546"/>
      <c r="E32" s="546"/>
      <c r="F32" s="546"/>
      <c r="G32" s="546"/>
      <c r="H32" s="546"/>
      <c r="J32" s="546"/>
      <c r="K32" s="546"/>
      <c r="L32" s="546"/>
      <c r="M32" s="546"/>
      <c r="N32" s="546"/>
      <c r="O32" s="546"/>
      <c r="Q32" s="546"/>
      <c r="R32" s="546"/>
      <c r="S32" s="546"/>
      <c r="T32" s="546"/>
      <c r="U32" s="546"/>
      <c r="V32" s="546"/>
      <c r="X32" s="546"/>
      <c r="Y32" s="546"/>
      <c r="Z32" s="546"/>
      <c r="AA32" s="546"/>
      <c r="AB32" s="546"/>
      <c r="AC32" s="546"/>
      <c r="AE32" s="546"/>
      <c r="AF32" s="546"/>
      <c r="AG32" s="546"/>
      <c r="AH32" s="546"/>
      <c r="AI32" s="546"/>
      <c r="AJ32" s="546"/>
      <c r="AL32" s="546"/>
      <c r="AM32" s="546"/>
      <c r="AN32" s="546"/>
      <c r="AO32" s="546"/>
      <c r="AP32" s="546"/>
      <c r="AQ32" s="546"/>
    </row>
    <row r="33" spans="3:43" ht="15.95" customHeight="1" x14ac:dyDescent="0.25"/>
    <row r="34" spans="3:43" ht="15.95" customHeight="1" x14ac:dyDescent="0.25">
      <c r="C34" s="67"/>
      <c r="D34" s="67"/>
      <c r="E34" s="67"/>
      <c r="F34" s="547"/>
      <c r="G34" s="547"/>
      <c r="H34" s="547"/>
      <c r="I34" s="547"/>
      <c r="J34" s="547"/>
      <c r="K34" s="547"/>
      <c r="L34" s="547"/>
      <c r="M34" s="547"/>
      <c r="N34" s="547"/>
      <c r="O34" s="547"/>
      <c r="P34" s="547"/>
      <c r="Q34" s="547"/>
      <c r="R34" s="547"/>
      <c r="S34" s="547"/>
      <c r="T34" s="547"/>
      <c r="U34" s="547"/>
      <c r="V34" s="547"/>
      <c r="W34" s="547"/>
      <c r="X34" s="547"/>
      <c r="Y34" s="547"/>
      <c r="Z34" s="547"/>
      <c r="AA34" s="547"/>
      <c r="AB34" s="547"/>
      <c r="AC34" s="547"/>
      <c r="AD34" s="547"/>
      <c r="AE34" s="547"/>
      <c r="AF34" s="547"/>
      <c r="AG34" s="547"/>
      <c r="AH34" s="547"/>
      <c r="AI34" s="547"/>
      <c r="AJ34" s="547"/>
      <c r="AK34" s="547"/>
      <c r="AL34" s="547"/>
      <c r="AM34" s="547"/>
      <c r="AN34" s="547"/>
      <c r="AO34" s="67"/>
      <c r="AP34" s="67"/>
      <c r="AQ34" s="67"/>
    </row>
    <row r="35" spans="3:43" s="67" customFormat="1" ht="15.95" customHeight="1" x14ac:dyDescent="0.3">
      <c r="F35" s="545"/>
      <c r="G35" s="545"/>
      <c r="H35" s="545"/>
      <c r="I35" s="545"/>
      <c r="J35" s="545"/>
      <c r="K35" s="545"/>
      <c r="L35" s="545"/>
      <c r="M35" s="545"/>
      <c r="N35" s="545"/>
      <c r="O35" s="545"/>
      <c r="P35" s="545"/>
      <c r="Q35" s="545"/>
      <c r="R35" s="545"/>
      <c r="S35" s="545"/>
      <c r="T35" s="545"/>
      <c r="U35" s="545"/>
      <c r="V35" s="545"/>
      <c r="W35" s="545"/>
      <c r="X35" s="545"/>
      <c r="Y35" s="545"/>
      <c r="Z35" s="545"/>
      <c r="AA35" s="545"/>
      <c r="AB35" s="545"/>
      <c r="AC35" s="545"/>
      <c r="AD35" s="545"/>
      <c r="AE35" s="545"/>
      <c r="AF35" s="545"/>
      <c r="AG35" s="545"/>
      <c r="AH35" s="545"/>
      <c r="AI35" s="545"/>
      <c r="AJ35" s="545"/>
      <c r="AK35" s="545"/>
      <c r="AL35" s="545"/>
      <c r="AM35" s="545"/>
      <c r="AN35" s="545"/>
    </row>
    <row r="36" spans="3:43" s="67" customFormat="1" ht="15.95" hidden="1" customHeight="1" x14ac:dyDescent="0.25"/>
    <row r="37" spans="3:43" s="67" customFormat="1" ht="15.95" hidden="1" customHeight="1" x14ac:dyDescent="0.25">
      <c r="C37" s="546"/>
      <c r="D37" s="546"/>
      <c r="E37" s="546"/>
      <c r="F37" s="546"/>
      <c r="G37" s="546"/>
      <c r="H37" s="546"/>
      <c r="J37" s="546"/>
      <c r="K37" s="546"/>
      <c r="L37" s="546"/>
      <c r="M37" s="546"/>
      <c r="N37" s="546"/>
      <c r="O37" s="546"/>
      <c r="Q37" s="546"/>
      <c r="R37" s="546"/>
      <c r="S37" s="546"/>
      <c r="T37" s="546"/>
      <c r="U37" s="546"/>
      <c r="V37" s="546"/>
      <c r="X37" s="546"/>
      <c r="Y37" s="546"/>
      <c r="Z37" s="546"/>
      <c r="AA37" s="546"/>
      <c r="AB37" s="546"/>
      <c r="AC37" s="546"/>
      <c r="AE37" s="546"/>
      <c r="AF37" s="546"/>
      <c r="AG37" s="546"/>
      <c r="AH37" s="546"/>
      <c r="AI37" s="546"/>
      <c r="AJ37" s="546"/>
      <c r="AL37" s="546"/>
      <c r="AM37" s="546"/>
      <c r="AN37" s="546"/>
      <c r="AO37" s="546"/>
      <c r="AP37" s="546"/>
      <c r="AQ37" s="546"/>
    </row>
    <row r="38" spans="3:43" s="67" customFormat="1" ht="15.95" hidden="1" customHeight="1" x14ac:dyDescent="0.25">
      <c r="C38" s="546"/>
      <c r="D38" s="546"/>
      <c r="E38" s="546"/>
      <c r="F38" s="546"/>
      <c r="G38" s="546"/>
      <c r="H38" s="546"/>
      <c r="J38" s="546"/>
      <c r="K38" s="546"/>
      <c r="L38" s="546"/>
      <c r="M38" s="546"/>
      <c r="N38" s="546"/>
      <c r="O38" s="546"/>
      <c r="Q38" s="546"/>
      <c r="R38" s="546"/>
      <c r="S38" s="546"/>
      <c r="T38" s="546"/>
      <c r="U38" s="546"/>
      <c r="V38" s="546"/>
      <c r="X38" s="546"/>
      <c r="Y38" s="546"/>
      <c r="Z38" s="546"/>
      <c r="AA38" s="546"/>
      <c r="AB38" s="546"/>
      <c r="AC38" s="546"/>
      <c r="AE38" s="546"/>
      <c r="AF38" s="546"/>
      <c r="AG38" s="546"/>
      <c r="AH38" s="546"/>
      <c r="AI38" s="546"/>
      <c r="AJ38" s="546"/>
      <c r="AL38" s="546"/>
      <c r="AM38" s="546"/>
      <c r="AN38" s="546"/>
      <c r="AO38" s="546"/>
      <c r="AP38" s="546"/>
      <c r="AQ38" s="546"/>
    </row>
    <row r="39" spans="3:43" s="67" customFormat="1" ht="15.95" hidden="1" customHeight="1" x14ac:dyDescent="0.25">
      <c r="C39" s="546"/>
      <c r="D39" s="546"/>
      <c r="E39" s="546"/>
      <c r="F39" s="546"/>
      <c r="G39" s="546"/>
      <c r="H39" s="546"/>
      <c r="J39" s="546"/>
      <c r="K39" s="546"/>
      <c r="L39" s="546"/>
      <c r="M39" s="546"/>
      <c r="N39" s="546"/>
      <c r="O39" s="546"/>
      <c r="Q39" s="546"/>
      <c r="R39" s="546"/>
      <c r="S39" s="546"/>
      <c r="T39" s="546"/>
      <c r="U39" s="546"/>
      <c r="V39" s="546"/>
      <c r="X39" s="546"/>
      <c r="Y39" s="546"/>
      <c r="Z39" s="546"/>
      <c r="AA39" s="546"/>
      <c r="AB39" s="546"/>
      <c r="AC39" s="546"/>
      <c r="AE39" s="546"/>
      <c r="AF39" s="546"/>
      <c r="AG39" s="546"/>
      <c r="AH39" s="546"/>
      <c r="AI39" s="546"/>
      <c r="AJ39" s="546"/>
      <c r="AL39" s="546"/>
      <c r="AM39" s="546"/>
      <c r="AN39" s="546"/>
      <c r="AO39" s="546"/>
      <c r="AP39" s="546"/>
      <c r="AQ39" s="546"/>
    </row>
    <row r="40" spans="3:43" s="67" customFormat="1" ht="15.95" hidden="1" customHeight="1" x14ac:dyDescent="0.25">
      <c r="C40" s="546"/>
      <c r="D40" s="546"/>
      <c r="E40" s="546"/>
      <c r="F40" s="546"/>
      <c r="G40" s="546"/>
      <c r="H40" s="546"/>
      <c r="J40" s="546"/>
      <c r="K40" s="546"/>
      <c r="L40" s="546"/>
      <c r="M40" s="546"/>
      <c r="N40" s="546"/>
      <c r="O40" s="546"/>
      <c r="Q40" s="546"/>
      <c r="R40" s="546"/>
      <c r="S40" s="546"/>
      <c r="T40" s="546"/>
      <c r="U40" s="546"/>
      <c r="V40" s="546"/>
      <c r="X40" s="546"/>
      <c r="Y40" s="546"/>
      <c r="Z40" s="546"/>
      <c r="AA40" s="546"/>
      <c r="AB40" s="546"/>
      <c r="AC40" s="546"/>
      <c r="AE40" s="546"/>
      <c r="AF40" s="546"/>
      <c r="AG40" s="546"/>
      <c r="AH40" s="546"/>
      <c r="AI40" s="546"/>
      <c r="AJ40" s="546"/>
      <c r="AL40" s="546"/>
      <c r="AM40" s="546"/>
      <c r="AN40" s="546"/>
      <c r="AO40" s="546"/>
      <c r="AP40" s="546"/>
      <c r="AQ40" s="546"/>
    </row>
    <row r="41" spans="3:43" s="67" customFormat="1" ht="15.95" hidden="1" customHeight="1" x14ac:dyDescent="0.25">
      <c r="C41" s="546"/>
      <c r="D41" s="546"/>
      <c r="E41" s="546"/>
      <c r="F41" s="546"/>
      <c r="G41" s="546"/>
      <c r="H41" s="546"/>
      <c r="J41" s="546"/>
      <c r="K41" s="546"/>
      <c r="L41" s="546"/>
      <c r="M41" s="546"/>
      <c r="N41" s="546"/>
      <c r="O41" s="546"/>
      <c r="Q41" s="546"/>
      <c r="R41" s="546"/>
      <c r="S41" s="546"/>
      <c r="T41" s="546"/>
      <c r="U41" s="546"/>
      <c r="V41" s="546"/>
      <c r="X41" s="546"/>
      <c r="Y41" s="546"/>
      <c r="Z41" s="546"/>
      <c r="AA41" s="546"/>
      <c r="AB41" s="546"/>
      <c r="AC41" s="546"/>
      <c r="AE41" s="546"/>
      <c r="AF41" s="546"/>
      <c r="AG41" s="546"/>
      <c r="AH41" s="546"/>
      <c r="AI41" s="546"/>
      <c r="AJ41" s="546"/>
      <c r="AL41" s="546"/>
      <c r="AM41" s="546"/>
      <c r="AN41" s="546"/>
      <c r="AO41" s="546"/>
      <c r="AP41" s="546"/>
      <c r="AQ41" s="546"/>
    </row>
    <row r="42" spans="3:43" s="67" customFormat="1" ht="15.95" hidden="1" customHeight="1" x14ac:dyDescent="0.25">
      <c r="C42" s="546"/>
      <c r="D42" s="546"/>
      <c r="E42" s="546"/>
      <c r="F42" s="546"/>
      <c r="G42" s="546"/>
      <c r="H42" s="546"/>
      <c r="J42" s="546"/>
      <c r="K42" s="546"/>
      <c r="L42" s="546"/>
      <c r="M42" s="546"/>
      <c r="N42" s="546"/>
      <c r="O42" s="546"/>
      <c r="Q42" s="546"/>
      <c r="R42" s="546"/>
      <c r="S42" s="546"/>
      <c r="T42" s="546"/>
      <c r="U42" s="546"/>
      <c r="V42" s="546"/>
      <c r="X42" s="546"/>
      <c r="Y42" s="546"/>
      <c r="Z42" s="546"/>
      <c r="AA42" s="546"/>
      <c r="AB42" s="546"/>
      <c r="AC42" s="546"/>
      <c r="AE42" s="546"/>
      <c r="AF42" s="546"/>
      <c r="AG42" s="546"/>
      <c r="AH42" s="546"/>
      <c r="AI42" s="546"/>
      <c r="AJ42" s="546"/>
      <c r="AL42" s="546"/>
      <c r="AM42" s="546"/>
      <c r="AN42" s="546"/>
      <c r="AO42" s="546"/>
      <c r="AP42" s="546"/>
      <c r="AQ42" s="546"/>
    </row>
    <row r="43" spans="3:43" s="67" customFormat="1" ht="15.95" hidden="1" customHeight="1" x14ac:dyDescent="0.25">
      <c r="C43" s="546"/>
      <c r="D43" s="546"/>
      <c r="E43" s="546"/>
      <c r="F43" s="546"/>
      <c r="G43" s="546"/>
      <c r="H43" s="546"/>
      <c r="J43" s="546"/>
      <c r="K43" s="546"/>
      <c r="L43" s="546"/>
      <c r="M43" s="546"/>
      <c r="N43" s="546"/>
      <c r="O43" s="546"/>
      <c r="Q43" s="546"/>
      <c r="R43" s="546"/>
      <c r="S43" s="546"/>
      <c r="T43" s="546"/>
      <c r="U43" s="546"/>
      <c r="V43" s="546"/>
      <c r="X43" s="546"/>
      <c r="Y43" s="546"/>
      <c r="Z43" s="546"/>
      <c r="AA43" s="546"/>
      <c r="AB43" s="546"/>
      <c r="AC43" s="546"/>
      <c r="AE43" s="546"/>
      <c r="AF43" s="546"/>
      <c r="AG43" s="546"/>
      <c r="AH43" s="546"/>
      <c r="AI43" s="546"/>
      <c r="AJ43" s="546"/>
      <c r="AL43" s="546"/>
      <c r="AM43" s="546"/>
      <c r="AN43" s="546"/>
      <c r="AO43" s="546"/>
      <c r="AP43" s="546"/>
      <c r="AQ43" s="546"/>
    </row>
    <row r="44" spans="3:43" s="67" customFormat="1" ht="15.95" hidden="1" customHeight="1" x14ac:dyDescent="0.25">
      <c r="C44" s="546"/>
      <c r="D44" s="546"/>
      <c r="E44" s="546"/>
      <c r="F44" s="546"/>
      <c r="G44" s="546"/>
      <c r="H44" s="546"/>
      <c r="J44" s="546"/>
      <c r="K44" s="546"/>
      <c r="L44" s="546"/>
      <c r="M44" s="546"/>
      <c r="N44" s="546"/>
      <c r="O44" s="546"/>
      <c r="Q44" s="546"/>
      <c r="R44" s="546"/>
      <c r="S44" s="546"/>
      <c r="T44" s="546"/>
      <c r="U44" s="546"/>
      <c r="V44" s="546"/>
      <c r="X44" s="546"/>
      <c r="Y44" s="546"/>
      <c r="Z44" s="546"/>
      <c r="AA44" s="546"/>
      <c r="AB44" s="546"/>
      <c r="AC44" s="546"/>
      <c r="AE44" s="546"/>
      <c r="AF44" s="546"/>
      <c r="AG44" s="546"/>
      <c r="AH44" s="546"/>
      <c r="AI44" s="546"/>
      <c r="AJ44" s="546"/>
      <c r="AL44" s="546"/>
      <c r="AM44" s="546"/>
      <c r="AN44" s="546"/>
      <c r="AO44" s="546"/>
      <c r="AP44" s="546"/>
      <c r="AQ44" s="546"/>
    </row>
    <row r="45" spans="3:43" s="67" customFormat="1" ht="15.95" hidden="1" customHeight="1" x14ac:dyDescent="0.25"/>
    <row r="46" spans="3:43" s="67" customFormat="1" ht="15.95" hidden="1" customHeight="1" x14ac:dyDescent="0.25"/>
    <row r="47" spans="3:43" s="67" customFormat="1" ht="15.95" hidden="1" customHeight="1" x14ac:dyDescent="0.25"/>
    <row r="48" spans="3:43" s="67" customFormat="1" ht="15.95" hidden="1" customHeight="1" x14ac:dyDescent="0.25"/>
    <row r="49" s="67" customFormat="1" ht="15.95" hidden="1" customHeight="1" x14ac:dyDescent="0.25"/>
    <row r="50" s="67" customFormat="1" ht="15.95" hidden="1" customHeight="1" x14ac:dyDescent="0.25"/>
    <row r="51" s="67" customFormat="1" ht="15.95" hidden="1" customHeight="1" x14ac:dyDescent="0.25"/>
    <row r="52" s="67" customFormat="1" ht="15.95" hidden="1" customHeight="1" x14ac:dyDescent="0.25"/>
    <row r="53" s="67" customFormat="1" ht="15.95" hidden="1" customHeight="1" x14ac:dyDescent="0.25"/>
    <row r="54" s="67" customFormat="1" ht="15.95" hidden="1" customHeight="1" x14ac:dyDescent="0.25"/>
    <row r="55" s="67" customFormat="1" ht="15.95" hidden="1" customHeight="1" x14ac:dyDescent="0.25"/>
    <row r="56" s="67" customFormat="1" ht="15.95" hidden="1" customHeight="1" x14ac:dyDescent="0.25"/>
    <row r="57" s="67" customFormat="1" ht="15.95" hidden="1" customHeight="1" x14ac:dyDescent="0.25"/>
    <row r="58" s="67" customFormat="1" ht="15.95" hidden="1" customHeight="1" x14ac:dyDescent="0.25"/>
    <row r="59" s="67" customFormat="1" ht="15.95" hidden="1" customHeight="1" x14ac:dyDescent="0.25"/>
    <row r="60" s="67" customFormat="1" ht="15.95" hidden="1" customHeight="1" x14ac:dyDescent="0.25"/>
    <row r="61" s="67" customFormat="1" ht="15.95" hidden="1" customHeight="1" x14ac:dyDescent="0.25"/>
    <row r="62" s="67" customFormat="1" ht="15.95" hidden="1" customHeight="1" x14ac:dyDescent="0.25"/>
    <row r="63" s="67" customFormat="1" ht="15.95" hidden="1" customHeight="1" x14ac:dyDescent="0.25"/>
    <row r="64" s="67" customFormat="1" ht="15.95" hidden="1" customHeight="1" x14ac:dyDescent="0.25"/>
    <row r="65" s="67" customFormat="1" ht="15.95" hidden="1" customHeight="1" x14ac:dyDescent="0.25"/>
    <row r="66" s="67" customFormat="1" ht="15.95" hidden="1" customHeight="1" x14ac:dyDescent="0.25"/>
    <row r="67" s="67" customFormat="1" ht="15.95" hidden="1" customHeight="1" x14ac:dyDescent="0.25"/>
    <row r="68" s="67" customFormat="1" ht="15.95" hidden="1" customHeight="1" x14ac:dyDescent="0.25"/>
    <row r="69" s="67" customFormat="1" ht="15.95" hidden="1" customHeight="1" x14ac:dyDescent="0.25"/>
    <row r="70" s="67" customFormat="1" ht="15.95" hidden="1" customHeight="1" x14ac:dyDescent="0.25"/>
    <row r="71" s="67" customFormat="1" ht="15.95" hidden="1" customHeight="1" x14ac:dyDescent="0.25"/>
    <row r="72" s="67" customFormat="1" ht="15.95" hidden="1" customHeight="1" x14ac:dyDescent="0.25"/>
    <row r="73" s="67" customFormat="1" ht="15.95" hidden="1" customHeight="1" x14ac:dyDescent="0.25"/>
    <row r="74" s="67" customFormat="1" ht="15.95" hidden="1" customHeight="1" x14ac:dyDescent="0.25"/>
    <row r="75" s="67" customFormat="1" ht="15.95" hidden="1" customHeight="1" x14ac:dyDescent="0.25"/>
    <row r="76" s="67" customFormat="1" ht="15.95" hidden="1" customHeight="1" x14ac:dyDescent="0.25"/>
    <row r="77" s="67" customFormat="1" ht="15.95" hidden="1" customHeight="1" x14ac:dyDescent="0.25"/>
    <row r="78" s="67" customFormat="1" ht="15.95" hidden="1" customHeight="1" x14ac:dyDescent="0.25"/>
    <row r="79" s="67" customFormat="1" ht="15.95" hidden="1" customHeight="1" x14ac:dyDescent="0.25"/>
    <row r="80" s="67" customFormat="1" ht="15.95" hidden="1" customHeight="1" x14ac:dyDescent="0.25"/>
    <row r="81" s="67" customFormat="1" ht="15.95" hidden="1" customHeight="1" x14ac:dyDescent="0.25"/>
    <row r="82" s="67" customFormat="1" ht="15.95" hidden="1" customHeight="1" x14ac:dyDescent="0.25"/>
    <row r="83" s="67" customFormat="1" ht="15.95" hidden="1" customHeight="1" x14ac:dyDescent="0.25"/>
    <row r="84" s="67" customFormat="1" ht="15.95" hidden="1" customHeight="1" x14ac:dyDescent="0.25"/>
    <row r="85" s="67" customFormat="1" ht="15.95" hidden="1" customHeight="1" x14ac:dyDescent="0.25"/>
    <row r="86" s="67" customFormat="1" ht="15.95" hidden="1" customHeight="1" x14ac:dyDescent="0.25"/>
    <row r="87" s="67" customFormat="1" ht="15.95" hidden="1" customHeight="1" x14ac:dyDescent="0.25"/>
    <row r="88" s="67" customFormat="1" ht="15.95" hidden="1" customHeight="1" x14ac:dyDescent="0.25"/>
    <row r="89" s="67" customFormat="1" ht="15.95" hidden="1" customHeight="1" x14ac:dyDescent="0.25"/>
    <row r="90" s="67" customFormat="1" ht="15.95" hidden="1" customHeight="1" x14ac:dyDescent="0.25"/>
    <row r="91" s="67" customFormat="1" ht="15.95" hidden="1" customHeight="1" x14ac:dyDescent="0.25"/>
    <row r="92" s="67" customFormat="1" ht="15.95" hidden="1" customHeight="1" x14ac:dyDescent="0.25"/>
    <row r="93" s="67" customFormat="1" ht="15.95" hidden="1" customHeight="1" x14ac:dyDescent="0.25"/>
    <row r="94" s="67" customFormat="1" ht="15.95" hidden="1" customHeight="1" x14ac:dyDescent="0.25"/>
    <row r="95" s="67" customFormat="1" ht="15.95" hidden="1" customHeight="1" x14ac:dyDescent="0.25"/>
    <row r="96" s="67" customFormat="1" ht="15.95" hidden="1" customHeight="1" x14ac:dyDescent="0.25"/>
    <row r="97" s="67" customFormat="1" ht="15.95" hidden="1" customHeight="1" x14ac:dyDescent="0.25"/>
    <row r="98" s="67" customFormat="1" ht="15.95" hidden="1" customHeight="1" x14ac:dyDescent="0.25"/>
    <row r="99" s="67" customFormat="1" ht="15.95" hidden="1" customHeight="1" x14ac:dyDescent="0.25"/>
    <row r="100" s="67" customFormat="1" ht="15.95" hidden="1" customHeight="1" x14ac:dyDescent="0.25"/>
    <row r="101" s="67" customFormat="1" ht="15.95" hidden="1" customHeight="1" x14ac:dyDescent="0.25"/>
    <row r="102" s="67" customFormat="1" ht="15.95" hidden="1" customHeight="1" x14ac:dyDescent="0.25"/>
    <row r="103" s="67" customFormat="1" ht="15.95" hidden="1" customHeight="1" x14ac:dyDescent="0.25"/>
    <row r="104" s="67" customFormat="1" ht="15.95" hidden="1" customHeight="1" x14ac:dyDescent="0.25"/>
    <row r="105" s="67" customFormat="1" ht="15.95" hidden="1" customHeight="1" x14ac:dyDescent="0.25"/>
    <row r="106" s="67" customFormat="1" ht="15.95" hidden="1" customHeight="1" x14ac:dyDescent="0.25"/>
    <row r="107" s="67" customFormat="1" ht="15.95" hidden="1" customHeight="1" x14ac:dyDescent="0.25"/>
    <row r="108" s="67" customFormat="1" ht="15.95" hidden="1" customHeight="1" x14ac:dyDescent="0.25"/>
    <row r="109" s="67" customFormat="1" ht="15.95" hidden="1" customHeight="1" x14ac:dyDescent="0.25"/>
    <row r="110" s="67" customFormat="1" ht="15.95" hidden="1" customHeight="1" x14ac:dyDescent="0.25"/>
    <row r="111" s="67" customFormat="1" ht="15.95" hidden="1" customHeight="1" x14ac:dyDescent="0.25"/>
    <row r="112" s="67" customFormat="1" ht="15.95" hidden="1" customHeight="1" x14ac:dyDescent="0.25"/>
    <row r="113" s="67" customFormat="1" ht="15.95" hidden="1" customHeight="1" x14ac:dyDescent="0.25"/>
    <row r="114" s="67" customFormat="1" ht="15.95" hidden="1" customHeight="1" x14ac:dyDescent="0.25"/>
    <row r="115" s="67" customFormat="1" ht="15.95" hidden="1" customHeight="1" x14ac:dyDescent="0.25"/>
    <row r="116" s="67" customFormat="1" ht="15.95" hidden="1" customHeight="1" x14ac:dyDescent="0.25"/>
    <row r="117" s="67" customFormat="1" ht="15.95" hidden="1" customHeight="1" x14ac:dyDescent="0.25"/>
    <row r="118" s="67" customFormat="1" ht="15.95" hidden="1" customHeight="1" x14ac:dyDescent="0.25"/>
    <row r="119" s="67" customFormat="1" ht="15.95" hidden="1" customHeight="1" x14ac:dyDescent="0.25"/>
    <row r="120" s="67" customFormat="1" ht="15.95" hidden="1" customHeight="1" x14ac:dyDescent="0.25"/>
    <row r="121" s="67" customFormat="1" ht="15.95" hidden="1" customHeight="1" x14ac:dyDescent="0.25"/>
    <row r="122" s="67" customFormat="1" ht="15.95" hidden="1" customHeight="1" x14ac:dyDescent="0.25"/>
    <row r="123" s="67" customFormat="1" ht="15.95" hidden="1" customHeight="1" x14ac:dyDescent="0.25"/>
    <row r="124" s="67" customFormat="1" ht="15.95" hidden="1" customHeight="1" x14ac:dyDescent="0.25"/>
    <row r="125" s="67" customFormat="1" ht="15.95" hidden="1" customHeight="1" x14ac:dyDescent="0.25"/>
    <row r="126" s="67" customFormat="1" ht="15.95" hidden="1" customHeight="1" x14ac:dyDescent="0.25"/>
    <row r="127" s="67" customFormat="1" ht="15.95" hidden="1" customHeight="1" x14ac:dyDescent="0.25"/>
    <row r="128" s="67" customFormat="1" ht="15.95" hidden="1" customHeight="1" x14ac:dyDescent="0.25"/>
    <row r="129" s="67" customFormat="1" ht="15.95" hidden="1" customHeight="1" x14ac:dyDescent="0.25"/>
    <row r="130" s="67" customFormat="1" ht="15.95" hidden="1" customHeight="1" x14ac:dyDescent="0.25"/>
    <row r="131" s="67" customFormat="1" ht="15.95" hidden="1" customHeight="1" x14ac:dyDescent="0.25"/>
    <row r="132" s="67" customFormat="1" ht="15.95" hidden="1" customHeight="1" x14ac:dyDescent="0.25"/>
    <row r="133" s="67" customFormat="1" ht="15.95" hidden="1" customHeight="1" x14ac:dyDescent="0.25"/>
    <row r="134" s="67" customFormat="1" ht="15.95" hidden="1" customHeight="1" x14ac:dyDescent="0.25"/>
    <row r="135" s="67" customFormat="1" ht="15.95" hidden="1" customHeight="1" x14ac:dyDescent="0.25"/>
    <row r="136" s="67" customFormat="1" ht="15.95" hidden="1" customHeight="1" x14ac:dyDescent="0.25"/>
    <row r="137" s="67" customFormat="1" ht="15.95" hidden="1" customHeight="1" x14ac:dyDescent="0.25"/>
    <row r="138" s="67" customFormat="1" ht="15.95" hidden="1" customHeight="1" x14ac:dyDescent="0.25"/>
    <row r="139" s="67" customFormat="1" ht="15.95" hidden="1" customHeight="1" x14ac:dyDescent="0.25"/>
    <row r="140" s="67" customFormat="1" ht="15.95" hidden="1" customHeight="1" x14ac:dyDescent="0.25"/>
    <row r="141" s="67" customFormat="1" ht="15.95" hidden="1" customHeight="1" x14ac:dyDescent="0.25"/>
    <row r="142" s="67" customFormat="1" ht="15.95" hidden="1" customHeight="1" x14ac:dyDescent="0.25"/>
    <row r="143" s="67" customFormat="1" ht="15.95" hidden="1" customHeight="1" x14ac:dyDescent="0.25"/>
    <row r="144" s="67" customFormat="1" ht="15.95" hidden="1" customHeight="1" x14ac:dyDescent="0.25"/>
    <row r="145" s="67" customFormat="1" ht="15.95" hidden="1" customHeight="1" x14ac:dyDescent="0.25"/>
    <row r="146" s="67" customFormat="1" ht="15.95" hidden="1" customHeight="1" x14ac:dyDescent="0.25"/>
    <row r="147" s="67" customFormat="1" ht="15.95" hidden="1" customHeight="1" x14ac:dyDescent="0.25"/>
    <row r="148" s="67" customFormat="1" ht="15.95" hidden="1" customHeight="1" x14ac:dyDescent="0.25"/>
    <row r="149" s="67" customFormat="1" ht="15.95" hidden="1" customHeight="1" x14ac:dyDescent="0.25"/>
    <row r="150" s="67" customFormat="1" ht="15.95" hidden="1" customHeight="1" x14ac:dyDescent="0.25"/>
    <row r="151" s="67" customFormat="1" ht="15.95" hidden="1" customHeight="1" x14ac:dyDescent="0.25"/>
    <row r="152" s="67" customFormat="1" ht="15.95" hidden="1" customHeight="1" x14ac:dyDescent="0.25"/>
    <row r="153" s="67" customFormat="1" ht="15.95" hidden="1" customHeight="1" x14ac:dyDescent="0.25"/>
    <row r="154" s="67" customFormat="1" ht="15.95" hidden="1" customHeight="1" x14ac:dyDescent="0.25"/>
    <row r="155" s="67" customFormat="1" ht="15.95" hidden="1" customHeight="1" x14ac:dyDescent="0.25"/>
    <row r="156" s="67" customFormat="1" ht="15.95" hidden="1" customHeight="1" x14ac:dyDescent="0.25"/>
    <row r="157" s="67" customFormat="1" ht="15.95" hidden="1" customHeight="1" x14ac:dyDescent="0.25"/>
    <row r="158" s="67" customFormat="1" ht="15.95" hidden="1" customHeight="1" x14ac:dyDescent="0.25"/>
    <row r="159" s="67" customFormat="1" ht="15.95" hidden="1" customHeight="1" x14ac:dyDescent="0.25"/>
    <row r="160" s="67" customFormat="1" ht="15.95" hidden="1" customHeight="1" x14ac:dyDescent="0.25"/>
    <row r="161" s="67" customFormat="1" ht="15.95" hidden="1" customHeight="1" x14ac:dyDescent="0.25"/>
    <row r="162" s="67" customFormat="1" ht="15.95" hidden="1" customHeight="1" x14ac:dyDescent="0.25"/>
    <row r="163" s="67" customFormat="1" ht="15.95" hidden="1" customHeight="1" x14ac:dyDescent="0.25"/>
    <row r="164" s="67" customFormat="1" ht="15.95" hidden="1" customHeight="1" x14ac:dyDescent="0.25"/>
    <row r="165" s="67" customFormat="1" ht="15.95" hidden="1" customHeight="1" x14ac:dyDescent="0.25"/>
    <row r="166" s="67" customFormat="1" ht="15.95" hidden="1" customHeight="1" x14ac:dyDescent="0.25"/>
    <row r="167" s="67" customFormat="1" ht="15.95" hidden="1" customHeight="1" x14ac:dyDescent="0.25"/>
    <row r="168" s="67" customFormat="1" ht="15.95" hidden="1" customHeight="1" x14ac:dyDescent="0.25"/>
    <row r="169" s="67" customFormat="1" ht="15.95" hidden="1" customHeight="1" x14ac:dyDescent="0.25"/>
    <row r="170" s="67" customFormat="1" ht="15.95" hidden="1" customHeight="1" x14ac:dyDescent="0.25"/>
    <row r="171" s="67" customFormat="1" ht="15.95" hidden="1" customHeight="1" x14ac:dyDescent="0.25"/>
    <row r="172" s="67" customFormat="1" ht="15.95" hidden="1" customHeight="1" x14ac:dyDescent="0.25"/>
    <row r="173" s="67" customFormat="1" ht="15.95" hidden="1" customHeight="1" x14ac:dyDescent="0.25"/>
    <row r="174" s="67" customFormat="1" ht="15.95" hidden="1" customHeight="1" x14ac:dyDescent="0.25"/>
    <row r="175" s="67" customFormat="1" ht="15.95" hidden="1" customHeight="1" x14ac:dyDescent="0.25"/>
    <row r="176" s="67" customFormat="1" ht="15.95" hidden="1" customHeight="1" x14ac:dyDescent="0.25"/>
    <row r="177" s="67" customFormat="1" ht="15.95" hidden="1" customHeight="1" x14ac:dyDescent="0.25"/>
    <row r="178" s="67" customFormat="1" ht="15.95" hidden="1" customHeight="1" x14ac:dyDescent="0.25"/>
    <row r="179" s="67" customFormat="1" ht="15.95" hidden="1" customHeight="1" x14ac:dyDescent="0.25"/>
    <row r="180" s="67" customFormat="1" ht="15.95" hidden="1" customHeight="1" x14ac:dyDescent="0.25"/>
    <row r="181" s="67" customFormat="1" ht="15.95" hidden="1" customHeight="1" x14ac:dyDescent="0.25"/>
    <row r="182" s="67" customFormat="1" ht="15.95" hidden="1" customHeight="1" x14ac:dyDescent="0.25"/>
    <row r="183" s="67" customFormat="1" ht="15.95" hidden="1" customHeight="1" x14ac:dyDescent="0.25"/>
    <row r="184" s="67" customFormat="1" ht="15.95" hidden="1" customHeight="1" x14ac:dyDescent="0.25"/>
    <row r="185" s="67" customFormat="1" ht="15.95" hidden="1" customHeight="1" x14ac:dyDescent="0.25"/>
    <row r="186" s="67" customFormat="1" ht="15.95" hidden="1" customHeight="1" x14ac:dyDescent="0.25"/>
    <row r="187" s="67" customFormat="1" ht="15.95" hidden="1" customHeight="1" x14ac:dyDescent="0.25"/>
    <row r="188" s="67" customFormat="1" ht="15.95" hidden="1" customHeight="1" x14ac:dyDescent="0.25"/>
    <row r="189" s="67" customFormat="1" ht="15.95" hidden="1" customHeight="1" x14ac:dyDescent="0.25"/>
    <row r="190" s="67" customFormat="1" ht="15.95" hidden="1" customHeight="1" x14ac:dyDescent="0.25"/>
    <row r="191" s="67" customFormat="1" ht="15.95" hidden="1" customHeight="1" x14ac:dyDescent="0.25"/>
    <row r="192" s="67" customFormat="1" ht="15.95" hidden="1" customHeight="1" x14ac:dyDescent="0.25"/>
    <row r="193" spans="2:44" s="67" customFormat="1" ht="15.95" hidden="1" customHeight="1" x14ac:dyDescent="0.25"/>
    <row r="194" spans="2:44" s="67" customFormat="1" ht="15.95" hidden="1" customHeight="1" x14ac:dyDescent="0.25"/>
    <row r="195" spans="2:44" s="67" customFormat="1" ht="15.95" hidden="1" customHeight="1" x14ac:dyDescent="0.25"/>
    <row r="196" spans="2:44" s="67" customFormat="1" ht="15.95" hidden="1" customHeight="1" x14ac:dyDescent="0.25"/>
    <row r="197" spans="2:44" s="67" customFormat="1" ht="15.95" hidden="1" customHeight="1" x14ac:dyDescent="0.25"/>
    <row r="198" spans="2:44" s="67" customFormat="1" ht="15.95" hidden="1" customHeight="1" x14ac:dyDescent="0.25"/>
    <row r="199" spans="2:44" ht="15.95" hidden="1" customHeight="1" x14ac:dyDescent="0.25"/>
    <row r="200" spans="2:44" ht="15.95" customHeight="1" x14ac:dyDescent="0.25">
      <c r="B200" s="464" t="str">
        <f>FOOT1</f>
        <v>Ameren Missouri BizSavers program</v>
      </c>
      <c r="C200" s="464"/>
      <c r="D200" s="464"/>
      <c r="E200" s="464"/>
      <c r="F200" s="464"/>
      <c r="G200" s="464"/>
      <c r="H200" s="464"/>
      <c r="I200" s="464"/>
      <c r="J200" s="464"/>
      <c r="K200" s="464"/>
      <c r="L200" s="464"/>
      <c r="M200" s="537" t="str">
        <f>FOOTDISCLAIM</f>
        <v/>
      </c>
      <c r="N200" s="537"/>
      <c r="O200" s="537"/>
      <c r="P200" s="537"/>
      <c r="Q200" s="537"/>
      <c r="R200" s="537"/>
      <c r="S200" s="537"/>
      <c r="T200" s="537"/>
      <c r="U200" s="537"/>
      <c r="V200" s="537"/>
      <c r="W200" s="537"/>
      <c r="X200" s="537"/>
      <c r="Y200" s="537"/>
      <c r="Z200" s="537"/>
      <c r="AA200" s="537"/>
      <c r="AB200" s="537"/>
      <c r="AC200" s="537"/>
      <c r="AD200" s="537"/>
      <c r="AE200" s="537"/>
      <c r="AF200" s="537"/>
      <c r="AG200" s="537"/>
      <c r="AH200" s="464"/>
      <c r="AI200" s="464"/>
      <c r="AJ200" s="464"/>
      <c r="AK200" s="464"/>
      <c r="AL200" s="464"/>
      <c r="AM200" s="464"/>
      <c r="AN200" s="464"/>
      <c r="AO200" s="464"/>
      <c r="AP200" s="464"/>
      <c r="AQ200" s="464"/>
      <c r="AR200" s="465" t="str">
        <f>FOOT4</f>
        <v/>
      </c>
    </row>
    <row r="201" spans="2:44" ht="15.95" customHeight="1" x14ac:dyDescent="0.25">
      <c r="B201" s="464" t="str">
        <f>FOOT2</f>
        <v>Toll-Free 866-941-7299</v>
      </c>
      <c r="C201" s="464"/>
      <c r="D201" s="464"/>
      <c r="E201" s="464"/>
      <c r="F201" s="464"/>
      <c r="G201" s="464"/>
      <c r="H201" s="464"/>
      <c r="I201" s="464"/>
      <c r="J201" s="464"/>
      <c r="K201" s="464"/>
      <c r="L201" s="464"/>
      <c r="M201" s="537"/>
      <c r="N201" s="537"/>
      <c r="O201" s="537"/>
      <c r="P201" s="537"/>
      <c r="Q201" s="537"/>
      <c r="R201" s="537"/>
      <c r="S201" s="537"/>
      <c r="T201" s="537"/>
      <c r="U201" s="537"/>
      <c r="V201" s="537"/>
      <c r="W201" s="537"/>
      <c r="X201" s="537"/>
      <c r="Y201" s="537"/>
      <c r="Z201" s="537"/>
      <c r="AA201" s="537"/>
      <c r="AB201" s="537"/>
      <c r="AC201" s="537"/>
      <c r="AD201" s="537"/>
      <c r="AE201" s="537"/>
      <c r="AF201" s="537"/>
      <c r="AG201" s="537"/>
      <c r="AH201" s="464"/>
      <c r="AI201" s="464"/>
      <c r="AJ201" s="464"/>
      <c r="AK201" s="464"/>
      <c r="AL201" s="464"/>
      <c r="AM201" s="464"/>
      <c r="AN201" s="464"/>
      <c r="AO201" s="464"/>
      <c r="AP201" s="464"/>
      <c r="AQ201" s="464"/>
      <c r="AR201" s="465" t="str">
        <f>FOOT5</f>
        <v/>
      </c>
    </row>
    <row r="202" spans="2:44" ht="15.95" customHeight="1" x14ac:dyDescent="0.25">
      <c r="B202" s="466" t="str">
        <f>FOOT3</f>
        <v>BizSavers@ameren.com</v>
      </c>
      <c r="C202" s="464"/>
      <c r="D202" s="464"/>
      <c r="E202" s="464"/>
      <c r="F202" s="464"/>
      <c r="G202" s="464"/>
      <c r="H202" s="464"/>
      <c r="I202" s="464"/>
      <c r="J202" s="464"/>
      <c r="K202" s="464"/>
      <c r="L202" s="464"/>
      <c r="M202" s="467"/>
      <c r="N202" s="464"/>
      <c r="O202" s="464"/>
      <c r="P202" s="467"/>
      <c r="Q202" s="467"/>
      <c r="R202" s="467"/>
      <c r="S202" s="467"/>
      <c r="T202" s="467"/>
      <c r="U202" s="467"/>
      <c r="V202" s="467"/>
      <c r="W202" s="468" t="str">
        <f>VERSION</f>
        <v>EMS v2.0.0</v>
      </c>
      <c r="X202" s="467"/>
      <c r="Y202" s="467"/>
      <c r="Z202" s="467"/>
      <c r="AA202" s="467"/>
      <c r="AB202" s="467"/>
      <c r="AC202" s="467"/>
      <c r="AD202" s="467"/>
      <c r="AE202" s="464"/>
      <c r="AF202" s="464"/>
      <c r="AG202" s="464"/>
      <c r="AH202" s="464"/>
      <c r="AI202" s="464"/>
      <c r="AJ202" s="464"/>
      <c r="AK202" s="464"/>
      <c r="AL202" s="464"/>
      <c r="AM202" s="464"/>
      <c r="AN202" s="464"/>
      <c r="AO202" s="464"/>
      <c r="AP202" s="464"/>
      <c r="AQ202" s="464"/>
      <c r="AR202" s="465" t="str">
        <f>FOOT6</f>
        <v>Product of Lockheed Martin Energy</v>
      </c>
    </row>
    <row r="203" spans="2:44" ht="15" hidden="1" customHeight="1" x14ac:dyDescent="0.25"/>
    <row r="204" spans="2:44" ht="15" hidden="1" customHeight="1" x14ac:dyDescent="0.25"/>
    <row r="205" spans="2:44" ht="15" hidden="1" customHeight="1" x14ac:dyDescent="0.25"/>
    <row r="206" spans="2:44" ht="15" hidden="1" customHeight="1" x14ac:dyDescent="0.25"/>
    <row r="207" spans="2:44" ht="15" hidden="1" customHeight="1" x14ac:dyDescent="0.25"/>
    <row r="208" spans="2:44" ht="15" hidden="1" customHeight="1" x14ac:dyDescent="0.25"/>
    <row r="209" ht="15" hidden="1" customHeight="1" x14ac:dyDescent="0.25"/>
    <row r="210" ht="15" hidden="1" customHeight="1" x14ac:dyDescent="0.25"/>
    <row r="211" ht="15" hidden="1" customHeight="1" x14ac:dyDescent="0.25"/>
    <row r="212" ht="15" hidden="1" customHeight="1" x14ac:dyDescent="0.25"/>
    <row r="213" ht="15" hidden="1" customHeight="1" x14ac:dyDescent="0.25"/>
    <row r="214" ht="15" hidden="1" customHeight="1" x14ac:dyDescent="0.25"/>
    <row r="215" ht="15" hidden="1" customHeight="1" x14ac:dyDescent="0.25"/>
    <row r="216" ht="15" hidden="1" customHeight="1" x14ac:dyDescent="0.25"/>
    <row r="217" ht="15" hidden="1" customHeight="1" x14ac:dyDescent="0.25"/>
    <row r="218" ht="15" hidden="1" customHeight="1" x14ac:dyDescent="0.25"/>
    <row r="219" ht="15" hidden="1" customHeight="1" x14ac:dyDescent="0.25"/>
    <row r="220" ht="15" hidden="1" customHeight="1" x14ac:dyDescent="0.25"/>
    <row r="221" ht="15" hidden="1" customHeight="1" x14ac:dyDescent="0.25"/>
    <row r="222" ht="15" hidden="1" customHeight="1" x14ac:dyDescent="0.25"/>
    <row r="223" ht="15" hidden="1" customHeight="1" x14ac:dyDescent="0.25"/>
    <row r="224" ht="15" hidden="1" customHeight="1" x14ac:dyDescent="0.25"/>
    <row r="225" ht="15" hidden="1" customHeight="1" x14ac:dyDescent="0.25"/>
    <row r="226" ht="15" hidden="1" customHeight="1" x14ac:dyDescent="0.25"/>
    <row r="227" ht="15" hidden="1" customHeight="1" x14ac:dyDescent="0.25"/>
    <row r="228" ht="15" hidden="1" customHeight="1" x14ac:dyDescent="0.25"/>
    <row r="229" ht="15" hidden="1" customHeight="1" x14ac:dyDescent="0.25"/>
    <row r="230" ht="15" hidden="1" customHeight="1" x14ac:dyDescent="0.25"/>
    <row r="231" ht="15" hidden="1" customHeight="1" x14ac:dyDescent="0.25"/>
    <row r="232" ht="15" hidden="1" customHeight="1" x14ac:dyDescent="0.25"/>
    <row r="233" ht="15" hidden="1" customHeight="1" x14ac:dyDescent="0.25"/>
    <row r="234" ht="15" hidden="1" customHeight="1" x14ac:dyDescent="0.25"/>
    <row r="235" ht="15" hidden="1" customHeight="1" x14ac:dyDescent="0.25"/>
    <row r="236" ht="15" hidden="1" customHeight="1" x14ac:dyDescent="0.25"/>
    <row r="237" ht="15" hidden="1" customHeight="1" x14ac:dyDescent="0.25"/>
    <row r="238" ht="15" hidden="1" customHeight="1" x14ac:dyDescent="0.25"/>
    <row r="239" ht="15" hidden="1" customHeight="1" x14ac:dyDescent="0.25"/>
    <row r="240" ht="15" hidden="1" customHeight="1" x14ac:dyDescent="0.25"/>
    <row r="241" ht="15" hidden="1" customHeight="1" x14ac:dyDescent="0.25"/>
    <row r="242" ht="15" hidden="1" customHeight="1" x14ac:dyDescent="0.25"/>
    <row r="243" ht="15" hidden="1" customHeight="1" x14ac:dyDescent="0.25"/>
    <row r="244" ht="15" hidden="1" customHeight="1" x14ac:dyDescent="0.25"/>
    <row r="245" ht="15" hidden="1" customHeight="1" x14ac:dyDescent="0.25"/>
    <row r="246" ht="15" hidden="1" customHeight="1" x14ac:dyDescent="0.25"/>
    <row r="247" ht="15" hidden="1" customHeight="1" x14ac:dyDescent="0.25"/>
    <row r="248" ht="15" hidden="1" customHeight="1" x14ac:dyDescent="0.25"/>
    <row r="249" ht="15" hidden="1" customHeight="1" x14ac:dyDescent="0.25"/>
    <row r="250" ht="15" hidden="1" customHeight="1" x14ac:dyDescent="0.25"/>
    <row r="251" ht="15" hidden="1" customHeight="1" x14ac:dyDescent="0.25"/>
    <row r="252" ht="15" hidden="1" customHeight="1" x14ac:dyDescent="0.25"/>
    <row r="253" ht="15" hidden="1" customHeight="1" x14ac:dyDescent="0.25"/>
    <row r="254" ht="15" hidden="1" customHeight="1" x14ac:dyDescent="0.25"/>
    <row r="255" ht="15" hidden="1" customHeight="1" x14ac:dyDescent="0.25"/>
    <row r="256" ht="15" hidden="1" customHeight="1" x14ac:dyDescent="0.25"/>
    <row r="257" ht="15" hidden="1" customHeight="1" x14ac:dyDescent="0.25"/>
    <row r="258" ht="15" hidden="1" customHeight="1" x14ac:dyDescent="0.25"/>
    <row r="259" ht="15" hidden="1" customHeight="1" x14ac:dyDescent="0.25"/>
    <row r="260" ht="15" hidden="1" customHeight="1" x14ac:dyDescent="0.25"/>
    <row r="261" ht="15" hidden="1" customHeight="1" x14ac:dyDescent="0.25"/>
    <row r="262" ht="15" hidden="1" customHeight="1" x14ac:dyDescent="0.25"/>
    <row r="263" ht="15" hidden="1" customHeight="1" x14ac:dyDescent="0.25"/>
    <row r="264" ht="15" hidden="1" customHeight="1" x14ac:dyDescent="0.25"/>
    <row r="265" ht="15" hidden="1" customHeight="1" x14ac:dyDescent="0.25"/>
    <row r="266" ht="15" hidden="1" customHeight="1" x14ac:dyDescent="0.25"/>
    <row r="267" ht="15" hidden="1" customHeight="1" x14ac:dyDescent="0.25"/>
    <row r="268" ht="15" hidden="1" customHeight="1" x14ac:dyDescent="0.25"/>
    <row r="269" ht="15" hidden="1" customHeight="1" x14ac:dyDescent="0.25"/>
    <row r="270" ht="15" hidden="1" customHeight="1" x14ac:dyDescent="0.25"/>
    <row r="271" ht="15" hidden="1" customHeight="1" x14ac:dyDescent="0.25"/>
    <row r="272" ht="15" hidden="1" customHeight="1" x14ac:dyDescent="0.25"/>
    <row r="273" ht="15" hidden="1" customHeight="1" x14ac:dyDescent="0.25"/>
    <row r="274" ht="15" hidden="1" customHeight="1" x14ac:dyDescent="0.25"/>
    <row r="275" ht="15" hidden="1" customHeight="1" x14ac:dyDescent="0.25"/>
    <row r="276" ht="15" hidden="1" customHeight="1" x14ac:dyDescent="0.25"/>
    <row r="277" ht="15" hidden="1" customHeight="1" x14ac:dyDescent="0.25"/>
    <row r="278" ht="15" hidden="1" customHeight="1" x14ac:dyDescent="0.25"/>
    <row r="279" ht="15" hidden="1" customHeight="1" x14ac:dyDescent="0.25"/>
    <row r="280" ht="15" hidden="1" customHeight="1" x14ac:dyDescent="0.25"/>
    <row r="281" ht="15" hidden="1" customHeight="1" x14ac:dyDescent="0.25"/>
    <row r="282" ht="15" hidden="1" customHeight="1" x14ac:dyDescent="0.25"/>
    <row r="283" ht="15" hidden="1" customHeight="1" x14ac:dyDescent="0.25"/>
    <row r="284" ht="15" hidden="1" customHeight="1" x14ac:dyDescent="0.25"/>
    <row r="285" ht="15" hidden="1" customHeight="1" x14ac:dyDescent="0.25"/>
    <row r="286" ht="15" hidden="1" customHeight="1" x14ac:dyDescent="0.25"/>
    <row r="287" ht="15" hidden="1" customHeight="1" x14ac:dyDescent="0.25"/>
    <row r="288" ht="15" hidden="1" customHeight="1" x14ac:dyDescent="0.25"/>
    <row r="289" ht="15" hidden="1" customHeight="1" x14ac:dyDescent="0.25"/>
    <row r="290" ht="15" hidden="1" customHeight="1" x14ac:dyDescent="0.25"/>
    <row r="291" ht="15" hidden="1" customHeight="1" x14ac:dyDescent="0.25"/>
    <row r="292" ht="15" hidden="1" customHeight="1" x14ac:dyDescent="0.25"/>
    <row r="293" ht="15" hidden="1" customHeight="1" x14ac:dyDescent="0.25"/>
    <row r="294" ht="15" hidden="1" customHeight="1" x14ac:dyDescent="0.25"/>
    <row r="295" ht="15" hidden="1" customHeight="1" x14ac:dyDescent="0.25"/>
    <row r="296" ht="15" hidden="1" customHeight="1" x14ac:dyDescent="0.25"/>
    <row r="297" ht="15" hidden="1" customHeight="1" x14ac:dyDescent="0.25"/>
    <row r="298" ht="15" hidden="1" customHeight="1" x14ac:dyDescent="0.25"/>
    <row r="299" ht="15" hidden="1" customHeight="1" x14ac:dyDescent="0.25"/>
    <row r="300" ht="15" hidden="1" customHeight="1" x14ac:dyDescent="0.25"/>
    <row r="301" ht="15" hidden="1" customHeight="1" x14ac:dyDescent="0.25"/>
    <row r="302" ht="15" hidden="1" customHeight="1" x14ac:dyDescent="0.25"/>
    <row r="303" ht="15" hidden="1" customHeight="1" x14ac:dyDescent="0.25"/>
    <row r="304" ht="15" hidden="1" customHeight="1" x14ac:dyDescent="0.25"/>
    <row r="305" ht="15" hidden="1" customHeight="1" x14ac:dyDescent="0.25"/>
    <row r="306" ht="15" hidden="1" customHeight="1" x14ac:dyDescent="0.25"/>
    <row r="307" ht="15" hidden="1" customHeight="1" x14ac:dyDescent="0.25"/>
    <row r="308" ht="15" hidden="1" customHeight="1" x14ac:dyDescent="0.25"/>
    <row r="309" ht="15" hidden="1" customHeight="1" x14ac:dyDescent="0.25"/>
    <row r="310" ht="15" hidden="1" customHeight="1" x14ac:dyDescent="0.25"/>
    <row r="311" ht="15" hidden="1" customHeight="1" x14ac:dyDescent="0.25"/>
    <row r="312" ht="15" hidden="1" customHeight="1" x14ac:dyDescent="0.25"/>
    <row r="313" ht="15" hidden="1" customHeight="1" x14ac:dyDescent="0.25"/>
    <row r="314" ht="15" hidden="1" customHeight="1" x14ac:dyDescent="0.25"/>
    <row r="315" ht="15" hidden="1" customHeight="1" x14ac:dyDescent="0.25"/>
    <row r="316" ht="15" hidden="1" customHeight="1" x14ac:dyDescent="0.25"/>
    <row r="317" ht="15" hidden="1" customHeight="1" x14ac:dyDescent="0.25"/>
    <row r="318" ht="15" hidden="1" customHeight="1" x14ac:dyDescent="0.25"/>
    <row r="319" ht="15" hidden="1" customHeight="1" x14ac:dyDescent="0.25"/>
    <row r="320" ht="15" hidden="1" customHeight="1" x14ac:dyDescent="0.25"/>
    <row r="321" ht="15" hidden="1" customHeight="1" x14ac:dyDescent="0.25"/>
    <row r="322" ht="15" hidden="1" customHeight="1" x14ac:dyDescent="0.25"/>
    <row r="323" ht="15" hidden="1" customHeight="1" x14ac:dyDescent="0.25"/>
    <row r="324" ht="15" hidden="1" customHeight="1" x14ac:dyDescent="0.25"/>
    <row r="325" ht="15" hidden="1" customHeight="1" x14ac:dyDescent="0.25"/>
    <row r="326" ht="15" hidden="1" customHeight="1" x14ac:dyDescent="0.25"/>
    <row r="327" ht="15" hidden="1" customHeight="1" x14ac:dyDescent="0.25"/>
    <row r="328" ht="15" hidden="1" customHeight="1" x14ac:dyDescent="0.25"/>
    <row r="329" ht="15" hidden="1" customHeight="1" x14ac:dyDescent="0.25"/>
    <row r="330" ht="15" hidden="1" customHeight="1" x14ac:dyDescent="0.25"/>
    <row r="331" ht="15" hidden="1" customHeight="1" x14ac:dyDescent="0.25"/>
    <row r="332" ht="15" hidden="1" customHeight="1" x14ac:dyDescent="0.25"/>
    <row r="333" ht="15" hidden="1" customHeight="1" x14ac:dyDescent="0.25"/>
    <row r="334" ht="15" hidden="1" customHeight="1" x14ac:dyDescent="0.25"/>
    <row r="335" ht="15" hidden="1" customHeight="1" x14ac:dyDescent="0.25"/>
    <row r="336" ht="15" hidden="1" customHeight="1" x14ac:dyDescent="0.25"/>
    <row r="337" ht="15" hidden="1" customHeight="1" x14ac:dyDescent="0.25"/>
    <row r="338" ht="15" hidden="1" customHeight="1" x14ac:dyDescent="0.25"/>
    <row r="339" ht="15" hidden="1" customHeight="1" x14ac:dyDescent="0.25"/>
    <row r="340" ht="15" hidden="1" customHeight="1" x14ac:dyDescent="0.25"/>
    <row r="341" ht="15" hidden="1" customHeight="1" x14ac:dyDescent="0.25"/>
    <row r="342" ht="15" hidden="1" customHeight="1" x14ac:dyDescent="0.25"/>
    <row r="343" ht="15" hidden="1" customHeight="1" x14ac:dyDescent="0.25"/>
    <row r="344" ht="15" hidden="1" customHeight="1" x14ac:dyDescent="0.25"/>
    <row r="345" ht="15" hidden="1" customHeight="1" x14ac:dyDescent="0.25"/>
    <row r="346" ht="15" hidden="1" customHeight="1" x14ac:dyDescent="0.25"/>
    <row r="347" ht="15" hidden="1" customHeight="1" x14ac:dyDescent="0.25"/>
    <row r="348" ht="15" hidden="1" customHeight="1" x14ac:dyDescent="0.25"/>
    <row r="349" ht="15" hidden="1" customHeight="1" x14ac:dyDescent="0.25"/>
    <row r="350" ht="15" hidden="1" customHeight="1" x14ac:dyDescent="0.25"/>
    <row r="351" ht="15" hidden="1" customHeight="1" x14ac:dyDescent="0.25"/>
    <row r="352" ht="15" hidden="1" customHeight="1" x14ac:dyDescent="0.25"/>
    <row r="353" ht="15" hidden="1" customHeight="1" x14ac:dyDescent="0.25"/>
    <row r="354" ht="15" hidden="1" customHeight="1" x14ac:dyDescent="0.25"/>
    <row r="355" ht="15" hidden="1" customHeight="1" x14ac:dyDescent="0.25"/>
    <row r="356" ht="15" hidden="1" customHeight="1" x14ac:dyDescent="0.25"/>
    <row r="357" ht="15" hidden="1" customHeight="1" x14ac:dyDescent="0.25"/>
    <row r="358" ht="15" hidden="1" customHeight="1" x14ac:dyDescent="0.25"/>
    <row r="359" ht="15" hidden="1" customHeight="1" x14ac:dyDescent="0.25"/>
    <row r="360" ht="15" hidden="1" customHeight="1" x14ac:dyDescent="0.25"/>
    <row r="361" ht="15" hidden="1" customHeight="1" x14ac:dyDescent="0.25"/>
    <row r="362" ht="15" hidden="1" customHeight="1" x14ac:dyDescent="0.25"/>
    <row r="363" ht="15" hidden="1" customHeight="1" x14ac:dyDescent="0.25"/>
    <row r="364" ht="15" hidden="1" customHeight="1" x14ac:dyDescent="0.25"/>
  </sheetData>
  <sheetProtection password="954C" sheet="1" objects="1" scenarios="1" selectLockedCells="1"/>
  <mergeCells count="31">
    <mergeCell ref="X25:AC32"/>
    <mergeCell ref="AE25:AJ32"/>
    <mergeCell ref="AQ1:AR1"/>
    <mergeCell ref="AQ2:AR3"/>
    <mergeCell ref="AH1:AK1"/>
    <mergeCell ref="AL1:AP1"/>
    <mergeCell ref="AH2:AK3"/>
    <mergeCell ref="AL2:AP3"/>
    <mergeCell ref="M200:AG201"/>
    <mergeCell ref="F10:AN10"/>
    <mergeCell ref="F11:AN11"/>
    <mergeCell ref="AL25:AQ32"/>
    <mergeCell ref="F22:AN22"/>
    <mergeCell ref="F23:AN23"/>
    <mergeCell ref="C13:H20"/>
    <mergeCell ref="J13:O20"/>
    <mergeCell ref="Q13:V20"/>
    <mergeCell ref="X13:AC20"/>
    <mergeCell ref="AE13:AJ20"/>
    <mergeCell ref="C25:H32"/>
    <mergeCell ref="J25:O32"/>
    <mergeCell ref="Q25:V32"/>
    <mergeCell ref="AL13:AQ20"/>
    <mergeCell ref="F34:AN34"/>
    <mergeCell ref="F35:AN35"/>
    <mergeCell ref="C37:H44"/>
    <mergeCell ref="J37:O44"/>
    <mergeCell ref="Q37:V44"/>
    <mergeCell ref="X37:AC44"/>
    <mergeCell ref="AE37:AJ44"/>
    <mergeCell ref="AL37:AQ44"/>
  </mergeCells>
  <conditionalFormatting sqref="AQ2:AR3">
    <cfRule type="cellIs" dxfId="345" priority="3" operator="equal">
      <formula>1</formula>
    </cfRule>
    <cfRule type="cellIs" dxfId="344" priority="4" operator="between">
      <formula>0.51</formula>
      <formula>0.99</formula>
    </cfRule>
    <cfRule type="cellIs" dxfId="343" priority="5" operator="lessThanOrEqual">
      <formula>0.5</formula>
    </cfRule>
  </conditionalFormatting>
  <conditionalFormatting sqref="AH2 AL2">
    <cfRule type="expression" dxfId="342" priority="1">
      <formula>PROJSTATUS=PROJSTATELI</formula>
    </cfRule>
    <cfRule type="expression" dxfId="341" priority="2">
      <formula>PROJSTATUS=PROJSTATREVIEW</formula>
    </cfRule>
    <cfRule type="expression" dxfId="340" priority="6">
      <formula>PROJSTATUS=PROJSTATPREAPPROVE</formula>
    </cfRule>
    <cfRule type="expression" dxfId="339" priority="7">
      <formula>PROJSTATUS=PROJSTATSTANDARD</formula>
    </cfRule>
    <cfRule type="expression" dxfId="338" priority="8">
      <formula>PROJSTATUS=PROJSTATEXP</formula>
    </cfRule>
  </conditionalFormatting>
  <hyperlinks>
    <hyperlink ref="B202" r:id="rId1" display="NIPSCO.Savings@LMCO.com"/>
  </hyperlinks>
  <pageMargins left="0.25" right="0.25" top="0.25" bottom="0.25" header="0.25" footer="0.25"/>
  <pageSetup scale="63" fitToHeight="0" orientation="landscape" r:id="rId2"/>
  <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pageSetUpPr fitToPage="1"/>
  </sheetPr>
  <dimension ref="A1:AW284"/>
  <sheetViews>
    <sheetView showGridLines="0" showRowColHeaders="0" zoomScale="85" zoomScaleNormal="85" workbookViewId="0">
      <selection activeCell="F19" sqref="F19:G19"/>
    </sheetView>
  </sheetViews>
  <sheetFormatPr defaultColWidth="0" defaultRowHeight="15" customHeight="1" zeroHeight="1" x14ac:dyDescent="0.25"/>
  <cols>
    <col min="1" max="45" width="4.7109375" customWidth="1"/>
    <col min="46" max="16384" width="9.140625" hidden="1"/>
  </cols>
  <sheetData>
    <row r="1" spans="2:49" ht="15.95" customHeight="1" x14ac:dyDescent="0.3">
      <c r="AH1" s="520" t="s">
        <v>520</v>
      </c>
      <c r="AI1" s="521"/>
      <c r="AJ1" s="521"/>
      <c r="AK1" s="521"/>
      <c r="AL1" s="532" t="s">
        <v>965</v>
      </c>
      <c r="AM1" s="532"/>
      <c r="AN1" s="532"/>
      <c r="AO1" s="532"/>
      <c r="AP1" s="532"/>
      <c r="AQ1" s="526" t="s">
        <v>529</v>
      </c>
      <c r="AR1" s="527"/>
    </row>
    <row r="2" spans="2:49" ht="15.95" customHeight="1" x14ac:dyDescent="0.25">
      <c r="AH2" s="522" t="str">
        <f ca="1">INCENSTATUS</f>
        <v>---</v>
      </c>
      <c r="AI2" s="523"/>
      <c r="AJ2" s="523"/>
      <c r="AK2" s="523"/>
      <c r="AL2" s="533" t="str">
        <f ca="1">PROJSTATUS</f>
        <v>Enter EMS Information</v>
      </c>
      <c r="AM2" s="533"/>
      <c r="AN2" s="533"/>
      <c r="AO2" s="533"/>
      <c r="AP2" s="533"/>
      <c r="AQ2" s="528">
        <f ca="1">PROGRESSSTATUS</f>
        <v>0</v>
      </c>
      <c r="AR2" s="529"/>
    </row>
    <row r="3" spans="2:49" ht="15.95" customHeight="1" x14ac:dyDescent="0.25">
      <c r="AH3" s="524"/>
      <c r="AI3" s="525"/>
      <c r="AJ3" s="525"/>
      <c r="AK3" s="525"/>
      <c r="AL3" s="534"/>
      <c r="AM3" s="534"/>
      <c r="AN3" s="534"/>
      <c r="AO3" s="534"/>
      <c r="AP3" s="534"/>
      <c r="AQ3" s="530"/>
      <c r="AR3" s="531"/>
    </row>
    <row r="4" spans="2:49" ht="15.95" customHeight="1" x14ac:dyDescent="0.25"/>
    <row r="5" spans="2:49" ht="15.95" customHeight="1" x14ac:dyDescent="0.25"/>
    <row r="6" spans="2:49" ht="15.95" customHeight="1" x14ac:dyDescent="0.25"/>
    <row r="7" spans="2:49" ht="15.95" customHeight="1" x14ac:dyDescent="0.25"/>
    <row r="8" spans="2:49" ht="15.95" customHeight="1" x14ac:dyDescent="0.25"/>
    <row r="9" spans="2:49" ht="15.95" customHeight="1" x14ac:dyDescent="0.25">
      <c r="B9" s="145"/>
      <c r="C9" s="145"/>
      <c r="D9" s="145"/>
      <c r="E9" s="145"/>
      <c r="F9" s="145"/>
      <c r="G9" s="145"/>
      <c r="H9" s="145"/>
      <c r="I9" s="145"/>
      <c r="J9" s="145"/>
      <c r="K9" s="145"/>
      <c r="L9" s="145"/>
      <c r="M9" s="145"/>
      <c r="N9" s="145"/>
      <c r="O9" s="145"/>
      <c r="P9" s="145"/>
      <c r="Q9" s="145"/>
      <c r="R9" s="145"/>
      <c r="S9" s="145"/>
      <c r="T9" s="145"/>
      <c r="U9" s="145"/>
      <c r="V9" s="145"/>
      <c r="W9" s="145"/>
      <c r="X9" s="145"/>
      <c r="Y9" s="145"/>
      <c r="Z9" s="145"/>
      <c r="AA9" s="145"/>
      <c r="AB9" s="145"/>
      <c r="AC9" s="145"/>
      <c r="AD9" s="145"/>
      <c r="AE9" s="145"/>
      <c r="AF9" s="145"/>
      <c r="AG9" s="145"/>
      <c r="AH9" s="145"/>
      <c r="AI9" s="145"/>
      <c r="AJ9" s="145"/>
      <c r="AK9" s="145"/>
      <c r="AL9" s="145"/>
      <c r="AM9" s="145"/>
      <c r="AN9" s="145"/>
      <c r="AO9" s="145"/>
      <c r="AP9" s="145"/>
      <c r="AQ9" s="145"/>
      <c r="AR9" s="145"/>
    </row>
    <row r="10" spans="2:49" ht="15.95" customHeight="1" x14ac:dyDescent="0.3">
      <c r="B10" s="145"/>
      <c r="C10" s="145"/>
      <c r="D10" s="145"/>
      <c r="E10" s="145"/>
      <c r="F10" s="549" t="s">
        <v>1612</v>
      </c>
      <c r="G10" s="549"/>
      <c r="H10" s="549"/>
      <c r="I10" s="549"/>
      <c r="J10" s="549"/>
      <c r="K10" s="549"/>
      <c r="L10" s="549"/>
      <c r="M10" s="549"/>
      <c r="N10" s="549"/>
      <c r="O10" s="549"/>
      <c r="P10" s="549"/>
      <c r="Q10" s="549"/>
      <c r="R10" s="549"/>
      <c r="S10" s="549"/>
      <c r="T10" s="549"/>
      <c r="U10" s="549"/>
      <c r="V10" s="549"/>
      <c r="W10" s="549"/>
      <c r="X10" s="549"/>
      <c r="Y10" s="549"/>
      <c r="Z10" s="549"/>
      <c r="AA10" s="549"/>
      <c r="AB10" s="549"/>
      <c r="AC10" s="549"/>
      <c r="AD10" s="549"/>
      <c r="AE10" s="549"/>
      <c r="AF10" s="549"/>
      <c r="AG10" s="549"/>
      <c r="AH10" s="549"/>
      <c r="AI10" s="549"/>
      <c r="AJ10" s="549"/>
      <c r="AK10" s="549"/>
      <c r="AL10" s="549"/>
      <c r="AM10" s="549"/>
      <c r="AN10" s="549"/>
      <c r="AO10" s="145"/>
      <c r="AP10" s="145"/>
      <c r="AQ10" s="145"/>
      <c r="AR10" s="145"/>
    </row>
    <row r="11" spans="2:49" ht="15.95" customHeight="1" x14ac:dyDescent="0.25">
      <c r="B11" s="145"/>
      <c r="C11" s="145"/>
      <c r="D11" s="145"/>
      <c r="E11" s="145"/>
      <c r="F11" s="550"/>
      <c r="G11" s="550"/>
      <c r="H11" s="550"/>
      <c r="I11" s="550"/>
      <c r="J11" s="550"/>
      <c r="K11" s="550"/>
      <c r="L11" s="550"/>
      <c r="M11" s="550"/>
      <c r="N11" s="550"/>
      <c r="O11" s="550"/>
      <c r="P11" s="550"/>
      <c r="Q11" s="550"/>
      <c r="R11" s="550"/>
      <c r="S11" s="550"/>
      <c r="T11" s="550"/>
      <c r="U11" s="550"/>
      <c r="V11" s="550"/>
      <c r="W11" s="550"/>
      <c r="X11" s="550"/>
      <c r="Y11" s="550"/>
      <c r="Z11" s="550"/>
      <c r="AA11" s="550"/>
      <c r="AB11" s="550"/>
      <c r="AC11" s="550"/>
      <c r="AD11" s="550"/>
      <c r="AE11" s="550"/>
      <c r="AF11" s="550"/>
      <c r="AG11" s="550"/>
      <c r="AH11" s="550"/>
      <c r="AI11" s="550"/>
      <c r="AJ11" s="550"/>
      <c r="AK11" s="550"/>
      <c r="AL11" s="550"/>
      <c r="AM11" s="550"/>
      <c r="AN11" s="550"/>
      <c r="AO11" s="145"/>
      <c r="AP11" s="145"/>
      <c r="AQ11" s="145"/>
      <c r="AR11" s="145"/>
    </row>
    <row r="12" spans="2:49" ht="15.95" customHeight="1" x14ac:dyDescent="0.25">
      <c r="B12" s="145"/>
      <c r="C12" s="145"/>
      <c r="D12" s="145"/>
      <c r="E12" s="145"/>
      <c r="F12" s="145"/>
      <c r="G12" s="145"/>
      <c r="H12" s="145"/>
      <c r="I12" s="145"/>
      <c r="J12" s="145"/>
      <c r="K12" s="145"/>
      <c r="L12" s="145"/>
      <c r="M12" s="145"/>
      <c r="N12" s="145"/>
      <c r="O12" s="145"/>
      <c r="P12" s="145"/>
      <c r="Q12" s="145"/>
      <c r="R12" s="145"/>
      <c r="S12" s="145"/>
      <c r="T12" s="145"/>
      <c r="U12" s="145"/>
      <c r="V12" s="145"/>
      <c r="W12" s="145"/>
      <c r="X12" s="145"/>
      <c r="Y12" s="145"/>
      <c r="Z12" s="145"/>
      <c r="AA12" s="145"/>
      <c r="AB12" s="145"/>
      <c r="AC12" s="145"/>
      <c r="AD12" s="145"/>
      <c r="AE12" s="145"/>
      <c r="AF12" s="145"/>
      <c r="AG12" s="145"/>
      <c r="AH12" s="145"/>
      <c r="AI12" s="145"/>
      <c r="AJ12" s="145"/>
      <c r="AK12" s="145"/>
      <c r="AL12" s="145"/>
      <c r="AM12" s="145"/>
      <c r="AN12" s="145"/>
      <c r="AO12" s="145"/>
      <c r="AP12" s="145"/>
      <c r="AQ12" s="145"/>
      <c r="AR12" s="145"/>
    </row>
    <row r="13" spans="2:49" ht="15.95" customHeight="1" x14ac:dyDescent="0.25">
      <c r="C13" s="159" t="s">
        <v>1004</v>
      </c>
      <c r="D13" s="160"/>
      <c r="E13" s="160"/>
      <c r="F13" s="160"/>
      <c r="G13" s="160"/>
      <c r="H13" s="160"/>
      <c r="I13" s="160"/>
      <c r="J13" s="160"/>
      <c r="K13" s="160"/>
      <c r="L13" s="160"/>
      <c r="M13" s="160"/>
      <c r="N13" s="160"/>
      <c r="O13" s="160"/>
      <c r="P13" s="160"/>
      <c r="Q13" s="160"/>
      <c r="R13" s="161"/>
      <c r="S13" s="161"/>
      <c r="T13" s="161"/>
      <c r="U13" s="162"/>
      <c r="V13" s="162"/>
      <c r="W13" s="161"/>
      <c r="X13" s="161"/>
      <c r="Y13" s="161"/>
      <c r="Z13" s="161"/>
      <c r="AA13" s="161"/>
      <c r="AB13" s="161"/>
      <c r="AC13" s="161"/>
      <c r="AD13" s="161"/>
      <c r="AE13" s="161"/>
      <c r="AF13" s="161"/>
      <c r="AG13" s="161"/>
      <c r="AH13" s="161"/>
      <c r="AI13" s="161"/>
      <c r="AJ13" s="161"/>
      <c r="AK13" s="161"/>
      <c r="AL13" s="161"/>
      <c r="AM13" s="161"/>
      <c r="AN13" s="161"/>
      <c r="AO13" s="161"/>
      <c r="AP13" s="161"/>
      <c r="AQ13" s="145"/>
      <c r="AR13" s="145"/>
      <c r="AS13" s="67"/>
      <c r="AT13" s="67"/>
      <c r="AU13" s="67"/>
      <c r="AV13" s="67"/>
      <c r="AW13" s="67"/>
    </row>
    <row r="14" spans="2:49" ht="15.95" customHeight="1" x14ac:dyDescent="0.25">
      <c r="C14" s="551" t="s">
        <v>1508</v>
      </c>
      <c r="D14" s="551"/>
      <c r="E14" s="551"/>
      <c r="F14" s="551"/>
      <c r="G14" s="551"/>
      <c r="H14" s="163"/>
      <c r="I14" s="163"/>
      <c r="J14" s="551" t="s">
        <v>2124</v>
      </c>
      <c r="K14" s="551"/>
      <c r="L14" s="551"/>
      <c r="M14" s="551"/>
      <c r="N14" s="551"/>
      <c r="O14" s="551"/>
      <c r="P14" s="551"/>
      <c r="Q14" s="551"/>
      <c r="R14" s="551"/>
      <c r="S14" s="551"/>
      <c r="T14" s="551"/>
      <c r="U14" s="551"/>
      <c r="V14" s="551"/>
      <c r="W14" s="551"/>
      <c r="X14" s="551"/>
      <c r="Y14" s="164"/>
      <c r="Z14" s="67"/>
      <c r="AA14" s="551" t="s">
        <v>1627</v>
      </c>
      <c r="AB14" s="551"/>
      <c r="AC14" s="551"/>
      <c r="AD14" s="551"/>
      <c r="AE14" s="551"/>
      <c r="AF14" s="164"/>
      <c r="AG14" s="164"/>
      <c r="AH14" s="164"/>
      <c r="AI14" s="164"/>
      <c r="AJ14" s="164"/>
      <c r="AK14" s="164"/>
      <c r="AL14" s="164"/>
      <c r="AM14" s="164"/>
      <c r="AN14" s="164"/>
      <c r="AO14" s="161"/>
      <c r="AP14" s="161"/>
      <c r="AQ14" s="145"/>
      <c r="AR14" s="145"/>
      <c r="AS14" s="67"/>
      <c r="AT14" s="67"/>
      <c r="AU14" s="67"/>
      <c r="AV14" s="67"/>
      <c r="AW14" s="67"/>
    </row>
    <row r="15" spans="2:49" ht="15.95" customHeight="1" x14ac:dyDescent="0.25">
      <c r="C15" s="551"/>
      <c r="D15" s="551"/>
      <c r="E15" s="551"/>
      <c r="F15" s="551"/>
      <c r="G15" s="551"/>
      <c r="H15" s="165"/>
      <c r="I15" s="165"/>
      <c r="J15" s="551"/>
      <c r="K15" s="551"/>
      <c r="L15" s="551"/>
      <c r="M15" s="551"/>
      <c r="N15" s="551"/>
      <c r="O15" s="551"/>
      <c r="P15" s="551"/>
      <c r="Q15" s="551"/>
      <c r="R15" s="551"/>
      <c r="S15" s="551"/>
      <c r="T15" s="551"/>
      <c r="U15" s="551"/>
      <c r="V15" s="551"/>
      <c r="W15" s="551"/>
      <c r="X15" s="551"/>
      <c r="Y15" s="164"/>
      <c r="Z15" s="67"/>
      <c r="AA15" s="551"/>
      <c r="AB15" s="551"/>
      <c r="AC15" s="551"/>
      <c r="AD15" s="551"/>
      <c r="AE15" s="551"/>
      <c r="AF15" s="164"/>
      <c r="AG15" s="164"/>
      <c r="AH15" s="553" t="s">
        <v>1005</v>
      </c>
      <c r="AI15" s="553"/>
      <c r="AJ15" s="553"/>
      <c r="AK15" s="553"/>
      <c r="AL15" s="553"/>
      <c r="AM15" s="553"/>
      <c r="AN15" s="553"/>
      <c r="AO15" s="553"/>
      <c r="AP15" s="553"/>
      <c r="AQ15" s="145"/>
      <c r="AR15" s="145"/>
      <c r="AS15" s="67"/>
      <c r="AT15" s="67"/>
      <c r="AU15" s="67"/>
      <c r="AV15" s="67"/>
      <c r="AW15" s="67"/>
    </row>
    <row r="16" spans="2:49" ht="15.95" customHeight="1" x14ac:dyDescent="0.25">
      <c r="C16" s="551"/>
      <c r="D16" s="551"/>
      <c r="E16" s="551"/>
      <c r="F16" s="551"/>
      <c r="G16" s="551"/>
      <c r="H16" s="165"/>
      <c r="I16" s="165"/>
      <c r="J16" s="551"/>
      <c r="K16" s="551"/>
      <c r="L16" s="551"/>
      <c r="M16" s="551"/>
      <c r="N16" s="551"/>
      <c r="O16" s="551"/>
      <c r="P16" s="551"/>
      <c r="Q16" s="551"/>
      <c r="R16" s="551"/>
      <c r="S16" s="551"/>
      <c r="T16" s="551"/>
      <c r="U16" s="551"/>
      <c r="V16" s="551"/>
      <c r="W16" s="551"/>
      <c r="X16" s="551"/>
      <c r="Y16" s="166"/>
      <c r="Z16" s="67"/>
      <c r="AA16" s="551"/>
      <c r="AB16" s="551"/>
      <c r="AC16" s="551"/>
      <c r="AD16" s="551"/>
      <c r="AE16" s="551"/>
      <c r="AF16" s="166"/>
      <c r="AG16" s="166"/>
      <c r="AH16" s="554">
        <f>(F26*AD19)-X30</f>
        <v>0</v>
      </c>
      <c r="AI16" s="554"/>
      <c r="AJ16" s="554"/>
      <c r="AK16" s="554"/>
      <c r="AL16" s="554"/>
      <c r="AM16" s="554"/>
      <c r="AN16" s="554"/>
      <c r="AO16" s="554"/>
      <c r="AP16" s="554"/>
      <c r="AQ16" s="145"/>
      <c r="AR16" s="145"/>
      <c r="AS16" s="67"/>
      <c r="AT16" s="67"/>
      <c r="AU16" s="67"/>
      <c r="AV16" s="67"/>
      <c r="AW16" s="67"/>
    </row>
    <row r="17" spans="2:49" s="67" customFormat="1" ht="15.95" customHeight="1" x14ac:dyDescent="0.25">
      <c r="B17"/>
      <c r="C17" s="551"/>
      <c r="D17" s="551"/>
      <c r="E17" s="551"/>
      <c r="F17" s="551"/>
      <c r="G17" s="551"/>
      <c r="H17" s="167"/>
      <c r="I17" s="167"/>
      <c r="J17" s="555" t="s">
        <v>1006</v>
      </c>
      <c r="K17" s="555"/>
      <c r="L17" s="555"/>
      <c r="M17" s="556" t="s">
        <v>153</v>
      </c>
      <c r="N17" s="556"/>
      <c r="O17" s="556"/>
      <c r="P17" s="557" t="s">
        <v>1007</v>
      </c>
      <c r="Q17" s="557"/>
      <c r="R17" s="557"/>
      <c r="S17" s="557"/>
      <c r="T17" s="557"/>
      <c r="U17" s="557"/>
      <c r="V17" s="557" t="s">
        <v>1008</v>
      </c>
      <c r="W17" s="557"/>
      <c r="X17" s="382" t="s">
        <v>1684</v>
      </c>
      <c r="Y17" s="150"/>
      <c r="AA17" s="551"/>
      <c r="AB17" s="551"/>
      <c r="AC17" s="551"/>
      <c r="AD17" s="551"/>
      <c r="AE17" s="551"/>
      <c r="AF17" s="166"/>
      <c r="AG17" s="166"/>
      <c r="AH17" s="166"/>
      <c r="AI17" s="166"/>
      <c r="AJ17" s="166"/>
      <c r="AK17" s="166"/>
      <c r="AL17" s="166"/>
      <c r="AM17" s="166"/>
      <c r="AN17" s="166"/>
      <c r="AO17" s="166"/>
      <c r="AP17" s="161"/>
      <c r="AQ17" s="145"/>
      <c r="AR17" s="145"/>
    </row>
    <row r="18" spans="2:49" ht="15.95" customHeight="1" x14ac:dyDescent="0.25">
      <c r="C18" s="552"/>
      <c r="D18" s="552"/>
      <c r="E18" s="552"/>
      <c r="F18" s="552"/>
      <c r="G18" s="552"/>
      <c r="H18" s="167"/>
      <c r="I18" s="167"/>
      <c r="J18" s="558" t="str">
        <f>TEXT(M18,"dddd")</f>
        <v>Monday</v>
      </c>
      <c r="K18" s="558"/>
      <c r="L18" s="558"/>
      <c r="M18" s="559">
        <v>43101</v>
      </c>
      <c r="N18" s="559"/>
      <c r="O18" s="559"/>
      <c r="P18" s="560" t="s">
        <v>1009</v>
      </c>
      <c r="Q18" s="560"/>
      <c r="R18" s="560"/>
      <c r="S18" s="560"/>
      <c r="T18" s="560"/>
      <c r="U18" s="560"/>
      <c r="V18" s="561"/>
      <c r="W18" s="561"/>
      <c r="X18" s="168" t="str">
        <f t="shared" ref="X18:X28" si="0">IF(AU18=TRUE,VLOOKUP(J18,$C$19:$G$25,4,FALSE),"")</f>
        <v/>
      </c>
      <c r="Y18" s="292"/>
      <c r="Z18" s="69"/>
      <c r="AA18" s="552"/>
      <c r="AB18" s="552"/>
      <c r="AC18" s="552"/>
      <c r="AD18" s="552"/>
      <c r="AE18" s="552"/>
      <c r="AF18" s="166"/>
      <c r="AG18" s="166"/>
      <c r="AH18" s="166"/>
      <c r="AI18" s="166"/>
      <c r="AJ18" s="166"/>
      <c r="AK18" s="166"/>
      <c r="AL18" s="166"/>
      <c r="AM18" s="166"/>
      <c r="AN18" s="166"/>
      <c r="AO18" s="166"/>
      <c r="AP18" s="161"/>
      <c r="AQ18" s="145"/>
      <c r="AR18" s="145"/>
      <c r="AS18" s="67"/>
      <c r="AT18" s="67"/>
      <c r="AU18" s="174" t="b">
        <v>0</v>
      </c>
      <c r="AV18" s="67"/>
      <c r="AW18" s="67"/>
    </row>
    <row r="19" spans="2:49" ht="15.95" customHeight="1" x14ac:dyDescent="0.25">
      <c r="C19" s="564" t="s">
        <v>1010</v>
      </c>
      <c r="D19" s="564"/>
      <c r="E19" s="564"/>
      <c r="F19" s="565"/>
      <c r="G19" s="565"/>
      <c r="H19" s="167"/>
      <c r="I19" s="167"/>
      <c r="J19" s="558" t="str">
        <f t="shared" ref="J19:J28" si="1">TEXT(M19,"dddd")</f>
        <v>Monday</v>
      </c>
      <c r="K19" s="558"/>
      <c r="L19" s="558"/>
      <c r="M19" s="559">
        <v>43115</v>
      </c>
      <c r="N19" s="559"/>
      <c r="O19" s="559"/>
      <c r="P19" s="560" t="s">
        <v>1011</v>
      </c>
      <c r="Q19" s="560"/>
      <c r="R19" s="560"/>
      <c r="S19" s="560"/>
      <c r="T19" s="560"/>
      <c r="U19" s="560"/>
      <c r="V19" s="561"/>
      <c r="W19" s="561"/>
      <c r="X19" s="168" t="str">
        <f t="shared" si="0"/>
        <v/>
      </c>
      <c r="Y19" s="292"/>
      <c r="Z19" s="69"/>
      <c r="AA19" s="560" t="s">
        <v>1012</v>
      </c>
      <c r="AB19" s="560"/>
      <c r="AC19" s="560"/>
      <c r="AD19" s="562">
        <v>52.14</v>
      </c>
      <c r="AE19" s="563"/>
      <c r="AF19" s="166"/>
      <c r="AG19" s="166"/>
      <c r="AH19" s="166"/>
      <c r="AI19" s="166"/>
      <c r="AJ19" s="166"/>
      <c r="AK19" s="166"/>
      <c r="AL19" s="166"/>
      <c r="AM19" s="166"/>
      <c r="AN19" s="166"/>
      <c r="AO19" s="166"/>
      <c r="AP19" s="161"/>
      <c r="AQ19" s="145"/>
      <c r="AR19" s="145"/>
      <c r="AS19" s="67"/>
      <c r="AT19" s="67"/>
      <c r="AU19" s="174" t="b">
        <v>0</v>
      </c>
      <c r="AV19" s="67"/>
      <c r="AW19" s="67"/>
    </row>
    <row r="20" spans="2:49" ht="15.95" customHeight="1" x14ac:dyDescent="0.25">
      <c r="C20" s="564" t="s">
        <v>1013</v>
      </c>
      <c r="D20" s="564"/>
      <c r="E20" s="564"/>
      <c r="F20" s="565"/>
      <c r="G20" s="565"/>
      <c r="H20" s="167"/>
      <c r="I20" s="167"/>
      <c r="J20" s="558" t="str">
        <f t="shared" si="1"/>
        <v>Monday</v>
      </c>
      <c r="K20" s="558"/>
      <c r="L20" s="558"/>
      <c r="M20" s="559">
        <v>43150</v>
      </c>
      <c r="N20" s="559"/>
      <c r="O20" s="559"/>
      <c r="P20" s="560" t="s">
        <v>1014</v>
      </c>
      <c r="Q20" s="560"/>
      <c r="R20" s="560"/>
      <c r="S20" s="560"/>
      <c r="T20" s="560"/>
      <c r="U20" s="560"/>
      <c r="V20" s="561"/>
      <c r="W20" s="561"/>
      <c r="X20" s="168" t="str">
        <f t="shared" si="0"/>
        <v/>
      </c>
      <c r="Y20" s="292"/>
      <c r="Z20" s="69"/>
      <c r="AA20" s="150"/>
      <c r="AB20" s="166"/>
      <c r="AC20" s="150"/>
      <c r="AD20" s="150"/>
      <c r="AE20" s="150"/>
      <c r="AF20" s="166"/>
      <c r="AG20" s="166"/>
      <c r="AH20" s="166"/>
      <c r="AI20" s="166"/>
      <c r="AJ20" s="166"/>
      <c r="AK20" s="166"/>
      <c r="AL20" s="166"/>
      <c r="AM20" s="166"/>
      <c r="AN20" s="166"/>
      <c r="AO20" s="166"/>
      <c r="AP20" s="161"/>
      <c r="AQ20" s="145"/>
      <c r="AR20" s="145"/>
      <c r="AS20" s="67"/>
      <c r="AT20" s="67"/>
      <c r="AU20" s="175" t="b">
        <v>0</v>
      </c>
      <c r="AV20" s="67"/>
      <c r="AW20" s="67"/>
    </row>
    <row r="21" spans="2:49" ht="15.95" customHeight="1" x14ac:dyDescent="0.25">
      <c r="C21" s="564" t="s">
        <v>1015</v>
      </c>
      <c r="D21" s="564"/>
      <c r="E21" s="564"/>
      <c r="F21" s="565"/>
      <c r="G21" s="565"/>
      <c r="H21" s="167"/>
      <c r="I21" s="167"/>
      <c r="J21" s="558" t="str">
        <f t="shared" si="1"/>
        <v>Monday</v>
      </c>
      <c r="K21" s="558"/>
      <c r="L21" s="558"/>
      <c r="M21" s="559">
        <v>43248</v>
      </c>
      <c r="N21" s="559"/>
      <c r="O21" s="559"/>
      <c r="P21" s="560" t="s">
        <v>1016</v>
      </c>
      <c r="Q21" s="560"/>
      <c r="R21" s="560"/>
      <c r="S21" s="560"/>
      <c r="T21" s="560"/>
      <c r="U21" s="560"/>
      <c r="V21" s="561"/>
      <c r="W21" s="561"/>
      <c r="X21" s="168" t="str">
        <f t="shared" si="0"/>
        <v/>
      </c>
      <c r="Y21" s="292"/>
      <c r="Z21" s="69"/>
      <c r="AA21" s="150"/>
      <c r="AB21" s="170"/>
      <c r="AC21" s="170"/>
      <c r="AD21" s="170"/>
      <c r="AE21" s="170"/>
      <c r="AF21" s="170"/>
      <c r="AG21" s="170"/>
      <c r="AH21" s="170"/>
      <c r="AI21" s="170"/>
      <c r="AJ21" s="170"/>
      <c r="AK21" s="170"/>
      <c r="AL21" s="170"/>
      <c r="AM21" s="170"/>
      <c r="AN21" s="170"/>
      <c r="AO21" s="170"/>
      <c r="AP21" s="170"/>
      <c r="AQ21" s="145"/>
      <c r="AR21" s="145"/>
      <c r="AS21" s="67"/>
      <c r="AT21" s="67"/>
      <c r="AU21" s="175" t="b">
        <v>0</v>
      </c>
      <c r="AV21" s="67"/>
      <c r="AW21" s="67"/>
    </row>
    <row r="22" spans="2:49" ht="15.95" customHeight="1" x14ac:dyDescent="0.25">
      <c r="C22" s="564" t="s">
        <v>1017</v>
      </c>
      <c r="D22" s="564"/>
      <c r="E22" s="564"/>
      <c r="F22" s="565"/>
      <c r="G22" s="565"/>
      <c r="H22" s="167"/>
      <c r="I22" s="167"/>
      <c r="J22" s="558" t="str">
        <f t="shared" si="1"/>
        <v>Wednesday</v>
      </c>
      <c r="K22" s="558"/>
      <c r="L22" s="558"/>
      <c r="M22" s="559">
        <v>43285</v>
      </c>
      <c r="N22" s="559"/>
      <c r="O22" s="559"/>
      <c r="P22" s="560" t="s">
        <v>1018</v>
      </c>
      <c r="Q22" s="560"/>
      <c r="R22" s="560"/>
      <c r="S22" s="560"/>
      <c r="T22" s="560"/>
      <c r="U22" s="560"/>
      <c r="V22" s="561"/>
      <c r="W22" s="561"/>
      <c r="X22" s="168" t="str">
        <f t="shared" si="0"/>
        <v/>
      </c>
      <c r="Y22" s="292"/>
      <c r="Z22" s="69"/>
      <c r="AA22" s="566" t="s">
        <v>1628</v>
      </c>
      <c r="AB22" s="566"/>
      <c r="AC22" s="566"/>
      <c r="AD22" s="566"/>
      <c r="AE22" s="566"/>
      <c r="AF22" s="566"/>
      <c r="AG22" s="566"/>
      <c r="AH22" s="566"/>
      <c r="AI22" s="566"/>
      <c r="AJ22" s="566"/>
      <c r="AK22" s="566"/>
      <c r="AL22" s="566"/>
      <c r="AM22" s="566"/>
      <c r="AN22" s="566"/>
      <c r="AO22" s="566"/>
      <c r="AP22" s="566"/>
      <c r="AQ22" s="145"/>
      <c r="AR22" s="145"/>
      <c r="AS22" s="67"/>
      <c r="AT22" s="67"/>
      <c r="AU22" s="176" t="b">
        <v>0</v>
      </c>
      <c r="AV22" s="67"/>
      <c r="AW22" s="67"/>
    </row>
    <row r="23" spans="2:49" ht="15.95" customHeight="1" x14ac:dyDescent="0.25">
      <c r="C23" s="564" t="s">
        <v>1019</v>
      </c>
      <c r="D23" s="564"/>
      <c r="E23" s="564"/>
      <c r="F23" s="565"/>
      <c r="G23" s="565"/>
      <c r="H23" s="167"/>
      <c r="I23" s="167"/>
      <c r="J23" s="558" t="str">
        <f t="shared" si="1"/>
        <v>Monday</v>
      </c>
      <c r="K23" s="558"/>
      <c r="L23" s="558"/>
      <c r="M23" s="559">
        <v>43346</v>
      </c>
      <c r="N23" s="559"/>
      <c r="O23" s="559"/>
      <c r="P23" s="560" t="s">
        <v>1020</v>
      </c>
      <c r="Q23" s="560"/>
      <c r="R23" s="560"/>
      <c r="S23" s="560"/>
      <c r="T23" s="560"/>
      <c r="U23" s="560"/>
      <c r="V23" s="561"/>
      <c r="W23" s="561"/>
      <c r="X23" s="168" t="str">
        <f t="shared" si="0"/>
        <v/>
      </c>
      <c r="Y23" s="292"/>
      <c r="Z23" s="69"/>
      <c r="AA23" s="369" t="s">
        <v>1479</v>
      </c>
      <c r="AB23" s="567" t="s">
        <v>1482</v>
      </c>
      <c r="AC23" s="566"/>
      <c r="AD23" s="566"/>
      <c r="AE23" s="566"/>
      <c r="AF23" s="566"/>
      <c r="AG23" s="566"/>
      <c r="AH23" s="566"/>
      <c r="AI23" s="566"/>
      <c r="AJ23" s="566"/>
      <c r="AK23" s="566"/>
      <c r="AL23" s="566"/>
      <c r="AM23" s="566"/>
      <c r="AN23" s="566"/>
      <c r="AO23" s="566"/>
      <c r="AP23" s="566"/>
      <c r="AQ23" s="145"/>
      <c r="AR23" s="145"/>
      <c r="AS23" s="67"/>
      <c r="AT23" s="67"/>
      <c r="AU23" s="176" t="b">
        <v>0</v>
      </c>
      <c r="AV23" s="67"/>
      <c r="AW23" s="67"/>
    </row>
    <row r="24" spans="2:49" ht="15.95" customHeight="1" x14ac:dyDescent="0.25">
      <c r="C24" s="564" t="s">
        <v>1021</v>
      </c>
      <c r="D24" s="564"/>
      <c r="E24" s="564"/>
      <c r="F24" s="565"/>
      <c r="G24" s="565"/>
      <c r="H24" s="167"/>
      <c r="I24" s="167"/>
      <c r="J24" s="558" t="str">
        <f t="shared" si="1"/>
        <v>Monday</v>
      </c>
      <c r="K24" s="558"/>
      <c r="L24" s="558"/>
      <c r="M24" s="559">
        <v>43381</v>
      </c>
      <c r="N24" s="559"/>
      <c r="O24" s="559"/>
      <c r="P24" s="560" t="s">
        <v>1022</v>
      </c>
      <c r="Q24" s="560"/>
      <c r="R24" s="560"/>
      <c r="S24" s="560"/>
      <c r="T24" s="560"/>
      <c r="U24" s="560"/>
      <c r="V24" s="561"/>
      <c r="W24" s="561"/>
      <c r="X24" s="168" t="str">
        <f t="shared" si="0"/>
        <v/>
      </c>
      <c r="Y24" s="292"/>
      <c r="Z24" s="69"/>
      <c r="AA24" s="370"/>
      <c r="AB24" s="566"/>
      <c r="AC24" s="566"/>
      <c r="AD24" s="566"/>
      <c r="AE24" s="566"/>
      <c r="AF24" s="566"/>
      <c r="AG24" s="566"/>
      <c r="AH24" s="566"/>
      <c r="AI24" s="566"/>
      <c r="AJ24" s="566"/>
      <c r="AK24" s="566"/>
      <c r="AL24" s="566"/>
      <c r="AM24" s="566"/>
      <c r="AN24" s="566"/>
      <c r="AO24" s="566"/>
      <c r="AP24" s="566"/>
      <c r="AQ24" s="145"/>
      <c r="AR24" s="145"/>
      <c r="AS24" s="67"/>
      <c r="AT24" s="67"/>
      <c r="AU24" s="176" t="b">
        <v>0</v>
      </c>
      <c r="AV24" s="67"/>
      <c r="AW24" s="67"/>
    </row>
    <row r="25" spans="2:49" ht="15.95" customHeight="1" x14ac:dyDescent="0.25">
      <c r="C25" s="564" t="s">
        <v>1023</v>
      </c>
      <c r="D25" s="564"/>
      <c r="E25" s="564"/>
      <c r="F25" s="565"/>
      <c r="G25" s="565"/>
      <c r="H25" s="167"/>
      <c r="I25" s="167"/>
      <c r="J25" s="558" t="str">
        <f t="shared" si="1"/>
        <v>Sunday</v>
      </c>
      <c r="K25" s="558"/>
      <c r="L25" s="558"/>
      <c r="M25" s="559">
        <v>43415</v>
      </c>
      <c r="N25" s="559"/>
      <c r="O25" s="559"/>
      <c r="P25" s="560" t="s">
        <v>1024</v>
      </c>
      <c r="Q25" s="560"/>
      <c r="R25" s="560"/>
      <c r="S25" s="560"/>
      <c r="T25" s="560"/>
      <c r="U25" s="560"/>
      <c r="V25" s="561"/>
      <c r="W25" s="561"/>
      <c r="X25" s="168" t="str">
        <f t="shared" si="0"/>
        <v/>
      </c>
      <c r="Y25" s="292"/>
      <c r="Z25" s="169"/>
      <c r="AA25" s="370"/>
      <c r="AB25" s="566"/>
      <c r="AC25" s="566"/>
      <c r="AD25" s="566"/>
      <c r="AE25" s="566"/>
      <c r="AF25" s="566"/>
      <c r="AG25" s="566"/>
      <c r="AH25" s="566"/>
      <c r="AI25" s="566"/>
      <c r="AJ25" s="566"/>
      <c r="AK25" s="566"/>
      <c r="AL25" s="566"/>
      <c r="AM25" s="566"/>
      <c r="AN25" s="566"/>
      <c r="AO25" s="566"/>
      <c r="AP25" s="566"/>
      <c r="AQ25" s="145"/>
      <c r="AR25" s="145"/>
      <c r="AS25" s="67"/>
      <c r="AT25" s="67"/>
      <c r="AU25" s="176" t="b">
        <v>0</v>
      </c>
      <c r="AV25" s="67"/>
      <c r="AW25" s="67"/>
    </row>
    <row r="26" spans="2:49" ht="15.95" customHeight="1" x14ac:dyDescent="0.25">
      <c r="C26" s="568" t="s">
        <v>1025</v>
      </c>
      <c r="D26" s="568"/>
      <c r="E26" s="568"/>
      <c r="F26" s="569">
        <f>SUM(F19:G25)</f>
        <v>0</v>
      </c>
      <c r="G26" s="569"/>
      <c r="H26" s="167"/>
      <c r="I26" s="167"/>
      <c r="J26" s="558" t="str">
        <f t="shared" si="1"/>
        <v>Thursday</v>
      </c>
      <c r="K26" s="558"/>
      <c r="L26" s="558"/>
      <c r="M26" s="559">
        <v>43426</v>
      </c>
      <c r="N26" s="559"/>
      <c r="O26" s="559"/>
      <c r="P26" s="560" t="s">
        <v>1026</v>
      </c>
      <c r="Q26" s="560"/>
      <c r="R26" s="560"/>
      <c r="S26" s="560"/>
      <c r="T26" s="560"/>
      <c r="U26" s="560"/>
      <c r="V26" s="561"/>
      <c r="W26" s="561"/>
      <c r="X26" s="168" t="str">
        <f t="shared" si="0"/>
        <v/>
      </c>
      <c r="Y26" s="292"/>
      <c r="Z26" s="169"/>
      <c r="AA26" s="369" t="s">
        <v>1479</v>
      </c>
      <c r="AB26" s="566" t="s">
        <v>1027</v>
      </c>
      <c r="AC26" s="566"/>
      <c r="AD26" s="566"/>
      <c r="AE26" s="566"/>
      <c r="AF26" s="566"/>
      <c r="AG26" s="566"/>
      <c r="AH26" s="566"/>
      <c r="AI26" s="566"/>
      <c r="AJ26" s="566"/>
      <c r="AK26" s="566"/>
      <c r="AL26" s="566"/>
      <c r="AM26" s="566"/>
      <c r="AN26" s="566"/>
      <c r="AO26" s="566"/>
      <c r="AP26" s="566"/>
      <c r="AQ26" s="145"/>
      <c r="AR26" s="145"/>
      <c r="AS26" s="67"/>
      <c r="AT26" s="67"/>
      <c r="AU26" s="176" t="b">
        <v>0</v>
      </c>
      <c r="AV26" s="67"/>
      <c r="AW26" s="67"/>
    </row>
    <row r="27" spans="2:49" ht="15.95" customHeight="1" x14ac:dyDescent="0.25">
      <c r="C27" s="167"/>
      <c r="D27" s="167"/>
      <c r="E27" s="167"/>
      <c r="F27" s="167"/>
      <c r="G27" s="167"/>
      <c r="H27" s="167"/>
      <c r="I27" s="167"/>
      <c r="J27" s="558" t="str">
        <f t="shared" si="1"/>
        <v>Monday</v>
      </c>
      <c r="K27" s="558"/>
      <c r="L27" s="558"/>
      <c r="M27" s="559">
        <v>43458</v>
      </c>
      <c r="N27" s="559"/>
      <c r="O27" s="559"/>
      <c r="P27" s="560" t="s">
        <v>1028</v>
      </c>
      <c r="Q27" s="560"/>
      <c r="R27" s="560"/>
      <c r="S27" s="560"/>
      <c r="T27" s="560"/>
      <c r="U27" s="560"/>
      <c r="V27" s="561"/>
      <c r="W27" s="561"/>
      <c r="X27" s="168" t="str">
        <f t="shared" si="0"/>
        <v/>
      </c>
      <c r="Y27" s="292"/>
      <c r="Z27" s="169"/>
      <c r="AA27" s="371"/>
      <c r="AB27" s="371"/>
      <c r="AC27" s="371"/>
      <c r="AD27" s="371"/>
      <c r="AE27" s="371"/>
      <c r="AF27" s="371"/>
      <c r="AG27" s="371"/>
      <c r="AH27" s="371"/>
      <c r="AI27" s="371"/>
      <c r="AJ27" s="371"/>
      <c r="AK27" s="371"/>
      <c r="AL27" s="371"/>
      <c r="AM27" s="371"/>
      <c r="AN27" s="371"/>
      <c r="AO27" s="371"/>
      <c r="AP27" s="371"/>
      <c r="AQ27" s="145"/>
      <c r="AR27" s="145"/>
      <c r="AS27" s="67"/>
      <c r="AT27" s="67"/>
      <c r="AU27" s="176" t="b">
        <v>0</v>
      </c>
      <c r="AV27" s="67"/>
      <c r="AW27" s="67"/>
    </row>
    <row r="28" spans="2:49" ht="15.95" customHeight="1" x14ac:dyDescent="0.25">
      <c r="C28" s="167"/>
      <c r="D28" s="167"/>
      <c r="E28" s="167"/>
      <c r="F28" s="167"/>
      <c r="G28" s="167"/>
      <c r="H28" s="167"/>
      <c r="I28" s="167"/>
      <c r="J28" s="558" t="str">
        <f t="shared" si="1"/>
        <v>Tuesday</v>
      </c>
      <c r="K28" s="558"/>
      <c r="L28" s="558"/>
      <c r="M28" s="559">
        <v>43459</v>
      </c>
      <c r="N28" s="559"/>
      <c r="O28" s="559"/>
      <c r="P28" s="560" t="s">
        <v>1029</v>
      </c>
      <c r="Q28" s="560"/>
      <c r="R28" s="560"/>
      <c r="S28" s="560"/>
      <c r="T28" s="560"/>
      <c r="U28" s="560"/>
      <c r="V28" s="561"/>
      <c r="W28" s="561"/>
      <c r="X28" s="168" t="str">
        <f t="shared" si="0"/>
        <v/>
      </c>
      <c r="Y28" s="292"/>
      <c r="Z28" s="169"/>
      <c r="AA28" s="369" t="s">
        <v>1479</v>
      </c>
      <c r="AB28" s="566" t="s">
        <v>1688</v>
      </c>
      <c r="AC28" s="566"/>
      <c r="AD28" s="566"/>
      <c r="AE28" s="566"/>
      <c r="AF28" s="566"/>
      <c r="AG28" s="566"/>
      <c r="AH28" s="566"/>
      <c r="AI28" s="566"/>
      <c r="AJ28" s="566"/>
      <c r="AK28" s="566"/>
      <c r="AL28" s="566"/>
      <c r="AM28" s="566"/>
      <c r="AN28" s="566"/>
      <c r="AO28" s="566"/>
      <c r="AP28" s="566"/>
      <c r="AQ28" s="145"/>
      <c r="AR28" s="145"/>
      <c r="AS28" s="67"/>
      <c r="AT28" s="67"/>
      <c r="AU28" s="176" t="b">
        <v>0</v>
      </c>
      <c r="AV28" s="67"/>
      <c r="AW28" s="67"/>
    </row>
    <row r="29" spans="2:49" ht="15.95" customHeight="1" x14ac:dyDescent="0.25">
      <c r="C29" s="164"/>
      <c r="D29" s="164"/>
      <c r="E29" s="164"/>
      <c r="F29" s="164"/>
      <c r="G29" s="164"/>
      <c r="H29" s="164"/>
      <c r="I29" s="164"/>
      <c r="J29" s="558" t="s">
        <v>1685</v>
      </c>
      <c r="K29" s="558"/>
      <c r="L29" s="558"/>
      <c r="M29" s="570" t="s">
        <v>1686</v>
      </c>
      <c r="N29" s="570"/>
      <c r="O29" s="570"/>
      <c r="P29" s="571" t="s">
        <v>1687</v>
      </c>
      <c r="Q29" s="571"/>
      <c r="R29" s="571"/>
      <c r="S29" s="571"/>
      <c r="T29" s="571"/>
      <c r="U29" s="571"/>
      <c r="V29" s="68"/>
      <c r="W29" s="68"/>
      <c r="X29" s="383"/>
      <c r="Y29" s="293"/>
      <c r="Z29" s="164"/>
      <c r="AA29" s="164"/>
      <c r="AB29" s="566"/>
      <c r="AC29" s="566"/>
      <c r="AD29" s="566"/>
      <c r="AE29" s="566"/>
      <c r="AF29" s="566"/>
      <c r="AG29" s="566"/>
      <c r="AH29" s="566"/>
      <c r="AI29" s="566"/>
      <c r="AJ29" s="566"/>
      <c r="AK29" s="566"/>
      <c r="AL29" s="566"/>
      <c r="AM29" s="566"/>
      <c r="AN29" s="566"/>
      <c r="AO29" s="566"/>
      <c r="AP29" s="566"/>
      <c r="AQ29" s="145"/>
      <c r="AR29" s="145"/>
      <c r="AS29" s="67"/>
      <c r="AT29" s="67"/>
      <c r="AU29" s="67"/>
      <c r="AV29" s="67"/>
      <c r="AW29" s="67"/>
    </row>
    <row r="30" spans="2:49" ht="15.95" customHeight="1" x14ac:dyDescent="0.25">
      <c r="C30" s="145"/>
      <c r="D30" s="145"/>
      <c r="E30" s="145"/>
      <c r="F30" s="145"/>
      <c r="G30" s="145"/>
      <c r="H30" s="145"/>
      <c r="I30" s="145"/>
      <c r="J30" s="572" t="s">
        <v>1030</v>
      </c>
      <c r="K30" s="572"/>
      <c r="L30" s="572"/>
      <c r="M30" s="572"/>
      <c r="N30" s="572"/>
      <c r="O30" s="572"/>
      <c r="P30" s="572"/>
      <c r="Q30" s="572"/>
      <c r="R30" s="572"/>
      <c r="S30" s="572"/>
      <c r="T30" s="572"/>
      <c r="U30" s="572"/>
      <c r="V30" s="572"/>
      <c r="W30" s="572"/>
      <c r="X30" s="384">
        <f>SUM(X18:X29)</f>
        <v>0</v>
      </c>
      <c r="Y30" s="145"/>
      <c r="Z30" s="145"/>
      <c r="AA30" s="145"/>
      <c r="AB30" s="566"/>
      <c r="AC30" s="566"/>
      <c r="AD30" s="566"/>
      <c r="AE30" s="566"/>
      <c r="AF30" s="566"/>
      <c r="AG30" s="566"/>
      <c r="AH30" s="566"/>
      <c r="AI30" s="566"/>
      <c r="AJ30" s="566"/>
      <c r="AK30" s="566"/>
      <c r="AL30" s="566"/>
      <c r="AM30" s="566"/>
      <c r="AN30" s="566"/>
      <c r="AO30" s="566"/>
      <c r="AP30" s="566"/>
      <c r="AQ30" s="145"/>
      <c r="AR30" s="145"/>
      <c r="AS30" s="67"/>
      <c r="AT30" s="67"/>
      <c r="AU30" s="67"/>
      <c r="AV30" s="67"/>
      <c r="AW30" s="67"/>
    </row>
    <row r="31" spans="2:49" ht="15.95" customHeight="1" x14ac:dyDescent="0.25">
      <c r="C31" s="145"/>
      <c r="D31" s="145"/>
      <c r="E31" s="145"/>
      <c r="F31" s="145"/>
      <c r="G31" s="145"/>
      <c r="H31" s="145"/>
      <c r="I31" s="145"/>
      <c r="J31" s="145"/>
      <c r="K31" s="145"/>
      <c r="L31" s="145"/>
      <c r="M31" s="145"/>
      <c r="N31" s="145"/>
      <c r="O31" s="145"/>
      <c r="P31" s="145"/>
      <c r="Q31" s="145"/>
      <c r="R31" s="145"/>
      <c r="S31" s="145"/>
      <c r="T31" s="145"/>
      <c r="U31" s="145"/>
      <c r="V31" s="145"/>
      <c r="W31" s="145"/>
      <c r="X31" s="145"/>
      <c r="Y31" s="145"/>
      <c r="Z31" s="145"/>
      <c r="AA31" s="145"/>
      <c r="AB31" s="566"/>
      <c r="AC31" s="566"/>
      <c r="AD31" s="566"/>
      <c r="AE31" s="566"/>
      <c r="AF31" s="566"/>
      <c r="AG31" s="566"/>
      <c r="AH31" s="566"/>
      <c r="AI31" s="566"/>
      <c r="AJ31" s="566"/>
      <c r="AK31" s="566"/>
      <c r="AL31" s="566"/>
      <c r="AM31" s="566"/>
      <c r="AN31" s="566"/>
      <c r="AO31" s="566"/>
      <c r="AP31" s="566"/>
      <c r="AQ31" s="145"/>
      <c r="AR31" s="145"/>
      <c r="AS31" s="67"/>
      <c r="AT31" s="67"/>
      <c r="AU31" s="67"/>
      <c r="AV31" s="67"/>
      <c r="AW31" s="67"/>
    </row>
    <row r="32" spans="2:49" ht="15.95" customHeight="1" x14ac:dyDescent="0.25">
      <c r="C32" s="145"/>
      <c r="D32" s="145"/>
      <c r="E32" s="145"/>
      <c r="F32" s="145"/>
      <c r="G32" s="145"/>
      <c r="H32" s="145"/>
      <c r="I32" s="145"/>
      <c r="J32" s="145"/>
      <c r="K32" s="145"/>
      <c r="L32" s="145"/>
      <c r="M32" s="145"/>
      <c r="N32" s="145"/>
      <c r="O32" s="145"/>
      <c r="P32" s="145"/>
      <c r="Q32" s="145"/>
      <c r="R32" s="145"/>
      <c r="S32" s="145"/>
      <c r="T32" s="145"/>
      <c r="U32" s="145"/>
      <c r="V32" s="145"/>
      <c r="W32" s="145"/>
      <c r="X32" s="145"/>
      <c r="Y32" s="145"/>
      <c r="Z32" s="145"/>
      <c r="AA32" s="145"/>
      <c r="AB32" s="145"/>
      <c r="AC32" s="145"/>
      <c r="AD32" s="145"/>
      <c r="AE32" s="145"/>
      <c r="AF32" s="145"/>
      <c r="AG32" s="145"/>
      <c r="AH32" s="145"/>
      <c r="AI32" s="145"/>
      <c r="AJ32" s="145"/>
      <c r="AK32" s="145"/>
      <c r="AL32" s="145"/>
      <c r="AM32" s="145"/>
      <c r="AN32" s="145"/>
      <c r="AO32" s="145"/>
      <c r="AP32" s="145"/>
      <c r="AQ32" s="145"/>
      <c r="AR32" s="145"/>
      <c r="AS32" s="67"/>
      <c r="AT32" s="67"/>
      <c r="AU32" s="67"/>
      <c r="AV32" s="67"/>
      <c r="AW32" s="67"/>
    </row>
    <row r="33" spans="3:49" ht="15.95" customHeight="1" x14ac:dyDescent="0.25">
      <c r="C33" s="145"/>
      <c r="D33" s="145"/>
      <c r="E33" s="67"/>
      <c r="F33" s="67"/>
      <c r="G33" s="67"/>
      <c r="H33" s="67"/>
      <c r="I33" s="67"/>
      <c r="J33" s="67"/>
      <c r="K33" s="67"/>
      <c r="L33" s="67"/>
      <c r="M33" s="67"/>
      <c r="N33" s="67"/>
      <c r="O33" s="67"/>
      <c r="P33" s="67"/>
      <c r="Q33" s="67"/>
      <c r="R33" s="67"/>
      <c r="S33" s="67"/>
      <c r="T33" s="67"/>
      <c r="U33" s="67"/>
      <c r="V33" s="67"/>
      <c r="W33" s="67"/>
      <c r="X33" s="67"/>
      <c r="Y33" s="67"/>
      <c r="Z33" s="67"/>
      <c r="AA33" s="67"/>
      <c r="AB33" s="67"/>
      <c r="AC33" s="67"/>
      <c r="AD33" s="67"/>
      <c r="AE33" s="67"/>
      <c r="AF33" s="67"/>
      <c r="AG33" s="67"/>
      <c r="AH33" s="67"/>
      <c r="AI33" s="67"/>
      <c r="AJ33" s="67"/>
      <c r="AK33" s="67"/>
      <c r="AL33" s="67"/>
      <c r="AM33" s="67"/>
      <c r="AN33" s="67"/>
      <c r="AO33" s="67"/>
      <c r="AP33" s="145"/>
      <c r="AQ33" s="145"/>
      <c r="AR33" s="145"/>
      <c r="AS33" s="67"/>
      <c r="AT33" s="67"/>
      <c r="AU33" s="67"/>
      <c r="AV33" s="67"/>
      <c r="AW33" s="67"/>
    </row>
    <row r="34" spans="3:49" ht="15.95" customHeight="1" x14ac:dyDescent="0.25">
      <c r="C34" s="145"/>
      <c r="D34" s="145"/>
      <c r="E34" s="67"/>
      <c r="F34" s="67"/>
      <c r="G34" s="67"/>
      <c r="H34" s="67"/>
      <c r="I34" s="67"/>
      <c r="J34" s="67"/>
      <c r="K34" s="67"/>
      <c r="L34" s="67"/>
      <c r="M34" s="67"/>
      <c r="N34" s="67"/>
      <c r="O34" s="67"/>
      <c r="P34" s="67"/>
      <c r="Q34" s="67"/>
      <c r="R34" s="67"/>
      <c r="S34" s="67"/>
      <c r="T34" s="67"/>
      <c r="U34" s="67"/>
      <c r="V34" s="67"/>
      <c r="W34" s="67"/>
      <c r="X34" s="67"/>
      <c r="Y34" s="67"/>
      <c r="Z34" s="67"/>
      <c r="AA34" s="67"/>
      <c r="AB34" s="67"/>
      <c r="AC34" s="67"/>
      <c r="AD34" s="67"/>
      <c r="AE34" s="67"/>
      <c r="AF34" s="67"/>
      <c r="AG34" s="67"/>
      <c r="AH34" s="67"/>
      <c r="AI34" s="67"/>
      <c r="AJ34" s="67"/>
      <c r="AK34" s="67"/>
      <c r="AL34" s="67"/>
      <c r="AM34" s="67"/>
      <c r="AN34" s="67"/>
      <c r="AO34" s="67"/>
      <c r="AP34" s="145"/>
      <c r="AQ34" s="145"/>
      <c r="AR34" s="145"/>
      <c r="AS34" s="67"/>
      <c r="AT34" s="67"/>
      <c r="AU34" s="67"/>
      <c r="AV34" s="67"/>
      <c r="AW34" s="67"/>
    </row>
    <row r="35" spans="3:49" ht="15.95" hidden="1" customHeight="1" x14ac:dyDescent="0.25"/>
    <row r="36" spans="3:49" ht="15.95" hidden="1" customHeight="1" x14ac:dyDescent="0.25"/>
    <row r="37" spans="3:49" ht="15.95" hidden="1" customHeight="1" x14ac:dyDescent="0.25"/>
    <row r="38" spans="3:49" ht="15.95" hidden="1" customHeight="1" x14ac:dyDescent="0.25"/>
    <row r="39" spans="3:49" ht="15.95" hidden="1" customHeight="1" x14ac:dyDescent="0.25"/>
    <row r="40" spans="3:49" ht="15.95" hidden="1" customHeight="1" x14ac:dyDescent="0.25"/>
    <row r="41" spans="3:49" ht="15.95" hidden="1" customHeight="1" x14ac:dyDescent="0.25"/>
    <row r="42" spans="3:49" ht="15.95" hidden="1" customHeight="1" x14ac:dyDescent="0.25"/>
    <row r="43" spans="3:49" ht="15.95" hidden="1" customHeight="1" x14ac:dyDescent="0.25"/>
    <row r="44" spans="3:49" ht="15.95" hidden="1" customHeight="1" x14ac:dyDescent="0.25"/>
    <row r="45" spans="3:49" ht="15.95" hidden="1" customHeight="1" x14ac:dyDescent="0.25"/>
    <row r="46" spans="3:49" ht="15.95" hidden="1" customHeight="1" x14ac:dyDescent="0.25"/>
    <row r="47" spans="3:49" ht="15.95" hidden="1" customHeight="1" x14ac:dyDescent="0.25"/>
    <row r="48" spans="3:49" ht="15.95" hidden="1" customHeight="1" x14ac:dyDescent="0.25"/>
    <row r="49" ht="15.95" hidden="1" customHeight="1" x14ac:dyDescent="0.25"/>
    <row r="50" ht="15.95" hidden="1" customHeight="1" x14ac:dyDescent="0.25"/>
    <row r="51" ht="15.95" hidden="1" customHeight="1" x14ac:dyDescent="0.25"/>
    <row r="52" ht="15.95" hidden="1" customHeight="1" x14ac:dyDescent="0.25"/>
    <row r="53" ht="15.95" hidden="1" customHeight="1" x14ac:dyDescent="0.25"/>
    <row r="54" ht="15.95" hidden="1" customHeight="1" x14ac:dyDescent="0.25"/>
    <row r="55" ht="15.95" hidden="1" customHeight="1" x14ac:dyDescent="0.25"/>
    <row r="56" ht="15.95" hidden="1" customHeight="1" x14ac:dyDescent="0.25"/>
    <row r="57" ht="15.95" hidden="1" customHeight="1" x14ac:dyDescent="0.25"/>
    <row r="58" ht="15.95" hidden="1" customHeight="1" x14ac:dyDescent="0.25"/>
    <row r="59" ht="15.95" hidden="1" customHeight="1" x14ac:dyDescent="0.25"/>
    <row r="60" ht="15.95" hidden="1" customHeight="1" x14ac:dyDescent="0.25"/>
    <row r="61" ht="15.95" hidden="1" customHeight="1" x14ac:dyDescent="0.25"/>
    <row r="62" ht="15.95" hidden="1" customHeight="1" x14ac:dyDescent="0.25"/>
    <row r="63" ht="15.95" hidden="1" customHeight="1" x14ac:dyDescent="0.25"/>
    <row r="64" ht="15.95" hidden="1" customHeight="1" x14ac:dyDescent="0.25"/>
    <row r="65" ht="15.95" hidden="1" customHeight="1" x14ac:dyDescent="0.25"/>
    <row r="66" ht="15.95" hidden="1" customHeight="1" x14ac:dyDescent="0.25"/>
    <row r="67" ht="15.95" hidden="1" customHeight="1" x14ac:dyDescent="0.25"/>
    <row r="68" ht="15.95" hidden="1" customHeight="1" x14ac:dyDescent="0.25"/>
    <row r="69" ht="15.95" hidden="1" customHeight="1" x14ac:dyDescent="0.25"/>
    <row r="70" ht="15.95" hidden="1" customHeight="1" x14ac:dyDescent="0.25"/>
    <row r="71" ht="15.95" hidden="1" customHeight="1" x14ac:dyDescent="0.25"/>
    <row r="72" ht="15.95" hidden="1" customHeight="1" x14ac:dyDescent="0.25"/>
    <row r="73" ht="15.95" hidden="1" customHeight="1" x14ac:dyDescent="0.25"/>
    <row r="74" ht="15.95" hidden="1" customHeight="1" x14ac:dyDescent="0.25"/>
    <row r="75" ht="15.95" hidden="1" customHeight="1" x14ac:dyDescent="0.25"/>
    <row r="76" ht="15.95" hidden="1" customHeight="1" x14ac:dyDescent="0.25"/>
    <row r="77" ht="15.95" hidden="1" customHeight="1" x14ac:dyDescent="0.25"/>
    <row r="78" ht="15.95" hidden="1" customHeight="1" x14ac:dyDescent="0.25"/>
    <row r="79" ht="15.95" hidden="1" customHeight="1" x14ac:dyDescent="0.25"/>
    <row r="80" ht="15.95" hidden="1" customHeight="1" x14ac:dyDescent="0.25"/>
    <row r="81" ht="15.95" hidden="1" customHeight="1" x14ac:dyDescent="0.25"/>
    <row r="82" ht="15.95" hidden="1" customHeight="1" x14ac:dyDescent="0.25"/>
    <row r="83" ht="15.95" hidden="1" customHeight="1" x14ac:dyDescent="0.25"/>
    <row r="84" ht="15.95" hidden="1" customHeight="1" x14ac:dyDescent="0.25"/>
    <row r="85" ht="15.95" hidden="1" customHeight="1" x14ac:dyDescent="0.25"/>
    <row r="86" ht="15.95" hidden="1" customHeight="1" x14ac:dyDescent="0.25"/>
    <row r="87" ht="15.95" hidden="1" customHeight="1" x14ac:dyDescent="0.25"/>
    <row r="88" ht="15.95" hidden="1" customHeight="1" x14ac:dyDescent="0.25"/>
    <row r="89" ht="15.95" hidden="1" customHeight="1" x14ac:dyDescent="0.25"/>
    <row r="90" ht="15.95" hidden="1" customHeight="1" x14ac:dyDescent="0.25"/>
    <row r="91" ht="15.95" hidden="1" customHeight="1" x14ac:dyDescent="0.25"/>
    <row r="92" ht="15.95" hidden="1" customHeight="1" x14ac:dyDescent="0.25"/>
    <row r="93" ht="15.95" hidden="1" customHeight="1" x14ac:dyDescent="0.25"/>
    <row r="94" ht="15.95" hidden="1" customHeight="1" x14ac:dyDescent="0.25"/>
    <row r="95" ht="15.95" hidden="1" customHeight="1" x14ac:dyDescent="0.25"/>
    <row r="96" ht="15.95" hidden="1" customHeight="1" x14ac:dyDescent="0.25"/>
    <row r="97" ht="15.95" hidden="1" customHeight="1" x14ac:dyDescent="0.25"/>
    <row r="98" ht="15.95" hidden="1" customHeight="1" x14ac:dyDescent="0.25"/>
    <row r="99" ht="15.95" hidden="1" customHeight="1" x14ac:dyDescent="0.25"/>
    <row r="100" ht="15.95" hidden="1" customHeight="1" x14ac:dyDescent="0.25"/>
    <row r="101" ht="15.95" hidden="1" customHeight="1" x14ac:dyDescent="0.25"/>
    <row r="102" ht="15.95" hidden="1" customHeight="1" x14ac:dyDescent="0.25"/>
    <row r="103" ht="15.95" hidden="1" customHeight="1" x14ac:dyDescent="0.25"/>
    <row r="104" ht="15.95" hidden="1" customHeight="1" x14ac:dyDescent="0.25"/>
    <row r="105" ht="15.95" hidden="1" customHeight="1" x14ac:dyDescent="0.25"/>
    <row r="106" ht="15.95" hidden="1" customHeight="1" x14ac:dyDescent="0.25"/>
    <row r="107" ht="15.95" hidden="1" customHeight="1" x14ac:dyDescent="0.25"/>
    <row r="108" ht="15.95" hidden="1" customHeight="1" x14ac:dyDescent="0.25"/>
    <row r="109" ht="15.95" hidden="1" customHeight="1" x14ac:dyDescent="0.25"/>
    <row r="110" ht="15.95" hidden="1" customHeight="1" x14ac:dyDescent="0.25"/>
    <row r="111" ht="15.95" hidden="1" customHeight="1" x14ac:dyDescent="0.25"/>
    <row r="112" ht="15.95" hidden="1" customHeight="1" x14ac:dyDescent="0.25"/>
    <row r="113" spans="2:44" ht="15.95" hidden="1" customHeight="1" x14ac:dyDescent="0.25"/>
    <row r="114" spans="2:44" ht="15.95" hidden="1" customHeight="1" x14ac:dyDescent="0.25"/>
    <row r="115" spans="2:44" ht="15.95" hidden="1" customHeight="1" x14ac:dyDescent="0.25"/>
    <row r="116" spans="2:44" ht="15.95" hidden="1" customHeight="1" x14ac:dyDescent="0.25"/>
    <row r="117" spans="2:44" s="67" customFormat="1" ht="15.95" hidden="1" customHeight="1" x14ac:dyDescent="0.25">
      <c r="B117"/>
      <c r="C117"/>
      <c r="D117"/>
      <c r="E117"/>
      <c r="F117"/>
      <c r="G117"/>
      <c r="H117"/>
      <c r="I117"/>
      <c r="J117"/>
      <c r="K117"/>
      <c r="L117"/>
      <c r="M117"/>
      <c r="N117"/>
      <c r="O117"/>
      <c r="P117"/>
      <c r="Q117"/>
      <c r="R117"/>
      <c r="S117"/>
      <c r="T117"/>
      <c r="U117"/>
      <c r="V117"/>
      <c r="W117"/>
      <c r="X117"/>
      <c r="Y117"/>
      <c r="Z117"/>
      <c r="AA117"/>
      <c r="AB117"/>
      <c r="AC117"/>
      <c r="AD117"/>
      <c r="AE117"/>
      <c r="AF117"/>
      <c r="AG117"/>
      <c r="AH117"/>
      <c r="AI117"/>
      <c r="AJ117"/>
      <c r="AK117"/>
      <c r="AL117"/>
      <c r="AM117"/>
      <c r="AN117"/>
      <c r="AO117"/>
      <c r="AP117"/>
      <c r="AQ117"/>
      <c r="AR117"/>
    </row>
    <row r="118" spans="2:44" s="67" customFormat="1" ht="15.95" hidden="1" customHeight="1" x14ac:dyDescent="0.25">
      <c r="B118"/>
      <c r="C118"/>
      <c r="D118"/>
      <c r="E118"/>
      <c r="F118"/>
      <c r="G118"/>
      <c r="H118"/>
      <c r="I118"/>
      <c r="J118"/>
      <c r="K118"/>
      <c r="L118"/>
      <c r="M118"/>
      <c r="N118"/>
      <c r="O118"/>
      <c r="P118"/>
      <c r="Q118"/>
      <c r="R118"/>
      <c r="S118"/>
      <c r="T118"/>
      <c r="U118"/>
      <c r="V118"/>
      <c r="W118"/>
      <c r="X118"/>
      <c r="Y118"/>
      <c r="Z118"/>
      <c r="AA118"/>
      <c r="AB118"/>
      <c r="AC118"/>
      <c r="AD118"/>
      <c r="AE118"/>
      <c r="AF118"/>
      <c r="AG118"/>
      <c r="AH118"/>
      <c r="AI118"/>
      <c r="AJ118"/>
      <c r="AK118"/>
      <c r="AL118"/>
      <c r="AM118"/>
      <c r="AN118"/>
      <c r="AO118"/>
      <c r="AP118"/>
      <c r="AQ118"/>
      <c r="AR118"/>
    </row>
    <row r="119" spans="2:44" s="67" customFormat="1" ht="15.95" hidden="1" customHeight="1" x14ac:dyDescent="0.25">
      <c r="B119"/>
      <c r="C119"/>
      <c r="D119"/>
      <c r="E119"/>
      <c r="F119"/>
      <c r="G119"/>
      <c r="H119"/>
      <c r="I119"/>
      <c r="J119"/>
      <c r="K119"/>
      <c r="L119"/>
      <c r="M119"/>
      <c r="N119"/>
      <c r="O119"/>
      <c r="P119"/>
      <c r="Q119"/>
      <c r="R119"/>
      <c r="S119"/>
      <c r="T119"/>
      <c r="U119"/>
      <c r="V119"/>
      <c r="W119"/>
      <c r="X119"/>
      <c r="Y119"/>
      <c r="Z119"/>
      <c r="AA119"/>
      <c r="AB119"/>
      <c r="AC119"/>
      <c r="AD119"/>
      <c r="AE119"/>
      <c r="AF119"/>
      <c r="AG119"/>
      <c r="AH119"/>
      <c r="AI119"/>
      <c r="AJ119"/>
      <c r="AK119"/>
      <c r="AL119"/>
      <c r="AM119"/>
      <c r="AN119"/>
      <c r="AO119"/>
      <c r="AP119"/>
      <c r="AQ119"/>
      <c r="AR119"/>
    </row>
    <row r="120" spans="2:44" s="67" customFormat="1" ht="15.95" hidden="1" customHeight="1" x14ac:dyDescent="0.25">
      <c r="B120"/>
      <c r="C120"/>
      <c r="D120"/>
      <c r="E120"/>
      <c r="F120"/>
      <c r="G120"/>
      <c r="H120"/>
      <c r="I120"/>
      <c r="J120"/>
      <c r="K120"/>
      <c r="L120"/>
      <c r="M120"/>
      <c r="N120"/>
      <c r="O120"/>
      <c r="P120"/>
      <c r="Q120"/>
      <c r="R120"/>
      <c r="S120"/>
      <c r="T120"/>
      <c r="U120"/>
      <c r="V120"/>
      <c r="W120"/>
      <c r="X120"/>
      <c r="Y120"/>
      <c r="Z120"/>
      <c r="AA120"/>
      <c r="AB120"/>
      <c r="AC120"/>
      <c r="AD120"/>
      <c r="AE120"/>
      <c r="AF120"/>
      <c r="AG120"/>
      <c r="AH120"/>
      <c r="AI120"/>
      <c r="AJ120"/>
      <c r="AK120"/>
      <c r="AL120"/>
      <c r="AM120"/>
      <c r="AN120"/>
      <c r="AO120"/>
      <c r="AP120"/>
      <c r="AQ120"/>
      <c r="AR120"/>
    </row>
    <row r="121" spans="2:44" s="67" customFormat="1" ht="15.95" hidden="1" customHeight="1" x14ac:dyDescent="0.25">
      <c r="B121"/>
      <c r="C121"/>
      <c r="D121"/>
      <c r="E121"/>
      <c r="F121"/>
      <c r="G121"/>
      <c r="H121"/>
      <c r="I121"/>
      <c r="J121"/>
      <c r="K121"/>
      <c r="L121"/>
      <c r="M121"/>
      <c r="N121"/>
      <c r="O121"/>
      <c r="P121"/>
      <c r="Q121"/>
      <c r="R121"/>
      <c r="S121"/>
      <c r="T121"/>
      <c r="U121"/>
      <c r="V121"/>
      <c r="W121"/>
      <c r="X121"/>
      <c r="Y121"/>
      <c r="Z121"/>
      <c r="AA121"/>
      <c r="AB121"/>
      <c r="AC121"/>
      <c r="AD121"/>
      <c r="AE121"/>
      <c r="AF121"/>
      <c r="AG121"/>
      <c r="AH121"/>
      <c r="AI121"/>
      <c r="AJ121"/>
      <c r="AK121"/>
      <c r="AL121"/>
      <c r="AM121"/>
      <c r="AN121"/>
      <c r="AO121"/>
      <c r="AP121"/>
      <c r="AQ121"/>
      <c r="AR121"/>
    </row>
    <row r="122" spans="2:44" s="67" customFormat="1" ht="15.95" hidden="1" customHeight="1" x14ac:dyDescent="0.25">
      <c r="B122"/>
      <c r="C122"/>
      <c r="D122"/>
      <c r="E122"/>
      <c r="F122"/>
      <c r="G122"/>
      <c r="H122"/>
      <c r="I122"/>
      <c r="J122"/>
      <c r="K122"/>
      <c r="L122"/>
      <c r="M122"/>
      <c r="N122"/>
      <c r="O122"/>
      <c r="P122"/>
      <c r="Q122"/>
      <c r="R122"/>
      <c r="S122"/>
      <c r="T122"/>
      <c r="U122"/>
      <c r="V122"/>
      <c r="W122"/>
      <c r="X122"/>
      <c r="Y122"/>
      <c r="Z122"/>
      <c r="AA122"/>
      <c r="AB122"/>
      <c r="AC122"/>
      <c r="AD122"/>
      <c r="AE122"/>
      <c r="AF122"/>
      <c r="AG122"/>
      <c r="AH122"/>
      <c r="AI122"/>
      <c r="AJ122"/>
      <c r="AK122"/>
      <c r="AL122"/>
      <c r="AM122"/>
      <c r="AN122"/>
      <c r="AO122"/>
      <c r="AP122"/>
      <c r="AQ122"/>
      <c r="AR122"/>
    </row>
    <row r="123" spans="2:44" s="67" customFormat="1" ht="15.95" hidden="1" customHeight="1" x14ac:dyDescent="0.25">
      <c r="B123"/>
      <c r="C123"/>
      <c r="D123"/>
      <c r="E123"/>
      <c r="F123"/>
      <c r="G123"/>
      <c r="H123"/>
      <c r="I123"/>
      <c r="J123"/>
      <c r="K123"/>
      <c r="L123"/>
      <c r="M123"/>
      <c r="N123"/>
      <c r="O123"/>
      <c r="P123"/>
      <c r="Q123"/>
      <c r="R123"/>
      <c r="S123"/>
      <c r="T123"/>
      <c r="U123"/>
      <c r="V123"/>
      <c r="W123"/>
      <c r="X123"/>
      <c r="Y123"/>
      <c r="Z123"/>
      <c r="AA123"/>
      <c r="AB123"/>
      <c r="AC123"/>
      <c r="AD123"/>
      <c r="AE123"/>
      <c r="AF123"/>
      <c r="AG123"/>
      <c r="AH123"/>
      <c r="AI123"/>
      <c r="AJ123"/>
      <c r="AK123"/>
      <c r="AL123"/>
      <c r="AM123"/>
      <c r="AN123"/>
      <c r="AO123"/>
      <c r="AP123"/>
      <c r="AQ123"/>
      <c r="AR123"/>
    </row>
    <row r="124" spans="2:44" s="67" customFormat="1" ht="15.95" hidden="1" customHeight="1" x14ac:dyDescent="0.25">
      <c r="B124"/>
      <c r="C124"/>
      <c r="D124"/>
      <c r="E124"/>
      <c r="F124"/>
      <c r="G124"/>
      <c r="H124"/>
      <c r="I124"/>
      <c r="J124"/>
      <c r="K124"/>
      <c r="L124"/>
      <c r="M124"/>
      <c r="N124"/>
      <c r="O124"/>
      <c r="P124"/>
      <c r="Q124"/>
      <c r="R124"/>
      <c r="S124"/>
      <c r="T124"/>
      <c r="U124"/>
      <c r="V124"/>
      <c r="W124"/>
      <c r="X124"/>
      <c r="Y124"/>
      <c r="Z124"/>
      <c r="AA124"/>
      <c r="AB124"/>
      <c r="AC124"/>
      <c r="AD124"/>
      <c r="AE124"/>
      <c r="AF124"/>
      <c r="AG124"/>
      <c r="AH124"/>
      <c r="AI124"/>
      <c r="AJ124"/>
      <c r="AK124"/>
      <c r="AL124"/>
      <c r="AM124"/>
      <c r="AN124"/>
      <c r="AO124"/>
      <c r="AP124"/>
      <c r="AQ124"/>
      <c r="AR124"/>
    </row>
    <row r="125" spans="2:44" s="67" customFormat="1" ht="15.95" hidden="1" customHeight="1" x14ac:dyDescent="0.25">
      <c r="B125"/>
      <c r="C125"/>
      <c r="D125"/>
      <c r="E125"/>
      <c r="F125"/>
      <c r="G125"/>
      <c r="H125"/>
      <c r="I125"/>
      <c r="J125"/>
      <c r="K125"/>
      <c r="L125"/>
      <c r="M125"/>
      <c r="N125"/>
      <c r="O125"/>
      <c r="P125"/>
      <c r="Q125"/>
      <c r="R125"/>
      <c r="S125"/>
      <c r="T125"/>
      <c r="U125"/>
      <c r="V125"/>
      <c r="W125"/>
      <c r="X125"/>
      <c r="Y125"/>
      <c r="Z125"/>
      <c r="AA125"/>
      <c r="AB125"/>
      <c r="AC125"/>
      <c r="AD125"/>
      <c r="AE125"/>
      <c r="AF125"/>
      <c r="AG125"/>
      <c r="AH125"/>
      <c r="AI125"/>
      <c r="AJ125"/>
      <c r="AK125"/>
      <c r="AL125"/>
      <c r="AM125"/>
      <c r="AN125"/>
      <c r="AO125"/>
      <c r="AP125"/>
      <c r="AQ125"/>
      <c r="AR125"/>
    </row>
    <row r="126" spans="2:44" s="67" customFormat="1" ht="15.95" hidden="1" customHeight="1" x14ac:dyDescent="0.25">
      <c r="B126"/>
      <c r="C126"/>
      <c r="D126"/>
      <c r="E126"/>
      <c r="F126"/>
      <c r="G126"/>
      <c r="H126"/>
      <c r="I126"/>
      <c r="J126"/>
      <c r="K126"/>
      <c r="L126"/>
      <c r="M126"/>
      <c r="N126"/>
      <c r="O126"/>
      <c r="P126"/>
      <c r="Q126"/>
      <c r="R126"/>
      <c r="S126"/>
      <c r="T126"/>
      <c r="U126"/>
      <c r="V126"/>
      <c r="W126"/>
      <c r="X126"/>
      <c r="Y126"/>
      <c r="Z126"/>
      <c r="AA126"/>
      <c r="AB126"/>
      <c r="AC126"/>
      <c r="AD126"/>
      <c r="AE126"/>
      <c r="AF126"/>
      <c r="AG126"/>
      <c r="AH126"/>
      <c r="AI126"/>
      <c r="AJ126"/>
      <c r="AK126"/>
      <c r="AL126"/>
      <c r="AM126"/>
      <c r="AN126"/>
      <c r="AO126"/>
      <c r="AP126"/>
      <c r="AQ126"/>
      <c r="AR126"/>
    </row>
    <row r="127" spans="2:44" s="67" customFormat="1" ht="15.95" hidden="1" customHeight="1" x14ac:dyDescent="0.25">
      <c r="B127"/>
      <c r="C127"/>
      <c r="D127"/>
      <c r="E127"/>
      <c r="F127"/>
      <c r="G127"/>
      <c r="H127"/>
      <c r="I127"/>
      <c r="J127"/>
      <c r="K127"/>
      <c r="L127"/>
      <c r="M127"/>
      <c r="N127"/>
      <c r="O127"/>
      <c r="P127"/>
      <c r="Q127"/>
      <c r="R127"/>
      <c r="S127"/>
      <c r="T127"/>
      <c r="U127"/>
      <c r="V127"/>
      <c r="W127"/>
      <c r="X127"/>
      <c r="Y127"/>
      <c r="Z127"/>
      <c r="AA127"/>
      <c r="AB127"/>
      <c r="AC127"/>
      <c r="AD127"/>
      <c r="AE127"/>
      <c r="AF127"/>
      <c r="AG127"/>
      <c r="AH127"/>
      <c r="AI127"/>
      <c r="AJ127"/>
      <c r="AK127"/>
      <c r="AL127"/>
      <c r="AM127"/>
      <c r="AN127"/>
      <c r="AO127"/>
      <c r="AP127"/>
      <c r="AQ127"/>
      <c r="AR127"/>
    </row>
    <row r="128" spans="2:44" s="67" customFormat="1" ht="15.95" hidden="1" customHeight="1" x14ac:dyDescent="0.25">
      <c r="B128"/>
      <c r="C128"/>
      <c r="D128"/>
      <c r="E128"/>
      <c r="F128"/>
      <c r="G128"/>
      <c r="H128"/>
      <c r="I128"/>
      <c r="J128"/>
      <c r="K128"/>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row>
    <row r="129" spans="2:44" s="67" customFormat="1" ht="15.95" hidden="1" customHeight="1" x14ac:dyDescent="0.25">
      <c r="B129"/>
      <c r="C129"/>
      <c r="D129"/>
      <c r="E129"/>
      <c r="F129"/>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row>
    <row r="130" spans="2:44" s="67" customFormat="1" ht="15.95" hidden="1" customHeight="1" x14ac:dyDescent="0.25">
      <c r="B130"/>
      <c r="C130"/>
      <c r="D130"/>
      <c r="E130"/>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row>
    <row r="131" spans="2:44" s="67" customFormat="1" ht="15.95" hidden="1" customHeight="1" x14ac:dyDescent="0.25">
      <c r="B131"/>
      <c r="C131"/>
      <c r="D131"/>
      <c r="E131"/>
      <c r="F131"/>
      <c r="G131"/>
      <c r="H131"/>
      <c r="I131"/>
      <c r="J131"/>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row>
    <row r="132" spans="2:44" s="67" customFormat="1" ht="15.95" hidden="1" customHeight="1" x14ac:dyDescent="0.25">
      <c r="B132"/>
      <c r="C132"/>
      <c r="D132"/>
      <c r="E132"/>
      <c r="F132"/>
      <c r="G132"/>
      <c r="H132"/>
      <c r="I132"/>
      <c r="J132"/>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row>
    <row r="133" spans="2:44" s="67" customFormat="1" ht="15.95" hidden="1" customHeight="1" x14ac:dyDescent="0.25">
      <c r="B133"/>
      <c r="C133"/>
      <c r="D133"/>
      <c r="E133"/>
      <c r="F133"/>
      <c r="G133"/>
      <c r="H133"/>
      <c r="I133"/>
      <c r="J133"/>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row>
    <row r="134" spans="2:44" s="67" customFormat="1" ht="15.95" hidden="1" customHeight="1" x14ac:dyDescent="0.25">
      <c r="B134"/>
      <c r="C134"/>
      <c r="D134"/>
      <c r="E134"/>
      <c r="F134"/>
      <c r="G134"/>
      <c r="H134"/>
      <c r="I134"/>
      <c r="J134"/>
      <c r="K134"/>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row>
    <row r="135" spans="2:44" s="67" customFormat="1" ht="15.95" hidden="1" customHeight="1" x14ac:dyDescent="0.25">
      <c r="B135"/>
      <c r="C135"/>
      <c r="D135"/>
      <c r="E135"/>
      <c r="F135"/>
      <c r="G135"/>
      <c r="H135"/>
      <c r="I135"/>
      <c r="J135"/>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row>
    <row r="136" spans="2:44" s="67" customFormat="1" ht="15.95" hidden="1" customHeight="1" x14ac:dyDescent="0.25">
      <c r="B136"/>
      <c r="C136"/>
      <c r="D136"/>
      <c r="E136"/>
      <c r="F136"/>
      <c r="G136"/>
      <c r="H136"/>
      <c r="I136"/>
      <c r="J136"/>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row>
    <row r="137" spans="2:44" s="67" customFormat="1" ht="15.95" hidden="1" customHeight="1" x14ac:dyDescent="0.25">
      <c r="B137"/>
      <c r="C137"/>
      <c r="D137"/>
      <c r="E137"/>
      <c r="F137"/>
      <c r="G137"/>
      <c r="H137"/>
      <c r="I137"/>
      <c r="J137"/>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row>
    <row r="138" spans="2:44" s="67" customFormat="1" ht="15.95" hidden="1" customHeight="1" x14ac:dyDescent="0.25">
      <c r="B138"/>
      <c r="C138"/>
      <c r="D138"/>
      <c r="E138"/>
      <c r="F138"/>
      <c r="G138"/>
      <c r="H138"/>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row>
    <row r="139" spans="2:44" s="67" customFormat="1" ht="15.95" hidden="1" customHeight="1" x14ac:dyDescent="0.25">
      <c r="B139"/>
      <c r="C139"/>
      <c r="D139"/>
      <c r="E139"/>
      <c r="F139"/>
      <c r="G139"/>
      <c r="H139"/>
      <c r="I139"/>
      <c r="J139"/>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row>
    <row r="140" spans="2:44" s="67" customFormat="1" ht="15.95" hidden="1" customHeight="1" x14ac:dyDescent="0.25">
      <c r="B140"/>
      <c r="C140"/>
      <c r="D140"/>
      <c r="E140"/>
      <c r="F140"/>
      <c r="G140"/>
      <c r="H140"/>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row>
    <row r="141" spans="2:44" s="67" customFormat="1" ht="15.95" hidden="1" customHeight="1" x14ac:dyDescent="0.25">
      <c r="B141"/>
      <c r="C141"/>
      <c r="D141"/>
      <c r="E141"/>
      <c r="F141"/>
      <c r="G141"/>
      <c r="H141"/>
      <c r="I141"/>
      <c r="J141"/>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row>
    <row r="142" spans="2:44" s="67" customFormat="1" ht="15.95" hidden="1" customHeight="1" x14ac:dyDescent="0.25">
      <c r="B142"/>
      <c r="C142"/>
      <c r="D142"/>
      <c r="E142"/>
      <c r="F142"/>
      <c r="G142"/>
      <c r="H142"/>
      <c r="I142"/>
      <c r="J14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row>
    <row r="143" spans="2:44" s="67" customFormat="1" ht="15.95" hidden="1" customHeight="1" x14ac:dyDescent="0.25">
      <c r="B143"/>
      <c r="C143"/>
      <c r="D143"/>
      <c r="E143"/>
      <c r="F143"/>
      <c r="G143"/>
      <c r="H143"/>
      <c r="I143"/>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row>
    <row r="144" spans="2:44" s="67" customFormat="1" ht="15.95" hidden="1" customHeight="1" x14ac:dyDescent="0.25">
      <c r="B144"/>
      <c r="C144"/>
      <c r="D144"/>
      <c r="E144"/>
      <c r="F144"/>
      <c r="G144"/>
      <c r="H144"/>
      <c r="I144"/>
      <c r="J14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row>
    <row r="145" spans="2:44" s="67" customFormat="1" ht="15.95" hidden="1" customHeight="1" x14ac:dyDescent="0.25">
      <c r="B145"/>
      <c r="C145"/>
      <c r="D145"/>
      <c r="E145"/>
      <c r="F145"/>
      <c r="G145"/>
      <c r="H145"/>
      <c r="I145"/>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row>
    <row r="146" spans="2:44" s="67" customFormat="1" ht="15.95" hidden="1" customHeight="1" x14ac:dyDescent="0.25">
      <c r="B146"/>
      <c r="C146"/>
      <c r="D146"/>
      <c r="E146"/>
      <c r="F146"/>
      <c r="G146"/>
      <c r="H146"/>
      <c r="I146"/>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row>
    <row r="147" spans="2:44" s="67" customFormat="1" ht="15.95" hidden="1" customHeight="1" x14ac:dyDescent="0.25">
      <c r="B147"/>
      <c r="C147"/>
      <c r="D147"/>
      <c r="E147"/>
      <c r="F147"/>
      <c r="G147"/>
      <c r="H147"/>
      <c r="I147"/>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row>
    <row r="148" spans="2:44" s="67" customFormat="1" ht="15.95" hidden="1" customHeight="1" x14ac:dyDescent="0.25">
      <c r="B148"/>
      <c r="C148"/>
      <c r="D148"/>
      <c r="E148"/>
      <c r="F148"/>
      <c r="G148"/>
      <c r="H148"/>
      <c r="I148"/>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row>
    <row r="149" spans="2:44" s="67" customFormat="1" ht="15.95" hidden="1" customHeight="1" x14ac:dyDescent="0.25">
      <c r="B149"/>
      <c r="C149"/>
      <c r="D149"/>
      <c r="E149"/>
      <c r="F149"/>
      <c r="G149"/>
      <c r="H149"/>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row>
    <row r="150" spans="2:44" s="67" customFormat="1" ht="15.95" hidden="1" customHeight="1" x14ac:dyDescent="0.25">
      <c r="B150"/>
      <c r="C150"/>
      <c r="D150"/>
      <c r="E150"/>
      <c r="F150"/>
      <c r="G150"/>
      <c r="H150"/>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row>
    <row r="151" spans="2:44" s="67" customFormat="1" ht="15.95" hidden="1" customHeight="1" x14ac:dyDescent="0.25">
      <c r="B151"/>
      <c r="C151"/>
      <c r="D151"/>
      <c r="E151"/>
      <c r="F151"/>
      <c r="G151"/>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row>
    <row r="152" spans="2:44" s="67" customFormat="1" ht="15.95" hidden="1" customHeight="1" x14ac:dyDescent="0.25">
      <c r="B152"/>
      <c r="C152"/>
      <c r="D152"/>
      <c r="E152"/>
      <c r="F152"/>
      <c r="G152"/>
      <c r="H152"/>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row>
    <row r="153" spans="2:44" s="67" customFormat="1" ht="15.95" hidden="1" customHeight="1" x14ac:dyDescent="0.25">
      <c r="B153"/>
      <c r="C153"/>
      <c r="D153"/>
      <c r="E153"/>
      <c r="F153"/>
      <c r="G153"/>
      <c r="H153"/>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row>
    <row r="154" spans="2:44" s="67" customFormat="1" ht="15.95" hidden="1" customHeight="1" x14ac:dyDescent="0.25">
      <c r="B154"/>
      <c r="C154"/>
      <c r="D154"/>
      <c r="E154"/>
      <c r="F154"/>
      <c r="G154"/>
      <c r="H154"/>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row>
    <row r="155" spans="2:44" s="67" customFormat="1" ht="15.95" hidden="1" customHeight="1" x14ac:dyDescent="0.25">
      <c r="B155"/>
      <c r="C155"/>
      <c r="D155"/>
      <c r="E155"/>
      <c r="F155"/>
      <c r="G155"/>
      <c r="H155"/>
      <c r="I155"/>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row>
    <row r="156" spans="2:44" s="67" customFormat="1" ht="15.95" hidden="1" customHeight="1" x14ac:dyDescent="0.25">
      <c r="B156"/>
      <c r="C156"/>
      <c r="D156"/>
      <c r="E156"/>
      <c r="F156"/>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row>
    <row r="157" spans="2:44" s="67" customFormat="1" ht="15.95" hidden="1" customHeight="1" x14ac:dyDescent="0.25">
      <c r="B157"/>
      <c r="C157"/>
      <c r="D157"/>
      <c r="E157"/>
      <c r="F157"/>
      <c r="G157"/>
      <c r="H157"/>
      <c r="I157"/>
      <c r="J157"/>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row>
    <row r="158" spans="2:44" s="67" customFormat="1" ht="15.95" hidden="1" customHeight="1" x14ac:dyDescent="0.25">
      <c r="B158"/>
      <c r="C158"/>
      <c r="D158"/>
      <c r="E158"/>
      <c r="F158"/>
      <c r="G158"/>
      <c r="H158"/>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row>
    <row r="159" spans="2:44" s="67" customFormat="1" ht="15.95" hidden="1" customHeight="1" x14ac:dyDescent="0.25">
      <c r="B159"/>
      <c r="C159"/>
      <c r="D159"/>
      <c r="E159"/>
      <c r="F159"/>
      <c r="G159"/>
      <c r="H159"/>
      <c r="I159"/>
      <c r="J159"/>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row>
    <row r="160" spans="2:44" s="67" customFormat="1" ht="15.95" hidden="1" customHeight="1" x14ac:dyDescent="0.25">
      <c r="B160"/>
      <c r="C160"/>
      <c r="D160"/>
      <c r="E160"/>
      <c r="F160"/>
      <c r="G160"/>
      <c r="H160"/>
      <c r="I160"/>
      <c r="J160"/>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row>
    <row r="161" spans="2:44" s="67" customFormat="1" ht="15.95" hidden="1" customHeight="1" x14ac:dyDescent="0.25">
      <c r="B161"/>
      <c r="C161"/>
      <c r="D161"/>
      <c r="E161"/>
      <c r="F161"/>
      <c r="G161"/>
      <c r="H161"/>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row>
    <row r="162" spans="2:44" s="67" customFormat="1" ht="15.95" hidden="1" customHeight="1" x14ac:dyDescent="0.25">
      <c r="B162"/>
      <c r="C162"/>
      <c r="D162"/>
      <c r="E162"/>
      <c r="F162"/>
      <c r="G162"/>
      <c r="H162"/>
      <c r="I162"/>
      <c r="J162"/>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row>
    <row r="163" spans="2:44" s="67" customFormat="1" ht="15.95" hidden="1" customHeight="1" x14ac:dyDescent="0.25">
      <c r="B163"/>
      <c r="C163"/>
      <c r="D163"/>
      <c r="E163"/>
      <c r="F163"/>
      <c r="G163"/>
      <c r="H163"/>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row>
    <row r="164" spans="2:44" s="67" customFormat="1" ht="15.95" hidden="1" customHeight="1" x14ac:dyDescent="0.25">
      <c r="B164"/>
      <c r="C164"/>
      <c r="D164"/>
      <c r="E164"/>
      <c r="F164"/>
      <c r="G164"/>
      <c r="H164"/>
      <c r="I164"/>
      <c r="J164"/>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row>
    <row r="165" spans="2:44" s="67" customFormat="1" ht="15.95" hidden="1" customHeight="1" x14ac:dyDescent="0.25">
      <c r="B165"/>
      <c r="C165"/>
      <c r="D165"/>
      <c r="E165"/>
      <c r="F165"/>
      <c r="G165"/>
      <c r="H165"/>
      <c r="I165"/>
      <c r="J165"/>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row>
    <row r="166" spans="2:44" s="67" customFormat="1" ht="15.95" hidden="1" customHeight="1" x14ac:dyDescent="0.25">
      <c r="B166"/>
      <c r="C166"/>
      <c r="D166"/>
      <c r="E166"/>
      <c r="F166"/>
      <c r="G166"/>
      <c r="H166"/>
      <c r="I166"/>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row>
    <row r="167" spans="2:44" s="67" customFormat="1" ht="15.95" hidden="1" customHeight="1" x14ac:dyDescent="0.25">
      <c r="B167"/>
      <c r="C167"/>
      <c r="D167"/>
      <c r="E167"/>
      <c r="F167"/>
      <c r="G167"/>
      <c r="H167"/>
      <c r="I167"/>
      <c r="J16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row>
    <row r="168" spans="2:44" s="67" customFormat="1" ht="15.95" hidden="1" customHeight="1" x14ac:dyDescent="0.25">
      <c r="B168"/>
      <c r="C168"/>
      <c r="D168"/>
      <c r="E168"/>
      <c r="F168"/>
      <c r="G168"/>
      <c r="H168"/>
      <c r="I168"/>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row>
    <row r="169" spans="2:44" s="67" customFormat="1" ht="15.95" hidden="1" customHeight="1" x14ac:dyDescent="0.25">
      <c r="B169"/>
      <c r="C169"/>
      <c r="D169"/>
      <c r="E169"/>
      <c r="F169"/>
      <c r="G169"/>
      <c r="H169"/>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row>
    <row r="170" spans="2:44" s="67" customFormat="1" ht="15.95" hidden="1" customHeight="1" x14ac:dyDescent="0.25">
      <c r="B170"/>
      <c r="C170"/>
      <c r="D170"/>
      <c r="E170"/>
      <c r="F170"/>
      <c r="G170"/>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row>
    <row r="171" spans="2:44" s="67" customFormat="1" ht="15.95" hidden="1" customHeight="1" x14ac:dyDescent="0.25">
      <c r="B171"/>
      <c r="C171"/>
      <c r="D171"/>
      <c r="E171"/>
      <c r="F171"/>
      <c r="G171"/>
      <c r="H171"/>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row>
    <row r="172" spans="2:44" s="67" customFormat="1" ht="15.95" hidden="1" customHeight="1" x14ac:dyDescent="0.25">
      <c r="B172"/>
      <c r="C172"/>
      <c r="D172"/>
      <c r="E172"/>
      <c r="F172"/>
      <c r="G172"/>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row>
    <row r="173" spans="2:44" s="67" customFormat="1" ht="15.95" hidden="1" customHeight="1" x14ac:dyDescent="0.25">
      <c r="B173"/>
      <c r="C173"/>
      <c r="D173"/>
      <c r="E173"/>
      <c r="F173"/>
      <c r="G173"/>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row>
    <row r="174" spans="2:44" s="67" customFormat="1" ht="15.95" hidden="1" customHeight="1" x14ac:dyDescent="0.25">
      <c r="B174"/>
      <c r="C174"/>
      <c r="D174"/>
      <c r="E174"/>
      <c r="F174"/>
      <c r="G174"/>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row>
    <row r="175" spans="2:44" s="67" customFormat="1" ht="15.95" hidden="1" customHeight="1" x14ac:dyDescent="0.25">
      <c r="B175"/>
      <c r="C175"/>
      <c r="D175"/>
      <c r="E175"/>
      <c r="F175"/>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row>
    <row r="176" spans="2:44" s="67" customFormat="1" ht="15.95" hidden="1" customHeight="1" x14ac:dyDescent="0.25">
      <c r="B176"/>
      <c r="C176"/>
      <c r="D176"/>
      <c r="E176"/>
      <c r="F176"/>
      <c r="G176"/>
      <c r="H176"/>
      <c r="I176"/>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row>
    <row r="177" spans="2:44" s="67" customFormat="1" ht="15.95" hidden="1" customHeight="1" x14ac:dyDescent="0.25">
      <c r="B177"/>
      <c r="C177"/>
      <c r="D177"/>
      <c r="E177"/>
      <c r="F177"/>
      <c r="G177"/>
      <c r="H177"/>
      <c r="I177"/>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row>
    <row r="178" spans="2:44" s="67" customFormat="1" ht="15.95" hidden="1" customHeight="1" x14ac:dyDescent="0.25">
      <c r="B178"/>
      <c r="C178"/>
      <c r="D178"/>
      <c r="E178"/>
      <c r="F178"/>
      <c r="G178"/>
      <c r="H178"/>
      <c r="I178"/>
      <c r="J178"/>
      <c r="K178"/>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row>
    <row r="179" spans="2:44" s="67" customFormat="1" ht="15.95" hidden="1" customHeight="1" x14ac:dyDescent="0.25">
      <c r="B179"/>
      <c r="C179"/>
      <c r="D179"/>
      <c r="E179"/>
      <c r="F179"/>
      <c r="G179"/>
      <c r="H179"/>
      <c r="I179"/>
      <c r="J179"/>
      <c r="K179"/>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row>
    <row r="180" spans="2:44" s="67" customFormat="1" ht="15.95" hidden="1" customHeight="1" x14ac:dyDescent="0.25">
      <c r="B180"/>
      <c r="C180"/>
      <c r="D180"/>
      <c r="E180"/>
      <c r="F180"/>
      <c r="G180"/>
      <c r="H180"/>
      <c r="I180"/>
      <c r="J180"/>
      <c r="K180"/>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row>
    <row r="181" spans="2:44" s="67" customFormat="1" ht="15.95" hidden="1" customHeight="1" x14ac:dyDescent="0.25">
      <c r="B181"/>
      <c r="C181"/>
      <c r="D181"/>
      <c r="E181"/>
      <c r="F181"/>
      <c r="G181"/>
      <c r="H181"/>
      <c r="I181"/>
      <c r="J181"/>
      <c r="K181"/>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row>
    <row r="182" spans="2:44" s="67" customFormat="1" ht="15.95" hidden="1" customHeight="1" x14ac:dyDescent="0.25">
      <c r="B182"/>
      <c r="C182"/>
      <c r="D182"/>
      <c r="E182"/>
      <c r="F182"/>
      <c r="G182"/>
      <c r="H182"/>
      <c r="I182"/>
      <c r="J182"/>
      <c r="K18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row>
    <row r="183" spans="2:44" s="67" customFormat="1" ht="15.95" hidden="1" customHeight="1" x14ac:dyDescent="0.25">
      <c r="B183"/>
      <c r="C183"/>
      <c r="D183"/>
      <c r="E183"/>
      <c r="F183"/>
      <c r="G183"/>
      <c r="H183"/>
      <c r="I183"/>
      <c r="J183"/>
      <c r="K183"/>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row>
    <row r="184" spans="2:44" s="67" customFormat="1" ht="15.95" hidden="1" customHeight="1" x14ac:dyDescent="0.25">
      <c r="B184"/>
      <c r="C184"/>
      <c r="D184"/>
      <c r="E184"/>
      <c r="F184"/>
      <c r="G184"/>
      <c r="H184"/>
      <c r="I184"/>
      <c r="J184"/>
      <c r="K184"/>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row>
    <row r="185" spans="2:44" s="67" customFormat="1" ht="15.95" hidden="1" customHeight="1" x14ac:dyDescent="0.25">
      <c r="B185"/>
      <c r="C185"/>
      <c r="D185"/>
      <c r="E185"/>
      <c r="F185"/>
      <c r="G185"/>
      <c r="H185"/>
      <c r="I185"/>
      <c r="J185"/>
      <c r="K185"/>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row>
    <row r="186" spans="2:44" s="67" customFormat="1" ht="15.95" hidden="1" customHeight="1" x14ac:dyDescent="0.25">
      <c r="B186"/>
      <c r="C186"/>
      <c r="D186"/>
      <c r="E186"/>
      <c r="F186"/>
      <c r="G186"/>
      <c r="H186"/>
      <c r="I186"/>
      <c r="J186"/>
      <c r="K186"/>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row>
    <row r="187" spans="2:44" s="67" customFormat="1" ht="15.95" hidden="1" customHeight="1" x14ac:dyDescent="0.25">
      <c r="B187"/>
      <c r="C187"/>
      <c r="D187"/>
      <c r="E187"/>
      <c r="F187"/>
      <c r="G187"/>
      <c r="H187"/>
      <c r="I187"/>
      <c r="J187"/>
      <c r="K187"/>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row>
    <row r="188" spans="2:44" s="67" customFormat="1" ht="15.95" hidden="1" customHeight="1" x14ac:dyDescent="0.25">
      <c r="B188"/>
      <c r="C188"/>
      <c r="D188"/>
      <c r="E188"/>
      <c r="F188"/>
      <c r="G188"/>
      <c r="H188"/>
      <c r="I188"/>
      <c r="J188"/>
      <c r="K188"/>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row>
    <row r="189" spans="2:44" s="67" customFormat="1" ht="15.95" hidden="1" customHeight="1" x14ac:dyDescent="0.25">
      <c r="B189"/>
      <c r="C189"/>
      <c r="D189"/>
      <c r="E189"/>
      <c r="F189"/>
      <c r="G189"/>
      <c r="H189"/>
      <c r="I189"/>
      <c r="J189"/>
      <c r="K189"/>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row>
    <row r="190" spans="2:44" s="67" customFormat="1" ht="15.95" hidden="1" customHeight="1" x14ac:dyDescent="0.25">
      <c r="B190"/>
      <c r="C190"/>
      <c r="D190"/>
      <c r="E190"/>
      <c r="F190"/>
      <c r="G190"/>
      <c r="H190"/>
      <c r="I190"/>
      <c r="J190"/>
      <c r="K190"/>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row>
    <row r="191" spans="2:44" s="67" customFormat="1" ht="15.95" hidden="1" customHeight="1" x14ac:dyDescent="0.25">
      <c r="B191"/>
      <c r="C191"/>
      <c r="D191"/>
      <c r="E191"/>
      <c r="F191"/>
      <c r="G191"/>
      <c r="H191"/>
      <c r="I191"/>
      <c r="J191"/>
      <c r="K191"/>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row>
    <row r="192" spans="2:44" s="67" customFormat="1" ht="15.95" hidden="1" customHeight="1" x14ac:dyDescent="0.25">
      <c r="B192"/>
      <c r="C192"/>
      <c r="D192"/>
      <c r="E192"/>
      <c r="F192"/>
      <c r="G192"/>
      <c r="H192"/>
      <c r="I192"/>
      <c r="J192"/>
      <c r="K19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row>
    <row r="193" spans="2:44" s="67" customFormat="1" ht="15.95" hidden="1" customHeight="1" x14ac:dyDescent="0.25">
      <c r="B193"/>
      <c r="C193"/>
      <c r="D193"/>
      <c r="E193"/>
      <c r="F193"/>
      <c r="G193"/>
      <c r="H193"/>
      <c r="I193"/>
      <c r="J193"/>
      <c r="K193"/>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row>
    <row r="194" spans="2:44" s="67" customFormat="1" ht="15.95" hidden="1" customHeight="1" x14ac:dyDescent="0.25">
      <c r="B194"/>
      <c r="C194"/>
      <c r="D194"/>
      <c r="E194"/>
      <c r="F194"/>
      <c r="G194"/>
      <c r="H194"/>
      <c r="I194"/>
      <c r="J194"/>
      <c r="K194"/>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row>
    <row r="195" spans="2:44" s="67" customFormat="1" ht="15.95" hidden="1" customHeight="1" x14ac:dyDescent="0.25">
      <c r="B195"/>
      <c r="C195"/>
      <c r="D195"/>
      <c r="E195"/>
      <c r="F195"/>
      <c r="G195"/>
      <c r="H195"/>
      <c r="I195"/>
      <c r="J195"/>
      <c r="K195"/>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row>
    <row r="196" spans="2:44" s="67" customFormat="1" ht="15.95" hidden="1" customHeight="1" x14ac:dyDescent="0.25">
      <c r="B196"/>
      <c r="C196"/>
      <c r="D196"/>
      <c r="E196"/>
      <c r="F196"/>
      <c r="G196"/>
      <c r="H196"/>
      <c r="I196"/>
      <c r="J196"/>
      <c r="K196"/>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row>
    <row r="197" spans="2:44" s="67" customFormat="1" ht="15.95" hidden="1" customHeight="1" x14ac:dyDescent="0.25">
      <c r="B197"/>
      <c r="C197"/>
      <c r="D197"/>
      <c r="E197"/>
      <c r="F197"/>
      <c r="G197"/>
      <c r="H197"/>
      <c r="I197"/>
      <c r="J197"/>
      <c r="K197"/>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row>
    <row r="198" spans="2:44" s="67" customFormat="1" ht="15.95" hidden="1" customHeight="1" x14ac:dyDescent="0.25">
      <c r="B198"/>
      <c r="C198"/>
      <c r="D198"/>
      <c r="E198"/>
      <c r="F198"/>
      <c r="G198"/>
      <c r="H198"/>
      <c r="I198"/>
      <c r="J198"/>
      <c r="K198"/>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row>
    <row r="199" spans="2:44" ht="15.95" hidden="1" customHeight="1" x14ac:dyDescent="0.25">
      <c r="B199" s="145"/>
      <c r="C199" s="145"/>
      <c r="D199" s="145"/>
      <c r="E199" s="145"/>
      <c r="F199" s="145"/>
      <c r="G199" s="145"/>
      <c r="H199" s="145"/>
      <c r="I199" s="145"/>
      <c r="J199" s="145"/>
      <c r="K199" s="145"/>
      <c r="L199" s="145"/>
      <c r="M199" s="145"/>
      <c r="N199" s="145"/>
      <c r="O199" s="145"/>
      <c r="P199" s="145"/>
      <c r="Q199" s="145"/>
      <c r="R199" s="145"/>
      <c r="S199" s="145"/>
      <c r="T199" s="145"/>
      <c r="U199" s="145"/>
      <c r="V199" s="145"/>
      <c r="W199" s="145"/>
      <c r="X199" s="145"/>
      <c r="Y199" s="145"/>
      <c r="Z199" s="145"/>
      <c r="AA199" s="145"/>
      <c r="AB199" s="145"/>
      <c r="AC199" s="145"/>
      <c r="AD199" s="145"/>
      <c r="AE199" s="145"/>
      <c r="AF199" s="145"/>
      <c r="AG199" s="145"/>
      <c r="AH199" s="145"/>
      <c r="AI199" s="145"/>
      <c r="AJ199" s="145"/>
      <c r="AK199" s="145"/>
      <c r="AL199" s="145"/>
      <c r="AM199" s="145"/>
      <c r="AN199" s="145"/>
      <c r="AO199" s="145"/>
      <c r="AP199" s="145"/>
      <c r="AQ199" s="145"/>
      <c r="AR199" s="145"/>
    </row>
    <row r="200" spans="2:44" ht="15.95" customHeight="1" x14ac:dyDescent="0.25">
      <c r="B200" s="464" t="str">
        <f>FOOT1</f>
        <v>Ameren Missouri BizSavers program</v>
      </c>
      <c r="C200" s="464"/>
      <c r="D200" s="464"/>
      <c r="E200" s="464"/>
      <c r="F200" s="464"/>
      <c r="G200" s="464"/>
      <c r="H200" s="464"/>
      <c r="I200" s="464"/>
      <c r="J200" s="464"/>
      <c r="K200" s="464"/>
      <c r="L200" s="464"/>
      <c r="M200" s="537" t="str">
        <f>FOOTDISCLAIM</f>
        <v/>
      </c>
      <c r="N200" s="537"/>
      <c r="O200" s="537"/>
      <c r="P200" s="537"/>
      <c r="Q200" s="537"/>
      <c r="R200" s="537"/>
      <c r="S200" s="537"/>
      <c r="T200" s="537"/>
      <c r="U200" s="537"/>
      <c r="V200" s="537"/>
      <c r="W200" s="537"/>
      <c r="X200" s="537"/>
      <c r="Y200" s="537"/>
      <c r="Z200" s="537"/>
      <c r="AA200" s="537"/>
      <c r="AB200" s="537"/>
      <c r="AC200" s="537"/>
      <c r="AD200" s="537"/>
      <c r="AE200" s="537"/>
      <c r="AF200" s="537"/>
      <c r="AG200" s="537"/>
      <c r="AH200" s="464"/>
      <c r="AI200" s="464"/>
      <c r="AJ200" s="464"/>
      <c r="AK200" s="464"/>
      <c r="AL200" s="464"/>
      <c r="AM200" s="464"/>
      <c r="AN200" s="464"/>
      <c r="AO200" s="464"/>
      <c r="AP200" s="464"/>
      <c r="AQ200" s="464"/>
      <c r="AR200" s="465" t="str">
        <f>FOOT4</f>
        <v/>
      </c>
    </row>
    <row r="201" spans="2:44" ht="15.95" customHeight="1" x14ac:dyDescent="0.25">
      <c r="B201" s="464" t="str">
        <f>FOOT2</f>
        <v>Toll-Free 866-941-7299</v>
      </c>
      <c r="C201" s="464"/>
      <c r="D201" s="464"/>
      <c r="E201" s="464"/>
      <c r="F201" s="464"/>
      <c r="G201" s="464"/>
      <c r="H201" s="464"/>
      <c r="I201" s="464"/>
      <c r="J201" s="464"/>
      <c r="K201" s="464"/>
      <c r="L201" s="464"/>
      <c r="M201" s="537"/>
      <c r="N201" s="537"/>
      <c r="O201" s="537"/>
      <c r="P201" s="537"/>
      <c r="Q201" s="537"/>
      <c r="R201" s="537"/>
      <c r="S201" s="537"/>
      <c r="T201" s="537"/>
      <c r="U201" s="537"/>
      <c r="V201" s="537"/>
      <c r="W201" s="537"/>
      <c r="X201" s="537"/>
      <c r="Y201" s="537"/>
      <c r="Z201" s="537"/>
      <c r="AA201" s="537"/>
      <c r="AB201" s="537"/>
      <c r="AC201" s="537"/>
      <c r="AD201" s="537"/>
      <c r="AE201" s="537"/>
      <c r="AF201" s="537"/>
      <c r="AG201" s="537"/>
      <c r="AH201" s="464"/>
      <c r="AI201" s="464"/>
      <c r="AJ201" s="464"/>
      <c r="AK201" s="464"/>
      <c r="AL201" s="464"/>
      <c r="AM201" s="464"/>
      <c r="AN201" s="464"/>
      <c r="AO201" s="464"/>
      <c r="AP201" s="464"/>
      <c r="AQ201" s="464"/>
      <c r="AR201" s="465" t="str">
        <f>FOOT5</f>
        <v/>
      </c>
    </row>
    <row r="202" spans="2:44" ht="15.95" customHeight="1" x14ac:dyDescent="0.25">
      <c r="B202" s="466" t="str">
        <f>FOOT3</f>
        <v>BizSavers@ameren.com</v>
      </c>
      <c r="C202" s="464"/>
      <c r="D202" s="464"/>
      <c r="E202" s="464"/>
      <c r="F202" s="464"/>
      <c r="G202" s="464"/>
      <c r="H202" s="464"/>
      <c r="I202" s="464"/>
      <c r="J202" s="464"/>
      <c r="K202" s="464"/>
      <c r="L202" s="464"/>
      <c r="M202" s="467"/>
      <c r="N202" s="464"/>
      <c r="O202" s="464"/>
      <c r="P202" s="467"/>
      <c r="Q202" s="467"/>
      <c r="R202" s="467"/>
      <c r="S202" s="467"/>
      <c r="T202" s="467"/>
      <c r="U202" s="467"/>
      <c r="V202" s="467"/>
      <c r="W202" s="468" t="str">
        <f>VERSION</f>
        <v>EMS v2.0.0</v>
      </c>
      <c r="X202" s="467"/>
      <c r="Y202" s="467"/>
      <c r="Z202" s="467"/>
      <c r="AA202" s="467"/>
      <c r="AB202" s="467"/>
      <c r="AC202" s="467"/>
      <c r="AD202" s="467"/>
      <c r="AE202" s="464"/>
      <c r="AF202" s="464"/>
      <c r="AG202" s="464"/>
      <c r="AH202" s="464"/>
      <c r="AI202" s="464"/>
      <c r="AJ202" s="464"/>
      <c r="AK202" s="464"/>
      <c r="AL202" s="464"/>
      <c r="AM202" s="464"/>
      <c r="AN202" s="464"/>
      <c r="AO202" s="464"/>
      <c r="AP202" s="464"/>
      <c r="AQ202" s="464"/>
      <c r="AR202" s="465" t="str">
        <f>FOOT6</f>
        <v>Product of Lockheed Martin Energy</v>
      </c>
    </row>
    <row r="203" spans="2:44" ht="15" hidden="1" customHeight="1" x14ac:dyDescent="0.25"/>
    <row r="204" spans="2:44" ht="15" hidden="1" customHeight="1" x14ac:dyDescent="0.25"/>
    <row r="205" spans="2:44" ht="15" hidden="1" customHeight="1" x14ac:dyDescent="0.25"/>
    <row r="206" spans="2:44" ht="15" hidden="1" customHeight="1" x14ac:dyDescent="0.25"/>
    <row r="207" spans="2:44" ht="15" hidden="1" customHeight="1" x14ac:dyDescent="0.25"/>
    <row r="208" spans="2:44" ht="15" hidden="1" customHeight="1" x14ac:dyDescent="0.25"/>
    <row r="209" ht="15" hidden="1" customHeight="1" x14ac:dyDescent="0.25"/>
    <row r="210" ht="15" hidden="1" customHeight="1" x14ac:dyDescent="0.25"/>
    <row r="211" ht="15" hidden="1" customHeight="1" x14ac:dyDescent="0.25"/>
    <row r="212" ht="15" hidden="1" customHeight="1" x14ac:dyDescent="0.25"/>
    <row r="213" ht="15" hidden="1" customHeight="1" x14ac:dyDescent="0.25"/>
    <row r="214" ht="15" hidden="1" customHeight="1" x14ac:dyDescent="0.25"/>
    <row r="215" ht="15" hidden="1" customHeight="1" x14ac:dyDescent="0.25"/>
    <row r="216" ht="15" hidden="1" customHeight="1" x14ac:dyDescent="0.25"/>
    <row r="217" ht="15" hidden="1" customHeight="1" x14ac:dyDescent="0.25"/>
    <row r="218" ht="15" hidden="1" customHeight="1" x14ac:dyDescent="0.25"/>
    <row r="219" ht="15" hidden="1" customHeight="1" x14ac:dyDescent="0.25"/>
    <row r="220" ht="15" hidden="1" customHeight="1" x14ac:dyDescent="0.25"/>
    <row r="221" ht="15" hidden="1" customHeight="1" x14ac:dyDescent="0.25"/>
    <row r="222" ht="15" hidden="1" customHeight="1" x14ac:dyDescent="0.25"/>
    <row r="223" ht="15" hidden="1" customHeight="1" x14ac:dyDescent="0.25"/>
    <row r="224" ht="15" hidden="1" customHeight="1" x14ac:dyDescent="0.25"/>
    <row r="225" ht="15" hidden="1" customHeight="1" x14ac:dyDescent="0.25"/>
    <row r="226" ht="15" hidden="1" customHeight="1" x14ac:dyDescent="0.25"/>
    <row r="227" ht="15" hidden="1" customHeight="1" x14ac:dyDescent="0.25"/>
    <row r="228" ht="15" hidden="1" customHeight="1" x14ac:dyDescent="0.25"/>
    <row r="229" ht="15" hidden="1" customHeight="1" x14ac:dyDescent="0.25"/>
    <row r="230" ht="15" hidden="1" customHeight="1" x14ac:dyDescent="0.25"/>
    <row r="231" ht="15" hidden="1" customHeight="1" x14ac:dyDescent="0.25"/>
    <row r="232" ht="15" hidden="1" customHeight="1" x14ac:dyDescent="0.25"/>
    <row r="233" ht="15" hidden="1" customHeight="1" x14ac:dyDescent="0.25"/>
    <row r="234" ht="15" hidden="1" customHeight="1" x14ac:dyDescent="0.25"/>
    <row r="235" ht="15" hidden="1" customHeight="1" x14ac:dyDescent="0.25"/>
    <row r="236" ht="15" hidden="1" customHeight="1" x14ac:dyDescent="0.25"/>
    <row r="237" ht="15" hidden="1" customHeight="1" x14ac:dyDescent="0.25"/>
    <row r="238" ht="15" hidden="1" customHeight="1" x14ac:dyDescent="0.25"/>
    <row r="239" ht="15" hidden="1" customHeight="1" x14ac:dyDescent="0.25"/>
    <row r="240" ht="15" hidden="1" customHeight="1" x14ac:dyDescent="0.25"/>
    <row r="241" ht="15" hidden="1" customHeight="1" x14ac:dyDescent="0.25"/>
    <row r="242" ht="15" hidden="1" customHeight="1" x14ac:dyDescent="0.25"/>
    <row r="243" ht="15" hidden="1" customHeight="1" x14ac:dyDescent="0.25"/>
    <row r="244" ht="15" hidden="1" customHeight="1" x14ac:dyDescent="0.25"/>
    <row r="245" ht="15" hidden="1" customHeight="1" x14ac:dyDescent="0.25"/>
    <row r="246" ht="15" hidden="1" customHeight="1" x14ac:dyDescent="0.25"/>
    <row r="247" ht="15" hidden="1" customHeight="1" x14ac:dyDescent="0.25"/>
    <row r="248" ht="15" hidden="1" customHeight="1" x14ac:dyDescent="0.25"/>
    <row r="249" ht="15" hidden="1" customHeight="1" x14ac:dyDescent="0.25"/>
    <row r="250" ht="15" hidden="1" customHeight="1" x14ac:dyDescent="0.25"/>
    <row r="251" ht="15" hidden="1" customHeight="1" x14ac:dyDescent="0.25"/>
    <row r="252" ht="15" hidden="1" customHeight="1" x14ac:dyDescent="0.25"/>
    <row r="253" ht="15" hidden="1" customHeight="1" x14ac:dyDescent="0.25"/>
    <row r="254" ht="15" hidden="1" customHeight="1" x14ac:dyDescent="0.25"/>
    <row r="255" ht="15" hidden="1" customHeight="1" x14ac:dyDescent="0.25"/>
    <row r="256" ht="15" hidden="1" customHeight="1" x14ac:dyDescent="0.25"/>
    <row r="257" ht="15" hidden="1" customHeight="1" x14ac:dyDescent="0.25"/>
    <row r="258" ht="15" hidden="1" customHeight="1" x14ac:dyDescent="0.25"/>
    <row r="259" ht="15" hidden="1" customHeight="1" x14ac:dyDescent="0.25"/>
    <row r="260" ht="15" hidden="1" customHeight="1" x14ac:dyDescent="0.25"/>
    <row r="261" ht="15" hidden="1" customHeight="1" x14ac:dyDescent="0.25"/>
    <row r="262" ht="15" hidden="1" customHeight="1" x14ac:dyDescent="0.25"/>
    <row r="263" ht="15" hidden="1" customHeight="1" x14ac:dyDescent="0.25"/>
    <row r="264" ht="15" hidden="1" customHeight="1" x14ac:dyDescent="0.25"/>
    <row r="265" ht="15" hidden="1" customHeight="1" x14ac:dyDescent="0.25"/>
    <row r="266" ht="15" hidden="1" customHeight="1" x14ac:dyDescent="0.25"/>
    <row r="267" ht="15" hidden="1" customHeight="1" x14ac:dyDescent="0.25"/>
    <row r="268" ht="15" hidden="1" customHeight="1" x14ac:dyDescent="0.25"/>
    <row r="269" ht="15" hidden="1" customHeight="1" x14ac:dyDescent="0.25"/>
    <row r="270" ht="15" hidden="1" customHeight="1" x14ac:dyDescent="0.25"/>
    <row r="271" ht="15" hidden="1" customHeight="1" x14ac:dyDescent="0.25"/>
    <row r="272" ht="15" hidden="1" customHeight="1" x14ac:dyDescent="0.25"/>
    <row r="273" ht="15" hidden="1" customHeight="1" x14ac:dyDescent="0.25"/>
    <row r="274" ht="15" hidden="1" customHeight="1" x14ac:dyDescent="0.25"/>
    <row r="275" ht="15" hidden="1" customHeight="1" x14ac:dyDescent="0.25"/>
    <row r="276" ht="15" hidden="1" customHeight="1" x14ac:dyDescent="0.25"/>
    <row r="277" ht="15" hidden="1" customHeight="1" x14ac:dyDescent="0.25"/>
    <row r="278" ht="15" hidden="1" customHeight="1" x14ac:dyDescent="0.25"/>
    <row r="279" ht="15" hidden="1" customHeight="1" x14ac:dyDescent="0.25"/>
    <row r="280" ht="15" hidden="1" customHeight="1" x14ac:dyDescent="0.25"/>
    <row r="281" ht="15" hidden="1" customHeight="1" x14ac:dyDescent="0.25"/>
    <row r="282" ht="15" hidden="1" customHeight="1" x14ac:dyDescent="0.25"/>
    <row r="283" ht="15" hidden="1" customHeight="1" x14ac:dyDescent="0.25"/>
    <row r="284" ht="15" hidden="1" customHeight="1" x14ac:dyDescent="0.25"/>
  </sheetData>
  <sheetProtection algorithmName="SHA-512" hashValue="YC5fjdoxYIK+4wnRGt2s/yOZZofYS1hvJ6/7v3uf/nJiauqKZUhGyYai0T8ke/sKZdOzSMWDstnJaaT+l5jYMw==" saltValue="crNHa/vA0akNxqTTAz/q7Q==" spinCount="100000" sheet="1" objects="1" scenarios="1" selectLockedCells="1"/>
  <mergeCells count="88">
    <mergeCell ref="J28:L28"/>
    <mergeCell ref="M28:O28"/>
    <mergeCell ref="P28:U28"/>
    <mergeCell ref="V28:W28"/>
    <mergeCell ref="AB28:AP31"/>
    <mergeCell ref="J29:L29"/>
    <mergeCell ref="M29:O29"/>
    <mergeCell ref="P29:U29"/>
    <mergeCell ref="J30:W30"/>
    <mergeCell ref="C26:E26"/>
    <mergeCell ref="F26:G26"/>
    <mergeCell ref="J26:L26"/>
    <mergeCell ref="M26:O26"/>
    <mergeCell ref="P26:U26"/>
    <mergeCell ref="V26:W26"/>
    <mergeCell ref="AB26:AP26"/>
    <mergeCell ref="J27:L27"/>
    <mergeCell ref="M27:O27"/>
    <mergeCell ref="P27:U27"/>
    <mergeCell ref="V27:W27"/>
    <mergeCell ref="AA22:AP22"/>
    <mergeCell ref="C23:E23"/>
    <mergeCell ref="F23:G23"/>
    <mergeCell ref="J23:L23"/>
    <mergeCell ref="M23:O23"/>
    <mergeCell ref="P23:U23"/>
    <mergeCell ref="V23:W23"/>
    <mergeCell ref="AB23:AP25"/>
    <mergeCell ref="C24:E24"/>
    <mergeCell ref="F24:G24"/>
    <mergeCell ref="J24:L24"/>
    <mergeCell ref="M24:O24"/>
    <mergeCell ref="P24:U24"/>
    <mergeCell ref="V24:W24"/>
    <mergeCell ref="C25:E25"/>
    <mergeCell ref="F25:G25"/>
    <mergeCell ref="J25:L25"/>
    <mergeCell ref="M25:O25"/>
    <mergeCell ref="P25:U25"/>
    <mergeCell ref="V25:W25"/>
    <mergeCell ref="C21:E21"/>
    <mergeCell ref="F21:G21"/>
    <mergeCell ref="J21:L21"/>
    <mergeCell ref="M21:O21"/>
    <mergeCell ref="P21:U21"/>
    <mergeCell ref="V21:W21"/>
    <mergeCell ref="C22:E22"/>
    <mergeCell ref="F22:G22"/>
    <mergeCell ref="J22:L22"/>
    <mergeCell ref="M22:O22"/>
    <mergeCell ref="P22:U22"/>
    <mergeCell ref="V22:W22"/>
    <mergeCell ref="V19:W19"/>
    <mergeCell ref="AA19:AC19"/>
    <mergeCell ref="AD19:AE19"/>
    <mergeCell ref="C20:E20"/>
    <mergeCell ref="F20:G20"/>
    <mergeCell ref="J20:L20"/>
    <mergeCell ref="M20:O20"/>
    <mergeCell ref="P20:U20"/>
    <mergeCell ref="V20:W20"/>
    <mergeCell ref="C19:E19"/>
    <mergeCell ref="F19:G19"/>
    <mergeCell ref="J19:L19"/>
    <mergeCell ref="M19:O19"/>
    <mergeCell ref="P19:U19"/>
    <mergeCell ref="P17:U17"/>
    <mergeCell ref="V17:W17"/>
    <mergeCell ref="J18:L18"/>
    <mergeCell ref="M18:O18"/>
    <mergeCell ref="P18:U18"/>
    <mergeCell ref="V18:W18"/>
    <mergeCell ref="AQ1:AR1"/>
    <mergeCell ref="AQ2:AR3"/>
    <mergeCell ref="M200:AG201"/>
    <mergeCell ref="F10:AN10"/>
    <mergeCell ref="F11:AN11"/>
    <mergeCell ref="AH1:AK1"/>
    <mergeCell ref="AL1:AP1"/>
    <mergeCell ref="AH2:AK3"/>
    <mergeCell ref="AL2:AP3"/>
    <mergeCell ref="C14:G18"/>
    <mergeCell ref="J14:X16"/>
    <mergeCell ref="AA14:AE18"/>
    <mergeCell ref="AH15:AP15"/>
    <mergeCell ref="AH16:AP16"/>
    <mergeCell ref="J17:L17"/>
    <mergeCell ref="M17:O17"/>
  </mergeCells>
  <conditionalFormatting sqref="AQ2:AR3">
    <cfRule type="cellIs" dxfId="337" priority="3" operator="equal">
      <formula>1</formula>
    </cfRule>
    <cfRule type="cellIs" dxfId="336" priority="4" operator="between">
      <formula>0.51</formula>
      <formula>0.99</formula>
    </cfRule>
    <cfRule type="cellIs" dxfId="335" priority="5" operator="lessThanOrEqual">
      <formula>0.5</formula>
    </cfRule>
  </conditionalFormatting>
  <conditionalFormatting sqref="AH2 AL2">
    <cfRule type="expression" dxfId="334" priority="1">
      <formula>PROJSTATUS=PROJSTATELI</formula>
    </cfRule>
    <cfRule type="expression" dxfId="333" priority="2">
      <formula>PROJSTATUS=PROJSTATREVIEW</formula>
    </cfRule>
    <cfRule type="expression" dxfId="332" priority="6">
      <formula>PROJSTATUS=PROJSTATPREAPPROVE</formula>
    </cfRule>
    <cfRule type="expression" dxfId="331" priority="7">
      <formula>PROJSTATUS=PROJSTATSTANDARD</formula>
    </cfRule>
    <cfRule type="expression" dxfId="330" priority="8">
      <formula>PROJSTATUS=PROJSTATEXP</formula>
    </cfRule>
  </conditionalFormatting>
  <dataValidations count="2">
    <dataValidation type="decimal" operator="lessThan" allowBlank="1" showInputMessage="1" showErrorMessage="1" sqref="AD19:AE19">
      <formula1>53</formula1>
    </dataValidation>
    <dataValidation type="whole" allowBlank="1" showInputMessage="1" showErrorMessage="1" errorTitle="DAILY OPERATING HOURS" error="MUST SELECT A WHOLE NUMBER BETWEEN 1 AND 24" promptTitle="DAILY OPERATING HOURS" prompt="Enter between 1 and 24 hours for daily operations." sqref="F19:G25">
      <formula1>0</formula1>
      <formula2>24</formula2>
    </dataValidation>
  </dataValidations>
  <hyperlinks>
    <hyperlink ref="B202" r:id="rId1" display="NIPSCO.Savings@LMCO.com"/>
  </hyperlinks>
  <pageMargins left="0.25" right="0.25" top="0.25" bottom="0.25" header="0.25" footer="0.25"/>
  <pageSetup scale="63" fitToHeight="0" orientation="landscape" r:id="rId2"/>
  <drawing r:id="rId3"/>
  <legacyDrawing r:id="rId4"/>
  <mc:AlternateContent xmlns:mc="http://schemas.openxmlformats.org/markup-compatibility/2006">
    <mc:Choice Requires="x14">
      <controls>
        <mc:AlternateContent xmlns:mc="http://schemas.openxmlformats.org/markup-compatibility/2006">
          <mc:Choice Requires="x14">
            <control shapeId="137217" r:id="rId5" name="Check Box 1">
              <controlPr defaultSize="0" autoFill="0" autoLine="0" autoPict="0">
                <anchor moveWithCells="1">
                  <from>
                    <xdr:col>21</xdr:col>
                    <xdr:colOff>152400</xdr:colOff>
                    <xdr:row>17</xdr:row>
                    <xdr:rowOff>0</xdr:rowOff>
                  </from>
                  <to>
                    <xdr:col>22</xdr:col>
                    <xdr:colOff>57150</xdr:colOff>
                    <xdr:row>18</xdr:row>
                    <xdr:rowOff>9525</xdr:rowOff>
                  </to>
                </anchor>
              </controlPr>
            </control>
          </mc:Choice>
        </mc:AlternateContent>
        <mc:AlternateContent xmlns:mc="http://schemas.openxmlformats.org/markup-compatibility/2006">
          <mc:Choice Requires="x14">
            <control shapeId="137218" r:id="rId6" name="Check Box 2">
              <controlPr defaultSize="0" autoFill="0" autoLine="0" autoPict="0">
                <anchor moveWithCells="1">
                  <from>
                    <xdr:col>21</xdr:col>
                    <xdr:colOff>152400</xdr:colOff>
                    <xdr:row>18</xdr:row>
                    <xdr:rowOff>0</xdr:rowOff>
                  </from>
                  <to>
                    <xdr:col>22</xdr:col>
                    <xdr:colOff>57150</xdr:colOff>
                    <xdr:row>19</xdr:row>
                    <xdr:rowOff>9525</xdr:rowOff>
                  </to>
                </anchor>
              </controlPr>
            </control>
          </mc:Choice>
        </mc:AlternateContent>
        <mc:AlternateContent xmlns:mc="http://schemas.openxmlformats.org/markup-compatibility/2006">
          <mc:Choice Requires="x14">
            <control shapeId="137219" r:id="rId7" name="Check Box 3">
              <controlPr defaultSize="0" autoFill="0" autoLine="0" autoPict="0">
                <anchor moveWithCells="1">
                  <from>
                    <xdr:col>21</xdr:col>
                    <xdr:colOff>152400</xdr:colOff>
                    <xdr:row>19</xdr:row>
                    <xdr:rowOff>0</xdr:rowOff>
                  </from>
                  <to>
                    <xdr:col>22</xdr:col>
                    <xdr:colOff>57150</xdr:colOff>
                    <xdr:row>20</xdr:row>
                    <xdr:rowOff>9525</xdr:rowOff>
                  </to>
                </anchor>
              </controlPr>
            </control>
          </mc:Choice>
        </mc:AlternateContent>
        <mc:AlternateContent xmlns:mc="http://schemas.openxmlformats.org/markup-compatibility/2006">
          <mc:Choice Requires="x14">
            <control shapeId="137220" r:id="rId8" name="Check Box 4">
              <controlPr defaultSize="0" autoFill="0" autoLine="0" autoPict="0">
                <anchor moveWithCells="1">
                  <from>
                    <xdr:col>21</xdr:col>
                    <xdr:colOff>152400</xdr:colOff>
                    <xdr:row>20</xdr:row>
                    <xdr:rowOff>0</xdr:rowOff>
                  </from>
                  <to>
                    <xdr:col>22</xdr:col>
                    <xdr:colOff>57150</xdr:colOff>
                    <xdr:row>21</xdr:row>
                    <xdr:rowOff>9525</xdr:rowOff>
                  </to>
                </anchor>
              </controlPr>
            </control>
          </mc:Choice>
        </mc:AlternateContent>
        <mc:AlternateContent xmlns:mc="http://schemas.openxmlformats.org/markup-compatibility/2006">
          <mc:Choice Requires="x14">
            <control shapeId="137221" r:id="rId9" name="Check Box 5">
              <controlPr defaultSize="0" autoFill="0" autoLine="0" autoPict="0">
                <anchor moveWithCells="1">
                  <from>
                    <xdr:col>21</xdr:col>
                    <xdr:colOff>152400</xdr:colOff>
                    <xdr:row>21</xdr:row>
                    <xdr:rowOff>0</xdr:rowOff>
                  </from>
                  <to>
                    <xdr:col>22</xdr:col>
                    <xdr:colOff>57150</xdr:colOff>
                    <xdr:row>22</xdr:row>
                    <xdr:rowOff>9525</xdr:rowOff>
                  </to>
                </anchor>
              </controlPr>
            </control>
          </mc:Choice>
        </mc:AlternateContent>
        <mc:AlternateContent xmlns:mc="http://schemas.openxmlformats.org/markup-compatibility/2006">
          <mc:Choice Requires="x14">
            <control shapeId="137222" r:id="rId10" name="Check Box 6">
              <controlPr defaultSize="0" autoFill="0" autoLine="0" autoPict="0">
                <anchor moveWithCells="1">
                  <from>
                    <xdr:col>21</xdr:col>
                    <xdr:colOff>152400</xdr:colOff>
                    <xdr:row>22</xdr:row>
                    <xdr:rowOff>0</xdr:rowOff>
                  </from>
                  <to>
                    <xdr:col>22</xdr:col>
                    <xdr:colOff>57150</xdr:colOff>
                    <xdr:row>23</xdr:row>
                    <xdr:rowOff>9525</xdr:rowOff>
                  </to>
                </anchor>
              </controlPr>
            </control>
          </mc:Choice>
        </mc:AlternateContent>
        <mc:AlternateContent xmlns:mc="http://schemas.openxmlformats.org/markup-compatibility/2006">
          <mc:Choice Requires="x14">
            <control shapeId="137223" r:id="rId11" name="Check Box 7">
              <controlPr defaultSize="0" autoFill="0" autoLine="0" autoPict="0">
                <anchor moveWithCells="1">
                  <from>
                    <xdr:col>21</xdr:col>
                    <xdr:colOff>152400</xdr:colOff>
                    <xdr:row>23</xdr:row>
                    <xdr:rowOff>0</xdr:rowOff>
                  </from>
                  <to>
                    <xdr:col>22</xdr:col>
                    <xdr:colOff>57150</xdr:colOff>
                    <xdr:row>24</xdr:row>
                    <xdr:rowOff>9525</xdr:rowOff>
                  </to>
                </anchor>
              </controlPr>
            </control>
          </mc:Choice>
        </mc:AlternateContent>
        <mc:AlternateContent xmlns:mc="http://schemas.openxmlformats.org/markup-compatibility/2006">
          <mc:Choice Requires="x14">
            <control shapeId="137224" r:id="rId12" name="Check Box 8">
              <controlPr defaultSize="0" autoFill="0" autoLine="0" autoPict="0">
                <anchor moveWithCells="1">
                  <from>
                    <xdr:col>21</xdr:col>
                    <xdr:colOff>152400</xdr:colOff>
                    <xdr:row>24</xdr:row>
                    <xdr:rowOff>0</xdr:rowOff>
                  </from>
                  <to>
                    <xdr:col>22</xdr:col>
                    <xdr:colOff>57150</xdr:colOff>
                    <xdr:row>25</xdr:row>
                    <xdr:rowOff>9525</xdr:rowOff>
                  </to>
                </anchor>
              </controlPr>
            </control>
          </mc:Choice>
        </mc:AlternateContent>
        <mc:AlternateContent xmlns:mc="http://schemas.openxmlformats.org/markup-compatibility/2006">
          <mc:Choice Requires="x14">
            <control shapeId="137225" r:id="rId13" name="Check Box 9">
              <controlPr defaultSize="0" autoFill="0" autoLine="0" autoPict="0">
                <anchor moveWithCells="1">
                  <from>
                    <xdr:col>21</xdr:col>
                    <xdr:colOff>152400</xdr:colOff>
                    <xdr:row>25</xdr:row>
                    <xdr:rowOff>0</xdr:rowOff>
                  </from>
                  <to>
                    <xdr:col>22</xdr:col>
                    <xdr:colOff>57150</xdr:colOff>
                    <xdr:row>26</xdr:row>
                    <xdr:rowOff>9525</xdr:rowOff>
                  </to>
                </anchor>
              </controlPr>
            </control>
          </mc:Choice>
        </mc:AlternateContent>
        <mc:AlternateContent xmlns:mc="http://schemas.openxmlformats.org/markup-compatibility/2006">
          <mc:Choice Requires="x14">
            <control shapeId="137226" r:id="rId14" name="Check Box 10">
              <controlPr defaultSize="0" autoFill="0" autoLine="0" autoPict="0">
                <anchor moveWithCells="1">
                  <from>
                    <xdr:col>21</xdr:col>
                    <xdr:colOff>152400</xdr:colOff>
                    <xdr:row>26</xdr:row>
                    <xdr:rowOff>0</xdr:rowOff>
                  </from>
                  <to>
                    <xdr:col>22</xdr:col>
                    <xdr:colOff>57150</xdr:colOff>
                    <xdr:row>27</xdr:row>
                    <xdr:rowOff>9525</xdr:rowOff>
                  </to>
                </anchor>
              </controlPr>
            </control>
          </mc:Choice>
        </mc:AlternateContent>
        <mc:AlternateContent xmlns:mc="http://schemas.openxmlformats.org/markup-compatibility/2006">
          <mc:Choice Requires="x14">
            <control shapeId="137227" r:id="rId15" name="Check Box 11">
              <controlPr defaultSize="0" autoFill="0" autoLine="0" autoPict="0">
                <anchor moveWithCells="1">
                  <from>
                    <xdr:col>21</xdr:col>
                    <xdr:colOff>152400</xdr:colOff>
                    <xdr:row>26</xdr:row>
                    <xdr:rowOff>200025</xdr:rowOff>
                  </from>
                  <to>
                    <xdr:col>22</xdr:col>
                    <xdr:colOff>57150</xdr:colOff>
                    <xdr:row>28</xdr:row>
                    <xdr:rowOff>9525</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A1:AS231"/>
  <sheetViews>
    <sheetView showGridLines="0" showRowColHeaders="0" zoomScale="85" zoomScaleNormal="85" workbookViewId="0">
      <selection activeCell="C6" sqref="C6"/>
    </sheetView>
  </sheetViews>
  <sheetFormatPr defaultColWidth="0" defaultRowHeight="15" customHeight="1" zeroHeight="1" x14ac:dyDescent="0.25"/>
  <cols>
    <col min="1" max="45" width="4.7109375" customWidth="1"/>
    <col min="46" max="16384" width="9.140625" hidden="1"/>
  </cols>
  <sheetData>
    <row r="1" spans="2:44" ht="15.95" customHeight="1" x14ac:dyDescent="0.3">
      <c r="AH1" s="520" t="s">
        <v>520</v>
      </c>
      <c r="AI1" s="521"/>
      <c r="AJ1" s="521"/>
      <c r="AK1" s="521"/>
      <c r="AL1" s="532" t="s">
        <v>965</v>
      </c>
      <c r="AM1" s="532"/>
      <c r="AN1" s="532"/>
      <c r="AO1" s="532"/>
      <c r="AP1" s="532"/>
      <c r="AQ1" s="526" t="s">
        <v>529</v>
      </c>
      <c r="AR1" s="527"/>
    </row>
    <row r="2" spans="2:44" ht="15.95" customHeight="1" x14ac:dyDescent="0.25">
      <c r="AH2" s="522" t="str">
        <f ca="1">INCENSTATUS</f>
        <v>---</v>
      </c>
      <c r="AI2" s="523"/>
      <c r="AJ2" s="523"/>
      <c r="AK2" s="523"/>
      <c r="AL2" s="533" t="str">
        <f ca="1">PROJSTATUS</f>
        <v>Enter EMS Information</v>
      </c>
      <c r="AM2" s="533"/>
      <c r="AN2" s="533"/>
      <c r="AO2" s="533"/>
      <c r="AP2" s="533"/>
      <c r="AQ2" s="528">
        <f ca="1">PROGRESSSTATUS</f>
        <v>0</v>
      </c>
      <c r="AR2" s="529"/>
    </row>
    <row r="3" spans="2:44" ht="15.95" customHeight="1" x14ac:dyDescent="0.25">
      <c r="AH3" s="524"/>
      <c r="AI3" s="525"/>
      <c r="AJ3" s="525"/>
      <c r="AK3" s="525"/>
      <c r="AL3" s="534"/>
      <c r="AM3" s="534"/>
      <c r="AN3" s="534"/>
      <c r="AO3" s="534"/>
      <c r="AP3" s="534"/>
      <c r="AQ3" s="530"/>
      <c r="AR3" s="531"/>
    </row>
    <row r="4" spans="2:44" ht="15.95" customHeight="1" x14ac:dyDescent="0.25"/>
    <row r="5" spans="2:44" ht="15.95" customHeight="1" x14ac:dyDescent="0.25"/>
    <row r="6" spans="2:44" ht="15.95" customHeight="1" x14ac:dyDescent="0.25">
      <c r="C6" s="68"/>
    </row>
    <row r="7" spans="2:44" ht="15.95" customHeight="1" x14ac:dyDescent="0.25"/>
    <row r="8" spans="2:44" ht="15.95" customHeight="1" x14ac:dyDescent="0.25"/>
    <row r="9" spans="2:44" ht="15.95" customHeight="1" x14ac:dyDescent="0.25">
      <c r="B9" s="145"/>
      <c r="C9" s="145"/>
      <c r="D9" s="145"/>
      <c r="E9" s="145"/>
      <c r="F9" s="145"/>
      <c r="G9" s="145"/>
      <c r="H9" s="145"/>
      <c r="I9" s="145"/>
      <c r="J9" s="145"/>
      <c r="K9" s="145"/>
      <c r="L9" s="145"/>
      <c r="M9" s="145"/>
      <c r="N9" s="145"/>
      <c r="O9" s="145"/>
      <c r="P9" s="145"/>
      <c r="Q9" s="145"/>
      <c r="R9" s="145"/>
      <c r="S9" s="145"/>
      <c r="T9" s="145"/>
      <c r="U9" s="145"/>
      <c r="V9" s="145"/>
      <c r="W9" s="145"/>
      <c r="X9" s="145"/>
      <c r="Y9" s="145"/>
      <c r="Z9" s="145"/>
      <c r="AA9" s="145"/>
      <c r="AB9" s="145"/>
      <c r="AC9" s="145"/>
      <c r="AD9" s="145"/>
      <c r="AE9" s="145"/>
      <c r="AF9" s="145"/>
      <c r="AG9" s="145"/>
      <c r="AH9" s="145"/>
      <c r="AI9" s="145"/>
      <c r="AJ9" s="145"/>
      <c r="AK9" s="145"/>
      <c r="AL9" s="145"/>
      <c r="AM9" s="145"/>
      <c r="AN9" s="145"/>
      <c r="AO9" s="145"/>
      <c r="AP9" s="145"/>
      <c r="AQ9" s="145"/>
      <c r="AR9" s="145"/>
    </row>
    <row r="10" spans="2:44" ht="15.95" customHeight="1" x14ac:dyDescent="0.3">
      <c r="B10" s="145"/>
      <c r="C10" s="145"/>
      <c r="D10" s="145"/>
      <c r="E10" s="145"/>
      <c r="F10" s="549"/>
      <c r="G10" s="549"/>
      <c r="H10" s="549"/>
      <c r="I10" s="549"/>
      <c r="J10" s="549"/>
      <c r="K10" s="549"/>
      <c r="L10" s="549"/>
      <c r="M10" s="549"/>
      <c r="N10" s="549"/>
      <c r="O10" s="549"/>
      <c r="P10" s="549"/>
      <c r="Q10" s="549"/>
      <c r="R10" s="549"/>
      <c r="S10" s="549"/>
      <c r="T10" s="549"/>
      <c r="U10" s="549"/>
      <c r="V10" s="549"/>
      <c r="W10" s="549"/>
      <c r="X10" s="549"/>
      <c r="Y10" s="549"/>
      <c r="Z10" s="549"/>
      <c r="AA10" s="549"/>
      <c r="AB10" s="549"/>
      <c r="AC10" s="549"/>
      <c r="AD10" s="549"/>
      <c r="AE10" s="549"/>
      <c r="AF10" s="549"/>
      <c r="AG10" s="549"/>
      <c r="AH10" s="549"/>
      <c r="AI10" s="549"/>
      <c r="AJ10" s="549"/>
      <c r="AK10" s="549"/>
      <c r="AL10" s="549"/>
      <c r="AM10" s="549"/>
      <c r="AN10" s="549"/>
      <c r="AO10" s="145"/>
      <c r="AP10" s="145"/>
      <c r="AQ10" s="145"/>
      <c r="AR10" s="145"/>
    </row>
    <row r="11" spans="2:44" ht="15.95" customHeight="1" x14ac:dyDescent="0.25">
      <c r="B11" s="145"/>
      <c r="C11" s="145"/>
      <c r="D11" s="145"/>
      <c r="E11" s="145"/>
      <c r="F11" s="550"/>
      <c r="G11" s="550"/>
      <c r="H11" s="550"/>
      <c r="I11" s="550"/>
      <c r="J11" s="550"/>
      <c r="K11" s="550"/>
      <c r="L11" s="550"/>
      <c r="M11" s="550"/>
      <c r="N11" s="550"/>
      <c r="O11" s="550"/>
      <c r="P11" s="550"/>
      <c r="Q11" s="550"/>
      <c r="R11" s="550"/>
      <c r="S11" s="550"/>
      <c r="T11" s="550"/>
      <c r="U11" s="550"/>
      <c r="V11" s="550"/>
      <c r="W11" s="550"/>
      <c r="X11" s="550"/>
      <c r="Y11" s="550"/>
      <c r="Z11" s="550"/>
      <c r="AA11" s="550"/>
      <c r="AB11" s="550"/>
      <c r="AC11" s="550"/>
      <c r="AD11" s="550"/>
      <c r="AE11" s="550"/>
      <c r="AF11" s="550"/>
      <c r="AG11" s="550"/>
      <c r="AH11" s="550"/>
      <c r="AI11" s="550"/>
      <c r="AJ11" s="550"/>
      <c r="AK11" s="550"/>
      <c r="AL11" s="550"/>
      <c r="AM11" s="550"/>
      <c r="AN11" s="550"/>
      <c r="AO11" s="145"/>
      <c r="AP11" s="145"/>
      <c r="AQ11" s="145"/>
      <c r="AR11" s="145"/>
    </row>
    <row r="12" spans="2:44" ht="15.95" customHeight="1" x14ac:dyDescent="0.25">
      <c r="B12" s="145"/>
      <c r="C12" s="145"/>
      <c r="D12" s="145"/>
      <c r="E12" s="145"/>
      <c r="F12" s="145"/>
      <c r="G12" s="145"/>
      <c r="H12" s="145"/>
      <c r="I12" s="145"/>
      <c r="J12" s="145"/>
      <c r="K12" s="145"/>
      <c r="L12" s="145"/>
      <c r="M12" s="145"/>
      <c r="N12" s="145"/>
      <c r="O12" s="145"/>
      <c r="P12" s="145"/>
      <c r="Q12" s="145"/>
      <c r="R12" s="145"/>
      <c r="S12" s="145"/>
      <c r="T12" s="145"/>
      <c r="U12" s="145"/>
      <c r="V12" s="145"/>
      <c r="W12" s="145"/>
      <c r="X12" s="145"/>
      <c r="Y12" s="145"/>
      <c r="Z12" s="145"/>
      <c r="AA12" s="145"/>
      <c r="AB12" s="145"/>
      <c r="AC12" s="145"/>
      <c r="AD12" s="145"/>
      <c r="AE12" s="145"/>
      <c r="AF12" s="145"/>
      <c r="AG12" s="145"/>
      <c r="AH12" s="145"/>
      <c r="AI12" s="145"/>
      <c r="AJ12" s="145"/>
      <c r="AK12" s="145"/>
      <c r="AL12" s="145"/>
      <c r="AM12" s="145"/>
      <c r="AN12" s="145"/>
      <c r="AO12" s="145"/>
      <c r="AP12" s="145"/>
      <c r="AQ12" s="145"/>
      <c r="AR12" s="145"/>
    </row>
    <row r="13" spans="2:44" ht="15.95" customHeight="1" x14ac:dyDescent="0.25">
      <c r="B13" s="145"/>
      <c r="C13" s="483" t="s">
        <v>1949</v>
      </c>
    </row>
    <row r="14" spans="2:44" ht="15.95" customHeight="1" x14ac:dyDescent="0.25">
      <c r="B14" s="145"/>
    </row>
    <row r="15" spans="2:44" ht="15.95" customHeight="1" x14ac:dyDescent="0.25">
      <c r="B15" s="145"/>
      <c r="D15" s="480" t="s">
        <v>1965</v>
      </c>
    </row>
    <row r="16" spans="2:44" ht="15.95" customHeight="1" x14ac:dyDescent="0.25">
      <c r="B16" s="145"/>
      <c r="D16" s="573" t="s">
        <v>1966</v>
      </c>
      <c r="E16" s="573"/>
      <c r="F16" s="573"/>
      <c r="G16" s="573"/>
      <c r="H16" s="573"/>
      <c r="I16" s="573"/>
      <c r="J16" s="573"/>
      <c r="K16" s="573"/>
      <c r="L16" s="573"/>
      <c r="M16" s="573"/>
      <c r="N16" s="573"/>
      <c r="O16" s="573"/>
      <c r="P16" s="573"/>
      <c r="Q16" s="573"/>
      <c r="R16" s="573"/>
      <c r="S16" s="573"/>
      <c r="T16" s="573"/>
      <c r="U16" s="573"/>
      <c r="V16" s="573"/>
      <c r="W16" s="573"/>
      <c r="X16" s="573"/>
      <c r="Y16" s="573"/>
      <c r="Z16" s="573"/>
      <c r="AA16" s="573"/>
      <c r="AB16" s="573"/>
      <c r="AC16" s="573"/>
      <c r="AD16" s="573"/>
      <c r="AE16" s="573"/>
      <c r="AF16" s="573"/>
      <c r="AG16" s="573"/>
      <c r="AH16" s="573"/>
      <c r="AI16" s="573"/>
      <c r="AJ16" s="573"/>
      <c r="AK16" s="573"/>
      <c r="AL16" s="573"/>
      <c r="AM16" s="573"/>
      <c r="AN16" s="573"/>
      <c r="AO16" s="573"/>
      <c r="AP16" s="573"/>
    </row>
    <row r="17" spans="2:42" ht="15.95" customHeight="1" x14ac:dyDescent="0.25">
      <c r="B17" s="145"/>
      <c r="D17" s="573"/>
      <c r="E17" s="573"/>
      <c r="F17" s="573"/>
      <c r="G17" s="573"/>
      <c r="H17" s="573"/>
      <c r="I17" s="573"/>
      <c r="J17" s="573"/>
      <c r="K17" s="573"/>
      <c r="L17" s="573"/>
      <c r="M17" s="573"/>
      <c r="N17" s="573"/>
      <c r="O17" s="573"/>
      <c r="P17" s="573"/>
      <c r="Q17" s="573"/>
      <c r="R17" s="573"/>
      <c r="S17" s="573"/>
      <c r="T17" s="573"/>
      <c r="U17" s="573"/>
      <c r="V17" s="573"/>
      <c r="W17" s="573"/>
      <c r="X17" s="573"/>
      <c r="Y17" s="573"/>
      <c r="Z17" s="573"/>
      <c r="AA17" s="573"/>
      <c r="AB17" s="573"/>
      <c r="AC17" s="573"/>
      <c r="AD17" s="573"/>
      <c r="AE17" s="573"/>
      <c r="AF17" s="573"/>
      <c r="AG17" s="573"/>
      <c r="AH17" s="573"/>
      <c r="AI17" s="573"/>
      <c r="AJ17" s="573"/>
      <c r="AK17" s="573"/>
      <c r="AL17" s="573"/>
      <c r="AM17" s="573"/>
      <c r="AN17" s="573"/>
      <c r="AO17" s="573"/>
      <c r="AP17" s="573"/>
    </row>
    <row r="18" spans="2:42" ht="15.95" customHeight="1" x14ac:dyDescent="0.25">
      <c r="B18" s="145"/>
      <c r="D18" s="485"/>
      <c r="E18" s="485"/>
      <c r="F18" s="485"/>
      <c r="G18" s="485"/>
      <c r="H18" s="485"/>
      <c r="I18" s="485"/>
      <c r="J18" s="485"/>
      <c r="K18" s="485"/>
      <c r="L18" s="485"/>
      <c r="M18" s="485"/>
      <c r="N18" s="485"/>
      <c r="O18" s="485"/>
      <c r="P18" s="485"/>
      <c r="Q18" s="485"/>
      <c r="R18" s="485"/>
      <c r="S18" s="485"/>
      <c r="T18" s="485"/>
      <c r="U18" s="485"/>
      <c r="V18" s="485"/>
      <c r="W18" s="485"/>
      <c r="X18" s="485"/>
      <c r="Y18" s="485"/>
      <c r="Z18" s="485"/>
      <c r="AA18" s="485"/>
      <c r="AB18" s="485"/>
      <c r="AC18" s="485"/>
      <c r="AD18" s="485"/>
      <c r="AE18" s="485"/>
      <c r="AF18" s="485"/>
      <c r="AG18" s="485"/>
      <c r="AH18" s="485"/>
      <c r="AI18" s="485"/>
      <c r="AJ18" s="485"/>
      <c r="AK18" s="485"/>
      <c r="AL18" s="485"/>
      <c r="AM18" s="485"/>
      <c r="AN18" s="485"/>
      <c r="AO18" s="485"/>
      <c r="AP18" s="485"/>
    </row>
    <row r="19" spans="2:42" ht="15.95" customHeight="1" x14ac:dyDescent="0.25">
      <c r="B19" s="145"/>
      <c r="D19" s="480" t="s">
        <v>1967</v>
      </c>
    </row>
    <row r="20" spans="2:42" ht="15.95" customHeight="1" x14ac:dyDescent="0.25">
      <c r="B20" s="145"/>
      <c r="D20" s="573" t="s">
        <v>1992</v>
      </c>
      <c r="E20" s="573"/>
      <c r="F20" s="573"/>
      <c r="G20" s="573"/>
      <c r="H20" s="573"/>
      <c r="I20" s="573"/>
      <c r="J20" s="573"/>
      <c r="K20" s="573"/>
      <c r="L20" s="573"/>
      <c r="M20" s="573"/>
      <c r="N20" s="573"/>
      <c r="O20" s="573"/>
      <c r="P20" s="573"/>
      <c r="Q20" s="573"/>
      <c r="R20" s="573"/>
      <c r="S20" s="573"/>
      <c r="T20" s="573"/>
      <c r="U20" s="573"/>
      <c r="V20" s="573"/>
      <c r="W20" s="573"/>
      <c r="X20" s="573"/>
      <c r="Y20" s="573"/>
      <c r="Z20" s="573"/>
      <c r="AA20" s="573"/>
      <c r="AB20" s="573"/>
      <c r="AC20" s="573"/>
      <c r="AD20" s="573"/>
      <c r="AE20" s="573"/>
      <c r="AF20" s="573"/>
      <c r="AG20" s="573"/>
      <c r="AH20" s="573"/>
      <c r="AI20" s="573"/>
      <c r="AJ20" s="573"/>
      <c r="AK20" s="573"/>
      <c r="AL20" s="573"/>
      <c r="AM20" s="573"/>
      <c r="AN20" s="573"/>
      <c r="AO20" s="573"/>
      <c r="AP20" s="573"/>
    </row>
    <row r="21" spans="2:42" ht="15.95" customHeight="1" x14ac:dyDescent="0.25">
      <c r="B21" s="145"/>
      <c r="D21" s="573"/>
      <c r="E21" s="573"/>
      <c r="F21" s="573"/>
      <c r="G21" s="573"/>
      <c r="H21" s="573"/>
      <c r="I21" s="573"/>
      <c r="J21" s="573"/>
      <c r="K21" s="573"/>
      <c r="L21" s="573"/>
      <c r="M21" s="573"/>
      <c r="N21" s="573"/>
      <c r="O21" s="573"/>
      <c r="P21" s="573"/>
      <c r="Q21" s="573"/>
      <c r="R21" s="573"/>
      <c r="S21" s="573"/>
      <c r="T21" s="573"/>
      <c r="U21" s="573"/>
      <c r="V21" s="573"/>
      <c r="W21" s="573"/>
      <c r="X21" s="573"/>
      <c r="Y21" s="573"/>
      <c r="Z21" s="573"/>
      <c r="AA21" s="573"/>
      <c r="AB21" s="573"/>
      <c r="AC21" s="573"/>
      <c r="AD21" s="573"/>
      <c r="AE21" s="573"/>
      <c r="AF21" s="573"/>
      <c r="AG21" s="573"/>
      <c r="AH21" s="573"/>
      <c r="AI21" s="573"/>
      <c r="AJ21" s="573"/>
      <c r="AK21" s="573"/>
      <c r="AL21" s="573"/>
      <c r="AM21" s="573"/>
      <c r="AN21" s="573"/>
      <c r="AO21" s="573"/>
      <c r="AP21" s="573"/>
    </row>
    <row r="22" spans="2:42" ht="15.95" customHeight="1" x14ac:dyDescent="0.25">
      <c r="B22" s="145"/>
    </row>
    <row r="23" spans="2:42" ht="15.95" customHeight="1" x14ac:dyDescent="0.25">
      <c r="B23" s="145"/>
      <c r="D23" s="480" t="s">
        <v>1968</v>
      </c>
    </row>
    <row r="24" spans="2:42" ht="15.95" customHeight="1" x14ac:dyDescent="0.25">
      <c r="B24" s="145"/>
      <c r="D24" s="484" t="s">
        <v>1969</v>
      </c>
    </row>
    <row r="25" spans="2:42" ht="15.95" customHeight="1" x14ac:dyDescent="0.25">
      <c r="B25" s="145"/>
    </row>
    <row r="26" spans="2:42" ht="15.95" customHeight="1" x14ac:dyDescent="0.25">
      <c r="B26" s="145"/>
      <c r="D26" s="574" t="s">
        <v>1970</v>
      </c>
      <c r="E26" s="574"/>
      <c r="F26" s="574"/>
      <c r="G26" s="574"/>
      <c r="H26" s="574"/>
      <c r="I26" s="574"/>
      <c r="J26" s="574"/>
      <c r="K26" s="574"/>
      <c r="L26" s="574"/>
      <c r="M26" s="574"/>
      <c r="N26" s="574"/>
      <c r="O26" s="574"/>
      <c r="P26" s="574"/>
      <c r="Q26" s="574"/>
      <c r="R26" s="574"/>
      <c r="S26" s="574"/>
      <c r="T26" s="574"/>
      <c r="U26" s="574"/>
      <c r="V26" s="574"/>
      <c r="W26" s="574"/>
      <c r="X26" s="574"/>
      <c r="Y26" s="574"/>
      <c r="Z26" s="574"/>
      <c r="AA26" s="574"/>
      <c r="AB26" s="574"/>
      <c r="AC26" s="574"/>
      <c r="AD26" s="574"/>
      <c r="AE26" s="574"/>
      <c r="AF26" s="574"/>
      <c r="AG26" s="574"/>
      <c r="AH26" s="574"/>
      <c r="AI26" s="574"/>
      <c r="AJ26" s="574"/>
      <c r="AK26" s="574"/>
      <c r="AL26" s="574"/>
      <c r="AM26" s="574"/>
      <c r="AN26" s="574"/>
      <c r="AO26" s="574"/>
      <c r="AP26" s="574"/>
    </row>
    <row r="27" spans="2:42" ht="15.95" customHeight="1" x14ac:dyDescent="0.25">
      <c r="B27" s="145"/>
      <c r="D27" s="574"/>
      <c r="E27" s="574"/>
      <c r="F27" s="574"/>
      <c r="G27" s="574"/>
      <c r="H27" s="574"/>
      <c r="I27" s="574"/>
      <c r="J27" s="574"/>
      <c r="K27" s="574"/>
      <c r="L27" s="574"/>
      <c r="M27" s="574"/>
      <c r="N27" s="574"/>
      <c r="O27" s="574"/>
      <c r="P27" s="574"/>
      <c r="Q27" s="574"/>
      <c r="R27" s="574"/>
      <c r="S27" s="574"/>
      <c r="T27" s="574"/>
      <c r="U27" s="574"/>
      <c r="V27" s="574"/>
      <c r="W27" s="574"/>
      <c r="X27" s="574"/>
      <c r="Y27" s="574"/>
      <c r="Z27" s="574"/>
      <c r="AA27" s="574"/>
      <c r="AB27" s="574"/>
      <c r="AC27" s="574"/>
      <c r="AD27" s="574"/>
      <c r="AE27" s="574"/>
      <c r="AF27" s="574"/>
      <c r="AG27" s="574"/>
      <c r="AH27" s="574"/>
      <c r="AI27" s="574"/>
      <c r="AJ27" s="574"/>
      <c r="AK27" s="574"/>
      <c r="AL27" s="574"/>
      <c r="AM27" s="574"/>
      <c r="AN27" s="574"/>
      <c r="AO27" s="574"/>
      <c r="AP27" s="574"/>
    </row>
    <row r="28" spans="2:42" ht="15.95" customHeight="1" x14ac:dyDescent="0.25">
      <c r="B28" s="145"/>
      <c r="D28" s="573" t="s">
        <v>1971</v>
      </c>
      <c r="E28" s="573"/>
      <c r="F28" s="573"/>
      <c r="G28" s="573"/>
      <c r="H28" s="573"/>
      <c r="I28" s="573"/>
      <c r="J28" s="573"/>
      <c r="K28" s="573"/>
      <c r="L28" s="573"/>
      <c r="M28" s="573"/>
      <c r="N28" s="573"/>
      <c r="O28" s="573"/>
      <c r="P28" s="573"/>
      <c r="Q28" s="573"/>
      <c r="R28" s="573"/>
      <c r="S28" s="573"/>
      <c r="T28" s="573"/>
      <c r="U28" s="573"/>
      <c r="V28" s="573"/>
      <c r="W28" s="573"/>
      <c r="X28" s="573"/>
      <c r="Y28" s="573"/>
      <c r="Z28" s="573"/>
      <c r="AA28" s="573"/>
      <c r="AB28" s="573"/>
      <c r="AC28" s="573"/>
      <c r="AD28" s="573"/>
      <c r="AE28" s="573"/>
      <c r="AF28" s="573"/>
      <c r="AG28" s="573"/>
      <c r="AH28" s="573"/>
      <c r="AI28" s="573"/>
      <c r="AJ28" s="573"/>
      <c r="AK28" s="573"/>
      <c r="AL28" s="573"/>
      <c r="AM28" s="573"/>
      <c r="AN28" s="573"/>
      <c r="AO28" s="573"/>
      <c r="AP28" s="573"/>
    </row>
    <row r="29" spans="2:42" ht="15.95" customHeight="1" x14ac:dyDescent="0.25">
      <c r="B29" s="145"/>
      <c r="D29" s="573"/>
      <c r="E29" s="573"/>
      <c r="F29" s="573"/>
      <c r="G29" s="573"/>
      <c r="H29" s="573"/>
      <c r="I29" s="573"/>
      <c r="J29" s="573"/>
      <c r="K29" s="573"/>
      <c r="L29" s="573"/>
      <c r="M29" s="573"/>
      <c r="N29" s="573"/>
      <c r="O29" s="573"/>
      <c r="P29" s="573"/>
      <c r="Q29" s="573"/>
      <c r="R29" s="573"/>
      <c r="S29" s="573"/>
      <c r="T29" s="573"/>
      <c r="U29" s="573"/>
      <c r="V29" s="573"/>
      <c r="W29" s="573"/>
      <c r="X29" s="573"/>
      <c r="Y29" s="573"/>
      <c r="Z29" s="573"/>
      <c r="AA29" s="573"/>
      <c r="AB29" s="573"/>
      <c r="AC29" s="573"/>
      <c r="AD29" s="573"/>
      <c r="AE29" s="573"/>
      <c r="AF29" s="573"/>
      <c r="AG29" s="573"/>
      <c r="AH29" s="573"/>
      <c r="AI29" s="573"/>
      <c r="AJ29" s="573"/>
      <c r="AK29" s="573"/>
      <c r="AL29" s="573"/>
      <c r="AM29" s="573"/>
      <c r="AN29" s="573"/>
      <c r="AO29" s="573"/>
      <c r="AP29" s="573"/>
    </row>
    <row r="30" spans="2:42" s="67" customFormat="1" ht="15.95" customHeight="1" x14ac:dyDescent="0.25">
      <c r="B30" s="145"/>
      <c r="D30" s="488"/>
      <c r="E30" s="488"/>
      <c r="F30" s="488"/>
      <c r="G30" s="488"/>
      <c r="H30" s="488"/>
      <c r="I30" s="488"/>
      <c r="J30" s="488"/>
      <c r="K30" s="488"/>
      <c r="L30" s="488"/>
      <c r="M30" s="488"/>
      <c r="N30" s="488"/>
      <c r="O30" s="488"/>
      <c r="P30" s="488"/>
      <c r="Q30" s="488"/>
      <c r="R30" s="488"/>
      <c r="S30" s="488"/>
      <c r="T30" s="488"/>
      <c r="U30" s="488"/>
      <c r="V30" s="488"/>
      <c r="W30" s="488"/>
      <c r="X30" s="488"/>
      <c r="Y30" s="488"/>
      <c r="Z30" s="488"/>
      <c r="AA30" s="488"/>
      <c r="AB30" s="488"/>
      <c r="AC30" s="488"/>
      <c r="AD30" s="488"/>
      <c r="AE30" s="488"/>
      <c r="AF30" s="488"/>
      <c r="AG30" s="488"/>
      <c r="AH30" s="488"/>
      <c r="AI30" s="488"/>
      <c r="AJ30" s="488"/>
      <c r="AK30" s="488"/>
      <c r="AL30" s="488"/>
      <c r="AM30" s="488"/>
      <c r="AN30" s="488"/>
      <c r="AO30" s="488"/>
      <c r="AP30" s="488"/>
    </row>
    <row r="31" spans="2:42" ht="15.95" customHeight="1" x14ac:dyDescent="0.25">
      <c r="B31" s="145"/>
      <c r="D31" s="575" t="s">
        <v>1972</v>
      </c>
      <c r="E31" s="575"/>
      <c r="F31" s="575"/>
      <c r="G31" s="575"/>
      <c r="H31" s="575"/>
      <c r="I31" s="575"/>
      <c r="J31" s="575"/>
      <c r="K31" s="575"/>
      <c r="L31" s="575"/>
      <c r="M31" s="575"/>
      <c r="N31" s="575"/>
      <c r="O31" s="575"/>
      <c r="P31" s="575"/>
      <c r="Q31" s="575"/>
      <c r="R31" s="575"/>
      <c r="S31" s="575"/>
      <c r="T31" s="575"/>
      <c r="U31" s="575"/>
      <c r="V31" s="575"/>
      <c r="W31" s="575"/>
      <c r="X31" s="575"/>
      <c r="Y31" s="575"/>
      <c r="Z31" s="575"/>
      <c r="AA31" s="575"/>
      <c r="AB31" s="575"/>
      <c r="AC31" s="575"/>
      <c r="AD31" s="575"/>
      <c r="AE31" s="575"/>
      <c r="AF31" s="575"/>
      <c r="AG31" s="575"/>
      <c r="AH31" s="575"/>
      <c r="AI31" s="575"/>
      <c r="AJ31" s="575"/>
      <c r="AK31" s="575"/>
      <c r="AL31" s="575"/>
      <c r="AM31" s="575"/>
      <c r="AN31" s="575"/>
      <c r="AO31" s="575"/>
      <c r="AP31" s="575"/>
    </row>
    <row r="32" spans="2:42" ht="15.95" customHeight="1" x14ac:dyDescent="0.25">
      <c r="B32" s="145"/>
      <c r="D32" s="575"/>
      <c r="E32" s="575"/>
      <c r="F32" s="575"/>
      <c r="G32" s="575"/>
      <c r="H32" s="575"/>
      <c r="I32" s="575"/>
      <c r="J32" s="575"/>
      <c r="K32" s="575"/>
      <c r="L32" s="575"/>
      <c r="M32" s="575"/>
      <c r="N32" s="575"/>
      <c r="O32" s="575"/>
      <c r="P32" s="575"/>
      <c r="Q32" s="575"/>
      <c r="R32" s="575"/>
      <c r="S32" s="575"/>
      <c r="T32" s="575"/>
      <c r="U32" s="575"/>
      <c r="V32" s="575"/>
      <c r="W32" s="575"/>
      <c r="X32" s="575"/>
      <c r="Y32" s="575"/>
      <c r="Z32" s="575"/>
      <c r="AA32" s="575"/>
      <c r="AB32" s="575"/>
      <c r="AC32" s="575"/>
      <c r="AD32" s="575"/>
      <c r="AE32" s="575"/>
      <c r="AF32" s="575"/>
      <c r="AG32" s="575"/>
      <c r="AH32" s="575"/>
      <c r="AI32" s="575"/>
      <c r="AJ32" s="575"/>
      <c r="AK32" s="575"/>
      <c r="AL32" s="575"/>
      <c r="AM32" s="575"/>
      <c r="AN32" s="575"/>
      <c r="AO32" s="575"/>
      <c r="AP32" s="575"/>
    </row>
    <row r="33" spans="2:44" ht="15.95" customHeight="1" x14ac:dyDescent="0.25">
      <c r="B33" s="145"/>
    </row>
    <row r="34" spans="2:44" ht="15.95" customHeight="1" x14ac:dyDescent="0.25">
      <c r="B34" s="145"/>
      <c r="D34" s="480" t="s">
        <v>1973</v>
      </c>
    </row>
    <row r="35" spans="2:44" ht="15.95" customHeight="1" x14ac:dyDescent="0.25">
      <c r="B35" s="145"/>
      <c r="C35" s="145"/>
      <c r="D35" s="484" t="s">
        <v>1974</v>
      </c>
      <c r="AP35" s="145"/>
      <c r="AQ35" s="145"/>
      <c r="AR35" s="145"/>
    </row>
    <row r="36" spans="2:44" ht="15.95" customHeight="1" x14ac:dyDescent="0.25">
      <c r="B36" s="145"/>
      <c r="AQ36" s="145"/>
      <c r="AR36" s="145"/>
    </row>
    <row r="37" spans="2:44" ht="15.95" customHeight="1" x14ac:dyDescent="0.25">
      <c r="B37" s="145"/>
      <c r="D37" s="480" t="s">
        <v>1975</v>
      </c>
      <c r="AQ37" s="145"/>
      <c r="AR37" s="145"/>
    </row>
    <row r="38" spans="2:44" s="67" customFormat="1" ht="15.95" customHeight="1" x14ac:dyDescent="0.25">
      <c r="B38" s="145"/>
      <c r="D38" s="573" t="s">
        <v>1976</v>
      </c>
      <c r="E38" s="573"/>
      <c r="F38" s="573"/>
      <c r="G38" s="573"/>
      <c r="H38" s="573"/>
      <c r="I38" s="573"/>
      <c r="J38" s="573"/>
      <c r="K38" s="573"/>
      <c r="L38" s="573"/>
      <c r="M38" s="573"/>
      <c r="N38" s="573"/>
      <c r="O38" s="573"/>
      <c r="P38" s="573"/>
      <c r="Q38" s="573"/>
      <c r="R38" s="573"/>
      <c r="S38" s="573"/>
      <c r="T38" s="573"/>
      <c r="U38" s="573"/>
      <c r="V38" s="573"/>
      <c r="W38" s="573"/>
      <c r="X38" s="573"/>
      <c r="Y38" s="573"/>
      <c r="Z38" s="573"/>
      <c r="AA38" s="573"/>
      <c r="AB38" s="573"/>
      <c r="AC38" s="573"/>
      <c r="AD38" s="573"/>
      <c r="AE38" s="573"/>
      <c r="AF38" s="573"/>
      <c r="AG38" s="573"/>
      <c r="AH38" s="573"/>
      <c r="AI38" s="573"/>
      <c r="AJ38" s="573"/>
      <c r="AK38" s="573"/>
      <c r="AL38" s="573"/>
      <c r="AM38" s="573"/>
      <c r="AN38" s="573"/>
      <c r="AO38" s="573"/>
      <c r="AP38" s="573"/>
      <c r="AQ38" s="145"/>
      <c r="AR38" s="145"/>
    </row>
    <row r="39" spans="2:44" ht="15.95" customHeight="1" x14ac:dyDescent="0.25">
      <c r="B39" s="145"/>
      <c r="D39" s="573"/>
      <c r="E39" s="573"/>
      <c r="F39" s="573"/>
      <c r="G39" s="573"/>
      <c r="H39" s="573"/>
      <c r="I39" s="573"/>
      <c r="J39" s="573"/>
      <c r="K39" s="573"/>
      <c r="L39" s="573"/>
      <c r="M39" s="573"/>
      <c r="N39" s="573"/>
      <c r="O39" s="573"/>
      <c r="P39" s="573"/>
      <c r="Q39" s="573"/>
      <c r="R39" s="573"/>
      <c r="S39" s="573"/>
      <c r="T39" s="573"/>
      <c r="U39" s="573"/>
      <c r="V39" s="573"/>
      <c r="W39" s="573"/>
      <c r="X39" s="573"/>
      <c r="Y39" s="573"/>
      <c r="Z39" s="573"/>
      <c r="AA39" s="573"/>
      <c r="AB39" s="573"/>
      <c r="AC39" s="573"/>
      <c r="AD39" s="573"/>
      <c r="AE39" s="573"/>
      <c r="AF39" s="573"/>
      <c r="AG39" s="573"/>
      <c r="AH39" s="573"/>
      <c r="AI39" s="573"/>
      <c r="AJ39" s="573"/>
      <c r="AK39" s="573"/>
      <c r="AL39" s="573"/>
      <c r="AM39" s="573"/>
      <c r="AN39" s="573"/>
      <c r="AO39" s="573"/>
      <c r="AP39" s="573"/>
      <c r="AQ39" s="145"/>
      <c r="AR39" s="145"/>
    </row>
    <row r="40" spans="2:44" ht="15.95" customHeight="1" x14ac:dyDescent="0.25">
      <c r="B40" s="145"/>
      <c r="AQ40" s="145"/>
      <c r="AR40" s="145"/>
    </row>
    <row r="41" spans="2:44" ht="15.95" hidden="1" customHeight="1" x14ac:dyDescent="0.25">
      <c r="B41" s="145"/>
      <c r="AQ41" s="145"/>
      <c r="AR41" s="145"/>
    </row>
    <row r="42" spans="2:44" ht="15.95" hidden="1" customHeight="1" x14ac:dyDescent="0.25">
      <c r="B42" s="145"/>
      <c r="AQ42" s="145"/>
      <c r="AR42" s="145"/>
    </row>
    <row r="43" spans="2:44" ht="15.95" hidden="1" customHeight="1" x14ac:dyDescent="0.25">
      <c r="B43" s="145"/>
      <c r="AQ43" s="145"/>
      <c r="AR43" s="145"/>
    </row>
    <row r="44" spans="2:44" ht="15.95" hidden="1" customHeight="1" x14ac:dyDescent="0.25">
      <c r="B44" s="145"/>
      <c r="AQ44" s="145"/>
      <c r="AR44" s="145"/>
    </row>
    <row r="45" spans="2:44" ht="15.95" hidden="1" customHeight="1" x14ac:dyDescent="0.25">
      <c r="B45" s="145"/>
      <c r="AQ45" s="145"/>
      <c r="AR45" s="145"/>
    </row>
    <row r="46" spans="2:44" ht="15.95" hidden="1" customHeight="1" x14ac:dyDescent="0.25">
      <c r="B46" s="145"/>
      <c r="AQ46" s="145"/>
      <c r="AR46" s="145"/>
    </row>
    <row r="47" spans="2:44" ht="15.95" hidden="1" customHeight="1" x14ac:dyDescent="0.25">
      <c r="B47" s="145"/>
      <c r="AQ47" s="145"/>
      <c r="AR47" s="145"/>
    </row>
    <row r="48" spans="2:44" ht="15.95" hidden="1" customHeight="1" x14ac:dyDescent="0.25">
      <c r="B48" s="145"/>
      <c r="AQ48" s="145"/>
      <c r="AR48" s="145"/>
    </row>
    <row r="49" spans="2:44" ht="15.95" hidden="1" customHeight="1" x14ac:dyDescent="0.25">
      <c r="B49" s="145"/>
      <c r="AQ49" s="145"/>
      <c r="AR49" s="145"/>
    </row>
    <row r="50" spans="2:44" ht="15.95" hidden="1" customHeight="1" x14ac:dyDescent="0.25">
      <c r="B50" s="145"/>
      <c r="AQ50" s="145"/>
      <c r="AR50" s="145"/>
    </row>
    <row r="51" spans="2:44" ht="15.95" hidden="1" customHeight="1" x14ac:dyDescent="0.25">
      <c r="B51" s="145"/>
      <c r="AQ51" s="145"/>
      <c r="AR51" s="145"/>
    </row>
    <row r="52" spans="2:44" ht="15.95" hidden="1" customHeight="1" x14ac:dyDescent="0.25">
      <c r="B52" s="145"/>
      <c r="AQ52" s="145"/>
      <c r="AR52" s="145"/>
    </row>
    <row r="53" spans="2:44" ht="15.95" hidden="1" customHeight="1" x14ac:dyDescent="0.25">
      <c r="B53" s="145"/>
      <c r="C53" s="145"/>
      <c r="D53" s="145"/>
      <c r="AP53" s="145"/>
      <c r="AQ53" s="145"/>
      <c r="AR53" s="145"/>
    </row>
    <row r="54" spans="2:44" ht="15.95" hidden="1" customHeight="1" x14ac:dyDescent="0.25">
      <c r="B54" s="145"/>
      <c r="C54" s="145"/>
      <c r="D54" s="145"/>
      <c r="AP54" s="145"/>
      <c r="AQ54" s="145"/>
      <c r="AR54" s="145"/>
    </row>
    <row r="55" spans="2:44" ht="15.95" hidden="1" customHeight="1" x14ac:dyDescent="0.25">
      <c r="B55" s="145"/>
      <c r="C55" s="145"/>
      <c r="D55" s="145"/>
      <c r="AP55" s="145"/>
      <c r="AQ55" s="145"/>
      <c r="AR55" s="145"/>
    </row>
    <row r="56" spans="2:44" ht="15.95" hidden="1" customHeight="1" x14ac:dyDescent="0.25">
      <c r="B56" s="145"/>
      <c r="C56" s="145"/>
      <c r="D56" s="145"/>
      <c r="AP56" s="145"/>
      <c r="AQ56" s="145"/>
      <c r="AR56" s="145"/>
    </row>
    <row r="57" spans="2:44" ht="15.95" hidden="1" customHeight="1" x14ac:dyDescent="0.25">
      <c r="B57" s="145"/>
      <c r="C57" s="145"/>
      <c r="D57" s="145"/>
      <c r="AP57" s="145"/>
      <c r="AQ57" s="145"/>
      <c r="AR57" s="145"/>
    </row>
    <row r="58" spans="2:44" ht="15.95" hidden="1" customHeight="1" x14ac:dyDescent="0.25">
      <c r="B58" s="145"/>
      <c r="C58" s="145"/>
      <c r="D58" s="145"/>
      <c r="AP58" s="145"/>
      <c r="AQ58" s="145"/>
      <c r="AR58" s="145"/>
    </row>
    <row r="59" spans="2:44" ht="15.95" hidden="1" customHeight="1" x14ac:dyDescent="0.25">
      <c r="B59" s="145"/>
      <c r="C59" s="145"/>
      <c r="D59" s="145"/>
      <c r="AP59" s="145"/>
      <c r="AQ59" s="145"/>
      <c r="AR59" s="145"/>
    </row>
    <row r="60" spans="2:44" ht="15.95" hidden="1" customHeight="1" x14ac:dyDescent="0.25">
      <c r="B60" s="145"/>
      <c r="C60" s="145"/>
      <c r="D60" s="145"/>
      <c r="AP60" s="145"/>
      <c r="AQ60" s="145"/>
      <c r="AR60" s="145"/>
    </row>
    <row r="61" spans="2:44" ht="15.95" hidden="1" customHeight="1" x14ac:dyDescent="0.25">
      <c r="B61" s="145"/>
      <c r="C61" s="145"/>
      <c r="D61" s="145"/>
      <c r="AP61" s="145"/>
      <c r="AQ61" s="145"/>
      <c r="AR61" s="145"/>
    </row>
    <row r="62" spans="2:44" ht="15.95" hidden="1" customHeight="1" x14ac:dyDescent="0.25">
      <c r="B62" s="145"/>
      <c r="C62" s="145"/>
      <c r="D62" s="145"/>
      <c r="AP62" s="145"/>
      <c r="AQ62" s="145"/>
      <c r="AR62" s="145"/>
    </row>
    <row r="63" spans="2:44" ht="15.95" hidden="1" customHeight="1" x14ac:dyDescent="0.25">
      <c r="B63" s="145"/>
      <c r="C63" s="145"/>
      <c r="D63" s="145"/>
      <c r="AP63" s="145"/>
      <c r="AQ63" s="145"/>
      <c r="AR63" s="145"/>
    </row>
    <row r="64" spans="2:44" ht="15.95" hidden="1" customHeight="1" x14ac:dyDescent="0.25">
      <c r="B64" s="145"/>
      <c r="C64" s="145"/>
      <c r="D64" s="145"/>
      <c r="AP64" s="145"/>
      <c r="AQ64" s="145"/>
      <c r="AR64" s="145"/>
    </row>
    <row r="65" spans="2:44" ht="15.95" hidden="1" customHeight="1" x14ac:dyDescent="0.25">
      <c r="B65" s="145"/>
      <c r="C65" s="145"/>
      <c r="D65" s="145"/>
      <c r="AP65" s="145"/>
      <c r="AQ65" s="145"/>
      <c r="AR65" s="145"/>
    </row>
    <row r="66" spans="2:44" ht="15.95" hidden="1" customHeight="1" x14ac:dyDescent="0.25">
      <c r="B66" s="145"/>
      <c r="C66" s="145"/>
      <c r="D66" s="145"/>
      <c r="AP66" s="145"/>
      <c r="AQ66" s="145"/>
      <c r="AR66" s="145"/>
    </row>
    <row r="67" spans="2:44" ht="15.95" hidden="1" customHeight="1" x14ac:dyDescent="0.25">
      <c r="B67" s="145"/>
      <c r="C67" s="145"/>
      <c r="D67" s="145"/>
      <c r="AP67" s="145"/>
      <c r="AQ67" s="145"/>
      <c r="AR67" s="145"/>
    </row>
    <row r="68" spans="2:44" ht="15.95" hidden="1" customHeight="1" x14ac:dyDescent="0.25">
      <c r="B68" s="145"/>
      <c r="C68" s="145"/>
      <c r="D68" s="145"/>
      <c r="AP68" s="145"/>
      <c r="AQ68" s="145"/>
      <c r="AR68" s="145"/>
    </row>
    <row r="69" spans="2:44" ht="15.95" hidden="1" customHeight="1" x14ac:dyDescent="0.25">
      <c r="B69" s="145"/>
      <c r="C69" s="145"/>
      <c r="D69" s="145"/>
      <c r="AP69" s="145"/>
      <c r="AQ69" s="145"/>
      <c r="AR69" s="145"/>
    </row>
    <row r="70" spans="2:44" ht="15.95" hidden="1" customHeight="1" x14ac:dyDescent="0.25">
      <c r="B70" s="145"/>
      <c r="C70" s="145"/>
      <c r="D70" s="145"/>
      <c r="AP70" s="145"/>
      <c r="AQ70" s="145"/>
      <c r="AR70" s="145"/>
    </row>
    <row r="71" spans="2:44" ht="15.95" hidden="1" customHeight="1" x14ac:dyDescent="0.25">
      <c r="B71" s="145"/>
      <c r="C71" s="145"/>
      <c r="D71" s="145"/>
      <c r="AP71" s="145"/>
      <c r="AQ71" s="145"/>
      <c r="AR71" s="145"/>
    </row>
    <row r="72" spans="2:44" ht="15.95" hidden="1" customHeight="1" x14ac:dyDescent="0.25">
      <c r="B72" s="145"/>
      <c r="C72" s="145"/>
      <c r="D72" s="145"/>
      <c r="AP72" s="145"/>
      <c r="AQ72" s="145"/>
      <c r="AR72" s="145"/>
    </row>
    <row r="73" spans="2:44" ht="15.95" hidden="1" customHeight="1" x14ac:dyDescent="0.25">
      <c r="B73" s="145"/>
      <c r="C73" s="145"/>
      <c r="D73" s="145"/>
      <c r="AP73" s="145"/>
      <c r="AQ73" s="145"/>
      <c r="AR73" s="145"/>
    </row>
    <row r="74" spans="2:44" ht="15.95" hidden="1" customHeight="1" x14ac:dyDescent="0.25">
      <c r="B74" s="145"/>
      <c r="C74" s="145"/>
      <c r="D74" s="145"/>
      <c r="AP74" s="145"/>
      <c r="AQ74" s="145"/>
      <c r="AR74" s="145"/>
    </row>
    <row r="75" spans="2:44" ht="15.95" hidden="1" customHeight="1" x14ac:dyDescent="0.25">
      <c r="B75" s="145"/>
      <c r="C75" s="145"/>
      <c r="D75" s="145"/>
      <c r="AP75" s="145"/>
      <c r="AQ75" s="145"/>
      <c r="AR75" s="145"/>
    </row>
    <row r="76" spans="2:44" ht="15.95" hidden="1" customHeight="1" x14ac:dyDescent="0.25">
      <c r="B76" s="145"/>
      <c r="C76" s="145"/>
      <c r="D76" s="145"/>
      <c r="AP76" s="145"/>
      <c r="AQ76" s="145"/>
      <c r="AR76" s="145"/>
    </row>
    <row r="77" spans="2:44" ht="15.95" hidden="1" customHeight="1" x14ac:dyDescent="0.25">
      <c r="B77" s="145"/>
      <c r="C77" s="145"/>
      <c r="D77" s="145"/>
      <c r="AP77" s="145"/>
      <c r="AQ77" s="145"/>
      <c r="AR77" s="145"/>
    </row>
    <row r="78" spans="2:44" ht="15.95" hidden="1" customHeight="1" x14ac:dyDescent="0.25">
      <c r="B78" s="145"/>
      <c r="C78" s="145"/>
      <c r="D78" s="145"/>
      <c r="AP78" s="145"/>
      <c r="AQ78" s="145"/>
      <c r="AR78" s="145"/>
    </row>
    <row r="79" spans="2:44" ht="15.95" hidden="1" customHeight="1" x14ac:dyDescent="0.25">
      <c r="B79" s="145"/>
      <c r="C79" s="145"/>
      <c r="D79" s="145"/>
      <c r="AP79" s="145"/>
      <c r="AQ79" s="145"/>
      <c r="AR79" s="145"/>
    </row>
    <row r="80" spans="2:44" ht="15.95" hidden="1" customHeight="1" x14ac:dyDescent="0.25">
      <c r="B80" s="145"/>
      <c r="C80" s="145"/>
      <c r="D80" s="145"/>
      <c r="AP80" s="145"/>
      <c r="AQ80" s="145"/>
      <c r="AR80" s="145"/>
    </row>
    <row r="81" spans="2:44" ht="15.95" hidden="1" customHeight="1" x14ac:dyDescent="0.25">
      <c r="B81" s="145"/>
      <c r="C81" s="145"/>
      <c r="D81" s="145"/>
      <c r="AP81" s="145"/>
      <c r="AQ81" s="145"/>
      <c r="AR81" s="145"/>
    </row>
    <row r="82" spans="2:44" ht="15.95" hidden="1" customHeight="1" x14ac:dyDescent="0.25">
      <c r="B82" s="145"/>
      <c r="C82" s="145"/>
      <c r="D82" s="145"/>
      <c r="AP82" s="145"/>
      <c r="AQ82" s="145"/>
      <c r="AR82" s="145"/>
    </row>
    <row r="83" spans="2:44" ht="15.95" hidden="1" customHeight="1" x14ac:dyDescent="0.25">
      <c r="B83" s="145"/>
      <c r="C83" s="145"/>
      <c r="D83" s="145"/>
      <c r="AP83" s="145"/>
      <c r="AQ83" s="145"/>
      <c r="AR83" s="145"/>
    </row>
    <row r="84" spans="2:44" ht="15.95" hidden="1" customHeight="1" x14ac:dyDescent="0.25">
      <c r="B84" s="145"/>
      <c r="C84" s="145"/>
      <c r="D84" s="145"/>
      <c r="AP84" s="145"/>
      <c r="AQ84" s="145"/>
      <c r="AR84" s="145"/>
    </row>
    <row r="85" spans="2:44" ht="15.95" hidden="1" customHeight="1" x14ac:dyDescent="0.25">
      <c r="B85" s="145"/>
      <c r="C85" s="145"/>
      <c r="D85" s="145"/>
      <c r="AP85" s="145"/>
      <c r="AQ85" s="145"/>
      <c r="AR85" s="145"/>
    </row>
    <row r="86" spans="2:44" ht="15.95" hidden="1" customHeight="1" x14ac:dyDescent="0.25">
      <c r="B86" s="145"/>
      <c r="C86" s="145"/>
      <c r="D86" s="145"/>
      <c r="AP86" s="145"/>
      <c r="AQ86" s="145"/>
      <c r="AR86" s="145"/>
    </row>
    <row r="87" spans="2:44" ht="15.95" hidden="1" customHeight="1" x14ac:dyDescent="0.25">
      <c r="B87" s="145"/>
      <c r="C87" s="145"/>
      <c r="D87" s="145"/>
      <c r="AP87" s="145"/>
      <c r="AQ87" s="145"/>
      <c r="AR87" s="145"/>
    </row>
    <row r="88" spans="2:44" ht="15.95" hidden="1" customHeight="1" x14ac:dyDescent="0.25">
      <c r="B88" s="145"/>
      <c r="C88" s="145"/>
      <c r="D88" s="145"/>
      <c r="AP88" s="145"/>
      <c r="AQ88" s="145"/>
      <c r="AR88" s="145"/>
    </row>
    <row r="89" spans="2:44" ht="15.95" hidden="1" customHeight="1" x14ac:dyDescent="0.25">
      <c r="B89" s="145"/>
      <c r="C89" s="145"/>
      <c r="D89" s="145"/>
      <c r="AP89" s="145"/>
      <c r="AQ89" s="145"/>
      <c r="AR89" s="145"/>
    </row>
    <row r="90" spans="2:44" ht="15.95" hidden="1" customHeight="1" x14ac:dyDescent="0.25">
      <c r="B90" s="145"/>
      <c r="C90" s="145"/>
      <c r="D90" s="145"/>
      <c r="AP90" s="145"/>
      <c r="AQ90" s="145"/>
      <c r="AR90" s="145"/>
    </row>
    <row r="91" spans="2:44" ht="15.95" hidden="1" customHeight="1" x14ac:dyDescent="0.25">
      <c r="B91" s="145"/>
      <c r="C91" s="145"/>
      <c r="D91" s="145"/>
      <c r="AP91" s="145"/>
      <c r="AQ91" s="145"/>
      <c r="AR91" s="145"/>
    </row>
    <row r="92" spans="2:44" ht="15.95" hidden="1" customHeight="1" x14ac:dyDescent="0.25">
      <c r="B92" s="145"/>
      <c r="C92" s="145"/>
      <c r="D92" s="145"/>
      <c r="AP92" s="145"/>
      <c r="AQ92" s="145"/>
      <c r="AR92" s="145"/>
    </row>
    <row r="93" spans="2:44" ht="15.95" hidden="1" customHeight="1" x14ac:dyDescent="0.25">
      <c r="B93" s="145"/>
      <c r="C93" s="145"/>
      <c r="D93" s="145"/>
      <c r="E93" s="145"/>
      <c r="F93" s="145"/>
      <c r="G93" s="145"/>
      <c r="H93" s="145"/>
      <c r="I93" s="145"/>
      <c r="J93" s="145"/>
      <c r="K93" s="145"/>
      <c r="L93" s="145"/>
      <c r="M93" s="145"/>
      <c r="N93" s="145"/>
      <c r="O93" s="145"/>
      <c r="P93" s="145"/>
      <c r="Q93" s="145"/>
      <c r="R93" s="145"/>
      <c r="S93" s="145"/>
      <c r="T93" s="145"/>
      <c r="U93" s="145"/>
      <c r="V93" s="145"/>
      <c r="W93" s="145"/>
      <c r="X93" s="145"/>
      <c r="Y93" s="145"/>
      <c r="Z93" s="145"/>
      <c r="AA93" s="145"/>
      <c r="AB93" s="145"/>
      <c r="AC93" s="145"/>
      <c r="AD93" s="145"/>
      <c r="AE93" s="145"/>
      <c r="AF93" s="145"/>
      <c r="AG93" s="145"/>
      <c r="AH93" s="145"/>
      <c r="AI93" s="145"/>
      <c r="AJ93" s="145"/>
      <c r="AK93" s="145"/>
      <c r="AL93" s="145"/>
      <c r="AM93" s="145"/>
      <c r="AN93" s="145"/>
      <c r="AO93" s="145"/>
      <c r="AP93" s="145"/>
      <c r="AQ93" s="145"/>
      <c r="AR93" s="145"/>
    </row>
    <row r="94" spans="2:44" ht="15.95" hidden="1" customHeight="1" x14ac:dyDescent="0.25">
      <c r="B94" s="145"/>
      <c r="C94" s="145"/>
      <c r="D94" s="145"/>
      <c r="E94" s="145"/>
      <c r="F94" s="145"/>
      <c r="G94" s="145"/>
      <c r="H94" s="145"/>
      <c r="I94" s="145"/>
      <c r="J94" s="145"/>
      <c r="K94" s="145"/>
      <c r="L94" s="145"/>
      <c r="M94" s="145"/>
      <c r="N94" s="145"/>
      <c r="O94" s="145"/>
      <c r="P94" s="145"/>
      <c r="Q94" s="145"/>
      <c r="R94" s="145"/>
      <c r="S94" s="145"/>
      <c r="T94" s="145"/>
      <c r="U94" s="145"/>
      <c r="V94" s="145"/>
      <c r="W94" s="145"/>
      <c r="X94" s="145"/>
      <c r="Y94" s="145"/>
      <c r="Z94" s="145"/>
      <c r="AA94" s="145"/>
      <c r="AB94" s="145"/>
      <c r="AC94" s="145"/>
      <c r="AD94" s="145"/>
      <c r="AE94" s="145"/>
      <c r="AF94" s="145"/>
      <c r="AG94" s="145"/>
      <c r="AH94" s="145"/>
      <c r="AI94" s="145"/>
      <c r="AJ94" s="145"/>
      <c r="AK94" s="145"/>
      <c r="AL94" s="145"/>
      <c r="AM94" s="145"/>
      <c r="AN94" s="145"/>
      <c r="AO94" s="145"/>
      <c r="AP94" s="145"/>
      <c r="AQ94" s="145"/>
      <c r="AR94" s="145"/>
    </row>
    <row r="95" spans="2:44" ht="15.95" hidden="1" customHeight="1" x14ac:dyDescent="0.25">
      <c r="B95" s="145"/>
      <c r="C95" s="145"/>
      <c r="D95" s="145"/>
      <c r="E95" s="145"/>
      <c r="F95" s="145"/>
      <c r="G95" s="145"/>
      <c r="H95" s="145"/>
      <c r="I95" s="145"/>
      <c r="J95" s="145"/>
      <c r="K95" s="145"/>
      <c r="L95" s="145"/>
      <c r="M95" s="145"/>
      <c r="N95" s="145"/>
      <c r="O95" s="145"/>
      <c r="P95" s="145"/>
      <c r="Q95" s="145"/>
      <c r="R95" s="145"/>
      <c r="S95" s="145"/>
      <c r="T95" s="145"/>
      <c r="U95" s="145"/>
      <c r="V95" s="145"/>
      <c r="W95" s="145"/>
      <c r="X95" s="145"/>
      <c r="Y95" s="145"/>
      <c r="Z95" s="145"/>
      <c r="AA95" s="145"/>
      <c r="AB95" s="145"/>
      <c r="AC95" s="145"/>
      <c r="AD95" s="145"/>
      <c r="AE95" s="145"/>
      <c r="AF95" s="145"/>
      <c r="AG95" s="145"/>
      <c r="AH95" s="145"/>
      <c r="AI95" s="145"/>
      <c r="AJ95" s="145"/>
      <c r="AK95" s="145"/>
      <c r="AL95" s="145"/>
      <c r="AM95" s="145"/>
      <c r="AN95" s="145"/>
      <c r="AO95" s="145"/>
      <c r="AP95" s="145"/>
      <c r="AQ95" s="145"/>
      <c r="AR95" s="145"/>
    </row>
    <row r="96" spans="2:44" ht="15.95" hidden="1" customHeight="1" x14ac:dyDescent="0.25">
      <c r="B96" s="145"/>
      <c r="C96" s="145"/>
      <c r="D96" s="145"/>
      <c r="E96" s="145"/>
      <c r="F96" s="145"/>
      <c r="G96" s="145"/>
      <c r="H96" s="145"/>
      <c r="I96" s="145"/>
      <c r="J96" s="145"/>
      <c r="K96" s="145"/>
      <c r="L96" s="145"/>
      <c r="M96" s="145"/>
      <c r="N96" s="145"/>
      <c r="O96" s="145"/>
      <c r="P96" s="145"/>
      <c r="Q96" s="145"/>
      <c r="R96" s="145"/>
      <c r="S96" s="145"/>
      <c r="T96" s="145"/>
      <c r="U96" s="145"/>
      <c r="V96" s="145"/>
      <c r="W96" s="145"/>
      <c r="X96" s="145"/>
      <c r="Y96" s="145"/>
      <c r="Z96" s="145"/>
      <c r="AA96" s="145"/>
      <c r="AB96" s="145"/>
      <c r="AC96" s="145"/>
      <c r="AD96" s="145"/>
      <c r="AE96" s="145"/>
      <c r="AF96" s="145"/>
      <c r="AG96" s="145"/>
      <c r="AH96" s="145"/>
      <c r="AI96" s="145"/>
      <c r="AJ96" s="145"/>
      <c r="AK96" s="145"/>
      <c r="AL96" s="145"/>
      <c r="AM96" s="145"/>
      <c r="AN96" s="145"/>
      <c r="AO96" s="145"/>
      <c r="AP96" s="145"/>
      <c r="AQ96" s="145"/>
      <c r="AR96" s="145"/>
    </row>
    <row r="97" spans="2:44" ht="15.95" hidden="1" customHeight="1" x14ac:dyDescent="0.25">
      <c r="B97" s="145"/>
      <c r="C97" s="145"/>
      <c r="D97" s="145"/>
      <c r="E97" s="145"/>
      <c r="F97" s="145"/>
      <c r="G97" s="145"/>
      <c r="H97" s="145"/>
      <c r="I97" s="145"/>
      <c r="J97" s="145"/>
      <c r="K97" s="145"/>
      <c r="L97" s="145"/>
      <c r="M97" s="145"/>
      <c r="N97" s="145"/>
      <c r="O97" s="145"/>
      <c r="P97" s="145"/>
      <c r="Q97" s="145"/>
      <c r="R97" s="145"/>
      <c r="S97" s="145"/>
      <c r="T97" s="145"/>
      <c r="U97" s="145"/>
      <c r="V97" s="145"/>
      <c r="W97" s="145"/>
      <c r="X97" s="145"/>
      <c r="Y97" s="145"/>
      <c r="Z97" s="145"/>
      <c r="AA97" s="145"/>
      <c r="AB97" s="145"/>
      <c r="AC97" s="145"/>
      <c r="AD97" s="145"/>
      <c r="AE97" s="145"/>
      <c r="AF97" s="145"/>
      <c r="AG97" s="145"/>
      <c r="AH97" s="145"/>
      <c r="AI97" s="145"/>
      <c r="AJ97" s="145"/>
      <c r="AK97" s="145"/>
      <c r="AL97" s="145"/>
      <c r="AM97" s="145"/>
      <c r="AN97" s="145"/>
      <c r="AO97" s="145"/>
      <c r="AP97" s="145"/>
      <c r="AQ97" s="145"/>
      <c r="AR97" s="145"/>
    </row>
    <row r="98" spans="2:44" ht="15.95" hidden="1" customHeight="1" x14ac:dyDescent="0.25">
      <c r="B98" s="145"/>
      <c r="C98" s="145"/>
      <c r="D98" s="145"/>
      <c r="E98" s="145"/>
      <c r="F98" s="145"/>
      <c r="G98" s="145"/>
      <c r="H98" s="145"/>
      <c r="I98" s="145"/>
      <c r="J98" s="145"/>
      <c r="K98" s="145"/>
      <c r="L98" s="145"/>
      <c r="M98" s="145"/>
      <c r="N98" s="145"/>
      <c r="O98" s="145"/>
      <c r="P98" s="145"/>
      <c r="Q98" s="145"/>
      <c r="R98" s="145"/>
      <c r="S98" s="145"/>
      <c r="T98" s="145"/>
      <c r="U98" s="145"/>
      <c r="V98" s="145"/>
      <c r="W98" s="145"/>
      <c r="X98" s="145"/>
      <c r="Y98" s="145"/>
      <c r="Z98" s="145"/>
      <c r="AA98" s="145"/>
      <c r="AB98" s="145"/>
      <c r="AC98" s="145"/>
      <c r="AD98" s="145"/>
      <c r="AE98" s="145"/>
      <c r="AF98" s="145"/>
      <c r="AG98" s="145"/>
      <c r="AH98" s="145"/>
      <c r="AI98" s="145"/>
      <c r="AJ98" s="145"/>
      <c r="AK98" s="145"/>
      <c r="AL98" s="145"/>
      <c r="AM98" s="145"/>
      <c r="AN98" s="145"/>
      <c r="AO98" s="145"/>
      <c r="AP98" s="145"/>
      <c r="AQ98" s="145"/>
      <c r="AR98" s="145"/>
    </row>
    <row r="99" spans="2:44" ht="15.95" hidden="1" customHeight="1" x14ac:dyDescent="0.25">
      <c r="B99" s="145"/>
      <c r="C99" s="145"/>
      <c r="D99" s="145"/>
      <c r="E99" s="145"/>
      <c r="F99" s="145"/>
      <c r="G99" s="145"/>
      <c r="H99" s="145"/>
      <c r="I99" s="145"/>
      <c r="J99" s="145"/>
      <c r="K99" s="145"/>
      <c r="L99" s="145"/>
      <c r="M99" s="145"/>
      <c r="N99" s="145"/>
      <c r="O99" s="145"/>
      <c r="P99" s="145"/>
      <c r="Q99" s="145"/>
      <c r="R99" s="145"/>
      <c r="S99" s="145"/>
      <c r="T99" s="145"/>
      <c r="U99" s="145"/>
      <c r="V99" s="145"/>
      <c r="W99" s="145"/>
      <c r="X99" s="145"/>
      <c r="Y99" s="145"/>
      <c r="Z99" s="145"/>
      <c r="AA99" s="145"/>
      <c r="AB99" s="145"/>
      <c r="AC99" s="145"/>
      <c r="AD99" s="145"/>
      <c r="AE99" s="145"/>
      <c r="AF99" s="145"/>
      <c r="AG99" s="145"/>
      <c r="AH99" s="145"/>
      <c r="AI99" s="145"/>
      <c r="AJ99" s="145"/>
      <c r="AK99" s="145"/>
      <c r="AL99" s="145"/>
      <c r="AM99" s="145"/>
      <c r="AN99" s="145"/>
      <c r="AO99" s="145"/>
      <c r="AP99" s="145"/>
      <c r="AQ99" s="145"/>
      <c r="AR99" s="145"/>
    </row>
    <row r="100" spans="2:44" ht="15.95" hidden="1" customHeight="1" x14ac:dyDescent="0.25">
      <c r="B100" s="145"/>
      <c r="C100" s="145"/>
      <c r="D100" s="145"/>
      <c r="E100" s="145"/>
      <c r="F100" s="145"/>
      <c r="G100" s="145"/>
      <c r="H100" s="145"/>
      <c r="I100" s="145"/>
      <c r="J100" s="145"/>
      <c r="K100" s="145"/>
      <c r="L100" s="145"/>
      <c r="M100" s="145"/>
      <c r="N100" s="145"/>
      <c r="O100" s="145"/>
      <c r="P100" s="145"/>
      <c r="Q100" s="145"/>
      <c r="R100" s="145"/>
      <c r="S100" s="145"/>
      <c r="T100" s="145"/>
      <c r="U100" s="145"/>
      <c r="V100" s="145"/>
      <c r="W100" s="145"/>
      <c r="X100" s="145"/>
      <c r="Y100" s="145"/>
      <c r="Z100" s="145"/>
      <c r="AA100" s="145"/>
      <c r="AB100" s="145"/>
      <c r="AC100" s="145"/>
      <c r="AD100" s="145"/>
      <c r="AE100" s="145"/>
      <c r="AF100" s="145"/>
      <c r="AG100" s="145"/>
      <c r="AH100" s="145"/>
      <c r="AI100" s="145"/>
      <c r="AJ100" s="145"/>
      <c r="AK100" s="145"/>
      <c r="AL100" s="145"/>
      <c r="AM100" s="145"/>
      <c r="AN100" s="145"/>
      <c r="AO100" s="145"/>
      <c r="AP100" s="145"/>
      <c r="AQ100" s="145"/>
      <c r="AR100" s="145"/>
    </row>
    <row r="101" spans="2:44" ht="15.95" hidden="1" customHeight="1" x14ac:dyDescent="0.25">
      <c r="B101" s="145"/>
      <c r="C101" s="145"/>
      <c r="D101" s="145"/>
      <c r="E101" s="145"/>
      <c r="F101" s="145"/>
      <c r="G101" s="145"/>
      <c r="H101" s="145"/>
      <c r="I101" s="145"/>
      <c r="J101" s="145"/>
      <c r="K101" s="145"/>
      <c r="L101" s="145"/>
      <c r="M101" s="145"/>
      <c r="N101" s="145"/>
      <c r="O101" s="145"/>
      <c r="P101" s="145"/>
      <c r="Q101" s="145"/>
      <c r="R101" s="145"/>
      <c r="S101" s="145"/>
      <c r="T101" s="145"/>
      <c r="U101" s="145"/>
      <c r="V101" s="145"/>
      <c r="W101" s="145"/>
      <c r="X101" s="145"/>
      <c r="Y101" s="145"/>
      <c r="Z101" s="145"/>
      <c r="AA101" s="145"/>
      <c r="AB101" s="145"/>
      <c r="AC101" s="145"/>
      <c r="AD101" s="145"/>
      <c r="AE101" s="145"/>
      <c r="AF101" s="145"/>
      <c r="AG101" s="145"/>
      <c r="AH101" s="145"/>
      <c r="AI101" s="145"/>
      <c r="AJ101" s="145"/>
      <c r="AK101" s="145"/>
      <c r="AL101" s="145"/>
      <c r="AM101" s="145"/>
      <c r="AN101" s="145"/>
      <c r="AO101" s="145"/>
      <c r="AP101" s="145"/>
      <c r="AQ101" s="145"/>
      <c r="AR101" s="145"/>
    </row>
    <row r="102" spans="2:44" ht="15.95" hidden="1" customHeight="1" x14ac:dyDescent="0.25">
      <c r="B102" s="145"/>
      <c r="C102" s="145"/>
      <c r="D102" s="145"/>
      <c r="E102" s="145"/>
      <c r="F102" s="145"/>
      <c r="G102" s="145"/>
      <c r="H102" s="145"/>
      <c r="I102" s="145"/>
      <c r="J102" s="145"/>
      <c r="K102" s="145"/>
      <c r="L102" s="145"/>
      <c r="M102" s="145"/>
      <c r="N102" s="145"/>
      <c r="O102" s="145"/>
      <c r="P102" s="145"/>
      <c r="Q102" s="145"/>
      <c r="R102" s="145"/>
      <c r="S102" s="145"/>
      <c r="T102" s="145"/>
      <c r="U102" s="145"/>
      <c r="V102" s="145"/>
      <c r="W102" s="145"/>
      <c r="X102" s="145"/>
      <c r="Y102" s="145"/>
      <c r="Z102" s="145"/>
      <c r="AA102" s="145"/>
      <c r="AB102" s="145"/>
      <c r="AC102" s="145"/>
      <c r="AD102" s="145"/>
      <c r="AE102" s="145"/>
      <c r="AF102" s="145"/>
      <c r="AG102" s="145"/>
      <c r="AH102" s="145"/>
      <c r="AI102" s="145"/>
      <c r="AJ102" s="145"/>
      <c r="AK102" s="145"/>
      <c r="AL102" s="145"/>
      <c r="AM102" s="145"/>
      <c r="AN102" s="145"/>
      <c r="AO102" s="145"/>
      <c r="AP102" s="145"/>
      <c r="AQ102" s="145"/>
      <c r="AR102" s="145"/>
    </row>
    <row r="103" spans="2:44" ht="15.95" hidden="1" customHeight="1" x14ac:dyDescent="0.25">
      <c r="B103" s="145"/>
      <c r="C103" s="145"/>
      <c r="D103" s="145"/>
      <c r="E103" s="145"/>
      <c r="F103" s="145"/>
      <c r="G103" s="145"/>
      <c r="H103" s="145"/>
      <c r="I103" s="145"/>
      <c r="J103" s="145"/>
      <c r="K103" s="145"/>
      <c r="L103" s="145"/>
      <c r="M103" s="145"/>
      <c r="N103" s="145"/>
      <c r="O103" s="145"/>
      <c r="P103" s="145"/>
      <c r="Q103" s="145"/>
      <c r="R103" s="145"/>
      <c r="S103" s="145"/>
      <c r="T103" s="145"/>
      <c r="U103" s="145"/>
      <c r="V103" s="145"/>
      <c r="W103" s="145"/>
      <c r="X103" s="145"/>
      <c r="Y103" s="145"/>
      <c r="Z103" s="145"/>
      <c r="AA103" s="145"/>
      <c r="AB103" s="145"/>
      <c r="AC103" s="145"/>
      <c r="AD103" s="145"/>
      <c r="AE103" s="145"/>
      <c r="AF103" s="145"/>
      <c r="AG103" s="145"/>
      <c r="AH103" s="145"/>
      <c r="AI103" s="145"/>
      <c r="AJ103" s="145"/>
      <c r="AK103" s="145"/>
      <c r="AL103" s="145"/>
      <c r="AM103" s="145"/>
      <c r="AN103" s="145"/>
      <c r="AO103" s="145"/>
      <c r="AP103" s="145"/>
      <c r="AQ103" s="145"/>
      <c r="AR103" s="145"/>
    </row>
    <row r="104" spans="2:44" ht="15.95" hidden="1" customHeight="1" x14ac:dyDescent="0.25">
      <c r="B104" s="145"/>
      <c r="C104" s="145"/>
      <c r="D104" s="145"/>
      <c r="E104" s="145"/>
      <c r="F104" s="145"/>
      <c r="G104" s="145"/>
      <c r="H104" s="145"/>
      <c r="I104" s="145"/>
      <c r="J104" s="145"/>
      <c r="K104" s="145"/>
      <c r="L104" s="145"/>
      <c r="M104" s="145"/>
      <c r="N104" s="145"/>
      <c r="O104" s="145"/>
      <c r="P104" s="145"/>
      <c r="Q104" s="145"/>
      <c r="R104" s="145"/>
      <c r="S104" s="145"/>
      <c r="T104" s="145"/>
      <c r="U104" s="145"/>
      <c r="V104" s="145"/>
      <c r="W104" s="145"/>
      <c r="X104" s="145"/>
      <c r="Y104" s="145"/>
      <c r="Z104" s="145"/>
      <c r="AA104" s="145"/>
      <c r="AB104" s="145"/>
      <c r="AC104" s="145"/>
      <c r="AD104" s="145"/>
      <c r="AE104" s="145"/>
      <c r="AF104" s="145"/>
      <c r="AG104" s="145"/>
      <c r="AH104" s="145"/>
      <c r="AI104" s="145"/>
      <c r="AJ104" s="145"/>
      <c r="AK104" s="145"/>
      <c r="AL104" s="145"/>
      <c r="AM104" s="145"/>
      <c r="AN104" s="145"/>
      <c r="AO104" s="145"/>
      <c r="AP104" s="145"/>
      <c r="AQ104" s="145"/>
      <c r="AR104" s="145"/>
    </row>
    <row r="105" spans="2:44" ht="15.95" hidden="1" customHeight="1" x14ac:dyDescent="0.25">
      <c r="B105" s="145"/>
      <c r="C105" s="145"/>
      <c r="D105" s="145"/>
      <c r="E105" s="145"/>
      <c r="F105" s="145"/>
      <c r="G105" s="145"/>
      <c r="H105" s="145"/>
      <c r="I105" s="145"/>
      <c r="J105" s="145"/>
      <c r="K105" s="145"/>
      <c r="L105" s="145"/>
      <c r="M105" s="145"/>
      <c r="N105" s="145"/>
      <c r="O105" s="145"/>
      <c r="P105" s="145"/>
      <c r="Q105" s="145"/>
      <c r="R105" s="145"/>
      <c r="S105" s="145"/>
      <c r="T105" s="145"/>
      <c r="U105" s="145"/>
      <c r="V105" s="145"/>
      <c r="W105" s="145"/>
      <c r="X105" s="145"/>
      <c r="Y105" s="145"/>
      <c r="Z105" s="145"/>
      <c r="AA105" s="145"/>
      <c r="AB105" s="145"/>
      <c r="AC105" s="145"/>
      <c r="AD105" s="145"/>
      <c r="AE105" s="145"/>
      <c r="AF105" s="145"/>
      <c r="AG105" s="145"/>
      <c r="AH105" s="145"/>
      <c r="AI105" s="145"/>
      <c r="AJ105" s="145"/>
      <c r="AK105" s="145"/>
      <c r="AL105" s="145"/>
      <c r="AM105" s="145"/>
      <c r="AN105" s="145"/>
      <c r="AO105" s="145"/>
      <c r="AP105" s="145"/>
      <c r="AQ105" s="145"/>
      <c r="AR105" s="145"/>
    </row>
    <row r="106" spans="2:44" ht="15.95" hidden="1" customHeight="1" x14ac:dyDescent="0.25">
      <c r="B106" s="145"/>
      <c r="C106" s="145"/>
      <c r="D106" s="145"/>
      <c r="E106" s="145"/>
      <c r="F106" s="145"/>
      <c r="G106" s="145"/>
      <c r="H106" s="145"/>
      <c r="I106" s="145"/>
      <c r="J106" s="145"/>
      <c r="K106" s="145"/>
      <c r="L106" s="145"/>
      <c r="M106" s="145"/>
      <c r="N106" s="145"/>
      <c r="O106" s="145"/>
      <c r="P106" s="145"/>
      <c r="Q106" s="145"/>
      <c r="R106" s="145"/>
      <c r="S106" s="145"/>
      <c r="T106" s="145"/>
      <c r="U106" s="145"/>
      <c r="V106" s="145"/>
      <c r="W106" s="145"/>
      <c r="X106" s="145"/>
      <c r="Y106" s="145"/>
      <c r="Z106" s="145"/>
      <c r="AA106" s="145"/>
      <c r="AB106" s="145"/>
      <c r="AC106" s="145"/>
      <c r="AD106" s="145"/>
      <c r="AE106" s="145"/>
      <c r="AF106" s="145"/>
      <c r="AG106" s="145"/>
      <c r="AH106" s="145"/>
      <c r="AI106" s="145"/>
      <c r="AJ106" s="145"/>
      <c r="AK106" s="145"/>
      <c r="AL106" s="145"/>
      <c r="AM106" s="145"/>
      <c r="AN106" s="145"/>
      <c r="AO106" s="145"/>
      <c r="AP106" s="145"/>
      <c r="AQ106" s="145"/>
      <c r="AR106" s="145"/>
    </row>
    <row r="107" spans="2:44" ht="15.95" hidden="1" customHeight="1" x14ac:dyDescent="0.25">
      <c r="B107" s="145"/>
      <c r="C107" s="145"/>
      <c r="D107" s="145"/>
      <c r="E107" s="145"/>
      <c r="F107" s="145"/>
      <c r="G107" s="145"/>
      <c r="H107" s="145"/>
      <c r="I107" s="145"/>
      <c r="J107" s="145"/>
      <c r="K107" s="145"/>
      <c r="L107" s="145"/>
      <c r="M107" s="145"/>
      <c r="N107" s="145"/>
      <c r="O107" s="145"/>
      <c r="P107" s="145"/>
      <c r="Q107" s="145"/>
      <c r="R107" s="145"/>
      <c r="S107" s="145"/>
      <c r="T107" s="145"/>
      <c r="U107" s="145"/>
      <c r="V107" s="145"/>
      <c r="W107" s="145"/>
      <c r="X107" s="145"/>
      <c r="Y107" s="145"/>
      <c r="Z107" s="145"/>
      <c r="AA107" s="145"/>
      <c r="AB107" s="145"/>
      <c r="AC107" s="145"/>
      <c r="AD107" s="145"/>
      <c r="AE107" s="145"/>
      <c r="AF107" s="145"/>
      <c r="AG107" s="145"/>
      <c r="AH107" s="145"/>
      <c r="AI107" s="145"/>
      <c r="AJ107" s="145"/>
      <c r="AK107" s="145"/>
      <c r="AL107" s="145"/>
      <c r="AM107" s="145"/>
      <c r="AN107" s="145"/>
      <c r="AO107" s="145"/>
      <c r="AP107" s="145"/>
      <c r="AQ107" s="145"/>
      <c r="AR107" s="145"/>
    </row>
    <row r="108" spans="2:44" ht="15.95" hidden="1" customHeight="1" x14ac:dyDescent="0.25">
      <c r="B108" s="145"/>
      <c r="C108" s="145"/>
      <c r="D108" s="145"/>
      <c r="E108" s="145"/>
      <c r="F108" s="145"/>
      <c r="G108" s="145"/>
      <c r="H108" s="145"/>
      <c r="I108" s="145"/>
      <c r="J108" s="145"/>
      <c r="K108" s="145"/>
      <c r="L108" s="145"/>
      <c r="M108" s="145"/>
      <c r="N108" s="145"/>
      <c r="O108" s="145"/>
      <c r="P108" s="145"/>
      <c r="Q108" s="145"/>
      <c r="R108" s="145"/>
      <c r="S108" s="145"/>
      <c r="T108" s="145"/>
      <c r="U108" s="145"/>
      <c r="V108" s="145"/>
      <c r="W108" s="145"/>
      <c r="X108" s="145"/>
      <c r="Y108" s="145"/>
      <c r="Z108" s="145"/>
      <c r="AA108" s="145"/>
      <c r="AB108" s="145"/>
      <c r="AC108" s="145"/>
      <c r="AD108" s="145"/>
      <c r="AE108" s="145"/>
      <c r="AF108" s="145"/>
      <c r="AG108" s="145"/>
      <c r="AH108" s="145"/>
      <c r="AI108" s="145"/>
      <c r="AJ108" s="145"/>
      <c r="AK108" s="145"/>
      <c r="AL108" s="145"/>
      <c r="AM108" s="145"/>
      <c r="AN108" s="145"/>
      <c r="AO108" s="145"/>
      <c r="AP108" s="145"/>
      <c r="AQ108" s="145"/>
      <c r="AR108" s="145"/>
    </row>
    <row r="109" spans="2:44" ht="15.95" hidden="1" customHeight="1" x14ac:dyDescent="0.25">
      <c r="B109" s="145"/>
      <c r="C109" s="145"/>
      <c r="D109" s="145"/>
      <c r="E109" s="145"/>
      <c r="F109" s="145"/>
      <c r="G109" s="145"/>
      <c r="H109" s="145"/>
      <c r="I109" s="145"/>
      <c r="J109" s="145"/>
      <c r="K109" s="145"/>
      <c r="L109" s="145"/>
      <c r="M109" s="145"/>
      <c r="N109" s="145"/>
      <c r="O109" s="145"/>
      <c r="P109" s="145"/>
      <c r="Q109" s="145"/>
      <c r="R109" s="145"/>
      <c r="S109" s="145"/>
      <c r="T109" s="145"/>
      <c r="U109" s="145"/>
      <c r="V109" s="145"/>
      <c r="W109" s="145"/>
      <c r="X109" s="145"/>
      <c r="Y109" s="145"/>
      <c r="Z109" s="145"/>
      <c r="AA109" s="145"/>
      <c r="AB109" s="145"/>
      <c r="AC109" s="145"/>
      <c r="AD109" s="145"/>
      <c r="AE109" s="145"/>
      <c r="AF109" s="145"/>
      <c r="AG109" s="145"/>
      <c r="AH109" s="145"/>
      <c r="AI109" s="145"/>
      <c r="AJ109" s="145"/>
      <c r="AK109" s="145"/>
      <c r="AL109" s="145"/>
      <c r="AM109" s="145"/>
      <c r="AN109" s="145"/>
      <c r="AO109" s="145"/>
      <c r="AP109" s="145"/>
      <c r="AQ109" s="145"/>
      <c r="AR109" s="145"/>
    </row>
    <row r="110" spans="2:44" ht="15.95" hidden="1" customHeight="1" x14ac:dyDescent="0.25">
      <c r="B110" s="145"/>
      <c r="C110" s="145"/>
      <c r="D110" s="145"/>
      <c r="E110" s="145"/>
      <c r="F110" s="145"/>
      <c r="G110" s="145"/>
      <c r="H110" s="145"/>
      <c r="I110" s="145"/>
      <c r="J110" s="145"/>
      <c r="K110" s="145"/>
      <c r="L110" s="145"/>
      <c r="M110" s="145"/>
      <c r="N110" s="145"/>
      <c r="O110" s="145"/>
      <c r="P110" s="145"/>
      <c r="Q110" s="145"/>
      <c r="R110" s="145"/>
      <c r="S110" s="145"/>
      <c r="T110" s="145"/>
      <c r="U110" s="145"/>
      <c r="V110" s="145"/>
      <c r="W110" s="145"/>
      <c r="X110" s="145"/>
      <c r="Y110" s="145"/>
      <c r="Z110" s="145"/>
      <c r="AA110" s="145"/>
      <c r="AB110" s="145"/>
      <c r="AC110" s="145"/>
      <c r="AD110" s="145"/>
      <c r="AE110" s="145"/>
      <c r="AF110" s="145"/>
      <c r="AG110" s="145"/>
      <c r="AH110" s="145"/>
      <c r="AI110" s="145"/>
      <c r="AJ110" s="145"/>
      <c r="AK110" s="145"/>
      <c r="AL110" s="145"/>
      <c r="AM110" s="145"/>
      <c r="AN110" s="145"/>
      <c r="AO110" s="145"/>
      <c r="AP110" s="145"/>
      <c r="AQ110" s="145"/>
      <c r="AR110" s="145"/>
    </row>
    <row r="111" spans="2:44" ht="15.95" hidden="1" customHeight="1" x14ac:dyDescent="0.25">
      <c r="B111" s="145"/>
      <c r="C111" s="145"/>
      <c r="D111" s="145"/>
      <c r="E111" s="145"/>
      <c r="F111" s="145"/>
      <c r="G111" s="145"/>
      <c r="H111" s="145"/>
      <c r="I111" s="145"/>
      <c r="J111" s="145"/>
      <c r="K111" s="145"/>
      <c r="L111" s="145"/>
      <c r="M111" s="145"/>
      <c r="N111" s="145"/>
      <c r="O111" s="145"/>
      <c r="P111" s="145"/>
      <c r="Q111" s="145"/>
      <c r="R111" s="145"/>
      <c r="S111" s="145"/>
      <c r="T111" s="145"/>
      <c r="U111" s="145"/>
      <c r="V111" s="145"/>
      <c r="W111" s="145"/>
      <c r="X111" s="145"/>
      <c r="Y111" s="145"/>
      <c r="Z111" s="145"/>
      <c r="AA111" s="145"/>
      <c r="AB111" s="145"/>
      <c r="AC111" s="145"/>
      <c r="AD111" s="145"/>
      <c r="AE111" s="145"/>
      <c r="AF111" s="145"/>
      <c r="AG111" s="145"/>
      <c r="AH111" s="145"/>
      <c r="AI111" s="145"/>
      <c r="AJ111" s="145"/>
      <c r="AK111" s="145"/>
      <c r="AL111" s="145"/>
      <c r="AM111" s="145"/>
      <c r="AN111" s="145"/>
      <c r="AO111" s="145"/>
      <c r="AP111" s="145"/>
      <c r="AQ111" s="145"/>
      <c r="AR111" s="145"/>
    </row>
    <row r="112" spans="2:44" ht="15.95" hidden="1" customHeight="1" x14ac:dyDescent="0.25">
      <c r="B112" s="145"/>
      <c r="C112" s="145"/>
      <c r="D112" s="145"/>
      <c r="E112" s="145"/>
      <c r="F112" s="145"/>
      <c r="G112" s="145"/>
      <c r="H112" s="145"/>
      <c r="I112" s="145"/>
      <c r="J112" s="145"/>
      <c r="K112" s="145"/>
      <c r="L112" s="145"/>
      <c r="M112" s="145"/>
      <c r="N112" s="145"/>
      <c r="O112" s="145"/>
      <c r="P112" s="145"/>
      <c r="Q112" s="145"/>
      <c r="R112" s="145"/>
      <c r="S112" s="145"/>
      <c r="T112" s="145"/>
      <c r="U112" s="145"/>
      <c r="V112" s="145"/>
      <c r="W112" s="145"/>
      <c r="X112" s="145"/>
      <c r="Y112" s="145"/>
      <c r="Z112" s="145"/>
      <c r="AA112" s="145"/>
      <c r="AB112" s="145"/>
      <c r="AC112" s="145"/>
      <c r="AD112" s="145"/>
      <c r="AE112" s="145"/>
      <c r="AF112" s="145"/>
      <c r="AG112" s="145"/>
      <c r="AH112" s="145"/>
      <c r="AI112" s="145"/>
      <c r="AJ112" s="145"/>
      <c r="AK112" s="145"/>
      <c r="AL112" s="145"/>
      <c r="AM112" s="145"/>
      <c r="AN112" s="145"/>
      <c r="AO112" s="145"/>
      <c r="AP112" s="145"/>
      <c r="AQ112" s="145"/>
      <c r="AR112" s="145"/>
    </row>
    <row r="113" spans="2:44" ht="15.95" hidden="1" customHeight="1" x14ac:dyDescent="0.25">
      <c r="B113" s="145"/>
      <c r="C113" s="145"/>
      <c r="D113" s="145"/>
      <c r="E113" s="145"/>
      <c r="F113" s="145"/>
      <c r="G113" s="145"/>
      <c r="H113" s="145"/>
      <c r="I113" s="145"/>
      <c r="J113" s="145"/>
      <c r="K113" s="145"/>
      <c r="L113" s="145"/>
      <c r="M113" s="145"/>
      <c r="N113" s="145"/>
      <c r="O113" s="145"/>
      <c r="P113" s="145"/>
      <c r="Q113" s="145"/>
      <c r="R113" s="145"/>
      <c r="S113" s="145"/>
      <c r="T113" s="145"/>
      <c r="U113" s="145"/>
      <c r="V113" s="145"/>
      <c r="W113" s="145"/>
      <c r="X113" s="145"/>
      <c r="Y113" s="145"/>
      <c r="Z113" s="145"/>
      <c r="AA113" s="145"/>
      <c r="AB113" s="145"/>
      <c r="AC113" s="145"/>
      <c r="AD113" s="145"/>
      <c r="AE113" s="145"/>
      <c r="AF113" s="145"/>
      <c r="AG113" s="145"/>
      <c r="AH113" s="145"/>
      <c r="AI113" s="145"/>
      <c r="AJ113" s="145"/>
      <c r="AK113" s="145"/>
      <c r="AL113" s="145"/>
      <c r="AM113" s="145"/>
      <c r="AN113" s="145"/>
      <c r="AO113" s="145"/>
      <c r="AP113" s="145"/>
      <c r="AQ113" s="145"/>
      <c r="AR113" s="145"/>
    </row>
    <row r="114" spans="2:44" ht="15.95" hidden="1" customHeight="1" x14ac:dyDescent="0.25">
      <c r="B114" s="145"/>
      <c r="C114" s="145"/>
      <c r="D114" s="145"/>
      <c r="E114" s="145"/>
      <c r="F114" s="145"/>
      <c r="G114" s="145"/>
      <c r="H114" s="145"/>
      <c r="I114" s="145"/>
      <c r="J114" s="145"/>
      <c r="K114" s="145"/>
      <c r="L114" s="145"/>
      <c r="M114" s="145"/>
      <c r="N114" s="145"/>
      <c r="O114" s="145"/>
      <c r="P114" s="145"/>
      <c r="Q114" s="145"/>
      <c r="R114" s="145"/>
      <c r="S114" s="145"/>
      <c r="T114" s="145"/>
      <c r="U114" s="145"/>
      <c r="V114" s="145"/>
      <c r="W114" s="145"/>
      <c r="X114" s="145"/>
      <c r="Y114" s="145"/>
      <c r="Z114" s="145"/>
      <c r="AA114" s="145"/>
      <c r="AB114" s="145"/>
      <c r="AC114" s="145"/>
      <c r="AD114" s="145"/>
      <c r="AE114" s="145"/>
      <c r="AF114" s="145"/>
      <c r="AG114" s="145"/>
      <c r="AH114" s="145"/>
      <c r="AI114" s="145"/>
      <c r="AJ114" s="145"/>
      <c r="AK114" s="145"/>
      <c r="AL114" s="145"/>
      <c r="AM114" s="145"/>
      <c r="AN114" s="145"/>
      <c r="AO114" s="145"/>
      <c r="AP114" s="145"/>
      <c r="AQ114" s="145"/>
      <c r="AR114" s="145"/>
    </row>
    <row r="115" spans="2:44" ht="15.95" hidden="1" customHeight="1" x14ac:dyDescent="0.25">
      <c r="B115" s="145"/>
      <c r="C115" s="145"/>
      <c r="D115" s="145"/>
      <c r="E115" s="145"/>
      <c r="F115" s="145"/>
      <c r="G115" s="145"/>
      <c r="H115" s="145"/>
      <c r="I115" s="145"/>
      <c r="J115" s="145"/>
      <c r="K115" s="145"/>
      <c r="L115" s="145"/>
      <c r="M115" s="145"/>
      <c r="N115" s="145"/>
      <c r="O115" s="145"/>
      <c r="P115" s="145"/>
      <c r="Q115" s="145"/>
      <c r="R115" s="145"/>
      <c r="S115" s="145"/>
      <c r="T115" s="145"/>
      <c r="U115" s="145"/>
      <c r="V115" s="145"/>
      <c r="W115" s="145"/>
      <c r="X115" s="145"/>
      <c r="Y115" s="145"/>
      <c r="Z115" s="145"/>
      <c r="AA115" s="145"/>
      <c r="AB115" s="145"/>
      <c r="AC115" s="145"/>
      <c r="AD115" s="145"/>
      <c r="AE115" s="145"/>
      <c r="AF115" s="145"/>
      <c r="AG115" s="145"/>
      <c r="AH115" s="145"/>
      <c r="AI115" s="145"/>
      <c r="AJ115" s="145"/>
      <c r="AK115" s="145"/>
      <c r="AL115" s="145"/>
      <c r="AM115" s="145"/>
      <c r="AN115" s="145"/>
      <c r="AO115" s="145"/>
      <c r="AP115" s="145"/>
      <c r="AQ115" s="145"/>
      <c r="AR115" s="145"/>
    </row>
    <row r="116" spans="2:44" ht="15.95" hidden="1" customHeight="1" x14ac:dyDescent="0.25">
      <c r="B116" s="145"/>
      <c r="C116" s="145"/>
      <c r="D116" s="145"/>
      <c r="E116" s="145"/>
      <c r="F116" s="145"/>
      <c r="G116" s="145"/>
      <c r="H116" s="145"/>
      <c r="I116" s="145"/>
      <c r="J116" s="145"/>
      <c r="K116" s="145"/>
      <c r="L116" s="145"/>
      <c r="M116" s="145"/>
      <c r="N116" s="145"/>
      <c r="O116" s="145"/>
      <c r="P116" s="145"/>
      <c r="Q116" s="145"/>
      <c r="R116" s="145"/>
      <c r="S116" s="145"/>
      <c r="T116" s="145"/>
      <c r="U116" s="145"/>
      <c r="V116" s="145"/>
      <c r="W116" s="145"/>
      <c r="X116" s="145"/>
      <c r="Y116" s="145"/>
      <c r="Z116" s="145"/>
      <c r="AA116" s="145"/>
      <c r="AB116" s="145"/>
      <c r="AC116" s="145"/>
      <c r="AD116" s="145"/>
      <c r="AE116" s="145"/>
      <c r="AF116" s="145"/>
      <c r="AG116" s="145"/>
      <c r="AH116" s="145"/>
      <c r="AI116" s="145"/>
      <c r="AJ116" s="145"/>
      <c r="AK116" s="145"/>
      <c r="AL116" s="145"/>
      <c r="AM116" s="145"/>
      <c r="AN116" s="145"/>
      <c r="AO116" s="145"/>
      <c r="AP116" s="145"/>
      <c r="AQ116" s="145"/>
      <c r="AR116" s="145"/>
    </row>
    <row r="117" spans="2:44" ht="15.95" hidden="1" customHeight="1" x14ac:dyDescent="0.25">
      <c r="B117" s="145"/>
      <c r="C117" s="145"/>
      <c r="D117" s="145"/>
      <c r="E117" s="145"/>
      <c r="F117" s="145"/>
      <c r="G117" s="145"/>
      <c r="H117" s="145"/>
      <c r="I117" s="145"/>
      <c r="J117" s="145"/>
      <c r="K117" s="145"/>
      <c r="L117" s="145"/>
      <c r="M117" s="145"/>
      <c r="N117" s="145"/>
      <c r="O117" s="145"/>
      <c r="P117" s="145"/>
      <c r="Q117" s="145"/>
      <c r="R117" s="145"/>
      <c r="S117" s="145"/>
      <c r="T117" s="145"/>
      <c r="U117" s="145"/>
      <c r="V117" s="145"/>
      <c r="W117" s="145"/>
      <c r="X117" s="145"/>
      <c r="Y117" s="145"/>
      <c r="Z117" s="145"/>
      <c r="AA117" s="145"/>
      <c r="AB117" s="145"/>
      <c r="AC117" s="145"/>
      <c r="AD117" s="145"/>
      <c r="AE117" s="145"/>
      <c r="AF117" s="145"/>
      <c r="AG117" s="145"/>
      <c r="AH117" s="145"/>
      <c r="AI117" s="145"/>
      <c r="AJ117" s="145"/>
      <c r="AK117" s="145"/>
      <c r="AL117" s="145"/>
      <c r="AM117" s="145"/>
      <c r="AN117" s="145"/>
      <c r="AO117" s="145"/>
      <c r="AP117" s="145"/>
      <c r="AQ117" s="145"/>
      <c r="AR117" s="145"/>
    </row>
    <row r="118" spans="2:44" ht="15.95" hidden="1" customHeight="1" x14ac:dyDescent="0.25">
      <c r="B118" s="145"/>
      <c r="C118" s="145"/>
      <c r="D118" s="145"/>
      <c r="E118" s="145"/>
      <c r="F118" s="145"/>
      <c r="G118" s="145"/>
      <c r="H118" s="145"/>
      <c r="I118" s="145"/>
      <c r="J118" s="145"/>
      <c r="K118" s="145"/>
      <c r="L118" s="145"/>
      <c r="M118" s="145"/>
      <c r="N118" s="145"/>
      <c r="O118" s="145"/>
      <c r="P118" s="145"/>
      <c r="Q118" s="145"/>
      <c r="R118" s="145"/>
      <c r="S118" s="145"/>
      <c r="T118" s="145"/>
      <c r="U118" s="145"/>
      <c r="V118" s="145"/>
      <c r="W118" s="145"/>
      <c r="X118" s="145"/>
      <c r="Y118" s="145"/>
      <c r="Z118" s="145"/>
      <c r="AA118" s="145"/>
      <c r="AB118" s="145"/>
      <c r="AC118" s="145"/>
      <c r="AD118" s="145"/>
      <c r="AE118" s="145"/>
      <c r="AF118" s="145"/>
      <c r="AG118" s="145"/>
      <c r="AH118" s="145"/>
      <c r="AI118" s="145"/>
      <c r="AJ118" s="145"/>
      <c r="AK118" s="145"/>
      <c r="AL118" s="145"/>
      <c r="AM118" s="145"/>
      <c r="AN118" s="145"/>
      <c r="AO118" s="145"/>
      <c r="AP118" s="145"/>
      <c r="AQ118" s="145"/>
      <c r="AR118" s="145"/>
    </row>
    <row r="119" spans="2:44" ht="15.95" hidden="1" customHeight="1" x14ac:dyDescent="0.25">
      <c r="B119" s="145"/>
      <c r="C119" s="145"/>
      <c r="D119" s="145"/>
      <c r="E119" s="145"/>
      <c r="F119" s="145"/>
      <c r="G119" s="145"/>
      <c r="H119" s="145"/>
      <c r="I119" s="145"/>
      <c r="J119" s="145"/>
      <c r="K119" s="145"/>
      <c r="L119" s="145"/>
      <c r="M119" s="145"/>
      <c r="N119" s="145"/>
      <c r="O119" s="145"/>
      <c r="P119" s="145"/>
      <c r="Q119" s="145"/>
      <c r="R119" s="145"/>
      <c r="S119" s="145"/>
      <c r="T119" s="145"/>
      <c r="U119" s="145"/>
      <c r="V119" s="145"/>
      <c r="W119" s="145"/>
      <c r="X119" s="145"/>
      <c r="Y119" s="145"/>
      <c r="Z119" s="145"/>
      <c r="AA119" s="145"/>
      <c r="AB119" s="145"/>
      <c r="AC119" s="145"/>
      <c r="AD119" s="145"/>
      <c r="AE119" s="145"/>
      <c r="AF119" s="145"/>
      <c r="AG119" s="145"/>
      <c r="AH119" s="145"/>
      <c r="AI119" s="145"/>
      <c r="AJ119" s="145"/>
      <c r="AK119" s="145"/>
      <c r="AL119" s="145"/>
      <c r="AM119" s="145"/>
      <c r="AN119" s="145"/>
      <c r="AO119" s="145"/>
      <c r="AP119" s="145"/>
      <c r="AQ119" s="145"/>
      <c r="AR119" s="145"/>
    </row>
    <row r="120" spans="2:44" ht="15.95" hidden="1" customHeight="1" x14ac:dyDescent="0.25">
      <c r="B120" s="145"/>
      <c r="C120" s="145"/>
      <c r="D120" s="145"/>
      <c r="E120" s="145"/>
      <c r="F120" s="145"/>
      <c r="G120" s="145"/>
      <c r="H120" s="145"/>
      <c r="I120" s="145"/>
      <c r="J120" s="145"/>
      <c r="K120" s="145"/>
      <c r="L120" s="145"/>
      <c r="M120" s="145"/>
      <c r="N120" s="145"/>
      <c r="O120" s="145"/>
      <c r="P120" s="145"/>
      <c r="Q120" s="145"/>
      <c r="R120" s="145"/>
      <c r="S120" s="145"/>
      <c r="T120" s="145"/>
      <c r="U120" s="145"/>
      <c r="V120" s="145"/>
      <c r="W120" s="145"/>
      <c r="X120" s="145"/>
      <c r="Y120" s="145"/>
      <c r="Z120" s="145"/>
      <c r="AA120" s="145"/>
      <c r="AB120" s="145"/>
      <c r="AC120" s="145"/>
      <c r="AD120" s="145"/>
      <c r="AE120" s="145"/>
      <c r="AF120" s="145"/>
      <c r="AG120" s="145"/>
      <c r="AH120" s="145"/>
      <c r="AI120" s="145"/>
      <c r="AJ120" s="145"/>
      <c r="AK120" s="145"/>
      <c r="AL120" s="145"/>
      <c r="AM120" s="145"/>
      <c r="AN120" s="145"/>
      <c r="AO120" s="145"/>
      <c r="AP120" s="145"/>
      <c r="AQ120" s="145"/>
      <c r="AR120" s="145"/>
    </row>
    <row r="121" spans="2:44" ht="15.95" hidden="1" customHeight="1" x14ac:dyDescent="0.25">
      <c r="B121" s="145"/>
      <c r="C121" s="145"/>
      <c r="D121" s="145"/>
      <c r="E121" s="145"/>
      <c r="F121" s="145"/>
      <c r="G121" s="145"/>
      <c r="H121" s="145"/>
      <c r="I121" s="145"/>
      <c r="J121" s="145"/>
      <c r="K121" s="145"/>
      <c r="L121" s="145"/>
      <c r="M121" s="145"/>
      <c r="N121" s="145"/>
      <c r="O121" s="145"/>
      <c r="P121" s="145"/>
      <c r="Q121" s="145"/>
      <c r="R121" s="145"/>
      <c r="S121" s="145"/>
      <c r="T121" s="145"/>
      <c r="U121" s="145"/>
      <c r="V121" s="145"/>
      <c r="W121" s="145"/>
      <c r="X121" s="145"/>
      <c r="Y121" s="145"/>
      <c r="Z121" s="145"/>
      <c r="AA121" s="145"/>
      <c r="AB121" s="145"/>
      <c r="AC121" s="145"/>
      <c r="AD121" s="145"/>
      <c r="AE121" s="145"/>
      <c r="AF121" s="145"/>
      <c r="AG121" s="145"/>
      <c r="AH121" s="145"/>
      <c r="AI121" s="145"/>
      <c r="AJ121" s="145"/>
      <c r="AK121" s="145"/>
      <c r="AL121" s="145"/>
      <c r="AM121" s="145"/>
      <c r="AN121" s="145"/>
      <c r="AO121" s="145"/>
      <c r="AP121" s="145"/>
      <c r="AQ121" s="145"/>
      <c r="AR121" s="145"/>
    </row>
    <row r="122" spans="2:44" ht="15.95" hidden="1" customHeight="1" x14ac:dyDescent="0.25">
      <c r="B122" s="145"/>
      <c r="C122" s="145"/>
      <c r="D122" s="145"/>
      <c r="E122" s="145"/>
      <c r="F122" s="145"/>
      <c r="G122" s="145"/>
      <c r="H122" s="145"/>
      <c r="I122" s="145"/>
      <c r="J122" s="145"/>
      <c r="K122" s="145"/>
      <c r="L122" s="145"/>
      <c r="M122" s="145"/>
      <c r="N122" s="145"/>
      <c r="O122" s="145"/>
      <c r="P122" s="145"/>
      <c r="Q122" s="145"/>
      <c r="R122" s="145"/>
      <c r="S122" s="145"/>
      <c r="T122" s="145"/>
      <c r="U122" s="145"/>
      <c r="V122" s="145"/>
      <c r="W122" s="145"/>
      <c r="X122" s="145"/>
      <c r="Y122" s="145"/>
      <c r="Z122" s="145"/>
      <c r="AA122" s="145"/>
      <c r="AB122" s="145"/>
      <c r="AC122" s="145"/>
      <c r="AD122" s="145"/>
      <c r="AE122" s="145"/>
      <c r="AF122" s="145"/>
      <c r="AG122" s="145"/>
      <c r="AH122" s="145"/>
      <c r="AI122" s="145"/>
      <c r="AJ122" s="145"/>
      <c r="AK122" s="145"/>
      <c r="AL122" s="145"/>
      <c r="AM122" s="145"/>
      <c r="AN122" s="145"/>
      <c r="AO122" s="145"/>
      <c r="AP122" s="145"/>
      <c r="AQ122" s="145"/>
      <c r="AR122" s="145"/>
    </row>
    <row r="123" spans="2:44" ht="15.95" hidden="1" customHeight="1" x14ac:dyDescent="0.25">
      <c r="B123" s="145"/>
      <c r="C123" s="145"/>
      <c r="D123" s="145"/>
      <c r="E123" s="145"/>
      <c r="F123" s="145"/>
      <c r="G123" s="145"/>
      <c r="H123" s="145"/>
      <c r="I123" s="145"/>
      <c r="J123" s="145"/>
      <c r="K123" s="145"/>
      <c r="L123" s="145"/>
      <c r="M123" s="145"/>
      <c r="N123" s="145"/>
      <c r="O123" s="145"/>
      <c r="P123" s="145"/>
      <c r="Q123" s="145"/>
      <c r="R123" s="145"/>
      <c r="S123" s="145"/>
      <c r="T123" s="145"/>
      <c r="U123" s="145"/>
      <c r="V123" s="145"/>
      <c r="W123" s="145"/>
      <c r="X123" s="145"/>
      <c r="Y123" s="145"/>
      <c r="Z123" s="145"/>
      <c r="AA123" s="145"/>
      <c r="AB123" s="145"/>
      <c r="AC123" s="145"/>
      <c r="AD123" s="145"/>
      <c r="AE123" s="145"/>
      <c r="AF123" s="145"/>
      <c r="AG123" s="145"/>
      <c r="AH123" s="145"/>
      <c r="AI123" s="145"/>
      <c r="AJ123" s="145"/>
      <c r="AK123" s="145"/>
      <c r="AL123" s="145"/>
      <c r="AM123" s="145"/>
      <c r="AN123" s="145"/>
      <c r="AO123" s="145"/>
      <c r="AP123" s="145"/>
      <c r="AQ123" s="145"/>
      <c r="AR123" s="145"/>
    </row>
    <row r="124" spans="2:44" ht="15.95" hidden="1" customHeight="1" x14ac:dyDescent="0.25">
      <c r="B124" s="145"/>
      <c r="C124" s="145"/>
      <c r="D124" s="145"/>
      <c r="E124" s="145"/>
      <c r="F124" s="145"/>
      <c r="G124" s="145"/>
      <c r="H124" s="145"/>
      <c r="I124" s="145"/>
      <c r="J124" s="145"/>
      <c r="K124" s="145"/>
      <c r="L124" s="145"/>
      <c r="M124" s="145"/>
      <c r="N124" s="145"/>
      <c r="O124" s="145"/>
      <c r="P124" s="145"/>
      <c r="Q124" s="145"/>
      <c r="R124" s="145"/>
      <c r="S124" s="145"/>
      <c r="T124" s="145"/>
      <c r="U124" s="145"/>
      <c r="V124" s="145"/>
      <c r="W124" s="145"/>
      <c r="X124" s="145"/>
      <c r="Y124" s="145"/>
      <c r="Z124" s="145"/>
      <c r="AA124" s="145"/>
      <c r="AB124" s="145"/>
      <c r="AC124" s="145"/>
      <c r="AD124" s="145"/>
      <c r="AE124" s="145"/>
      <c r="AF124" s="145"/>
      <c r="AG124" s="145"/>
      <c r="AH124" s="145"/>
      <c r="AI124" s="145"/>
      <c r="AJ124" s="145"/>
      <c r="AK124" s="145"/>
      <c r="AL124" s="145"/>
      <c r="AM124" s="145"/>
      <c r="AN124" s="145"/>
      <c r="AO124" s="145"/>
      <c r="AP124" s="145"/>
      <c r="AQ124" s="145"/>
      <c r="AR124" s="145"/>
    </row>
    <row r="125" spans="2:44" ht="15.95" hidden="1" customHeight="1" x14ac:dyDescent="0.25">
      <c r="B125" s="145"/>
      <c r="C125" s="145"/>
      <c r="D125" s="145"/>
      <c r="E125" s="145"/>
      <c r="F125" s="145"/>
      <c r="G125" s="145"/>
      <c r="H125" s="145"/>
      <c r="I125" s="145"/>
      <c r="J125" s="145"/>
      <c r="K125" s="145"/>
      <c r="L125" s="145"/>
      <c r="M125" s="145"/>
      <c r="N125" s="145"/>
      <c r="O125" s="145"/>
      <c r="P125" s="145"/>
      <c r="Q125" s="145"/>
      <c r="R125" s="145"/>
      <c r="S125" s="145"/>
      <c r="T125" s="145"/>
      <c r="U125" s="145"/>
      <c r="V125" s="145"/>
      <c r="W125" s="145"/>
      <c r="X125" s="145"/>
      <c r="Y125" s="145"/>
      <c r="Z125" s="145"/>
      <c r="AA125" s="145"/>
      <c r="AB125" s="145"/>
      <c r="AC125" s="145"/>
      <c r="AD125" s="145"/>
      <c r="AE125" s="145"/>
      <c r="AF125" s="145"/>
      <c r="AG125" s="145"/>
      <c r="AH125" s="145"/>
      <c r="AI125" s="145"/>
      <c r="AJ125" s="145"/>
      <c r="AK125" s="145"/>
      <c r="AL125" s="145"/>
      <c r="AM125" s="145"/>
      <c r="AN125" s="145"/>
      <c r="AO125" s="145"/>
      <c r="AP125" s="145"/>
      <c r="AQ125" s="145"/>
      <c r="AR125" s="145"/>
    </row>
    <row r="126" spans="2:44" ht="15.95" hidden="1" customHeight="1" x14ac:dyDescent="0.25">
      <c r="B126" s="145"/>
      <c r="C126" s="145"/>
      <c r="D126" s="145"/>
      <c r="E126" s="145"/>
      <c r="F126" s="145"/>
      <c r="G126" s="145"/>
      <c r="H126" s="145"/>
      <c r="I126" s="145"/>
      <c r="J126" s="145"/>
      <c r="K126" s="145"/>
      <c r="L126" s="145"/>
      <c r="M126" s="145"/>
      <c r="N126" s="145"/>
      <c r="O126" s="145"/>
      <c r="P126" s="145"/>
      <c r="Q126" s="145"/>
      <c r="R126" s="145"/>
      <c r="S126" s="145"/>
      <c r="T126" s="145"/>
      <c r="U126" s="145"/>
      <c r="V126" s="145"/>
      <c r="W126" s="145"/>
      <c r="X126" s="145"/>
      <c r="Y126" s="145"/>
      <c r="Z126" s="145"/>
      <c r="AA126" s="145"/>
      <c r="AB126" s="145"/>
      <c r="AC126" s="145"/>
      <c r="AD126" s="145"/>
      <c r="AE126" s="145"/>
      <c r="AF126" s="145"/>
      <c r="AG126" s="145"/>
      <c r="AH126" s="145"/>
      <c r="AI126" s="145"/>
      <c r="AJ126" s="145"/>
      <c r="AK126" s="145"/>
      <c r="AL126" s="145"/>
      <c r="AM126" s="145"/>
      <c r="AN126" s="145"/>
      <c r="AO126" s="145"/>
      <c r="AP126" s="145"/>
      <c r="AQ126" s="145"/>
      <c r="AR126" s="145"/>
    </row>
    <row r="127" spans="2:44" ht="15.95" hidden="1" customHeight="1" x14ac:dyDescent="0.25">
      <c r="B127" s="145"/>
      <c r="C127" s="145"/>
      <c r="D127" s="145"/>
      <c r="E127" s="145"/>
      <c r="F127" s="145"/>
      <c r="G127" s="145"/>
      <c r="H127" s="145"/>
      <c r="I127" s="145"/>
      <c r="J127" s="145"/>
      <c r="K127" s="145"/>
      <c r="L127" s="145"/>
      <c r="M127" s="145"/>
      <c r="N127" s="145"/>
      <c r="O127" s="145"/>
      <c r="P127" s="145"/>
      <c r="Q127" s="145"/>
      <c r="R127" s="145"/>
      <c r="S127" s="145"/>
      <c r="T127" s="145"/>
      <c r="U127" s="145"/>
      <c r="V127" s="145"/>
      <c r="W127" s="145"/>
      <c r="X127" s="145"/>
      <c r="Y127" s="145"/>
      <c r="Z127" s="145"/>
      <c r="AA127" s="145"/>
      <c r="AB127" s="145"/>
      <c r="AC127" s="145"/>
      <c r="AD127" s="145"/>
      <c r="AE127" s="145"/>
      <c r="AF127" s="145"/>
      <c r="AG127" s="145"/>
      <c r="AH127" s="145"/>
      <c r="AI127" s="145"/>
      <c r="AJ127" s="145"/>
      <c r="AK127" s="145"/>
      <c r="AL127" s="145"/>
      <c r="AM127" s="145"/>
      <c r="AN127" s="145"/>
      <c r="AO127" s="145"/>
      <c r="AP127" s="145"/>
      <c r="AQ127" s="145"/>
      <c r="AR127" s="145"/>
    </row>
    <row r="128" spans="2:44" ht="15.95" hidden="1" customHeight="1" x14ac:dyDescent="0.25">
      <c r="B128" s="145"/>
      <c r="C128" s="145"/>
      <c r="D128" s="145"/>
      <c r="E128" s="145"/>
      <c r="F128" s="145"/>
      <c r="G128" s="145"/>
      <c r="H128" s="145"/>
      <c r="I128" s="145"/>
      <c r="J128" s="145"/>
      <c r="K128" s="145"/>
      <c r="L128" s="145"/>
      <c r="M128" s="145"/>
      <c r="N128" s="145"/>
      <c r="O128" s="145"/>
      <c r="P128" s="145"/>
      <c r="Q128" s="145"/>
      <c r="R128" s="145"/>
      <c r="S128" s="145"/>
      <c r="T128" s="145"/>
      <c r="U128" s="145"/>
      <c r="V128" s="145"/>
      <c r="W128" s="145"/>
      <c r="X128" s="145"/>
      <c r="Y128" s="145"/>
      <c r="Z128" s="145"/>
      <c r="AA128" s="145"/>
      <c r="AB128" s="145"/>
      <c r="AC128" s="145"/>
      <c r="AD128" s="145"/>
      <c r="AE128" s="145"/>
      <c r="AF128" s="145"/>
      <c r="AG128" s="145"/>
      <c r="AH128" s="145"/>
      <c r="AI128" s="145"/>
      <c r="AJ128" s="145"/>
      <c r="AK128" s="145"/>
      <c r="AL128" s="145"/>
      <c r="AM128" s="145"/>
      <c r="AN128" s="145"/>
      <c r="AO128" s="145"/>
      <c r="AP128" s="145"/>
      <c r="AQ128" s="145"/>
      <c r="AR128" s="145"/>
    </row>
    <row r="129" spans="2:44" ht="15.95" hidden="1" customHeight="1" x14ac:dyDescent="0.25">
      <c r="B129" s="145"/>
      <c r="C129" s="145"/>
      <c r="D129" s="145"/>
      <c r="E129" s="145"/>
      <c r="F129" s="145"/>
      <c r="G129" s="145"/>
      <c r="H129" s="145"/>
      <c r="I129" s="145"/>
      <c r="J129" s="145"/>
      <c r="K129" s="145"/>
      <c r="L129" s="145"/>
      <c r="M129" s="145"/>
      <c r="N129" s="145"/>
      <c r="O129" s="145"/>
      <c r="P129" s="145"/>
      <c r="Q129" s="145"/>
      <c r="R129" s="145"/>
      <c r="S129" s="145"/>
      <c r="T129" s="145"/>
      <c r="U129" s="145"/>
      <c r="V129" s="145"/>
      <c r="W129" s="145"/>
      <c r="X129" s="145"/>
      <c r="Y129" s="145"/>
      <c r="Z129" s="145"/>
      <c r="AA129" s="145"/>
      <c r="AB129" s="145"/>
      <c r="AC129" s="145"/>
      <c r="AD129" s="145"/>
      <c r="AE129" s="145"/>
      <c r="AF129" s="145"/>
      <c r="AG129" s="145"/>
      <c r="AH129" s="145"/>
      <c r="AI129" s="145"/>
      <c r="AJ129" s="145"/>
      <c r="AK129" s="145"/>
      <c r="AL129" s="145"/>
      <c r="AM129" s="145"/>
      <c r="AN129" s="145"/>
      <c r="AO129" s="145"/>
      <c r="AP129" s="145"/>
      <c r="AQ129" s="145"/>
      <c r="AR129" s="145"/>
    </row>
    <row r="130" spans="2:44" ht="15.95" hidden="1" customHeight="1" x14ac:dyDescent="0.25">
      <c r="B130" s="145"/>
      <c r="C130" s="145"/>
      <c r="D130" s="145"/>
      <c r="E130" s="145"/>
      <c r="F130" s="145"/>
      <c r="G130" s="145"/>
      <c r="H130" s="145"/>
      <c r="I130" s="145"/>
      <c r="J130" s="145"/>
      <c r="K130" s="145"/>
      <c r="L130" s="145"/>
      <c r="M130" s="145"/>
      <c r="N130" s="145"/>
      <c r="O130" s="145"/>
      <c r="P130" s="145"/>
      <c r="Q130" s="145"/>
      <c r="R130" s="145"/>
      <c r="S130" s="145"/>
      <c r="T130" s="145"/>
      <c r="U130" s="145"/>
      <c r="V130" s="145"/>
      <c r="W130" s="145"/>
      <c r="X130" s="145"/>
      <c r="Y130" s="145"/>
      <c r="Z130" s="145"/>
      <c r="AA130" s="145"/>
      <c r="AB130" s="145"/>
      <c r="AC130" s="145"/>
      <c r="AD130" s="145"/>
      <c r="AE130" s="145"/>
      <c r="AF130" s="145"/>
      <c r="AG130" s="145"/>
      <c r="AH130" s="145"/>
      <c r="AI130" s="145"/>
      <c r="AJ130" s="145"/>
      <c r="AK130" s="145"/>
      <c r="AL130" s="145"/>
      <c r="AM130" s="145"/>
      <c r="AN130" s="145"/>
      <c r="AO130" s="145"/>
      <c r="AP130" s="145"/>
      <c r="AQ130" s="145"/>
      <c r="AR130" s="145"/>
    </row>
    <row r="131" spans="2:44" ht="15.95" hidden="1" customHeight="1" x14ac:dyDescent="0.25">
      <c r="B131" s="145"/>
      <c r="C131" s="145"/>
      <c r="D131" s="145"/>
      <c r="E131" s="145"/>
      <c r="F131" s="145"/>
      <c r="G131" s="145"/>
      <c r="H131" s="145"/>
      <c r="I131" s="145"/>
      <c r="J131" s="145"/>
      <c r="K131" s="145"/>
      <c r="L131" s="145"/>
      <c r="M131" s="145"/>
      <c r="N131" s="145"/>
      <c r="O131" s="145"/>
      <c r="P131" s="145"/>
      <c r="Q131" s="145"/>
      <c r="R131" s="145"/>
      <c r="S131" s="145"/>
      <c r="T131" s="145"/>
      <c r="U131" s="145"/>
      <c r="V131" s="145"/>
      <c r="W131" s="145"/>
      <c r="X131" s="145"/>
      <c r="Y131" s="145"/>
      <c r="Z131" s="145"/>
      <c r="AA131" s="145"/>
      <c r="AB131" s="145"/>
      <c r="AC131" s="145"/>
      <c r="AD131" s="145"/>
      <c r="AE131" s="145"/>
      <c r="AF131" s="145"/>
      <c r="AG131" s="145"/>
      <c r="AH131" s="145"/>
      <c r="AI131" s="145"/>
      <c r="AJ131" s="145"/>
      <c r="AK131" s="145"/>
      <c r="AL131" s="145"/>
      <c r="AM131" s="145"/>
      <c r="AN131" s="145"/>
      <c r="AO131" s="145"/>
      <c r="AP131" s="145"/>
      <c r="AQ131" s="145"/>
      <c r="AR131" s="145"/>
    </row>
    <row r="132" spans="2:44" ht="15.95" hidden="1" customHeight="1" x14ac:dyDescent="0.25">
      <c r="B132" s="145"/>
      <c r="C132" s="145"/>
      <c r="D132" s="145"/>
      <c r="E132" s="145"/>
      <c r="F132" s="145"/>
      <c r="G132" s="145"/>
      <c r="H132" s="145"/>
      <c r="I132" s="145"/>
      <c r="J132" s="145"/>
      <c r="K132" s="145"/>
      <c r="L132" s="145"/>
      <c r="M132" s="145"/>
      <c r="N132" s="145"/>
      <c r="O132" s="145"/>
      <c r="P132" s="145"/>
      <c r="Q132" s="145"/>
      <c r="R132" s="145"/>
      <c r="S132" s="145"/>
      <c r="T132" s="145"/>
      <c r="U132" s="145"/>
      <c r="V132" s="145"/>
      <c r="W132" s="145"/>
      <c r="X132" s="145"/>
      <c r="Y132" s="145"/>
      <c r="Z132" s="145"/>
      <c r="AA132" s="145"/>
      <c r="AB132" s="145"/>
      <c r="AC132" s="145"/>
      <c r="AD132" s="145"/>
      <c r="AE132" s="145"/>
      <c r="AF132" s="145"/>
      <c r="AG132" s="145"/>
      <c r="AH132" s="145"/>
      <c r="AI132" s="145"/>
      <c r="AJ132" s="145"/>
      <c r="AK132" s="145"/>
      <c r="AL132" s="145"/>
      <c r="AM132" s="145"/>
      <c r="AN132" s="145"/>
      <c r="AO132" s="145"/>
      <c r="AP132" s="145"/>
      <c r="AQ132" s="145"/>
      <c r="AR132" s="145"/>
    </row>
    <row r="133" spans="2:44" ht="15.95" hidden="1" customHeight="1" x14ac:dyDescent="0.25">
      <c r="B133" s="145"/>
      <c r="C133" s="145"/>
      <c r="D133" s="145"/>
      <c r="E133" s="145"/>
      <c r="F133" s="145"/>
      <c r="G133" s="145"/>
      <c r="H133" s="145"/>
      <c r="I133" s="145"/>
      <c r="J133" s="145"/>
      <c r="K133" s="145"/>
      <c r="L133" s="145"/>
      <c r="M133" s="145"/>
      <c r="N133" s="145"/>
      <c r="O133" s="145"/>
      <c r="P133" s="145"/>
      <c r="Q133" s="145"/>
      <c r="R133" s="145"/>
      <c r="S133" s="145"/>
      <c r="T133" s="145"/>
      <c r="U133" s="145"/>
      <c r="V133" s="145"/>
      <c r="W133" s="145"/>
      <c r="X133" s="145"/>
      <c r="Y133" s="145"/>
      <c r="Z133" s="145"/>
      <c r="AA133" s="145"/>
      <c r="AB133" s="145"/>
      <c r="AC133" s="145"/>
      <c r="AD133" s="145"/>
      <c r="AE133" s="145"/>
      <c r="AF133" s="145"/>
      <c r="AG133" s="145"/>
      <c r="AH133" s="145"/>
      <c r="AI133" s="145"/>
      <c r="AJ133" s="145"/>
      <c r="AK133" s="145"/>
      <c r="AL133" s="145"/>
      <c r="AM133" s="145"/>
      <c r="AN133" s="145"/>
      <c r="AO133" s="145"/>
      <c r="AP133" s="145"/>
      <c r="AQ133" s="145"/>
      <c r="AR133" s="145"/>
    </row>
    <row r="134" spans="2:44" ht="15.95" hidden="1" customHeight="1" x14ac:dyDescent="0.25">
      <c r="B134" s="145"/>
      <c r="C134" s="145"/>
      <c r="D134" s="145"/>
      <c r="E134" s="145"/>
      <c r="F134" s="145"/>
      <c r="G134" s="145"/>
      <c r="H134" s="145"/>
      <c r="I134" s="145"/>
      <c r="J134" s="145"/>
      <c r="K134" s="145"/>
      <c r="L134" s="145"/>
      <c r="M134" s="145"/>
      <c r="N134" s="145"/>
      <c r="O134" s="145"/>
      <c r="P134" s="145"/>
      <c r="Q134" s="145"/>
      <c r="R134" s="145"/>
      <c r="S134" s="145"/>
      <c r="T134" s="145"/>
      <c r="U134" s="145"/>
      <c r="V134" s="145"/>
      <c r="W134" s="145"/>
      <c r="X134" s="145"/>
      <c r="Y134" s="145"/>
      <c r="Z134" s="145"/>
      <c r="AA134" s="145"/>
      <c r="AB134" s="145"/>
      <c r="AC134" s="145"/>
      <c r="AD134" s="145"/>
      <c r="AE134" s="145"/>
      <c r="AF134" s="145"/>
      <c r="AG134" s="145"/>
      <c r="AH134" s="145"/>
      <c r="AI134" s="145"/>
      <c r="AJ134" s="145"/>
      <c r="AK134" s="145"/>
      <c r="AL134" s="145"/>
      <c r="AM134" s="145"/>
      <c r="AN134" s="145"/>
      <c r="AO134" s="145"/>
      <c r="AP134" s="145"/>
      <c r="AQ134" s="145"/>
      <c r="AR134" s="145"/>
    </row>
    <row r="135" spans="2:44" ht="15.95" hidden="1" customHeight="1" x14ac:dyDescent="0.25">
      <c r="B135" s="145"/>
      <c r="C135" s="145"/>
      <c r="D135" s="145"/>
      <c r="E135" s="145"/>
      <c r="F135" s="145"/>
      <c r="G135" s="145"/>
      <c r="H135" s="145"/>
      <c r="I135" s="145"/>
      <c r="J135" s="145"/>
      <c r="K135" s="145"/>
      <c r="L135" s="145"/>
      <c r="M135" s="145"/>
      <c r="N135" s="145"/>
      <c r="O135" s="145"/>
      <c r="P135" s="145"/>
      <c r="Q135" s="145"/>
      <c r="R135" s="145"/>
      <c r="S135" s="145"/>
      <c r="T135" s="145"/>
      <c r="U135" s="145"/>
      <c r="V135" s="145"/>
      <c r="W135" s="145"/>
      <c r="X135" s="145"/>
      <c r="Y135" s="145"/>
      <c r="Z135" s="145"/>
      <c r="AA135" s="145"/>
      <c r="AB135" s="145"/>
      <c r="AC135" s="145"/>
      <c r="AD135" s="145"/>
      <c r="AE135" s="145"/>
      <c r="AF135" s="145"/>
      <c r="AG135" s="145"/>
      <c r="AH135" s="145"/>
      <c r="AI135" s="145"/>
      <c r="AJ135" s="145"/>
      <c r="AK135" s="145"/>
      <c r="AL135" s="145"/>
      <c r="AM135" s="145"/>
      <c r="AN135" s="145"/>
      <c r="AO135" s="145"/>
      <c r="AP135" s="145"/>
      <c r="AQ135" s="145"/>
      <c r="AR135" s="145"/>
    </row>
    <row r="136" spans="2:44" ht="15.95" hidden="1" customHeight="1" x14ac:dyDescent="0.25">
      <c r="B136" s="145"/>
      <c r="C136" s="145"/>
      <c r="D136" s="145"/>
      <c r="E136" s="145"/>
      <c r="F136" s="145"/>
      <c r="G136" s="145"/>
      <c r="H136" s="145"/>
      <c r="I136" s="145"/>
      <c r="J136" s="145"/>
      <c r="K136" s="145"/>
      <c r="L136" s="145"/>
      <c r="M136" s="145"/>
      <c r="N136" s="145"/>
      <c r="O136" s="145"/>
      <c r="P136" s="145"/>
      <c r="Q136" s="145"/>
      <c r="R136" s="145"/>
      <c r="S136" s="145"/>
      <c r="T136" s="145"/>
      <c r="U136" s="145"/>
      <c r="V136" s="145"/>
      <c r="W136" s="145"/>
      <c r="X136" s="145"/>
      <c r="Y136" s="145"/>
      <c r="Z136" s="145"/>
      <c r="AA136" s="145"/>
      <c r="AB136" s="145"/>
      <c r="AC136" s="145"/>
      <c r="AD136" s="145"/>
      <c r="AE136" s="145"/>
      <c r="AF136" s="145"/>
      <c r="AG136" s="145"/>
      <c r="AH136" s="145"/>
      <c r="AI136" s="145"/>
      <c r="AJ136" s="145"/>
      <c r="AK136" s="145"/>
      <c r="AL136" s="145"/>
      <c r="AM136" s="145"/>
      <c r="AN136" s="145"/>
      <c r="AO136" s="145"/>
      <c r="AP136" s="145"/>
      <c r="AQ136" s="145"/>
      <c r="AR136" s="145"/>
    </row>
    <row r="137" spans="2:44" ht="15.95" hidden="1" customHeight="1" x14ac:dyDescent="0.25">
      <c r="B137" s="145"/>
      <c r="C137" s="145"/>
      <c r="D137" s="145"/>
      <c r="E137" s="145"/>
      <c r="F137" s="145"/>
      <c r="G137" s="145"/>
      <c r="H137" s="145"/>
      <c r="I137" s="145"/>
      <c r="J137" s="145"/>
      <c r="K137" s="145"/>
      <c r="L137" s="145"/>
      <c r="M137" s="145"/>
      <c r="N137" s="145"/>
      <c r="O137" s="145"/>
      <c r="P137" s="145"/>
      <c r="Q137" s="145"/>
      <c r="R137" s="145"/>
      <c r="S137" s="145"/>
      <c r="T137" s="145"/>
      <c r="U137" s="145"/>
      <c r="V137" s="145"/>
      <c r="W137" s="145"/>
      <c r="X137" s="145"/>
      <c r="Y137" s="145"/>
      <c r="Z137" s="145"/>
      <c r="AA137" s="145"/>
      <c r="AB137" s="145"/>
      <c r="AC137" s="145"/>
      <c r="AD137" s="145"/>
      <c r="AE137" s="145"/>
      <c r="AF137" s="145"/>
      <c r="AG137" s="145"/>
      <c r="AH137" s="145"/>
      <c r="AI137" s="145"/>
      <c r="AJ137" s="145"/>
      <c r="AK137" s="145"/>
      <c r="AL137" s="145"/>
      <c r="AM137" s="145"/>
      <c r="AN137" s="145"/>
      <c r="AO137" s="145"/>
      <c r="AP137" s="145"/>
      <c r="AQ137" s="145"/>
      <c r="AR137" s="145"/>
    </row>
    <row r="138" spans="2:44" ht="15.95" hidden="1" customHeight="1" x14ac:dyDescent="0.25">
      <c r="B138" s="145"/>
      <c r="C138" s="145"/>
      <c r="D138" s="145"/>
      <c r="E138" s="145"/>
      <c r="F138" s="145"/>
      <c r="G138" s="145"/>
      <c r="H138" s="145"/>
      <c r="I138" s="145"/>
      <c r="J138" s="145"/>
      <c r="K138" s="145"/>
      <c r="L138" s="145"/>
      <c r="M138" s="145"/>
      <c r="N138" s="145"/>
      <c r="O138" s="145"/>
      <c r="P138" s="145"/>
      <c r="Q138" s="145"/>
      <c r="R138" s="145"/>
      <c r="S138" s="145"/>
      <c r="T138" s="145"/>
      <c r="U138" s="145"/>
      <c r="V138" s="145"/>
      <c r="W138" s="145"/>
      <c r="X138" s="145"/>
      <c r="Y138" s="145"/>
      <c r="Z138" s="145"/>
      <c r="AA138" s="145"/>
      <c r="AB138" s="145"/>
      <c r="AC138" s="145"/>
      <c r="AD138" s="145"/>
      <c r="AE138" s="145"/>
      <c r="AF138" s="145"/>
      <c r="AG138" s="145"/>
      <c r="AH138" s="145"/>
      <c r="AI138" s="145"/>
      <c r="AJ138" s="145"/>
      <c r="AK138" s="145"/>
      <c r="AL138" s="145"/>
      <c r="AM138" s="145"/>
      <c r="AN138" s="145"/>
      <c r="AO138" s="145"/>
      <c r="AP138" s="145"/>
      <c r="AQ138" s="145"/>
      <c r="AR138" s="145"/>
    </row>
    <row r="139" spans="2:44" ht="15.95" hidden="1" customHeight="1" x14ac:dyDescent="0.25">
      <c r="B139" s="145"/>
      <c r="C139" s="145"/>
      <c r="D139" s="145"/>
      <c r="E139" s="145"/>
      <c r="F139" s="145"/>
      <c r="G139" s="145"/>
      <c r="H139" s="145"/>
      <c r="I139" s="145"/>
      <c r="J139" s="145"/>
      <c r="K139" s="145"/>
      <c r="L139" s="145"/>
      <c r="M139" s="145"/>
      <c r="N139" s="145"/>
      <c r="O139" s="145"/>
      <c r="P139" s="145"/>
      <c r="Q139" s="145"/>
      <c r="R139" s="145"/>
      <c r="S139" s="145"/>
      <c r="T139" s="145"/>
      <c r="U139" s="145"/>
      <c r="V139" s="145"/>
      <c r="W139" s="145"/>
      <c r="X139" s="145"/>
      <c r="Y139" s="145"/>
      <c r="Z139" s="145"/>
      <c r="AA139" s="145"/>
      <c r="AB139" s="145"/>
      <c r="AC139" s="145"/>
      <c r="AD139" s="145"/>
      <c r="AE139" s="145"/>
      <c r="AF139" s="145"/>
      <c r="AG139" s="145"/>
      <c r="AH139" s="145"/>
      <c r="AI139" s="145"/>
      <c r="AJ139" s="145"/>
      <c r="AK139" s="145"/>
      <c r="AL139" s="145"/>
      <c r="AM139" s="145"/>
      <c r="AN139" s="145"/>
      <c r="AO139" s="145"/>
      <c r="AP139" s="145"/>
      <c r="AQ139" s="145"/>
      <c r="AR139" s="145"/>
    </row>
    <row r="140" spans="2:44" ht="15.95" hidden="1" customHeight="1" x14ac:dyDescent="0.25">
      <c r="B140" s="145"/>
      <c r="C140" s="145"/>
      <c r="D140" s="145"/>
      <c r="E140" s="145"/>
      <c r="F140" s="145"/>
      <c r="G140" s="145"/>
      <c r="H140" s="145"/>
      <c r="I140" s="145"/>
      <c r="J140" s="145"/>
      <c r="K140" s="145"/>
      <c r="L140" s="145"/>
      <c r="M140" s="145"/>
      <c r="N140" s="145"/>
      <c r="O140" s="145"/>
      <c r="P140" s="145"/>
      <c r="Q140" s="145"/>
      <c r="R140" s="145"/>
      <c r="S140" s="145"/>
      <c r="T140" s="145"/>
      <c r="U140" s="145"/>
      <c r="V140" s="145"/>
      <c r="W140" s="145"/>
      <c r="X140" s="145"/>
      <c r="Y140" s="145"/>
      <c r="Z140" s="145"/>
      <c r="AA140" s="145"/>
      <c r="AB140" s="145"/>
      <c r="AC140" s="145"/>
      <c r="AD140" s="145"/>
      <c r="AE140" s="145"/>
      <c r="AF140" s="145"/>
      <c r="AG140" s="145"/>
      <c r="AH140" s="145"/>
      <c r="AI140" s="145"/>
      <c r="AJ140" s="145"/>
      <c r="AK140" s="145"/>
      <c r="AL140" s="145"/>
      <c r="AM140" s="145"/>
      <c r="AN140" s="145"/>
      <c r="AO140" s="145"/>
      <c r="AP140" s="145"/>
      <c r="AQ140" s="145"/>
      <c r="AR140" s="145"/>
    </row>
    <row r="141" spans="2:44" ht="15.95" hidden="1" customHeight="1" x14ac:dyDescent="0.25">
      <c r="B141" s="145"/>
      <c r="C141" s="145"/>
      <c r="D141" s="145"/>
      <c r="E141" s="145"/>
      <c r="F141" s="145"/>
      <c r="G141" s="145"/>
      <c r="H141" s="145"/>
      <c r="I141" s="145"/>
      <c r="J141" s="145"/>
      <c r="K141" s="145"/>
      <c r="L141" s="145"/>
      <c r="M141" s="145"/>
      <c r="N141" s="145"/>
      <c r="O141" s="145"/>
      <c r="P141" s="145"/>
      <c r="Q141" s="145"/>
      <c r="R141" s="145"/>
      <c r="S141" s="145"/>
      <c r="T141" s="145"/>
      <c r="U141" s="145"/>
      <c r="V141" s="145"/>
      <c r="W141" s="145"/>
      <c r="X141" s="145"/>
      <c r="Y141" s="145"/>
      <c r="Z141" s="145"/>
      <c r="AA141" s="145"/>
      <c r="AB141" s="145"/>
      <c r="AC141" s="145"/>
      <c r="AD141" s="145"/>
      <c r="AE141" s="145"/>
      <c r="AF141" s="145"/>
      <c r="AG141" s="145"/>
      <c r="AH141" s="145"/>
      <c r="AI141" s="145"/>
      <c r="AJ141" s="145"/>
      <c r="AK141" s="145"/>
      <c r="AL141" s="145"/>
      <c r="AM141" s="145"/>
      <c r="AN141" s="145"/>
      <c r="AO141" s="145"/>
      <c r="AP141" s="145"/>
      <c r="AQ141" s="145"/>
      <c r="AR141" s="145"/>
    </row>
    <row r="142" spans="2:44" ht="15.95" hidden="1" customHeight="1" x14ac:dyDescent="0.25">
      <c r="B142" s="145"/>
      <c r="C142" s="145"/>
      <c r="D142" s="145"/>
      <c r="E142" s="145"/>
      <c r="F142" s="145"/>
      <c r="G142" s="145"/>
      <c r="H142" s="145"/>
      <c r="I142" s="145"/>
      <c r="J142" s="145"/>
      <c r="K142" s="145"/>
      <c r="L142" s="145"/>
      <c r="M142" s="145"/>
      <c r="N142" s="145"/>
      <c r="O142" s="145"/>
      <c r="P142" s="145"/>
      <c r="Q142" s="145"/>
      <c r="R142" s="145"/>
      <c r="S142" s="145"/>
      <c r="T142" s="145"/>
      <c r="U142" s="145"/>
      <c r="V142" s="145"/>
      <c r="W142" s="145"/>
      <c r="X142" s="145"/>
      <c r="Y142" s="145"/>
      <c r="Z142" s="145"/>
      <c r="AA142" s="145"/>
      <c r="AB142" s="145"/>
      <c r="AC142" s="145"/>
      <c r="AD142" s="145"/>
      <c r="AE142" s="145"/>
      <c r="AF142" s="145"/>
      <c r="AG142" s="145"/>
      <c r="AH142" s="145"/>
      <c r="AI142" s="145"/>
      <c r="AJ142" s="145"/>
      <c r="AK142" s="145"/>
      <c r="AL142" s="145"/>
      <c r="AM142" s="145"/>
      <c r="AN142" s="145"/>
      <c r="AO142" s="145"/>
      <c r="AP142" s="145"/>
      <c r="AQ142" s="145"/>
      <c r="AR142" s="145"/>
    </row>
    <row r="143" spans="2:44" ht="15.95" hidden="1" customHeight="1" x14ac:dyDescent="0.25">
      <c r="B143" s="145"/>
      <c r="C143" s="145"/>
      <c r="D143" s="145"/>
      <c r="E143" s="145"/>
      <c r="F143" s="145"/>
      <c r="G143" s="145"/>
      <c r="H143" s="145"/>
      <c r="I143" s="145"/>
      <c r="J143" s="145"/>
      <c r="K143" s="145"/>
      <c r="L143" s="145"/>
      <c r="M143" s="145"/>
      <c r="N143" s="145"/>
      <c r="O143" s="145"/>
      <c r="P143" s="145"/>
      <c r="Q143" s="145"/>
      <c r="R143" s="145"/>
      <c r="S143" s="145"/>
      <c r="T143" s="145"/>
      <c r="U143" s="145"/>
      <c r="V143" s="145"/>
      <c r="W143" s="145"/>
      <c r="X143" s="145"/>
      <c r="Y143" s="145"/>
      <c r="Z143" s="145"/>
      <c r="AA143" s="145"/>
      <c r="AB143" s="145"/>
      <c r="AC143" s="145"/>
      <c r="AD143" s="145"/>
      <c r="AE143" s="145"/>
      <c r="AF143" s="145"/>
      <c r="AG143" s="145"/>
      <c r="AH143" s="145"/>
      <c r="AI143" s="145"/>
      <c r="AJ143" s="145"/>
      <c r="AK143" s="145"/>
      <c r="AL143" s="145"/>
      <c r="AM143" s="145"/>
      <c r="AN143" s="145"/>
      <c r="AO143" s="145"/>
      <c r="AP143" s="145"/>
      <c r="AQ143" s="145"/>
      <c r="AR143" s="145"/>
    </row>
    <row r="144" spans="2:44" ht="15.95" hidden="1" customHeight="1" x14ac:dyDescent="0.25">
      <c r="B144" s="145"/>
      <c r="C144" s="145"/>
      <c r="D144" s="145"/>
      <c r="E144" s="145"/>
      <c r="F144" s="145"/>
      <c r="G144" s="145"/>
      <c r="H144" s="145"/>
      <c r="I144" s="145"/>
      <c r="J144" s="145"/>
      <c r="K144" s="145"/>
      <c r="L144" s="145"/>
      <c r="M144" s="145"/>
      <c r="N144" s="145"/>
      <c r="O144" s="145"/>
      <c r="P144" s="145"/>
      <c r="Q144" s="145"/>
      <c r="R144" s="145"/>
      <c r="S144" s="145"/>
      <c r="T144" s="145"/>
      <c r="U144" s="145"/>
      <c r="V144" s="145"/>
      <c r="W144" s="145"/>
      <c r="X144" s="145"/>
      <c r="Y144" s="145"/>
      <c r="Z144" s="145"/>
      <c r="AA144" s="145"/>
      <c r="AB144" s="145"/>
      <c r="AC144" s="145"/>
      <c r="AD144" s="145"/>
      <c r="AE144" s="145"/>
      <c r="AF144" s="145"/>
      <c r="AG144" s="145"/>
      <c r="AH144" s="145"/>
      <c r="AI144" s="145"/>
      <c r="AJ144" s="145"/>
      <c r="AK144" s="145"/>
      <c r="AL144" s="145"/>
      <c r="AM144" s="145"/>
      <c r="AN144" s="145"/>
      <c r="AO144" s="145"/>
      <c r="AP144" s="145"/>
      <c r="AQ144" s="145"/>
      <c r="AR144" s="145"/>
    </row>
    <row r="145" spans="2:44" ht="15.95" hidden="1" customHeight="1" x14ac:dyDescent="0.25">
      <c r="B145" s="145"/>
      <c r="C145" s="145"/>
      <c r="D145" s="145"/>
      <c r="E145" s="145"/>
      <c r="F145" s="145"/>
      <c r="G145" s="145"/>
      <c r="H145" s="145"/>
      <c r="I145" s="145"/>
      <c r="J145" s="145"/>
      <c r="K145" s="145"/>
      <c r="L145" s="145"/>
      <c r="M145" s="145"/>
      <c r="N145" s="145"/>
      <c r="O145" s="145"/>
      <c r="P145" s="145"/>
      <c r="Q145" s="145"/>
      <c r="R145" s="145"/>
      <c r="S145" s="145"/>
      <c r="T145" s="145"/>
      <c r="U145" s="145"/>
      <c r="V145" s="145"/>
      <c r="W145" s="145"/>
      <c r="X145" s="145"/>
      <c r="Y145" s="145"/>
      <c r="Z145" s="145"/>
      <c r="AA145" s="145"/>
      <c r="AB145" s="145"/>
      <c r="AC145" s="145"/>
      <c r="AD145" s="145"/>
      <c r="AE145" s="145"/>
      <c r="AF145" s="145"/>
      <c r="AG145" s="145"/>
      <c r="AH145" s="145"/>
      <c r="AI145" s="145"/>
      <c r="AJ145" s="145"/>
      <c r="AK145" s="145"/>
      <c r="AL145" s="145"/>
      <c r="AM145" s="145"/>
      <c r="AN145" s="145"/>
      <c r="AO145" s="145"/>
      <c r="AP145" s="145"/>
      <c r="AQ145" s="145"/>
      <c r="AR145" s="145"/>
    </row>
    <row r="146" spans="2:44" ht="15.95" hidden="1" customHeight="1" x14ac:dyDescent="0.25">
      <c r="B146" s="145"/>
      <c r="C146" s="145"/>
      <c r="D146" s="145"/>
      <c r="E146" s="145"/>
      <c r="F146" s="145"/>
      <c r="G146" s="145"/>
      <c r="H146" s="145"/>
      <c r="I146" s="145"/>
      <c r="J146" s="145"/>
      <c r="K146" s="145"/>
      <c r="L146" s="145"/>
      <c r="M146" s="145"/>
      <c r="N146" s="145"/>
      <c r="O146" s="145"/>
      <c r="P146" s="145"/>
      <c r="Q146" s="145"/>
      <c r="R146" s="145"/>
      <c r="S146" s="145"/>
      <c r="T146" s="145"/>
      <c r="U146" s="145"/>
      <c r="V146" s="145"/>
      <c r="W146" s="145"/>
      <c r="X146" s="145"/>
      <c r="Y146" s="145"/>
      <c r="Z146" s="145"/>
      <c r="AA146" s="145"/>
      <c r="AB146" s="145"/>
      <c r="AC146" s="145"/>
      <c r="AD146" s="145"/>
      <c r="AE146" s="145"/>
      <c r="AF146" s="145"/>
      <c r="AG146" s="145"/>
      <c r="AH146" s="145"/>
      <c r="AI146" s="145"/>
      <c r="AJ146" s="145"/>
      <c r="AK146" s="145"/>
      <c r="AL146" s="145"/>
      <c r="AM146" s="145"/>
      <c r="AN146" s="145"/>
      <c r="AO146" s="145"/>
      <c r="AP146" s="145"/>
      <c r="AQ146" s="145"/>
      <c r="AR146" s="145"/>
    </row>
    <row r="147" spans="2:44" ht="15.95" hidden="1" customHeight="1" x14ac:dyDescent="0.25">
      <c r="B147" s="145"/>
      <c r="C147" s="145"/>
      <c r="D147" s="145"/>
      <c r="E147" s="145"/>
      <c r="F147" s="145"/>
      <c r="G147" s="145"/>
      <c r="H147" s="145"/>
      <c r="I147" s="145"/>
      <c r="J147" s="145"/>
      <c r="K147" s="145"/>
      <c r="L147" s="145"/>
      <c r="M147" s="145"/>
      <c r="N147" s="145"/>
      <c r="O147" s="145"/>
      <c r="P147" s="145"/>
      <c r="Q147" s="145"/>
      <c r="R147" s="145"/>
      <c r="S147" s="145"/>
      <c r="T147" s="145"/>
      <c r="U147" s="145"/>
      <c r="V147" s="145"/>
      <c r="W147" s="145"/>
      <c r="X147" s="145"/>
      <c r="Y147" s="145"/>
      <c r="Z147" s="145"/>
      <c r="AA147" s="145"/>
      <c r="AB147" s="145"/>
      <c r="AC147" s="145"/>
      <c r="AD147" s="145"/>
      <c r="AE147" s="145"/>
      <c r="AF147" s="145"/>
      <c r="AG147" s="145"/>
      <c r="AH147" s="145"/>
      <c r="AI147" s="145"/>
      <c r="AJ147" s="145"/>
      <c r="AK147" s="145"/>
      <c r="AL147" s="145"/>
      <c r="AM147" s="145"/>
      <c r="AN147" s="145"/>
      <c r="AO147" s="145"/>
      <c r="AP147" s="145"/>
      <c r="AQ147" s="145"/>
      <c r="AR147" s="145"/>
    </row>
    <row r="148" spans="2:44" ht="15.95" hidden="1" customHeight="1" x14ac:dyDescent="0.25">
      <c r="B148" s="145"/>
      <c r="C148" s="145"/>
      <c r="D148" s="145"/>
      <c r="E148" s="145"/>
      <c r="F148" s="145"/>
      <c r="G148" s="145"/>
      <c r="H148" s="145"/>
      <c r="I148" s="145"/>
      <c r="J148" s="145"/>
      <c r="K148" s="145"/>
      <c r="L148" s="145"/>
      <c r="M148" s="145"/>
      <c r="N148" s="145"/>
      <c r="O148" s="145"/>
      <c r="P148" s="145"/>
      <c r="Q148" s="145"/>
      <c r="R148" s="145"/>
      <c r="S148" s="145"/>
      <c r="T148" s="145"/>
      <c r="U148" s="145"/>
      <c r="V148" s="145"/>
      <c r="W148" s="145"/>
      <c r="X148" s="145"/>
      <c r="Y148" s="145"/>
      <c r="Z148" s="145"/>
      <c r="AA148" s="145"/>
      <c r="AB148" s="145"/>
      <c r="AC148" s="145"/>
      <c r="AD148" s="145"/>
      <c r="AE148" s="145"/>
      <c r="AF148" s="145"/>
      <c r="AG148" s="145"/>
      <c r="AH148" s="145"/>
      <c r="AI148" s="145"/>
      <c r="AJ148" s="145"/>
      <c r="AK148" s="145"/>
      <c r="AL148" s="145"/>
      <c r="AM148" s="145"/>
      <c r="AN148" s="145"/>
      <c r="AO148" s="145"/>
      <c r="AP148" s="145"/>
      <c r="AQ148" s="145"/>
      <c r="AR148" s="145"/>
    </row>
    <row r="149" spans="2:44" ht="15.95" hidden="1" customHeight="1" x14ac:dyDescent="0.25">
      <c r="B149" s="145"/>
      <c r="C149" s="145"/>
      <c r="D149" s="145"/>
      <c r="E149" s="145"/>
      <c r="F149" s="145"/>
      <c r="G149" s="145"/>
      <c r="H149" s="145"/>
      <c r="I149" s="145"/>
      <c r="J149" s="145"/>
      <c r="K149" s="145"/>
      <c r="L149" s="145"/>
      <c r="M149" s="145"/>
      <c r="N149" s="145"/>
      <c r="O149" s="145"/>
      <c r="P149" s="145"/>
      <c r="Q149" s="145"/>
      <c r="R149" s="145"/>
      <c r="S149" s="145"/>
      <c r="T149" s="145"/>
      <c r="U149" s="145"/>
      <c r="V149" s="145"/>
      <c r="W149" s="145"/>
      <c r="X149" s="145"/>
      <c r="Y149" s="145"/>
      <c r="Z149" s="145"/>
      <c r="AA149" s="145"/>
      <c r="AB149" s="145"/>
      <c r="AC149" s="145"/>
      <c r="AD149" s="145"/>
      <c r="AE149" s="145"/>
      <c r="AF149" s="145"/>
      <c r="AG149" s="145"/>
      <c r="AH149" s="145"/>
      <c r="AI149" s="145"/>
      <c r="AJ149" s="145"/>
      <c r="AK149" s="145"/>
      <c r="AL149" s="145"/>
      <c r="AM149" s="145"/>
      <c r="AN149" s="145"/>
      <c r="AO149" s="145"/>
      <c r="AP149" s="145"/>
      <c r="AQ149" s="145"/>
      <c r="AR149" s="145"/>
    </row>
    <row r="150" spans="2:44" ht="15.95" hidden="1" customHeight="1" x14ac:dyDescent="0.25">
      <c r="B150" s="145"/>
      <c r="C150" s="145"/>
      <c r="D150" s="145"/>
      <c r="E150" s="145"/>
      <c r="F150" s="145"/>
      <c r="G150" s="145"/>
      <c r="H150" s="145"/>
      <c r="I150" s="145"/>
      <c r="J150" s="145"/>
      <c r="K150" s="145"/>
      <c r="L150" s="145"/>
      <c r="M150" s="145"/>
      <c r="N150" s="145"/>
      <c r="O150" s="145"/>
      <c r="P150" s="145"/>
      <c r="Q150" s="145"/>
      <c r="R150" s="145"/>
      <c r="S150" s="145"/>
      <c r="T150" s="145"/>
      <c r="U150" s="145"/>
      <c r="V150" s="145"/>
      <c r="W150" s="145"/>
      <c r="X150" s="145"/>
      <c r="Y150" s="145"/>
      <c r="Z150" s="145"/>
      <c r="AA150" s="145"/>
      <c r="AB150" s="145"/>
      <c r="AC150" s="145"/>
      <c r="AD150" s="145"/>
      <c r="AE150" s="145"/>
      <c r="AF150" s="145"/>
      <c r="AG150" s="145"/>
      <c r="AH150" s="145"/>
      <c r="AI150" s="145"/>
      <c r="AJ150" s="145"/>
      <c r="AK150" s="145"/>
      <c r="AL150" s="145"/>
      <c r="AM150" s="145"/>
      <c r="AN150" s="145"/>
      <c r="AO150" s="145"/>
      <c r="AP150" s="145"/>
      <c r="AQ150" s="145"/>
      <c r="AR150" s="145"/>
    </row>
    <row r="151" spans="2:44" ht="15.95" hidden="1" customHeight="1" x14ac:dyDescent="0.25">
      <c r="B151" s="145"/>
      <c r="C151" s="145"/>
      <c r="D151" s="145"/>
      <c r="E151" s="145"/>
      <c r="F151" s="145"/>
      <c r="G151" s="145"/>
      <c r="H151" s="145"/>
      <c r="I151" s="145"/>
      <c r="J151" s="145"/>
      <c r="K151" s="145"/>
      <c r="L151" s="145"/>
      <c r="M151" s="145"/>
      <c r="N151" s="145"/>
      <c r="O151" s="145"/>
      <c r="P151" s="145"/>
      <c r="Q151" s="145"/>
      <c r="R151" s="145"/>
      <c r="S151" s="145"/>
      <c r="T151" s="145"/>
      <c r="U151" s="145"/>
      <c r="V151" s="145"/>
      <c r="W151" s="145"/>
      <c r="X151" s="145"/>
      <c r="Y151" s="145"/>
      <c r="Z151" s="145"/>
      <c r="AA151" s="145"/>
      <c r="AB151" s="145"/>
      <c r="AC151" s="145"/>
      <c r="AD151" s="145"/>
      <c r="AE151" s="145"/>
      <c r="AF151" s="145"/>
      <c r="AG151" s="145"/>
      <c r="AH151" s="145"/>
      <c r="AI151" s="145"/>
      <c r="AJ151" s="145"/>
      <c r="AK151" s="145"/>
      <c r="AL151" s="145"/>
      <c r="AM151" s="145"/>
      <c r="AN151" s="145"/>
      <c r="AO151" s="145"/>
      <c r="AP151" s="145"/>
      <c r="AQ151" s="145"/>
      <c r="AR151" s="145"/>
    </row>
    <row r="152" spans="2:44" ht="15.95" hidden="1" customHeight="1" x14ac:dyDescent="0.25">
      <c r="B152" s="145"/>
      <c r="C152" s="145"/>
      <c r="D152" s="145"/>
      <c r="E152" s="145"/>
      <c r="F152" s="145"/>
      <c r="G152" s="145"/>
      <c r="H152" s="145"/>
      <c r="I152" s="145"/>
      <c r="J152" s="145"/>
      <c r="K152" s="145"/>
      <c r="L152" s="145"/>
      <c r="M152" s="145"/>
      <c r="N152" s="145"/>
      <c r="O152" s="145"/>
      <c r="P152" s="145"/>
      <c r="Q152" s="145"/>
      <c r="R152" s="145"/>
      <c r="S152" s="145"/>
      <c r="T152" s="145"/>
      <c r="U152" s="145"/>
      <c r="V152" s="145"/>
      <c r="W152" s="145"/>
      <c r="X152" s="145"/>
      <c r="Y152" s="145"/>
      <c r="Z152" s="145"/>
      <c r="AA152" s="145"/>
      <c r="AB152" s="145"/>
      <c r="AC152" s="145"/>
      <c r="AD152" s="145"/>
      <c r="AE152" s="145"/>
      <c r="AF152" s="145"/>
      <c r="AG152" s="145"/>
      <c r="AH152" s="145"/>
      <c r="AI152" s="145"/>
      <c r="AJ152" s="145"/>
      <c r="AK152" s="145"/>
      <c r="AL152" s="145"/>
      <c r="AM152" s="145"/>
      <c r="AN152" s="145"/>
      <c r="AO152" s="145"/>
      <c r="AP152" s="145"/>
      <c r="AQ152" s="145"/>
      <c r="AR152" s="145"/>
    </row>
    <row r="153" spans="2:44" ht="15.95" hidden="1" customHeight="1" x14ac:dyDescent="0.25">
      <c r="B153" s="145"/>
      <c r="C153" s="145"/>
      <c r="D153" s="145"/>
      <c r="E153" s="145"/>
      <c r="F153" s="145"/>
      <c r="G153" s="145"/>
      <c r="H153" s="145"/>
      <c r="I153" s="145"/>
      <c r="J153" s="145"/>
      <c r="K153" s="145"/>
      <c r="L153" s="145"/>
      <c r="M153" s="145"/>
      <c r="N153" s="145"/>
      <c r="O153" s="145"/>
      <c r="P153" s="145"/>
      <c r="Q153" s="145"/>
      <c r="R153" s="145"/>
      <c r="S153" s="145"/>
      <c r="T153" s="145"/>
      <c r="U153" s="145"/>
      <c r="V153" s="145"/>
      <c r="W153" s="145"/>
      <c r="X153" s="145"/>
      <c r="Y153" s="145"/>
      <c r="Z153" s="145"/>
      <c r="AA153" s="145"/>
      <c r="AB153" s="145"/>
      <c r="AC153" s="145"/>
      <c r="AD153" s="145"/>
      <c r="AE153" s="145"/>
      <c r="AF153" s="145"/>
      <c r="AG153" s="145"/>
      <c r="AH153" s="145"/>
      <c r="AI153" s="145"/>
      <c r="AJ153" s="145"/>
      <c r="AK153" s="145"/>
      <c r="AL153" s="145"/>
      <c r="AM153" s="145"/>
      <c r="AN153" s="145"/>
      <c r="AO153" s="145"/>
      <c r="AP153" s="145"/>
      <c r="AQ153" s="145"/>
      <c r="AR153" s="145"/>
    </row>
    <row r="154" spans="2:44" ht="15.95" hidden="1" customHeight="1" x14ac:dyDescent="0.25">
      <c r="B154" s="145"/>
      <c r="C154" s="145"/>
      <c r="D154" s="145"/>
      <c r="E154" s="145"/>
      <c r="F154" s="145"/>
      <c r="G154" s="145"/>
      <c r="H154" s="145"/>
      <c r="I154" s="145"/>
      <c r="J154" s="145"/>
      <c r="K154" s="145"/>
      <c r="L154" s="145"/>
      <c r="M154" s="145"/>
      <c r="N154" s="145"/>
      <c r="O154" s="145"/>
      <c r="P154" s="145"/>
      <c r="Q154" s="145"/>
      <c r="R154" s="145"/>
      <c r="S154" s="145"/>
      <c r="T154" s="145"/>
      <c r="U154" s="145"/>
      <c r="V154" s="145"/>
      <c r="W154" s="145"/>
      <c r="X154" s="145"/>
      <c r="Y154" s="145"/>
      <c r="Z154" s="145"/>
      <c r="AA154" s="145"/>
      <c r="AB154" s="145"/>
      <c r="AC154" s="145"/>
      <c r="AD154" s="145"/>
      <c r="AE154" s="145"/>
      <c r="AF154" s="145"/>
      <c r="AG154" s="145"/>
      <c r="AH154" s="145"/>
      <c r="AI154" s="145"/>
      <c r="AJ154" s="145"/>
      <c r="AK154" s="145"/>
      <c r="AL154" s="145"/>
      <c r="AM154" s="145"/>
      <c r="AN154" s="145"/>
      <c r="AO154" s="145"/>
      <c r="AP154" s="145"/>
      <c r="AQ154" s="145"/>
      <c r="AR154" s="145"/>
    </row>
    <row r="155" spans="2:44" ht="15.95" hidden="1" customHeight="1" x14ac:dyDescent="0.25">
      <c r="B155" s="145"/>
      <c r="C155" s="145"/>
      <c r="D155" s="145"/>
      <c r="E155" s="145"/>
      <c r="F155" s="145"/>
      <c r="G155" s="145"/>
      <c r="H155" s="145"/>
      <c r="I155" s="145"/>
      <c r="J155" s="145"/>
      <c r="K155" s="145"/>
      <c r="L155" s="145"/>
      <c r="M155" s="145"/>
      <c r="N155" s="145"/>
      <c r="O155" s="145"/>
      <c r="P155" s="145"/>
      <c r="Q155" s="145"/>
      <c r="R155" s="145"/>
      <c r="S155" s="145"/>
      <c r="T155" s="145"/>
      <c r="U155" s="145"/>
      <c r="V155" s="145"/>
      <c r="W155" s="145"/>
      <c r="X155" s="145"/>
      <c r="Y155" s="145"/>
      <c r="Z155" s="145"/>
      <c r="AA155" s="145"/>
      <c r="AB155" s="145"/>
      <c r="AC155" s="145"/>
      <c r="AD155" s="145"/>
      <c r="AE155" s="145"/>
      <c r="AF155" s="145"/>
      <c r="AG155" s="145"/>
      <c r="AH155" s="145"/>
      <c r="AI155" s="145"/>
      <c r="AJ155" s="145"/>
      <c r="AK155" s="145"/>
      <c r="AL155" s="145"/>
      <c r="AM155" s="145"/>
      <c r="AN155" s="145"/>
      <c r="AO155" s="145"/>
      <c r="AP155" s="145"/>
      <c r="AQ155" s="145"/>
      <c r="AR155" s="145"/>
    </row>
    <row r="156" spans="2:44" ht="15.95" hidden="1" customHeight="1" x14ac:dyDescent="0.25">
      <c r="B156" s="145"/>
      <c r="C156" s="145"/>
      <c r="D156" s="145"/>
      <c r="E156" s="145"/>
      <c r="F156" s="145"/>
      <c r="G156" s="145"/>
      <c r="H156" s="145"/>
      <c r="I156" s="145"/>
      <c r="J156" s="145"/>
      <c r="K156" s="145"/>
      <c r="L156" s="145"/>
      <c r="M156" s="145"/>
      <c r="N156" s="145"/>
      <c r="O156" s="145"/>
      <c r="P156" s="145"/>
      <c r="Q156" s="145"/>
      <c r="R156" s="145"/>
      <c r="S156" s="145"/>
      <c r="T156" s="145"/>
      <c r="U156" s="145"/>
      <c r="V156" s="145"/>
      <c r="W156" s="145"/>
      <c r="X156" s="145"/>
      <c r="Y156" s="145"/>
      <c r="Z156" s="145"/>
      <c r="AA156" s="145"/>
      <c r="AB156" s="145"/>
      <c r="AC156" s="145"/>
      <c r="AD156" s="145"/>
      <c r="AE156" s="145"/>
      <c r="AF156" s="145"/>
      <c r="AG156" s="145"/>
      <c r="AH156" s="145"/>
      <c r="AI156" s="145"/>
      <c r="AJ156" s="145"/>
      <c r="AK156" s="145"/>
      <c r="AL156" s="145"/>
      <c r="AM156" s="145"/>
      <c r="AN156" s="145"/>
      <c r="AO156" s="145"/>
      <c r="AP156" s="145"/>
      <c r="AQ156" s="145"/>
      <c r="AR156" s="145"/>
    </row>
    <row r="157" spans="2:44" ht="15.95" hidden="1" customHeight="1" x14ac:dyDescent="0.25">
      <c r="B157" s="145"/>
      <c r="C157" s="145"/>
      <c r="D157" s="145"/>
      <c r="E157" s="145"/>
      <c r="F157" s="145"/>
      <c r="G157" s="145"/>
      <c r="H157" s="145"/>
      <c r="I157" s="145"/>
      <c r="J157" s="145"/>
      <c r="K157" s="145"/>
      <c r="L157" s="145"/>
      <c r="M157" s="145"/>
      <c r="N157" s="145"/>
      <c r="O157" s="145"/>
      <c r="P157" s="145"/>
      <c r="Q157" s="145"/>
      <c r="R157" s="145"/>
      <c r="S157" s="145"/>
      <c r="T157" s="145"/>
      <c r="U157" s="145"/>
      <c r="V157" s="145"/>
      <c r="W157" s="145"/>
      <c r="X157" s="145"/>
      <c r="Y157" s="145"/>
      <c r="Z157" s="145"/>
      <c r="AA157" s="145"/>
      <c r="AB157" s="145"/>
      <c r="AC157" s="145"/>
      <c r="AD157" s="145"/>
      <c r="AE157" s="145"/>
      <c r="AF157" s="145"/>
      <c r="AG157" s="145"/>
      <c r="AH157" s="145"/>
      <c r="AI157" s="145"/>
      <c r="AJ157" s="145"/>
      <c r="AK157" s="145"/>
      <c r="AL157" s="145"/>
      <c r="AM157" s="145"/>
      <c r="AN157" s="145"/>
      <c r="AO157" s="145"/>
      <c r="AP157" s="145"/>
      <c r="AQ157" s="145"/>
      <c r="AR157" s="145"/>
    </row>
    <row r="158" spans="2:44" ht="15.95" hidden="1" customHeight="1" x14ac:dyDescent="0.25">
      <c r="B158" s="145"/>
      <c r="C158" s="145"/>
      <c r="D158" s="145"/>
      <c r="E158" s="145"/>
      <c r="F158" s="145"/>
      <c r="G158" s="145"/>
      <c r="H158" s="145"/>
      <c r="I158" s="145"/>
      <c r="J158" s="145"/>
      <c r="K158" s="145"/>
      <c r="L158" s="145"/>
      <c r="M158" s="145"/>
      <c r="N158" s="145"/>
      <c r="O158" s="145"/>
      <c r="P158" s="145"/>
      <c r="Q158" s="145"/>
      <c r="R158" s="145"/>
      <c r="S158" s="145"/>
      <c r="T158" s="145"/>
      <c r="U158" s="145"/>
      <c r="V158" s="145"/>
      <c r="W158" s="145"/>
      <c r="X158" s="145"/>
      <c r="Y158" s="145"/>
      <c r="Z158" s="145"/>
      <c r="AA158" s="145"/>
      <c r="AB158" s="145"/>
      <c r="AC158" s="145"/>
      <c r="AD158" s="145"/>
      <c r="AE158" s="145"/>
      <c r="AF158" s="145"/>
      <c r="AG158" s="145"/>
      <c r="AH158" s="145"/>
      <c r="AI158" s="145"/>
      <c r="AJ158" s="145"/>
      <c r="AK158" s="145"/>
      <c r="AL158" s="145"/>
      <c r="AM158" s="145"/>
      <c r="AN158" s="145"/>
      <c r="AO158" s="145"/>
      <c r="AP158" s="145"/>
      <c r="AQ158" s="145"/>
      <c r="AR158" s="145"/>
    </row>
    <row r="159" spans="2:44" ht="15.95" hidden="1" customHeight="1" x14ac:dyDescent="0.25">
      <c r="B159" s="145"/>
      <c r="C159" s="145"/>
      <c r="D159" s="145"/>
      <c r="E159" s="145"/>
      <c r="F159" s="145"/>
      <c r="G159" s="145"/>
      <c r="H159" s="145"/>
      <c r="I159" s="145"/>
      <c r="J159" s="145"/>
      <c r="K159" s="145"/>
      <c r="L159" s="145"/>
      <c r="M159" s="145"/>
      <c r="N159" s="145"/>
      <c r="O159" s="145"/>
      <c r="P159" s="145"/>
      <c r="Q159" s="145"/>
      <c r="R159" s="145"/>
      <c r="S159" s="145"/>
      <c r="T159" s="145"/>
      <c r="U159" s="145"/>
      <c r="V159" s="145"/>
      <c r="W159" s="145"/>
      <c r="X159" s="145"/>
      <c r="Y159" s="145"/>
      <c r="Z159" s="145"/>
      <c r="AA159" s="145"/>
      <c r="AB159" s="145"/>
      <c r="AC159" s="145"/>
      <c r="AD159" s="145"/>
      <c r="AE159" s="145"/>
      <c r="AF159" s="145"/>
      <c r="AG159" s="145"/>
      <c r="AH159" s="145"/>
      <c r="AI159" s="145"/>
      <c r="AJ159" s="145"/>
      <c r="AK159" s="145"/>
      <c r="AL159" s="145"/>
      <c r="AM159" s="145"/>
      <c r="AN159" s="145"/>
      <c r="AO159" s="145"/>
      <c r="AP159" s="145"/>
      <c r="AQ159" s="145"/>
      <c r="AR159" s="145"/>
    </row>
    <row r="160" spans="2:44" ht="15.95" hidden="1" customHeight="1" x14ac:dyDescent="0.25">
      <c r="B160" s="145"/>
      <c r="C160" s="145"/>
      <c r="D160" s="145"/>
      <c r="E160" s="145"/>
      <c r="F160" s="145"/>
      <c r="G160" s="145"/>
      <c r="H160" s="145"/>
      <c r="I160" s="145"/>
      <c r="J160" s="145"/>
      <c r="K160" s="145"/>
      <c r="L160" s="145"/>
      <c r="M160" s="145"/>
      <c r="N160" s="145"/>
      <c r="O160" s="145"/>
      <c r="P160" s="145"/>
      <c r="Q160" s="145"/>
      <c r="R160" s="145"/>
      <c r="S160" s="145"/>
      <c r="T160" s="145"/>
      <c r="U160" s="145"/>
      <c r="V160" s="145"/>
      <c r="W160" s="145"/>
      <c r="X160" s="145"/>
      <c r="Y160" s="145"/>
      <c r="Z160" s="145"/>
      <c r="AA160" s="145"/>
      <c r="AB160" s="145"/>
      <c r="AC160" s="145"/>
      <c r="AD160" s="145"/>
      <c r="AE160" s="145"/>
      <c r="AF160" s="145"/>
      <c r="AG160" s="145"/>
      <c r="AH160" s="145"/>
      <c r="AI160" s="145"/>
      <c r="AJ160" s="145"/>
      <c r="AK160" s="145"/>
      <c r="AL160" s="145"/>
      <c r="AM160" s="145"/>
      <c r="AN160" s="145"/>
      <c r="AO160" s="145"/>
      <c r="AP160" s="145"/>
      <c r="AQ160" s="145"/>
      <c r="AR160" s="145"/>
    </row>
    <row r="161" spans="2:44" ht="15.95" hidden="1" customHeight="1" x14ac:dyDescent="0.25">
      <c r="B161" s="145"/>
      <c r="C161" s="145"/>
      <c r="D161" s="145"/>
      <c r="E161" s="145"/>
      <c r="F161" s="145"/>
      <c r="G161" s="145"/>
      <c r="H161" s="145"/>
      <c r="I161" s="145"/>
      <c r="J161" s="145"/>
      <c r="K161" s="145"/>
      <c r="L161" s="145"/>
      <c r="M161" s="145"/>
      <c r="N161" s="145"/>
      <c r="O161" s="145"/>
      <c r="P161" s="145"/>
      <c r="Q161" s="145"/>
      <c r="R161" s="145"/>
      <c r="S161" s="145"/>
      <c r="T161" s="145"/>
      <c r="U161" s="145"/>
      <c r="V161" s="145"/>
      <c r="W161" s="145"/>
      <c r="X161" s="145"/>
      <c r="Y161" s="145"/>
      <c r="Z161" s="145"/>
      <c r="AA161" s="145"/>
      <c r="AB161" s="145"/>
      <c r="AC161" s="145"/>
      <c r="AD161" s="145"/>
      <c r="AE161" s="145"/>
      <c r="AF161" s="145"/>
      <c r="AG161" s="145"/>
      <c r="AH161" s="145"/>
      <c r="AI161" s="145"/>
      <c r="AJ161" s="145"/>
      <c r="AK161" s="145"/>
      <c r="AL161" s="145"/>
      <c r="AM161" s="145"/>
      <c r="AN161" s="145"/>
      <c r="AO161" s="145"/>
      <c r="AP161" s="145"/>
      <c r="AQ161" s="145"/>
      <c r="AR161" s="145"/>
    </row>
    <row r="162" spans="2:44" ht="15.95" hidden="1" customHeight="1" x14ac:dyDescent="0.25">
      <c r="B162" s="145"/>
      <c r="C162" s="145"/>
      <c r="D162" s="145"/>
      <c r="E162" s="145"/>
      <c r="F162" s="145"/>
      <c r="G162" s="145"/>
      <c r="H162" s="145"/>
      <c r="I162" s="145"/>
      <c r="J162" s="145"/>
      <c r="K162" s="145"/>
      <c r="L162" s="145"/>
      <c r="M162" s="145"/>
      <c r="N162" s="145"/>
      <c r="O162" s="145"/>
      <c r="P162" s="145"/>
      <c r="Q162" s="145"/>
      <c r="R162" s="145"/>
      <c r="S162" s="145"/>
      <c r="T162" s="145"/>
      <c r="U162" s="145"/>
      <c r="V162" s="145"/>
      <c r="W162" s="145"/>
      <c r="X162" s="145"/>
      <c r="Y162" s="145"/>
      <c r="Z162" s="145"/>
      <c r="AA162" s="145"/>
      <c r="AB162" s="145"/>
      <c r="AC162" s="145"/>
      <c r="AD162" s="145"/>
      <c r="AE162" s="145"/>
      <c r="AF162" s="145"/>
      <c r="AG162" s="145"/>
      <c r="AH162" s="145"/>
      <c r="AI162" s="145"/>
      <c r="AJ162" s="145"/>
      <c r="AK162" s="145"/>
      <c r="AL162" s="145"/>
      <c r="AM162" s="145"/>
      <c r="AN162" s="145"/>
      <c r="AO162" s="145"/>
      <c r="AP162" s="145"/>
      <c r="AQ162" s="145"/>
      <c r="AR162" s="145"/>
    </row>
    <row r="163" spans="2:44" ht="15.95" hidden="1" customHeight="1" x14ac:dyDescent="0.25">
      <c r="B163" s="145"/>
      <c r="C163" s="145"/>
      <c r="D163" s="145"/>
      <c r="E163" s="145"/>
      <c r="F163" s="145"/>
      <c r="G163" s="145"/>
      <c r="H163" s="145"/>
      <c r="I163" s="145"/>
      <c r="J163" s="145"/>
      <c r="K163" s="145"/>
      <c r="L163" s="145"/>
      <c r="M163" s="145"/>
      <c r="N163" s="145"/>
      <c r="O163" s="145"/>
      <c r="P163" s="145"/>
      <c r="Q163" s="145"/>
      <c r="R163" s="145"/>
      <c r="S163" s="145"/>
      <c r="T163" s="145"/>
      <c r="U163" s="145"/>
      <c r="V163" s="145"/>
      <c r="W163" s="145"/>
      <c r="X163" s="145"/>
      <c r="Y163" s="145"/>
      <c r="Z163" s="145"/>
      <c r="AA163" s="145"/>
      <c r="AB163" s="145"/>
      <c r="AC163" s="145"/>
      <c r="AD163" s="145"/>
      <c r="AE163" s="145"/>
      <c r="AF163" s="145"/>
      <c r="AG163" s="145"/>
      <c r="AH163" s="145"/>
      <c r="AI163" s="145"/>
      <c r="AJ163" s="145"/>
      <c r="AK163" s="145"/>
      <c r="AL163" s="145"/>
      <c r="AM163" s="145"/>
      <c r="AN163" s="145"/>
      <c r="AO163" s="145"/>
      <c r="AP163" s="145"/>
      <c r="AQ163" s="145"/>
      <c r="AR163" s="145"/>
    </row>
    <row r="164" spans="2:44" ht="15.95" hidden="1" customHeight="1" x14ac:dyDescent="0.25">
      <c r="B164" s="145"/>
      <c r="C164" s="145"/>
      <c r="D164" s="145"/>
      <c r="E164" s="145"/>
      <c r="F164" s="145"/>
      <c r="G164" s="145"/>
      <c r="H164" s="145"/>
      <c r="I164" s="145"/>
      <c r="J164" s="145"/>
      <c r="K164" s="145"/>
      <c r="L164" s="145"/>
      <c r="M164" s="145"/>
      <c r="N164" s="145"/>
      <c r="O164" s="145"/>
      <c r="P164" s="145"/>
      <c r="Q164" s="145"/>
      <c r="R164" s="145"/>
      <c r="S164" s="145"/>
      <c r="T164" s="145"/>
      <c r="U164" s="145"/>
      <c r="V164" s="145"/>
      <c r="W164" s="145"/>
      <c r="X164" s="145"/>
      <c r="Y164" s="145"/>
      <c r="Z164" s="145"/>
      <c r="AA164" s="145"/>
      <c r="AB164" s="145"/>
      <c r="AC164" s="145"/>
      <c r="AD164" s="145"/>
      <c r="AE164" s="145"/>
      <c r="AF164" s="145"/>
      <c r="AG164" s="145"/>
      <c r="AH164" s="145"/>
      <c r="AI164" s="145"/>
      <c r="AJ164" s="145"/>
      <c r="AK164" s="145"/>
      <c r="AL164" s="145"/>
      <c r="AM164" s="145"/>
      <c r="AN164" s="145"/>
      <c r="AO164" s="145"/>
      <c r="AP164" s="145"/>
      <c r="AQ164" s="145"/>
      <c r="AR164" s="145"/>
    </row>
    <row r="165" spans="2:44" ht="15.95" hidden="1" customHeight="1" x14ac:dyDescent="0.25">
      <c r="B165" s="145"/>
      <c r="C165" s="145"/>
      <c r="D165" s="145"/>
      <c r="E165" s="145"/>
      <c r="F165" s="145"/>
      <c r="G165" s="145"/>
      <c r="H165" s="145"/>
      <c r="I165" s="145"/>
      <c r="J165" s="145"/>
      <c r="K165" s="145"/>
      <c r="L165" s="145"/>
      <c r="M165" s="145"/>
      <c r="N165" s="145"/>
      <c r="O165" s="145"/>
      <c r="P165" s="145"/>
      <c r="Q165" s="145"/>
      <c r="R165" s="145"/>
      <c r="S165" s="145"/>
      <c r="T165" s="145"/>
      <c r="U165" s="145"/>
      <c r="V165" s="145"/>
      <c r="W165" s="145"/>
      <c r="X165" s="145"/>
      <c r="Y165" s="145"/>
      <c r="Z165" s="145"/>
      <c r="AA165" s="145"/>
      <c r="AB165" s="145"/>
      <c r="AC165" s="145"/>
      <c r="AD165" s="145"/>
      <c r="AE165" s="145"/>
      <c r="AF165" s="145"/>
      <c r="AG165" s="145"/>
      <c r="AH165" s="145"/>
      <c r="AI165" s="145"/>
      <c r="AJ165" s="145"/>
      <c r="AK165" s="145"/>
      <c r="AL165" s="145"/>
      <c r="AM165" s="145"/>
      <c r="AN165" s="145"/>
      <c r="AO165" s="145"/>
      <c r="AP165" s="145"/>
      <c r="AQ165" s="145"/>
      <c r="AR165" s="145"/>
    </row>
    <row r="166" spans="2:44" ht="15.95" hidden="1" customHeight="1" x14ac:dyDescent="0.25">
      <c r="B166" s="145"/>
      <c r="C166" s="145"/>
      <c r="D166" s="145"/>
      <c r="E166" s="145"/>
      <c r="F166" s="145"/>
      <c r="G166" s="145"/>
      <c r="H166" s="145"/>
      <c r="I166" s="145"/>
      <c r="J166" s="145"/>
      <c r="K166" s="145"/>
      <c r="L166" s="145"/>
      <c r="M166" s="145"/>
      <c r="N166" s="145"/>
      <c r="O166" s="145"/>
      <c r="P166" s="145"/>
      <c r="Q166" s="145"/>
      <c r="R166" s="145"/>
      <c r="S166" s="145"/>
      <c r="T166" s="145"/>
      <c r="U166" s="145"/>
      <c r="V166" s="145"/>
      <c r="W166" s="145"/>
      <c r="X166" s="145"/>
      <c r="Y166" s="145"/>
      <c r="Z166" s="145"/>
      <c r="AA166" s="145"/>
      <c r="AB166" s="145"/>
      <c r="AC166" s="145"/>
      <c r="AD166" s="145"/>
      <c r="AE166" s="145"/>
      <c r="AF166" s="145"/>
      <c r="AG166" s="145"/>
      <c r="AH166" s="145"/>
      <c r="AI166" s="145"/>
      <c r="AJ166" s="145"/>
      <c r="AK166" s="145"/>
      <c r="AL166" s="145"/>
      <c r="AM166" s="145"/>
      <c r="AN166" s="145"/>
      <c r="AO166" s="145"/>
      <c r="AP166" s="145"/>
      <c r="AQ166" s="145"/>
      <c r="AR166" s="145"/>
    </row>
    <row r="167" spans="2:44" ht="15.95" hidden="1" customHeight="1" x14ac:dyDescent="0.25">
      <c r="B167" s="145"/>
      <c r="C167" s="145"/>
      <c r="D167" s="145"/>
      <c r="E167" s="145"/>
      <c r="F167" s="145"/>
      <c r="G167" s="145"/>
      <c r="H167" s="145"/>
      <c r="I167" s="145"/>
      <c r="J167" s="145"/>
      <c r="K167" s="145"/>
      <c r="L167" s="145"/>
      <c r="M167" s="145"/>
      <c r="N167" s="145"/>
      <c r="O167" s="145"/>
      <c r="P167" s="145"/>
      <c r="Q167" s="145"/>
      <c r="R167" s="145"/>
      <c r="S167" s="145"/>
      <c r="T167" s="145"/>
      <c r="U167" s="145"/>
      <c r="V167" s="145"/>
      <c r="W167" s="145"/>
      <c r="X167" s="145"/>
      <c r="Y167" s="145"/>
      <c r="Z167" s="145"/>
      <c r="AA167" s="145"/>
      <c r="AB167" s="145"/>
      <c r="AC167" s="145"/>
      <c r="AD167" s="145"/>
      <c r="AE167" s="145"/>
      <c r="AF167" s="145"/>
      <c r="AG167" s="145"/>
      <c r="AH167" s="145"/>
      <c r="AI167" s="145"/>
      <c r="AJ167" s="145"/>
      <c r="AK167" s="145"/>
      <c r="AL167" s="145"/>
      <c r="AM167" s="145"/>
      <c r="AN167" s="145"/>
      <c r="AO167" s="145"/>
      <c r="AP167" s="145"/>
      <c r="AQ167" s="145"/>
      <c r="AR167" s="145"/>
    </row>
    <row r="168" spans="2:44" ht="15.95" hidden="1" customHeight="1" x14ac:dyDescent="0.25">
      <c r="B168" s="145"/>
      <c r="C168" s="145"/>
      <c r="D168" s="145"/>
      <c r="E168" s="145"/>
      <c r="F168" s="145"/>
      <c r="G168" s="145"/>
      <c r="H168" s="145"/>
      <c r="I168" s="145"/>
      <c r="J168" s="145"/>
      <c r="K168" s="145"/>
      <c r="L168" s="145"/>
      <c r="M168" s="145"/>
      <c r="N168" s="145"/>
      <c r="O168" s="145"/>
      <c r="P168" s="145"/>
      <c r="Q168" s="145"/>
      <c r="R168" s="145"/>
      <c r="S168" s="145"/>
      <c r="T168" s="145"/>
      <c r="U168" s="145"/>
      <c r="V168" s="145"/>
      <c r="W168" s="145"/>
      <c r="X168" s="145"/>
      <c r="Y168" s="145"/>
      <c r="Z168" s="145"/>
      <c r="AA168" s="145"/>
      <c r="AB168" s="145"/>
      <c r="AC168" s="145"/>
      <c r="AD168" s="145"/>
      <c r="AE168" s="145"/>
      <c r="AF168" s="145"/>
      <c r="AG168" s="145"/>
      <c r="AH168" s="145"/>
      <c r="AI168" s="145"/>
      <c r="AJ168" s="145"/>
      <c r="AK168" s="145"/>
      <c r="AL168" s="145"/>
      <c r="AM168" s="145"/>
      <c r="AN168" s="145"/>
      <c r="AO168" s="145"/>
      <c r="AP168" s="145"/>
      <c r="AQ168" s="145"/>
      <c r="AR168" s="145"/>
    </row>
    <row r="169" spans="2:44" s="67" customFormat="1" ht="15.95" hidden="1" customHeight="1" x14ac:dyDescent="0.25">
      <c r="B169" s="145"/>
      <c r="C169" s="145"/>
      <c r="D169" s="145"/>
      <c r="E169" s="145"/>
      <c r="F169" s="145"/>
      <c r="G169" s="145"/>
      <c r="H169" s="145"/>
      <c r="I169" s="145"/>
      <c r="J169" s="145"/>
      <c r="K169" s="145"/>
      <c r="L169" s="145"/>
      <c r="M169" s="145"/>
      <c r="N169" s="145"/>
      <c r="O169" s="145"/>
      <c r="P169" s="145"/>
      <c r="Q169" s="145"/>
      <c r="R169" s="145"/>
      <c r="S169" s="145"/>
      <c r="T169" s="145"/>
      <c r="U169" s="145"/>
      <c r="V169" s="145"/>
      <c r="W169" s="145"/>
      <c r="X169" s="145"/>
      <c r="Y169" s="145"/>
      <c r="Z169" s="145"/>
      <c r="AA169" s="145"/>
      <c r="AB169" s="145"/>
      <c r="AC169" s="145"/>
      <c r="AD169" s="145"/>
      <c r="AE169" s="145"/>
      <c r="AF169" s="145"/>
      <c r="AG169" s="145"/>
      <c r="AH169" s="145"/>
      <c r="AI169" s="145"/>
      <c r="AJ169" s="145"/>
      <c r="AK169" s="145"/>
      <c r="AL169" s="145"/>
      <c r="AM169" s="145"/>
      <c r="AN169" s="145"/>
      <c r="AO169" s="145"/>
      <c r="AP169" s="145"/>
      <c r="AQ169" s="145"/>
      <c r="AR169" s="145"/>
    </row>
    <row r="170" spans="2:44" s="67" customFormat="1" ht="15.95" hidden="1" customHeight="1" x14ac:dyDescent="0.25">
      <c r="B170" s="145"/>
      <c r="C170" s="145"/>
      <c r="D170" s="145"/>
      <c r="E170" s="145"/>
      <c r="F170" s="145"/>
      <c r="G170" s="145"/>
      <c r="H170" s="145"/>
      <c r="I170" s="145"/>
      <c r="J170" s="145"/>
      <c r="K170" s="145"/>
      <c r="L170" s="145"/>
      <c r="M170" s="145"/>
      <c r="N170" s="145"/>
      <c r="O170" s="145"/>
      <c r="P170" s="145"/>
      <c r="Q170" s="145"/>
      <c r="R170" s="145"/>
      <c r="S170" s="145"/>
      <c r="T170" s="145"/>
      <c r="U170" s="145"/>
      <c r="V170" s="145"/>
      <c r="W170" s="145"/>
      <c r="X170" s="145"/>
      <c r="Y170" s="145"/>
      <c r="Z170" s="145"/>
      <c r="AA170" s="145"/>
      <c r="AB170" s="145"/>
      <c r="AC170" s="145"/>
      <c r="AD170" s="145"/>
      <c r="AE170" s="145"/>
      <c r="AF170" s="145"/>
      <c r="AG170" s="145"/>
      <c r="AH170" s="145"/>
      <c r="AI170" s="145"/>
      <c r="AJ170" s="145"/>
      <c r="AK170" s="145"/>
      <c r="AL170" s="145"/>
      <c r="AM170" s="145"/>
      <c r="AN170" s="145"/>
      <c r="AO170" s="145"/>
      <c r="AP170" s="145"/>
      <c r="AQ170" s="145"/>
      <c r="AR170" s="145"/>
    </row>
    <row r="171" spans="2:44" s="67" customFormat="1" ht="15.95" hidden="1" customHeight="1" x14ac:dyDescent="0.25">
      <c r="B171" s="145"/>
      <c r="C171" s="145"/>
      <c r="D171" s="145"/>
      <c r="E171" s="145"/>
      <c r="F171" s="145"/>
      <c r="G171" s="145"/>
      <c r="H171" s="145"/>
      <c r="I171" s="145"/>
      <c r="J171" s="145"/>
      <c r="K171" s="145"/>
      <c r="L171" s="145"/>
      <c r="M171" s="145"/>
      <c r="N171" s="145"/>
      <c r="O171" s="145"/>
      <c r="P171" s="145"/>
      <c r="Q171" s="145"/>
      <c r="R171" s="145"/>
      <c r="S171" s="145"/>
      <c r="T171" s="145"/>
      <c r="U171" s="145"/>
      <c r="V171" s="145"/>
      <c r="W171" s="145"/>
      <c r="X171" s="145"/>
      <c r="Y171" s="145"/>
      <c r="Z171" s="145"/>
      <c r="AA171" s="145"/>
      <c r="AB171" s="145"/>
      <c r="AC171" s="145"/>
      <c r="AD171" s="145"/>
      <c r="AE171" s="145"/>
      <c r="AF171" s="145"/>
      <c r="AG171" s="145"/>
      <c r="AH171" s="145"/>
      <c r="AI171" s="145"/>
      <c r="AJ171" s="145"/>
      <c r="AK171" s="145"/>
      <c r="AL171" s="145"/>
      <c r="AM171" s="145"/>
      <c r="AN171" s="145"/>
      <c r="AO171" s="145"/>
      <c r="AP171" s="145"/>
      <c r="AQ171" s="145"/>
      <c r="AR171" s="145"/>
    </row>
    <row r="172" spans="2:44" s="67" customFormat="1" ht="15.95" hidden="1" customHeight="1" x14ac:dyDescent="0.25">
      <c r="B172" s="145"/>
      <c r="C172" s="145"/>
      <c r="D172" s="145"/>
      <c r="E172" s="145"/>
      <c r="F172" s="145"/>
      <c r="G172" s="145"/>
      <c r="H172" s="145"/>
      <c r="I172" s="145"/>
      <c r="J172" s="145"/>
      <c r="K172" s="145"/>
      <c r="L172" s="145"/>
      <c r="M172" s="145"/>
      <c r="N172" s="145"/>
      <c r="O172" s="145"/>
      <c r="P172" s="145"/>
      <c r="Q172" s="145"/>
      <c r="R172" s="145"/>
      <c r="S172" s="145"/>
      <c r="T172" s="145"/>
      <c r="U172" s="145"/>
      <c r="V172" s="145"/>
      <c r="W172" s="145"/>
      <c r="X172" s="145"/>
      <c r="Y172" s="145"/>
      <c r="Z172" s="145"/>
      <c r="AA172" s="145"/>
      <c r="AB172" s="145"/>
      <c r="AC172" s="145"/>
      <c r="AD172" s="145"/>
      <c r="AE172" s="145"/>
      <c r="AF172" s="145"/>
      <c r="AG172" s="145"/>
      <c r="AH172" s="145"/>
      <c r="AI172" s="145"/>
      <c r="AJ172" s="145"/>
      <c r="AK172" s="145"/>
      <c r="AL172" s="145"/>
      <c r="AM172" s="145"/>
      <c r="AN172" s="145"/>
      <c r="AO172" s="145"/>
      <c r="AP172" s="145"/>
      <c r="AQ172" s="145"/>
      <c r="AR172" s="145"/>
    </row>
    <row r="173" spans="2:44" s="67" customFormat="1" ht="15.95" hidden="1" customHeight="1" x14ac:dyDescent="0.25">
      <c r="B173" s="145"/>
      <c r="C173" s="145"/>
      <c r="D173" s="145"/>
      <c r="E173" s="145"/>
      <c r="F173" s="145"/>
      <c r="G173" s="145"/>
      <c r="H173" s="145"/>
      <c r="I173" s="145"/>
      <c r="J173" s="145"/>
      <c r="K173" s="145"/>
      <c r="L173" s="145"/>
      <c r="M173" s="145"/>
      <c r="N173" s="145"/>
      <c r="O173" s="145"/>
      <c r="P173" s="145"/>
      <c r="Q173" s="145"/>
      <c r="R173" s="145"/>
      <c r="S173" s="145"/>
      <c r="T173" s="145"/>
      <c r="U173" s="145"/>
      <c r="V173" s="145"/>
      <c r="W173" s="145"/>
      <c r="X173" s="145"/>
      <c r="Y173" s="145"/>
      <c r="Z173" s="145"/>
      <c r="AA173" s="145"/>
      <c r="AB173" s="145"/>
      <c r="AC173" s="145"/>
      <c r="AD173" s="145"/>
      <c r="AE173" s="145"/>
      <c r="AF173" s="145"/>
      <c r="AG173" s="145"/>
      <c r="AH173" s="145"/>
      <c r="AI173" s="145"/>
      <c r="AJ173" s="145"/>
      <c r="AK173" s="145"/>
      <c r="AL173" s="145"/>
      <c r="AM173" s="145"/>
      <c r="AN173" s="145"/>
      <c r="AO173" s="145"/>
      <c r="AP173" s="145"/>
      <c r="AQ173" s="145"/>
      <c r="AR173" s="145"/>
    </row>
    <row r="174" spans="2:44" s="67" customFormat="1" ht="15.95" hidden="1" customHeight="1" x14ac:dyDescent="0.25">
      <c r="B174" s="145"/>
      <c r="C174" s="145"/>
      <c r="D174" s="145"/>
      <c r="E174" s="145"/>
      <c r="F174" s="145"/>
      <c r="G174" s="145"/>
      <c r="H174" s="145"/>
      <c r="I174" s="145"/>
      <c r="J174" s="145"/>
      <c r="K174" s="145"/>
      <c r="L174" s="145"/>
      <c r="M174" s="145"/>
      <c r="N174" s="145"/>
      <c r="O174" s="145"/>
      <c r="P174" s="145"/>
      <c r="Q174" s="145"/>
      <c r="R174" s="145"/>
      <c r="S174" s="145"/>
      <c r="T174" s="145"/>
      <c r="U174" s="145"/>
      <c r="V174" s="145"/>
      <c r="W174" s="145"/>
      <c r="X174" s="145"/>
      <c r="Y174" s="145"/>
      <c r="Z174" s="145"/>
      <c r="AA174" s="145"/>
      <c r="AB174" s="145"/>
      <c r="AC174" s="145"/>
      <c r="AD174" s="145"/>
      <c r="AE174" s="145"/>
      <c r="AF174" s="145"/>
      <c r="AG174" s="145"/>
      <c r="AH174" s="145"/>
      <c r="AI174" s="145"/>
      <c r="AJ174" s="145"/>
      <c r="AK174" s="145"/>
      <c r="AL174" s="145"/>
      <c r="AM174" s="145"/>
      <c r="AN174" s="145"/>
      <c r="AO174" s="145"/>
      <c r="AP174" s="145"/>
      <c r="AQ174" s="145"/>
      <c r="AR174" s="145"/>
    </row>
    <row r="175" spans="2:44" s="67" customFormat="1" ht="15.95" hidden="1" customHeight="1" x14ac:dyDescent="0.25">
      <c r="B175" s="145"/>
      <c r="C175" s="145"/>
      <c r="D175" s="145"/>
      <c r="E175" s="145"/>
      <c r="F175" s="145"/>
      <c r="G175" s="145"/>
      <c r="H175" s="145"/>
      <c r="I175" s="145"/>
      <c r="J175" s="145"/>
      <c r="K175" s="145"/>
      <c r="L175" s="145"/>
      <c r="M175" s="145"/>
      <c r="N175" s="145"/>
      <c r="O175" s="145"/>
      <c r="P175" s="145"/>
      <c r="Q175" s="145"/>
      <c r="R175" s="145"/>
      <c r="S175" s="145"/>
      <c r="T175" s="145"/>
      <c r="U175" s="145"/>
      <c r="V175" s="145"/>
      <c r="W175" s="145"/>
      <c r="X175" s="145"/>
      <c r="Y175" s="145"/>
      <c r="Z175" s="145"/>
      <c r="AA175" s="145"/>
      <c r="AB175" s="145"/>
      <c r="AC175" s="145"/>
      <c r="AD175" s="145"/>
      <c r="AE175" s="145"/>
      <c r="AF175" s="145"/>
      <c r="AG175" s="145"/>
      <c r="AH175" s="145"/>
      <c r="AI175" s="145"/>
      <c r="AJ175" s="145"/>
      <c r="AK175" s="145"/>
      <c r="AL175" s="145"/>
      <c r="AM175" s="145"/>
      <c r="AN175" s="145"/>
      <c r="AO175" s="145"/>
      <c r="AP175" s="145"/>
      <c r="AQ175" s="145"/>
      <c r="AR175" s="145"/>
    </row>
    <row r="176" spans="2:44" s="67" customFormat="1" ht="15.95" hidden="1" customHeight="1" x14ac:dyDescent="0.25">
      <c r="B176" s="145"/>
      <c r="C176" s="145"/>
      <c r="D176" s="145"/>
      <c r="E176" s="145"/>
      <c r="F176" s="145"/>
      <c r="G176" s="145"/>
      <c r="H176" s="145"/>
      <c r="I176" s="145"/>
      <c r="J176" s="145"/>
      <c r="K176" s="145"/>
      <c r="L176" s="145"/>
      <c r="M176" s="145"/>
      <c r="N176" s="145"/>
      <c r="O176" s="145"/>
      <c r="P176" s="145"/>
      <c r="Q176" s="145"/>
      <c r="R176" s="145"/>
      <c r="S176" s="145"/>
      <c r="T176" s="145"/>
      <c r="U176" s="145"/>
      <c r="V176" s="145"/>
      <c r="W176" s="145"/>
      <c r="X176" s="145"/>
      <c r="Y176" s="145"/>
      <c r="Z176" s="145"/>
      <c r="AA176" s="145"/>
      <c r="AB176" s="145"/>
      <c r="AC176" s="145"/>
      <c r="AD176" s="145"/>
      <c r="AE176" s="145"/>
      <c r="AF176" s="145"/>
      <c r="AG176" s="145"/>
      <c r="AH176" s="145"/>
      <c r="AI176" s="145"/>
      <c r="AJ176" s="145"/>
      <c r="AK176" s="145"/>
      <c r="AL176" s="145"/>
      <c r="AM176" s="145"/>
      <c r="AN176" s="145"/>
      <c r="AO176" s="145"/>
      <c r="AP176" s="145"/>
      <c r="AQ176" s="145"/>
      <c r="AR176" s="145"/>
    </row>
    <row r="177" spans="2:44" s="67" customFormat="1" ht="15.95" hidden="1" customHeight="1" x14ac:dyDescent="0.25">
      <c r="B177" s="145"/>
      <c r="C177" s="145"/>
      <c r="D177" s="145"/>
      <c r="E177" s="145"/>
      <c r="F177" s="145"/>
      <c r="G177" s="145"/>
      <c r="H177" s="145"/>
      <c r="I177" s="145"/>
      <c r="J177" s="145"/>
      <c r="K177" s="145"/>
      <c r="L177" s="145"/>
      <c r="M177" s="145"/>
      <c r="N177" s="145"/>
      <c r="O177" s="145"/>
      <c r="P177" s="145"/>
      <c r="Q177" s="145"/>
      <c r="R177" s="145"/>
      <c r="S177" s="145"/>
      <c r="T177" s="145"/>
      <c r="U177" s="145"/>
      <c r="V177" s="145"/>
      <c r="W177" s="145"/>
      <c r="X177" s="145"/>
      <c r="Y177" s="145"/>
      <c r="Z177" s="145"/>
      <c r="AA177" s="145"/>
      <c r="AB177" s="145"/>
      <c r="AC177" s="145"/>
      <c r="AD177" s="145"/>
      <c r="AE177" s="145"/>
      <c r="AF177" s="145"/>
      <c r="AG177" s="145"/>
      <c r="AH177" s="145"/>
      <c r="AI177" s="145"/>
      <c r="AJ177" s="145"/>
      <c r="AK177" s="145"/>
      <c r="AL177" s="145"/>
      <c r="AM177" s="145"/>
      <c r="AN177" s="145"/>
      <c r="AO177" s="145"/>
      <c r="AP177" s="145"/>
      <c r="AQ177" s="145"/>
      <c r="AR177" s="145"/>
    </row>
    <row r="178" spans="2:44" s="67" customFormat="1" ht="15.95" hidden="1" customHeight="1" x14ac:dyDescent="0.25">
      <c r="B178" s="145"/>
      <c r="C178" s="145"/>
      <c r="D178" s="145"/>
      <c r="E178" s="145"/>
      <c r="F178" s="145"/>
      <c r="G178" s="145"/>
      <c r="H178" s="145"/>
      <c r="I178" s="145"/>
      <c r="J178" s="145"/>
      <c r="K178" s="145"/>
      <c r="L178" s="145"/>
      <c r="M178" s="145"/>
      <c r="N178" s="145"/>
      <c r="O178" s="145"/>
      <c r="P178" s="145"/>
      <c r="Q178" s="145"/>
      <c r="R178" s="145"/>
      <c r="S178" s="145"/>
      <c r="T178" s="145"/>
      <c r="U178" s="145"/>
      <c r="V178" s="145"/>
      <c r="W178" s="145"/>
      <c r="X178" s="145"/>
      <c r="Y178" s="145"/>
      <c r="Z178" s="145"/>
      <c r="AA178" s="145"/>
      <c r="AB178" s="145"/>
      <c r="AC178" s="145"/>
      <c r="AD178" s="145"/>
      <c r="AE178" s="145"/>
      <c r="AF178" s="145"/>
      <c r="AG178" s="145"/>
      <c r="AH178" s="145"/>
      <c r="AI178" s="145"/>
      <c r="AJ178" s="145"/>
      <c r="AK178" s="145"/>
      <c r="AL178" s="145"/>
      <c r="AM178" s="145"/>
      <c r="AN178" s="145"/>
      <c r="AO178" s="145"/>
      <c r="AP178" s="145"/>
      <c r="AQ178" s="145"/>
      <c r="AR178" s="145"/>
    </row>
    <row r="179" spans="2:44" s="67" customFormat="1" ht="15.95" hidden="1" customHeight="1" x14ac:dyDescent="0.25">
      <c r="B179" s="145"/>
      <c r="C179" s="145"/>
      <c r="D179" s="145"/>
      <c r="E179" s="145"/>
      <c r="F179" s="145"/>
      <c r="G179" s="145"/>
      <c r="H179" s="145"/>
      <c r="I179" s="145"/>
      <c r="J179" s="145"/>
      <c r="K179" s="145"/>
      <c r="L179" s="145"/>
      <c r="M179" s="145"/>
      <c r="N179" s="145"/>
      <c r="O179" s="145"/>
      <c r="P179" s="145"/>
      <c r="Q179" s="145"/>
      <c r="R179" s="145"/>
      <c r="S179" s="145"/>
      <c r="T179" s="145"/>
      <c r="U179" s="145"/>
      <c r="V179" s="145"/>
      <c r="W179" s="145"/>
      <c r="X179" s="145"/>
      <c r="Y179" s="145"/>
      <c r="Z179" s="145"/>
      <c r="AA179" s="145"/>
      <c r="AB179" s="145"/>
      <c r="AC179" s="145"/>
      <c r="AD179" s="145"/>
      <c r="AE179" s="145"/>
      <c r="AF179" s="145"/>
      <c r="AG179" s="145"/>
      <c r="AH179" s="145"/>
      <c r="AI179" s="145"/>
      <c r="AJ179" s="145"/>
      <c r="AK179" s="145"/>
      <c r="AL179" s="145"/>
      <c r="AM179" s="145"/>
      <c r="AN179" s="145"/>
      <c r="AO179" s="145"/>
      <c r="AP179" s="145"/>
      <c r="AQ179" s="145"/>
      <c r="AR179" s="145"/>
    </row>
    <row r="180" spans="2:44" s="67" customFormat="1" ht="15.95" hidden="1" customHeight="1" x14ac:dyDescent="0.25">
      <c r="B180" s="145"/>
      <c r="C180" s="145"/>
      <c r="D180" s="145"/>
      <c r="E180" s="145"/>
      <c r="F180" s="145"/>
      <c r="G180" s="145"/>
      <c r="H180" s="145"/>
      <c r="I180" s="145"/>
      <c r="J180" s="145"/>
      <c r="K180" s="145"/>
      <c r="L180" s="145"/>
      <c r="M180" s="145"/>
      <c r="N180" s="145"/>
      <c r="O180" s="145"/>
      <c r="P180" s="145"/>
      <c r="Q180" s="145"/>
      <c r="R180" s="145"/>
      <c r="S180" s="145"/>
      <c r="T180" s="145"/>
      <c r="U180" s="145"/>
      <c r="V180" s="145"/>
      <c r="W180" s="145"/>
      <c r="X180" s="145"/>
      <c r="Y180" s="145"/>
      <c r="Z180" s="145"/>
      <c r="AA180" s="145"/>
      <c r="AB180" s="145"/>
      <c r="AC180" s="145"/>
      <c r="AD180" s="145"/>
      <c r="AE180" s="145"/>
      <c r="AF180" s="145"/>
      <c r="AG180" s="145"/>
      <c r="AH180" s="145"/>
      <c r="AI180" s="145"/>
      <c r="AJ180" s="145"/>
      <c r="AK180" s="145"/>
      <c r="AL180" s="145"/>
      <c r="AM180" s="145"/>
      <c r="AN180" s="145"/>
      <c r="AO180" s="145"/>
      <c r="AP180" s="145"/>
      <c r="AQ180" s="145"/>
      <c r="AR180" s="145"/>
    </row>
    <row r="181" spans="2:44" s="67" customFormat="1" ht="15.95" hidden="1" customHeight="1" x14ac:dyDescent="0.25">
      <c r="B181" s="145"/>
      <c r="C181" s="145"/>
      <c r="D181" s="145"/>
      <c r="E181" s="145"/>
      <c r="F181" s="145"/>
      <c r="G181" s="145"/>
      <c r="H181" s="145"/>
      <c r="I181" s="145"/>
      <c r="J181" s="145"/>
      <c r="K181" s="145"/>
      <c r="L181" s="145"/>
      <c r="M181" s="145"/>
      <c r="N181" s="145"/>
      <c r="O181" s="145"/>
      <c r="P181" s="145"/>
      <c r="Q181" s="145"/>
      <c r="R181" s="145"/>
      <c r="S181" s="145"/>
      <c r="T181" s="145"/>
      <c r="U181" s="145"/>
      <c r="V181" s="145"/>
      <c r="W181" s="145"/>
      <c r="X181" s="145"/>
      <c r="Y181" s="145"/>
      <c r="Z181" s="145"/>
      <c r="AA181" s="145"/>
      <c r="AB181" s="145"/>
      <c r="AC181" s="145"/>
      <c r="AD181" s="145"/>
      <c r="AE181" s="145"/>
      <c r="AF181" s="145"/>
      <c r="AG181" s="145"/>
      <c r="AH181" s="145"/>
      <c r="AI181" s="145"/>
      <c r="AJ181" s="145"/>
      <c r="AK181" s="145"/>
      <c r="AL181" s="145"/>
      <c r="AM181" s="145"/>
      <c r="AN181" s="145"/>
      <c r="AO181" s="145"/>
      <c r="AP181" s="145"/>
      <c r="AQ181" s="145"/>
      <c r="AR181" s="145"/>
    </row>
    <row r="182" spans="2:44" s="67" customFormat="1" ht="15.95" hidden="1" customHeight="1" x14ac:dyDescent="0.25">
      <c r="B182" s="145"/>
      <c r="C182" s="145"/>
      <c r="D182" s="145"/>
      <c r="E182" s="145"/>
      <c r="F182" s="145"/>
      <c r="G182" s="145"/>
      <c r="H182" s="145"/>
      <c r="I182" s="145"/>
      <c r="J182" s="145"/>
      <c r="K182" s="145"/>
      <c r="L182" s="145"/>
      <c r="M182" s="145"/>
      <c r="N182" s="145"/>
      <c r="O182" s="145"/>
      <c r="P182" s="145"/>
      <c r="Q182" s="145"/>
      <c r="R182" s="145"/>
      <c r="S182" s="145"/>
      <c r="T182" s="145"/>
      <c r="U182" s="145"/>
      <c r="V182" s="145"/>
      <c r="W182" s="145"/>
      <c r="X182" s="145"/>
      <c r="Y182" s="145"/>
      <c r="Z182" s="145"/>
      <c r="AA182" s="145"/>
      <c r="AB182" s="145"/>
      <c r="AC182" s="145"/>
      <c r="AD182" s="145"/>
      <c r="AE182" s="145"/>
      <c r="AF182" s="145"/>
      <c r="AG182" s="145"/>
      <c r="AH182" s="145"/>
      <c r="AI182" s="145"/>
      <c r="AJ182" s="145"/>
      <c r="AK182" s="145"/>
      <c r="AL182" s="145"/>
      <c r="AM182" s="145"/>
      <c r="AN182" s="145"/>
      <c r="AO182" s="145"/>
      <c r="AP182" s="145"/>
      <c r="AQ182" s="145"/>
      <c r="AR182" s="145"/>
    </row>
    <row r="183" spans="2:44" s="67" customFormat="1" ht="15.95" hidden="1" customHeight="1" x14ac:dyDescent="0.25">
      <c r="B183" s="145"/>
      <c r="C183" s="145"/>
      <c r="D183" s="145"/>
      <c r="E183" s="145"/>
      <c r="F183" s="145"/>
      <c r="G183" s="145"/>
      <c r="H183" s="145"/>
      <c r="I183" s="145"/>
      <c r="J183" s="145"/>
      <c r="K183" s="145"/>
      <c r="L183" s="145"/>
      <c r="M183" s="145"/>
      <c r="N183" s="145"/>
      <c r="O183" s="145"/>
      <c r="P183" s="145"/>
      <c r="Q183" s="145"/>
      <c r="R183" s="145"/>
      <c r="S183" s="145"/>
      <c r="T183" s="145"/>
      <c r="U183" s="145"/>
      <c r="V183" s="145"/>
      <c r="W183" s="145"/>
      <c r="X183" s="145"/>
      <c r="Y183" s="145"/>
      <c r="Z183" s="145"/>
      <c r="AA183" s="145"/>
      <c r="AB183" s="145"/>
      <c r="AC183" s="145"/>
      <c r="AD183" s="145"/>
      <c r="AE183" s="145"/>
      <c r="AF183" s="145"/>
      <c r="AG183" s="145"/>
      <c r="AH183" s="145"/>
      <c r="AI183" s="145"/>
      <c r="AJ183" s="145"/>
      <c r="AK183" s="145"/>
      <c r="AL183" s="145"/>
      <c r="AM183" s="145"/>
      <c r="AN183" s="145"/>
      <c r="AO183" s="145"/>
      <c r="AP183" s="145"/>
      <c r="AQ183" s="145"/>
      <c r="AR183" s="145"/>
    </row>
    <row r="184" spans="2:44" s="67" customFormat="1" ht="15.95" hidden="1" customHeight="1" x14ac:dyDescent="0.25">
      <c r="B184" s="145"/>
      <c r="C184" s="145"/>
      <c r="D184" s="145"/>
      <c r="E184" s="145"/>
      <c r="F184" s="145"/>
      <c r="G184" s="145"/>
      <c r="H184" s="145"/>
      <c r="I184" s="145"/>
      <c r="J184" s="145"/>
      <c r="K184" s="145"/>
      <c r="L184" s="145"/>
      <c r="M184" s="145"/>
      <c r="N184" s="145"/>
      <c r="O184" s="145"/>
      <c r="P184" s="145"/>
      <c r="Q184" s="145"/>
      <c r="R184" s="145"/>
      <c r="S184" s="145"/>
      <c r="T184" s="145"/>
      <c r="U184" s="145"/>
      <c r="V184" s="145"/>
      <c r="W184" s="145"/>
      <c r="X184" s="145"/>
      <c r="Y184" s="145"/>
      <c r="Z184" s="145"/>
      <c r="AA184" s="145"/>
      <c r="AB184" s="145"/>
      <c r="AC184" s="145"/>
      <c r="AD184" s="145"/>
      <c r="AE184" s="145"/>
      <c r="AF184" s="145"/>
      <c r="AG184" s="145"/>
      <c r="AH184" s="145"/>
      <c r="AI184" s="145"/>
      <c r="AJ184" s="145"/>
      <c r="AK184" s="145"/>
      <c r="AL184" s="145"/>
      <c r="AM184" s="145"/>
      <c r="AN184" s="145"/>
      <c r="AO184" s="145"/>
      <c r="AP184" s="145"/>
      <c r="AQ184" s="145"/>
      <c r="AR184" s="145"/>
    </row>
    <row r="185" spans="2:44" s="67" customFormat="1" ht="15.95" hidden="1" customHeight="1" x14ac:dyDescent="0.25">
      <c r="B185" s="145"/>
      <c r="C185" s="145"/>
      <c r="D185" s="145"/>
      <c r="E185" s="145"/>
      <c r="F185" s="145"/>
      <c r="G185" s="145"/>
      <c r="H185" s="145"/>
      <c r="I185" s="145"/>
      <c r="J185" s="145"/>
      <c r="K185" s="145"/>
      <c r="L185" s="145"/>
      <c r="M185" s="145"/>
      <c r="N185" s="145"/>
      <c r="O185" s="145"/>
      <c r="P185" s="145"/>
      <c r="Q185" s="145"/>
      <c r="R185" s="145"/>
      <c r="S185" s="145"/>
      <c r="T185" s="145"/>
      <c r="U185" s="145"/>
      <c r="V185" s="145"/>
      <c r="W185" s="145"/>
      <c r="X185" s="145"/>
      <c r="Y185" s="145"/>
      <c r="Z185" s="145"/>
      <c r="AA185" s="145"/>
      <c r="AB185" s="145"/>
      <c r="AC185" s="145"/>
      <c r="AD185" s="145"/>
      <c r="AE185" s="145"/>
      <c r="AF185" s="145"/>
      <c r="AG185" s="145"/>
      <c r="AH185" s="145"/>
      <c r="AI185" s="145"/>
      <c r="AJ185" s="145"/>
      <c r="AK185" s="145"/>
      <c r="AL185" s="145"/>
      <c r="AM185" s="145"/>
      <c r="AN185" s="145"/>
      <c r="AO185" s="145"/>
      <c r="AP185" s="145"/>
      <c r="AQ185" s="145"/>
      <c r="AR185" s="145"/>
    </row>
    <row r="186" spans="2:44" s="67" customFormat="1" ht="15.95" hidden="1" customHeight="1" x14ac:dyDescent="0.25">
      <c r="B186" s="145"/>
      <c r="C186" s="145"/>
      <c r="D186" s="145"/>
      <c r="E186" s="145"/>
      <c r="F186" s="145"/>
      <c r="G186" s="145"/>
      <c r="H186" s="145"/>
      <c r="I186" s="145"/>
      <c r="J186" s="145"/>
      <c r="K186" s="145"/>
      <c r="L186" s="145"/>
      <c r="M186" s="145"/>
      <c r="N186" s="145"/>
      <c r="O186" s="145"/>
      <c r="P186" s="145"/>
      <c r="Q186" s="145"/>
      <c r="R186" s="145"/>
      <c r="S186" s="145"/>
      <c r="T186" s="145"/>
      <c r="U186" s="145"/>
      <c r="V186" s="145"/>
      <c r="W186" s="145"/>
      <c r="X186" s="145"/>
      <c r="Y186" s="145"/>
      <c r="Z186" s="145"/>
      <c r="AA186" s="145"/>
      <c r="AB186" s="145"/>
      <c r="AC186" s="145"/>
      <c r="AD186" s="145"/>
      <c r="AE186" s="145"/>
      <c r="AF186" s="145"/>
      <c r="AG186" s="145"/>
      <c r="AH186" s="145"/>
      <c r="AI186" s="145"/>
      <c r="AJ186" s="145"/>
      <c r="AK186" s="145"/>
      <c r="AL186" s="145"/>
      <c r="AM186" s="145"/>
      <c r="AN186" s="145"/>
      <c r="AO186" s="145"/>
      <c r="AP186" s="145"/>
      <c r="AQ186" s="145"/>
      <c r="AR186" s="145"/>
    </row>
    <row r="187" spans="2:44" s="67" customFormat="1" ht="15.95" hidden="1" customHeight="1" x14ac:dyDescent="0.25">
      <c r="B187" s="145"/>
      <c r="C187" s="145"/>
      <c r="D187" s="145"/>
      <c r="E187" s="145"/>
      <c r="F187" s="145"/>
      <c r="G187" s="145"/>
      <c r="H187" s="145"/>
      <c r="I187" s="145"/>
      <c r="J187" s="145"/>
      <c r="K187" s="145"/>
      <c r="L187" s="145"/>
      <c r="M187" s="145"/>
      <c r="N187" s="145"/>
      <c r="O187" s="145"/>
      <c r="P187" s="145"/>
      <c r="Q187" s="145"/>
      <c r="R187" s="145"/>
      <c r="S187" s="145"/>
      <c r="T187" s="145"/>
      <c r="U187" s="145"/>
      <c r="V187" s="145"/>
      <c r="W187" s="145"/>
      <c r="X187" s="145"/>
      <c r="Y187" s="145"/>
      <c r="Z187" s="145"/>
      <c r="AA187" s="145"/>
      <c r="AB187" s="145"/>
      <c r="AC187" s="145"/>
      <c r="AD187" s="145"/>
      <c r="AE187" s="145"/>
      <c r="AF187" s="145"/>
      <c r="AG187" s="145"/>
      <c r="AH187" s="145"/>
      <c r="AI187" s="145"/>
      <c r="AJ187" s="145"/>
      <c r="AK187" s="145"/>
      <c r="AL187" s="145"/>
      <c r="AM187" s="145"/>
      <c r="AN187" s="145"/>
      <c r="AO187" s="145"/>
      <c r="AP187" s="145"/>
      <c r="AQ187" s="145"/>
      <c r="AR187" s="145"/>
    </row>
    <row r="188" spans="2:44" s="67" customFormat="1" ht="15.95" hidden="1" customHeight="1" x14ac:dyDescent="0.25">
      <c r="B188" s="145"/>
      <c r="C188" s="145"/>
      <c r="D188" s="145"/>
      <c r="E188" s="145"/>
      <c r="F188" s="145"/>
      <c r="G188" s="145"/>
      <c r="H188" s="145"/>
      <c r="I188" s="145"/>
      <c r="J188" s="145"/>
      <c r="K188" s="145"/>
      <c r="L188" s="145"/>
      <c r="M188" s="145"/>
      <c r="N188" s="145"/>
      <c r="O188" s="145"/>
      <c r="P188" s="145"/>
      <c r="Q188" s="145"/>
      <c r="R188" s="145"/>
      <c r="S188" s="145"/>
      <c r="T188" s="145"/>
      <c r="U188" s="145"/>
      <c r="V188" s="145"/>
      <c r="W188" s="145"/>
      <c r="X188" s="145"/>
      <c r="Y188" s="145"/>
      <c r="Z188" s="145"/>
      <c r="AA188" s="145"/>
      <c r="AB188" s="145"/>
      <c r="AC188" s="145"/>
      <c r="AD188" s="145"/>
      <c r="AE188" s="145"/>
      <c r="AF188" s="145"/>
      <c r="AG188" s="145"/>
      <c r="AH188" s="145"/>
      <c r="AI188" s="145"/>
      <c r="AJ188" s="145"/>
      <c r="AK188" s="145"/>
      <c r="AL188" s="145"/>
      <c r="AM188" s="145"/>
      <c r="AN188" s="145"/>
      <c r="AO188" s="145"/>
      <c r="AP188" s="145"/>
      <c r="AQ188" s="145"/>
      <c r="AR188" s="145"/>
    </row>
    <row r="189" spans="2:44" s="67" customFormat="1" ht="15.95" hidden="1" customHeight="1" x14ac:dyDescent="0.25">
      <c r="B189" s="145"/>
      <c r="C189" s="145"/>
      <c r="D189" s="145"/>
      <c r="E189" s="145"/>
      <c r="F189" s="145"/>
      <c r="G189" s="145"/>
      <c r="H189" s="145"/>
      <c r="I189" s="145"/>
      <c r="J189" s="145"/>
      <c r="K189" s="145"/>
      <c r="L189" s="145"/>
      <c r="M189" s="145"/>
      <c r="N189" s="145"/>
      <c r="O189" s="145"/>
      <c r="P189" s="145"/>
      <c r="Q189" s="145"/>
      <c r="R189" s="145"/>
      <c r="S189" s="145"/>
      <c r="T189" s="145"/>
      <c r="U189" s="145"/>
      <c r="V189" s="145"/>
      <c r="W189" s="145"/>
      <c r="X189" s="145"/>
      <c r="Y189" s="145"/>
      <c r="Z189" s="145"/>
      <c r="AA189" s="145"/>
      <c r="AB189" s="145"/>
      <c r="AC189" s="145"/>
      <c r="AD189" s="145"/>
      <c r="AE189" s="145"/>
      <c r="AF189" s="145"/>
      <c r="AG189" s="145"/>
      <c r="AH189" s="145"/>
      <c r="AI189" s="145"/>
      <c r="AJ189" s="145"/>
      <c r="AK189" s="145"/>
      <c r="AL189" s="145"/>
      <c r="AM189" s="145"/>
      <c r="AN189" s="145"/>
      <c r="AO189" s="145"/>
      <c r="AP189" s="145"/>
      <c r="AQ189" s="145"/>
      <c r="AR189" s="145"/>
    </row>
    <row r="190" spans="2:44" s="67" customFormat="1" ht="15.95" hidden="1" customHeight="1" x14ac:dyDescent="0.25">
      <c r="B190" s="145"/>
      <c r="C190" s="145"/>
      <c r="D190" s="145"/>
      <c r="E190" s="145"/>
      <c r="F190" s="145"/>
      <c r="G190" s="145"/>
      <c r="H190" s="145"/>
      <c r="I190" s="145"/>
      <c r="J190" s="145"/>
      <c r="K190" s="145"/>
      <c r="L190" s="145"/>
      <c r="M190" s="145"/>
      <c r="N190" s="145"/>
      <c r="O190" s="145"/>
      <c r="P190" s="145"/>
      <c r="Q190" s="145"/>
      <c r="R190" s="145"/>
      <c r="S190" s="145"/>
      <c r="T190" s="145"/>
      <c r="U190" s="145"/>
      <c r="V190" s="145"/>
      <c r="W190" s="145"/>
      <c r="X190" s="145"/>
      <c r="Y190" s="145"/>
      <c r="Z190" s="145"/>
      <c r="AA190" s="145"/>
      <c r="AB190" s="145"/>
      <c r="AC190" s="145"/>
      <c r="AD190" s="145"/>
      <c r="AE190" s="145"/>
      <c r="AF190" s="145"/>
      <c r="AG190" s="145"/>
      <c r="AH190" s="145"/>
      <c r="AI190" s="145"/>
      <c r="AJ190" s="145"/>
      <c r="AK190" s="145"/>
      <c r="AL190" s="145"/>
      <c r="AM190" s="145"/>
      <c r="AN190" s="145"/>
      <c r="AO190" s="145"/>
      <c r="AP190" s="145"/>
      <c r="AQ190" s="145"/>
      <c r="AR190" s="145"/>
    </row>
    <row r="191" spans="2:44" s="67" customFormat="1" ht="15.95" hidden="1" customHeight="1" x14ac:dyDescent="0.25">
      <c r="B191" s="145"/>
      <c r="C191" s="145"/>
      <c r="D191" s="145"/>
      <c r="E191" s="145"/>
      <c r="F191" s="145"/>
      <c r="G191" s="145"/>
      <c r="H191" s="145"/>
      <c r="I191" s="145"/>
      <c r="J191" s="145"/>
      <c r="K191" s="145"/>
      <c r="L191" s="145"/>
      <c r="M191" s="145"/>
      <c r="N191" s="145"/>
      <c r="O191" s="145"/>
      <c r="P191" s="145"/>
      <c r="Q191" s="145"/>
      <c r="R191" s="145"/>
      <c r="S191" s="145"/>
      <c r="T191" s="145"/>
      <c r="U191" s="145"/>
      <c r="V191" s="145"/>
      <c r="W191" s="145"/>
      <c r="X191" s="145"/>
      <c r="Y191" s="145"/>
      <c r="Z191" s="145"/>
      <c r="AA191" s="145"/>
      <c r="AB191" s="145"/>
      <c r="AC191" s="145"/>
      <c r="AD191" s="145"/>
      <c r="AE191" s="145"/>
      <c r="AF191" s="145"/>
      <c r="AG191" s="145"/>
      <c r="AH191" s="145"/>
      <c r="AI191" s="145"/>
      <c r="AJ191" s="145"/>
      <c r="AK191" s="145"/>
      <c r="AL191" s="145"/>
      <c r="AM191" s="145"/>
      <c r="AN191" s="145"/>
      <c r="AO191" s="145"/>
      <c r="AP191" s="145"/>
      <c r="AQ191" s="145"/>
      <c r="AR191" s="145"/>
    </row>
    <row r="192" spans="2:44" s="67" customFormat="1" ht="15.95" hidden="1" customHeight="1" x14ac:dyDescent="0.25">
      <c r="B192" s="145"/>
      <c r="C192" s="145"/>
      <c r="D192" s="145"/>
      <c r="E192" s="145"/>
      <c r="F192" s="145"/>
      <c r="G192" s="145"/>
      <c r="H192" s="145"/>
      <c r="I192" s="145"/>
      <c r="J192" s="145"/>
      <c r="K192" s="145"/>
      <c r="L192" s="145"/>
      <c r="M192" s="145"/>
      <c r="N192" s="145"/>
      <c r="O192" s="145"/>
      <c r="P192" s="145"/>
      <c r="Q192" s="145"/>
      <c r="R192" s="145"/>
      <c r="S192" s="145"/>
      <c r="T192" s="145"/>
      <c r="U192" s="145"/>
      <c r="V192" s="145"/>
      <c r="W192" s="145"/>
      <c r="X192" s="145"/>
      <c r="Y192" s="145"/>
      <c r="Z192" s="145"/>
      <c r="AA192" s="145"/>
      <c r="AB192" s="145"/>
      <c r="AC192" s="145"/>
      <c r="AD192" s="145"/>
      <c r="AE192" s="145"/>
      <c r="AF192" s="145"/>
      <c r="AG192" s="145"/>
      <c r="AH192" s="145"/>
      <c r="AI192" s="145"/>
      <c r="AJ192" s="145"/>
      <c r="AK192" s="145"/>
      <c r="AL192" s="145"/>
      <c r="AM192" s="145"/>
      <c r="AN192" s="145"/>
      <c r="AO192" s="145"/>
      <c r="AP192" s="145"/>
      <c r="AQ192" s="145"/>
      <c r="AR192" s="145"/>
    </row>
    <row r="193" spans="2:44" s="67" customFormat="1" ht="15.95" hidden="1" customHeight="1" x14ac:dyDescent="0.25">
      <c r="B193" s="145"/>
      <c r="C193" s="145"/>
      <c r="D193" s="145"/>
      <c r="E193" s="145"/>
      <c r="F193" s="145"/>
      <c r="G193" s="145"/>
      <c r="H193" s="145"/>
      <c r="I193" s="145"/>
      <c r="J193" s="145"/>
      <c r="K193" s="145"/>
      <c r="L193" s="145"/>
      <c r="M193" s="145"/>
      <c r="N193" s="145"/>
      <c r="O193" s="145"/>
      <c r="P193" s="145"/>
      <c r="Q193" s="145"/>
      <c r="R193" s="145"/>
      <c r="S193" s="145"/>
      <c r="T193" s="145"/>
      <c r="U193" s="145"/>
      <c r="V193" s="145"/>
      <c r="W193" s="145"/>
      <c r="X193" s="145"/>
      <c r="Y193" s="145"/>
      <c r="Z193" s="145"/>
      <c r="AA193" s="145"/>
      <c r="AB193" s="145"/>
      <c r="AC193" s="145"/>
      <c r="AD193" s="145"/>
      <c r="AE193" s="145"/>
      <c r="AF193" s="145"/>
      <c r="AG193" s="145"/>
      <c r="AH193" s="145"/>
      <c r="AI193" s="145"/>
      <c r="AJ193" s="145"/>
      <c r="AK193" s="145"/>
      <c r="AL193" s="145"/>
      <c r="AM193" s="145"/>
      <c r="AN193" s="145"/>
      <c r="AO193" s="145"/>
      <c r="AP193" s="145"/>
      <c r="AQ193" s="145"/>
      <c r="AR193" s="145"/>
    </row>
    <row r="194" spans="2:44" s="67" customFormat="1" ht="15.95" hidden="1" customHeight="1" x14ac:dyDescent="0.25">
      <c r="B194" s="145"/>
      <c r="C194" s="145"/>
      <c r="D194" s="145"/>
      <c r="E194" s="145"/>
      <c r="F194" s="145"/>
      <c r="G194" s="145"/>
      <c r="H194" s="145"/>
      <c r="I194" s="145"/>
      <c r="J194" s="145"/>
      <c r="K194" s="145"/>
      <c r="L194" s="145"/>
      <c r="M194" s="145"/>
      <c r="N194" s="145"/>
      <c r="O194" s="145"/>
      <c r="P194" s="145"/>
      <c r="Q194" s="145"/>
      <c r="R194" s="145"/>
      <c r="S194" s="145"/>
      <c r="T194" s="145"/>
      <c r="U194" s="145"/>
      <c r="V194" s="145"/>
      <c r="W194" s="145"/>
      <c r="X194" s="145"/>
      <c r="Y194" s="145"/>
      <c r="Z194" s="145"/>
      <c r="AA194" s="145"/>
      <c r="AB194" s="145"/>
      <c r="AC194" s="145"/>
      <c r="AD194" s="145"/>
      <c r="AE194" s="145"/>
      <c r="AF194" s="145"/>
      <c r="AG194" s="145"/>
      <c r="AH194" s="145"/>
      <c r="AI194" s="145"/>
      <c r="AJ194" s="145"/>
      <c r="AK194" s="145"/>
      <c r="AL194" s="145"/>
      <c r="AM194" s="145"/>
      <c r="AN194" s="145"/>
      <c r="AO194" s="145"/>
      <c r="AP194" s="145"/>
      <c r="AQ194" s="145"/>
      <c r="AR194" s="145"/>
    </row>
    <row r="195" spans="2:44" s="67" customFormat="1" ht="15.95" hidden="1" customHeight="1" x14ac:dyDescent="0.25">
      <c r="B195" s="145"/>
      <c r="C195" s="145"/>
      <c r="D195" s="145"/>
      <c r="E195" s="145"/>
      <c r="F195" s="145"/>
      <c r="G195" s="145"/>
      <c r="H195" s="145"/>
      <c r="I195" s="145"/>
      <c r="J195" s="145"/>
      <c r="K195" s="145"/>
      <c r="L195" s="145"/>
      <c r="M195" s="145"/>
      <c r="N195" s="145"/>
      <c r="O195" s="145"/>
      <c r="P195" s="145"/>
      <c r="Q195" s="145"/>
      <c r="R195" s="145"/>
      <c r="S195" s="145"/>
      <c r="T195" s="145"/>
      <c r="U195" s="145"/>
      <c r="V195" s="145"/>
      <c r="W195" s="145"/>
      <c r="X195" s="145"/>
      <c r="Y195" s="145"/>
      <c r="Z195" s="145"/>
      <c r="AA195" s="145"/>
      <c r="AB195" s="145"/>
      <c r="AC195" s="145"/>
      <c r="AD195" s="145"/>
      <c r="AE195" s="145"/>
      <c r="AF195" s="145"/>
      <c r="AG195" s="145"/>
      <c r="AH195" s="145"/>
      <c r="AI195" s="145"/>
      <c r="AJ195" s="145"/>
      <c r="AK195" s="145"/>
      <c r="AL195" s="145"/>
      <c r="AM195" s="145"/>
      <c r="AN195" s="145"/>
      <c r="AO195" s="145"/>
      <c r="AP195" s="145"/>
      <c r="AQ195" s="145"/>
      <c r="AR195" s="145"/>
    </row>
    <row r="196" spans="2:44" s="67" customFormat="1" ht="15.95" hidden="1" customHeight="1" x14ac:dyDescent="0.25">
      <c r="B196" s="145"/>
      <c r="C196" s="145"/>
      <c r="D196" s="145"/>
      <c r="E196" s="145"/>
      <c r="F196" s="145"/>
      <c r="G196" s="145"/>
      <c r="H196" s="145"/>
      <c r="I196" s="145"/>
      <c r="J196" s="145"/>
      <c r="K196" s="145"/>
      <c r="L196" s="145"/>
      <c r="M196" s="145"/>
      <c r="N196" s="145"/>
      <c r="O196" s="145"/>
      <c r="P196" s="145"/>
      <c r="Q196" s="145"/>
      <c r="R196" s="145"/>
      <c r="S196" s="145"/>
      <c r="T196" s="145"/>
      <c r="U196" s="145"/>
      <c r="V196" s="145"/>
      <c r="W196" s="145"/>
      <c r="X196" s="145"/>
      <c r="Y196" s="145"/>
      <c r="Z196" s="145"/>
      <c r="AA196" s="145"/>
      <c r="AB196" s="145"/>
      <c r="AC196" s="145"/>
      <c r="AD196" s="145"/>
      <c r="AE196" s="145"/>
      <c r="AF196" s="145"/>
      <c r="AG196" s="145"/>
      <c r="AH196" s="145"/>
      <c r="AI196" s="145"/>
      <c r="AJ196" s="145"/>
      <c r="AK196" s="145"/>
      <c r="AL196" s="145"/>
      <c r="AM196" s="145"/>
      <c r="AN196" s="145"/>
      <c r="AO196" s="145"/>
      <c r="AP196" s="145"/>
      <c r="AQ196" s="145"/>
      <c r="AR196" s="145"/>
    </row>
    <row r="197" spans="2:44" ht="15.95" hidden="1" customHeight="1" x14ac:dyDescent="0.25">
      <c r="B197" s="145"/>
      <c r="C197" s="145"/>
      <c r="D197" s="145"/>
      <c r="E197" s="145"/>
      <c r="F197" s="145"/>
      <c r="G197" s="145"/>
      <c r="H197" s="145"/>
      <c r="I197" s="145"/>
      <c r="J197" s="145"/>
      <c r="K197" s="145"/>
      <c r="L197" s="145"/>
      <c r="M197" s="145"/>
      <c r="N197" s="145"/>
      <c r="O197" s="145"/>
      <c r="P197" s="145"/>
      <c r="Q197" s="145"/>
      <c r="R197" s="145"/>
      <c r="S197" s="145"/>
      <c r="T197" s="145"/>
      <c r="U197" s="145"/>
      <c r="V197" s="145"/>
      <c r="W197" s="145"/>
      <c r="X197" s="145"/>
      <c r="Y197" s="145"/>
      <c r="Z197" s="145"/>
      <c r="AA197" s="145"/>
      <c r="AB197" s="145"/>
      <c r="AC197" s="145"/>
      <c r="AD197" s="145"/>
      <c r="AE197" s="145"/>
      <c r="AF197" s="145"/>
      <c r="AG197" s="145"/>
      <c r="AH197" s="145"/>
      <c r="AI197" s="145"/>
      <c r="AJ197" s="145"/>
      <c r="AK197" s="145"/>
      <c r="AL197" s="145"/>
      <c r="AM197" s="145"/>
      <c r="AN197" s="145"/>
      <c r="AO197" s="145"/>
      <c r="AP197" s="145"/>
      <c r="AQ197" s="145"/>
      <c r="AR197" s="145"/>
    </row>
    <row r="198" spans="2:44" s="67" customFormat="1" ht="15.95" hidden="1" customHeight="1" x14ac:dyDescent="0.25">
      <c r="B198" s="145"/>
      <c r="C198" s="145"/>
      <c r="D198" s="145"/>
      <c r="E198" s="145"/>
      <c r="F198" s="145"/>
      <c r="G198" s="145"/>
      <c r="H198" s="145"/>
      <c r="I198" s="145"/>
      <c r="J198" s="145"/>
      <c r="K198" s="145"/>
      <c r="L198" s="145"/>
      <c r="M198" s="145"/>
      <c r="N198" s="145"/>
      <c r="O198" s="145"/>
      <c r="P198" s="145"/>
      <c r="Q198" s="145"/>
      <c r="R198" s="145"/>
      <c r="S198" s="145"/>
      <c r="T198" s="145"/>
      <c r="U198" s="145"/>
      <c r="V198" s="145"/>
      <c r="W198" s="145"/>
      <c r="X198" s="145"/>
      <c r="Y198" s="145"/>
      <c r="Z198" s="145"/>
      <c r="AA198" s="145"/>
      <c r="AB198" s="145"/>
      <c r="AC198" s="145"/>
      <c r="AD198" s="145"/>
      <c r="AE198" s="145"/>
      <c r="AF198" s="145"/>
      <c r="AG198" s="145"/>
      <c r="AH198" s="145"/>
      <c r="AI198" s="145"/>
      <c r="AJ198" s="145"/>
      <c r="AK198" s="145"/>
      <c r="AL198" s="145"/>
      <c r="AM198" s="145"/>
      <c r="AN198" s="145"/>
      <c r="AO198" s="145"/>
      <c r="AP198" s="145"/>
      <c r="AQ198" s="145"/>
      <c r="AR198" s="145"/>
    </row>
    <row r="199" spans="2:44" ht="15.95" hidden="1" customHeight="1" x14ac:dyDescent="0.25">
      <c r="B199" s="145"/>
      <c r="C199" s="145"/>
      <c r="D199" s="145"/>
      <c r="E199" s="145"/>
      <c r="F199" s="145"/>
      <c r="G199" s="145"/>
      <c r="H199" s="145"/>
      <c r="I199" s="145"/>
      <c r="J199" s="145"/>
      <c r="K199" s="145"/>
      <c r="L199" s="145"/>
      <c r="M199" s="145"/>
      <c r="N199" s="145"/>
      <c r="O199" s="145"/>
      <c r="P199" s="145"/>
      <c r="Q199" s="145"/>
      <c r="R199" s="145"/>
      <c r="S199" s="145"/>
      <c r="T199" s="145"/>
      <c r="U199" s="145"/>
      <c r="V199" s="145"/>
      <c r="W199" s="145"/>
      <c r="X199" s="145"/>
      <c r="Y199" s="145"/>
      <c r="Z199" s="145"/>
      <c r="AA199" s="145"/>
      <c r="AB199" s="145"/>
      <c r="AC199" s="145"/>
      <c r="AD199" s="145"/>
      <c r="AE199" s="145"/>
      <c r="AF199" s="145"/>
      <c r="AG199" s="145"/>
      <c r="AH199" s="145"/>
      <c r="AI199" s="145"/>
      <c r="AJ199" s="145"/>
      <c r="AK199" s="145"/>
      <c r="AL199" s="145"/>
      <c r="AM199" s="145"/>
      <c r="AN199" s="145"/>
      <c r="AO199" s="145"/>
      <c r="AP199" s="145"/>
      <c r="AQ199" s="145"/>
      <c r="AR199" s="145"/>
    </row>
    <row r="200" spans="2:44" ht="15.95" customHeight="1" x14ac:dyDescent="0.25">
      <c r="B200" s="464" t="str">
        <f>FOOT1</f>
        <v>Ameren Missouri BizSavers program</v>
      </c>
      <c r="C200" s="464"/>
      <c r="D200" s="464"/>
      <c r="E200" s="464"/>
      <c r="F200" s="464"/>
      <c r="G200" s="464"/>
      <c r="H200" s="464"/>
      <c r="I200" s="464"/>
      <c r="J200" s="464"/>
      <c r="K200" s="464"/>
      <c r="L200" s="464"/>
      <c r="M200" s="537" t="str">
        <f>FOOTDISCLAIM</f>
        <v/>
      </c>
      <c r="N200" s="537"/>
      <c r="O200" s="537"/>
      <c r="P200" s="537"/>
      <c r="Q200" s="537"/>
      <c r="R200" s="537"/>
      <c r="S200" s="537"/>
      <c r="T200" s="537"/>
      <c r="U200" s="537"/>
      <c r="V200" s="537"/>
      <c r="W200" s="537"/>
      <c r="X200" s="537"/>
      <c r="Y200" s="537"/>
      <c r="Z200" s="537"/>
      <c r="AA200" s="537"/>
      <c r="AB200" s="537"/>
      <c r="AC200" s="537"/>
      <c r="AD200" s="537"/>
      <c r="AE200" s="537"/>
      <c r="AF200" s="537"/>
      <c r="AG200" s="537"/>
      <c r="AH200" s="464"/>
      <c r="AI200" s="464"/>
      <c r="AJ200" s="464"/>
      <c r="AK200" s="464"/>
      <c r="AL200" s="464"/>
      <c r="AM200" s="464"/>
      <c r="AN200" s="464"/>
      <c r="AO200" s="464"/>
      <c r="AP200" s="464"/>
      <c r="AQ200" s="464"/>
      <c r="AR200" s="465" t="str">
        <f>FOOT4</f>
        <v/>
      </c>
    </row>
    <row r="201" spans="2:44" ht="15.95" customHeight="1" x14ac:dyDescent="0.25">
      <c r="B201" s="464" t="str">
        <f>FOOT2</f>
        <v>Toll-Free 866-941-7299</v>
      </c>
      <c r="C201" s="464"/>
      <c r="D201" s="464"/>
      <c r="E201" s="464"/>
      <c r="F201" s="464"/>
      <c r="G201" s="464"/>
      <c r="H201" s="464"/>
      <c r="I201" s="464"/>
      <c r="J201" s="464"/>
      <c r="K201" s="464"/>
      <c r="L201" s="464"/>
      <c r="M201" s="537"/>
      <c r="N201" s="537"/>
      <c r="O201" s="537"/>
      <c r="P201" s="537"/>
      <c r="Q201" s="537"/>
      <c r="R201" s="537"/>
      <c r="S201" s="537"/>
      <c r="T201" s="537"/>
      <c r="U201" s="537"/>
      <c r="V201" s="537"/>
      <c r="W201" s="537"/>
      <c r="X201" s="537"/>
      <c r="Y201" s="537"/>
      <c r="Z201" s="537"/>
      <c r="AA201" s="537"/>
      <c r="AB201" s="537"/>
      <c r="AC201" s="537"/>
      <c r="AD201" s="537"/>
      <c r="AE201" s="537"/>
      <c r="AF201" s="537"/>
      <c r="AG201" s="537"/>
      <c r="AH201" s="464"/>
      <c r="AI201" s="464"/>
      <c r="AJ201" s="464"/>
      <c r="AK201" s="464"/>
      <c r="AL201" s="464"/>
      <c r="AM201" s="464"/>
      <c r="AN201" s="464"/>
      <c r="AO201" s="464"/>
      <c r="AP201" s="464"/>
      <c r="AQ201" s="464"/>
      <c r="AR201" s="465" t="str">
        <f>FOOT5</f>
        <v/>
      </c>
    </row>
    <row r="202" spans="2:44" ht="15.95" customHeight="1" x14ac:dyDescent="0.25">
      <c r="B202" s="466" t="str">
        <f>FOOT3</f>
        <v>BizSavers@ameren.com</v>
      </c>
      <c r="C202" s="464"/>
      <c r="D202" s="464"/>
      <c r="E202" s="464"/>
      <c r="F202" s="464"/>
      <c r="G202" s="464"/>
      <c r="H202" s="464"/>
      <c r="I202" s="464"/>
      <c r="J202" s="464"/>
      <c r="K202" s="464"/>
      <c r="L202" s="464"/>
      <c r="M202" s="467"/>
      <c r="N202" s="464"/>
      <c r="O202" s="464"/>
      <c r="P202" s="467"/>
      <c r="Q202" s="467"/>
      <c r="R202" s="467"/>
      <c r="S202" s="467"/>
      <c r="T202" s="467"/>
      <c r="U202" s="467"/>
      <c r="V202" s="467"/>
      <c r="W202" s="468" t="str">
        <f>VERSION</f>
        <v>EMS v2.0.0</v>
      </c>
      <c r="X202" s="467"/>
      <c r="Y202" s="467"/>
      <c r="Z202" s="467"/>
      <c r="AA202" s="467"/>
      <c r="AB202" s="467"/>
      <c r="AC202" s="467"/>
      <c r="AD202" s="467"/>
      <c r="AE202" s="464"/>
      <c r="AF202" s="464"/>
      <c r="AG202" s="464"/>
      <c r="AH202" s="464"/>
      <c r="AI202" s="464"/>
      <c r="AJ202" s="464"/>
      <c r="AK202" s="464"/>
      <c r="AL202" s="464"/>
      <c r="AM202" s="464"/>
      <c r="AN202" s="464"/>
      <c r="AO202" s="464"/>
      <c r="AP202" s="464"/>
      <c r="AQ202" s="464"/>
      <c r="AR202" s="465" t="str">
        <f>FOOT6</f>
        <v>Product of Lockheed Martin Energy</v>
      </c>
    </row>
    <row r="203" spans="2:44" ht="15" hidden="1" customHeight="1" x14ac:dyDescent="0.25"/>
    <row r="204" spans="2:44" ht="15" hidden="1" customHeight="1" x14ac:dyDescent="0.25"/>
    <row r="205" spans="2:44" ht="15" hidden="1" customHeight="1" x14ac:dyDescent="0.25"/>
    <row r="206" spans="2:44" ht="15" hidden="1" customHeight="1" x14ac:dyDescent="0.25"/>
    <row r="207" spans="2:44" ht="15" hidden="1" customHeight="1" x14ac:dyDescent="0.25"/>
    <row r="208" spans="2:44" ht="15" hidden="1" customHeight="1" x14ac:dyDescent="0.25"/>
    <row r="209" ht="15" hidden="1" customHeight="1" x14ac:dyDescent="0.25"/>
    <row r="210" ht="15" hidden="1" customHeight="1" x14ac:dyDescent="0.25"/>
    <row r="211" ht="15" hidden="1" customHeight="1" x14ac:dyDescent="0.25"/>
    <row r="212" ht="15" hidden="1" customHeight="1" x14ac:dyDescent="0.25"/>
    <row r="213" ht="15" hidden="1" customHeight="1" x14ac:dyDescent="0.25"/>
    <row r="214" ht="15" hidden="1" customHeight="1" x14ac:dyDescent="0.25"/>
    <row r="215" ht="15" hidden="1" customHeight="1" x14ac:dyDescent="0.25"/>
    <row r="216" ht="15" hidden="1" customHeight="1" x14ac:dyDescent="0.25"/>
    <row r="217" ht="15" hidden="1" customHeight="1" x14ac:dyDescent="0.25"/>
    <row r="218" ht="15" hidden="1" customHeight="1" x14ac:dyDescent="0.25"/>
    <row r="219" ht="15" hidden="1" customHeight="1" x14ac:dyDescent="0.25"/>
    <row r="220" ht="15" hidden="1" customHeight="1" x14ac:dyDescent="0.25"/>
    <row r="221" ht="15" hidden="1" customHeight="1" x14ac:dyDescent="0.25"/>
    <row r="222" ht="15" hidden="1" customHeight="1" x14ac:dyDescent="0.25"/>
    <row r="223" ht="15" hidden="1" customHeight="1" x14ac:dyDescent="0.25"/>
    <row r="224" ht="15" hidden="1" customHeight="1" x14ac:dyDescent="0.25"/>
    <row r="225" ht="15" hidden="1" customHeight="1" x14ac:dyDescent="0.25"/>
    <row r="226" ht="15" hidden="1" customHeight="1" x14ac:dyDescent="0.25"/>
    <row r="227" ht="15" hidden="1" customHeight="1" x14ac:dyDescent="0.25"/>
    <row r="228" ht="15" hidden="1" customHeight="1" x14ac:dyDescent="0.25"/>
    <row r="229" ht="15" hidden="1" customHeight="1" x14ac:dyDescent="0.25"/>
    <row r="230" ht="15" hidden="1" customHeight="1" x14ac:dyDescent="0.25"/>
    <row r="231" ht="15" hidden="1" customHeight="1" x14ac:dyDescent="0.25"/>
  </sheetData>
  <sheetProtection algorithmName="SHA-512" hashValue="Y5gsIYl9VI7s1T1/Dir/CxPM4bKpgLw0RON8PZAGRHn60aH1dVeva5mmd4j7QFz6LqBsAhbesZgkk9IjZjgbAg==" saltValue="yZKnGyxHhdyV47i2ZKqKeg==" spinCount="100000" sheet="1" objects="1" scenarios="1" selectLockedCells="1"/>
  <mergeCells count="15">
    <mergeCell ref="AQ1:AR1"/>
    <mergeCell ref="AQ2:AR3"/>
    <mergeCell ref="AH1:AK1"/>
    <mergeCell ref="AL1:AP1"/>
    <mergeCell ref="AH2:AK3"/>
    <mergeCell ref="AL2:AP3"/>
    <mergeCell ref="M200:AG201"/>
    <mergeCell ref="F10:AN10"/>
    <mergeCell ref="F11:AN11"/>
    <mergeCell ref="D16:AP17"/>
    <mergeCell ref="D20:AP21"/>
    <mergeCell ref="D26:AP27"/>
    <mergeCell ref="D28:AP29"/>
    <mergeCell ref="D31:AP32"/>
    <mergeCell ref="D38:AP39"/>
  </mergeCells>
  <conditionalFormatting sqref="AQ2:AR3">
    <cfRule type="cellIs" dxfId="329" priority="3" operator="equal">
      <formula>1</formula>
    </cfRule>
    <cfRule type="cellIs" dxfId="328" priority="4" operator="between">
      <formula>0.51</formula>
      <formula>0.99</formula>
    </cfRule>
    <cfRule type="cellIs" dxfId="327" priority="5" operator="lessThanOrEqual">
      <formula>0.5</formula>
    </cfRule>
  </conditionalFormatting>
  <conditionalFormatting sqref="AH2 AL2">
    <cfRule type="expression" dxfId="326" priority="1">
      <formula>PROJSTATUS=PROJSTATELI</formula>
    </cfRule>
    <cfRule type="expression" dxfId="325" priority="2">
      <formula>PROJSTATUS=PROJSTATREVIEW</formula>
    </cfRule>
    <cfRule type="expression" dxfId="324" priority="6">
      <formula>PROJSTATUS=PROJSTATPREAPPROVE</formula>
    </cfRule>
    <cfRule type="expression" dxfId="323" priority="7">
      <formula>PROJSTATUS=PROJSTATSTANDARD</formula>
    </cfRule>
    <cfRule type="expression" dxfId="322" priority="8">
      <formula>PROJSTATUS=PROJSTATEXP</formula>
    </cfRule>
  </conditionalFormatting>
  <hyperlinks>
    <hyperlink ref="B202" r:id="rId1" display="NIPSCO.Savings@LMCO.com"/>
  </hyperlinks>
  <pageMargins left="0.25" right="0.25" top="0.25" bottom="0.25" header="0.25" footer="0.25"/>
  <pageSetup scale="63" fitToHeight="0" orientation="landscape" r:id="rId2"/>
  <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A1:BZ202"/>
  <sheetViews>
    <sheetView showRowColHeaders="0" zoomScale="85" zoomScaleNormal="85" workbookViewId="0">
      <selection activeCell="F10" sqref="F10:AN10"/>
    </sheetView>
  </sheetViews>
  <sheetFormatPr defaultColWidth="0" defaultRowHeight="15" customHeight="1" x14ac:dyDescent="0.25"/>
  <cols>
    <col min="1" max="45" width="4.7109375" customWidth="1"/>
    <col min="46" max="78" width="9.140625" customWidth="1"/>
    <col min="79" max="16384" width="9.140625" hidden="1"/>
  </cols>
  <sheetData>
    <row r="1" spans="3:43" ht="15.95" customHeight="1" x14ac:dyDescent="0.25"/>
    <row r="2" spans="3:43" ht="15.95" customHeight="1" x14ac:dyDescent="0.25"/>
    <row r="3" spans="3:43" ht="15.95" customHeight="1" x14ac:dyDescent="0.25"/>
    <row r="4" spans="3:43" ht="15.95" customHeight="1" x14ac:dyDescent="0.25"/>
    <row r="5" spans="3:43" ht="15.95" customHeight="1" x14ac:dyDescent="0.25"/>
    <row r="6" spans="3:43" ht="15.95" customHeight="1" x14ac:dyDescent="0.25"/>
    <row r="7" spans="3:43" ht="15.95" customHeight="1" x14ac:dyDescent="0.25"/>
    <row r="8" spans="3:43" ht="15.95" customHeight="1" x14ac:dyDescent="0.25"/>
    <row r="9" spans="3:43" ht="15.95" customHeight="1" x14ac:dyDescent="0.25"/>
    <row r="10" spans="3:43" ht="15.95" customHeight="1" x14ac:dyDescent="0.25">
      <c r="F10" s="577"/>
      <c r="G10" s="577"/>
      <c r="H10" s="577"/>
      <c r="I10" s="577"/>
      <c r="J10" s="577"/>
      <c r="K10" s="577"/>
      <c r="L10" s="577"/>
      <c r="M10" s="577"/>
      <c r="N10" s="577"/>
      <c r="O10" s="577"/>
      <c r="P10" s="577"/>
      <c r="Q10" s="577"/>
      <c r="R10" s="577"/>
      <c r="S10" s="577"/>
      <c r="T10" s="577"/>
      <c r="U10" s="577"/>
      <c r="V10" s="577"/>
      <c r="W10" s="577"/>
      <c r="X10" s="577"/>
      <c r="Y10" s="577"/>
      <c r="Z10" s="577"/>
      <c r="AA10" s="577"/>
      <c r="AB10" s="577"/>
      <c r="AC10" s="577"/>
      <c r="AD10" s="577"/>
      <c r="AE10" s="577"/>
      <c r="AF10" s="577"/>
      <c r="AG10" s="577"/>
      <c r="AH10" s="577"/>
      <c r="AI10" s="577"/>
      <c r="AJ10" s="577"/>
      <c r="AK10" s="577"/>
      <c r="AL10" s="577"/>
      <c r="AM10" s="577"/>
      <c r="AN10" s="577"/>
    </row>
    <row r="11" spans="3:43" ht="15.95" customHeight="1" x14ac:dyDescent="0.25">
      <c r="F11" s="550"/>
      <c r="G11" s="550"/>
      <c r="H11" s="550"/>
      <c r="I11" s="550"/>
      <c r="J11" s="550"/>
      <c r="K11" s="550"/>
      <c r="L11" s="550"/>
      <c r="M11" s="550"/>
      <c r="N11" s="550"/>
      <c r="O11" s="550"/>
      <c r="P11" s="550"/>
      <c r="Q11" s="550"/>
      <c r="R11" s="550"/>
      <c r="S11" s="550"/>
      <c r="T11" s="550"/>
      <c r="U11" s="550"/>
      <c r="V11" s="550"/>
      <c r="W11" s="550"/>
      <c r="X11" s="550"/>
      <c r="Y11" s="550"/>
      <c r="Z11" s="550"/>
      <c r="AA11" s="550"/>
      <c r="AB11" s="550"/>
      <c r="AC11" s="550"/>
      <c r="AD11" s="550"/>
      <c r="AE11" s="550"/>
      <c r="AF11" s="550"/>
      <c r="AG11" s="550"/>
      <c r="AH11" s="550"/>
      <c r="AI11" s="550"/>
      <c r="AJ11" s="550"/>
      <c r="AK11" s="550"/>
      <c r="AL11" s="550"/>
      <c r="AM11" s="550"/>
      <c r="AN11" s="550"/>
    </row>
    <row r="12" spans="3:43" ht="15.95" customHeight="1" x14ac:dyDescent="0.25"/>
    <row r="13" spans="3:43" ht="15.95" customHeight="1" x14ac:dyDescent="0.25">
      <c r="C13" s="547"/>
      <c r="D13" s="547"/>
      <c r="E13" s="547"/>
      <c r="F13" s="547"/>
      <c r="G13" s="547"/>
      <c r="H13" s="547"/>
      <c r="J13" s="547"/>
      <c r="K13" s="547"/>
      <c r="L13" s="547"/>
      <c r="M13" s="547"/>
      <c r="N13" s="547"/>
      <c r="O13" s="547"/>
      <c r="Q13" s="547"/>
      <c r="R13" s="547"/>
      <c r="S13" s="547"/>
      <c r="T13" s="547"/>
      <c r="U13" s="547"/>
      <c r="V13" s="547"/>
      <c r="X13" s="547"/>
      <c r="Y13" s="547"/>
      <c r="Z13" s="547"/>
      <c r="AA13" s="547"/>
      <c r="AB13" s="547"/>
      <c r="AC13" s="547"/>
      <c r="AE13" s="547"/>
      <c r="AF13" s="547"/>
      <c r="AG13" s="547"/>
      <c r="AH13" s="547"/>
      <c r="AI13" s="547"/>
      <c r="AJ13" s="547"/>
      <c r="AL13" s="547"/>
      <c r="AM13" s="547"/>
      <c r="AN13" s="547"/>
      <c r="AO13" s="547"/>
      <c r="AP13" s="547"/>
      <c r="AQ13" s="547"/>
    </row>
    <row r="14" spans="3:43" ht="15.95" customHeight="1" x14ac:dyDescent="0.25">
      <c r="C14" s="547"/>
      <c r="D14" s="547"/>
      <c r="E14" s="547"/>
      <c r="F14" s="547"/>
      <c r="G14" s="547"/>
      <c r="H14" s="547"/>
      <c r="J14" s="547"/>
      <c r="K14" s="547"/>
      <c r="L14" s="547"/>
      <c r="M14" s="547"/>
      <c r="N14" s="547"/>
      <c r="O14" s="547"/>
      <c r="Q14" s="547"/>
      <c r="R14" s="547"/>
      <c r="S14" s="547"/>
      <c r="T14" s="547"/>
      <c r="U14" s="547"/>
      <c r="V14" s="547"/>
      <c r="X14" s="547"/>
      <c r="Y14" s="547"/>
      <c r="Z14" s="547"/>
      <c r="AA14" s="547"/>
      <c r="AB14" s="547"/>
      <c r="AC14" s="547"/>
      <c r="AE14" s="547"/>
      <c r="AF14" s="547"/>
      <c r="AG14" s="547"/>
      <c r="AH14" s="547"/>
      <c r="AI14" s="547"/>
      <c r="AJ14" s="547"/>
      <c r="AL14" s="547"/>
      <c r="AM14" s="547"/>
      <c r="AN14" s="547"/>
      <c r="AO14" s="547"/>
      <c r="AP14" s="547"/>
      <c r="AQ14" s="547"/>
    </row>
    <row r="15" spans="3:43" ht="15.95" customHeight="1" x14ac:dyDescent="0.25"/>
    <row r="16" spans="3:43" ht="15.95" customHeight="1" x14ac:dyDescent="0.25">
      <c r="C16" s="547"/>
      <c r="D16" s="547"/>
      <c r="E16" s="547"/>
      <c r="F16" s="547"/>
      <c r="G16" s="547"/>
      <c r="H16" s="547"/>
      <c r="J16" s="547"/>
      <c r="K16" s="547"/>
      <c r="L16" s="547"/>
      <c r="M16" s="547"/>
      <c r="N16" s="547"/>
      <c r="O16" s="547"/>
      <c r="Q16" s="547"/>
      <c r="R16" s="547"/>
      <c r="S16" s="547"/>
      <c r="T16" s="547"/>
      <c r="U16" s="547"/>
      <c r="V16" s="547"/>
      <c r="X16" s="547"/>
      <c r="Y16" s="547"/>
      <c r="Z16" s="547"/>
      <c r="AA16" s="547"/>
      <c r="AB16" s="547"/>
      <c r="AC16" s="547"/>
      <c r="AE16" s="547"/>
      <c r="AF16" s="547"/>
      <c r="AG16" s="547"/>
      <c r="AH16" s="547"/>
      <c r="AI16" s="547"/>
      <c r="AJ16" s="547"/>
      <c r="AL16" s="547"/>
      <c r="AM16" s="547"/>
      <c r="AN16" s="547"/>
      <c r="AO16" s="547"/>
      <c r="AP16" s="547"/>
      <c r="AQ16" s="547"/>
    </row>
    <row r="17" spans="3:43" ht="15.95" customHeight="1" x14ac:dyDescent="0.25">
      <c r="C17" s="547"/>
      <c r="D17" s="547"/>
      <c r="E17" s="547"/>
      <c r="F17" s="547"/>
      <c r="G17" s="547"/>
      <c r="H17" s="547"/>
      <c r="J17" s="547"/>
      <c r="K17" s="547"/>
      <c r="L17" s="547"/>
      <c r="M17" s="547"/>
      <c r="N17" s="547"/>
      <c r="O17" s="547"/>
      <c r="Q17" s="547"/>
      <c r="R17" s="547"/>
      <c r="S17" s="547"/>
      <c r="T17" s="547"/>
      <c r="U17" s="547"/>
      <c r="V17" s="547"/>
      <c r="X17" s="547"/>
      <c r="Y17" s="547"/>
      <c r="Z17" s="547"/>
      <c r="AA17" s="547"/>
      <c r="AB17" s="547"/>
      <c r="AC17" s="547"/>
      <c r="AE17" s="547"/>
      <c r="AF17" s="547"/>
      <c r="AG17" s="547"/>
      <c r="AH17" s="547"/>
      <c r="AI17" s="547"/>
      <c r="AJ17" s="547"/>
      <c r="AL17" s="547"/>
      <c r="AM17" s="547"/>
      <c r="AN17" s="547"/>
      <c r="AO17" s="547"/>
      <c r="AP17" s="547"/>
      <c r="AQ17" s="547"/>
    </row>
    <row r="18" spans="3:43" ht="15.95" customHeight="1" x14ac:dyDescent="0.25"/>
    <row r="19" spans="3:43" ht="15.95" customHeight="1" x14ac:dyDescent="0.25">
      <c r="C19" s="547"/>
      <c r="D19" s="547"/>
      <c r="E19" s="547"/>
      <c r="F19" s="547"/>
      <c r="G19" s="547"/>
      <c r="H19" s="547"/>
      <c r="J19" s="547"/>
      <c r="K19" s="547"/>
      <c r="L19" s="547"/>
      <c r="M19" s="547"/>
      <c r="N19" s="547"/>
      <c r="O19" s="547"/>
      <c r="Q19" s="547"/>
      <c r="R19" s="547"/>
      <c r="S19" s="547"/>
      <c r="T19" s="547"/>
      <c r="U19" s="547"/>
      <c r="V19" s="547"/>
      <c r="X19" s="547"/>
      <c r="Y19" s="547"/>
      <c r="Z19" s="547"/>
      <c r="AA19" s="547"/>
      <c r="AB19" s="547"/>
      <c r="AC19" s="547"/>
      <c r="AE19" s="547"/>
      <c r="AF19" s="547"/>
      <c r="AG19" s="547"/>
      <c r="AH19" s="547"/>
      <c r="AI19" s="547"/>
      <c r="AJ19" s="547"/>
      <c r="AL19" s="547"/>
      <c r="AM19" s="547"/>
      <c r="AN19" s="547"/>
      <c r="AO19" s="547"/>
      <c r="AP19" s="547"/>
      <c r="AQ19" s="547"/>
    </row>
    <row r="20" spans="3:43" ht="15.95" customHeight="1" x14ac:dyDescent="0.25">
      <c r="C20" s="547"/>
      <c r="D20" s="547"/>
      <c r="E20" s="547"/>
      <c r="F20" s="547"/>
      <c r="G20" s="547"/>
      <c r="H20" s="547"/>
      <c r="J20" s="547"/>
      <c r="K20" s="547"/>
      <c r="L20" s="547"/>
      <c r="M20" s="547"/>
      <c r="N20" s="547"/>
      <c r="O20" s="547"/>
      <c r="Q20" s="547"/>
      <c r="R20" s="547"/>
      <c r="S20" s="547"/>
      <c r="T20" s="547"/>
      <c r="U20" s="547"/>
      <c r="V20" s="547"/>
      <c r="X20" s="547"/>
      <c r="Y20" s="547"/>
      <c r="Z20" s="547"/>
      <c r="AA20" s="547"/>
      <c r="AB20" s="547"/>
      <c r="AC20" s="547"/>
      <c r="AE20" s="547"/>
      <c r="AF20" s="547"/>
      <c r="AG20" s="547"/>
      <c r="AH20" s="547"/>
      <c r="AI20" s="547"/>
      <c r="AJ20" s="547"/>
      <c r="AL20" s="547"/>
      <c r="AM20" s="547"/>
      <c r="AN20" s="547"/>
      <c r="AO20" s="547"/>
      <c r="AP20" s="547"/>
      <c r="AQ20" s="547"/>
    </row>
    <row r="21" spans="3:43" ht="15.95" customHeight="1" x14ac:dyDescent="0.25"/>
    <row r="22" spans="3:43" ht="15.95" customHeight="1" x14ac:dyDescent="0.25">
      <c r="C22" s="547"/>
      <c r="D22" s="547"/>
      <c r="E22" s="547"/>
      <c r="F22" s="547"/>
      <c r="G22" s="547"/>
      <c r="H22" s="547"/>
      <c r="J22" s="547"/>
      <c r="K22" s="547"/>
      <c r="L22" s="547"/>
      <c r="M22" s="547"/>
      <c r="N22" s="547"/>
      <c r="O22" s="547"/>
      <c r="Q22" s="547"/>
      <c r="R22" s="547"/>
      <c r="S22" s="547"/>
      <c r="T22" s="547"/>
      <c r="U22" s="547"/>
      <c r="V22" s="547"/>
      <c r="X22" s="547"/>
      <c r="Y22" s="547"/>
      <c r="Z22" s="547"/>
      <c r="AA22" s="547"/>
      <c r="AB22" s="547"/>
      <c r="AC22" s="547"/>
      <c r="AE22" s="547"/>
      <c r="AF22" s="547"/>
      <c r="AG22" s="547"/>
      <c r="AH22" s="547"/>
      <c r="AI22" s="547"/>
      <c r="AJ22" s="547"/>
      <c r="AL22" s="547"/>
      <c r="AM22" s="547"/>
      <c r="AN22" s="547"/>
      <c r="AO22" s="547"/>
      <c r="AP22" s="547"/>
      <c r="AQ22" s="547"/>
    </row>
    <row r="23" spans="3:43" ht="15.95" customHeight="1" x14ac:dyDescent="0.25">
      <c r="C23" s="547"/>
      <c r="D23" s="547"/>
      <c r="E23" s="547"/>
      <c r="F23" s="547"/>
      <c r="G23" s="547"/>
      <c r="H23" s="547"/>
      <c r="J23" s="547"/>
      <c r="K23" s="547"/>
      <c r="L23" s="547"/>
      <c r="M23" s="547"/>
      <c r="N23" s="547"/>
      <c r="O23" s="547"/>
      <c r="Q23" s="547"/>
      <c r="R23" s="547"/>
      <c r="S23" s="547"/>
      <c r="T23" s="547"/>
      <c r="U23" s="547"/>
      <c r="V23" s="547"/>
      <c r="X23" s="547"/>
      <c r="Y23" s="547"/>
      <c r="Z23" s="547"/>
      <c r="AA23" s="547"/>
      <c r="AB23" s="547"/>
      <c r="AC23" s="547"/>
      <c r="AE23" s="547"/>
      <c r="AF23" s="547"/>
      <c r="AG23" s="547"/>
      <c r="AH23" s="547"/>
      <c r="AI23" s="547"/>
      <c r="AJ23" s="547"/>
      <c r="AL23" s="547"/>
      <c r="AM23" s="547"/>
      <c r="AN23" s="547"/>
      <c r="AO23" s="547"/>
      <c r="AP23" s="547"/>
      <c r="AQ23" s="547"/>
    </row>
    <row r="24" spans="3:43" ht="15.95" customHeight="1" x14ac:dyDescent="0.25"/>
    <row r="25" spans="3:43" ht="15.95" customHeight="1" x14ac:dyDescent="0.25"/>
    <row r="26" spans="3:43" ht="15.95" customHeight="1" x14ac:dyDescent="0.25">
      <c r="F26" s="547" t="s">
        <v>72</v>
      </c>
      <c r="G26" s="547"/>
      <c r="H26" s="547"/>
      <c r="I26" s="547"/>
      <c r="J26" s="547"/>
      <c r="K26" s="547"/>
      <c r="L26" s="547"/>
      <c r="M26" s="547"/>
      <c r="N26" s="547"/>
      <c r="O26" s="547"/>
      <c r="P26" s="547"/>
      <c r="Q26" s="547"/>
      <c r="R26" s="547"/>
      <c r="S26" s="547"/>
      <c r="T26" s="547"/>
      <c r="U26" s="547"/>
      <c r="V26" s="547"/>
      <c r="W26" s="547"/>
      <c r="X26" s="547"/>
      <c r="Y26" s="547"/>
      <c r="Z26" s="547"/>
      <c r="AA26" s="547"/>
      <c r="AB26" s="547"/>
      <c r="AC26" s="547"/>
      <c r="AD26" s="547"/>
      <c r="AE26" s="547"/>
      <c r="AF26" s="547"/>
      <c r="AG26" s="547"/>
      <c r="AH26" s="547"/>
      <c r="AI26" s="547"/>
      <c r="AJ26" s="547"/>
      <c r="AK26" s="547"/>
      <c r="AL26" s="547"/>
      <c r="AM26" s="547"/>
      <c r="AN26" s="547"/>
    </row>
    <row r="27" spans="3:43" ht="15.95" customHeight="1" x14ac:dyDescent="0.25">
      <c r="F27" s="547" t="s">
        <v>73</v>
      </c>
      <c r="G27" s="547"/>
      <c r="H27" s="547"/>
      <c r="I27" s="547"/>
      <c r="J27" s="547"/>
      <c r="K27" s="547"/>
      <c r="L27" s="547"/>
      <c r="M27" s="547"/>
      <c r="N27" s="547"/>
      <c r="O27" s="547"/>
      <c r="P27" s="547"/>
      <c r="Q27" s="547"/>
      <c r="R27" s="547"/>
      <c r="S27" s="547"/>
      <c r="T27" s="547"/>
      <c r="U27" s="547"/>
      <c r="V27" s="547"/>
      <c r="W27" s="547"/>
      <c r="X27" s="547"/>
      <c r="Y27" s="547"/>
      <c r="Z27" s="547"/>
      <c r="AA27" s="547"/>
      <c r="AB27" s="547"/>
      <c r="AC27" s="547"/>
      <c r="AD27" s="547"/>
      <c r="AE27" s="547"/>
      <c r="AF27" s="547"/>
      <c r="AG27" s="547"/>
      <c r="AH27" s="547"/>
      <c r="AI27" s="547"/>
      <c r="AJ27" s="547"/>
      <c r="AK27" s="547"/>
      <c r="AL27" s="547"/>
      <c r="AM27" s="547"/>
      <c r="AN27" s="547"/>
    </row>
    <row r="28" spans="3:43" ht="15.95" customHeight="1" x14ac:dyDescent="0.25"/>
    <row r="29" spans="3:43" ht="15.95" customHeight="1" x14ac:dyDescent="0.25">
      <c r="C29" s="547"/>
      <c r="D29" s="547"/>
      <c r="E29" s="547"/>
      <c r="F29" s="547"/>
      <c r="G29" s="547"/>
      <c r="H29" s="547"/>
      <c r="J29" s="547"/>
      <c r="K29" s="547"/>
      <c r="L29" s="547"/>
      <c r="M29" s="547"/>
      <c r="N29" s="547"/>
      <c r="O29" s="547"/>
      <c r="Q29" s="547"/>
      <c r="R29" s="547"/>
      <c r="S29" s="547"/>
      <c r="T29" s="547"/>
      <c r="U29" s="547"/>
      <c r="V29" s="547"/>
      <c r="X29" s="547"/>
      <c r="Y29" s="547"/>
      <c r="Z29" s="547"/>
      <c r="AA29" s="547"/>
      <c r="AB29" s="547"/>
      <c r="AC29" s="547"/>
      <c r="AE29" s="547"/>
      <c r="AF29" s="547"/>
      <c r="AG29" s="547"/>
      <c r="AH29" s="547"/>
      <c r="AI29" s="547"/>
      <c r="AJ29" s="547"/>
      <c r="AL29" s="547"/>
      <c r="AM29" s="547"/>
      <c r="AN29" s="547"/>
      <c r="AO29" s="547"/>
      <c r="AP29" s="547"/>
      <c r="AQ29" s="547"/>
    </row>
    <row r="30" spans="3:43" ht="15.95" customHeight="1" x14ac:dyDescent="0.25">
      <c r="C30" s="547"/>
      <c r="D30" s="547"/>
      <c r="E30" s="547"/>
      <c r="F30" s="547"/>
      <c r="G30" s="547"/>
      <c r="H30" s="547"/>
      <c r="J30" s="547"/>
      <c r="K30" s="547"/>
      <c r="L30" s="547"/>
      <c r="M30" s="547"/>
      <c r="N30" s="547"/>
      <c r="O30" s="547"/>
      <c r="Q30" s="547"/>
      <c r="R30" s="547"/>
      <c r="S30" s="547"/>
      <c r="T30" s="547"/>
      <c r="U30" s="547"/>
      <c r="V30" s="547"/>
      <c r="X30" s="547"/>
      <c r="Y30" s="547"/>
      <c r="Z30" s="547"/>
      <c r="AA30" s="547"/>
      <c r="AB30" s="547"/>
      <c r="AC30" s="547"/>
      <c r="AE30" s="547"/>
      <c r="AF30" s="547"/>
      <c r="AG30" s="547"/>
      <c r="AH30" s="547"/>
      <c r="AI30" s="547"/>
      <c r="AJ30" s="547"/>
      <c r="AL30" s="547"/>
      <c r="AM30" s="547"/>
      <c r="AN30" s="547"/>
      <c r="AO30" s="547"/>
      <c r="AP30" s="547"/>
      <c r="AQ30" s="547"/>
    </row>
    <row r="31" spans="3:43" ht="15.95" customHeight="1" x14ac:dyDescent="0.25"/>
    <row r="32" spans="3:43" ht="15.95" customHeight="1" x14ac:dyDescent="0.25">
      <c r="C32" s="547"/>
      <c r="D32" s="547"/>
      <c r="E32" s="547"/>
      <c r="F32" s="547"/>
      <c r="G32" s="547"/>
      <c r="H32" s="547"/>
      <c r="J32" s="547"/>
      <c r="K32" s="547"/>
      <c r="L32" s="547"/>
      <c r="M32" s="547"/>
      <c r="N32" s="547"/>
      <c r="O32" s="547"/>
      <c r="Q32" s="547"/>
      <c r="R32" s="547"/>
      <c r="S32" s="547"/>
      <c r="T32" s="547"/>
      <c r="U32" s="547"/>
      <c r="V32" s="547"/>
      <c r="X32" s="547"/>
      <c r="Y32" s="547"/>
      <c r="Z32" s="547"/>
      <c r="AA32" s="547"/>
      <c r="AB32" s="547"/>
      <c r="AC32" s="547"/>
      <c r="AE32" s="547"/>
      <c r="AF32" s="547"/>
      <c r="AG32" s="547"/>
      <c r="AH32" s="547"/>
      <c r="AI32" s="547"/>
      <c r="AJ32" s="547"/>
      <c r="AL32" s="547"/>
      <c r="AM32" s="547"/>
      <c r="AN32" s="547"/>
      <c r="AO32" s="547"/>
      <c r="AP32" s="547"/>
      <c r="AQ32" s="547"/>
    </row>
    <row r="33" spans="3:43" ht="15.95" customHeight="1" x14ac:dyDescent="0.25">
      <c r="C33" s="547"/>
      <c r="D33" s="547"/>
      <c r="E33" s="547"/>
      <c r="F33" s="547"/>
      <c r="G33" s="547"/>
      <c r="H33" s="547"/>
      <c r="J33" s="547"/>
      <c r="K33" s="547"/>
      <c r="L33" s="547"/>
      <c r="M33" s="547"/>
      <c r="N33" s="547"/>
      <c r="O33" s="547"/>
      <c r="Q33" s="547"/>
      <c r="R33" s="547"/>
      <c r="S33" s="547"/>
      <c r="T33" s="547"/>
      <c r="U33" s="547"/>
      <c r="V33" s="547"/>
      <c r="X33" s="547"/>
      <c r="Y33" s="547"/>
      <c r="Z33" s="547"/>
      <c r="AA33" s="547"/>
      <c r="AB33" s="547"/>
      <c r="AC33" s="547"/>
      <c r="AE33" s="547"/>
      <c r="AF33" s="547"/>
      <c r="AG33" s="547"/>
      <c r="AH33" s="547"/>
      <c r="AI33" s="547"/>
      <c r="AJ33" s="547"/>
      <c r="AL33" s="547"/>
      <c r="AM33" s="547"/>
      <c r="AN33" s="547"/>
      <c r="AO33" s="547"/>
      <c r="AP33" s="547"/>
      <c r="AQ33" s="547"/>
    </row>
    <row r="34" spans="3:43" ht="15.95" customHeight="1" x14ac:dyDescent="0.25"/>
    <row r="35" spans="3:43" ht="15.95" customHeight="1" x14ac:dyDescent="0.25">
      <c r="C35" s="547"/>
      <c r="D35" s="547"/>
      <c r="E35" s="547"/>
      <c r="F35" s="547"/>
      <c r="G35" s="547"/>
      <c r="H35" s="547"/>
      <c r="J35" s="547"/>
      <c r="K35" s="547"/>
      <c r="L35" s="547"/>
      <c r="M35" s="547"/>
      <c r="N35" s="547"/>
      <c r="O35" s="547"/>
      <c r="Q35" s="547"/>
      <c r="R35" s="547"/>
      <c r="S35" s="547"/>
      <c r="T35" s="547"/>
      <c r="U35" s="547"/>
      <c r="V35" s="547"/>
      <c r="X35" s="547"/>
      <c r="Y35" s="547"/>
      <c r="Z35" s="547"/>
      <c r="AA35" s="547"/>
      <c r="AB35" s="547"/>
      <c r="AC35" s="547"/>
      <c r="AE35" s="547"/>
      <c r="AF35" s="547"/>
      <c r="AG35" s="547"/>
      <c r="AH35" s="547"/>
      <c r="AI35" s="547"/>
      <c r="AJ35" s="547"/>
      <c r="AL35" s="547"/>
      <c r="AM35" s="547"/>
      <c r="AN35" s="547"/>
      <c r="AO35" s="547"/>
      <c r="AP35" s="547"/>
      <c r="AQ35" s="547"/>
    </row>
    <row r="36" spans="3:43" ht="15.95" customHeight="1" x14ac:dyDescent="0.25">
      <c r="C36" s="547"/>
      <c r="D36" s="547"/>
      <c r="E36" s="547"/>
      <c r="F36" s="547"/>
      <c r="G36" s="547"/>
      <c r="H36" s="547"/>
      <c r="J36" s="547"/>
      <c r="K36" s="547"/>
      <c r="L36" s="547"/>
      <c r="M36" s="547"/>
      <c r="N36" s="547"/>
      <c r="O36" s="547"/>
      <c r="Q36" s="547"/>
      <c r="R36" s="547"/>
      <c r="S36" s="547"/>
      <c r="T36" s="547"/>
      <c r="U36" s="547"/>
      <c r="V36" s="547"/>
      <c r="X36" s="547"/>
      <c r="Y36" s="547"/>
      <c r="Z36" s="547"/>
      <c r="AA36" s="547"/>
      <c r="AB36" s="547"/>
      <c r="AC36" s="547"/>
      <c r="AE36" s="547"/>
      <c r="AF36" s="547"/>
      <c r="AG36" s="547"/>
      <c r="AH36" s="547"/>
      <c r="AI36" s="547"/>
      <c r="AJ36" s="547"/>
      <c r="AL36" s="547"/>
      <c r="AM36" s="547"/>
      <c r="AN36" s="547"/>
      <c r="AO36" s="547"/>
      <c r="AP36" s="547"/>
      <c r="AQ36" s="547"/>
    </row>
    <row r="37" spans="3:43" ht="15.95" customHeight="1" x14ac:dyDescent="0.25"/>
    <row r="38" spans="3:43" ht="15.95" customHeight="1" x14ac:dyDescent="0.25">
      <c r="C38" s="547"/>
      <c r="D38" s="547"/>
      <c r="E38" s="547"/>
      <c r="F38" s="547"/>
      <c r="G38" s="547"/>
      <c r="H38" s="547"/>
      <c r="J38" s="547"/>
      <c r="K38" s="547"/>
      <c r="L38" s="547"/>
      <c r="M38" s="547"/>
      <c r="N38" s="547"/>
      <c r="O38" s="547"/>
      <c r="Q38" s="547"/>
      <c r="R38" s="547"/>
      <c r="S38" s="547"/>
      <c r="T38" s="547"/>
      <c r="U38" s="547"/>
      <c r="V38" s="547"/>
      <c r="X38" s="547"/>
      <c r="Y38" s="547"/>
      <c r="Z38" s="547"/>
      <c r="AA38" s="547"/>
      <c r="AB38" s="547"/>
      <c r="AC38" s="547"/>
      <c r="AE38" s="547"/>
      <c r="AF38" s="547"/>
      <c r="AG38" s="547"/>
      <c r="AH38" s="547"/>
      <c r="AI38" s="547"/>
      <c r="AJ38" s="547"/>
      <c r="AL38" s="547"/>
      <c r="AM38" s="547"/>
      <c r="AN38" s="547"/>
      <c r="AO38" s="547"/>
      <c r="AP38" s="547"/>
      <c r="AQ38" s="547"/>
    </row>
    <row r="39" spans="3:43" ht="15.95" customHeight="1" x14ac:dyDescent="0.25">
      <c r="C39" s="547"/>
      <c r="D39" s="547"/>
      <c r="E39" s="547"/>
      <c r="F39" s="547"/>
      <c r="G39" s="547"/>
      <c r="H39" s="547"/>
      <c r="J39" s="547"/>
      <c r="K39" s="547"/>
      <c r="L39" s="547"/>
      <c r="M39" s="547"/>
      <c r="N39" s="547"/>
      <c r="O39" s="547"/>
      <c r="Q39" s="547"/>
      <c r="R39" s="547"/>
      <c r="S39" s="547"/>
      <c r="T39" s="547"/>
      <c r="U39" s="547"/>
      <c r="V39" s="547"/>
      <c r="X39" s="547"/>
      <c r="Y39" s="547"/>
      <c r="Z39" s="547"/>
      <c r="AA39" s="547"/>
      <c r="AB39" s="547"/>
      <c r="AC39" s="547"/>
      <c r="AE39" s="547"/>
      <c r="AF39" s="547"/>
      <c r="AG39" s="547"/>
      <c r="AH39" s="547"/>
      <c r="AI39" s="547"/>
      <c r="AJ39" s="547"/>
      <c r="AL39" s="547"/>
      <c r="AM39" s="547"/>
      <c r="AN39" s="547"/>
      <c r="AO39" s="547"/>
      <c r="AP39" s="547"/>
      <c r="AQ39" s="547"/>
    </row>
    <row r="40" spans="3:43" ht="15.95" customHeight="1" x14ac:dyDescent="0.25"/>
    <row r="41" spans="3:43" ht="15.95" customHeight="1" x14ac:dyDescent="0.25"/>
    <row r="42" spans="3:43" ht="15.95" customHeight="1" x14ac:dyDescent="0.25"/>
    <row r="43" spans="3:43" ht="15.95" customHeight="1" x14ac:dyDescent="0.25"/>
    <row r="44" spans="3:43" ht="15.95" customHeight="1" x14ac:dyDescent="0.25"/>
    <row r="45" spans="3:43" ht="15.95" customHeight="1" x14ac:dyDescent="0.25"/>
    <row r="46" spans="3:43" ht="15.95" customHeight="1" x14ac:dyDescent="0.25"/>
    <row r="47" spans="3:43" ht="15.95" customHeight="1" x14ac:dyDescent="0.25"/>
    <row r="48" spans="3:43" ht="15.95" customHeight="1" x14ac:dyDescent="0.25"/>
    <row r="49" ht="15.95" customHeight="1" x14ac:dyDescent="0.25"/>
    <row r="50" ht="15.95" customHeight="1" x14ac:dyDescent="0.25"/>
    <row r="51" ht="15.95" customHeight="1" x14ac:dyDescent="0.25"/>
    <row r="52" ht="15.95" customHeight="1" x14ac:dyDescent="0.25"/>
    <row r="53" ht="15.95" customHeight="1" x14ac:dyDescent="0.25"/>
    <row r="54" ht="15.95" customHeight="1" x14ac:dyDescent="0.25"/>
    <row r="55" ht="15.95" customHeight="1" x14ac:dyDescent="0.25"/>
    <row r="56" s="67" customFormat="1" ht="15.95" customHeight="1" x14ac:dyDescent="0.25"/>
    <row r="57" ht="15.95" customHeight="1" x14ac:dyDescent="0.25"/>
    <row r="58" ht="15.95" customHeight="1" x14ac:dyDescent="0.25"/>
    <row r="59" ht="15.95" customHeight="1" x14ac:dyDescent="0.25"/>
    <row r="60" ht="15.95" customHeight="1" x14ac:dyDescent="0.25"/>
    <row r="61" ht="15.95" customHeight="1" x14ac:dyDescent="0.25"/>
    <row r="62" ht="15.95" customHeight="1" x14ac:dyDescent="0.25"/>
    <row r="63" ht="15.95" customHeight="1" x14ac:dyDescent="0.25"/>
    <row r="64" ht="15.95" customHeight="1" x14ac:dyDescent="0.25"/>
    <row r="65" ht="15.95" customHeight="1" x14ac:dyDescent="0.25"/>
    <row r="66" ht="15.95" customHeight="1" x14ac:dyDescent="0.25"/>
    <row r="67" ht="15.95" customHeight="1" x14ac:dyDescent="0.25"/>
    <row r="68" ht="15.95" customHeight="1" x14ac:dyDescent="0.25"/>
    <row r="69" ht="15.95" customHeight="1" x14ac:dyDescent="0.25"/>
    <row r="70" ht="15.95" customHeight="1" x14ac:dyDescent="0.25"/>
    <row r="71" ht="15.95" customHeight="1" x14ac:dyDescent="0.25"/>
    <row r="72" ht="15.95" customHeight="1" x14ac:dyDescent="0.25"/>
    <row r="73" ht="15.95" customHeight="1" x14ac:dyDescent="0.25"/>
    <row r="74" ht="15.95" customHeight="1" x14ac:dyDescent="0.25"/>
    <row r="75" ht="15.95" customHeight="1" x14ac:dyDescent="0.25"/>
    <row r="76" ht="15.95" customHeight="1" x14ac:dyDescent="0.25"/>
    <row r="77" ht="15.95" customHeight="1" x14ac:dyDescent="0.25"/>
    <row r="78" ht="15.95" customHeight="1" x14ac:dyDescent="0.25"/>
    <row r="79" ht="15.95" customHeight="1" x14ac:dyDescent="0.25"/>
    <row r="80" ht="15.95" customHeight="1" x14ac:dyDescent="0.25"/>
    <row r="81" ht="15.95" customHeight="1" x14ac:dyDescent="0.25"/>
    <row r="82" ht="15.95" customHeight="1" x14ac:dyDescent="0.25"/>
    <row r="83" ht="15.95" customHeight="1" x14ac:dyDescent="0.25"/>
    <row r="84" ht="15.95" customHeight="1" x14ac:dyDescent="0.25"/>
    <row r="85" ht="15.95" customHeight="1" x14ac:dyDescent="0.25"/>
    <row r="86" ht="15.95" customHeight="1" x14ac:dyDescent="0.25"/>
    <row r="87" ht="15.95" customHeight="1" x14ac:dyDescent="0.25"/>
    <row r="88" ht="15.95" customHeight="1" x14ac:dyDescent="0.25"/>
    <row r="89" ht="15.95" customHeight="1" x14ac:dyDescent="0.25"/>
    <row r="90" ht="15.95" customHeight="1" x14ac:dyDescent="0.25"/>
    <row r="91" ht="15.95" customHeight="1" x14ac:dyDescent="0.25"/>
    <row r="92" ht="15.95" customHeight="1" x14ac:dyDescent="0.25"/>
    <row r="93" ht="15.95" customHeight="1" x14ac:dyDescent="0.25"/>
    <row r="94" ht="15.95" customHeight="1" x14ac:dyDescent="0.25"/>
    <row r="95" ht="15.95" customHeight="1" x14ac:dyDescent="0.25"/>
    <row r="96" ht="15.95" customHeight="1" x14ac:dyDescent="0.25"/>
    <row r="97" ht="15.95" customHeight="1" x14ac:dyDescent="0.25"/>
    <row r="98" ht="15.95" customHeight="1" x14ac:dyDescent="0.25"/>
    <row r="99" ht="15.95" customHeight="1" x14ac:dyDescent="0.25"/>
    <row r="100" ht="15.95" customHeight="1" x14ac:dyDescent="0.25"/>
    <row r="101" ht="15.95" customHeight="1" x14ac:dyDescent="0.25"/>
    <row r="102" ht="15.95" customHeight="1" x14ac:dyDescent="0.25"/>
    <row r="103" ht="15.95" customHeight="1" x14ac:dyDescent="0.25"/>
    <row r="104" ht="15.95" customHeight="1" x14ac:dyDescent="0.25"/>
    <row r="105" ht="15.95" customHeight="1" x14ac:dyDescent="0.25"/>
    <row r="106" ht="15.95" customHeight="1" x14ac:dyDescent="0.25"/>
    <row r="107" ht="15.95" customHeight="1" x14ac:dyDescent="0.25"/>
    <row r="108" ht="15.95" customHeight="1" x14ac:dyDescent="0.25"/>
    <row r="109" ht="15.95" customHeight="1" x14ac:dyDescent="0.25"/>
    <row r="110" ht="15.95" customHeight="1" x14ac:dyDescent="0.25"/>
    <row r="111" ht="15.95" customHeight="1" x14ac:dyDescent="0.25"/>
    <row r="112" ht="15.95" customHeight="1" x14ac:dyDescent="0.25"/>
    <row r="113" ht="15.95" customHeight="1" x14ac:dyDescent="0.25"/>
    <row r="114" ht="15.95" customHeight="1" x14ac:dyDescent="0.25"/>
    <row r="115" ht="15.95" customHeight="1" x14ac:dyDescent="0.25"/>
    <row r="116" ht="15.95" customHeight="1" x14ac:dyDescent="0.25"/>
    <row r="117" ht="15.95" customHeight="1" x14ac:dyDescent="0.25"/>
    <row r="118" ht="15.95" customHeight="1" x14ac:dyDescent="0.25"/>
    <row r="119" ht="15.95" customHeight="1" x14ac:dyDescent="0.25"/>
    <row r="120" ht="15.95" customHeight="1" x14ac:dyDescent="0.25"/>
    <row r="121" ht="15.95" customHeight="1" x14ac:dyDescent="0.25"/>
    <row r="122" ht="15.95" customHeight="1" x14ac:dyDescent="0.25"/>
    <row r="123" ht="15.95" customHeight="1" x14ac:dyDescent="0.25"/>
    <row r="124" ht="15.95" customHeight="1" x14ac:dyDescent="0.25"/>
    <row r="125" ht="15.95" customHeight="1" x14ac:dyDescent="0.25"/>
    <row r="126" ht="15.95" customHeight="1" x14ac:dyDescent="0.25"/>
    <row r="127" ht="15.95" customHeight="1" x14ac:dyDescent="0.25"/>
    <row r="128" ht="15.95" customHeight="1" x14ac:dyDescent="0.25"/>
    <row r="129" ht="15.95" customHeight="1" x14ac:dyDescent="0.25"/>
    <row r="130" ht="15.95" customHeight="1" x14ac:dyDescent="0.25"/>
    <row r="131" ht="15.95" customHeight="1" x14ac:dyDescent="0.25"/>
    <row r="132" ht="15.95" customHeight="1" x14ac:dyDescent="0.25"/>
    <row r="133" ht="15.95" customHeight="1" x14ac:dyDescent="0.25"/>
    <row r="134" ht="15.95" customHeight="1" x14ac:dyDescent="0.25"/>
    <row r="135" ht="15.95" customHeight="1" x14ac:dyDescent="0.25"/>
    <row r="136" ht="15.95" customHeight="1" x14ac:dyDescent="0.25"/>
    <row r="137" ht="15.95" customHeight="1" x14ac:dyDescent="0.25"/>
    <row r="138" ht="15.95" customHeight="1" x14ac:dyDescent="0.25"/>
    <row r="139" ht="15.95" customHeight="1" x14ac:dyDescent="0.25"/>
    <row r="140" ht="15.95" customHeight="1" x14ac:dyDescent="0.25"/>
    <row r="141" ht="15.95" customHeight="1" x14ac:dyDescent="0.25"/>
    <row r="142" ht="15.95" customHeight="1" x14ac:dyDescent="0.25"/>
    <row r="143" ht="15.95" customHeight="1" x14ac:dyDescent="0.25"/>
    <row r="144" ht="15.95" customHeight="1" x14ac:dyDescent="0.25"/>
    <row r="145" ht="15.95" customHeight="1" x14ac:dyDescent="0.25"/>
    <row r="146" ht="15.95" customHeight="1" x14ac:dyDescent="0.25"/>
    <row r="147" ht="15.95" customHeight="1" x14ac:dyDescent="0.25"/>
    <row r="148" ht="15.95" customHeight="1" x14ac:dyDescent="0.25"/>
    <row r="149" ht="15.95" customHeight="1" x14ac:dyDescent="0.25"/>
    <row r="150" ht="15.95" customHeight="1" x14ac:dyDescent="0.25"/>
    <row r="151" ht="15.95" customHeight="1" x14ac:dyDescent="0.25"/>
    <row r="152" ht="15.95" customHeight="1" x14ac:dyDescent="0.25"/>
    <row r="153" ht="15.95" customHeight="1" x14ac:dyDescent="0.25"/>
    <row r="154" ht="15.95" customHeight="1" x14ac:dyDescent="0.25"/>
    <row r="155" ht="15.95" customHeight="1" x14ac:dyDescent="0.25"/>
    <row r="156" ht="15.95" customHeight="1" x14ac:dyDescent="0.25"/>
    <row r="157" ht="15.95" customHeight="1" x14ac:dyDescent="0.25"/>
    <row r="158" ht="15.95" customHeight="1" x14ac:dyDescent="0.25"/>
    <row r="159" ht="15.95" customHeight="1" x14ac:dyDescent="0.25"/>
    <row r="160" ht="15.95" customHeight="1" x14ac:dyDescent="0.25"/>
    <row r="161" ht="15.95" customHeight="1" x14ac:dyDescent="0.25"/>
    <row r="162" ht="15.95" customHeight="1" x14ac:dyDescent="0.25"/>
    <row r="163" ht="15.95" customHeight="1" x14ac:dyDescent="0.25"/>
    <row r="164" ht="15.95" customHeight="1" x14ac:dyDescent="0.25"/>
    <row r="165" ht="15.95" customHeight="1" x14ac:dyDescent="0.25"/>
    <row r="166" ht="15.95" customHeight="1" x14ac:dyDescent="0.25"/>
    <row r="167" ht="15.95" customHeight="1" x14ac:dyDescent="0.25"/>
    <row r="168" ht="15.95" customHeight="1" x14ac:dyDescent="0.25"/>
    <row r="169" ht="15.95" customHeight="1" x14ac:dyDescent="0.25"/>
    <row r="170" ht="15.95" customHeight="1" x14ac:dyDescent="0.25"/>
    <row r="171" ht="15.95" customHeight="1" x14ac:dyDescent="0.25"/>
    <row r="172" ht="15.95" customHeight="1" x14ac:dyDescent="0.25"/>
    <row r="173" ht="15.95" customHeight="1" x14ac:dyDescent="0.25"/>
    <row r="174" ht="15.95" customHeight="1" x14ac:dyDescent="0.25"/>
    <row r="175" ht="15.95" customHeight="1" x14ac:dyDescent="0.25"/>
    <row r="176" ht="15.95" customHeight="1" x14ac:dyDescent="0.25"/>
    <row r="177" ht="15.95" customHeight="1" x14ac:dyDescent="0.25"/>
    <row r="178" ht="15.95" customHeight="1" x14ac:dyDescent="0.25"/>
    <row r="179" ht="15.95" customHeight="1" x14ac:dyDescent="0.25"/>
    <row r="180" ht="15.95" customHeight="1" x14ac:dyDescent="0.25"/>
    <row r="181" ht="15.95" customHeight="1" x14ac:dyDescent="0.25"/>
    <row r="182" ht="15.95" customHeight="1" x14ac:dyDescent="0.25"/>
    <row r="183" ht="15.95" customHeight="1" x14ac:dyDescent="0.25"/>
    <row r="184" ht="15.95" customHeight="1" x14ac:dyDescent="0.25"/>
    <row r="185" ht="15.95" customHeight="1" x14ac:dyDescent="0.25"/>
    <row r="186" ht="15.95" customHeight="1" x14ac:dyDescent="0.25"/>
    <row r="187" ht="15.95" customHeight="1" x14ac:dyDescent="0.25"/>
    <row r="188" ht="15.95" customHeight="1" x14ac:dyDescent="0.25"/>
    <row r="189" ht="15.95" customHeight="1" x14ac:dyDescent="0.25"/>
    <row r="190" ht="15.95" customHeight="1" x14ac:dyDescent="0.25"/>
    <row r="191" ht="15.95" customHeight="1" x14ac:dyDescent="0.25"/>
    <row r="192" ht="15.95" customHeight="1" x14ac:dyDescent="0.25"/>
    <row r="193" spans="2:44" ht="15.95" customHeight="1" x14ac:dyDescent="0.25"/>
    <row r="194" spans="2:44" ht="15.95" customHeight="1" x14ac:dyDescent="0.25"/>
    <row r="195" spans="2:44" ht="15.95" customHeight="1" x14ac:dyDescent="0.25"/>
    <row r="196" spans="2:44" ht="15.95" customHeight="1" x14ac:dyDescent="0.25"/>
    <row r="197" spans="2:44" ht="15.95" customHeight="1" x14ac:dyDescent="0.25"/>
    <row r="198" spans="2:44" s="67" customFormat="1" ht="15.95" customHeight="1" x14ac:dyDescent="0.25"/>
    <row r="199" spans="2:44" ht="15.95" customHeight="1" x14ac:dyDescent="0.25"/>
    <row r="200" spans="2:44" ht="15.95" customHeight="1" x14ac:dyDescent="0.25">
      <c r="B200" t="str">
        <f>FOOT1</f>
        <v>Ameren Missouri BizSavers program</v>
      </c>
      <c r="M200" s="576" t="str">
        <f>FOOTDISCLAIM</f>
        <v/>
      </c>
      <c r="N200" s="576"/>
      <c r="O200" s="576"/>
      <c r="P200" s="576"/>
      <c r="Q200" s="576"/>
      <c r="R200" s="576"/>
      <c r="S200" s="576"/>
      <c r="T200" s="576"/>
      <c r="U200" s="576"/>
      <c r="V200" s="576"/>
      <c r="W200" s="576"/>
      <c r="X200" s="576"/>
      <c r="Y200" s="576"/>
      <c r="Z200" s="576"/>
      <c r="AA200" s="576"/>
      <c r="AB200" s="576"/>
      <c r="AC200" s="576"/>
      <c r="AD200" s="576"/>
      <c r="AE200" s="576"/>
      <c r="AF200" s="576"/>
      <c r="AG200" s="576"/>
      <c r="AR200" s="338" t="str">
        <f>FOOT4</f>
        <v/>
      </c>
    </row>
    <row r="201" spans="2:44" ht="15.95" customHeight="1" x14ac:dyDescent="0.25">
      <c r="B201" t="str">
        <f>FOOT2</f>
        <v>Toll-Free 866-941-7299</v>
      </c>
      <c r="M201" s="576"/>
      <c r="N201" s="576"/>
      <c r="O201" s="576"/>
      <c r="P201" s="576"/>
      <c r="Q201" s="576"/>
      <c r="R201" s="576"/>
      <c r="S201" s="576"/>
      <c r="T201" s="576"/>
      <c r="U201" s="576"/>
      <c r="V201" s="576"/>
      <c r="W201" s="576"/>
      <c r="X201" s="576"/>
      <c r="Y201" s="576"/>
      <c r="Z201" s="576"/>
      <c r="AA201" s="576"/>
      <c r="AB201" s="576"/>
      <c r="AC201" s="576"/>
      <c r="AD201" s="576"/>
      <c r="AE201" s="576"/>
      <c r="AF201" s="576"/>
      <c r="AG201" s="576"/>
      <c r="AR201" s="338" t="str">
        <f>FOOT5</f>
        <v/>
      </c>
    </row>
    <row r="202" spans="2:44" ht="15.95" customHeight="1" x14ac:dyDescent="0.25">
      <c r="B202" s="19" t="str">
        <f>FOOT3</f>
        <v>BizSavers@ameren.com</v>
      </c>
      <c r="M202" s="20"/>
      <c r="P202" s="20"/>
      <c r="Q202" s="20"/>
      <c r="R202" s="20"/>
      <c r="S202" s="20"/>
      <c r="T202" s="20"/>
      <c r="U202" s="20"/>
      <c r="V202" s="20"/>
      <c r="W202" s="21" t="str">
        <f>VERSION</f>
        <v>EMS v2.0.0</v>
      </c>
      <c r="X202" s="20"/>
      <c r="Y202" s="20"/>
      <c r="Z202" s="20"/>
      <c r="AA202" s="20"/>
      <c r="AB202" s="20"/>
      <c r="AC202" s="20"/>
      <c r="AD202" s="20"/>
      <c r="AR202" s="338" t="str">
        <f>FOOT6</f>
        <v>Product of Lockheed Martin Energy</v>
      </c>
    </row>
  </sheetData>
  <sheetProtection password="954C" sheet="1" objects="1" scenarios="1" selectLockedCells="1"/>
  <mergeCells count="101">
    <mergeCell ref="AL39:AQ39"/>
    <mergeCell ref="C38:H38"/>
    <mergeCell ref="J38:O38"/>
    <mergeCell ref="Q38:V38"/>
    <mergeCell ref="X38:AC38"/>
    <mergeCell ref="AE38:AJ38"/>
    <mergeCell ref="AL38:AQ38"/>
    <mergeCell ref="C39:H39"/>
    <mergeCell ref="J39:O39"/>
    <mergeCell ref="Q39:V39"/>
    <mergeCell ref="X39:AC39"/>
    <mergeCell ref="AE39:AJ39"/>
    <mergeCell ref="AL36:AQ36"/>
    <mergeCell ref="C35:H35"/>
    <mergeCell ref="J35:O35"/>
    <mergeCell ref="Q35:V35"/>
    <mergeCell ref="X35:AC35"/>
    <mergeCell ref="AE35:AJ35"/>
    <mergeCell ref="AL35:AQ35"/>
    <mergeCell ref="C36:H36"/>
    <mergeCell ref="J36:O36"/>
    <mergeCell ref="Q36:V36"/>
    <mergeCell ref="X36:AC36"/>
    <mergeCell ref="AE36:AJ36"/>
    <mergeCell ref="AL33:AQ33"/>
    <mergeCell ref="C32:H32"/>
    <mergeCell ref="J32:O32"/>
    <mergeCell ref="Q32:V32"/>
    <mergeCell ref="X32:AC32"/>
    <mergeCell ref="AE32:AJ32"/>
    <mergeCell ref="AL32:AQ32"/>
    <mergeCell ref="C33:H33"/>
    <mergeCell ref="J33:O33"/>
    <mergeCell ref="Q33:V33"/>
    <mergeCell ref="X33:AC33"/>
    <mergeCell ref="AE33:AJ33"/>
    <mergeCell ref="AL30:AQ30"/>
    <mergeCell ref="F26:AN26"/>
    <mergeCell ref="F27:AN27"/>
    <mergeCell ref="C29:H29"/>
    <mergeCell ref="J29:O29"/>
    <mergeCell ref="Q29:V29"/>
    <mergeCell ref="X29:AC29"/>
    <mergeCell ref="AE29:AJ29"/>
    <mergeCell ref="AL29:AQ29"/>
    <mergeCell ref="C30:H30"/>
    <mergeCell ref="J30:O30"/>
    <mergeCell ref="Q30:V30"/>
    <mergeCell ref="X30:AC30"/>
    <mergeCell ref="AE30:AJ30"/>
    <mergeCell ref="AL23:AQ23"/>
    <mergeCell ref="C22:H22"/>
    <mergeCell ref="J22:O22"/>
    <mergeCell ref="Q22:V22"/>
    <mergeCell ref="X22:AC22"/>
    <mergeCell ref="AE22:AJ22"/>
    <mergeCell ref="AL22:AQ22"/>
    <mergeCell ref="C23:H23"/>
    <mergeCell ref="J23:O23"/>
    <mergeCell ref="Q23:V23"/>
    <mergeCell ref="X23:AC23"/>
    <mergeCell ref="AE23:AJ23"/>
    <mergeCell ref="Q17:V17"/>
    <mergeCell ref="X17:AC17"/>
    <mergeCell ref="AE17:AJ17"/>
    <mergeCell ref="AL20:AQ20"/>
    <mergeCell ref="C19:H19"/>
    <mergeCell ref="J19:O19"/>
    <mergeCell ref="Q19:V19"/>
    <mergeCell ref="X19:AC19"/>
    <mergeCell ref="AE19:AJ19"/>
    <mergeCell ref="AL19:AQ19"/>
    <mergeCell ref="C20:H20"/>
    <mergeCell ref="J20:O20"/>
    <mergeCell ref="Q20:V20"/>
    <mergeCell ref="X20:AC20"/>
    <mergeCell ref="AE20:AJ20"/>
    <mergeCell ref="M200:AG201"/>
    <mergeCell ref="AL14:AQ14"/>
    <mergeCell ref="F10:AN10"/>
    <mergeCell ref="F11:AN11"/>
    <mergeCell ref="C13:H13"/>
    <mergeCell ref="J13:O13"/>
    <mergeCell ref="Q13:V13"/>
    <mergeCell ref="X13:AC13"/>
    <mergeCell ref="AE13:AJ13"/>
    <mergeCell ref="AL13:AQ13"/>
    <mergeCell ref="C14:H14"/>
    <mergeCell ref="J14:O14"/>
    <mergeCell ref="Q14:V14"/>
    <mergeCell ref="X14:AC14"/>
    <mergeCell ref="AE14:AJ14"/>
    <mergeCell ref="AL17:AQ17"/>
    <mergeCell ref="C16:H16"/>
    <mergeCell ref="J16:O16"/>
    <mergeCell ref="Q16:V16"/>
    <mergeCell ref="X16:AC16"/>
    <mergeCell ref="AE16:AJ16"/>
    <mergeCell ref="AL16:AQ16"/>
    <mergeCell ref="C17:H17"/>
    <mergeCell ref="J17:O17"/>
  </mergeCells>
  <hyperlinks>
    <hyperlink ref="B202" r:id="rId1" display="NIPSCO.Savings@LMCO.com"/>
  </hyperlinks>
  <pageMargins left="0.25" right="0.25" top="0.25" bottom="0.25" header="0.25" footer="0.25"/>
  <pageSetup scale="64" fitToHeight="0" orientation="landscape" r:id="rId2"/>
  <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AS361"/>
  <sheetViews>
    <sheetView showGridLines="0" showRowColHeaders="0" zoomScale="85" zoomScaleNormal="85" workbookViewId="0">
      <selection activeCell="C120" sqref="C120:V120"/>
    </sheetView>
  </sheetViews>
  <sheetFormatPr defaultColWidth="0" defaultRowHeight="15" customHeight="1" zeroHeight="1" x14ac:dyDescent="0.25"/>
  <cols>
    <col min="1" max="45" width="4.7109375" customWidth="1"/>
    <col min="46" max="78" width="9.140625" hidden="1" customWidth="1"/>
    <col min="79" max="16384" width="9.140625" hidden="1"/>
  </cols>
  <sheetData>
    <row r="1" spans="3:44" ht="15.95" customHeight="1" x14ac:dyDescent="0.3">
      <c r="AH1" s="520" t="s">
        <v>520</v>
      </c>
      <c r="AI1" s="521"/>
      <c r="AJ1" s="521"/>
      <c r="AK1" s="521"/>
      <c r="AL1" s="532" t="s">
        <v>965</v>
      </c>
      <c r="AM1" s="532"/>
      <c r="AN1" s="532"/>
      <c r="AO1" s="532"/>
      <c r="AP1" s="532"/>
      <c r="AQ1" s="526" t="s">
        <v>529</v>
      </c>
      <c r="AR1" s="527"/>
    </row>
    <row r="2" spans="3:44" ht="15.95" customHeight="1" x14ac:dyDescent="0.25">
      <c r="AH2" s="522" t="str">
        <f ca="1">INCENSTATUS</f>
        <v>---</v>
      </c>
      <c r="AI2" s="523"/>
      <c r="AJ2" s="523"/>
      <c r="AK2" s="523"/>
      <c r="AL2" s="533" t="str">
        <f ca="1">PROJSTATUS</f>
        <v>Enter EMS Information</v>
      </c>
      <c r="AM2" s="533"/>
      <c r="AN2" s="533"/>
      <c r="AO2" s="533"/>
      <c r="AP2" s="533"/>
      <c r="AQ2" s="528">
        <f ca="1">PROGRESSSTATUS</f>
        <v>0</v>
      </c>
      <c r="AR2" s="529"/>
    </row>
    <row r="3" spans="3:44" ht="15.95" customHeight="1" x14ac:dyDescent="0.25">
      <c r="AH3" s="524"/>
      <c r="AI3" s="525"/>
      <c r="AJ3" s="525"/>
      <c r="AK3" s="525"/>
      <c r="AL3" s="534"/>
      <c r="AM3" s="534"/>
      <c r="AN3" s="534"/>
      <c r="AO3" s="534"/>
      <c r="AP3" s="534"/>
      <c r="AQ3" s="530"/>
      <c r="AR3" s="531"/>
    </row>
    <row r="4" spans="3:44" ht="15.95" customHeight="1" x14ac:dyDescent="0.25"/>
    <row r="5" spans="3:44" ht="15.95" customHeight="1" x14ac:dyDescent="0.25"/>
    <row r="6" spans="3:44" ht="15.95" customHeight="1" x14ac:dyDescent="0.25"/>
    <row r="7" spans="3:44" ht="15.95" customHeight="1" x14ac:dyDescent="0.25"/>
    <row r="8" spans="3:44" ht="15.95" customHeight="1" x14ac:dyDescent="0.25"/>
    <row r="9" spans="3:44" ht="15.95" customHeight="1" x14ac:dyDescent="0.25"/>
    <row r="10" spans="3:44" ht="15.95" customHeight="1" x14ac:dyDescent="0.3">
      <c r="F10" s="540" t="s">
        <v>1244</v>
      </c>
      <c r="G10" s="540"/>
      <c r="H10" s="540"/>
      <c r="I10" s="540"/>
      <c r="J10" s="540"/>
      <c r="K10" s="540"/>
      <c r="L10" s="540"/>
      <c r="M10" s="540"/>
      <c r="N10" s="540"/>
      <c r="O10" s="540"/>
      <c r="P10" s="540"/>
      <c r="Q10" s="540"/>
      <c r="R10" s="540"/>
      <c r="S10" s="540"/>
      <c r="T10" s="540"/>
      <c r="U10" s="540"/>
      <c r="V10" s="540"/>
      <c r="W10" s="540"/>
      <c r="X10" s="540"/>
      <c r="Y10" s="540"/>
      <c r="Z10" s="540"/>
      <c r="AA10" s="540"/>
      <c r="AB10" s="540"/>
      <c r="AC10" s="540"/>
      <c r="AD10" s="540"/>
      <c r="AE10" s="540"/>
      <c r="AF10" s="540"/>
      <c r="AG10" s="540"/>
      <c r="AH10" s="540"/>
      <c r="AI10" s="540"/>
      <c r="AJ10" s="540"/>
      <c r="AK10" s="540"/>
      <c r="AL10" s="540"/>
      <c r="AM10" s="540"/>
      <c r="AN10" s="540"/>
    </row>
    <row r="11" spans="3:44" ht="15.95" customHeight="1" x14ac:dyDescent="0.25">
      <c r="F11" s="590" t="s">
        <v>1468</v>
      </c>
      <c r="G11" s="590"/>
      <c r="H11" s="590"/>
      <c r="I11" s="590"/>
      <c r="J11" s="590"/>
      <c r="K11" s="590"/>
      <c r="L11" s="590"/>
      <c r="M11" s="590"/>
      <c r="N11" s="590"/>
      <c r="O11" s="590"/>
      <c r="P11" s="590"/>
      <c r="Q11" s="590"/>
      <c r="R11" s="590"/>
      <c r="S11" s="590"/>
      <c r="T11" s="590"/>
      <c r="U11" s="590"/>
      <c r="V11" s="590"/>
      <c r="W11" s="590"/>
      <c r="X11" s="590"/>
      <c r="Y11" s="590"/>
      <c r="Z11" s="590"/>
      <c r="AA11" s="590"/>
      <c r="AB11" s="590"/>
      <c r="AC11" s="590"/>
      <c r="AD11" s="590"/>
      <c r="AE11" s="590"/>
      <c r="AF11" s="590"/>
      <c r="AG11" s="590"/>
      <c r="AH11" s="590"/>
      <c r="AI11" s="590"/>
      <c r="AJ11" s="590"/>
      <c r="AK11" s="590"/>
      <c r="AL11" s="590"/>
      <c r="AM11" s="590"/>
      <c r="AN11" s="590"/>
    </row>
    <row r="12" spans="3:44" s="67" customFormat="1" ht="15.95" customHeight="1" x14ac:dyDescent="0.25">
      <c r="F12" s="590"/>
      <c r="G12" s="590"/>
      <c r="H12" s="590"/>
      <c r="I12" s="590"/>
      <c r="J12" s="590"/>
      <c r="K12" s="590"/>
      <c r="L12" s="590"/>
      <c r="M12" s="590"/>
      <c r="N12" s="590"/>
      <c r="O12" s="590"/>
      <c r="P12" s="590"/>
      <c r="Q12" s="590"/>
      <c r="R12" s="590"/>
      <c r="S12" s="590"/>
      <c r="T12" s="590"/>
      <c r="U12" s="590"/>
      <c r="V12" s="590"/>
      <c r="W12" s="590"/>
      <c r="X12" s="590"/>
      <c r="Y12" s="590"/>
      <c r="Z12" s="590"/>
      <c r="AA12" s="590"/>
      <c r="AB12" s="590"/>
      <c r="AC12" s="590"/>
      <c r="AD12" s="590"/>
      <c r="AE12" s="590"/>
      <c r="AF12" s="590"/>
      <c r="AG12" s="590"/>
      <c r="AH12" s="590"/>
      <c r="AI12" s="590"/>
      <c r="AJ12" s="590"/>
      <c r="AK12" s="590"/>
      <c r="AL12" s="590"/>
      <c r="AM12" s="590"/>
      <c r="AN12" s="590"/>
    </row>
    <row r="13" spans="3:44" ht="15.95" customHeight="1" x14ac:dyDescent="0.25">
      <c r="F13" s="590"/>
      <c r="G13" s="590"/>
      <c r="H13" s="590"/>
      <c r="I13" s="590"/>
      <c r="J13" s="590"/>
      <c r="K13" s="590"/>
      <c r="L13" s="590"/>
      <c r="M13" s="590"/>
      <c r="N13" s="590"/>
      <c r="O13" s="590"/>
      <c r="P13" s="590"/>
      <c r="Q13" s="590"/>
      <c r="R13" s="590"/>
      <c r="S13" s="590"/>
      <c r="T13" s="590"/>
      <c r="U13" s="590"/>
      <c r="V13" s="590"/>
      <c r="W13" s="590"/>
      <c r="X13" s="590"/>
      <c r="Y13" s="590"/>
      <c r="Z13" s="590"/>
      <c r="AA13" s="590"/>
      <c r="AB13" s="590"/>
      <c r="AC13" s="590"/>
      <c r="AD13" s="590"/>
      <c r="AE13" s="590"/>
      <c r="AF13" s="590"/>
      <c r="AG13" s="590"/>
      <c r="AH13" s="590"/>
      <c r="AI13" s="590"/>
      <c r="AJ13" s="590"/>
      <c r="AK13" s="590"/>
      <c r="AL13" s="590"/>
      <c r="AM13" s="590"/>
      <c r="AN13" s="590"/>
    </row>
    <row r="14" spans="3:44" ht="15.95" customHeight="1" x14ac:dyDescent="0.25">
      <c r="C14" s="22"/>
      <c r="D14" s="23"/>
      <c r="E14" s="23"/>
      <c r="F14" s="23"/>
      <c r="G14" s="23"/>
      <c r="H14" s="23"/>
      <c r="I14" s="23"/>
      <c r="J14" s="23"/>
      <c r="K14" s="23"/>
      <c r="L14" s="23"/>
      <c r="M14" s="23"/>
      <c r="N14" s="23"/>
      <c r="O14" s="23"/>
      <c r="P14" s="23"/>
      <c r="Q14" s="23"/>
      <c r="R14" s="23"/>
      <c r="S14" s="23"/>
      <c r="T14" s="23"/>
      <c r="U14" s="23"/>
      <c r="V14" s="23"/>
      <c r="W14" s="23"/>
      <c r="X14" s="23"/>
      <c r="Y14" s="23"/>
      <c r="Z14" s="23"/>
      <c r="AA14" s="23"/>
      <c r="AB14" s="23"/>
      <c r="AC14" s="23"/>
      <c r="AD14" s="23"/>
      <c r="AE14" s="23"/>
      <c r="AF14" s="23"/>
      <c r="AG14" s="23"/>
      <c r="AH14" s="23"/>
      <c r="AI14" s="23"/>
      <c r="AJ14" s="23"/>
      <c r="AK14" s="23"/>
      <c r="AL14" s="23"/>
      <c r="AM14" s="23"/>
      <c r="AN14" s="23"/>
      <c r="AO14" s="23"/>
      <c r="AP14" s="23"/>
      <c r="AQ14" s="23"/>
    </row>
    <row r="15" spans="3:44" ht="15.95" customHeight="1" x14ac:dyDescent="0.25">
      <c r="C15" s="23"/>
      <c r="D15" s="23"/>
      <c r="E15" s="23"/>
      <c r="F15" s="23"/>
      <c r="G15" s="23"/>
      <c r="H15" s="23"/>
      <c r="I15" s="23"/>
      <c r="J15" s="23"/>
      <c r="K15" s="23"/>
      <c r="L15" s="23"/>
      <c r="M15" s="23"/>
      <c r="N15" s="23"/>
      <c r="O15" s="23"/>
      <c r="P15" s="23"/>
      <c r="Q15" s="23"/>
      <c r="R15" s="23"/>
      <c r="S15" s="23"/>
      <c r="T15" s="23"/>
      <c r="U15" s="23"/>
      <c r="V15" s="23"/>
      <c r="W15" s="23"/>
      <c r="X15" s="23"/>
      <c r="Y15" s="23"/>
      <c r="Z15" s="23"/>
      <c r="AA15" s="23"/>
      <c r="AB15" s="23"/>
      <c r="AC15" s="23"/>
      <c r="AD15" s="23"/>
      <c r="AE15" s="23"/>
      <c r="AF15" s="23"/>
      <c r="AG15" s="23"/>
      <c r="AH15" s="23"/>
      <c r="AI15" s="23"/>
      <c r="AJ15" s="23"/>
      <c r="AK15" s="23"/>
      <c r="AL15" s="23"/>
      <c r="AM15" s="23"/>
      <c r="AN15" s="23"/>
      <c r="AO15" s="23"/>
      <c r="AP15" s="23"/>
      <c r="AQ15" s="23"/>
    </row>
    <row r="16" spans="3:44" ht="15.95" customHeight="1" x14ac:dyDescent="0.25">
      <c r="C16" s="23"/>
      <c r="D16" s="23"/>
      <c r="E16" s="23"/>
      <c r="F16" s="23"/>
      <c r="G16" s="23"/>
      <c r="H16" s="23"/>
      <c r="I16" s="23"/>
      <c r="J16" s="23"/>
      <c r="K16" s="23"/>
      <c r="L16" s="23"/>
      <c r="M16" s="23"/>
      <c r="N16" s="23"/>
      <c r="O16" s="23"/>
      <c r="P16" s="23"/>
      <c r="Q16" s="23"/>
      <c r="R16" s="23"/>
      <c r="S16" s="23"/>
      <c r="T16" s="23"/>
      <c r="U16" s="23"/>
      <c r="V16" s="23"/>
      <c r="W16" s="23"/>
      <c r="X16" s="23"/>
      <c r="Y16" s="23"/>
      <c r="Z16" s="23"/>
      <c r="AA16" s="23"/>
      <c r="AB16" s="23"/>
      <c r="AC16" s="23"/>
      <c r="AD16" s="23"/>
      <c r="AE16" s="23"/>
      <c r="AF16" s="23"/>
      <c r="AG16" s="23"/>
      <c r="AH16" s="23"/>
      <c r="AI16" s="23"/>
      <c r="AJ16" s="23"/>
      <c r="AK16" s="23"/>
      <c r="AL16" s="23"/>
      <c r="AM16" s="23"/>
      <c r="AN16" s="23"/>
      <c r="AO16" s="23"/>
      <c r="AP16" s="23"/>
      <c r="AQ16" s="23"/>
    </row>
    <row r="17" spans="3:43" ht="15.95" customHeight="1" x14ac:dyDescent="0.25">
      <c r="C17" s="23"/>
      <c r="D17" s="23"/>
      <c r="E17" s="23"/>
      <c r="F17" s="23"/>
      <c r="G17" s="23"/>
      <c r="H17" s="23"/>
      <c r="I17" s="23"/>
      <c r="J17" s="23"/>
      <c r="K17" s="23"/>
      <c r="L17" s="23"/>
      <c r="M17" s="23"/>
      <c r="N17" s="23"/>
      <c r="O17" s="23"/>
      <c r="P17" s="23"/>
      <c r="Q17" s="23"/>
      <c r="R17" s="23"/>
      <c r="S17" s="23"/>
      <c r="T17" s="23"/>
      <c r="U17" s="23"/>
      <c r="V17" s="23"/>
      <c r="W17" s="23"/>
      <c r="X17" s="23"/>
      <c r="Y17" s="23"/>
      <c r="Z17" s="23"/>
      <c r="AA17" s="23"/>
      <c r="AB17" s="23"/>
      <c r="AC17" s="23"/>
      <c r="AD17" s="23"/>
      <c r="AE17" s="23"/>
      <c r="AF17" s="23"/>
      <c r="AG17" s="23"/>
      <c r="AH17" s="23"/>
      <c r="AI17" s="23"/>
      <c r="AJ17" s="23"/>
      <c r="AK17" s="23"/>
      <c r="AL17" s="23"/>
      <c r="AM17" s="23"/>
      <c r="AN17" s="23"/>
      <c r="AO17" s="23"/>
      <c r="AP17" s="23"/>
      <c r="AQ17" s="23"/>
    </row>
    <row r="18" spans="3:43" ht="15.95" customHeight="1" x14ac:dyDescent="0.25">
      <c r="C18" s="23"/>
      <c r="D18" s="23"/>
      <c r="E18" s="23"/>
      <c r="F18" s="23"/>
      <c r="G18" s="23"/>
      <c r="H18" s="23"/>
      <c r="I18" s="23"/>
      <c r="J18" s="23"/>
      <c r="K18" s="23"/>
      <c r="L18" s="23"/>
      <c r="M18" s="23"/>
      <c r="N18" s="23"/>
      <c r="O18" s="23"/>
      <c r="P18" s="23"/>
      <c r="Q18" s="23"/>
      <c r="R18" s="23"/>
      <c r="S18" s="23"/>
      <c r="T18" s="23"/>
      <c r="U18" s="23"/>
      <c r="V18" s="23"/>
      <c r="W18" s="23"/>
      <c r="X18" s="23"/>
      <c r="Y18" s="23"/>
      <c r="Z18" s="23"/>
      <c r="AA18" s="23"/>
      <c r="AB18" s="23"/>
      <c r="AC18" s="23"/>
      <c r="AD18" s="23"/>
      <c r="AE18" s="23"/>
      <c r="AF18" s="23"/>
      <c r="AG18" s="23"/>
      <c r="AH18" s="23"/>
      <c r="AI18" s="23"/>
      <c r="AJ18" s="23"/>
      <c r="AK18" s="23"/>
      <c r="AL18" s="23"/>
      <c r="AM18" s="23"/>
      <c r="AN18" s="23"/>
      <c r="AO18" s="23"/>
      <c r="AP18" s="23"/>
      <c r="AQ18" s="23"/>
    </row>
    <row r="19" spans="3:43" ht="15.95" customHeight="1" x14ac:dyDescent="0.25">
      <c r="C19" s="23"/>
      <c r="D19" s="23"/>
      <c r="E19" s="23"/>
      <c r="F19" s="23"/>
      <c r="G19" s="23"/>
      <c r="H19" s="23"/>
      <c r="I19" s="23"/>
      <c r="J19" s="23"/>
      <c r="K19" s="23"/>
      <c r="L19" s="23"/>
      <c r="M19" s="23"/>
      <c r="N19" s="23"/>
      <c r="O19" s="23"/>
      <c r="P19" s="23"/>
      <c r="Q19" s="23"/>
      <c r="R19" s="23"/>
      <c r="S19" s="23"/>
      <c r="T19" s="23"/>
      <c r="U19" s="23"/>
      <c r="V19" s="23"/>
      <c r="W19" s="23"/>
      <c r="X19" s="23"/>
      <c r="Y19" s="23"/>
      <c r="Z19" s="23"/>
      <c r="AA19" s="23"/>
      <c r="AB19" s="23"/>
      <c r="AC19" s="23"/>
      <c r="AD19" s="23"/>
      <c r="AE19" s="23"/>
      <c r="AF19" s="23"/>
      <c r="AG19" s="23"/>
      <c r="AH19" s="23"/>
      <c r="AI19" s="23"/>
      <c r="AJ19" s="23"/>
      <c r="AK19" s="23"/>
      <c r="AL19" s="23"/>
      <c r="AM19" s="23"/>
      <c r="AN19" s="23"/>
      <c r="AO19" s="23"/>
      <c r="AP19" s="23"/>
      <c r="AQ19" s="23"/>
    </row>
    <row r="20" spans="3:43" ht="15.95" customHeight="1" x14ac:dyDescent="0.25">
      <c r="C20" s="23"/>
      <c r="D20" s="23"/>
      <c r="E20" s="23"/>
      <c r="F20" s="23"/>
      <c r="G20" s="23"/>
      <c r="H20" s="23"/>
      <c r="I20" s="23"/>
      <c r="J20" s="23"/>
      <c r="K20" s="23"/>
      <c r="L20" s="23"/>
      <c r="M20" s="23"/>
      <c r="N20" s="23"/>
      <c r="O20" s="23"/>
      <c r="P20" s="23"/>
      <c r="Q20" s="23"/>
      <c r="R20" s="23"/>
      <c r="S20" s="23"/>
      <c r="T20" s="23"/>
      <c r="U20" s="23"/>
      <c r="V20" s="23"/>
      <c r="W20" s="23"/>
      <c r="X20" s="23"/>
      <c r="Y20" s="23"/>
      <c r="Z20" s="23"/>
      <c r="AA20" s="23"/>
      <c r="AB20" s="23"/>
      <c r="AC20" s="23"/>
      <c r="AD20" s="23"/>
      <c r="AE20" s="23"/>
      <c r="AF20" s="23"/>
      <c r="AG20" s="23"/>
      <c r="AH20" s="23"/>
      <c r="AI20" s="23"/>
      <c r="AJ20" s="23"/>
      <c r="AK20" s="23"/>
      <c r="AL20" s="23"/>
      <c r="AM20" s="23"/>
      <c r="AN20" s="23"/>
      <c r="AO20" s="23"/>
      <c r="AP20" s="23"/>
      <c r="AQ20" s="23"/>
    </row>
    <row r="21" spans="3:43" ht="15.95" customHeight="1" x14ac:dyDescent="0.25">
      <c r="C21" s="23"/>
      <c r="D21" s="23"/>
      <c r="E21" s="23"/>
      <c r="F21" s="23"/>
      <c r="G21" s="23"/>
      <c r="H21" s="23"/>
      <c r="I21" s="23"/>
      <c r="J21" s="23"/>
      <c r="K21" s="23"/>
      <c r="L21" s="23"/>
      <c r="M21" s="23"/>
      <c r="N21" s="23"/>
      <c r="O21" s="23"/>
      <c r="P21" s="23"/>
      <c r="Q21" s="23"/>
      <c r="R21" s="23"/>
      <c r="S21" s="23"/>
      <c r="T21" s="23"/>
      <c r="U21" s="23"/>
      <c r="V21" s="23"/>
      <c r="W21" s="23"/>
      <c r="X21" s="23"/>
      <c r="Y21" s="23"/>
      <c r="Z21" s="23"/>
      <c r="AA21" s="23"/>
      <c r="AB21" s="23"/>
      <c r="AC21" s="23"/>
      <c r="AD21" s="23"/>
      <c r="AE21" s="23"/>
      <c r="AF21" s="23"/>
      <c r="AG21" s="23"/>
      <c r="AH21" s="23"/>
      <c r="AI21" s="23"/>
      <c r="AJ21" s="23"/>
      <c r="AK21" s="23"/>
      <c r="AL21" s="23"/>
      <c r="AM21" s="23"/>
      <c r="AN21" s="23"/>
      <c r="AO21" s="23"/>
      <c r="AP21" s="23"/>
      <c r="AQ21" s="23"/>
    </row>
    <row r="22" spans="3:43" ht="15.95" customHeight="1" x14ac:dyDescent="0.25">
      <c r="C22" s="23"/>
      <c r="D22" s="23"/>
      <c r="E22" s="23"/>
      <c r="F22" s="23"/>
      <c r="G22" s="23"/>
      <c r="H22" s="23"/>
      <c r="I22" s="23"/>
      <c r="J22" s="23"/>
      <c r="K22" s="23"/>
      <c r="L22" s="23"/>
      <c r="M22" s="23"/>
      <c r="N22" s="23"/>
      <c r="O22" s="23"/>
      <c r="P22" s="23"/>
      <c r="Q22" s="23"/>
      <c r="R22" s="23"/>
      <c r="S22" s="23"/>
      <c r="T22" s="23"/>
      <c r="U22" s="23"/>
      <c r="V22" s="23"/>
      <c r="W22" s="23"/>
      <c r="X22" s="23"/>
      <c r="Y22" s="23"/>
      <c r="Z22" s="23"/>
      <c r="AA22" s="23"/>
      <c r="AB22" s="23"/>
      <c r="AC22" s="23"/>
      <c r="AD22" s="23"/>
      <c r="AE22" s="23"/>
      <c r="AF22" s="23"/>
      <c r="AG22" s="23"/>
      <c r="AH22" s="23"/>
      <c r="AI22" s="23"/>
      <c r="AJ22" s="23"/>
      <c r="AK22" s="23"/>
      <c r="AL22" s="23"/>
      <c r="AM22" s="23"/>
      <c r="AN22" s="23"/>
      <c r="AO22" s="23"/>
      <c r="AP22" s="23"/>
      <c r="AQ22" s="23"/>
    </row>
    <row r="23" spans="3:43" ht="15.95" customHeight="1" x14ac:dyDescent="0.25">
      <c r="C23" s="23"/>
      <c r="D23" s="23"/>
      <c r="E23" s="23"/>
      <c r="F23" s="23"/>
      <c r="G23" s="23"/>
      <c r="H23" s="23"/>
      <c r="I23" s="23"/>
      <c r="J23" s="23"/>
      <c r="K23" s="23"/>
      <c r="L23" s="23"/>
      <c r="M23" s="23"/>
      <c r="N23" s="23"/>
      <c r="O23" s="23"/>
      <c r="P23" s="23"/>
      <c r="Q23" s="23"/>
      <c r="R23" s="23"/>
      <c r="S23" s="23"/>
      <c r="T23" s="23"/>
      <c r="U23" s="23"/>
      <c r="V23" s="23"/>
      <c r="W23" s="23"/>
      <c r="X23" s="23"/>
      <c r="Y23" s="23"/>
      <c r="Z23" s="23"/>
      <c r="AA23" s="23"/>
      <c r="AB23" s="23"/>
      <c r="AC23" s="23"/>
      <c r="AD23" s="23"/>
      <c r="AE23" s="23"/>
      <c r="AF23" s="23"/>
      <c r="AG23" s="23"/>
      <c r="AH23" s="23"/>
      <c r="AI23" s="23"/>
      <c r="AJ23" s="23"/>
      <c r="AK23" s="23"/>
      <c r="AL23" s="23"/>
      <c r="AM23" s="23"/>
      <c r="AN23" s="23"/>
      <c r="AO23" s="23"/>
      <c r="AP23" s="23"/>
      <c r="AQ23" s="23"/>
    </row>
    <row r="24" spans="3:43" ht="15.95" customHeight="1" x14ac:dyDescent="0.25">
      <c r="C24" s="23"/>
      <c r="D24" s="23"/>
      <c r="E24" s="23"/>
      <c r="F24" s="23"/>
      <c r="G24" s="23"/>
      <c r="H24" s="23"/>
      <c r="I24" s="23"/>
      <c r="J24" s="23"/>
      <c r="K24" s="23"/>
      <c r="L24" s="23"/>
      <c r="M24" s="23"/>
      <c r="N24" s="23"/>
      <c r="O24" s="23"/>
      <c r="P24" s="23"/>
      <c r="Q24" s="23"/>
      <c r="R24" s="23"/>
      <c r="S24" s="23"/>
      <c r="T24" s="23"/>
      <c r="U24" s="23"/>
      <c r="V24" s="23"/>
      <c r="W24" s="23"/>
      <c r="X24" s="23"/>
      <c r="Y24" s="23"/>
      <c r="Z24" s="23"/>
      <c r="AA24" s="23"/>
      <c r="AB24" s="23"/>
      <c r="AC24" s="23"/>
      <c r="AD24" s="23"/>
      <c r="AE24" s="23"/>
      <c r="AF24" s="23"/>
      <c r="AG24" s="23"/>
      <c r="AH24" s="23"/>
      <c r="AI24" s="23"/>
      <c r="AJ24" s="23"/>
      <c r="AK24" s="23"/>
      <c r="AL24" s="23"/>
      <c r="AM24" s="23"/>
      <c r="AN24" s="23"/>
      <c r="AO24" s="23"/>
      <c r="AP24" s="23"/>
      <c r="AQ24" s="23"/>
    </row>
    <row r="25" spans="3:43" ht="15.95" customHeight="1" x14ac:dyDescent="0.25">
      <c r="C25" s="23"/>
      <c r="D25" s="23"/>
      <c r="E25" s="23"/>
      <c r="F25" s="23"/>
      <c r="G25" s="23"/>
      <c r="H25" s="23"/>
      <c r="I25" s="23"/>
      <c r="J25" s="23"/>
      <c r="K25" s="23"/>
      <c r="L25" s="23"/>
      <c r="M25" s="23"/>
      <c r="N25" s="23"/>
      <c r="O25" s="23"/>
      <c r="P25" s="23"/>
      <c r="Q25" s="23"/>
      <c r="R25" s="23"/>
      <c r="S25" s="23"/>
      <c r="T25" s="23"/>
      <c r="U25" s="23"/>
      <c r="V25" s="23"/>
      <c r="W25" s="23"/>
      <c r="X25" s="23"/>
      <c r="Y25" s="23"/>
      <c r="Z25" s="23"/>
      <c r="AA25" s="23"/>
      <c r="AB25" s="23"/>
      <c r="AC25" s="23"/>
      <c r="AD25" s="23"/>
      <c r="AE25" s="23"/>
      <c r="AF25" s="23"/>
      <c r="AG25" s="23"/>
      <c r="AH25" s="23"/>
      <c r="AI25" s="23"/>
      <c r="AJ25" s="23"/>
      <c r="AK25" s="23"/>
      <c r="AL25" s="23"/>
      <c r="AM25" s="23"/>
      <c r="AN25" s="23"/>
      <c r="AO25" s="23"/>
      <c r="AP25" s="23"/>
      <c r="AQ25" s="23"/>
    </row>
    <row r="26" spans="3:43" ht="15.95" customHeight="1" x14ac:dyDescent="0.25">
      <c r="C26" s="23"/>
      <c r="D26" s="23"/>
      <c r="E26" s="23"/>
      <c r="F26" s="23"/>
      <c r="G26" s="23"/>
      <c r="H26" s="23"/>
      <c r="I26" s="23"/>
      <c r="J26" s="23"/>
      <c r="K26" s="23"/>
      <c r="L26" s="23"/>
      <c r="M26" s="23"/>
      <c r="N26" s="23"/>
      <c r="O26" s="23"/>
      <c r="P26" s="23"/>
      <c r="Q26" s="23"/>
      <c r="R26" s="23"/>
      <c r="S26" s="23"/>
      <c r="T26" s="23"/>
      <c r="U26" s="23"/>
      <c r="V26" s="23"/>
      <c r="W26" s="23"/>
      <c r="X26" s="23"/>
      <c r="Y26" s="23"/>
      <c r="Z26" s="23"/>
      <c r="AA26" s="23"/>
      <c r="AB26" s="23"/>
      <c r="AC26" s="23"/>
      <c r="AD26" s="23"/>
      <c r="AE26" s="23"/>
      <c r="AF26" s="23"/>
      <c r="AG26" s="23"/>
      <c r="AH26" s="23"/>
      <c r="AI26" s="23"/>
      <c r="AJ26" s="23"/>
      <c r="AK26" s="23"/>
      <c r="AL26" s="23"/>
      <c r="AM26" s="23"/>
      <c r="AN26" s="23"/>
      <c r="AO26" s="23"/>
      <c r="AP26" s="23"/>
      <c r="AQ26" s="23"/>
    </row>
    <row r="27" spans="3:43" ht="15.95" customHeight="1" x14ac:dyDescent="0.25">
      <c r="C27" s="23"/>
      <c r="D27" s="23"/>
      <c r="E27" s="23"/>
      <c r="F27" s="23"/>
      <c r="G27" s="23"/>
      <c r="H27" s="23"/>
      <c r="I27" s="23"/>
      <c r="J27" s="23"/>
      <c r="K27" s="23"/>
      <c r="L27" s="23"/>
      <c r="M27" s="23"/>
      <c r="N27" s="23"/>
      <c r="O27" s="23"/>
      <c r="P27" s="23"/>
      <c r="Q27" s="23"/>
      <c r="R27" s="23"/>
      <c r="S27" s="23"/>
      <c r="T27" s="23"/>
      <c r="U27" s="23"/>
      <c r="V27" s="23"/>
      <c r="W27" s="23"/>
      <c r="X27" s="23"/>
      <c r="Y27" s="23"/>
      <c r="Z27" s="23"/>
      <c r="AA27" s="23"/>
      <c r="AB27" s="23"/>
      <c r="AC27" s="23"/>
      <c r="AD27" s="23"/>
      <c r="AE27" s="23"/>
      <c r="AF27" s="23"/>
      <c r="AG27" s="23"/>
      <c r="AH27" s="23"/>
      <c r="AI27" s="23"/>
      <c r="AJ27" s="23"/>
      <c r="AK27" s="23"/>
      <c r="AL27" s="23"/>
      <c r="AM27" s="23"/>
      <c r="AN27" s="23"/>
      <c r="AO27" s="23"/>
      <c r="AP27" s="23"/>
      <c r="AQ27" s="23"/>
    </row>
    <row r="28" spans="3:43" ht="15.95" customHeight="1" x14ac:dyDescent="0.25">
      <c r="C28" s="23"/>
      <c r="D28" s="23"/>
      <c r="E28" s="23"/>
      <c r="F28" s="23"/>
      <c r="G28" s="23"/>
      <c r="H28" s="23"/>
      <c r="I28" s="23"/>
      <c r="J28" s="23"/>
      <c r="K28" s="23"/>
      <c r="L28" s="23"/>
      <c r="M28" s="23"/>
      <c r="N28" s="23"/>
      <c r="O28" s="23"/>
      <c r="P28" s="23"/>
      <c r="Q28" s="23"/>
      <c r="R28" s="23"/>
      <c r="S28" s="23"/>
      <c r="T28" s="23"/>
      <c r="U28" s="23"/>
      <c r="V28" s="23"/>
      <c r="W28" s="23"/>
      <c r="X28" s="23"/>
      <c r="Y28" s="23"/>
      <c r="Z28" s="23"/>
      <c r="AA28" s="23"/>
      <c r="AB28" s="23"/>
      <c r="AC28" s="23"/>
      <c r="AD28" s="23"/>
      <c r="AE28" s="23"/>
      <c r="AF28" s="23"/>
      <c r="AG28" s="23"/>
      <c r="AH28" s="23"/>
      <c r="AI28" s="23"/>
      <c r="AJ28" s="23"/>
      <c r="AK28" s="23"/>
      <c r="AL28" s="23"/>
      <c r="AM28" s="23"/>
      <c r="AN28" s="23"/>
      <c r="AO28" s="23"/>
      <c r="AP28" s="23"/>
      <c r="AQ28" s="23"/>
    </row>
    <row r="29" spans="3:43" ht="15.95" customHeight="1" x14ac:dyDescent="0.25">
      <c r="C29" s="23"/>
      <c r="D29" s="23"/>
      <c r="E29" s="23"/>
      <c r="F29" s="23"/>
      <c r="G29" s="23"/>
      <c r="H29" s="23"/>
      <c r="I29" s="23"/>
      <c r="J29" s="23"/>
      <c r="K29" s="23"/>
      <c r="L29" s="23"/>
      <c r="M29" s="23"/>
      <c r="N29" s="23"/>
      <c r="O29" s="23"/>
      <c r="P29" s="23"/>
      <c r="Q29" s="23"/>
      <c r="R29" s="23"/>
      <c r="S29" s="23"/>
      <c r="T29" s="23"/>
      <c r="U29" s="23"/>
      <c r="V29" s="23"/>
      <c r="W29" s="23"/>
      <c r="X29" s="23"/>
      <c r="Y29" s="23"/>
      <c r="Z29" s="23"/>
      <c r="AA29" s="23"/>
      <c r="AB29" s="23"/>
      <c r="AC29" s="23"/>
      <c r="AD29" s="23"/>
      <c r="AE29" s="23"/>
      <c r="AF29" s="23"/>
      <c r="AG29" s="23"/>
      <c r="AH29" s="23"/>
      <c r="AI29" s="23"/>
      <c r="AJ29" s="23"/>
      <c r="AK29" s="23"/>
      <c r="AL29" s="23"/>
      <c r="AM29" s="23"/>
      <c r="AN29" s="23"/>
      <c r="AO29" s="23"/>
      <c r="AP29" s="23"/>
      <c r="AQ29" s="23"/>
    </row>
    <row r="30" spans="3:43" ht="15.95" customHeight="1" x14ac:dyDescent="0.25">
      <c r="C30" s="23"/>
      <c r="D30" s="23"/>
      <c r="E30" s="23"/>
      <c r="F30" s="23"/>
      <c r="G30" s="23"/>
      <c r="H30" s="23"/>
      <c r="I30" s="23"/>
      <c r="J30" s="23"/>
      <c r="K30" s="23"/>
      <c r="L30" s="23"/>
      <c r="M30" s="23"/>
      <c r="N30" s="23"/>
      <c r="O30" s="23"/>
      <c r="P30" s="23"/>
      <c r="Q30" s="23"/>
      <c r="R30" s="23"/>
      <c r="S30" s="23"/>
      <c r="T30" s="23"/>
      <c r="U30" s="23"/>
      <c r="V30" s="23"/>
      <c r="W30" s="23"/>
      <c r="X30" s="23"/>
      <c r="Y30" s="23"/>
      <c r="Z30" s="23"/>
      <c r="AA30" s="23"/>
      <c r="AB30" s="23"/>
      <c r="AC30" s="23"/>
      <c r="AD30" s="23"/>
      <c r="AE30" s="23"/>
      <c r="AF30" s="23"/>
      <c r="AG30" s="23"/>
      <c r="AH30" s="23"/>
      <c r="AI30" s="23"/>
      <c r="AJ30" s="23"/>
      <c r="AK30" s="23"/>
      <c r="AL30" s="23"/>
      <c r="AM30" s="23"/>
      <c r="AN30" s="23"/>
      <c r="AO30" s="23"/>
      <c r="AP30" s="23"/>
      <c r="AQ30" s="23"/>
    </row>
    <row r="31" spans="3:43" ht="15.95" customHeight="1" x14ac:dyDescent="0.25">
      <c r="C31" s="23"/>
      <c r="D31" s="23"/>
      <c r="E31" s="23"/>
      <c r="F31" s="23"/>
      <c r="G31" s="23"/>
      <c r="H31" s="23"/>
      <c r="I31" s="23"/>
      <c r="J31" s="23"/>
      <c r="K31" s="23"/>
      <c r="L31" s="23"/>
      <c r="M31" s="23"/>
      <c r="N31" s="23"/>
      <c r="O31" s="23"/>
      <c r="P31" s="23"/>
      <c r="Q31" s="23"/>
      <c r="R31" s="23"/>
      <c r="S31" s="23"/>
      <c r="T31" s="23"/>
      <c r="U31" s="23"/>
      <c r="V31" s="23"/>
      <c r="W31" s="23"/>
      <c r="X31" s="23"/>
      <c r="Y31" s="23"/>
      <c r="Z31" s="23"/>
      <c r="AA31" s="23"/>
      <c r="AB31" s="23"/>
      <c r="AC31" s="23"/>
      <c r="AD31" s="23"/>
      <c r="AE31" s="23"/>
      <c r="AF31" s="23"/>
      <c r="AG31" s="23"/>
      <c r="AH31" s="23"/>
      <c r="AI31" s="23"/>
      <c r="AJ31" s="23"/>
      <c r="AK31" s="23"/>
      <c r="AL31" s="23"/>
      <c r="AM31" s="23"/>
      <c r="AN31" s="23"/>
      <c r="AO31" s="23"/>
      <c r="AP31" s="23"/>
      <c r="AQ31" s="23"/>
    </row>
    <row r="32" spans="3:43" ht="15.95" customHeight="1" x14ac:dyDescent="0.25">
      <c r="C32" s="23"/>
      <c r="D32" s="23"/>
      <c r="E32" s="23"/>
      <c r="F32" s="23"/>
      <c r="G32" s="23"/>
      <c r="H32" s="23"/>
      <c r="I32" s="23"/>
      <c r="J32" s="23"/>
      <c r="K32" s="23"/>
      <c r="L32" s="23"/>
      <c r="M32" s="23"/>
      <c r="N32" s="23"/>
      <c r="O32" s="23"/>
      <c r="P32" s="23"/>
      <c r="Q32" s="23"/>
      <c r="R32" s="23"/>
      <c r="S32" s="23"/>
      <c r="T32" s="23"/>
      <c r="U32" s="23"/>
      <c r="V32" s="23"/>
      <c r="W32" s="23"/>
      <c r="X32" s="23"/>
      <c r="Y32" s="23"/>
      <c r="Z32" s="23"/>
      <c r="AA32" s="23"/>
      <c r="AB32" s="23"/>
      <c r="AC32" s="23"/>
      <c r="AD32" s="23"/>
      <c r="AE32" s="23"/>
      <c r="AF32" s="23"/>
      <c r="AG32" s="23"/>
      <c r="AH32" s="23"/>
      <c r="AI32" s="23"/>
      <c r="AJ32" s="23"/>
      <c r="AK32" s="23"/>
      <c r="AL32" s="23"/>
      <c r="AM32" s="23"/>
      <c r="AN32" s="23"/>
      <c r="AO32" s="23"/>
      <c r="AP32" s="23"/>
      <c r="AQ32" s="23"/>
    </row>
    <row r="33" spans="3:43" ht="15.95" customHeight="1" x14ac:dyDescent="0.25">
      <c r="C33" s="23"/>
      <c r="D33" s="23"/>
      <c r="E33" s="23"/>
      <c r="F33" s="23"/>
      <c r="G33" s="23"/>
      <c r="H33" s="23"/>
      <c r="I33" s="23"/>
      <c r="J33" s="23"/>
      <c r="K33" s="23"/>
      <c r="L33" s="23"/>
      <c r="M33" s="23"/>
      <c r="N33" s="23"/>
      <c r="O33" s="23"/>
      <c r="P33" s="23"/>
      <c r="Q33" s="23"/>
      <c r="R33" s="23"/>
      <c r="S33" s="23"/>
      <c r="T33" s="23"/>
      <c r="U33" s="23"/>
      <c r="V33" s="23"/>
      <c r="W33" s="23"/>
      <c r="X33" s="23"/>
      <c r="Y33" s="23"/>
      <c r="Z33" s="23"/>
      <c r="AA33" s="23"/>
      <c r="AB33" s="23"/>
      <c r="AC33" s="23"/>
      <c r="AD33" s="23"/>
      <c r="AE33" s="23"/>
      <c r="AF33" s="23"/>
      <c r="AG33" s="23"/>
      <c r="AH33" s="23"/>
      <c r="AI33" s="23"/>
      <c r="AJ33" s="23"/>
      <c r="AK33" s="23"/>
      <c r="AL33" s="23"/>
      <c r="AM33" s="23"/>
      <c r="AN33" s="23"/>
      <c r="AO33" s="23"/>
      <c r="AP33" s="23"/>
      <c r="AQ33" s="23"/>
    </row>
    <row r="34" spans="3:43" ht="15.95" customHeight="1" x14ac:dyDescent="0.25">
      <c r="C34" s="23"/>
      <c r="D34" s="23"/>
      <c r="E34" s="23"/>
      <c r="F34" s="23"/>
      <c r="G34" s="23"/>
      <c r="H34" s="23"/>
      <c r="I34" s="23"/>
      <c r="J34" s="23"/>
      <c r="K34" s="23"/>
      <c r="L34" s="23"/>
      <c r="M34" s="23"/>
      <c r="N34" s="23"/>
      <c r="O34" s="23"/>
      <c r="P34" s="23"/>
      <c r="Q34" s="23"/>
      <c r="R34" s="23"/>
      <c r="S34" s="23"/>
      <c r="T34" s="23"/>
      <c r="U34" s="23"/>
      <c r="V34" s="23"/>
      <c r="W34" s="23"/>
      <c r="X34" s="23"/>
      <c r="Y34" s="23"/>
      <c r="Z34" s="23"/>
      <c r="AA34" s="23"/>
      <c r="AB34" s="23"/>
      <c r="AC34" s="23"/>
      <c r="AD34" s="23"/>
      <c r="AE34" s="23"/>
      <c r="AF34" s="23"/>
      <c r="AG34" s="23"/>
      <c r="AH34" s="23"/>
      <c r="AI34" s="23"/>
      <c r="AJ34" s="23"/>
      <c r="AK34" s="23"/>
      <c r="AL34" s="23"/>
      <c r="AM34" s="23"/>
      <c r="AN34" s="23"/>
      <c r="AO34" s="23"/>
      <c r="AP34" s="23"/>
      <c r="AQ34" s="23"/>
    </row>
    <row r="35" spans="3:43" ht="15.95" customHeight="1" x14ac:dyDescent="0.25">
      <c r="C35" s="23"/>
      <c r="D35" s="23"/>
      <c r="E35" s="23"/>
      <c r="F35" s="23"/>
      <c r="G35" s="23"/>
      <c r="H35" s="23"/>
      <c r="I35" s="23"/>
      <c r="J35" s="23"/>
      <c r="K35" s="23"/>
      <c r="L35" s="23"/>
      <c r="M35" s="23"/>
      <c r="N35" s="23"/>
      <c r="O35" s="23"/>
      <c r="P35" s="23"/>
      <c r="Q35" s="23"/>
      <c r="R35" s="23"/>
      <c r="S35" s="23"/>
      <c r="T35" s="23"/>
      <c r="U35" s="23"/>
      <c r="V35" s="23"/>
      <c r="W35" s="23"/>
      <c r="X35" s="23"/>
      <c r="Y35" s="23"/>
      <c r="Z35" s="23"/>
      <c r="AA35" s="23"/>
      <c r="AB35" s="23"/>
      <c r="AC35" s="23"/>
      <c r="AD35" s="23"/>
      <c r="AE35" s="23"/>
      <c r="AF35" s="23"/>
      <c r="AG35" s="23"/>
      <c r="AH35" s="23"/>
      <c r="AI35" s="23"/>
      <c r="AJ35" s="23"/>
      <c r="AK35" s="23"/>
      <c r="AL35" s="23"/>
      <c r="AM35" s="23"/>
      <c r="AN35" s="23"/>
      <c r="AO35" s="23"/>
      <c r="AP35" s="23"/>
      <c r="AQ35" s="23"/>
    </row>
    <row r="36" spans="3:43" ht="15.95" customHeight="1" x14ac:dyDescent="0.25">
      <c r="C36" s="23"/>
      <c r="D36" s="23"/>
      <c r="E36" s="23"/>
      <c r="F36" s="23"/>
      <c r="G36" s="23"/>
      <c r="H36" s="23"/>
      <c r="I36" s="23"/>
      <c r="J36" s="23"/>
      <c r="K36" s="23"/>
      <c r="L36" s="23"/>
      <c r="M36" s="23"/>
      <c r="N36" s="23"/>
      <c r="O36" s="23"/>
      <c r="P36" s="23"/>
      <c r="Q36" s="23"/>
      <c r="R36" s="23"/>
      <c r="S36" s="23"/>
      <c r="T36" s="23"/>
      <c r="U36" s="23"/>
      <c r="V36" s="23"/>
      <c r="W36" s="23"/>
      <c r="X36" s="23"/>
      <c r="Y36" s="23"/>
      <c r="Z36" s="23"/>
      <c r="AA36" s="23"/>
      <c r="AB36" s="23"/>
      <c r="AC36" s="23"/>
      <c r="AD36" s="23"/>
      <c r="AE36" s="23"/>
      <c r="AF36" s="23"/>
      <c r="AG36" s="23"/>
      <c r="AH36" s="23"/>
      <c r="AI36" s="23"/>
      <c r="AJ36" s="23"/>
      <c r="AK36" s="23"/>
      <c r="AL36" s="23"/>
      <c r="AM36" s="23"/>
      <c r="AN36" s="23"/>
      <c r="AO36" s="23"/>
      <c r="AP36" s="23"/>
      <c r="AQ36" s="23"/>
    </row>
    <row r="37" spans="3:43" ht="15.95" customHeight="1" x14ac:dyDescent="0.25">
      <c r="C37" s="23"/>
      <c r="D37" s="23"/>
      <c r="E37" s="23"/>
      <c r="F37" s="23"/>
      <c r="G37" s="23"/>
      <c r="H37" s="23"/>
      <c r="I37" s="23"/>
      <c r="J37" s="23"/>
      <c r="K37" s="23"/>
      <c r="L37" s="23"/>
      <c r="M37" s="23"/>
      <c r="N37" s="23"/>
      <c r="O37" s="23"/>
      <c r="P37" s="23"/>
      <c r="Q37" s="23"/>
      <c r="R37" s="23"/>
      <c r="S37" s="23"/>
      <c r="T37" s="23"/>
      <c r="U37" s="23"/>
      <c r="V37" s="23"/>
      <c r="W37" s="23"/>
      <c r="X37" s="23"/>
      <c r="Y37" s="23"/>
      <c r="Z37" s="23"/>
      <c r="AA37" s="23"/>
      <c r="AB37" s="23"/>
      <c r="AC37" s="23"/>
      <c r="AD37" s="23"/>
      <c r="AE37" s="23"/>
      <c r="AF37" s="23"/>
      <c r="AG37" s="23"/>
      <c r="AH37" s="23"/>
      <c r="AI37" s="23"/>
      <c r="AJ37" s="23"/>
      <c r="AK37" s="23"/>
      <c r="AL37" s="23"/>
      <c r="AM37" s="23"/>
      <c r="AN37" s="23"/>
      <c r="AO37" s="23"/>
      <c r="AP37" s="23"/>
      <c r="AQ37" s="23"/>
    </row>
    <row r="38" spans="3:43" ht="15.95" customHeight="1" x14ac:dyDescent="0.25">
      <c r="C38" s="23"/>
      <c r="D38" s="23"/>
      <c r="E38" s="23"/>
      <c r="F38" s="23"/>
      <c r="G38" s="23"/>
      <c r="H38" s="23"/>
      <c r="I38" s="23"/>
      <c r="J38" s="23"/>
      <c r="K38" s="23"/>
      <c r="L38" s="23"/>
      <c r="M38" s="23"/>
      <c r="N38" s="23"/>
      <c r="O38" s="23"/>
      <c r="P38" s="23"/>
      <c r="Q38" s="23"/>
      <c r="R38" s="23"/>
      <c r="S38" s="23"/>
      <c r="T38" s="23"/>
      <c r="U38" s="23"/>
      <c r="V38" s="23"/>
      <c r="W38" s="23"/>
      <c r="X38" s="23"/>
      <c r="Y38" s="23"/>
      <c r="Z38" s="23"/>
      <c r="AA38" s="23"/>
      <c r="AB38" s="23"/>
      <c r="AC38" s="23"/>
      <c r="AD38" s="23"/>
      <c r="AE38" s="23"/>
      <c r="AF38" s="23"/>
      <c r="AG38" s="23"/>
      <c r="AH38" s="23"/>
      <c r="AI38" s="23"/>
      <c r="AJ38" s="23"/>
      <c r="AK38" s="23"/>
      <c r="AL38" s="23"/>
      <c r="AM38" s="23"/>
      <c r="AN38" s="23"/>
      <c r="AO38" s="23"/>
      <c r="AP38" s="23"/>
      <c r="AQ38" s="23"/>
    </row>
    <row r="39" spans="3:43" ht="15.95" customHeight="1" x14ac:dyDescent="0.25">
      <c r="C39" s="23"/>
      <c r="D39" s="23"/>
      <c r="E39" s="23"/>
      <c r="F39" s="23"/>
      <c r="G39" s="23"/>
      <c r="H39" s="23"/>
      <c r="I39" s="23"/>
      <c r="J39" s="23"/>
      <c r="K39" s="23"/>
      <c r="L39" s="23"/>
      <c r="M39" s="23"/>
      <c r="N39" s="23"/>
      <c r="O39" s="23"/>
      <c r="P39" s="23"/>
      <c r="Q39" s="23"/>
      <c r="R39" s="23"/>
      <c r="S39" s="23"/>
      <c r="T39" s="23"/>
      <c r="U39" s="23"/>
      <c r="V39" s="23"/>
      <c r="W39" s="23"/>
      <c r="X39" s="23"/>
      <c r="Y39" s="23"/>
      <c r="Z39" s="23"/>
      <c r="AA39" s="23"/>
      <c r="AB39" s="23"/>
      <c r="AC39" s="23"/>
      <c r="AD39" s="23"/>
      <c r="AE39" s="23"/>
      <c r="AF39" s="23"/>
      <c r="AG39" s="23"/>
      <c r="AH39" s="23"/>
      <c r="AI39" s="23"/>
      <c r="AJ39" s="23"/>
      <c r="AK39" s="23"/>
      <c r="AL39" s="23"/>
      <c r="AM39" s="23"/>
      <c r="AN39" s="23"/>
      <c r="AO39" s="23"/>
      <c r="AP39" s="23"/>
      <c r="AQ39" s="23"/>
    </row>
    <row r="40" spans="3:43" ht="15.95" customHeight="1" x14ac:dyDescent="0.25">
      <c r="C40" s="23"/>
      <c r="D40" s="23"/>
      <c r="E40" s="23"/>
      <c r="F40" s="23"/>
      <c r="G40" s="23"/>
      <c r="H40" s="23"/>
      <c r="I40" s="23"/>
      <c r="J40" s="23"/>
      <c r="K40" s="23"/>
      <c r="L40" s="23"/>
      <c r="M40" s="23"/>
      <c r="N40" s="23"/>
      <c r="O40" s="23"/>
      <c r="P40" s="23"/>
      <c r="Q40" s="23"/>
      <c r="R40" s="23"/>
      <c r="S40" s="23"/>
      <c r="T40" s="23"/>
      <c r="U40" s="23"/>
      <c r="V40" s="23"/>
      <c r="W40" s="23"/>
      <c r="X40" s="23"/>
      <c r="Y40" s="23"/>
      <c r="Z40" s="23"/>
      <c r="AA40" s="23"/>
      <c r="AB40" s="23"/>
      <c r="AC40" s="23"/>
      <c r="AD40" s="23"/>
      <c r="AE40" s="23"/>
      <c r="AF40" s="23"/>
      <c r="AG40" s="23"/>
      <c r="AH40" s="23"/>
      <c r="AI40" s="23"/>
      <c r="AJ40" s="23"/>
      <c r="AK40" s="23"/>
      <c r="AL40" s="23"/>
      <c r="AM40" s="23"/>
      <c r="AN40" s="23"/>
      <c r="AO40" s="23"/>
      <c r="AP40" s="23"/>
      <c r="AQ40" s="23"/>
    </row>
    <row r="41" spans="3:43" ht="15.95" customHeight="1" x14ac:dyDescent="0.25">
      <c r="C41" s="23"/>
      <c r="D41" s="23"/>
      <c r="E41" s="23"/>
      <c r="F41" s="23"/>
      <c r="G41" s="23"/>
      <c r="H41" s="23"/>
      <c r="I41" s="23"/>
      <c r="J41" s="23"/>
      <c r="K41" s="23"/>
      <c r="L41" s="23"/>
      <c r="M41" s="23"/>
      <c r="N41" s="23"/>
      <c r="O41" s="23"/>
      <c r="P41" s="23"/>
      <c r="Q41" s="23"/>
      <c r="R41" s="23"/>
      <c r="S41" s="23"/>
      <c r="T41" s="23"/>
      <c r="U41" s="23"/>
      <c r="V41" s="23"/>
      <c r="W41" s="23"/>
      <c r="X41" s="23"/>
      <c r="Y41" s="23"/>
      <c r="Z41" s="23"/>
      <c r="AA41" s="23"/>
      <c r="AB41" s="23"/>
      <c r="AC41" s="23"/>
      <c r="AD41" s="23"/>
      <c r="AE41" s="23"/>
      <c r="AF41" s="23"/>
      <c r="AG41" s="23"/>
      <c r="AH41" s="23"/>
      <c r="AI41" s="23"/>
      <c r="AJ41" s="23"/>
      <c r="AK41" s="23"/>
      <c r="AL41" s="23"/>
      <c r="AM41" s="23"/>
      <c r="AN41" s="23"/>
      <c r="AO41" s="23"/>
      <c r="AP41" s="23"/>
      <c r="AQ41" s="23"/>
    </row>
    <row r="42" spans="3:43" ht="15.95" customHeight="1" x14ac:dyDescent="0.25">
      <c r="C42" s="23"/>
      <c r="D42" s="23"/>
      <c r="E42" s="23"/>
      <c r="F42" s="23"/>
      <c r="G42" s="23"/>
      <c r="H42" s="23"/>
      <c r="I42" s="23"/>
      <c r="J42" s="23"/>
      <c r="K42" s="23"/>
      <c r="L42" s="23"/>
      <c r="M42" s="23"/>
      <c r="N42" s="23"/>
      <c r="O42" s="23"/>
      <c r="P42" s="23"/>
      <c r="Q42" s="23"/>
      <c r="R42" s="23"/>
      <c r="S42" s="23"/>
      <c r="T42" s="23"/>
      <c r="U42" s="23"/>
      <c r="V42" s="23"/>
      <c r="W42" s="23"/>
      <c r="X42" s="23"/>
      <c r="Y42" s="23"/>
      <c r="Z42" s="23"/>
      <c r="AA42" s="23"/>
      <c r="AB42" s="23"/>
      <c r="AC42" s="23"/>
      <c r="AD42" s="23"/>
      <c r="AE42" s="23"/>
      <c r="AF42" s="23"/>
      <c r="AG42" s="23"/>
      <c r="AH42" s="23"/>
      <c r="AI42" s="23"/>
      <c r="AJ42" s="23"/>
      <c r="AK42" s="23"/>
      <c r="AL42" s="23"/>
      <c r="AM42" s="23"/>
      <c r="AN42" s="23"/>
      <c r="AO42" s="23"/>
      <c r="AP42" s="23"/>
      <c r="AQ42" s="23"/>
    </row>
    <row r="43" spans="3:43" ht="15.95" customHeight="1" x14ac:dyDescent="0.25">
      <c r="C43" s="23"/>
      <c r="D43" s="23"/>
      <c r="E43" s="23"/>
      <c r="F43" s="23"/>
      <c r="G43" s="23"/>
      <c r="H43" s="23"/>
      <c r="I43" s="23"/>
      <c r="J43" s="23"/>
      <c r="K43" s="23"/>
      <c r="L43" s="23"/>
      <c r="M43" s="23"/>
      <c r="N43" s="23"/>
      <c r="O43" s="23"/>
      <c r="P43" s="23"/>
      <c r="Q43" s="23"/>
      <c r="R43" s="23"/>
      <c r="S43" s="23"/>
      <c r="T43" s="23"/>
      <c r="U43" s="23"/>
      <c r="V43" s="23"/>
      <c r="W43" s="23"/>
      <c r="X43" s="23"/>
      <c r="Y43" s="23"/>
      <c r="Z43" s="23"/>
      <c r="AA43" s="23"/>
      <c r="AB43" s="23"/>
      <c r="AC43" s="23"/>
      <c r="AD43" s="23"/>
      <c r="AE43" s="23"/>
      <c r="AF43" s="23"/>
      <c r="AG43" s="23"/>
      <c r="AH43" s="23"/>
      <c r="AI43" s="23"/>
      <c r="AJ43" s="23"/>
      <c r="AK43" s="23"/>
      <c r="AL43" s="23"/>
      <c r="AM43" s="23"/>
      <c r="AN43" s="23"/>
      <c r="AO43" s="23"/>
      <c r="AP43" s="23"/>
      <c r="AQ43" s="23"/>
    </row>
    <row r="44" spans="3:43" ht="15.95" customHeight="1" x14ac:dyDescent="0.25">
      <c r="C44" s="23"/>
      <c r="D44" s="23"/>
      <c r="E44" s="23"/>
      <c r="F44" s="23"/>
      <c r="G44" s="23"/>
      <c r="H44" s="23"/>
      <c r="I44" s="23"/>
      <c r="J44" s="23"/>
      <c r="K44" s="23"/>
      <c r="L44" s="23"/>
      <c r="M44" s="23"/>
      <c r="N44" s="23"/>
      <c r="O44" s="23"/>
      <c r="P44" s="23"/>
      <c r="Q44" s="23"/>
      <c r="R44" s="23"/>
      <c r="S44" s="23"/>
      <c r="T44" s="23"/>
      <c r="U44" s="23"/>
      <c r="V44" s="23"/>
      <c r="W44" s="23"/>
      <c r="X44" s="23"/>
      <c r="Y44" s="23"/>
      <c r="Z44" s="23"/>
      <c r="AA44" s="23"/>
      <c r="AB44" s="23"/>
      <c r="AC44" s="23"/>
      <c r="AD44" s="23"/>
      <c r="AE44" s="23"/>
      <c r="AF44" s="23"/>
      <c r="AG44" s="23"/>
      <c r="AH44" s="23"/>
      <c r="AI44" s="23"/>
      <c r="AJ44" s="23"/>
      <c r="AK44" s="23"/>
      <c r="AL44" s="23"/>
      <c r="AM44" s="23"/>
      <c r="AN44" s="23"/>
      <c r="AO44" s="23"/>
      <c r="AP44" s="23"/>
      <c r="AQ44" s="23"/>
    </row>
    <row r="45" spans="3:43" ht="15.95" customHeight="1" x14ac:dyDescent="0.25">
      <c r="C45" s="23"/>
      <c r="D45" s="23"/>
      <c r="E45" s="23"/>
      <c r="F45" s="23"/>
      <c r="G45" s="23"/>
      <c r="H45" s="23"/>
      <c r="I45" s="23"/>
      <c r="J45" s="23"/>
      <c r="K45" s="23"/>
      <c r="L45" s="23"/>
      <c r="M45" s="23"/>
      <c r="N45" s="23"/>
      <c r="O45" s="23"/>
      <c r="P45" s="23"/>
      <c r="Q45" s="23"/>
      <c r="R45" s="23"/>
      <c r="S45" s="23"/>
      <c r="T45" s="23"/>
      <c r="U45" s="23"/>
      <c r="V45" s="23"/>
      <c r="W45" s="23"/>
      <c r="X45" s="23"/>
      <c r="Y45" s="23"/>
      <c r="Z45" s="23"/>
      <c r="AA45" s="23"/>
      <c r="AB45" s="23"/>
      <c r="AC45" s="23"/>
      <c r="AD45" s="23"/>
      <c r="AE45" s="23"/>
      <c r="AF45" s="23"/>
      <c r="AG45" s="23"/>
      <c r="AH45" s="23"/>
      <c r="AI45" s="23"/>
      <c r="AJ45" s="23"/>
      <c r="AK45" s="23"/>
      <c r="AL45" s="23"/>
      <c r="AM45" s="23"/>
      <c r="AN45" s="23"/>
      <c r="AO45" s="23"/>
      <c r="AP45" s="23"/>
      <c r="AQ45" s="23"/>
    </row>
    <row r="46" spans="3:43" ht="15.95" customHeight="1" x14ac:dyDescent="0.25">
      <c r="C46" s="23"/>
      <c r="D46" s="23"/>
      <c r="E46" s="23"/>
      <c r="F46" s="23"/>
      <c r="G46" s="23"/>
      <c r="H46" s="23"/>
      <c r="I46" s="23"/>
      <c r="J46" s="23"/>
      <c r="K46" s="23"/>
      <c r="L46" s="23"/>
      <c r="M46" s="23"/>
      <c r="N46" s="23"/>
      <c r="O46" s="23"/>
      <c r="P46" s="23"/>
      <c r="Q46" s="23"/>
      <c r="R46" s="23"/>
      <c r="S46" s="23"/>
      <c r="T46" s="23"/>
      <c r="U46" s="23"/>
      <c r="V46" s="23"/>
      <c r="W46" s="23"/>
      <c r="X46" s="23"/>
      <c r="Y46" s="23"/>
      <c r="Z46" s="23"/>
      <c r="AA46" s="23"/>
      <c r="AB46" s="23"/>
      <c r="AC46" s="23"/>
      <c r="AD46" s="23"/>
      <c r="AE46" s="23"/>
      <c r="AF46" s="23"/>
      <c r="AG46" s="23"/>
      <c r="AH46" s="23"/>
      <c r="AI46" s="23"/>
      <c r="AJ46" s="23"/>
      <c r="AK46" s="23"/>
      <c r="AL46" s="23"/>
      <c r="AM46" s="23"/>
      <c r="AN46" s="23"/>
      <c r="AO46" s="23"/>
      <c r="AP46" s="23"/>
      <c r="AQ46" s="23"/>
    </row>
    <row r="47" spans="3:43" ht="15.95" customHeight="1" x14ac:dyDescent="0.25">
      <c r="C47" s="23"/>
      <c r="D47" s="23"/>
      <c r="E47" s="23"/>
      <c r="F47" s="23"/>
      <c r="G47" s="23"/>
      <c r="H47" s="23"/>
      <c r="I47" s="23"/>
      <c r="J47" s="23"/>
      <c r="K47" s="23"/>
      <c r="L47" s="23"/>
      <c r="M47" s="23"/>
      <c r="N47" s="23"/>
      <c r="O47" s="23"/>
      <c r="P47" s="23"/>
      <c r="Q47" s="23"/>
      <c r="R47" s="23"/>
      <c r="S47" s="23"/>
      <c r="T47" s="23"/>
      <c r="U47" s="23"/>
      <c r="V47" s="23"/>
      <c r="W47" s="23"/>
      <c r="X47" s="23"/>
      <c r="Y47" s="23"/>
      <c r="Z47" s="23"/>
      <c r="AA47" s="23"/>
      <c r="AB47" s="23"/>
      <c r="AC47" s="23"/>
      <c r="AD47" s="23"/>
      <c r="AE47" s="23"/>
      <c r="AF47" s="23"/>
      <c r="AG47" s="23"/>
      <c r="AH47" s="23"/>
      <c r="AI47" s="23"/>
      <c r="AJ47" s="23"/>
      <c r="AK47" s="23"/>
      <c r="AL47" s="23"/>
      <c r="AM47" s="23"/>
      <c r="AN47" s="23"/>
      <c r="AO47" s="23"/>
      <c r="AP47" s="23"/>
      <c r="AQ47" s="23"/>
    </row>
    <row r="48" spans="3:43" ht="15.95" customHeight="1" x14ac:dyDescent="0.25">
      <c r="C48" s="23"/>
      <c r="D48" s="23"/>
      <c r="E48" s="23"/>
      <c r="F48" s="23"/>
      <c r="G48" s="23"/>
      <c r="H48" s="23"/>
      <c r="I48" s="23"/>
      <c r="J48" s="23"/>
      <c r="K48" s="23"/>
      <c r="L48" s="23"/>
      <c r="M48" s="23"/>
      <c r="N48" s="23"/>
      <c r="O48" s="23"/>
      <c r="P48" s="23"/>
      <c r="Q48" s="23"/>
      <c r="R48" s="23"/>
      <c r="S48" s="23"/>
      <c r="T48" s="23"/>
      <c r="U48" s="23"/>
      <c r="V48" s="23"/>
      <c r="W48" s="23"/>
      <c r="X48" s="23"/>
      <c r="Y48" s="23"/>
      <c r="Z48" s="23"/>
      <c r="AA48" s="23"/>
      <c r="AB48" s="23"/>
      <c r="AC48" s="23"/>
      <c r="AD48" s="23"/>
      <c r="AE48" s="23"/>
      <c r="AF48" s="23"/>
      <c r="AG48" s="23"/>
      <c r="AH48" s="23"/>
      <c r="AI48" s="23"/>
      <c r="AJ48" s="23"/>
      <c r="AK48" s="23"/>
      <c r="AL48" s="23"/>
      <c r="AM48" s="23"/>
      <c r="AN48" s="23"/>
      <c r="AO48" s="23"/>
      <c r="AP48" s="23"/>
      <c r="AQ48" s="23"/>
    </row>
    <row r="49" spans="3:43" ht="15.95" customHeight="1" x14ac:dyDescent="0.25">
      <c r="C49" s="23"/>
      <c r="D49" s="23"/>
      <c r="E49" s="23"/>
      <c r="F49" s="23"/>
      <c r="G49" s="23"/>
      <c r="H49" s="23"/>
      <c r="I49" s="23"/>
      <c r="J49" s="23"/>
      <c r="K49" s="23"/>
      <c r="L49" s="23"/>
      <c r="M49" s="23"/>
      <c r="N49" s="23"/>
      <c r="O49" s="23"/>
      <c r="P49" s="23"/>
      <c r="Q49" s="23"/>
      <c r="R49" s="23"/>
      <c r="S49" s="23"/>
      <c r="T49" s="23"/>
      <c r="U49" s="23"/>
      <c r="V49" s="23"/>
      <c r="W49" s="23"/>
      <c r="X49" s="23"/>
      <c r="Y49" s="23"/>
      <c r="Z49" s="23"/>
      <c r="AA49" s="23"/>
      <c r="AB49" s="23"/>
      <c r="AC49" s="23"/>
      <c r="AD49" s="23"/>
      <c r="AE49" s="23"/>
      <c r="AF49" s="23"/>
      <c r="AG49" s="23"/>
      <c r="AH49" s="23"/>
      <c r="AI49" s="23"/>
      <c r="AJ49" s="23"/>
      <c r="AK49" s="23"/>
      <c r="AL49" s="23"/>
      <c r="AM49" s="23"/>
      <c r="AN49" s="23"/>
      <c r="AO49" s="23"/>
      <c r="AP49" s="23"/>
      <c r="AQ49" s="23"/>
    </row>
    <row r="50" spans="3:43" ht="15.95" customHeight="1" x14ac:dyDescent="0.25">
      <c r="C50" s="23"/>
      <c r="D50" s="23"/>
      <c r="E50" s="23"/>
      <c r="F50" s="23"/>
      <c r="G50" s="23"/>
      <c r="H50" s="23"/>
      <c r="I50" s="23"/>
      <c r="J50" s="23"/>
      <c r="K50" s="23"/>
      <c r="L50" s="23"/>
      <c r="M50" s="23"/>
      <c r="N50" s="23"/>
      <c r="O50" s="23"/>
      <c r="P50" s="23"/>
      <c r="Q50" s="23"/>
      <c r="R50" s="23"/>
      <c r="S50" s="23"/>
      <c r="T50" s="23"/>
      <c r="U50" s="23"/>
      <c r="V50" s="23"/>
      <c r="W50" s="23"/>
      <c r="X50" s="23"/>
      <c r="Y50" s="23"/>
      <c r="Z50" s="23"/>
      <c r="AA50" s="23"/>
      <c r="AB50" s="23"/>
      <c r="AC50" s="23"/>
      <c r="AD50" s="23"/>
      <c r="AE50" s="23"/>
      <c r="AF50" s="23"/>
      <c r="AG50" s="23"/>
      <c r="AH50" s="23"/>
      <c r="AI50" s="23"/>
      <c r="AJ50" s="23"/>
      <c r="AK50" s="23"/>
      <c r="AL50" s="23"/>
      <c r="AM50" s="23"/>
      <c r="AN50" s="23"/>
      <c r="AO50" s="23"/>
      <c r="AP50" s="23"/>
      <c r="AQ50" s="23"/>
    </row>
    <row r="51" spans="3:43" ht="15.95" customHeight="1" x14ac:dyDescent="0.25">
      <c r="C51" s="23"/>
      <c r="D51" s="23"/>
      <c r="E51" s="23"/>
      <c r="F51" s="23"/>
      <c r="G51" s="23"/>
      <c r="H51" s="23"/>
      <c r="I51" s="23"/>
      <c r="J51" s="23"/>
      <c r="K51" s="23"/>
      <c r="L51" s="23"/>
      <c r="M51" s="23"/>
      <c r="N51" s="23"/>
      <c r="O51" s="23"/>
      <c r="P51" s="23"/>
      <c r="Q51" s="23"/>
      <c r="R51" s="23"/>
      <c r="S51" s="23"/>
      <c r="T51" s="23"/>
      <c r="U51" s="23"/>
      <c r="V51" s="23"/>
      <c r="W51" s="23"/>
      <c r="X51" s="23"/>
      <c r="Y51" s="23"/>
      <c r="Z51" s="23"/>
      <c r="AA51" s="23"/>
      <c r="AB51" s="23"/>
      <c r="AC51" s="23"/>
      <c r="AD51" s="23"/>
      <c r="AE51" s="23"/>
      <c r="AF51" s="23"/>
      <c r="AG51" s="23"/>
      <c r="AH51" s="23"/>
      <c r="AI51" s="23"/>
      <c r="AJ51" s="23"/>
      <c r="AK51" s="23"/>
      <c r="AL51" s="23"/>
      <c r="AM51" s="23"/>
      <c r="AN51" s="23"/>
      <c r="AO51" s="23"/>
      <c r="AP51" s="23"/>
      <c r="AQ51" s="23"/>
    </row>
    <row r="52" spans="3:43" ht="15.95" customHeight="1" x14ac:dyDescent="0.25">
      <c r="C52" s="23"/>
      <c r="D52" s="23"/>
      <c r="E52" s="23"/>
      <c r="F52" s="23"/>
      <c r="G52" s="23"/>
      <c r="H52" s="23"/>
      <c r="I52" s="23"/>
      <c r="J52" s="23"/>
      <c r="K52" s="23"/>
      <c r="L52" s="23"/>
      <c r="M52" s="23"/>
      <c r="N52" s="23"/>
      <c r="O52" s="23"/>
      <c r="P52" s="23"/>
      <c r="Q52" s="23"/>
      <c r="R52" s="23"/>
      <c r="S52" s="23"/>
      <c r="T52" s="23"/>
      <c r="U52" s="23"/>
      <c r="V52" s="23"/>
      <c r="W52" s="23"/>
      <c r="X52" s="23"/>
      <c r="Y52" s="23"/>
      <c r="Z52" s="23"/>
      <c r="AA52" s="23"/>
      <c r="AB52" s="23"/>
      <c r="AC52" s="23"/>
      <c r="AD52" s="23"/>
      <c r="AE52" s="23"/>
      <c r="AF52" s="23"/>
      <c r="AG52" s="23"/>
      <c r="AH52" s="23"/>
      <c r="AI52" s="23"/>
      <c r="AJ52" s="23"/>
      <c r="AK52" s="23"/>
      <c r="AL52" s="23"/>
      <c r="AM52" s="23"/>
      <c r="AN52" s="23"/>
      <c r="AO52" s="23"/>
      <c r="AP52" s="23"/>
      <c r="AQ52" s="23"/>
    </row>
    <row r="53" spans="3:43" ht="15.95" customHeight="1" x14ac:dyDescent="0.25">
      <c r="C53" s="23"/>
      <c r="D53" s="23"/>
      <c r="E53" s="23"/>
      <c r="F53" s="23"/>
      <c r="G53" s="23"/>
      <c r="H53" s="23"/>
      <c r="I53" s="23"/>
      <c r="J53" s="23"/>
      <c r="K53" s="23"/>
      <c r="L53" s="23"/>
      <c r="M53" s="23"/>
      <c r="N53" s="23"/>
      <c r="O53" s="23"/>
      <c r="P53" s="23"/>
      <c r="Q53" s="23"/>
      <c r="R53" s="23"/>
      <c r="S53" s="23"/>
      <c r="T53" s="23"/>
      <c r="U53" s="23"/>
      <c r="V53" s="23"/>
      <c r="W53" s="23"/>
      <c r="X53" s="23"/>
      <c r="Y53" s="23"/>
      <c r="Z53" s="23"/>
      <c r="AA53" s="23"/>
      <c r="AB53" s="23"/>
      <c r="AC53" s="23"/>
      <c r="AD53" s="23"/>
      <c r="AE53" s="23"/>
      <c r="AF53" s="23"/>
      <c r="AG53" s="23"/>
      <c r="AH53" s="23"/>
      <c r="AI53" s="23"/>
      <c r="AJ53" s="23"/>
      <c r="AK53" s="23"/>
      <c r="AL53" s="23"/>
      <c r="AM53" s="23"/>
      <c r="AN53" s="23"/>
      <c r="AO53" s="23"/>
      <c r="AP53" s="23"/>
      <c r="AQ53" s="23"/>
    </row>
    <row r="54" spans="3:43" ht="15.95" customHeight="1" x14ac:dyDescent="0.25">
      <c r="C54" s="23"/>
      <c r="D54" s="23"/>
      <c r="E54" s="23"/>
      <c r="F54" s="23"/>
      <c r="G54" s="23"/>
      <c r="H54" s="23"/>
      <c r="I54" s="23"/>
      <c r="J54" s="23"/>
      <c r="K54" s="23"/>
      <c r="L54" s="23"/>
      <c r="M54" s="23"/>
      <c r="N54" s="23"/>
      <c r="O54" s="23"/>
      <c r="P54" s="23"/>
      <c r="Q54" s="23"/>
      <c r="R54" s="23"/>
      <c r="S54" s="23"/>
      <c r="T54" s="23"/>
      <c r="U54" s="23"/>
      <c r="V54" s="23"/>
      <c r="W54" s="23"/>
      <c r="X54" s="23"/>
      <c r="Y54" s="23"/>
      <c r="Z54" s="23"/>
      <c r="AA54" s="23"/>
      <c r="AB54" s="23"/>
      <c r="AC54" s="23"/>
      <c r="AD54" s="23"/>
      <c r="AE54" s="23"/>
      <c r="AF54" s="23"/>
      <c r="AG54" s="23"/>
      <c r="AH54" s="23"/>
      <c r="AI54" s="23"/>
      <c r="AJ54" s="23"/>
      <c r="AK54" s="23"/>
      <c r="AL54" s="23"/>
      <c r="AM54" s="23"/>
      <c r="AN54" s="23"/>
      <c r="AO54" s="23"/>
      <c r="AP54" s="23"/>
      <c r="AQ54" s="23"/>
    </row>
    <row r="55" spans="3:43" ht="15.95" customHeight="1" x14ac:dyDescent="0.25">
      <c r="C55" s="23"/>
      <c r="D55" s="23"/>
      <c r="E55" s="23"/>
      <c r="F55" s="23"/>
      <c r="G55" s="23"/>
      <c r="H55" s="23"/>
      <c r="I55" s="23"/>
      <c r="J55" s="23"/>
      <c r="K55" s="23"/>
      <c r="L55" s="23"/>
      <c r="M55" s="23"/>
      <c r="N55" s="23"/>
      <c r="O55" s="23"/>
      <c r="P55" s="23"/>
      <c r="Q55" s="23"/>
      <c r="R55" s="23"/>
      <c r="S55" s="23"/>
      <c r="T55" s="23"/>
      <c r="U55" s="23"/>
      <c r="V55" s="23"/>
      <c r="W55" s="23"/>
      <c r="X55" s="23"/>
      <c r="Y55" s="23"/>
      <c r="Z55" s="23"/>
      <c r="AA55" s="23"/>
      <c r="AB55" s="23"/>
      <c r="AC55" s="23"/>
      <c r="AD55" s="23"/>
      <c r="AE55" s="23"/>
      <c r="AF55" s="23"/>
      <c r="AG55" s="23"/>
      <c r="AH55" s="23"/>
      <c r="AI55" s="23"/>
      <c r="AJ55" s="23"/>
      <c r="AK55" s="23"/>
      <c r="AL55" s="23"/>
      <c r="AM55" s="23"/>
      <c r="AN55" s="23"/>
      <c r="AO55" s="23"/>
      <c r="AP55" s="23"/>
      <c r="AQ55" s="23"/>
    </row>
    <row r="56" spans="3:43" ht="15.95" customHeight="1" x14ac:dyDescent="0.25">
      <c r="AQ56" s="129"/>
    </row>
    <row r="57" spans="3:43" ht="15.95" customHeight="1" x14ac:dyDescent="0.25">
      <c r="AQ57" s="129"/>
    </row>
    <row r="58" spans="3:43" s="67" customFormat="1" ht="15.95" customHeight="1" x14ac:dyDescent="0.25">
      <c r="AQ58" s="129"/>
    </row>
    <row r="59" spans="3:43" s="67" customFormat="1" ht="15.95" customHeight="1" x14ac:dyDescent="0.25">
      <c r="C59" s="22"/>
      <c r="D59" s="127"/>
      <c r="E59" s="127"/>
      <c r="F59" s="127"/>
      <c r="G59" s="127"/>
      <c r="H59" s="127"/>
      <c r="I59" s="127"/>
      <c r="J59" s="127"/>
      <c r="K59" s="127"/>
      <c r="L59" s="127"/>
      <c r="M59" s="127"/>
      <c r="N59" s="127"/>
      <c r="O59" s="127"/>
      <c r="P59" s="127"/>
      <c r="Q59" s="127"/>
      <c r="R59" s="127"/>
      <c r="S59" s="127"/>
      <c r="T59" s="127"/>
      <c r="U59" s="127"/>
      <c r="V59" s="127"/>
      <c r="W59" s="127"/>
      <c r="X59" s="127"/>
      <c r="Y59" s="127"/>
      <c r="Z59" s="127"/>
      <c r="AA59" s="127"/>
      <c r="AB59" s="127"/>
      <c r="AC59" s="127"/>
      <c r="AD59" s="127"/>
      <c r="AE59" s="127"/>
      <c r="AF59" s="127"/>
      <c r="AG59" s="127"/>
      <c r="AH59" s="127"/>
      <c r="AI59" s="127"/>
      <c r="AJ59" s="127"/>
      <c r="AK59" s="127"/>
      <c r="AL59" s="127"/>
      <c r="AM59" s="127"/>
      <c r="AN59" s="127"/>
      <c r="AO59" s="127"/>
      <c r="AP59" s="127"/>
      <c r="AQ59" s="129"/>
    </row>
    <row r="60" spans="3:43" s="67" customFormat="1" ht="15.95" customHeight="1" x14ac:dyDescent="0.25">
      <c r="C60" s="22"/>
      <c r="D60" s="127"/>
      <c r="E60" s="127"/>
      <c r="F60" s="127"/>
      <c r="G60" s="127"/>
      <c r="H60" s="127"/>
      <c r="I60" s="127"/>
      <c r="J60" s="127"/>
      <c r="K60" s="127"/>
      <c r="L60" s="127"/>
      <c r="M60" s="127"/>
      <c r="N60" s="127"/>
      <c r="O60" s="127"/>
      <c r="P60" s="127"/>
      <c r="Q60" s="127"/>
      <c r="R60" s="127"/>
      <c r="S60" s="127"/>
      <c r="T60" s="127"/>
      <c r="U60" s="127"/>
      <c r="V60" s="127"/>
      <c r="W60" s="127"/>
      <c r="X60" s="127"/>
      <c r="Y60" s="127"/>
      <c r="Z60" s="127"/>
      <c r="AA60" s="127"/>
      <c r="AB60" s="127"/>
      <c r="AC60" s="127"/>
      <c r="AD60" s="127"/>
      <c r="AE60" s="127"/>
      <c r="AF60" s="127"/>
      <c r="AG60" s="127"/>
      <c r="AH60" s="127"/>
      <c r="AI60" s="127"/>
      <c r="AJ60" s="127"/>
      <c r="AK60" s="127"/>
      <c r="AL60" s="127"/>
      <c r="AM60" s="127"/>
      <c r="AN60" s="127"/>
      <c r="AO60" s="127"/>
      <c r="AP60" s="127"/>
      <c r="AQ60" s="129"/>
    </row>
    <row r="61" spans="3:43" s="67" customFormat="1" ht="15.95" customHeight="1" x14ac:dyDescent="0.25">
      <c r="C61" s="22"/>
      <c r="D61" s="127"/>
      <c r="E61" s="127"/>
      <c r="F61" s="127"/>
      <c r="G61" s="127"/>
      <c r="H61" s="127"/>
      <c r="I61" s="127"/>
      <c r="J61" s="127"/>
      <c r="K61" s="127"/>
      <c r="L61" s="127"/>
      <c r="M61" s="127"/>
      <c r="N61" s="127"/>
      <c r="O61" s="127"/>
      <c r="P61" s="127"/>
      <c r="Q61" s="127"/>
      <c r="R61" s="127"/>
      <c r="S61" s="127"/>
      <c r="T61" s="127"/>
      <c r="U61" s="127"/>
      <c r="V61" s="127"/>
      <c r="W61" s="127"/>
      <c r="X61" s="127"/>
      <c r="Y61" s="127"/>
      <c r="Z61" s="127"/>
      <c r="AA61" s="127"/>
      <c r="AB61" s="127"/>
      <c r="AC61" s="127"/>
      <c r="AD61" s="127"/>
      <c r="AE61" s="127"/>
      <c r="AF61" s="127"/>
      <c r="AG61" s="127"/>
      <c r="AH61" s="127"/>
      <c r="AI61" s="127"/>
      <c r="AJ61" s="127"/>
      <c r="AK61" s="127"/>
      <c r="AL61" s="127"/>
      <c r="AM61" s="127"/>
      <c r="AN61" s="127"/>
      <c r="AO61" s="127"/>
      <c r="AP61" s="127"/>
      <c r="AQ61" s="129"/>
    </row>
    <row r="62" spans="3:43" s="67" customFormat="1" ht="15.95" customHeight="1" x14ac:dyDescent="0.25">
      <c r="C62" s="22"/>
      <c r="D62" s="127"/>
      <c r="E62" s="127"/>
      <c r="F62" s="127"/>
      <c r="G62" s="127"/>
      <c r="H62" s="127"/>
      <c r="I62" s="127"/>
      <c r="J62" s="127"/>
      <c r="K62" s="127"/>
      <c r="L62" s="127"/>
      <c r="M62" s="127"/>
      <c r="N62" s="127"/>
      <c r="O62" s="127"/>
      <c r="P62" s="127"/>
      <c r="Q62" s="127"/>
      <c r="R62" s="127"/>
      <c r="S62" s="127"/>
      <c r="T62" s="127"/>
      <c r="U62" s="127"/>
      <c r="V62" s="127"/>
      <c r="W62" s="127"/>
      <c r="X62" s="127"/>
      <c r="Y62" s="127"/>
      <c r="Z62" s="127"/>
      <c r="AA62" s="127"/>
      <c r="AB62" s="127"/>
      <c r="AC62" s="127"/>
      <c r="AD62" s="127"/>
      <c r="AE62" s="127"/>
      <c r="AF62" s="127"/>
      <c r="AG62" s="127"/>
      <c r="AH62" s="127"/>
      <c r="AI62" s="127"/>
      <c r="AJ62" s="127"/>
      <c r="AK62" s="127"/>
      <c r="AL62" s="127"/>
      <c r="AM62" s="127"/>
      <c r="AN62" s="127"/>
      <c r="AO62" s="127"/>
      <c r="AP62" s="127"/>
      <c r="AQ62" s="129"/>
    </row>
    <row r="63" spans="3:43" s="67" customFormat="1" ht="15.95" customHeight="1" x14ac:dyDescent="0.25">
      <c r="C63" s="22"/>
      <c r="D63" s="127"/>
      <c r="E63" s="127"/>
      <c r="F63" s="127"/>
      <c r="G63" s="127"/>
      <c r="H63" s="127"/>
      <c r="I63" s="127"/>
      <c r="J63" s="127"/>
      <c r="K63" s="127"/>
      <c r="L63" s="127"/>
      <c r="M63" s="127"/>
      <c r="N63" s="127"/>
      <c r="O63" s="127"/>
      <c r="P63" s="127"/>
      <c r="Q63" s="127"/>
      <c r="R63" s="127"/>
      <c r="S63" s="127"/>
      <c r="T63" s="127"/>
      <c r="U63" s="127"/>
      <c r="V63" s="127"/>
      <c r="W63" s="127"/>
      <c r="X63" s="127"/>
      <c r="Y63" s="127"/>
      <c r="Z63" s="127"/>
      <c r="AA63" s="127"/>
      <c r="AB63" s="127"/>
      <c r="AC63" s="127"/>
      <c r="AD63" s="127"/>
      <c r="AE63" s="127"/>
      <c r="AF63" s="127"/>
      <c r="AG63" s="127"/>
      <c r="AH63" s="127"/>
      <c r="AI63" s="127"/>
      <c r="AJ63" s="127"/>
      <c r="AK63" s="127"/>
      <c r="AL63" s="127"/>
      <c r="AM63" s="127"/>
      <c r="AN63" s="127"/>
      <c r="AO63" s="127"/>
      <c r="AP63" s="127"/>
      <c r="AQ63" s="129"/>
    </row>
    <row r="64" spans="3:43" s="67" customFormat="1" ht="15.95" customHeight="1" x14ac:dyDescent="0.25">
      <c r="C64" s="22"/>
      <c r="D64" s="127"/>
      <c r="E64" s="127"/>
      <c r="F64" s="127"/>
      <c r="G64" s="127"/>
      <c r="H64" s="127"/>
      <c r="I64" s="127"/>
      <c r="J64" s="127"/>
      <c r="K64" s="127"/>
      <c r="L64" s="127"/>
      <c r="M64" s="127"/>
      <c r="N64" s="127"/>
      <c r="O64" s="127"/>
      <c r="P64" s="127"/>
      <c r="Q64" s="127"/>
      <c r="R64" s="127"/>
      <c r="S64" s="127"/>
      <c r="T64" s="127"/>
      <c r="U64" s="127"/>
      <c r="V64" s="127"/>
      <c r="W64" s="127"/>
      <c r="X64" s="127"/>
      <c r="Y64" s="127"/>
      <c r="Z64" s="127"/>
      <c r="AA64" s="127"/>
      <c r="AB64" s="127"/>
      <c r="AC64" s="127"/>
      <c r="AD64" s="127"/>
      <c r="AE64" s="127"/>
      <c r="AF64" s="127"/>
      <c r="AG64" s="127"/>
      <c r="AH64" s="127"/>
      <c r="AI64" s="127"/>
      <c r="AJ64" s="127"/>
      <c r="AK64" s="127"/>
      <c r="AL64" s="127"/>
      <c r="AM64" s="127"/>
      <c r="AN64" s="127"/>
      <c r="AO64" s="127"/>
      <c r="AP64" s="127"/>
      <c r="AQ64" s="129"/>
    </row>
    <row r="65" spans="3:43" s="67" customFormat="1" ht="15.95" customHeight="1" x14ac:dyDescent="0.25">
      <c r="C65" s="22"/>
      <c r="D65" s="127"/>
      <c r="E65" s="127"/>
      <c r="F65" s="127"/>
      <c r="G65" s="127"/>
      <c r="H65" s="127"/>
      <c r="I65" s="127"/>
      <c r="J65" s="127"/>
      <c r="K65" s="127"/>
      <c r="L65" s="127"/>
      <c r="M65" s="127"/>
      <c r="N65" s="127"/>
      <c r="O65" s="127"/>
      <c r="P65" s="127"/>
      <c r="Q65" s="127"/>
      <c r="R65" s="127"/>
      <c r="S65" s="127"/>
      <c r="T65" s="127"/>
      <c r="U65" s="127"/>
      <c r="V65" s="127"/>
      <c r="W65" s="127"/>
      <c r="X65" s="127"/>
      <c r="Y65" s="127"/>
      <c r="Z65" s="127"/>
      <c r="AA65" s="127"/>
      <c r="AB65" s="127"/>
      <c r="AC65" s="127"/>
      <c r="AD65" s="127"/>
      <c r="AE65" s="127"/>
      <c r="AF65" s="127"/>
      <c r="AG65" s="127"/>
      <c r="AH65" s="127"/>
      <c r="AI65" s="127"/>
      <c r="AJ65" s="127"/>
      <c r="AK65" s="127"/>
      <c r="AL65" s="127"/>
      <c r="AM65" s="127"/>
      <c r="AN65" s="127"/>
      <c r="AO65" s="127"/>
      <c r="AP65" s="127"/>
      <c r="AQ65" s="129"/>
    </row>
    <row r="66" spans="3:43" s="67" customFormat="1" ht="15.95" customHeight="1" x14ac:dyDescent="0.25">
      <c r="C66" s="22"/>
      <c r="D66" s="127"/>
      <c r="E66" s="127"/>
      <c r="F66" s="127"/>
      <c r="G66" s="127"/>
      <c r="H66" s="127"/>
      <c r="I66" s="127"/>
      <c r="J66" s="127"/>
      <c r="K66" s="127"/>
      <c r="L66" s="127"/>
      <c r="M66" s="127"/>
      <c r="N66" s="127"/>
      <c r="O66" s="127"/>
      <c r="P66" s="127"/>
      <c r="Q66" s="127"/>
      <c r="R66" s="127"/>
      <c r="S66" s="127"/>
      <c r="T66" s="127"/>
      <c r="U66" s="127"/>
      <c r="V66" s="127"/>
      <c r="W66" s="127"/>
      <c r="X66" s="127"/>
      <c r="Y66" s="127"/>
      <c r="Z66" s="127"/>
      <c r="AA66" s="127"/>
      <c r="AB66" s="127"/>
      <c r="AC66" s="127"/>
      <c r="AD66" s="127"/>
      <c r="AE66" s="127"/>
      <c r="AF66" s="127"/>
      <c r="AG66" s="127"/>
      <c r="AH66" s="127"/>
      <c r="AI66" s="127"/>
      <c r="AJ66" s="127"/>
      <c r="AK66" s="127"/>
      <c r="AL66" s="127"/>
      <c r="AM66" s="127"/>
      <c r="AN66" s="127"/>
      <c r="AO66" s="127"/>
      <c r="AP66" s="127"/>
      <c r="AQ66" s="129"/>
    </row>
    <row r="67" spans="3:43" s="67" customFormat="1" ht="15.95" customHeight="1" x14ac:dyDescent="0.25">
      <c r="C67" s="22"/>
      <c r="D67" s="127"/>
      <c r="E67" s="127"/>
      <c r="F67" s="127"/>
      <c r="G67" s="127"/>
      <c r="H67" s="127"/>
      <c r="I67" s="127"/>
      <c r="J67" s="127"/>
      <c r="K67" s="127"/>
      <c r="L67" s="127"/>
      <c r="M67" s="127"/>
      <c r="N67" s="127"/>
      <c r="O67" s="127"/>
      <c r="P67" s="127"/>
      <c r="Q67" s="127"/>
      <c r="R67" s="127"/>
      <c r="S67" s="127"/>
      <c r="T67" s="127"/>
      <c r="U67" s="127"/>
      <c r="V67" s="127"/>
      <c r="W67" s="127"/>
      <c r="X67" s="127"/>
      <c r="Y67" s="127"/>
      <c r="Z67" s="127"/>
      <c r="AA67" s="127"/>
      <c r="AB67" s="127"/>
      <c r="AC67" s="127"/>
      <c r="AD67" s="127"/>
      <c r="AE67" s="127"/>
      <c r="AF67" s="127"/>
      <c r="AG67" s="127"/>
      <c r="AH67" s="127"/>
      <c r="AI67" s="127"/>
      <c r="AJ67" s="127"/>
      <c r="AK67" s="127"/>
      <c r="AL67" s="127"/>
      <c r="AM67" s="127"/>
      <c r="AN67" s="127"/>
      <c r="AO67" s="127"/>
      <c r="AP67" s="127"/>
      <c r="AQ67" s="129"/>
    </row>
    <row r="68" spans="3:43" s="67" customFormat="1" ht="15.95" customHeight="1" x14ac:dyDescent="0.25">
      <c r="C68" s="22"/>
      <c r="D68" s="127"/>
      <c r="E68" s="127"/>
      <c r="F68" s="127"/>
      <c r="G68" s="127"/>
      <c r="H68" s="127"/>
      <c r="I68" s="127"/>
      <c r="J68" s="127"/>
      <c r="K68" s="127"/>
      <c r="L68" s="127"/>
      <c r="M68" s="127"/>
      <c r="N68" s="127"/>
      <c r="O68" s="127"/>
      <c r="P68" s="127"/>
      <c r="Q68" s="127"/>
      <c r="R68" s="127"/>
      <c r="S68" s="127"/>
      <c r="T68" s="127"/>
      <c r="U68" s="127"/>
      <c r="V68" s="127"/>
      <c r="W68" s="127"/>
      <c r="X68" s="127"/>
      <c r="Y68" s="127"/>
      <c r="Z68" s="127"/>
      <c r="AA68" s="127"/>
      <c r="AB68" s="127"/>
      <c r="AC68" s="127"/>
      <c r="AD68" s="127"/>
      <c r="AE68" s="127"/>
      <c r="AF68" s="127"/>
      <c r="AG68" s="127"/>
      <c r="AH68" s="127"/>
      <c r="AI68" s="127"/>
      <c r="AJ68" s="127"/>
      <c r="AK68" s="127"/>
      <c r="AL68" s="127"/>
      <c r="AM68" s="127"/>
      <c r="AN68" s="127"/>
      <c r="AO68" s="127"/>
      <c r="AP68" s="127"/>
      <c r="AQ68" s="129"/>
    </row>
    <row r="69" spans="3:43" s="67" customFormat="1" ht="15.95" customHeight="1" x14ac:dyDescent="0.25">
      <c r="C69" s="22"/>
      <c r="D69" s="127"/>
      <c r="E69" s="127"/>
      <c r="F69" s="127"/>
      <c r="G69" s="127"/>
      <c r="H69" s="127"/>
      <c r="I69" s="127"/>
      <c r="J69" s="127"/>
      <c r="K69" s="127"/>
      <c r="L69" s="127"/>
      <c r="M69" s="127"/>
      <c r="N69" s="127"/>
      <c r="O69" s="127"/>
      <c r="P69" s="127"/>
      <c r="Q69" s="127"/>
      <c r="R69" s="127"/>
      <c r="S69" s="127"/>
      <c r="T69" s="127"/>
      <c r="U69" s="127"/>
      <c r="V69" s="127"/>
      <c r="W69" s="127"/>
      <c r="X69" s="127"/>
      <c r="Y69" s="127"/>
      <c r="Z69" s="127"/>
      <c r="AA69" s="127"/>
      <c r="AB69" s="127"/>
      <c r="AC69" s="127"/>
      <c r="AD69" s="127"/>
      <c r="AE69" s="127"/>
      <c r="AF69" s="127"/>
      <c r="AG69" s="127"/>
      <c r="AH69" s="127"/>
      <c r="AI69" s="127"/>
      <c r="AJ69" s="127"/>
      <c r="AK69" s="127"/>
      <c r="AL69" s="127"/>
      <c r="AM69" s="127"/>
      <c r="AN69" s="127"/>
      <c r="AO69" s="127"/>
      <c r="AP69" s="127"/>
      <c r="AQ69" s="129"/>
    </row>
    <row r="70" spans="3:43" s="67" customFormat="1" ht="15.95" customHeight="1" x14ac:dyDescent="0.25">
      <c r="C70" s="22"/>
      <c r="D70" s="127"/>
      <c r="E70" s="127"/>
      <c r="F70" s="127"/>
      <c r="G70" s="127"/>
      <c r="H70" s="127"/>
      <c r="I70" s="127"/>
      <c r="J70" s="127"/>
      <c r="K70" s="127"/>
      <c r="L70" s="127"/>
      <c r="M70" s="127"/>
      <c r="N70" s="127"/>
      <c r="O70" s="127"/>
      <c r="P70" s="127"/>
      <c r="Q70" s="127"/>
      <c r="R70" s="127"/>
      <c r="S70" s="127"/>
      <c r="T70" s="127"/>
      <c r="U70" s="127"/>
      <c r="V70" s="127"/>
      <c r="W70" s="127"/>
      <c r="X70" s="127"/>
      <c r="Y70" s="127"/>
      <c r="Z70" s="127"/>
      <c r="AA70" s="127"/>
      <c r="AB70" s="127"/>
      <c r="AC70" s="127"/>
      <c r="AD70" s="127"/>
      <c r="AE70" s="127"/>
      <c r="AF70" s="127"/>
      <c r="AG70" s="127"/>
      <c r="AH70" s="127"/>
      <c r="AI70" s="127"/>
      <c r="AJ70" s="127"/>
      <c r="AK70" s="127"/>
      <c r="AL70" s="127"/>
      <c r="AM70" s="127"/>
      <c r="AN70" s="127"/>
      <c r="AO70" s="127"/>
      <c r="AP70" s="127"/>
      <c r="AQ70" s="129"/>
    </row>
    <row r="71" spans="3:43" s="67" customFormat="1" ht="15.95" customHeight="1" x14ac:dyDescent="0.25">
      <c r="C71" s="22"/>
      <c r="D71" s="127"/>
      <c r="E71" s="127"/>
      <c r="F71" s="127"/>
      <c r="G71" s="127"/>
      <c r="H71" s="127"/>
      <c r="I71" s="127"/>
      <c r="J71" s="127"/>
      <c r="K71" s="127"/>
      <c r="L71" s="127"/>
      <c r="M71" s="127"/>
      <c r="N71" s="127"/>
      <c r="O71" s="127"/>
      <c r="P71" s="127"/>
      <c r="Q71" s="127"/>
      <c r="R71" s="127"/>
      <c r="S71" s="127"/>
      <c r="T71" s="127"/>
      <c r="U71" s="127"/>
      <c r="V71" s="127"/>
      <c r="W71" s="127"/>
      <c r="X71" s="127"/>
      <c r="Y71" s="127"/>
      <c r="Z71" s="127"/>
      <c r="AA71" s="127"/>
      <c r="AB71" s="127"/>
      <c r="AC71" s="127"/>
      <c r="AD71" s="127"/>
      <c r="AE71" s="127"/>
      <c r="AF71" s="127"/>
      <c r="AG71" s="127"/>
      <c r="AH71" s="127"/>
      <c r="AI71" s="127"/>
      <c r="AJ71" s="127"/>
      <c r="AK71" s="127"/>
      <c r="AL71" s="127"/>
      <c r="AM71" s="127"/>
      <c r="AN71" s="127"/>
      <c r="AO71" s="127"/>
      <c r="AP71" s="127"/>
      <c r="AQ71" s="129"/>
    </row>
    <row r="72" spans="3:43" s="67" customFormat="1" ht="15.95" customHeight="1" x14ac:dyDescent="0.25">
      <c r="C72" s="22"/>
      <c r="D72" s="127"/>
      <c r="E72" s="127"/>
      <c r="F72" s="127"/>
      <c r="G72" s="127"/>
      <c r="H72" s="127"/>
      <c r="I72" s="127"/>
      <c r="J72" s="127"/>
      <c r="K72" s="127"/>
      <c r="L72" s="127"/>
      <c r="M72" s="127"/>
      <c r="N72" s="127"/>
      <c r="O72" s="127"/>
      <c r="P72" s="127"/>
      <c r="Q72" s="127"/>
      <c r="R72" s="127"/>
      <c r="S72" s="127"/>
      <c r="T72" s="127"/>
      <c r="U72" s="127"/>
      <c r="V72" s="127"/>
      <c r="W72" s="127"/>
      <c r="X72" s="127"/>
      <c r="Y72" s="127"/>
      <c r="Z72" s="127"/>
      <c r="AA72" s="127"/>
      <c r="AB72" s="127"/>
      <c r="AC72" s="127"/>
      <c r="AD72" s="127"/>
      <c r="AE72" s="127"/>
      <c r="AF72" s="127"/>
      <c r="AG72" s="127"/>
      <c r="AH72" s="127"/>
      <c r="AI72" s="127"/>
      <c r="AJ72" s="127"/>
      <c r="AK72" s="127"/>
      <c r="AL72" s="127"/>
      <c r="AM72" s="127"/>
      <c r="AN72" s="127"/>
      <c r="AO72" s="127"/>
      <c r="AP72" s="127"/>
      <c r="AQ72" s="129"/>
    </row>
    <row r="73" spans="3:43" s="67" customFormat="1" ht="15.95" customHeight="1" x14ac:dyDescent="0.25">
      <c r="C73" s="22"/>
      <c r="D73" s="127"/>
      <c r="E73" s="127"/>
      <c r="F73" s="127"/>
      <c r="G73" s="127"/>
      <c r="H73" s="127"/>
      <c r="I73" s="127"/>
      <c r="J73" s="127"/>
      <c r="K73" s="127"/>
      <c r="L73" s="127"/>
      <c r="M73" s="127"/>
      <c r="N73" s="127"/>
      <c r="O73" s="127"/>
      <c r="P73" s="127"/>
      <c r="Q73" s="127"/>
      <c r="R73" s="127"/>
      <c r="S73" s="127"/>
      <c r="T73" s="127"/>
      <c r="U73" s="127"/>
      <c r="V73" s="127"/>
      <c r="W73" s="127"/>
      <c r="X73" s="127"/>
      <c r="Y73" s="127"/>
      <c r="Z73" s="127"/>
      <c r="AA73" s="127"/>
      <c r="AB73" s="127"/>
      <c r="AC73" s="127"/>
      <c r="AD73" s="127"/>
      <c r="AE73" s="127"/>
      <c r="AF73" s="127"/>
      <c r="AG73" s="127"/>
      <c r="AH73" s="127"/>
      <c r="AI73" s="127"/>
      <c r="AJ73" s="127"/>
      <c r="AK73" s="127"/>
      <c r="AL73" s="127"/>
      <c r="AM73" s="127"/>
      <c r="AN73" s="127"/>
      <c r="AO73" s="127"/>
      <c r="AP73" s="127"/>
      <c r="AQ73" s="129"/>
    </row>
    <row r="74" spans="3:43" s="67" customFormat="1" ht="15.95" customHeight="1" x14ac:dyDescent="0.25">
      <c r="C74" s="22"/>
      <c r="D74" s="127"/>
      <c r="E74" s="127"/>
      <c r="F74" s="127"/>
      <c r="G74" s="127"/>
      <c r="H74" s="127"/>
      <c r="I74" s="127"/>
      <c r="J74" s="127"/>
      <c r="K74" s="127"/>
      <c r="L74" s="127"/>
      <c r="M74" s="127"/>
      <c r="N74" s="127"/>
      <c r="O74" s="127"/>
      <c r="P74" s="127"/>
      <c r="Q74" s="127"/>
      <c r="R74" s="127"/>
      <c r="S74" s="127"/>
      <c r="T74" s="127"/>
      <c r="U74" s="127"/>
      <c r="V74" s="127"/>
      <c r="W74" s="127"/>
      <c r="X74" s="127"/>
      <c r="Y74" s="127"/>
      <c r="Z74" s="127"/>
      <c r="AA74" s="127"/>
      <c r="AB74" s="127"/>
      <c r="AC74" s="127"/>
      <c r="AD74" s="127"/>
      <c r="AE74" s="127"/>
      <c r="AF74" s="127"/>
      <c r="AG74" s="127"/>
      <c r="AH74" s="127"/>
      <c r="AI74" s="127"/>
      <c r="AJ74" s="127"/>
      <c r="AK74" s="127"/>
      <c r="AL74" s="127"/>
      <c r="AM74" s="127"/>
      <c r="AN74" s="127"/>
      <c r="AO74" s="127"/>
      <c r="AP74" s="127"/>
      <c r="AQ74" s="129"/>
    </row>
    <row r="75" spans="3:43" s="67" customFormat="1" ht="15.95" customHeight="1" x14ac:dyDescent="0.25">
      <c r="C75" s="22"/>
      <c r="D75" s="127"/>
      <c r="E75" s="127"/>
      <c r="F75" s="127"/>
      <c r="G75" s="127"/>
      <c r="H75" s="127"/>
      <c r="I75" s="127"/>
      <c r="J75" s="127"/>
      <c r="K75" s="127"/>
      <c r="L75" s="127"/>
      <c r="M75" s="127"/>
      <c r="N75" s="127"/>
      <c r="O75" s="127"/>
      <c r="P75" s="127"/>
      <c r="Q75" s="127"/>
      <c r="R75" s="127"/>
      <c r="S75" s="127"/>
      <c r="T75" s="127"/>
      <c r="U75" s="127"/>
      <c r="V75" s="127"/>
      <c r="W75" s="127"/>
      <c r="X75" s="127"/>
      <c r="Y75" s="127"/>
      <c r="Z75" s="127"/>
      <c r="AA75" s="127"/>
      <c r="AB75" s="127"/>
      <c r="AC75" s="127"/>
      <c r="AD75" s="127"/>
      <c r="AE75" s="127"/>
      <c r="AF75" s="127"/>
      <c r="AG75" s="127"/>
      <c r="AH75" s="127"/>
      <c r="AI75" s="127"/>
      <c r="AJ75" s="127"/>
      <c r="AK75" s="127"/>
      <c r="AL75" s="127"/>
      <c r="AM75" s="127"/>
      <c r="AN75" s="127"/>
      <c r="AO75" s="127"/>
      <c r="AP75" s="127"/>
      <c r="AQ75" s="129"/>
    </row>
    <row r="76" spans="3:43" s="67" customFormat="1" ht="15.95" customHeight="1" x14ac:dyDescent="0.25">
      <c r="C76" s="22"/>
      <c r="D76" s="127"/>
      <c r="E76" s="127"/>
      <c r="F76" s="127"/>
      <c r="G76" s="127"/>
      <c r="H76" s="127"/>
      <c r="I76" s="127"/>
      <c r="J76" s="127"/>
      <c r="K76" s="127"/>
      <c r="L76" s="127"/>
      <c r="M76" s="127"/>
      <c r="N76" s="127"/>
      <c r="O76" s="127"/>
      <c r="P76" s="127"/>
      <c r="Q76" s="127"/>
      <c r="R76" s="127"/>
      <c r="S76" s="127"/>
      <c r="T76" s="127"/>
      <c r="U76" s="127"/>
      <c r="V76" s="127"/>
      <c r="W76" s="127"/>
      <c r="X76" s="127"/>
      <c r="Y76" s="127"/>
      <c r="Z76" s="127"/>
      <c r="AA76" s="127"/>
      <c r="AB76" s="127"/>
      <c r="AC76" s="127"/>
      <c r="AD76" s="127"/>
      <c r="AE76" s="127"/>
      <c r="AF76" s="127"/>
      <c r="AG76" s="127"/>
      <c r="AH76" s="127"/>
      <c r="AI76" s="127"/>
      <c r="AJ76" s="127"/>
      <c r="AK76" s="127"/>
      <c r="AL76" s="127"/>
      <c r="AM76" s="127"/>
      <c r="AN76" s="127"/>
      <c r="AO76" s="127"/>
      <c r="AP76" s="127"/>
      <c r="AQ76" s="129"/>
    </row>
    <row r="77" spans="3:43" s="67" customFormat="1" ht="15.95" customHeight="1" x14ac:dyDescent="0.25">
      <c r="C77" s="22"/>
      <c r="D77" s="127"/>
      <c r="E77" s="127"/>
      <c r="F77" s="127"/>
      <c r="G77" s="127"/>
      <c r="H77" s="127"/>
      <c r="I77" s="127"/>
      <c r="J77" s="127"/>
      <c r="K77" s="127"/>
      <c r="L77" s="127"/>
      <c r="M77" s="127"/>
      <c r="N77" s="127"/>
      <c r="O77" s="127"/>
      <c r="P77" s="127"/>
      <c r="Q77" s="127"/>
      <c r="R77" s="127"/>
      <c r="S77" s="127"/>
      <c r="T77" s="127"/>
      <c r="U77" s="127"/>
      <c r="V77" s="127"/>
      <c r="W77" s="127"/>
      <c r="X77" s="127"/>
      <c r="Y77" s="127"/>
      <c r="Z77" s="127"/>
      <c r="AA77" s="127"/>
      <c r="AB77" s="127"/>
      <c r="AC77" s="127"/>
      <c r="AD77" s="127"/>
      <c r="AE77" s="127"/>
      <c r="AF77" s="127"/>
      <c r="AG77" s="127"/>
      <c r="AH77" s="127"/>
      <c r="AI77" s="127"/>
      <c r="AJ77" s="127"/>
      <c r="AK77" s="127"/>
      <c r="AL77" s="127"/>
      <c r="AM77" s="127"/>
      <c r="AN77" s="127"/>
      <c r="AO77" s="127"/>
      <c r="AP77" s="127"/>
      <c r="AQ77" s="129"/>
    </row>
    <row r="78" spans="3:43" s="67" customFormat="1" ht="15.95" customHeight="1" x14ac:dyDescent="0.25">
      <c r="C78" s="22"/>
      <c r="D78" s="127"/>
      <c r="E78" s="127"/>
      <c r="F78" s="127"/>
      <c r="G78" s="127"/>
      <c r="H78" s="127"/>
      <c r="I78" s="127"/>
      <c r="J78" s="127"/>
      <c r="K78" s="127"/>
      <c r="L78" s="127"/>
      <c r="M78" s="127"/>
      <c r="N78" s="127"/>
      <c r="O78" s="127"/>
      <c r="P78" s="127"/>
      <c r="Q78" s="127"/>
      <c r="R78" s="127"/>
      <c r="S78" s="127"/>
      <c r="T78" s="127"/>
      <c r="U78" s="127"/>
      <c r="V78" s="127"/>
      <c r="W78" s="127"/>
      <c r="X78" s="127"/>
      <c r="Y78" s="127"/>
      <c r="Z78" s="127"/>
      <c r="AA78" s="127"/>
      <c r="AB78" s="127"/>
      <c r="AC78" s="127"/>
      <c r="AD78" s="127"/>
      <c r="AE78" s="127"/>
      <c r="AF78" s="127"/>
      <c r="AG78" s="127"/>
      <c r="AH78" s="127"/>
      <c r="AI78" s="127"/>
      <c r="AJ78" s="127"/>
      <c r="AK78" s="127"/>
      <c r="AL78" s="127"/>
      <c r="AM78" s="127"/>
      <c r="AN78" s="127"/>
      <c r="AO78" s="127"/>
      <c r="AP78" s="127"/>
      <c r="AQ78" s="129"/>
    </row>
    <row r="79" spans="3:43" s="67" customFormat="1" ht="15.95" customHeight="1" x14ac:dyDescent="0.25">
      <c r="C79" s="22"/>
      <c r="D79" s="127"/>
      <c r="E79" s="127"/>
      <c r="F79" s="127"/>
      <c r="G79" s="127"/>
      <c r="H79" s="127"/>
      <c r="I79" s="127"/>
      <c r="J79" s="127"/>
      <c r="K79" s="127"/>
      <c r="L79" s="127"/>
      <c r="M79" s="127"/>
      <c r="N79" s="127"/>
      <c r="O79" s="127"/>
      <c r="P79" s="127"/>
      <c r="Q79" s="127"/>
      <c r="R79" s="127"/>
      <c r="S79" s="127"/>
      <c r="T79" s="127"/>
      <c r="U79" s="127"/>
      <c r="V79" s="127"/>
      <c r="W79" s="127"/>
      <c r="X79" s="127"/>
      <c r="Y79" s="127"/>
      <c r="Z79" s="127"/>
      <c r="AA79" s="127"/>
      <c r="AB79" s="127"/>
      <c r="AC79" s="127"/>
      <c r="AD79" s="127"/>
      <c r="AE79" s="127"/>
      <c r="AF79" s="127"/>
      <c r="AG79" s="127"/>
      <c r="AH79" s="127"/>
      <c r="AI79" s="127"/>
      <c r="AJ79" s="127"/>
      <c r="AK79" s="127"/>
      <c r="AL79" s="127"/>
      <c r="AM79" s="127"/>
      <c r="AN79" s="127"/>
      <c r="AO79" s="127"/>
      <c r="AP79" s="127"/>
      <c r="AQ79" s="129"/>
    </row>
    <row r="80" spans="3:43" s="67" customFormat="1" ht="15.95" customHeight="1" x14ac:dyDescent="0.25">
      <c r="C80" s="22"/>
      <c r="D80" s="127"/>
      <c r="E80" s="127"/>
      <c r="F80" s="127"/>
      <c r="G80" s="127"/>
      <c r="H80" s="127"/>
      <c r="I80" s="127"/>
      <c r="J80" s="127"/>
      <c r="K80" s="127"/>
      <c r="L80" s="127"/>
      <c r="M80" s="127"/>
      <c r="N80" s="127"/>
      <c r="O80" s="127"/>
      <c r="P80" s="127"/>
      <c r="Q80" s="127"/>
      <c r="R80" s="127"/>
      <c r="S80" s="127"/>
      <c r="T80" s="127"/>
      <c r="U80" s="127"/>
      <c r="V80" s="127"/>
      <c r="W80" s="127"/>
      <c r="X80" s="127"/>
      <c r="Y80" s="127"/>
      <c r="Z80" s="127"/>
      <c r="AA80" s="127"/>
      <c r="AB80" s="127"/>
      <c r="AC80" s="127"/>
      <c r="AD80" s="127"/>
      <c r="AE80" s="127"/>
      <c r="AF80" s="127"/>
      <c r="AG80" s="127"/>
      <c r="AH80" s="127"/>
      <c r="AI80" s="127"/>
      <c r="AJ80" s="127"/>
      <c r="AK80" s="127"/>
      <c r="AL80" s="127"/>
      <c r="AM80" s="127"/>
      <c r="AN80" s="127"/>
      <c r="AO80" s="127"/>
      <c r="AP80" s="127"/>
      <c r="AQ80" s="129"/>
    </row>
    <row r="81" spans="3:43" s="67" customFormat="1" ht="15.95" customHeight="1" x14ac:dyDescent="0.25">
      <c r="C81" s="22"/>
      <c r="D81" s="127"/>
      <c r="E81" s="127"/>
      <c r="F81" s="127"/>
      <c r="G81" s="127"/>
      <c r="H81" s="127"/>
      <c r="I81" s="127"/>
      <c r="J81" s="127"/>
      <c r="K81" s="127"/>
      <c r="L81" s="127"/>
      <c r="M81" s="127"/>
      <c r="N81" s="127"/>
      <c r="O81" s="127"/>
      <c r="P81" s="127"/>
      <c r="Q81" s="127"/>
      <c r="R81" s="127"/>
      <c r="S81" s="127"/>
      <c r="T81" s="127"/>
      <c r="U81" s="127"/>
      <c r="V81" s="127"/>
      <c r="W81" s="127"/>
      <c r="X81" s="127"/>
      <c r="Y81" s="127"/>
      <c r="Z81" s="127"/>
      <c r="AA81" s="127"/>
      <c r="AB81" s="127"/>
      <c r="AC81" s="127"/>
      <c r="AD81" s="127"/>
      <c r="AE81" s="127"/>
      <c r="AF81" s="127"/>
      <c r="AG81" s="127"/>
      <c r="AH81" s="127"/>
      <c r="AI81" s="127"/>
      <c r="AJ81" s="127"/>
      <c r="AK81" s="127"/>
      <c r="AL81" s="127"/>
      <c r="AM81" s="127"/>
      <c r="AN81" s="127"/>
      <c r="AO81" s="127"/>
      <c r="AP81" s="127"/>
      <c r="AQ81" s="129"/>
    </row>
    <row r="82" spans="3:43" s="67" customFormat="1" ht="15.95" customHeight="1" x14ac:dyDescent="0.25">
      <c r="C82" s="22"/>
      <c r="D82" s="127"/>
      <c r="E82" s="127"/>
      <c r="F82" s="127"/>
      <c r="G82" s="127"/>
      <c r="H82" s="127"/>
      <c r="I82" s="127"/>
      <c r="J82" s="127"/>
      <c r="K82" s="127"/>
      <c r="L82" s="127"/>
      <c r="M82" s="127"/>
      <c r="N82" s="127"/>
      <c r="O82" s="127"/>
      <c r="P82" s="127"/>
      <c r="Q82" s="127"/>
      <c r="R82" s="127"/>
      <c r="S82" s="127"/>
      <c r="T82" s="127"/>
      <c r="U82" s="127"/>
      <c r="V82" s="127"/>
      <c r="W82" s="127"/>
      <c r="X82" s="127"/>
      <c r="Y82" s="127"/>
      <c r="Z82" s="127"/>
      <c r="AA82" s="127"/>
      <c r="AB82" s="127"/>
      <c r="AC82" s="127"/>
      <c r="AD82" s="127"/>
      <c r="AE82" s="127"/>
      <c r="AF82" s="127"/>
      <c r="AG82" s="127"/>
      <c r="AH82" s="127"/>
      <c r="AI82" s="127"/>
      <c r="AJ82" s="127"/>
      <c r="AK82" s="127"/>
      <c r="AL82" s="127"/>
      <c r="AM82" s="127"/>
      <c r="AN82" s="127"/>
      <c r="AO82" s="127"/>
      <c r="AP82" s="127"/>
      <c r="AQ82" s="129"/>
    </row>
    <row r="83" spans="3:43" s="67" customFormat="1" ht="15.95" customHeight="1" x14ac:dyDescent="0.25">
      <c r="C83" s="22"/>
      <c r="D83" s="127"/>
      <c r="E83" s="127"/>
      <c r="F83" s="127"/>
      <c r="G83" s="127"/>
      <c r="H83" s="127"/>
      <c r="I83" s="127"/>
      <c r="J83" s="127"/>
      <c r="K83" s="127"/>
      <c r="L83" s="127"/>
      <c r="M83" s="127"/>
      <c r="N83" s="127"/>
      <c r="O83" s="127"/>
      <c r="P83" s="127"/>
      <c r="Q83" s="127"/>
      <c r="R83" s="127"/>
      <c r="S83" s="127"/>
      <c r="T83" s="127"/>
      <c r="U83" s="127"/>
      <c r="V83" s="127"/>
      <c r="W83" s="127"/>
      <c r="X83" s="127"/>
      <c r="Y83" s="127"/>
      <c r="Z83" s="127"/>
      <c r="AA83" s="127"/>
      <c r="AB83" s="127"/>
      <c r="AC83" s="127"/>
      <c r="AD83" s="127"/>
      <c r="AE83" s="127"/>
      <c r="AF83" s="127"/>
      <c r="AG83" s="127"/>
      <c r="AH83" s="127"/>
      <c r="AI83" s="127"/>
      <c r="AJ83" s="127"/>
      <c r="AK83" s="127"/>
      <c r="AL83" s="127"/>
      <c r="AM83" s="127"/>
      <c r="AN83" s="127"/>
      <c r="AO83" s="127"/>
      <c r="AP83" s="127"/>
      <c r="AQ83" s="129"/>
    </row>
    <row r="84" spans="3:43" s="67" customFormat="1" ht="15.95" customHeight="1" x14ac:dyDescent="0.25">
      <c r="C84" s="22"/>
      <c r="D84" s="127"/>
      <c r="E84" s="127"/>
      <c r="F84" s="127"/>
      <c r="G84" s="127"/>
      <c r="H84" s="127"/>
      <c r="I84" s="127"/>
      <c r="J84" s="127"/>
      <c r="K84" s="127"/>
      <c r="L84" s="127"/>
      <c r="M84" s="127"/>
      <c r="N84" s="127"/>
      <c r="O84" s="127"/>
      <c r="P84" s="127"/>
      <c r="Q84" s="127"/>
      <c r="R84" s="127"/>
      <c r="S84" s="127"/>
      <c r="T84" s="127"/>
      <c r="U84" s="127"/>
      <c r="V84" s="127"/>
      <c r="W84" s="127"/>
      <c r="X84" s="127"/>
      <c r="Y84" s="127"/>
      <c r="Z84" s="127"/>
      <c r="AA84" s="127"/>
      <c r="AB84" s="127"/>
      <c r="AC84" s="127"/>
      <c r="AD84" s="127"/>
      <c r="AE84" s="127"/>
      <c r="AF84" s="127"/>
      <c r="AG84" s="127"/>
      <c r="AH84" s="127"/>
      <c r="AI84" s="127"/>
      <c r="AJ84" s="127"/>
      <c r="AK84" s="127"/>
      <c r="AL84" s="127"/>
      <c r="AM84" s="127"/>
      <c r="AN84" s="127"/>
      <c r="AO84" s="127"/>
      <c r="AP84" s="127"/>
      <c r="AQ84" s="129"/>
    </row>
    <row r="85" spans="3:43" s="67" customFormat="1" ht="15.95" customHeight="1" x14ac:dyDescent="0.25">
      <c r="C85" s="22"/>
      <c r="D85" s="127"/>
      <c r="E85" s="127"/>
      <c r="F85" s="127"/>
      <c r="G85" s="127"/>
      <c r="H85" s="127"/>
      <c r="I85" s="127"/>
      <c r="J85" s="127"/>
      <c r="K85" s="127"/>
      <c r="L85" s="127"/>
      <c r="M85" s="127"/>
      <c r="N85" s="127"/>
      <c r="O85" s="127"/>
      <c r="P85" s="127"/>
      <c r="Q85" s="127"/>
      <c r="R85" s="127"/>
      <c r="S85" s="127"/>
      <c r="T85" s="127"/>
      <c r="U85" s="127"/>
      <c r="V85" s="127"/>
      <c r="W85" s="127"/>
      <c r="X85" s="127"/>
      <c r="Y85" s="127"/>
      <c r="Z85" s="127"/>
      <c r="AA85" s="127"/>
      <c r="AB85" s="127"/>
      <c r="AC85" s="127"/>
      <c r="AD85" s="127"/>
      <c r="AE85" s="127"/>
      <c r="AF85" s="127"/>
      <c r="AG85" s="127"/>
      <c r="AH85" s="127"/>
      <c r="AI85" s="127"/>
      <c r="AJ85" s="127"/>
      <c r="AK85" s="127"/>
      <c r="AL85" s="127"/>
      <c r="AM85" s="127"/>
      <c r="AN85" s="127"/>
      <c r="AO85" s="127"/>
      <c r="AP85" s="127"/>
      <c r="AQ85" s="129"/>
    </row>
    <row r="86" spans="3:43" s="67" customFormat="1" ht="15.95" customHeight="1" x14ac:dyDescent="0.25">
      <c r="AQ86" s="129"/>
    </row>
    <row r="87" spans="3:43" s="67" customFormat="1" ht="15.95" customHeight="1" x14ac:dyDescent="0.25">
      <c r="AQ87" s="129"/>
    </row>
    <row r="88" spans="3:43" s="67" customFormat="1" ht="15.95" customHeight="1" x14ac:dyDescent="0.25">
      <c r="AQ88" s="129"/>
    </row>
    <row r="89" spans="3:43" s="67" customFormat="1" ht="15.95" customHeight="1" x14ac:dyDescent="0.25">
      <c r="C89" s="22"/>
      <c r="D89" s="127"/>
      <c r="E89" s="127"/>
      <c r="F89" s="127"/>
      <c r="G89" s="127"/>
      <c r="H89" s="127"/>
      <c r="I89" s="127"/>
      <c r="J89" s="127"/>
      <c r="K89" s="127"/>
      <c r="L89" s="127"/>
      <c r="M89" s="127"/>
      <c r="N89" s="127"/>
      <c r="O89" s="127"/>
      <c r="P89" s="127"/>
      <c r="Q89" s="127"/>
      <c r="R89" s="127"/>
      <c r="S89" s="127"/>
      <c r="T89" s="127"/>
      <c r="U89" s="127"/>
      <c r="V89" s="127"/>
      <c r="W89" s="127"/>
      <c r="X89" s="127"/>
      <c r="Y89" s="127"/>
      <c r="Z89" s="127"/>
      <c r="AA89" s="127"/>
      <c r="AB89" s="127"/>
      <c r="AC89" s="127"/>
      <c r="AD89" s="127"/>
      <c r="AE89" s="127"/>
      <c r="AF89" s="127"/>
      <c r="AG89" s="127"/>
      <c r="AH89" s="127"/>
      <c r="AI89" s="127"/>
      <c r="AJ89" s="127"/>
      <c r="AK89" s="127"/>
      <c r="AL89" s="127"/>
      <c r="AM89" s="127"/>
      <c r="AN89" s="127"/>
      <c r="AO89" s="127"/>
      <c r="AP89" s="127"/>
      <c r="AQ89" s="129"/>
    </row>
    <row r="90" spans="3:43" s="67" customFormat="1" ht="15.95" customHeight="1" x14ac:dyDescent="0.25">
      <c r="C90" s="22"/>
      <c r="D90" s="142"/>
      <c r="E90" s="142"/>
      <c r="F90" s="142"/>
      <c r="G90" s="142"/>
      <c r="H90" s="142"/>
      <c r="I90" s="142"/>
      <c r="J90" s="142"/>
      <c r="K90" s="142"/>
      <c r="L90" s="142"/>
      <c r="M90" s="142"/>
      <c r="N90" s="142"/>
      <c r="O90" s="142"/>
      <c r="P90" s="142"/>
      <c r="Q90" s="142"/>
      <c r="R90" s="142"/>
      <c r="S90" s="142"/>
      <c r="T90" s="142"/>
      <c r="U90" s="142"/>
      <c r="V90" s="142"/>
      <c r="W90" s="142"/>
      <c r="X90" s="142"/>
      <c r="Y90" s="142"/>
      <c r="Z90" s="142"/>
      <c r="AA90" s="142"/>
      <c r="AB90" s="142"/>
      <c r="AC90" s="142"/>
      <c r="AD90" s="142"/>
      <c r="AE90" s="142"/>
      <c r="AF90" s="142"/>
      <c r="AG90" s="142"/>
      <c r="AH90" s="142"/>
      <c r="AI90" s="142"/>
      <c r="AJ90" s="142"/>
      <c r="AK90" s="142"/>
      <c r="AL90" s="142"/>
      <c r="AM90" s="142"/>
      <c r="AN90" s="142"/>
      <c r="AO90" s="142"/>
      <c r="AP90" s="142"/>
      <c r="AQ90" s="129"/>
    </row>
    <row r="91" spans="3:43" s="67" customFormat="1" ht="15.95" customHeight="1" x14ac:dyDescent="0.25">
      <c r="C91" s="22"/>
      <c r="D91" s="142"/>
      <c r="E91" s="142"/>
      <c r="F91" s="142"/>
      <c r="G91" s="142"/>
      <c r="H91" s="142"/>
      <c r="I91" s="142"/>
      <c r="J91" s="142"/>
      <c r="K91" s="142"/>
      <c r="L91" s="142"/>
      <c r="M91" s="142"/>
      <c r="N91" s="142"/>
      <c r="O91" s="142"/>
      <c r="P91" s="142"/>
      <c r="Q91" s="142"/>
      <c r="R91" s="142"/>
      <c r="S91" s="142"/>
      <c r="T91" s="142"/>
      <c r="U91" s="142"/>
      <c r="V91" s="142"/>
      <c r="W91" s="142"/>
      <c r="X91" s="142"/>
      <c r="Y91" s="142"/>
      <c r="Z91" s="142"/>
      <c r="AA91" s="142"/>
      <c r="AB91" s="142"/>
      <c r="AC91" s="142"/>
      <c r="AD91" s="142"/>
      <c r="AE91" s="142"/>
      <c r="AF91" s="142"/>
      <c r="AG91" s="142"/>
      <c r="AH91" s="142"/>
      <c r="AI91" s="142"/>
      <c r="AJ91" s="142"/>
      <c r="AK91" s="142"/>
      <c r="AL91" s="142"/>
      <c r="AM91" s="142"/>
      <c r="AN91" s="142"/>
      <c r="AO91" s="142"/>
      <c r="AP91" s="142"/>
      <c r="AQ91" s="129"/>
    </row>
    <row r="92" spans="3:43" s="67" customFormat="1" ht="15.95" customHeight="1" x14ac:dyDescent="0.25">
      <c r="C92" s="22"/>
      <c r="D92" s="142"/>
      <c r="E92" s="142"/>
      <c r="F92" s="142"/>
      <c r="G92" s="142"/>
      <c r="H92" s="142"/>
      <c r="I92" s="142"/>
      <c r="J92" s="142"/>
      <c r="K92" s="142"/>
      <c r="L92" s="142"/>
      <c r="M92" s="142"/>
      <c r="N92" s="142"/>
      <c r="O92" s="142"/>
      <c r="P92" s="142"/>
      <c r="Q92" s="142"/>
      <c r="R92" s="142"/>
      <c r="S92" s="142"/>
      <c r="T92" s="142"/>
      <c r="U92" s="142"/>
      <c r="V92" s="142"/>
      <c r="W92" s="142"/>
      <c r="X92" s="142"/>
      <c r="Y92" s="142"/>
      <c r="Z92" s="142"/>
      <c r="AA92" s="142"/>
      <c r="AB92" s="142"/>
      <c r="AC92" s="142"/>
      <c r="AD92" s="142"/>
      <c r="AE92" s="142"/>
      <c r="AF92" s="142"/>
      <c r="AG92" s="142"/>
      <c r="AH92" s="142"/>
      <c r="AI92" s="142"/>
      <c r="AJ92" s="142"/>
      <c r="AK92" s="142"/>
      <c r="AL92" s="142"/>
      <c r="AM92" s="142"/>
      <c r="AN92" s="142"/>
      <c r="AO92" s="142"/>
      <c r="AP92" s="142"/>
      <c r="AQ92" s="129"/>
    </row>
    <row r="93" spans="3:43" s="67" customFormat="1" ht="15.95" customHeight="1" x14ac:dyDescent="0.25">
      <c r="C93" s="22"/>
      <c r="D93" s="142"/>
      <c r="E93" s="142"/>
      <c r="F93" s="142"/>
      <c r="G93" s="142"/>
      <c r="H93" s="142"/>
      <c r="I93" s="142"/>
      <c r="J93" s="142"/>
      <c r="K93" s="142"/>
      <c r="L93" s="142"/>
      <c r="M93" s="142"/>
      <c r="N93" s="142"/>
      <c r="O93" s="142"/>
      <c r="P93" s="142"/>
      <c r="Q93" s="142"/>
      <c r="R93" s="142"/>
      <c r="S93" s="142"/>
      <c r="T93" s="142"/>
      <c r="U93" s="142"/>
      <c r="V93" s="142"/>
      <c r="W93" s="142"/>
      <c r="X93" s="142"/>
      <c r="Y93" s="142"/>
      <c r="Z93" s="142"/>
      <c r="AA93" s="142"/>
      <c r="AB93" s="142"/>
      <c r="AC93" s="142"/>
      <c r="AD93" s="142"/>
      <c r="AE93" s="142"/>
      <c r="AF93" s="142"/>
      <c r="AG93" s="142"/>
      <c r="AH93" s="142"/>
      <c r="AI93" s="142"/>
      <c r="AJ93" s="142"/>
      <c r="AK93" s="142"/>
      <c r="AL93" s="142"/>
      <c r="AM93" s="142"/>
      <c r="AN93" s="142"/>
      <c r="AO93" s="142"/>
      <c r="AP93" s="142"/>
      <c r="AQ93" s="129"/>
    </row>
    <row r="94" spans="3:43" s="67" customFormat="1" ht="15.95" customHeight="1" x14ac:dyDescent="0.25">
      <c r="C94" s="22"/>
      <c r="D94" s="142"/>
      <c r="E94" s="142"/>
      <c r="F94" s="142"/>
      <c r="G94" s="142"/>
      <c r="H94" s="142"/>
      <c r="I94" s="142"/>
      <c r="J94" s="142"/>
      <c r="K94" s="142"/>
      <c r="L94" s="142"/>
      <c r="M94" s="142"/>
      <c r="N94" s="142"/>
      <c r="O94" s="142"/>
      <c r="P94" s="142"/>
      <c r="Q94" s="142"/>
      <c r="R94" s="142"/>
      <c r="S94" s="142"/>
      <c r="T94" s="142"/>
      <c r="U94" s="142"/>
      <c r="V94" s="142"/>
      <c r="W94" s="142"/>
      <c r="X94" s="142"/>
      <c r="Y94" s="142"/>
      <c r="Z94" s="142"/>
      <c r="AA94" s="142"/>
      <c r="AB94" s="142"/>
      <c r="AC94" s="142"/>
      <c r="AD94" s="142"/>
      <c r="AE94" s="142"/>
      <c r="AF94" s="142"/>
      <c r="AG94" s="142"/>
      <c r="AH94" s="142"/>
      <c r="AI94" s="142"/>
      <c r="AJ94" s="142"/>
      <c r="AK94" s="142"/>
      <c r="AL94" s="142"/>
      <c r="AM94" s="142"/>
      <c r="AN94" s="142"/>
      <c r="AO94" s="142"/>
      <c r="AP94" s="142"/>
      <c r="AQ94" s="129"/>
    </row>
    <row r="95" spans="3:43" s="67" customFormat="1" ht="15.95" customHeight="1" x14ac:dyDescent="0.25">
      <c r="C95" s="22"/>
      <c r="D95" s="142"/>
      <c r="E95" s="142"/>
      <c r="F95" s="142"/>
      <c r="G95" s="142"/>
      <c r="H95" s="142"/>
      <c r="I95" s="142"/>
      <c r="J95" s="142"/>
      <c r="K95" s="142"/>
      <c r="L95" s="142"/>
      <c r="M95" s="142"/>
      <c r="N95" s="142"/>
      <c r="O95" s="142"/>
      <c r="P95" s="142"/>
      <c r="Q95" s="142"/>
      <c r="R95" s="142"/>
      <c r="S95" s="142"/>
      <c r="T95" s="142"/>
      <c r="U95" s="142"/>
      <c r="V95" s="142"/>
      <c r="W95" s="142"/>
      <c r="X95" s="142"/>
      <c r="Y95" s="142"/>
      <c r="Z95" s="142"/>
      <c r="AA95" s="142"/>
      <c r="AB95" s="142"/>
      <c r="AC95" s="142"/>
      <c r="AD95" s="142"/>
      <c r="AE95" s="142"/>
      <c r="AF95" s="142"/>
      <c r="AG95" s="142"/>
      <c r="AH95" s="142"/>
      <c r="AI95" s="142"/>
      <c r="AJ95" s="142"/>
      <c r="AK95" s="142"/>
      <c r="AL95" s="142"/>
      <c r="AM95" s="142"/>
      <c r="AN95" s="142"/>
      <c r="AO95" s="142"/>
      <c r="AP95" s="142"/>
      <c r="AQ95" s="129"/>
    </row>
    <row r="96" spans="3:43" s="67" customFormat="1" ht="15.95" customHeight="1" x14ac:dyDescent="0.25">
      <c r="C96" s="22"/>
      <c r="D96" s="142"/>
      <c r="E96" s="142"/>
      <c r="F96" s="142"/>
      <c r="G96" s="142"/>
      <c r="H96" s="142"/>
      <c r="I96" s="142"/>
      <c r="J96" s="142"/>
      <c r="K96" s="142"/>
      <c r="L96" s="142"/>
      <c r="M96" s="142"/>
      <c r="N96" s="142"/>
      <c r="O96" s="142"/>
      <c r="P96" s="142"/>
      <c r="Q96" s="142"/>
      <c r="R96" s="142"/>
      <c r="S96" s="142"/>
      <c r="T96" s="142"/>
      <c r="U96" s="142"/>
      <c r="V96" s="142"/>
      <c r="W96" s="142"/>
      <c r="X96" s="142"/>
      <c r="Y96" s="142"/>
      <c r="Z96" s="142"/>
      <c r="AA96" s="142"/>
      <c r="AB96" s="142"/>
      <c r="AC96" s="142"/>
      <c r="AD96" s="142"/>
      <c r="AE96" s="142"/>
      <c r="AF96" s="142"/>
      <c r="AG96" s="142"/>
      <c r="AH96" s="142"/>
      <c r="AI96" s="142"/>
      <c r="AJ96" s="142"/>
      <c r="AK96" s="142"/>
      <c r="AL96" s="142"/>
      <c r="AM96" s="142"/>
      <c r="AN96" s="142"/>
      <c r="AO96" s="142"/>
      <c r="AP96" s="142"/>
      <c r="AQ96" s="129"/>
    </row>
    <row r="97" spans="3:43" s="67" customFormat="1" ht="15.95" customHeight="1" x14ac:dyDescent="0.25">
      <c r="C97" s="22"/>
      <c r="D97" s="142"/>
      <c r="E97" s="142"/>
      <c r="F97" s="142"/>
      <c r="G97" s="142"/>
      <c r="H97" s="142"/>
      <c r="I97" s="142"/>
      <c r="J97" s="142"/>
      <c r="K97" s="142"/>
      <c r="L97" s="142"/>
      <c r="M97" s="142"/>
      <c r="N97" s="142"/>
      <c r="O97" s="142"/>
      <c r="P97" s="142"/>
      <c r="Q97" s="142"/>
      <c r="R97" s="142"/>
      <c r="S97" s="142"/>
      <c r="T97" s="142"/>
      <c r="U97" s="142"/>
      <c r="V97" s="142"/>
      <c r="W97" s="142"/>
      <c r="X97" s="142"/>
      <c r="Y97" s="142"/>
      <c r="Z97" s="142"/>
      <c r="AA97" s="142"/>
      <c r="AB97" s="142"/>
      <c r="AC97" s="142"/>
      <c r="AD97" s="142"/>
      <c r="AE97" s="142"/>
      <c r="AF97" s="142"/>
      <c r="AG97" s="142"/>
      <c r="AH97" s="142"/>
      <c r="AI97" s="142"/>
      <c r="AJ97" s="142"/>
      <c r="AK97" s="142"/>
      <c r="AL97" s="142"/>
      <c r="AM97" s="142"/>
      <c r="AN97" s="142"/>
      <c r="AO97" s="142"/>
      <c r="AP97" s="142"/>
      <c r="AQ97" s="129"/>
    </row>
    <row r="98" spans="3:43" s="67" customFormat="1" ht="15.95" customHeight="1" x14ac:dyDescent="0.25">
      <c r="C98" s="22"/>
      <c r="D98" s="142"/>
      <c r="E98" s="142"/>
      <c r="F98" s="142"/>
      <c r="G98" s="142"/>
      <c r="H98" s="142"/>
      <c r="I98" s="142"/>
      <c r="J98" s="142"/>
      <c r="K98" s="142"/>
      <c r="L98" s="142"/>
      <c r="M98" s="142"/>
      <c r="N98" s="142"/>
      <c r="O98" s="142"/>
      <c r="P98" s="142"/>
      <c r="Q98" s="142"/>
      <c r="R98" s="142"/>
      <c r="S98" s="142"/>
      <c r="T98" s="142"/>
      <c r="U98" s="142"/>
      <c r="V98" s="142"/>
      <c r="W98" s="142"/>
      <c r="X98" s="142"/>
      <c r="Y98" s="142"/>
      <c r="Z98" s="142"/>
      <c r="AA98" s="142"/>
      <c r="AB98" s="142"/>
      <c r="AC98" s="142"/>
      <c r="AD98" s="142"/>
      <c r="AE98" s="142"/>
      <c r="AF98" s="142"/>
      <c r="AG98" s="142"/>
      <c r="AH98" s="142"/>
      <c r="AI98" s="142"/>
      <c r="AJ98" s="142"/>
      <c r="AK98" s="142"/>
      <c r="AL98" s="142"/>
      <c r="AM98" s="142"/>
      <c r="AN98" s="142"/>
      <c r="AO98" s="142"/>
      <c r="AP98" s="142"/>
      <c r="AQ98" s="129"/>
    </row>
    <row r="99" spans="3:43" s="67" customFormat="1" ht="15.95" customHeight="1" x14ac:dyDescent="0.25">
      <c r="C99" s="22"/>
      <c r="D99" s="142"/>
      <c r="E99" s="142"/>
      <c r="F99" s="142"/>
      <c r="G99" s="142"/>
      <c r="H99" s="142"/>
      <c r="I99" s="142"/>
      <c r="J99" s="142"/>
      <c r="K99" s="142"/>
      <c r="L99" s="142"/>
      <c r="M99" s="142"/>
      <c r="N99" s="142"/>
      <c r="O99" s="142"/>
      <c r="P99" s="142"/>
      <c r="Q99" s="142"/>
      <c r="R99" s="142"/>
      <c r="S99" s="142"/>
      <c r="T99" s="142"/>
      <c r="U99" s="142"/>
      <c r="V99" s="142"/>
      <c r="W99" s="142"/>
      <c r="X99" s="142"/>
      <c r="Y99" s="142"/>
      <c r="Z99" s="142"/>
      <c r="AA99" s="142"/>
      <c r="AB99" s="142"/>
      <c r="AC99" s="142"/>
      <c r="AD99" s="142"/>
      <c r="AE99" s="142"/>
      <c r="AF99" s="142"/>
      <c r="AG99" s="142"/>
      <c r="AH99" s="142"/>
      <c r="AI99" s="142"/>
      <c r="AJ99" s="142"/>
      <c r="AK99" s="142"/>
      <c r="AL99" s="142"/>
      <c r="AM99" s="142"/>
      <c r="AN99" s="142"/>
      <c r="AO99" s="142"/>
      <c r="AP99" s="142"/>
      <c r="AQ99" s="129"/>
    </row>
    <row r="100" spans="3:43" s="67" customFormat="1" ht="15.95" customHeight="1" x14ac:dyDescent="0.25">
      <c r="C100" s="22"/>
      <c r="D100" s="142"/>
      <c r="E100" s="142"/>
      <c r="F100" s="142"/>
      <c r="G100" s="142"/>
      <c r="H100" s="142"/>
      <c r="I100" s="142"/>
      <c r="J100" s="142"/>
      <c r="K100" s="142"/>
      <c r="L100" s="142"/>
      <c r="M100" s="142"/>
      <c r="N100" s="142"/>
      <c r="O100" s="142"/>
      <c r="P100" s="142"/>
      <c r="Q100" s="142"/>
      <c r="R100" s="142"/>
      <c r="S100" s="142"/>
      <c r="T100" s="142"/>
      <c r="U100" s="142"/>
      <c r="V100" s="142"/>
      <c r="W100" s="142"/>
      <c r="X100" s="142"/>
      <c r="Y100" s="142"/>
      <c r="Z100" s="142"/>
      <c r="AA100" s="142"/>
      <c r="AB100" s="142"/>
      <c r="AC100" s="142"/>
      <c r="AD100" s="142"/>
      <c r="AE100" s="142"/>
      <c r="AF100" s="142"/>
      <c r="AG100" s="142"/>
      <c r="AH100" s="142"/>
      <c r="AI100" s="142"/>
      <c r="AJ100" s="142"/>
      <c r="AK100" s="142"/>
      <c r="AL100" s="142"/>
      <c r="AM100" s="142"/>
      <c r="AN100" s="142"/>
      <c r="AO100" s="142"/>
      <c r="AP100" s="142"/>
      <c r="AQ100" s="129"/>
    </row>
    <row r="101" spans="3:43" s="67" customFormat="1" ht="15.95" customHeight="1" x14ac:dyDescent="0.25">
      <c r="C101" s="22"/>
      <c r="D101" s="142"/>
      <c r="E101" s="142"/>
      <c r="F101" s="142"/>
      <c r="G101" s="142"/>
      <c r="H101" s="142"/>
      <c r="I101" s="142"/>
      <c r="J101" s="142"/>
      <c r="K101" s="142"/>
      <c r="L101" s="142"/>
      <c r="M101" s="142"/>
      <c r="N101" s="142"/>
      <c r="O101" s="142"/>
      <c r="P101" s="142"/>
      <c r="Q101" s="142"/>
      <c r="R101" s="142"/>
      <c r="S101" s="142"/>
      <c r="T101" s="142"/>
      <c r="U101" s="142"/>
      <c r="V101" s="142"/>
      <c r="W101" s="142"/>
      <c r="X101" s="142"/>
      <c r="Y101" s="142"/>
      <c r="Z101" s="142"/>
      <c r="AA101" s="142"/>
      <c r="AB101" s="142"/>
      <c r="AC101" s="142"/>
      <c r="AD101" s="142"/>
      <c r="AE101" s="142"/>
      <c r="AF101" s="142"/>
      <c r="AG101" s="142"/>
      <c r="AH101" s="142"/>
      <c r="AI101" s="142"/>
      <c r="AJ101" s="142"/>
      <c r="AK101" s="142"/>
      <c r="AL101" s="142"/>
      <c r="AM101" s="142"/>
      <c r="AN101" s="142"/>
      <c r="AO101" s="142"/>
      <c r="AP101" s="142"/>
      <c r="AQ101" s="129"/>
    </row>
    <row r="102" spans="3:43" s="67" customFormat="1" ht="15.95" customHeight="1" x14ac:dyDescent="0.25">
      <c r="C102" s="22"/>
      <c r="D102" s="142"/>
      <c r="E102" s="142"/>
      <c r="F102" s="142"/>
      <c r="G102" s="142"/>
      <c r="H102" s="142"/>
      <c r="I102" s="142"/>
      <c r="J102" s="142"/>
      <c r="K102" s="142"/>
      <c r="L102" s="142"/>
      <c r="M102" s="142"/>
      <c r="N102" s="142"/>
      <c r="O102" s="142"/>
      <c r="P102" s="142"/>
      <c r="Q102" s="142"/>
      <c r="R102" s="142"/>
      <c r="S102" s="142"/>
      <c r="T102" s="142"/>
      <c r="U102" s="142"/>
      <c r="V102" s="142"/>
      <c r="W102" s="142"/>
      <c r="X102" s="142"/>
      <c r="Y102" s="142"/>
      <c r="Z102" s="142"/>
      <c r="AA102" s="142"/>
      <c r="AB102" s="142"/>
      <c r="AC102" s="142"/>
      <c r="AD102" s="142"/>
      <c r="AE102" s="142"/>
      <c r="AF102" s="142"/>
      <c r="AG102" s="142"/>
      <c r="AH102" s="142"/>
      <c r="AI102" s="142"/>
      <c r="AJ102" s="142"/>
      <c r="AK102" s="142"/>
      <c r="AL102" s="142"/>
      <c r="AM102" s="142"/>
      <c r="AN102" s="142"/>
      <c r="AO102" s="142"/>
      <c r="AP102" s="142"/>
      <c r="AQ102" s="129"/>
    </row>
    <row r="103" spans="3:43" s="67" customFormat="1" ht="15.95" customHeight="1" x14ac:dyDescent="0.25">
      <c r="C103" s="22"/>
      <c r="D103" s="142"/>
      <c r="E103" s="142"/>
      <c r="F103" s="142"/>
      <c r="G103" s="142"/>
      <c r="H103" s="142"/>
      <c r="I103" s="142"/>
      <c r="J103" s="142"/>
      <c r="K103" s="142"/>
      <c r="L103" s="142"/>
      <c r="M103" s="142"/>
      <c r="N103" s="142"/>
      <c r="O103" s="142"/>
      <c r="P103" s="142"/>
      <c r="Q103" s="142"/>
      <c r="R103" s="142"/>
      <c r="S103" s="142"/>
      <c r="T103" s="142"/>
      <c r="U103" s="142"/>
      <c r="V103" s="142"/>
      <c r="W103" s="142"/>
      <c r="X103" s="142"/>
      <c r="Y103" s="142"/>
      <c r="Z103" s="142"/>
      <c r="AA103" s="142"/>
      <c r="AB103" s="142"/>
      <c r="AC103" s="142"/>
      <c r="AD103" s="142"/>
      <c r="AE103" s="142"/>
      <c r="AF103" s="142"/>
      <c r="AG103" s="142"/>
      <c r="AH103" s="142"/>
      <c r="AI103" s="142"/>
      <c r="AJ103" s="142"/>
      <c r="AK103" s="142"/>
      <c r="AL103" s="142"/>
      <c r="AM103" s="142"/>
      <c r="AN103" s="142"/>
      <c r="AO103" s="142"/>
      <c r="AP103" s="142"/>
      <c r="AQ103" s="129"/>
    </row>
    <row r="104" spans="3:43" s="67" customFormat="1" ht="15.95" customHeight="1" x14ac:dyDescent="0.25">
      <c r="C104" s="22"/>
      <c r="D104" s="142"/>
      <c r="E104" s="142"/>
      <c r="F104" s="142"/>
      <c r="G104" s="142"/>
      <c r="H104" s="142"/>
      <c r="I104" s="142"/>
      <c r="J104" s="142"/>
      <c r="K104" s="142"/>
      <c r="L104" s="142"/>
      <c r="M104" s="142"/>
      <c r="N104" s="142"/>
      <c r="O104" s="142"/>
      <c r="P104" s="142"/>
      <c r="Q104" s="142"/>
      <c r="R104" s="142"/>
      <c r="S104" s="142"/>
      <c r="T104" s="142"/>
      <c r="U104" s="142"/>
      <c r="V104" s="142"/>
      <c r="W104" s="142"/>
      <c r="X104" s="142"/>
      <c r="Y104" s="142"/>
      <c r="Z104" s="142"/>
      <c r="AA104" s="142"/>
      <c r="AB104" s="142"/>
      <c r="AC104" s="142"/>
      <c r="AD104" s="142"/>
      <c r="AE104" s="142"/>
      <c r="AF104" s="142"/>
      <c r="AG104" s="142"/>
      <c r="AH104" s="142"/>
      <c r="AI104" s="142"/>
      <c r="AJ104" s="142"/>
      <c r="AK104" s="142"/>
      <c r="AL104" s="142"/>
      <c r="AM104" s="142"/>
      <c r="AN104" s="142"/>
      <c r="AO104" s="142"/>
      <c r="AP104" s="142"/>
      <c r="AQ104" s="129"/>
    </row>
    <row r="105" spans="3:43" s="67" customFormat="1" ht="15.95" customHeight="1" x14ac:dyDescent="0.25">
      <c r="C105" s="22"/>
      <c r="D105" s="142"/>
      <c r="E105" s="142"/>
      <c r="F105" s="142"/>
      <c r="G105" s="142"/>
      <c r="H105" s="142"/>
      <c r="I105" s="142"/>
      <c r="J105" s="142"/>
      <c r="K105" s="142"/>
      <c r="L105" s="142"/>
      <c r="M105" s="142"/>
      <c r="N105" s="142"/>
      <c r="O105" s="142"/>
      <c r="P105" s="142"/>
      <c r="Q105" s="142"/>
      <c r="R105" s="142"/>
      <c r="S105" s="142"/>
      <c r="T105" s="142"/>
      <c r="U105" s="142"/>
      <c r="V105" s="142"/>
      <c r="W105" s="142"/>
      <c r="X105" s="142"/>
      <c r="Y105" s="142"/>
      <c r="Z105" s="142"/>
      <c r="AA105" s="142"/>
      <c r="AB105" s="142"/>
      <c r="AC105" s="142"/>
      <c r="AD105" s="142"/>
      <c r="AE105" s="142"/>
      <c r="AF105" s="142"/>
      <c r="AG105" s="142"/>
      <c r="AH105" s="142"/>
      <c r="AI105" s="142"/>
      <c r="AJ105" s="142"/>
      <c r="AK105" s="142"/>
      <c r="AL105" s="142"/>
      <c r="AM105" s="142"/>
      <c r="AN105" s="142"/>
      <c r="AO105" s="142"/>
      <c r="AP105" s="142"/>
      <c r="AQ105" s="129"/>
    </row>
    <row r="106" spans="3:43" s="67" customFormat="1" ht="15.95" customHeight="1" x14ac:dyDescent="0.25">
      <c r="C106" s="145"/>
      <c r="D106" s="145"/>
      <c r="E106" s="145"/>
      <c r="F106" s="580" t="s">
        <v>133</v>
      </c>
      <c r="G106" s="580"/>
      <c r="H106" s="580"/>
      <c r="I106" s="580"/>
      <c r="J106" s="580"/>
      <c r="K106" s="580"/>
      <c r="L106" s="580"/>
      <c r="M106" s="580"/>
      <c r="N106" s="580"/>
      <c r="O106" s="580"/>
      <c r="P106" s="580"/>
      <c r="Q106" s="580"/>
      <c r="R106" s="580"/>
      <c r="S106" s="580"/>
      <c r="T106" s="580"/>
      <c r="U106" s="580"/>
      <c r="V106" s="580"/>
      <c r="W106" s="580"/>
      <c r="X106" s="580"/>
      <c r="Y106" s="580"/>
      <c r="Z106" s="580"/>
      <c r="AA106" s="580"/>
      <c r="AB106" s="580"/>
      <c r="AC106" s="580"/>
      <c r="AD106" s="580"/>
      <c r="AE106" s="580"/>
      <c r="AF106" s="580"/>
      <c r="AG106" s="580"/>
      <c r="AH106" s="580"/>
      <c r="AI106" s="580"/>
      <c r="AJ106" s="580"/>
      <c r="AK106" s="580"/>
      <c r="AL106" s="580"/>
      <c r="AM106" s="580"/>
      <c r="AN106" s="580"/>
      <c r="AO106" s="145"/>
      <c r="AP106" s="145"/>
      <c r="AQ106" s="145"/>
    </row>
    <row r="107" spans="3:43" s="67" customFormat="1" ht="15.95" customHeight="1" x14ac:dyDescent="0.25">
      <c r="C107" s="145"/>
      <c r="D107" s="145"/>
      <c r="E107" s="145"/>
      <c r="F107" s="145"/>
      <c r="G107" s="145"/>
      <c r="H107" s="145"/>
      <c r="I107" s="145"/>
      <c r="J107" s="145"/>
      <c r="K107" s="145"/>
      <c r="L107" s="145"/>
      <c r="M107" s="145"/>
      <c r="N107" s="145"/>
      <c r="O107" s="145"/>
      <c r="P107" s="145"/>
      <c r="Q107" s="145"/>
      <c r="R107" s="145"/>
      <c r="S107" s="145"/>
      <c r="T107" s="145"/>
      <c r="U107" s="145"/>
      <c r="V107" s="145"/>
      <c r="W107" s="145"/>
      <c r="X107" s="145"/>
      <c r="Y107" s="145"/>
      <c r="Z107" s="145"/>
      <c r="AA107" s="145"/>
      <c r="AB107" s="145"/>
      <c r="AC107" s="145"/>
      <c r="AD107" s="145"/>
      <c r="AE107" s="145"/>
      <c r="AF107" s="145"/>
      <c r="AG107" s="145"/>
      <c r="AH107" s="145"/>
      <c r="AI107" s="145"/>
      <c r="AJ107" s="145"/>
      <c r="AK107" s="145"/>
      <c r="AL107" s="145"/>
      <c r="AM107" s="145"/>
      <c r="AN107" s="145"/>
      <c r="AO107" s="145"/>
      <c r="AP107" s="145"/>
      <c r="AQ107" s="145"/>
    </row>
    <row r="108" spans="3:43" s="67" customFormat="1" ht="15.95" customHeight="1" x14ac:dyDescent="0.25">
      <c r="C108" s="581" t="s">
        <v>660</v>
      </c>
      <c r="D108" s="582"/>
      <c r="E108" s="582"/>
      <c r="F108" s="582"/>
      <c r="G108" s="582"/>
      <c r="H108" s="582"/>
      <c r="I108" s="582"/>
      <c r="J108" s="582"/>
      <c r="K108" s="582"/>
      <c r="L108" s="582"/>
      <c r="M108" s="582"/>
      <c r="N108" s="582"/>
      <c r="O108" s="582"/>
      <c r="P108" s="582"/>
      <c r="Q108" s="582"/>
      <c r="R108" s="582"/>
      <c r="S108" s="582"/>
      <c r="T108" s="582"/>
      <c r="U108" s="582"/>
      <c r="V108" s="582"/>
      <c r="W108" s="582"/>
      <c r="X108" s="582"/>
      <c r="Y108" s="582"/>
      <c r="Z108" s="582"/>
      <c r="AA108" s="582"/>
      <c r="AB108" s="582"/>
      <c r="AC108" s="582"/>
      <c r="AD108" s="582"/>
      <c r="AE108" s="582"/>
      <c r="AF108" s="582"/>
      <c r="AG108" s="582"/>
      <c r="AH108" s="582"/>
      <c r="AI108" s="582"/>
      <c r="AJ108" s="582"/>
      <c r="AK108" s="582"/>
      <c r="AL108" s="582"/>
      <c r="AM108" s="582"/>
      <c r="AN108" s="582"/>
      <c r="AO108" s="582"/>
      <c r="AP108" s="582"/>
      <c r="AQ108" s="583"/>
    </row>
    <row r="109" spans="3:43" s="67" customFormat="1" ht="15.95" customHeight="1" x14ac:dyDescent="0.25">
      <c r="C109" s="584"/>
      <c r="D109" s="585"/>
      <c r="E109" s="585"/>
      <c r="F109" s="585"/>
      <c r="G109" s="585"/>
      <c r="H109" s="585"/>
      <c r="I109" s="585"/>
      <c r="J109" s="585"/>
      <c r="K109" s="585"/>
      <c r="L109" s="585"/>
      <c r="M109" s="585"/>
      <c r="N109" s="585"/>
      <c r="O109" s="585"/>
      <c r="P109" s="585"/>
      <c r="Q109" s="585"/>
      <c r="R109" s="585"/>
      <c r="S109" s="585"/>
      <c r="T109" s="585"/>
      <c r="U109" s="585"/>
      <c r="V109" s="585"/>
      <c r="W109" s="585"/>
      <c r="X109" s="585"/>
      <c r="Y109" s="585"/>
      <c r="Z109" s="585"/>
      <c r="AA109" s="585"/>
      <c r="AB109" s="585"/>
      <c r="AC109" s="585"/>
      <c r="AD109" s="585"/>
      <c r="AE109" s="585"/>
      <c r="AF109" s="585"/>
      <c r="AG109" s="585"/>
      <c r="AH109" s="585"/>
      <c r="AI109" s="585"/>
      <c r="AJ109" s="585"/>
      <c r="AK109" s="585"/>
      <c r="AL109" s="585"/>
      <c r="AM109" s="585"/>
      <c r="AN109" s="585"/>
      <c r="AO109" s="585"/>
      <c r="AP109" s="585"/>
      <c r="AQ109" s="586"/>
    </row>
    <row r="110" spans="3:43" s="67" customFormat="1" ht="15.95" customHeight="1" x14ac:dyDescent="0.25">
      <c r="C110" s="587"/>
      <c r="D110" s="588"/>
      <c r="E110" s="588"/>
      <c r="F110" s="588"/>
      <c r="G110" s="588"/>
      <c r="H110" s="588"/>
      <c r="I110" s="588"/>
      <c r="J110" s="588"/>
      <c r="K110" s="588"/>
      <c r="L110" s="588"/>
      <c r="M110" s="588"/>
      <c r="N110" s="588"/>
      <c r="O110" s="588"/>
      <c r="P110" s="588"/>
      <c r="Q110" s="588"/>
      <c r="R110" s="588"/>
      <c r="S110" s="588"/>
      <c r="T110" s="588"/>
      <c r="U110" s="588"/>
      <c r="V110" s="588"/>
      <c r="W110" s="588"/>
      <c r="X110" s="588"/>
      <c r="Y110" s="588"/>
      <c r="Z110" s="588"/>
      <c r="AA110" s="588"/>
      <c r="AB110" s="588"/>
      <c r="AC110" s="588"/>
      <c r="AD110" s="588"/>
      <c r="AE110" s="588"/>
      <c r="AF110" s="588"/>
      <c r="AG110" s="588"/>
      <c r="AH110" s="588"/>
      <c r="AI110" s="588"/>
      <c r="AJ110" s="588"/>
      <c r="AK110" s="588"/>
      <c r="AL110" s="588"/>
      <c r="AM110" s="588"/>
      <c r="AN110" s="588"/>
      <c r="AO110" s="588"/>
      <c r="AP110" s="588"/>
      <c r="AQ110" s="589"/>
    </row>
    <row r="111" spans="3:43" s="67" customFormat="1" ht="15.95" customHeight="1" x14ac:dyDescent="0.25">
      <c r="C111" s="152"/>
      <c r="D111" s="152"/>
      <c r="E111" s="152"/>
      <c r="F111" s="152"/>
      <c r="G111" s="152"/>
      <c r="H111" s="152"/>
      <c r="I111" s="152"/>
      <c r="J111" s="152"/>
      <c r="K111" s="152"/>
      <c r="L111" s="152"/>
      <c r="M111" s="152"/>
      <c r="N111" s="152"/>
      <c r="O111" s="152"/>
      <c r="P111" s="152"/>
      <c r="Q111" s="152"/>
      <c r="R111" s="152"/>
      <c r="S111" s="152"/>
      <c r="T111" s="152"/>
      <c r="U111" s="152"/>
      <c r="V111" s="152"/>
      <c r="W111" s="152"/>
      <c r="X111" s="152"/>
      <c r="Y111" s="152"/>
      <c r="Z111" s="152"/>
      <c r="AA111" s="152"/>
      <c r="AB111" s="152"/>
      <c r="AC111" s="152"/>
      <c r="AD111" s="152"/>
      <c r="AE111" s="152"/>
      <c r="AF111" s="152"/>
      <c r="AG111" s="152"/>
      <c r="AH111" s="152"/>
      <c r="AI111" s="152"/>
      <c r="AJ111" s="152"/>
      <c r="AK111" s="152"/>
      <c r="AL111" s="152"/>
      <c r="AM111" s="152"/>
      <c r="AN111" s="152"/>
      <c r="AO111" s="152"/>
      <c r="AP111" s="152"/>
      <c r="AQ111" s="152"/>
    </row>
    <row r="112" spans="3:43" s="67" customFormat="1" ht="15.95" customHeight="1" x14ac:dyDescent="0.25">
      <c r="C112" s="145"/>
      <c r="D112" s="145"/>
      <c r="E112" s="145"/>
      <c r="F112" s="580" t="s">
        <v>134</v>
      </c>
      <c r="G112" s="580"/>
      <c r="H112" s="580"/>
      <c r="I112" s="580"/>
      <c r="J112" s="580"/>
      <c r="K112" s="580"/>
      <c r="L112" s="580"/>
      <c r="M112" s="580"/>
      <c r="N112" s="580"/>
      <c r="O112" s="580"/>
      <c r="P112" s="580"/>
      <c r="Q112" s="580"/>
      <c r="R112" s="580"/>
      <c r="S112" s="580"/>
      <c r="T112" s="580"/>
      <c r="U112" s="580"/>
      <c r="V112" s="580"/>
      <c r="W112" s="580"/>
      <c r="X112" s="580"/>
      <c r="Y112" s="580"/>
      <c r="Z112" s="580"/>
      <c r="AA112" s="580"/>
      <c r="AB112" s="580"/>
      <c r="AC112" s="580"/>
      <c r="AD112" s="580"/>
      <c r="AE112" s="580"/>
      <c r="AF112" s="580"/>
      <c r="AG112" s="580"/>
      <c r="AH112" s="580"/>
      <c r="AI112" s="580"/>
      <c r="AJ112" s="580"/>
      <c r="AK112" s="580"/>
      <c r="AL112" s="580"/>
      <c r="AM112" s="580"/>
      <c r="AN112" s="580"/>
      <c r="AO112" s="145"/>
      <c r="AP112" s="145"/>
      <c r="AQ112" s="145"/>
    </row>
    <row r="113" spans="3:43" s="67" customFormat="1" ht="15.95" customHeight="1" x14ac:dyDescent="0.25">
      <c r="C113" s="144"/>
      <c r="D113" s="144"/>
      <c r="E113" s="144"/>
      <c r="F113" s="144"/>
      <c r="G113" s="144"/>
      <c r="H113" s="144"/>
      <c r="I113" s="145"/>
      <c r="J113" s="144"/>
      <c r="K113" s="144"/>
      <c r="L113" s="144"/>
      <c r="M113" s="144"/>
      <c r="N113" s="144"/>
      <c r="O113" s="144"/>
      <c r="P113" s="145"/>
      <c r="Q113" s="144"/>
      <c r="R113" s="144"/>
      <c r="S113" s="144"/>
      <c r="T113" s="144"/>
      <c r="U113" s="144"/>
      <c r="V113" s="144"/>
      <c r="W113" s="145"/>
      <c r="X113" s="144"/>
      <c r="Y113" s="144"/>
      <c r="Z113" s="144"/>
      <c r="AA113" s="144"/>
      <c r="AB113" s="144"/>
      <c r="AC113" s="144"/>
      <c r="AD113" s="145"/>
      <c r="AE113" s="144"/>
      <c r="AF113" s="144"/>
      <c r="AG113" s="144"/>
      <c r="AH113" s="144"/>
      <c r="AI113" s="144"/>
      <c r="AJ113" s="144"/>
      <c r="AK113" s="145"/>
      <c r="AL113" s="144"/>
      <c r="AM113" s="144"/>
      <c r="AN113" s="144"/>
      <c r="AO113" s="144"/>
      <c r="AP113" s="144"/>
      <c r="AQ113" s="144"/>
    </row>
    <row r="114" spans="3:43" s="67" customFormat="1" ht="15.95" customHeight="1" x14ac:dyDescent="0.25">
      <c r="C114" s="581" t="s">
        <v>135</v>
      </c>
      <c r="D114" s="582"/>
      <c r="E114" s="582"/>
      <c r="F114" s="582"/>
      <c r="G114" s="582"/>
      <c r="H114" s="582"/>
      <c r="I114" s="582"/>
      <c r="J114" s="582"/>
      <c r="K114" s="582"/>
      <c r="L114" s="582"/>
      <c r="M114" s="582"/>
      <c r="N114" s="582"/>
      <c r="O114" s="582"/>
      <c r="P114" s="582"/>
      <c r="Q114" s="582"/>
      <c r="R114" s="582"/>
      <c r="S114" s="582"/>
      <c r="T114" s="582"/>
      <c r="U114" s="582"/>
      <c r="V114" s="582"/>
      <c r="W114" s="582"/>
      <c r="X114" s="582"/>
      <c r="Y114" s="582"/>
      <c r="Z114" s="582"/>
      <c r="AA114" s="582"/>
      <c r="AB114" s="582"/>
      <c r="AC114" s="582"/>
      <c r="AD114" s="582"/>
      <c r="AE114" s="582"/>
      <c r="AF114" s="582"/>
      <c r="AG114" s="582"/>
      <c r="AH114" s="582"/>
      <c r="AI114" s="582"/>
      <c r="AJ114" s="582"/>
      <c r="AK114" s="582"/>
      <c r="AL114" s="582"/>
      <c r="AM114" s="582"/>
      <c r="AN114" s="582"/>
      <c r="AO114" s="582"/>
      <c r="AP114" s="582"/>
      <c r="AQ114" s="583"/>
    </row>
    <row r="115" spans="3:43" s="67" customFormat="1" ht="15.95" customHeight="1" x14ac:dyDescent="0.25">
      <c r="C115" s="584"/>
      <c r="D115" s="585"/>
      <c r="E115" s="585"/>
      <c r="F115" s="585"/>
      <c r="G115" s="585"/>
      <c r="H115" s="585"/>
      <c r="I115" s="585"/>
      <c r="J115" s="585"/>
      <c r="K115" s="585"/>
      <c r="L115" s="585"/>
      <c r="M115" s="585"/>
      <c r="N115" s="585"/>
      <c r="O115" s="585"/>
      <c r="P115" s="585"/>
      <c r="Q115" s="585"/>
      <c r="R115" s="585"/>
      <c r="S115" s="585"/>
      <c r="T115" s="585"/>
      <c r="U115" s="585"/>
      <c r="V115" s="585"/>
      <c r="W115" s="585"/>
      <c r="X115" s="585"/>
      <c r="Y115" s="585"/>
      <c r="Z115" s="585"/>
      <c r="AA115" s="585"/>
      <c r="AB115" s="585"/>
      <c r="AC115" s="585"/>
      <c r="AD115" s="585"/>
      <c r="AE115" s="585"/>
      <c r="AF115" s="585"/>
      <c r="AG115" s="585"/>
      <c r="AH115" s="585"/>
      <c r="AI115" s="585"/>
      <c r="AJ115" s="585"/>
      <c r="AK115" s="585"/>
      <c r="AL115" s="585"/>
      <c r="AM115" s="585"/>
      <c r="AN115" s="585"/>
      <c r="AO115" s="585"/>
      <c r="AP115" s="585"/>
      <c r="AQ115" s="586"/>
    </row>
    <row r="116" spans="3:43" s="67" customFormat="1" ht="15.95" customHeight="1" x14ac:dyDescent="0.25">
      <c r="C116" s="587"/>
      <c r="D116" s="588"/>
      <c r="E116" s="588"/>
      <c r="F116" s="588"/>
      <c r="G116" s="588"/>
      <c r="H116" s="588"/>
      <c r="I116" s="588"/>
      <c r="J116" s="588"/>
      <c r="K116" s="588"/>
      <c r="L116" s="588"/>
      <c r="M116" s="588"/>
      <c r="N116" s="588"/>
      <c r="O116" s="588"/>
      <c r="P116" s="588"/>
      <c r="Q116" s="588"/>
      <c r="R116" s="588"/>
      <c r="S116" s="588"/>
      <c r="T116" s="588"/>
      <c r="U116" s="588"/>
      <c r="V116" s="588"/>
      <c r="W116" s="588"/>
      <c r="X116" s="588"/>
      <c r="Y116" s="588"/>
      <c r="Z116" s="588"/>
      <c r="AA116" s="588"/>
      <c r="AB116" s="588"/>
      <c r="AC116" s="588"/>
      <c r="AD116" s="588"/>
      <c r="AE116" s="588"/>
      <c r="AF116" s="588"/>
      <c r="AG116" s="588"/>
      <c r="AH116" s="588"/>
      <c r="AI116" s="588"/>
      <c r="AJ116" s="588"/>
      <c r="AK116" s="588"/>
      <c r="AL116" s="588"/>
      <c r="AM116" s="588"/>
      <c r="AN116" s="588"/>
      <c r="AO116" s="588"/>
      <c r="AP116" s="588"/>
      <c r="AQ116" s="589"/>
    </row>
    <row r="117" spans="3:43" s="67" customFormat="1" ht="15.95" customHeight="1" x14ac:dyDescent="0.25">
      <c r="C117" s="579" t="s">
        <v>967</v>
      </c>
      <c r="D117" s="579"/>
      <c r="E117" s="579"/>
      <c r="F117" s="579"/>
      <c r="G117" s="579"/>
      <c r="H117" s="579"/>
      <c r="I117" s="579"/>
      <c r="J117" s="579"/>
      <c r="K117" s="579"/>
      <c r="L117" s="579"/>
      <c r="M117" s="579"/>
      <c r="N117" s="579"/>
      <c r="O117" s="579"/>
      <c r="P117" s="579"/>
      <c r="Q117" s="579"/>
      <c r="R117" s="579"/>
      <c r="S117" s="579"/>
      <c r="T117" s="579"/>
      <c r="U117" s="579"/>
      <c r="V117" s="579"/>
      <c r="W117" s="579"/>
      <c r="X117" s="579"/>
      <c r="Y117" s="579"/>
      <c r="Z117" s="579"/>
      <c r="AA117" s="579"/>
      <c r="AB117" s="579"/>
      <c r="AC117" s="579"/>
      <c r="AD117" s="579"/>
      <c r="AE117" s="579"/>
      <c r="AF117" s="579"/>
      <c r="AG117" s="579"/>
      <c r="AH117" s="579"/>
      <c r="AI117" s="579"/>
      <c r="AJ117" s="579"/>
      <c r="AK117" s="579"/>
      <c r="AL117" s="579"/>
      <c r="AM117" s="579"/>
      <c r="AN117" s="579"/>
      <c r="AO117" s="579"/>
      <c r="AP117" s="579"/>
      <c r="AQ117" s="579"/>
    </row>
    <row r="118" spans="3:43" s="67" customFormat="1" ht="15.95" customHeight="1" x14ac:dyDescent="0.25"/>
    <row r="119" spans="3:43" s="67" customFormat="1" ht="15.95" customHeight="1" thickBot="1" x14ac:dyDescent="0.3">
      <c r="C119" s="578" t="s">
        <v>1000</v>
      </c>
      <c r="D119" s="578"/>
      <c r="E119" s="578"/>
      <c r="F119" s="578"/>
      <c r="G119" s="578"/>
      <c r="H119" s="578"/>
      <c r="I119" s="578"/>
      <c r="J119" s="578"/>
      <c r="K119" s="578"/>
      <c r="L119" s="578"/>
      <c r="M119" s="578"/>
      <c r="N119" s="578"/>
      <c r="O119" s="578"/>
      <c r="P119" s="578"/>
      <c r="Q119" s="578"/>
      <c r="R119" s="578"/>
      <c r="S119" s="578"/>
      <c r="T119" s="578"/>
      <c r="U119" s="578"/>
      <c r="V119" s="578"/>
      <c r="W119" s="232"/>
      <c r="X119" s="578" t="s">
        <v>1001</v>
      </c>
      <c r="Y119" s="578"/>
      <c r="Z119" s="578"/>
      <c r="AA119" s="578"/>
      <c r="AB119" s="578"/>
      <c r="AC119" s="578"/>
      <c r="AD119" s="578"/>
      <c r="AE119" s="578"/>
      <c r="AF119" s="578"/>
      <c r="AG119" s="578"/>
      <c r="AH119" s="578"/>
      <c r="AI119" s="578"/>
      <c r="AJ119" s="578"/>
      <c r="AK119" s="232"/>
      <c r="AL119" s="578" t="s">
        <v>1002</v>
      </c>
      <c r="AM119" s="578"/>
      <c r="AN119" s="578"/>
      <c r="AO119" s="578"/>
      <c r="AP119" s="578"/>
      <c r="AQ119" s="578"/>
    </row>
    <row r="120" spans="3:43" s="67" customFormat="1" ht="15.95" customHeight="1" thickBot="1" x14ac:dyDescent="0.3">
      <c r="C120" s="591"/>
      <c r="D120" s="592"/>
      <c r="E120" s="592"/>
      <c r="F120" s="592"/>
      <c r="G120" s="592"/>
      <c r="H120" s="592"/>
      <c r="I120" s="592"/>
      <c r="J120" s="592"/>
      <c r="K120" s="592"/>
      <c r="L120" s="592"/>
      <c r="M120" s="592"/>
      <c r="N120" s="592"/>
      <c r="O120" s="592"/>
      <c r="P120" s="592"/>
      <c r="Q120" s="592"/>
      <c r="R120" s="592"/>
      <c r="S120" s="592"/>
      <c r="T120" s="592"/>
      <c r="U120" s="592"/>
      <c r="V120" s="593"/>
      <c r="W120" s="145"/>
      <c r="X120" s="591"/>
      <c r="Y120" s="592"/>
      <c r="Z120" s="592"/>
      <c r="AA120" s="592"/>
      <c r="AB120" s="592"/>
      <c r="AC120" s="592"/>
      <c r="AD120" s="592"/>
      <c r="AE120" s="592"/>
      <c r="AF120" s="592"/>
      <c r="AG120" s="592"/>
      <c r="AH120" s="592"/>
      <c r="AI120" s="592"/>
      <c r="AJ120" s="593"/>
      <c r="AK120" s="145"/>
      <c r="AL120" s="594"/>
      <c r="AM120" s="595"/>
      <c r="AN120" s="595"/>
      <c r="AO120" s="595"/>
      <c r="AP120" s="595"/>
      <c r="AQ120" s="596"/>
    </row>
    <row r="121" spans="3:43" s="67" customFormat="1" ht="15.95" customHeight="1" x14ac:dyDescent="0.25"/>
    <row r="122" spans="3:43" s="67" customFormat="1" ht="15.95" hidden="1" customHeight="1" x14ac:dyDescent="0.25"/>
    <row r="123" spans="3:43" s="67" customFormat="1" ht="15.95" hidden="1" customHeight="1" x14ac:dyDescent="0.25"/>
    <row r="124" spans="3:43" s="67" customFormat="1" ht="15.95" hidden="1" customHeight="1" x14ac:dyDescent="0.25"/>
    <row r="125" spans="3:43" s="67" customFormat="1" ht="15.95" hidden="1" customHeight="1" x14ac:dyDescent="0.25"/>
    <row r="126" spans="3:43" s="67" customFormat="1" ht="15.95" hidden="1" customHeight="1" x14ac:dyDescent="0.25"/>
    <row r="127" spans="3:43" s="67" customFormat="1" ht="15.95" hidden="1" customHeight="1" x14ac:dyDescent="0.25">
      <c r="C127" s="144"/>
      <c r="D127" s="144"/>
      <c r="E127" s="144"/>
      <c r="F127" s="144"/>
      <c r="G127" s="144"/>
      <c r="H127" s="144"/>
      <c r="I127" s="145"/>
      <c r="J127" s="144"/>
      <c r="K127" s="144"/>
      <c r="L127" s="144"/>
      <c r="M127" s="144"/>
      <c r="N127" s="144"/>
      <c r="O127" s="144"/>
      <c r="P127" s="145"/>
      <c r="Q127" s="144"/>
      <c r="R127" s="144"/>
      <c r="S127" s="144"/>
      <c r="T127" s="144"/>
      <c r="U127" s="144"/>
      <c r="V127" s="144"/>
      <c r="W127" s="145"/>
      <c r="X127" s="144"/>
      <c r="Y127" s="144"/>
      <c r="Z127" s="144"/>
      <c r="AA127" s="144"/>
      <c r="AB127" s="144"/>
      <c r="AC127" s="144"/>
      <c r="AD127" s="145"/>
      <c r="AE127" s="144"/>
      <c r="AF127" s="144"/>
      <c r="AG127" s="144"/>
      <c r="AH127" s="144"/>
      <c r="AI127" s="144"/>
      <c r="AJ127" s="144"/>
      <c r="AK127" s="145"/>
      <c r="AL127" s="144"/>
      <c r="AM127" s="144"/>
      <c r="AN127" s="144"/>
      <c r="AO127" s="144"/>
      <c r="AP127" s="144"/>
      <c r="AQ127" s="144"/>
    </row>
    <row r="128" spans="3:43" s="67" customFormat="1" ht="15.95" hidden="1" customHeight="1" x14ac:dyDescent="0.25"/>
    <row r="129" spans="3:43" s="67" customFormat="1" ht="15.95" hidden="1" customHeight="1" x14ac:dyDescent="0.25"/>
    <row r="130" spans="3:43" s="67" customFormat="1" ht="15.95" hidden="1" customHeight="1" x14ac:dyDescent="0.25"/>
    <row r="131" spans="3:43" s="67" customFormat="1" ht="15.95" hidden="1" customHeight="1" x14ac:dyDescent="0.25"/>
    <row r="132" spans="3:43" s="67" customFormat="1" ht="15.95" hidden="1" customHeight="1" x14ac:dyDescent="0.25"/>
    <row r="133" spans="3:43" s="67" customFormat="1" ht="15.95" hidden="1" customHeight="1" x14ac:dyDescent="0.25">
      <c r="AQ133" s="129"/>
    </row>
    <row r="134" spans="3:43" s="67" customFormat="1" ht="15.95" hidden="1" customHeight="1" x14ac:dyDescent="0.25">
      <c r="AQ134" s="129"/>
    </row>
    <row r="135" spans="3:43" s="67" customFormat="1" ht="15.95" hidden="1" customHeight="1" x14ac:dyDescent="0.25">
      <c r="C135" s="22"/>
      <c r="D135" s="127"/>
      <c r="E135" s="127"/>
      <c r="F135" s="127"/>
      <c r="G135" s="127"/>
      <c r="H135" s="127"/>
      <c r="I135" s="127"/>
      <c r="J135" s="127"/>
      <c r="K135" s="127"/>
      <c r="L135" s="127"/>
      <c r="M135" s="127"/>
      <c r="N135" s="127"/>
      <c r="O135" s="127"/>
      <c r="P135" s="127"/>
      <c r="Q135" s="127"/>
      <c r="R135" s="127"/>
      <c r="S135" s="127"/>
      <c r="T135" s="127"/>
      <c r="U135" s="127"/>
      <c r="V135" s="127"/>
      <c r="W135" s="127"/>
      <c r="X135" s="127"/>
      <c r="Y135" s="127"/>
      <c r="Z135" s="127"/>
      <c r="AA135" s="127"/>
      <c r="AB135" s="127"/>
      <c r="AC135" s="127"/>
      <c r="AD135" s="127"/>
      <c r="AE135" s="127"/>
      <c r="AF135" s="127"/>
      <c r="AG135" s="127"/>
      <c r="AH135" s="127"/>
      <c r="AI135" s="127"/>
      <c r="AJ135" s="127"/>
      <c r="AK135" s="127"/>
      <c r="AL135" s="127"/>
      <c r="AM135" s="127"/>
      <c r="AN135" s="127"/>
      <c r="AO135" s="127"/>
      <c r="AP135" s="127"/>
      <c r="AQ135" s="129"/>
    </row>
    <row r="136" spans="3:43" s="67" customFormat="1" ht="15.95" hidden="1" customHeight="1" x14ac:dyDescent="0.25">
      <c r="C136" s="22"/>
      <c r="D136" s="127"/>
      <c r="E136" s="127"/>
      <c r="F136" s="127"/>
      <c r="G136" s="127"/>
      <c r="H136" s="127"/>
      <c r="I136" s="127"/>
      <c r="J136" s="127"/>
      <c r="K136" s="127"/>
      <c r="L136" s="127"/>
      <c r="M136" s="127"/>
      <c r="N136" s="127"/>
      <c r="O136" s="127"/>
      <c r="P136" s="127"/>
      <c r="Q136" s="127"/>
      <c r="R136" s="127"/>
      <c r="S136" s="127"/>
      <c r="T136" s="127"/>
      <c r="U136" s="127"/>
      <c r="V136" s="127"/>
      <c r="W136" s="127"/>
      <c r="X136" s="127"/>
      <c r="Y136" s="127"/>
      <c r="Z136" s="127"/>
      <c r="AA136" s="127"/>
      <c r="AB136" s="127"/>
      <c r="AC136" s="127"/>
      <c r="AD136" s="127"/>
      <c r="AE136" s="127"/>
      <c r="AF136" s="127"/>
      <c r="AG136" s="127"/>
      <c r="AH136" s="127"/>
      <c r="AI136" s="127"/>
      <c r="AJ136" s="127"/>
      <c r="AK136" s="127"/>
      <c r="AL136" s="127"/>
      <c r="AM136" s="127"/>
      <c r="AN136" s="127"/>
      <c r="AO136" s="127"/>
      <c r="AP136" s="127"/>
      <c r="AQ136" s="129"/>
    </row>
    <row r="137" spans="3:43" s="67" customFormat="1" ht="15.95" hidden="1" customHeight="1" x14ac:dyDescent="0.25">
      <c r="C137" s="22"/>
      <c r="D137" s="127"/>
      <c r="E137" s="127"/>
      <c r="F137" s="127"/>
      <c r="G137" s="127"/>
      <c r="H137" s="127"/>
      <c r="I137" s="127"/>
      <c r="J137" s="127"/>
      <c r="K137" s="127"/>
      <c r="L137" s="127"/>
      <c r="M137" s="127"/>
      <c r="N137" s="127"/>
      <c r="O137" s="127"/>
      <c r="P137" s="127"/>
      <c r="Q137" s="127"/>
      <c r="R137" s="127"/>
      <c r="S137" s="127"/>
      <c r="T137" s="127"/>
      <c r="U137" s="127"/>
      <c r="V137" s="127"/>
      <c r="W137" s="127"/>
      <c r="X137" s="127"/>
      <c r="Y137" s="127"/>
      <c r="Z137" s="127"/>
      <c r="AA137" s="127"/>
      <c r="AB137" s="127"/>
      <c r="AC137" s="127"/>
      <c r="AD137" s="127"/>
      <c r="AE137" s="127"/>
      <c r="AF137" s="127"/>
      <c r="AG137" s="127"/>
      <c r="AH137" s="127"/>
      <c r="AI137" s="127"/>
      <c r="AJ137" s="127"/>
      <c r="AK137" s="127"/>
      <c r="AL137" s="127"/>
      <c r="AM137" s="127"/>
      <c r="AN137" s="127"/>
      <c r="AO137" s="127"/>
      <c r="AP137" s="127"/>
      <c r="AQ137" s="129"/>
    </row>
    <row r="138" spans="3:43" s="67" customFormat="1" ht="15.95" hidden="1" customHeight="1" x14ac:dyDescent="0.25">
      <c r="C138" s="22"/>
      <c r="D138" s="127"/>
      <c r="E138" s="127"/>
      <c r="F138" s="127"/>
      <c r="G138" s="127"/>
      <c r="H138" s="127"/>
      <c r="I138" s="127"/>
      <c r="J138" s="127"/>
      <c r="K138" s="127"/>
      <c r="L138" s="127"/>
      <c r="M138" s="127"/>
      <c r="N138" s="127"/>
      <c r="O138" s="127"/>
      <c r="P138" s="127"/>
      <c r="Q138" s="127"/>
      <c r="R138" s="127"/>
      <c r="S138" s="127"/>
      <c r="T138" s="127"/>
      <c r="U138" s="127"/>
      <c r="V138" s="127"/>
      <c r="W138" s="127"/>
      <c r="X138" s="127"/>
      <c r="Y138" s="127"/>
      <c r="Z138" s="127"/>
      <c r="AA138" s="127"/>
      <c r="AB138" s="127"/>
      <c r="AC138" s="127"/>
      <c r="AD138" s="127"/>
      <c r="AE138" s="127"/>
      <c r="AF138" s="127"/>
      <c r="AG138" s="127"/>
      <c r="AH138" s="127"/>
      <c r="AI138" s="127"/>
      <c r="AJ138" s="127"/>
      <c r="AK138" s="127"/>
      <c r="AL138" s="127"/>
      <c r="AM138" s="127"/>
      <c r="AN138" s="127"/>
      <c r="AO138" s="127"/>
      <c r="AP138" s="127"/>
      <c r="AQ138" s="129"/>
    </row>
    <row r="139" spans="3:43" s="67" customFormat="1" ht="15.95" hidden="1" customHeight="1" x14ac:dyDescent="0.25">
      <c r="C139" s="22"/>
      <c r="D139" s="127"/>
      <c r="E139" s="127"/>
      <c r="F139" s="127"/>
      <c r="G139" s="127"/>
      <c r="H139" s="127"/>
      <c r="I139" s="127"/>
      <c r="J139" s="127"/>
      <c r="K139" s="127"/>
      <c r="L139" s="127"/>
      <c r="M139" s="127"/>
      <c r="N139" s="127"/>
      <c r="O139" s="127"/>
      <c r="P139" s="127"/>
      <c r="Q139" s="127"/>
      <c r="R139" s="127"/>
      <c r="S139" s="127"/>
      <c r="T139" s="127"/>
      <c r="U139" s="127"/>
      <c r="V139" s="127"/>
      <c r="W139" s="127"/>
      <c r="X139" s="127"/>
      <c r="Y139" s="127"/>
      <c r="Z139" s="127"/>
      <c r="AA139" s="127"/>
      <c r="AB139" s="127"/>
      <c r="AC139" s="127"/>
      <c r="AD139" s="127"/>
      <c r="AE139" s="127"/>
      <c r="AF139" s="127"/>
      <c r="AG139" s="127"/>
      <c r="AH139" s="127"/>
      <c r="AI139" s="127"/>
      <c r="AJ139" s="127"/>
      <c r="AK139" s="127"/>
      <c r="AL139" s="127"/>
      <c r="AM139" s="127"/>
      <c r="AN139" s="127"/>
      <c r="AO139" s="127"/>
      <c r="AP139" s="127"/>
      <c r="AQ139" s="129"/>
    </row>
    <row r="140" spans="3:43" s="67" customFormat="1" ht="15.95" hidden="1" customHeight="1" x14ac:dyDescent="0.25">
      <c r="C140" s="22"/>
      <c r="D140" s="127"/>
      <c r="E140" s="127"/>
      <c r="F140" s="127"/>
      <c r="G140" s="127"/>
      <c r="H140" s="127"/>
      <c r="I140" s="127"/>
      <c r="J140" s="127"/>
      <c r="K140" s="127"/>
      <c r="L140" s="127"/>
      <c r="M140" s="127"/>
      <c r="N140" s="127"/>
      <c r="O140" s="127"/>
      <c r="P140" s="127"/>
      <c r="Q140" s="127"/>
      <c r="R140" s="127"/>
      <c r="S140" s="127"/>
      <c r="T140" s="127"/>
      <c r="U140" s="127"/>
      <c r="V140" s="127"/>
      <c r="W140" s="127"/>
      <c r="X140" s="127"/>
      <c r="Y140" s="127"/>
      <c r="Z140" s="127"/>
      <c r="AA140" s="127"/>
      <c r="AB140" s="127"/>
      <c r="AC140" s="127"/>
      <c r="AD140" s="127"/>
      <c r="AE140" s="127"/>
      <c r="AF140" s="127"/>
      <c r="AG140" s="127"/>
      <c r="AH140" s="127"/>
      <c r="AI140" s="127"/>
      <c r="AJ140" s="127"/>
      <c r="AK140" s="127"/>
      <c r="AL140" s="127"/>
      <c r="AM140" s="127"/>
      <c r="AN140" s="127"/>
      <c r="AO140" s="127"/>
      <c r="AP140" s="127"/>
      <c r="AQ140" s="129"/>
    </row>
    <row r="141" spans="3:43" s="67" customFormat="1" ht="15.95" hidden="1" customHeight="1" x14ac:dyDescent="0.25">
      <c r="C141" s="22"/>
      <c r="D141" s="127"/>
      <c r="E141" s="127"/>
      <c r="F141" s="127"/>
      <c r="G141" s="127"/>
      <c r="H141" s="127"/>
      <c r="I141" s="127"/>
      <c r="J141" s="127"/>
      <c r="K141" s="127"/>
      <c r="L141" s="127"/>
      <c r="M141" s="127"/>
      <c r="N141" s="127"/>
      <c r="O141" s="127"/>
      <c r="P141" s="127"/>
      <c r="Q141" s="127"/>
      <c r="R141" s="127"/>
      <c r="S141" s="127"/>
      <c r="T141" s="127"/>
      <c r="U141" s="127"/>
      <c r="V141" s="127"/>
      <c r="W141" s="127"/>
      <c r="X141" s="127"/>
      <c r="Y141" s="127"/>
      <c r="Z141" s="127"/>
      <c r="AA141" s="127"/>
      <c r="AB141" s="127"/>
      <c r="AC141" s="127"/>
      <c r="AD141" s="127"/>
      <c r="AE141" s="127"/>
      <c r="AF141" s="127"/>
      <c r="AG141" s="127"/>
      <c r="AH141" s="127"/>
      <c r="AI141" s="127"/>
      <c r="AJ141" s="127"/>
      <c r="AK141" s="127"/>
      <c r="AL141" s="127"/>
      <c r="AM141" s="127"/>
      <c r="AN141" s="127"/>
      <c r="AO141" s="127"/>
      <c r="AP141" s="127"/>
      <c r="AQ141" s="129"/>
    </row>
    <row r="142" spans="3:43" s="67" customFormat="1" ht="15.95" hidden="1" customHeight="1" x14ac:dyDescent="0.25">
      <c r="C142" s="22"/>
      <c r="D142" s="127"/>
      <c r="E142" s="127"/>
      <c r="F142" s="127"/>
      <c r="G142" s="127"/>
      <c r="H142" s="127"/>
      <c r="I142" s="127"/>
      <c r="J142" s="127"/>
      <c r="K142" s="127"/>
      <c r="L142" s="127"/>
      <c r="M142" s="127"/>
      <c r="N142" s="127"/>
      <c r="O142" s="127"/>
      <c r="P142" s="127"/>
      <c r="Q142" s="127"/>
      <c r="R142" s="127"/>
      <c r="S142" s="127"/>
      <c r="T142" s="127"/>
      <c r="U142" s="127"/>
      <c r="V142" s="127"/>
      <c r="W142" s="127"/>
      <c r="X142" s="127"/>
      <c r="Y142" s="127"/>
      <c r="Z142" s="127"/>
      <c r="AA142" s="127"/>
      <c r="AB142" s="127"/>
      <c r="AC142" s="127"/>
      <c r="AD142" s="127"/>
      <c r="AE142" s="127"/>
      <c r="AF142" s="127"/>
      <c r="AG142" s="127"/>
      <c r="AH142" s="127"/>
      <c r="AI142" s="127"/>
      <c r="AJ142" s="127"/>
      <c r="AK142" s="127"/>
      <c r="AL142" s="127"/>
      <c r="AM142" s="127"/>
      <c r="AN142" s="127"/>
      <c r="AO142" s="127"/>
      <c r="AP142" s="127"/>
      <c r="AQ142" s="129"/>
    </row>
    <row r="143" spans="3:43" s="67" customFormat="1" ht="15.95" hidden="1" customHeight="1" x14ac:dyDescent="0.25">
      <c r="C143" s="22"/>
      <c r="D143" s="127"/>
      <c r="E143" s="127"/>
      <c r="F143" s="127"/>
      <c r="G143" s="127"/>
      <c r="H143" s="127"/>
      <c r="I143" s="127"/>
      <c r="J143" s="127"/>
      <c r="K143" s="127"/>
      <c r="L143" s="127"/>
      <c r="M143" s="127"/>
      <c r="N143" s="127"/>
      <c r="O143" s="127"/>
      <c r="P143" s="127"/>
      <c r="Q143" s="127"/>
      <c r="R143" s="127"/>
      <c r="S143" s="127"/>
      <c r="T143" s="127"/>
      <c r="U143" s="127"/>
      <c r="V143" s="127"/>
      <c r="W143" s="127"/>
      <c r="X143" s="127"/>
      <c r="Y143" s="127"/>
      <c r="Z143" s="127"/>
      <c r="AA143" s="127"/>
      <c r="AB143" s="127"/>
      <c r="AC143" s="127"/>
      <c r="AD143" s="127"/>
      <c r="AE143" s="127"/>
      <c r="AF143" s="127"/>
      <c r="AG143" s="127"/>
      <c r="AH143" s="127"/>
      <c r="AI143" s="127"/>
      <c r="AJ143" s="127"/>
      <c r="AK143" s="127"/>
      <c r="AL143" s="127"/>
      <c r="AM143" s="127"/>
      <c r="AN143" s="127"/>
      <c r="AO143" s="127"/>
      <c r="AP143" s="127"/>
      <c r="AQ143" s="129"/>
    </row>
    <row r="144" spans="3:43" s="67" customFormat="1" ht="15.95" hidden="1" customHeight="1" x14ac:dyDescent="0.25">
      <c r="C144" s="22"/>
      <c r="D144" s="127"/>
      <c r="E144" s="127"/>
      <c r="F144" s="127"/>
      <c r="G144" s="127"/>
      <c r="H144" s="127"/>
      <c r="I144" s="127"/>
      <c r="J144" s="127"/>
      <c r="K144" s="127"/>
      <c r="L144" s="127"/>
      <c r="M144" s="127"/>
      <c r="N144" s="127"/>
      <c r="O144" s="127"/>
      <c r="P144" s="127"/>
      <c r="Q144" s="127"/>
      <c r="R144" s="127"/>
      <c r="S144" s="127"/>
      <c r="T144" s="127"/>
      <c r="U144" s="127"/>
      <c r="V144" s="127"/>
      <c r="W144" s="127"/>
      <c r="X144" s="127"/>
      <c r="Y144" s="127"/>
      <c r="Z144" s="127"/>
      <c r="AA144" s="127"/>
      <c r="AB144" s="127"/>
      <c r="AC144" s="127"/>
      <c r="AD144" s="127"/>
      <c r="AE144" s="127"/>
      <c r="AF144" s="127"/>
      <c r="AG144" s="127"/>
      <c r="AH144" s="127"/>
      <c r="AI144" s="127"/>
      <c r="AJ144" s="127"/>
      <c r="AK144" s="127"/>
      <c r="AL144" s="127"/>
      <c r="AM144" s="127"/>
      <c r="AN144" s="127"/>
      <c r="AO144" s="127"/>
      <c r="AP144" s="127"/>
      <c r="AQ144" s="129"/>
    </row>
    <row r="145" spans="3:43" s="67" customFormat="1" ht="15.95" hidden="1" customHeight="1" x14ac:dyDescent="0.25">
      <c r="C145" s="22"/>
      <c r="D145" s="127"/>
      <c r="E145" s="127"/>
      <c r="F145" s="127"/>
      <c r="G145" s="127"/>
      <c r="H145" s="127"/>
      <c r="I145" s="127"/>
      <c r="J145" s="127"/>
      <c r="K145" s="127"/>
      <c r="L145" s="127"/>
      <c r="M145" s="127"/>
      <c r="N145" s="127"/>
      <c r="O145" s="127"/>
      <c r="P145" s="127"/>
      <c r="Q145" s="127"/>
      <c r="R145" s="127"/>
      <c r="S145" s="127"/>
      <c r="T145" s="127"/>
      <c r="U145" s="127"/>
      <c r="V145" s="127"/>
      <c r="W145" s="127"/>
      <c r="X145" s="127"/>
      <c r="Y145" s="127"/>
      <c r="Z145" s="127"/>
      <c r="AA145" s="127"/>
      <c r="AB145" s="127"/>
      <c r="AC145" s="127"/>
      <c r="AD145" s="127"/>
      <c r="AE145" s="127"/>
      <c r="AF145" s="127"/>
      <c r="AG145" s="127"/>
      <c r="AH145" s="127"/>
      <c r="AI145" s="127"/>
      <c r="AJ145" s="127"/>
      <c r="AK145" s="127"/>
      <c r="AL145" s="127"/>
      <c r="AM145" s="127"/>
      <c r="AN145" s="127"/>
      <c r="AO145" s="127"/>
      <c r="AP145" s="127"/>
      <c r="AQ145" s="129"/>
    </row>
    <row r="146" spans="3:43" s="67" customFormat="1" ht="15.95" hidden="1" customHeight="1" x14ac:dyDescent="0.25">
      <c r="C146" s="22"/>
      <c r="D146" s="127"/>
      <c r="E146" s="127"/>
      <c r="F146" s="127"/>
      <c r="G146" s="127"/>
      <c r="H146" s="127"/>
      <c r="I146" s="127"/>
      <c r="J146" s="127"/>
      <c r="K146" s="127"/>
      <c r="L146" s="127"/>
      <c r="M146" s="127"/>
      <c r="N146" s="127"/>
      <c r="O146" s="127"/>
      <c r="P146" s="127"/>
      <c r="Q146" s="127"/>
      <c r="R146" s="127"/>
      <c r="S146" s="127"/>
      <c r="T146" s="127"/>
      <c r="U146" s="127"/>
      <c r="V146" s="127"/>
      <c r="W146" s="127"/>
      <c r="X146" s="127"/>
      <c r="Y146" s="127"/>
      <c r="Z146" s="127"/>
      <c r="AA146" s="127"/>
      <c r="AB146" s="127"/>
      <c r="AC146" s="127"/>
      <c r="AD146" s="127"/>
      <c r="AE146" s="127"/>
      <c r="AF146" s="127"/>
      <c r="AG146" s="127"/>
      <c r="AH146" s="127"/>
      <c r="AI146" s="127"/>
      <c r="AJ146" s="127"/>
      <c r="AK146" s="127"/>
      <c r="AL146" s="127"/>
      <c r="AM146" s="127"/>
      <c r="AN146" s="127"/>
      <c r="AO146" s="127"/>
      <c r="AP146" s="127"/>
      <c r="AQ146" s="129"/>
    </row>
    <row r="147" spans="3:43" s="67" customFormat="1" ht="15.95" hidden="1" customHeight="1" x14ac:dyDescent="0.25">
      <c r="C147" s="22"/>
      <c r="D147" s="127"/>
      <c r="E147" s="127"/>
      <c r="F147" s="127"/>
      <c r="G147" s="127"/>
      <c r="H147" s="127"/>
      <c r="I147" s="127"/>
      <c r="J147" s="127"/>
      <c r="K147" s="127"/>
      <c r="L147" s="127"/>
      <c r="M147" s="127"/>
      <c r="N147" s="127"/>
      <c r="O147" s="127"/>
      <c r="P147" s="127"/>
      <c r="Q147" s="127"/>
      <c r="R147" s="127"/>
      <c r="S147" s="127"/>
      <c r="T147" s="127"/>
      <c r="U147" s="127"/>
      <c r="V147" s="127"/>
      <c r="W147" s="127"/>
      <c r="X147" s="127"/>
      <c r="Y147" s="127"/>
      <c r="Z147" s="127"/>
      <c r="AA147" s="127"/>
      <c r="AB147" s="127"/>
      <c r="AC147" s="127"/>
      <c r="AD147" s="127"/>
      <c r="AE147" s="127"/>
      <c r="AF147" s="127"/>
      <c r="AG147" s="127"/>
      <c r="AH147" s="127"/>
      <c r="AI147" s="127"/>
      <c r="AJ147" s="127"/>
      <c r="AK147" s="127"/>
      <c r="AL147" s="127"/>
      <c r="AM147" s="127"/>
      <c r="AN147" s="127"/>
      <c r="AO147" s="127"/>
      <c r="AP147" s="127"/>
      <c r="AQ147" s="129"/>
    </row>
    <row r="148" spans="3:43" s="67" customFormat="1" ht="15.95" hidden="1" customHeight="1" x14ac:dyDescent="0.25">
      <c r="C148" s="22"/>
      <c r="D148" s="127"/>
      <c r="E148" s="127"/>
      <c r="F148" s="127"/>
      <c r="G148" s="127"/>
      <c r="H148" s="127"/>
      <c r="I148" s="127"/>
      <c r="J148" s="127"/>
      <c r="K148" s="127"/>
      <c r="L148" s="127"/>
      <c r="M148" s="127"/>
      <c r="N148" s="127"/>
      <c r="O148" s="127"/>
      <c r="P148" s="127"/>
      <c r="Q148" s="127"/>
      <c r="R148" s="127"/>
      <c r="S148" s="127"/>
      <c r="T148" s="127"/>
      <c r="U148" s="127"/>
      <c r="V148" s="127"/>
      <c r="W148" s="127"/>
      <c r="X148" s="127"/>
      <c r="Y148" s="127"/>
      <c r="Z148" s="127"/>
      <c r="AA148" s="127"/>
      <c r="AB148" s="127"/>
      <c r="AC148" s="127"/>
      <c r="AD148" s="127"/>
      <c r="AE148" s="127"/>
      <c r="AF148" s="127"/>
      <c r="AG148" s="127"/>
      <c r="AH148" s="127"/>
      <c r="AI148" s="127"/>
      <c r="AJ148" s="127"/>
      <c r="AK148" s="127"/>
      <c r="AL148" s="127"/>
      <c r="AM148" s="127"/>
      <c r="AN148" s="127"/>
      <c r="AO148" s="127"/>
      <c r="AP148" s="127"/>
      <c r="AQ148" s="129"/>
    </row>
    <row r="149" spans="3:43" s="67" customFormat="1" ht="15.95" hidden="1" customHeight="1" x14ac:dyDescent="0.25">
      <c r="C149" s="22"/>
      <c r="D149" s="127"/>
      <c r="E149" s="127"/>
      <c r="F149" s="127"/>
      <c r="G149" s="127"/>
      <c r="H149" s="127"/>
      <c r="I149" s="127"/>
      <c r="J149" s="127"/>
      <c r="K149" s="127"/>
      <c r="L149" s="127"/>
      <c r="M149" s="127"/>
      <c r="N149" s="127"/>
      <c r="O149" s="127"/>
      <c r="P149" s="127"/>
      <c r="Q149" s="127"/>
      <c r="R149" s="127"/>
      <c r="S149" s="127"/>
      <c r="T149" s="127"/>
      <c r="U149" s="127"/>
      <c r="V149" s="127"/>
      <c r="W149" s="127"/>
      <c r="X149" s="127"/>
      <c r="Y149" s="127"/>
      <c r="Z149" s="127"/>
      <c r="AA149" s="127"/>
      <c r="AB149" s="127"/>
      <c r="AC149" s="127"/>
      <c r="AD149" s="127"/>
      <c r="AE149" s="127"/>
      <c r="AF149" s="127"/>
      <c r="AG149" s="127"/>
      <c r="AH149" s="127"/>
      <c r="AI149" s="127"/>
      <c r="AJ149" s="127"/>
      <c r="AK149" s="127"/>
      <c r="AL149" s="127"/>
      <c r="AM149" s="127"/>
      <c r="AN149" s="127"/>
      <c r="AO149" s="127"/>
      <c r="AP149" s="127"/>
      <c r="AQ149" s="129"/>
    </row>
    <row r="150" spans="3:43" s="67" customFormat="1" ht="15.95" hidden="1" customHeight="1" x14ac:dyDescent="0.25">
      <c r="C150" s="22"/>
      <c r="D150" s="127"/>
      <c r="E150" s="127"/>
      <c r="F150" s="127"/>
      <c r="G150" s="127"/>
      <c r="H150" s="127"/>
      <c r="I150" s="127"/>
      <c r="J150" s="127"/>
      <c r="K150" s="127"/>
      <c r="L150" s="127"/>
      <c r="M150" s="127"/>
      <c r="N150" s="127"/>
      <c r="O150" s="127"/>
      <c r="P150" s="127"/>
      <c r="Q150" s="127"/>
      <c r="R150" s="127"/>
      <c r="S150" s="127"/>
      <c r="T150" s="127"/>
      <c r="U150" s="127"/>
      <c r="V150" s="127"/>
      <c r="W150" s="127"/>
      <c r="X150" s="127"/>
      <c r="Y150" s="127"/>
      <c r="Z150" s="127"/>
      <c r="AA150" s="127"/>
      <c r="AB150" s="127"/>
      <c r="AC150" s="127"/>
      <c r="AD150" s="127"/>
      <c r="AE150" s="127"/>
      <c r="AF150" s="127"/>
      <c r="AG150" s="127"/>
      <c r="AH150" s="127"/>
      <c r="AI150" s="127"/>
      <c r="AJ150" s="127"/>
      <c r="AK150" s="127"/>
      <c r="AL150" s="127"/>
      <c r="AM150" s="127"/>
      <c r="AN150" s="127"/>
      <c r="AO150" s="127"/>
      <c r="AP150" s="127"/>
      <c r="AQ150" s="129"/>
    </row>
    <row r="151" spans="3:43" s="67" customFormat="1" ht="15.95" hidden="1" customHeight="1" x14ac:dyDescent="0.25">
      <c r="C151" s="22"/>
      <c r="D151" s="127"/>
      <c r="E151" s="127"/>
      <c r="F151" s="127"/>
      <c r="G151" s="127"/>
      <c r="H151" s="127"/>
      <c r="I151" s="127"/>
      <c r="J151" s="127"/>
      <c r="K151" s="127"/>
      <c r="L151" s="127"/>
      <c r="M151" s="127"/>
      <c r="N151" s="127"/>
      <c r="O151" s="127"/>
      <c r="P151" s="127"/>
      <c r="Q151" s="127"/>
      <c r="R151" s="127"/>
      <c r="S151" s="127"/>
      <c r="T151" s="127"/>
      <c r="U151" s="127"/>
      <c r="V151" s="127"/>
      <c r="W151" s="127"/>
      <c r="X151" s="127"/>
      <c r="Y151" s="127"/>
      <c r="Z151" s="127"/>
      <c r="AA151" s="127"/>
      <c r="AB151" s="127"/>
      <c r="AC151" s="127"/>
      <c r="AD151" s="127"/>
      <c r="AE151" s="127"/>
      <c r="AF151" s="127"/>
      <c r="AG151" s="127"/>
      <c r="AH151" s="127"/>
      <c r="AI151" s="127"/>
      <c r="AJ151" s="127"/>
      <c r="AK151" s="127"/>
      <c r="AL151" s="127"/>
      <c r="AM151" s="127"/>
      <c r="AN151" s="127"/>
      <c r="AO151" s="127"/>
      <c r="AP151" s="127"/>
      <c r="AQ151" s="129"/>
    </row>
    <row r="152" spans="3:43" s="67" customFormat="1" ht="15.95" hidden="1" customHeight="1" x14ac:dyDescent="0.25">
      <c r="C152" s="22"/>
      <c r="D152" s="127"/>
      <c r="E152" s="127"/>
      <c r="F152" s="127"/>
      <c r="G152" s="127"/>
      <c r="H152" s="127"/>
      <c r="I152" s="127"/>
      <c r="J152" s="127"/>
      <c r="K152" s="127"/>
      <c r="L152" s="127"/>
      <c r="M152" s="127"/>
      <c r="N152" s="127"/>
      <c r="O152" s="127"/>
      <c r="P152" s="127"/>
      <c r="Q152" s="127"/>
      <c r="R152" s="127"/>
      <c r="S152" s="127"/>
      <c r="T152" s="127"/>
      <c r="U152" s="127"/>
      <c r="V152" s="127"/>
      <c r="W152" s="127"/>
      <c r="X152" s="127"/>
      <c r="Y152" s="127"/>
      <c r="Z152" s="127"/>
      <c r="AA152" s="127"/>
      <c r="AB152" s="127"/>
      <c r="AC152" s="127"/>
      <c r="AD152" s="127"/>
      <c r="AE152" s="127"/>
      <c r="AF152" s="127"/>
      <c r="AG152" s="127"/>
      <c r="AH152" s="127"/>
      <c r="AI152" s="127"/>
      <c r="AJ152" s="127"/>
      <c r="AK152" s="127"/>
      <c r="AL152" s="127"/>
      <c r="AM152" s="127"/>
      <c r="AN152" s="127"/>
      <c r="AO152" s="127"/>
      <c r="AP152" s="127"/>
      <c r="AQ152" s="129"/>
    </row>
    <row r="153" spans="3:43" s="67" customFormat="1" ht="15.95" hidden="1" customHeight="1" x14ac:dyDescent="0.25">
      <c r="C153" s="22"/>
      <c r="D153" s="127"/>
      <c r="E153" s="127"/>
      <c r="F153" s="127"/>
      <c r="G153" s="127"/>
      <c r="H153" s="127"/>
      <c r="I153" s="127"/>
      <c r="J153" s="127"/>
      <c r="K153" s="127"/>
      <c r="L153" s="127"/>
      <c r="M153" s="127"/>
      <c r="N153" s="127"/>
      <c r="O153" s="127"/>
      <c r="P153" s="127"/>
      <c r="Q153" s="127"/>
      <c r="R153" s="127"/>
      <c r="S153" s="127"/>
      <c r="T153" s="127"/>
      <c r="U153" s="127"/>
      <c r="V153" s="127"/>
      <c r="W153" s="127"/>
      <c r="X153" s="127"/>
      <c r="Y153" s="127"/>
      <c r="Z153" s="127"/>
      <c r="AA153" s="127"/>
      <c r="AB153" s="127"/>
      <c r="AC153" s="127"/>
      <c r="AD153" s="127"/>
      <c r="AE153" s="127"/>
      <c r="AF153" s="127"/>
      <c r="AG153" s="127"/>
      <c r="AH153" s="127"/>
      <c r="AI153" s="127"/>
      <c r="AJ153" s="127"/>
      <c r="AK153" s="127"/>
      <c r="AL153" s="127"/>
      <c r="AM153" s="127"/>
      <c r="AN153" s="127"/>
      <c r="AO153" s="127"/>
      <c r="AP153" s="127"/>
      <c r="AQ153" s="129"/>
    </row>
    <row r="154" spans="3:43" s="67" customFormat="1" ht="15.95" hidden="1" customHeight="1" x14ac:dyDescent="0.25">
      <c r="C154" s="22"/>
      <c r="D154" s="127"/>
      <c r="E154" s="127"/>
      <c r="F154" s="127"/>
      <c r="G154" s="127"/>
      <c r="H154" s="127"/>
      <c r="I154" s="127"/>
      <c r="J154" s="127"/>
      <c r="K154" s="127"/>
      <c r="L154" s="127"/>
      <c r="M154" s="127"/>
      <c r="N154" s="127"/>
      <c r="O154" s="127"/>
      <c r="P154" s="127"/>
      <c r="Q154" s="127"/>
      <c r="R154" s="127"/>
      <c r="S154" s="127"/>
      <c r="T154" s="127"/>
      <c r="U154" s="127"/>
      <c r="V154" s="127"/>
      <c r="W154" s="127"/>
      <c r="X154" s="127"/>
      <c r="Y154" s="127"/>
      <c r="Z154" s="127"/>
      <c r="AA154" s="127"/>
      <c r="AB154" s="127"/>
      <c r="AC154" s="127"/>
      <c r="AD154" s="127"/>
      <c r="AE154" s="127"/>
      <c r="AF154" s="127"/>
      <c r="AG154" s="127"/>
      <c r="AH154" s="127"/>
      <c r="AI154" s="127"/>
      <c r="AJ154" s="127"/>
      <c r="AK154" s="127"/>
      <c r="AL154" s="127"/>
      <c r="AM154" s="127"/>
      <c r="AN154" s="127"/>
      <c r="AO154" s="127"/>
      <c r="AP154" s="127"/>
      <c r="AQ154" s="129"/>
    </row>
    <row r="155" spans="3:43" s="67" customFormat="1" ht="15.95" hidden="1" customHeight="1" x14ac:dyDescent="0.25">
      <c r="C155" s="22"/>
      <c r="D155" s="127"/>
      <c r="E155" s="127"/>
      <c r="F155" s="127"/>
      <c r="G155" s="127"/>
      <c r="H155" s="127"/>
      <c r="I155" s="127"/>
      <c r="J155" s="127"/>
      <c r="K155" s="127"/>
      <c r="L155" s="127"/>
      <c r="M155" s="127"/>
      <c r="N155" s="127"/>
      <c r="O155" s="127"/>
      <c r="P155" s="127"/>
      <c r="Q155" s="127"/>
      <c r="R155" s="127"/>
      <c r="S155" s="127"/>
      <c r="T155" s="127"/>
      <c r="U155" s="127"/>
      <c r="V155" s="127"/>
      <c r="W155" s="127"/>
      <c r="X155" s="127"/>
      <c r="Y155" s="127"/>
      <c r="Z155" s="127"/>
      <c r="AA155" s="127"/>
      <c r="AB155" s="127"/>
      <c r="AC155" s="127"/>
      <c r="AD155" s="127"/>
      <c r="AE155" s="127"/>
      <c r="AF155" s="127"/>
      <c r="AG155" s="127"/>
      <c r="AH155" s="127"/>
      <c r="AI155" s="127"/>
      <c r="AJ155" s="127"/>
      <c r="AK155" s="127"/>
      <c r="AL155" s="127"/>
      <c r="AM155" s="127"/>
      <c r="AN155" s="127"/>
      <c r="AO155" s="127"/>
      <c r="AP155" s="127"/>
      <c r="AQ155" s="129"/>
    </row>
    <row r="156" spans="3:43" s="67" customFormat="1" ht="15.95" hidden="1" customHeight="1" x14ac:dyDescent="0.25">
      <c r="C156" s="22"/>
      <c r="D156" s="127"/>
      <c r="E156" s="127"/>
      <c r="F156" s="127"/>
      <c r="G156" s="127"/>
      <c r="H156" s="127"/>
      <c r="I156" s="127"/>
      <c r="J156" s="127"/>
      <c r="K156" s="127"/>
      <c r="L156" s="127"/>
      <c r="M156" s="127"/>
      <c r="N156" s="127"/>
      <c r="O156" s="127"/>
      <c r="P156" s="127"/>
      <c r="Q156" s="127"/>
      <c r="R156" s="127"/>
      <c r="S156" s="127"/>
      <c r="T156" s="127"/>
      <c r="U156" s="127"/>
      <c r="V156" s="127"/>
      <c r="W156" s="127"/>
      <c r="X156" s="127"/>
      <c r="Y156" s="127"/>
      <c r="Z156" s="127"/>
      <c r="AA156" s="127"/>
      <c r="AB156" s="127"/>
      <c r="AC156" s="127"/>
      <c r="AD156" s="127"/>
      <c r="AE156" s="127"/>
      <c r="AF156" s="127"/>
      <c r="AG156" s="127"/>
      <c r="AH156" s="127"/>
      <c r="AI156" s="127"/>
      <c r="AJ156" s="127"/>
      <c r="AK156" s="127"/>
      <c r="AL156" s="127"/>
      <c r="AM156" s="127"/>
      <c r="AN156" s="127"/>
      <c r="AO156" s="127"/>
      <c r="AP156" s="127"/>
      <c r="AQ156" s="129"/>
    </row>
    <row r="157" spans="3:43" s="67" customFormat="1" ht="15.95" hidden="1" customHeight="1" x14ac:dyDescent="0.25">
      <c r="C157" s="22"/>
      <c r="D157" s="127"/>
      <c r="E157" s="127"/>
      <c r="F157" s="127"/>
      <c r="G157" s="127"/>
      <c r="H157" s="127"/>
      <c r="I157" s="127"/>
      <c r="J157" s="127"/>
      <c r="K157" s="127"/>
      <c r="L157" s="127"/>
      <c r="M157" s="127"/>
      <c r="N157" s="127"/>
      <c r="O157" s="127"/>
      <c r="P157" s="127"/>
      <c r="Q157" s="127"/>
      <c r="R157" s="127"/>
      <c r="S157" s="127"/>
      <c r="T157" s="127"/>
      <c r="U157" s="127"/>
      <c r="V157" s="127"/>
      <c r="W157" s="127"/>
      <c r="X157" s="127"/>
      <c r="Y157" s="127"/>
      <c r="Z157" s="127"/>
      <c r="AA157" s="127"/>
      <c r="AB157" s="127"/>
      <c r="AC157" s="127"/>
      <c r="AD157" s="127"/>
      <c r="AE157" s="127"/>
      <c r="AF157" s="127"/>
      <c r="AG157" s="127"/>
      <c r="AH157" s="127"/>
      <c r="AI157" s="127"/>
      <c r="AJ157" s="127"/>
      <c r="AK157" s="127"/>
      <c r="AL157" s="127"/>
      <c r="AM157" s="127"/>
      <c r="AN157" s="127"/>
      <c r="AO157" s="127"/>
      <c r="AP157" s="127"/>
      <c r="AQ157" s="129"/>
    </row>
    <row r="158" spans="3:43" s="67" customFormat="1" ht="15.95" hidden="1" customHeight="1" x14ac:dyDescent="0.25">
      <c r="C158" s="22"/>
      <c r="D158" s="127"/>
      <c r="E158" s="127"/>
      <c r="F158" s="127"/>
      <c r="G158" s="127"/>
      <c r="H158" s="127"/>
      <c r="I158" s="127"/>
      <c r="J158" s="127"/>
      <c r="K158" s="127"/>
      <c r="L158" s="127"/>
      <c r="M158" s="127"/>
      <c r="N158" s="127"/>
      <c r="O158" s="127"/>
      <c r="P158" s="127"/>
      <c r="Q158" s="127"/>
      <c r="R158" s="127"/>
      <c r="S158" s="127"/>
      <c r="T158" s="127"/>
      <c r="U158" s="127"/>
      <c r="V158" s="127"/>
      <c r="W158" s="127"/>
      <c r="X158" s="127"/>
      <c r="Y158" s="127"/>
      <c r="Z158" s="127"/>
      <c r="AA158" s="127"/>
      <c r="AB158" s="127"/>
      <c r="AC158" s="127"/>
      <c r="AD158" s="127"/>
      <c r="AE158" s="127"/>
      <c r="AF158" s="127"/>
      <c r="AG158" s="127"/>
      <c r="AH158" s="127"/>
      <c r="AI158" s="127"/>
      <c r="AJ158" s="127"/>
      <c r="AK158" s="127"/>
      <c r="AL158" s="127"/>
      <c r="AM158" s="127"/>
      <c r="AN158" s="127"/>
      <c r="AO158" s="127"/>
      <c r="AP158" s="127"/>
      <c r="AQ158" s="129"/>
    </row>
    <row r="159" spans="3:43" s="67" customFormat="1" ht="15.95" hidden="1" customHeight="1" x14ac:dyDescent="0.25">
      <c r="C159" s="22"/>
      <c r="D159" s="127"/>
      <c r="E159" s="127"/>
      <c r="F159" s="127"/>
      <c r="G159" s="127"/>
      <c r="H159" s="127"/>
      <c r="I159" s="127"/>
      <c r="J159" s="127"/>
      <c r="K159" s="127"/>
      <c r="L159" s="127"/>
      <c r="M159" s="127"/>
      <c r="N159" s="127"/>
      <c r="O159" s="127"/>
      <c r="P159" s="127"/>
      <c r="Q159" s="127"/>
      <c r="R159" s="127"/>
      <c r="S159" s="127"/>
      <c r="T159" s="127"/>
      <c r="U159" s="127"/>
      <c r="V159" s="127"/>
      <c r="W159" s="127"/>
      <c r="X159" s="127"/>
      <c r="Y159" s="127"/>
      <c r="Z159" s="127"/>
      <c r="AA159" s="127"/>
      <c r="AB159" s="127"/>
      <c r="AC159" s="127"/>
      <c r="AD159" s="127"/>
      <c r="AE159" s="127"/>
      <c r="AF159" s="127"/>
      <c r="AG159" s="127"/>
      <c r="AH159" s="127"/>
      <c r="AI159" s="127"/>
      <c r="AJ159" s="127"/>
      <c r="AK159" s="127"/>
      <c r="AL159" s="127"/>
      <c r="AM159" s="127"/>
      <c r="AN159" s="127"/>
      <c r="AO159" s="127"/>
      <c r="AP159" s="127"/>
      <c r="AQ159" s="129"/>
    </row>
    <row r="160" spans="3:43" s="67" customFormat="1" ht="15.95" hidden="1" customHeight="1" x14ac:dyDescent="0.25">
      <c r="C160" s="22"/>
      <c r="D160" s="127"/>
      <c r="E160" s="127"/>
      <c r="F160" s="127"/>
      <c r="G160" s="127"/>
      <c r="H160" s="127"/>
      <c r="I160" s="127"/>
      <c r="J160" s="127"/>
      <c r="K160" s="127"/>
      <c r="L160" s="127"/>
      <c r="M160" s="127"/>
      <c r="N160" s="127"/>
      <c r="O160" s="127"/>
      <c r="P160" s="127"/>
      <c r="Q160" s="127"/>
      <c r="R160" s="127"/>
      <c r="S160" s="127"/>
      <c r="T160" s="127"/>
      <c r="U160" s="127"/>
      <c r="V160" s="127"/>
      <c r="W160" s="127"/>
      <c r="X160" s="127"/>
      <c r="Y160" s="127"/>
      <c r="Z160" s="127"/>
      <c r="AA160" s="127"/>
      <c r="AB160" s="127"/>
      <c r="AC160" s="127"/>
      <c r="AD160" s="127"/>
      <c r="AE160" s="127"/>
      <c r="AF160" s="127"/>
      <c r="AG160" s="127"/>
      <c r="AH160" s="127"/>
      <c r="AI160" s="127"/>
      <c r="AJ160" s="127"/>
      <c r="AK160" s="127"/>
      <c r="AL160" s="127"/>
      <c r="AM160" s="127"/>
      <c r="AN160" s="127"/>
      <c r="AO160" s="127"/>
      <c r="AP160" s="127"/>
      <c r="AQ160" s="129"/>
    </row>
    <row r="161" spans="3:43" s="67" customFormat="1" ht="15.95" hidden="1" customHeight="1" x14ac:dyDescent="0.25">
      <c r="C161" s="22"/>
      <c r="D161" s="127"/>
      <c r="E161" s="127"/>
      <c r="F161" s="127"/>
      <c r="G161" s="127"/>
      <c r="H161" s="127"/>
      <c r="I161" s="127"/>
      <c r="J161" s="127"/>
      <c r="K161" s="127"/>
      <c r="L161" s="127"/>
      <c r="M161" s="127"/>
      <c r="N161" s="127"/>
      <c r="O161" s="127"/>
      <c r="P161" s="127"/>
      <c r="Q161" s="127"/>
      <c r="R161" s="127"/>
      <c r="S161" s="127"/>
      <c r="T161" s="127"/>
      <c r="U161" s="127"/>
      <c r="V161" s="127"/>
      <c r="W161" s="127"/>
      <c r="X161" s="127"/>
      <c r="Y161" s="127"/>
      <c r="Z161" s="127"/>
      <c r="AA161" s="127"/>
      <c r="AB161" s="127"/>
      <c r="AC161" s="127"/>
      <c r="AD161" s="127"/>
      <c r="AE161" s="127"/>
      <c r="AF161" s="127"/>
      <c r="AG161" s="127"/>
      <c r="AH161" s="127"/>
      <c r="AI161" s="127"/>
      <c r="AJ161" s="127"/>
      <c r="AK161" s="127"/>
      <c r="AL161" s="127"/>
      <c r="AM161" s="127"/>
      <c r="AN161" s="127"/>
      <c r="AO161" s="127"/>
      <c r="AP161" s="127"/>
      <c r="AQ161" s="129"/>
    </row>
    <row r="162" spans="3:43" s="67" customFormat="1" ht="15.95" hidden="1" customHeight="1" x14ac:dyDescent="0.25">
      <c r="C162" s="22"/>
      <c r="D162" s="127"/>
      <c r="E162" s="127"/>
      <c r="F162" s="127"/>
      <c r="G162" s="127"/>
      <c r="H162" s="127"/>
      <c r="I162" s="127"/>
      <c r="J162" s="127"/>
      <c r="K162" s="127"/>
      <c r="L162" s="127"/>
      <c r="M162" s="127"/>
      <c r="N162" s="127"/>
      <c r="O162" s="127"/>
      <c r="P162" s="127"/>
      <c r="Q162" s="127"/>
      <c r="R162" s="127"/>
      <c r="S162" s="127"/>
      <c r="T162" s="127"/>
      <c r="U162" s="127"/>
      <c r="V162" s="127"/>
      <c r="W162" s="127"/>
      <c r="X162" s="127"/>
      <c r="Y162" s="127"/>
      <c r="Z162" s="127"/>
      <c r="AA162" s="127"/>
      <c r="AB162" s="127"/>
      <c r="AC162" s="127"/>
      <c r="AD162" s="127"/>
      <c r="AE162" s="127"/>
      <c r="AF162" s="127"/>
      <c r="AG162" s="127"/>
      <c r="AH162" s="127"/>
      <c r="AI162" s="127"/>
      <c r="AJ162" s="127"/>
      <c r="AK162" s="127"/>
      <c r="AL162" s="127"/>
      <c r="AM162" s="127"/>
      <c r="AN162" s="127"/>
      <c r="AO162" s="127"/>
      <c r="AP162" s="127"/>
      <c r="AQ162" s="129"/>
    </row>
    <row r="163" spans="3:43" s="67" customFormat="1" ht="15.95" hidden="1" customHeight="1" x14ac:dyDescent="0.25">
      <c r="C163" s="22"/>
      <c r="D163" s="127"/>
      <c r="E163" s="127"/>
      <c r="F163" s="127"/>
      <c r="G163" s="127"/>
      <c r="H163" s="127"/>
      <c r="I163" s="127"/>
      <c r="J163" s="127"/>
      <c r="K163" s="127"/>
      <c r="L163" s="127"/>
      <c r="M163" s="127"/>
      <c r="N163" s="127"/>
      <c r="O163" s="127"/>
      <c r="P163" s="127"/>
      <c r="Q163" s="127"/>
      <c r="R163" s="127"/>
      <c r="S163" s="127"/>
      <c r="T163" s="127"/>
      <c r="U163" s="127"/>
      <c r="V163" s="127"/>
      <c r="W163" s="127"/>
      <c r="X163" s="127"/>
      <c r="Y163" s="127"/>
      <c r="Z163" s="127"/>
      <c r="AA163" s="127"/>
      <c r="AB163" s="127"/>
      <c r="AC163" s="127"/>
      <c r="AD163" s="127"/>
      <c r="AE163" s="127"/>
      <c r="AF163" s="127"/>
      <c r="AG163" s="127"/>
      <c r="AH163" s="127"/>
      <c r="AI163" s="127"/>
      <c r="AJ163" s="127"/>
      <c r="AK163" s="127"/>
      <c r="AL163" s="127"/>
      <c r="AM163" s="127"/>
      <c r="AN163" s="127"/>
      <c r="AO163" s="127"/>
      <c r="AP163" s="127"/>
      <c r="AQ163" s="129"/>
    </row>
    <row r="164" spans="3:43" s="67" customFormat="1" ht="15.95" hidden="1" customHeight="1" x14ac:dyDescent="0.25">
      <c r="C164" s="22"/>
      <c r="D164" s="127"/>
      <c r="E164" s="127"/>
      <c r="F164" s="127"/>
      <c r="G164" s="127"/>
      <c r="H164" s="127"/>
      <c r="I164" s="127"/>
      <c r="J164" s="127"/>
      <c r="K164" s="127"/>
      <c r="L164" s="127"/>
      <c r="M164" s="127"/>
      <c r="N164" s="127"/>
      <c r="O164" s="127"/>
      <c r="P164" s="127"/>
      <c r="Q164" s="127"/>
      <c r="R164" s="127"/>
      <c r="S164" s="127"/>
      <c r="T164" s="127"/>
      <c r="U164" s="127"/>
      <c r="V164" s="127"/>
      <c r="W164" s="127"/>
      <c r="X164" s="127"/>
      <c r="Y164" s="127"/>
      <c r="Z164" s="127"/>
      <c r="AA164" s="127"/>
      <c r="AB164" s="127"/>
      <c r="AC164" s="127"/>
      <c r="AD164" s="127"/>
      <c r="AE164" s="127"/>
      <c r="AF164" s="127"/>
      <c r="AG164" s="127"/>
      <c r="AH164" s="127"/>
      <c r="AI164" s="127"/>
      <c r="AJ164" s="127"/>
      <c r="AK164" s="127"/>
      <c r="AL164" s="127"/>
      <c r="AM164" s="127"/>
      <c r="AN164" s="127"/>
      <c r="AO164" s="127"/>
      <c r="AP164" s="127"/>
      <c r="AQ164" s="129"/>
    </row>
    <row r="165" spans="3:43" s="67" customFormat="1" ht="15.95" hidden="1" customHeight="1" x14ac:dyDescent="0.25">
      <c r="C165" s="22"/>
      <c r="D165" s="127"/>
      <c r="E165" s="127"/>
      <c r="F165" s="127"/>
      <c r="G165" s="127"/>
      <c r="H165" s="127"/>
      <c r="I165" s="127"/>
      <c r="J165" s="127"/>
      <c r="K165" s="127"/>
      <c r="L165" s="127"/>
      <c r="M165" s="127"/>
      <c r="N165" s="127"/>
      <c r="O165" s="127"/>
      <c r="P165" s="127"/>
      <c r="Q165" s="127"/>
      <c r="R165" s="127"/>
      <c r="S165" s="127"/>
      <c r="T165" s="127"/>
      <c r="U165" s="127"/>
      <c r="V165" s="127"/>
      <c r="W165" s="127"/>
      <c r="X165" s="127"/>
      <c r="Y165" s="127"/>
      <c r="Z165" s="127"/>
      <c r="AA165" s="127"/>
      <c r="AB165" s="127"/>
      <c r="AC165" s="127"/>
      <c r="AD165" s="127"/>
      <c r="AE165" s="127"/>
      <c r="AF165" s="127"/>
      <c r="AG165" s="127"/>
      <c r="AH165" s="127"/>
      <c r="AI165" s="127"/>
      <c r="AJ165" s="127"/>
      <c r="AK165" s="127"/>
      <c r="AL165" s="127"/>
      <c r="AM165" s="127"/>
      <c r="AN165" s="127"/>
      <c r="AO165" s="127"/>
      <c r="AP165" s="127"/>
      <c r="AQ165" s="129"/>
    </row>
    <row r="166" spans="3:43" s="67" customFormat="1" ht="15.95" hidden="1" customHeight="1" x14ac:dyDescent="0.25">
      <c r="C166" s="22"/>
      <c r="D166" s="127"/>
      <c r="E166" s="127"/>
      <c r="F166" s="127"/>
      <c r="G166" s="127"/>
      <c r="H166" s="127"/>
      <c r="I166" s="127"/>
      <c r="J166" s="127"/>
      <c r="K166" s="127"/>
      <c r="L166" s="127"/>
      <c r="M166" s="127"/>
      <c r="N166" s="127"/>
      <c r="O166" s="127"/>
      <c r="P166" s="127"/>
      <c r="Q166" s="127"/>
      <c r="R166" s="127"/>
      <c r="S166" s="127"/>
      <c r="T166" s="127"/>
      <c r="U166" s="127"/>
      <c r="V166" s="127"/>
      <c r="W166" s="127"/>
      <c r="X166" s="127"/>
      <c r="Y166" s="127"/>
      <c r="Z166" s="127"/>
      <c r="AA166" s="127"/>
      <c r="AB166" s="127"/>
      <c r="AC166" s="127"/>
      <c r="AD166" s="127"/>
      <c r="AE166" s="127"/>
      <c r="AF166" s="127"/>
      <c r="AG166" s="127"/>
      <c r="AH166" s="127"/>
      <c r="AI166" s="127"/>
      <c r="AJ166" s="127"/>
      <c r="AK166" s="127"/>
      <c r="AL166" s="127"/>
      <c r="AM166" s="127"/>
      <c r="AN166" s="127"/>
      <c r="AO166" s="127"/>
      <c r="AP166" s="127"/>
      <c r="AQ166" s="129"/>
    </row>
    <row r="167" spans="3:43" s="67" customFormat="1" ht="15.95" hidden="1" customHeight="1" x14ac:dyDescent="0.25">
      <c r="C167" s="22"/>
      <c r="D167" s="127"/>
      <c r="E167" s="127"/>
      <c r="F167" s="127"/>
      <c r="G167" s="127"/>
      <c r="H167" s="127"/>
      <c r="I167" s="127"/>
      <c r="J167" s="127"/>
      <c r="K167" s="127"/>
      <c r="L167" s="127"/>
      <c r="M167" s="127"/>
      <c r="N167" s="127"/>
      <c r="O167" s="127"/>
      <c r="P167" s="127"/>
      <c r="Q167" s="127"/>
      <c r="R167" s="127"/>
      <c r="S167" s="127"/>
      <c r="T167" s="127"/>
      <c r="U167" s="127"/>
      <c r="V167" s="127"/>
      <c r="W167" s="127"/>
      <c r="X167" s="127"/>
      <c r="Y167" s="127"/>
      <c r="Z167" s="127"/>
      <c r="AA167" s="127"/>
      <c r="AB167" s="127"/>
      <c r="AC167" s="127"/>
      <c r="AD167" s="127"/>
      <c r="AE167" s="127"/>
      <c r="AF167" s="127"/>
      <c r="AG167" s="127"/>
      <c r="AH167" s="127"/>
      <c r="AI167" s="127"/>
      <c r="AJ167" s="127"/>
      <c r="AK167" s="127"/>
      <c r="AL167" s="127"/>
      <c r="AM167" s="127"/>
      <c r="AN167" s="127"/>
      <c r="AO167" s="127"/>
      <c r="AP167" s="127"/>
      <c r="AQ167" s="129"/>
    </row>
    <row r="168" spans="3:43" s="67" customFormat="1" ht="15.95" hidden="1" customHeight="1" x14ac:dyDescent="0.25">
      <c r="C168" s="22"/>
      <c r="D168" s="127"/>
      <c r="E168" s="127"/>
      <c r="F168" s="127"/>
      <c r="G168" s="127"/>
      <c r="H168" s="127"/>
      <c r="I168" s="127"/>
      <c r="J168" s="127"/>
      <c r="K168" s="127"/>
      <c r="L168" s="127"/>
      <c r="M168" s="127"/>
      <c r="N168" s="127"/>
      <c r="O168" s="127"/>
      <c r="P168" s="127"/>
      <c r="Q168" s="127"/>
      <c r="R168" s="127"/>
      <c r="S168" s="127"/>
      <c r="T168" s="127"/>
      <c r="U168" s="127"/>
      <c r="V168" s="127"/>
      <c r="W168" s="127"/>
      <c r="X168" s="127"/>
      <c r="Y168" s="127"/>
      <c r="Z168" s="127"/>
      <c r="AA168" s="127"/>
      <c r="AB168" s="127"/>
      <c r="AC168" s="127"/>
      <c r="AD168" s="127"/>
      <c r="AE168" s="127"/>
      <c r="AF168" s="127"/>
      <c r="AG168" s="127"/>
      <c r="AH168" s="127"/>
      <c r="AI168" s="127"/>
      <c r="AJ168" s="127"/>
      <c r="AK168" s="127"/>
      <c r="AL168" s="127"/>
      <c r="AM168" s="127"/>
      <c r="AN168" s="127"/>
      <c r="AO168" s="127"/>
      <c r="AP168" s="127"/>
      <c r="AQ168" s="129"/>
    </row>
    <row r="169" spans="3:43" s="67" customFormat="1" ht="15.95" hidden="1" customHeight="1" x14ac:dyDescent="0.25">
      <c r="C169" s="22"/>
      <c r="D169" s="127"/>
      <c r="E169" s="127"/>
      <c r="F169" s="127"/>
      <c r="G169" s="127"/>
      <c r="H169" s="127"/>
      <c r="I169" s="127"/>
      <c r="J169" s="127"/>
      <c r="K169" s="127"/>
      <c r="L169" s="127"/>
      <c r="M169" s="127"/>
      <c r="N169" s="127"/>
      <c r="O169" s="127"/>
      <c r="P169" s="127"/>
      <c r="Q169" s="127"/>
      <c r="R169" s="127"/>
      <c r="S169" s="127"/>
      <c r="T169" s="127"/>
      <c r="U169" s="127"/>
      <c r="V169" s="127"/>
      <c r="W169" s="127"/>
      <c r="X169" s="127"/>
      <c r="Y169" s="127"/>
      <c r="Z169" s="127"/>
      <c r="AA169" s="127"/>
      <c r="AB169" s="127"/>
      <c r="AC169" s="127"/>
      <c r="AD169" s="127"/>
      <c r="AE169" s="127"/>
      <c r="AF169" s="127"/>
      <c r="AG169" s="127"/>
      <c r="AH169" s="127"/>
      <c r="AI169" s="127"/>
      <c r="AJ169" s="127"/>
      <c r="AK169" s="127"/>
      <c r="AL169" s="127"/>
      <c r="AM169" s="127"/>
      <c r="AN169" s="127"/>
      <c r="AO169" s="127"/>
      <c r="AP169" s="127"/>
      <c r="AQ169" s="129"/>
    </row>
    <row r="170" spans="3:43" s="67" customFormat="1" ht="15.95" hidden="1" customHeight="1" x14ac:dyDescent="0.25">
      <c r="C170" s="22"/>
      <c r="D170" s="127"/>
      <c r="E170" s="127"/>
      <c r="F170" s="127"/>
      <c r="G170" s="127"/>
      <c r="H170" s="127"/>
      <c r="I170" s="127"/>
      <c r="J170" s="127"/>
      <c r="K170" s="127"/>
      <c r="L170" s="127"/>
      <c r="M170" s="127"/>
      <c r="N170" s="127"/>
      <c r="O170" s="127"/>
      <c r="P170" s="127"/>
      <c r="Q170" s="127"/>
      <c r="R170" s="127"/>
      <c r="S170" s="127"/>
      <c r="T170" s="127"/>
      <c r="U170" s="127"/>
      <c r="V170" s="127"/>
      <c r="W170" s="127"/>
      <c r="X170" s="127"/>
      <c r="Y170" s="127"/>
      <c r="Z170" s="127"/>
      <c r="AA170" s="127"/>
      <c r="AB170" s="127"/>
      <c r="AC170" s="127"/>
      <c r="AD170" s="127"/>
      <c r="AE170" s="127"/>
      <c r="AF170" s="127"/>
      <c r="AG170" s="127"/>
      <c r="AH170" s="127"/>
      <c r="AI170" s="127"/>
      <c r="AJ170" s="127"/>
      <c r="AK170" s="127"/>
      <c r="AL170" s="127"/>
      <c r="AM170" s="127"/>
      <c r="AN170" s="127"/>
      <c r="AO170" s="127"/>
      <c r="AP170" s="127"/>
      <c r="AQ170" s="129"/>
    </row>
    <row r="171" spans="3:43" s="67" customFormat="1" ht="15.95" hidden="1" customHeight="1" x14ac:dyDescent="0.25">
      <c r="C171" s="22"/>
      <c r="D171" s="127"/>
      <c r="E171" s="127"/>
      <c r="F171" s="127"/>
      <c r="G171" s="127"/>
      <c r="H171" s="127"/>
      <c r="I171" s="127"/>
      <c r="J171" s="127"/>
      <c r="K171" s="127"/>
      <c r="L171" s="127"/>
      <c r="M171" s="127"/>
      <c r="N171" s="127"/>
      <c r="O171" s="127"/>
      <c r="P171" s="127"/>
      <c r="Q171" s="127"/>
      <c r="R171" s="127"/>
      <c r="S171" s="127"/>
      <c r="T171" s="127"/>
      <c r="U171" s="127"/>
      <c r="V171" s="127"/>
      <c r="W171" s="127"/>
      <c r="X171" s="127"/>
      <c r="Y171" s="127"/>
      <c r="Z171" s="127"/>
      <c r="AA171" s="127"/>
      <c r="AB171" s="127"/>
      <c r="AC171" s="127"/>
      <c r="AD171" s="127"/>
      <c r="AE171" s="127"/>
      <c r="AF171" s="127"/>
      <c r="AG171" s="127"/>
      <c r="AH171" s="127"/>
      <c r="AI171" s="127"/>
      <c r="AJ171" s="127"/>
      <c r="AK171" s="127"/>
      <c r="AL171" s="127"/>
      <c r="AM171" s="127"/>
      <c r="AN171" s="127"/>
      <c r="AO171" s="127"/>
      <c r="AP171" s="127"/>
      <c r="AQ171" s="129"/>
    </row>
    <row r="172" spans="3:43" s="67" customFormat="1" ht="15.95" hidden="1" customHeight="1" x14ac:dyDescent="0.25">
      <c r="C172" s="22"/>
      <c r="D172" s="127"/>
      <c r="E172" s="127"/>
      <c r="F172" s="127"/>
      <c r="G172" s="127"/>
      <c r="H172" s="127"/>
      <c r="I172" s="127"/>
      <c r="J172" s="127"/>
      <c r="K172" s="127"/>
      <c r="L172" s="127"/>
      <c r="M172" s="127"/>
      <c r="N172" s="127"/>
      <c r="O172" s="127"/>
      <c r="P172" s="127"/>
      <c r="Q172" s="127"/>
      <c r="R172" s="127"/>
      <c r="S172" s="127"/>
      <c r="T172" s="127"/>
      <c r="U172" s="127"/>
      <c r="V172" s="127"/>
      <c r="W172" s="127"/>
      <c r="X172" s="127"/>
      <c r="Y172" s="127"/>
      <c r="Z172" s="127"/>
      <c r="AA172" s="127"/>
      <c r="AB172" s="127"/>
      <c r="AC172" s="127"/>
      <c r="AD172" s="127"/>
      <c r="AE172" s="127"/>
      <c r="AF172" s="127"/>
      <c r="AG172" s="127"/>
      <c r="AH172" s="127"/>
      <c r="AI172" s="127"/>
      <c r="AJ172" s="127"/>
      <c r="AK172" s="127"/>
      <c r="AL172" s="127"/>
      <c r="AM172" s="127"/>
      <c r="AN172" s="127"/>
      <c r="AO172" s="127"/>
      <c r="AP172" s="127"/>
      <c r="AQ172" s="129"/>
    </row>
    <row r="173" spans="3:43" s="67" customFormat="1" ht="15.95" hidden="1" customHeight="1" x14ac:dyDescent="0.25">
      <c r="C173" s="22"/>
      <c r="D173" s="127"/>
      <c r="E173" s="127"/>
      <c r="F173" s="127"/>
      <c r="G173" s="127"/>
      <c r="H173" s="127"/>
      <c r="I173" s="127"/>
      <c r="J173" s="127"/>
      <c r="K173" s="127"/>
      <c r="L173" s="127"/>
      <c r="M173" s="127"/>
      <c r="N173" s="127"/>
      <c r="O173" s="127"/>
      <c r="P173" s="127"/>
      <c r="Q173" s="127"/>
      <c r="R173" s="127"/>
      <c r="S173" s="127"/>
      <c r="T173" s="127"/>
      <c r="U173" s="127"/>
      <c r="V173" s="127"/>
      <c r="W173" s="127"/>
      <c r="X173" s="127"/>
      <c r="Y173" s="127"/>
      <c r="Z173" s="127"/>
      <c r="AA173" s="127"/>
      <c r="AB173" s="127"/>
      <c r="AC173" s="127"/>
      <c r="AD173" s="127"/>
      <c r="AE173" s="127"/>
      <c r="AF173" s="127"/>
      <c r="AG173" s="127"/>
      <c r="AH173" s="127"/>
      <c r="AI173" s="127"/>
      <c r="AJ173" s="127"/>
      <c r="AK173" s="127"/>
      <c r="AL173" s="127"/>
      <c r="AM173" s="127"/>
      <c r="AN173" s="127"/>
      <c r="AO173" s="127"/>
      <c r="AP173" s="127"/>
      <c r="AQ173" s="129"/>
    </row>
    <row r="174" spans="3:43" s="67" customFormat="1" ht="15.95" hidden="1" customHeight="1" x14ac:dyDescent="0.25">
      <c r="C174" s="22"/>
      <c r="D174" s="127"/>
      <c r="E174" s="127"/>
      <c r="F174" s="127"/>
      <c r="G174" s="127"/>
      <c r="H174" s="127"/>
      <c r="I174" s="127"/>
      <c r="J174" s="127"/>
      <c r="K174" s="127"/>
      <c r="L174" s="127"/>
      <c r="M174" s="127"/>
      <c r="N174" s="127"/>
      <c r="O174" s="127"/>
      <c r="P174" s="127"/>
      <c r="Q174" s="127"/>
      <c r="R174" s="127"/>
      <c r="S174" s="127"/>
      <c r="T174" s="127"/>
      <c r="U174" s="127"/>
      <c r="V174" s="127"/>
      <c r="W174" s="127"/>
      <c r="X174" s="127"/>
      <c r="Y174" s="127"/>
      <c r="Z174" s="127"/>
      <c r="AA174" s="127"/>
      <c r="AB174" s="127"/>
      <c r="AC174" s="127"/>
      <c r="AD174" s="127"/>
      <c r="AE174" s="127"/>
      <c r="AF174" s="127"/>
      <c r="AG174" s="127"/>
      <c r="AH174" s="127"/>
      <c r="AI174" s="127"/>
      <c r="AJ174" s="127"/>
      <c r="AK174" s="127"/>
      <c r="AL174" s="127"/>
      <c r="AM174" s="127"/>
      <c r="AN174" s="127"/>
      <c r="AO174" s="127"/>
      <c r="AP174" s="127"/>
      <c r="AQ174" s="129"/>
    </row>
    <row r="175" spans="3:43" s="67" customFormat="1" ht="15.95" hidden="1" customHeight="1" x14ac:dyDescent="0.25">
      <c r="C175" s="22"/>
      <c r="D175" s="127"/>
      <c r="E175" s="127"/>
      <c r="F175" s="127"/>
      <c r="G175" s="127"/>
      <c r="H175" s="127"/>
      <c r="I175" s="127"/>
      <c r="J175" s="127"/>
      <c r="K175" s="127"/>
      <c r="L175" s="127"/>
      <c r="M175" s="127"/>
      <c r="N175" s="127"/>
      <c r="O175" s="127"/>
      <c r="P175" s="127"/>
      <c r="Q175" s="127"/>
      <c r="R175" s="127"/>
      <c r="S175" s="127"/>
      <c r="T175" s="127"/>
      <c r="U175" s="127"/>
      <c r="V175" s="127"/>
      <c r="W175" s="127"/>
      <c r="X175" s="127"/>
      <c r="Y175" s="127"/>
      <c r="Z175" s="127"/>
      <c r="AA175" s="127"/>
      <c r="AB175" s="127"/>
      <c r="AC175" s="127"/>
      <c r="AD175" s="127"/>
      <c r="AE175" s="127"/>
      <c r="AF175" s="127"/>
      <c r="AG175" s="127"/>
      <c r="AH175" s="127"/>
      <c r="AI175" s="127"/>
      <c r="AJ175" s="127"/>
      <c r="AK175" s="127"/>
      <c r="AL175" s="127"/>
      <c r="AM175" s="127"/>
      <c r="AN175" s="127"/>
      <c r="AO175" s="127"/>
      <c r="AP175" s="127"/>
      <c r="AQ175" s="129"/>
    </row>
    <row r="176" spans="3:43" s="67" customFormat="1" ht="15.95" hidden="1" customHeight="1" x14ac:dyDescent="0.25">
      <c r="C176" s="22"/>
      <c r="D176" s="127"/>
      <c r="E176" s="127"/>
      <c r="F176" s="127"/>
      <c r="G176" s="127"/>
      <c r="H176" s="127"/>
      <c r="I176" s="127"/>
      <c r="J176" s="127"/>
      <c r="K176" s="127"/>
      <c r="L176" s="127"/>
      <c r="M176" s="127"/>
      <c r="N176" s="127"/>
      <c r="O176" s="127"/>
      <c r="P176" s="127"/>
      <c r="Q176" s="127"/>
      <c r="R176" s="127"/>
      <c r="S176" s="127"/>
      <c r="T176" s="127"/>
      <c r="U176" s="127"/>
      <c r="V176" s="127"/>
      <c r="W176" s="127"/>
      <c r="X176" s="127"/>
      <c r="Y176" s="127"/>
      <c r="Z176" s="127"/>
      <c r="AA176" s="127"/>
      <c r="AB176" s="127"/>
      <c r="AC176" s="127"/>
      <c r="AD176" s="127"/>
      <c r="AE176" s="127"/>
      <c r="AF176" s="127"/>
      <c r="AG176" s="127"/>
      <c r="AH176" s="127"/>
      <c r="AI176" s="127"/>
      <c r="AJ176" s="127"/>
      <c r="AK176" s="127"/>
      <c r="AL176" s="127"/>
      <c r="AM176" s="127"/>
      <c r="AN176" s="127"/>
      <c r="AO176" s="127"/>
      <c r="AP176" s="127"/>
      <c r="AQ176" s="129"/>
    </row>
    <row r="177" spans="3:43" s="67" customFormat="1" ht="15.95" hidden="1" customHeight="1" x14ac:dyDescent="0.25">
      <c r="C177" s="22"/>
      <c r="D177" s="127"/>
      <c r="E177" s="127"/>
      <c r="F177" s="127"/>
      <c r="G177" s="127"/>
      <c r="H177" s="127"/>
      <c r="I177" s="127"/>
      <c r="J177" s="127"/>
      <c r="K177" s="127"/>
      <c r="L177" s="127"/>
      <c r="M177" s="127"/>
      <c r="N177" s="127"/>
      <c r="O177" s="127"/>
      <c r="P177" s="127"/>
      <c r="Q177" s="127"/>
      <c r="R177" s="127"/>
      <c r="S177" s="127"/>
      <c r="T177" s="127"/>
      <c r="U177" s="127"/>
      <c r="V177" s="127"/>
      <c r="W177" s="127"/>
      <c r="X177" s="127"/>
      <c r="Y177" s="127"/>
      <c r="Z177" s="127"/>
      <c r="AA177" s="127"/>
      <c r="AB177" s="127"/>
      <c r="AC177" s="127"/>
      <c r="AD177" s="127"/>
      <c r="AE177" s="127"/>
      <c r="AF177" s="127"/>
      <c r="AG177" s="127"/>
      <c r="AH177" s="127"/>
      <c r="AI177" s="127"/>
      <c r="AJ177" s="127"/>
      <c r="AK177" s="127"/>
      <c r="AL177" s="127"/>
      <c r="AM177" s="127"/>
      <c r="AN177" s="127"/>
      <c r="AO177" s="127"/>
      <c r="AP177" s="127"/>
      <c r="AQ177" s="129"/>
    </row>
    <row r="178" spans="3:43" s="67" customFormat="1" ht="15.95" hidden="1" customHeight="1" x14ac:dyDescent="0.25">
      <c r="C178" s="22"/>
      <c r="D178" s="127"/>
      <c r="E178" s="127"/>
      <c r="F178" s="127"/>
      <c r="G178" s="127"/>
      <c r="H178" s="127"/>
      <c r="I178" s="127"/>
      <c r="J178" s="127"/>
      <c r="K178" s="127"/>
      <c r="L178" s="127"/>
      <c r="M178" s="127"/>
      <c r="N178" s="127"/>
      <c r="O178" s="127"/>
      <c r="P178" s="127"/>
      <c r="Q178" s="127"/>
      <c r="R178" s="127"/>
      <c r="S178" s="127"/>
      <c r="T178" s="127"/>
      <c r="U178" s="127"/>
      <c r="V178" s="127"/>
      <c r="W178" s="127"/>
      <c r="X178" s="127"/>
      <c r="Y178" s="127"/>
      <c r="Z178" s="127"/>
      <c r="AA178" s="127"/>
      <c r="AB178" s="127"/>
      <c r="AC178" s="127"/>
      <c r="AD178" s="127"/>
      <c r="AE178" s="127"/>
      <c r="AF178" s="127"/>
      <c r="AG178" s="127"/>
      <c r="AH178" s="127"/>
      <c r="AI178" s="127"/>
      <c r="AJ178" s="127"/>
      <c r="AK178" s="127"/>
      <c r="AL178" s="127"/>
      <c r="AM178" s="127"/>
      <c r="AN178" s="127"/>
      <c r="AO178" s="127"/>
      <c r="AP178" s="127"/>
      <c r="AQ178" s="129"/>
    </row>
    <row r="179" spans="3:43" s="67" customFormat="1" ht="15.95" hidden="1" customHeight="1" x14ac:dyDescent="0.25">
      <c r="C179" s="22"/>
      <c r="D179" s="127"/>
      <c r="E179" s="127"/>
      <c r="F179" s="127"/>
      <c r="G179" s="127"/>
      <c r="H179" s="127"/>
      <c r="I179" s="127"/>
      <c r="J179" s="127"/>
      <c r="K179" s="127"/>
      <c r="L179" s="127"/>
      <c r="M179" s="127"/>
      <c r="N179" s="127"/>
      <c r="O179" s="127"/>
      <c r="P179" s="127"/>
      <c r="Q179" s="127"/>
      <c r="R179" s="127"/>
      <c r="S179" s="127"/>
      <c r="T179" s="127"/>
      <c r="U179" s="127"/>
      <c r="V179" s="127"/>
      <c r="W179" s="127"/>
      <c r="X179" s="127"/>
      <c r="Y179" s="127"/>
      <c r="Z179" s="127"/>
      <c r="AA179" s="127"/>
      <c r="AB179" s="127"/>
      <c r="AC179" s="127"/>
      <c r="AD179" s="127"/>
      <c r="AE179" s="127"/>
      <c r="AF179" s="127"/>
      <c r="AG179" s="127"/>
      <c r="AH179" s="127"/>
      <c r="AI179" s="127"/>
      <c r="AJ179" s="127"/>
      <c r="AK179" s="127"/>
      <c r="AL179" s="127"/>
      <c r="AM179" s="127"/>
      <c r="AN179" s="127"/>
      <c r="AO179" s="127"/>
      <c r="AP179" s="127"/>
      <c r="AQ179" s="129"/>
    </row>
    <row r="180" spans="3:43" s="67" customFormat="1" ht="15.95" hidden="1" customHeight="1" x14ac:dyDescent="0.25">
      <c r="C180" s="22"/>
      <c r="D180" s="127"/>
      <c r="E180" s="127"/>
      <c r="F180" s="127"/>
      <c r="G180" s="127"/>
      <c r="H180" s="127"/>
      <c r="I180" s="127"/>
      <c r="J180" s="127"/>
      <c r="K180" s="127"/>
      <c r="L180" s="127"/>
      <c r="M180" s="127"/>
      <c r="N180" s="127"/>
      <c r="O180" s="127"/>
      <c r="P180" s="127"/>
      <c r="Q180" s="127"/>
      <c r="R180" s="127"/>
      <c r="S180" s="127"/>
      <c r="T180" s="127"/>
      <c r="U180" s="127"/>
      <c r="V180" s="127"/>
      <c r="W180" s="127"/>
      <c r="X180" s="127"/>
      <c r="Y180" s="127"/>
      <c r="Z180" s="127"/>
      <c r="AA180" s="127"/>
      <c r="AB180" s="127"/>
      <c r="AC180" s="127"/>
      <c r="AD180" s="127"/>
      <c r="AE180" s="127"/>
      <c r="AF180" s="127"/>
      <c r="AG180" s="127"/>
      <c r="AH180" s="127"/>
      <c r="AI180" s="127"/>
      <c r="AJ180" s="127"/>
      <c r="AK180" s="127"/>
      <c r="AL180" s="127"/>
      <c r="AM180" s="127"/>
      <c r="AN180" s="127"/>
      <c r="AO180" s="127"/>
      <c r="AP180" s="127"/>
      <c r="AQ180" s="129"/>
    </row>
    <row r="181" spans="3:43" s="67" customFormat="1" ht="15.95" hidden="1" customHeight="1" x14ac:dyDescent="0.25">
      <c r="C181" s="22"/>
      <c r="D181" s="127"/>
      <c r="E181" s="127"/>
      <c r="F181" s="127"/>
      <c r="G181" s="127"/>
      <c r="H181" s="127"/>
      <c r="I181" s="127"/>
      <c r="J181" s="127"/>
      <c r="K181" s="127"/>
      <c r="L181" s="127"/>
      <c r="M181" s="127"/>
      <c r="N181" s="127"/>
      <c r="O181" s="127"/>
      <c r="P181" s="127"/>
      <c r="Q181" s="127"/>
      <c r="R181" s="127"/>
      <c r="S181" s="127"/>
      <c r="T181" s="127"/>
      <c r="U181" s="127"/>
      <c r="V181" s="127"/>
      <c r="W181" s="127"/>
      <c r="X181" s="127"/>
      <c r="Y181" s="127"/>
      <c r="Z181" s="127"/>
      <c r="AA181" s="127"/>
      <c r="AB181" s="127"/>
      <c r="AC181" s="127"/>
      <c r="AD181" s="127"/>
      <c r="AE181" s="127"/>
      <c r="AF181" s="127"/>
      <c r="AG181" s="127"/>
      <c r="AH181" s="127"/>
      <c r="AI181" s="127"/>
      <c r="AJ181" s="127"/>
      <c r="AK181" s="127"/>
      <c r="AL181" s="127"/>
      <c r="AM181" s="127"/>
      <c r="AN181" s="127"/>
      <c r="AO181" s="127"/>
      <c r="AP181" s="127"/>
      <c r="AQ181" s="129"/>
    </row>
    <row r="182" spans="3:43" s="67" customFormat="1" ht="15.95" hidden="1" customHeight="1" x14ac:dyDescent="0.25">
      <c r="C182" s="22"/>
      <c r="D182" s="127"/>
      <c r="E182" s="127"/>
      <c r="F182" s="127"/>
      <c r="G182" s="127"/>
      <c r="H182" s="127"/>
      <c r="I182" s="127"/>
      <c r="J182" s="127"/>
      <c r="K182" s="127"/>
      <c r="L182" s="127"/>
      <c r="M182" s="127"/>
      <c r="N182" s="127"/>
      <c r="O182" s="127"/>
      <c r="P182" s="127"/>
      <c r="Q182" s="127"/>
      <c r="R182" s="127"/>
      <c r="S182" s="127"/>
      <c r="T182" s="127"/>
      <c r="U182" s="127"/>
      <c r="V182" s="127"/>
      <c r="W182" s="127"/>
      <c r="X182" s="127"/>
      <c r="Y182" s="127"/>
      <c r="Z182" s="127"/>
      <c r="AA182" s="127"/>
      <c r="AB182" s="127"/>
      <c r="AC182" s="127"/>
      <c r="AD182" s="127"/>
      <c r="AE182" s="127"/>
      <c r="AF182" s="127"/>
      <c r="AG182" s="127"/>
      <c r="AH182" s="127"/>
      <c r="AI182" s="127"/>
      <c r="AJ182" s="127"/>
      <c r="AK182" s="127"/>
      <c r="AL182" s="127"/>
      <c r="AM182" s="127"/>
      <c r="AN182" s="127"/>
      <c r="AO182" s="127"/>
      <c r="AP182" s="127"/>
      <c r="AQ182" s="129"/>
    </row>
    <row r="183" spans="3:43" s="67" customFormat="1" ht="15.95" hidden="1" customHeight="1" x14ac:dyDescent="0.25">
      <c r="C183" s="22"/>
      <c r="D183" s="127"/>
      <c r="E183" s="127"/>
      <c r="F183" s="127"/>
      <c r="G183" s="127"/>
      <c r="H183" s="127"/>
      <c r="I183" s="127"/>
      <c r="J183" s="127"/>
      <c r="K183" s="127"/>
      <c r="L183" s="127"/>
      <c r="M183" s="127"/>
      <c r="N183" s="127"/>
      <c r="O183" s="127"/>
      <c r="P183" s="127"/>
      <c r="Q183" s="127"/>
      <c r="R183" s="127"/>
      <c r="S183" s="127"/>
      <c r="T183" s="127"/>
      <c r="U183" s="127"/>
      <c r="V183" s="127"/>
      <c r="W183" s="127"/>
      <c r="X183" s="127"/>
      <c r="Y183" s="127"/>
      <c r="Z183" s="127"/>
      <c r="AA183" s="127"/>
      <c r="AB183" s="127"/>
      <c r="AC183" s="127"/>
      <c r="AD183" s="127"/>
      <c r="AE183" s="127"/>
      <c r="AF183" s="127"/>
      <c r="AG183" s="127"/>
      <c r="AH183" s="127"/>
      <c r="AI183" s="127"/>
      <c r="AJ183" s="127"/>
      <c r="AK183" s="127"/>
      <c r="AL183" s="127"/>
      <c r="AM183" s="127"/>
      <c r="AN183" s="127"/>
      <c r="AO183" s="127"/>
      <c r="AP183" s="127"/>
      <c r="AQ183" s="129"/>
    </row>
    <row r="184" spans="3:43" s="67" customFormat="1" ht="15.95" hidden="1" customHeight="1" x14ac:dyDescent="0.25">
      <c r="C184" s="22"/>
      <c r="D184" s="127"/>
      <c r="E184" s="127"/>
      <c r="F184" s="127"/>
      <c r="G184" s="127"/>
      <c r="H184" s="127"/>
      <c r="I184" s="127"/>
      <c r="J184" s="127"/>
      <c r="K184" s="127"/>
      <c r="L184" s="127"/>
      <c r="M184" s="127"/>
      <c r="N184" s="127"/>
      <c r="O184" s="127"/>
      <c r="P184" s="127"/>
      <c r="Q184" s="127"/>
      <c r="R184" s="127"/>
      <c r="S184" s="127"/>
      <c r="T184" s="127"/>
      <c r="U184" s="127"/>
      <c r="V184" s="127"/>
      <c r="W184" s="127"/>
      <c r="X184" s="127"/>
      <c r="Y184" s="127"/>
      <c r="Z184" s="127"/>
      <c r="AA184" s="127"/>
      <c r="AB184" s="127"/>
      <c r="AC184" s="127"/>
      <c r="AD184" s="127"/>
      <c r="AE184" s="127"/>
      <c r="AF184" s="127"/>
      <c r="AG184" s="127"/>
      <c r="AH184" s="127"/>
      <c r="AI184" s="127"/>
      <c r="AJ184" s="127"/>
      <c r="AK184" s="127"/>
      <c r="AL184" s="127"/>
      <c r="AM184" s="127"/>
      <c r="AN184" s="127"/>
      <c r="AO184" s="127"/>
      <c r="AP184" s="127"/>
      <c r="AQ184" s="129"/>
    </row>
    <row r="185" spans="3:43" s="67" customFormat="1" ht="15.95" hidden="1" customHeight="1" x14ac:dyDescent="0.25">
      <c r="C185" s="22"/>
      <c r="D185" s="127"/>
      <c r="E185" s="127"/>
      <c r="F185" s="127"/>
      <c r="G185" s="127"/>
      <c r="H185" s="127"/>
      <c r="I185" s="127"/>
      <c r="J185" s="127"/>
      <c r="K185" s="127"/>
      <c r="L185" s="127"/>
      <c r="M185" s="127"/>
      <c r="N185" s="127"/>
      <c r="O185" s="127"/>
      <c r="P185" s="127"/>
      <c r="Q185" s="127"/>
      <c r="R185" s="127"/>
      <c r="S185" s="127"/>
      <c r="T185" s="127"/>
      <c r="U185" s="127"/>
      <c r="V185" s="127"/>
      <c r="W185" s="127"/>
      <c r="X185" s="127"/>
      <c r="Y185" s="127"/>
      <c r="Z185" s="127"/>
      <c r="AA185" s="127"/>
      <c r="AB185" s="127"/>
      <c r="AC185" s="127"/>
      <c r="AD185" s="127"/>
      <c r="AE185" s="127"/>
      <c r="AF185" s="127"/>
      <c r="AG185" s="127"/>
      <c r="AH185" s="127"/>
      <c r="AI185" s="127"/>
      <c r="AJ185" s="127"/>
      <c r="AK185" s="127"/>
      <c r="AL185" s="127"/>
      <c r="AM185" s="127"/>
      <c r="AN185" s="127"/>
      <c r="AO185" s="127"/>
      <c r="AP185" s="127"/>
      <c r="AQ185" s="129"/>
    </row>
    <row r="186" spans="3:43" s="67" customFormat="1" ht="15.95" hidden="1" customHeight="1" x14ac:dyDescent="0.25">
      <c r="C186" s="22"/>
      <c r="D186" s="127"/>
      <c r="E186" s="127"/>
      <c r="F186" s="127"/>
      <c r="G186" s="127"/>
      <c r="H186" s="127"/>
      <c r="I186" s="127"/>
      <c r="J186" s="127"/>
      <c r="K186" s="127"/>
      <c r="L186" s="127"/>
      <c r="M186" s="127"/>
      <c r="N186" s="127"/>
      <c r="O186" s="127"/>
      <c r="P186" s="127"/>
      <c r="Q186" s="127"/>
      <c r="R186" s="127"/>
      <c r="S186" s="127"/>
      <c r="T186" s="127"/>
      <c r="U186" s="127"/>
      <c r="V186" s="127"/>
      <c r="W186" s="127"/>
      <c r="X186" s="127"/>
      <c r="Y186" s="127"/>
      <c r="Z186" s="127"/>
      <c r="AA186" s="127"/>
      <c r="AB186" s="127"/>
      <c r="AC186" s="127"/>
      <c r="AD186" s="127"/>
      <c r="AE186" s="127"/>
      <c r="AF186" s="127"/>
      <c r="AG186" s="127"/>
      <c r="AH186" s="127"/>
      <c r="AI186" s="127"/>
      <c r="AJ186" s="127"/>
      <c r="AK186" s="127"/>
      <c r="AL186" s="127"/>
      <c r="AM186" s="127"/>
      <c r="AN186" s="127"/>
      <c r="AO186" s="127"/>
      <c r="AP186" s="127"/>
      <c r="AQ186" s="129"/>
    </row>
    <row r="187" spans="3:43" s="67" customFormat="1" ht="15.95" hidden="1" customHeight="1" x14ac:dyDescent="0.25">
      <c r="C187" s="22"/>
      <c r="D187" s="127"/>
      <c r="E187" s="127"/>
      <c r="F187" s="127"/>
      <c r="G187" s="127"/>
      <c r="H187" s="127"/>
      <c r="I187" s="127"/>
      <c r="J187" s="127"/>
      <c r="K187" s="127"/>
      <c r="L187" s="127"/>
      <c r="M187" s="127"/>
      <c r="N187" s="127"/>
      <c r="O187" s="127"/>
      <c r="P187" s="127"/>
      <c r="Q187" s="127"/>
      <c r="R187" s="127"/>
      <c r="S187" s="127"/>
      <c r="T187" s="127"/>
      <c r="U187" s="127"/>
      <c r="V187" s="127"/>
      <c r="W187" s="127"/>
      <c r="X187" s="127"/>
      <c r="Y187" s="127"/>
      <c r="Z187" s="127"/>
      <c r="AA187" s="127"/>
      <c r="AB187" s="127"/>
      <c r="AC187" s="127"/>
      <c r="AD187" s="127"/>
      <c r="AE187" s="127"/>
      <c r="AF187" s="127"/>
      <c r="AG187" s="127"/>
      <c r="AH187" s="127"/>
      <c r="AI187" s="127"/>
      <c r="AJ187" s="127"/>
      <c r="AK187" s="127"/>
      <c r="AL187" s="127"/>
      <c r="AM187" s="127"/>
      <c r="AN187" s="127"/>
      <c r="AO187" s="127"/>
      <c r="AP187" s="127"/>
      <c r="AQ187" s="129"/>
    </row>
    <row r="188" spans="3:43" s="67" customFormat="1" ht="15.95" hidden="1" customHeight="1" x14ac:dyDescent="0.25">
      <c r="C188" s="22"/>
      <c r="D188" s="127"/>
      <c r="E188" s="127"/>
      <c r="F188" s="127"/>
      <c r="G188" s="127"/>
      <c r="H188" s="127"/>
      <c r="I188" s="127"/>
      <c r="J188" s="127"/>
      <c r="K188" s="127"/>
      <c r="L188" s="127"/>
      <c r="M188" s="127"/>
      <c r="N188" s="127"/>
      <c r="O188" s="127"/>
      <c r="P188" s="127"/>
      <c r="Q188" s="127"/>
      <c r="R188" s="127"/>
      <c r="S188" s="127"/>
      <c r="T188" s="127"/>
      <c r="U188" s="127"/>
      <c r="V188" s="127"/>
      <c r="W188" s="127"/>
      <c r="X188" s="127"/>
      <c r="Y188" s="127"/>
      <c r="Z188" s="127"/>
      <c r="AA188" s="127"/>
      <c r="AB188" s="127"/>
      <c r="AC188" s="127"/>
      <c r="AD188" s="127"/>
      <c r="AE188" s="127"/>
      <c r="AF188" s="127"/>
      <c r="AG188" s="127"/>
      <c r="AH188" s="127"/>
      <c r="AI188" s="127"/>
      <c r="AJ188" s="127"/>
      <c r="AK188" s="127"/>
      <c r="AL188" s="127"/>
      <c r="AM188" s="127"/>
      <c r="AN188" s="127"/>
      <c r="AO188" s="127"/>
      <c r="AP188" s="127"/>
      <c r="AQ188" s="129"/>
    </row>
    <row r="189" spans="3:43" s="67" customFormat="1" ht="15.95" hidden="1" customHeight="1" x14ac:dyDescent="0.25">
      <c r="C189" s="22"/>
      <c r="D189" s="127"/>
      <c r="E189" s="127"/>
      <c r="F189" s="127"/>
      <c r="G189" s="127"/>
      <c r="H189" s="127"/>
      <c r="I189" s="127"/>
      <c r="J189" s="127"/>
      <c r="K189" s="127"/>
      <c r="L189" s="127"/>
      <c r="M189" s="127"/>
      <c r="N189" s="127"/>
      <c r="O189" s="127"/>
      <c r="P189" s="127"/>
      <c r="Q189" s="127"/>
      <c r="R189" s="127"/>
      <c r="S189" s="127"/>
      <c r="T189" s="127"/>
      <c r="U189" s="127"/>
      <c r="V189" s="127"/>
      <c r="W189" s="127"/>
      <c r="X189" s="127"/>
      <c r="Y189" s="127"/>
      <c r="Z189" s="127"/>
      <c r="AA189" s="127"/>
      <c r="AB189" s="127"/>
      <c r="AC189" s="127"/>
      <c r="AD189" s="127"/>
      <c r="AE189" s="127"/>
      <c r="AF189" s="127"/>
      <c r="AG189" s="127"/>
      <c r="AH189" s="127"/>
      <c r="AI189" s="127"/>
      <c r="AJ189" s="127"/>
      <c r="AK189" s="127"/>
      <c r="AL189" s="127"/>
      <c r="AM189" s="127"/>
      <c r="AN189" s="127"/>
      <c r="AO189" s="127"/>
      <c r="AP189" s="127"/>
      <c r="AQ189" s="129"/>
    </row>
    <row r="190" spans="3:43" s="67" customFormat="1" ht="15.95" hidden="1" customHeight="1" x14ac:dyDescent="0.25">
      <c r="C190" s="22"/>
      <c r="D190" s="127"/>
      <c r="E190" s="127"/>
      <c r="F190" s="127"/>
      <c r="G190" s="127"/>
      <c r="H190" s="127"/>
      <c r="I190" s="127"/>
      <c r="J190" s="127"/>
      <c r="K190" s="127"/>
      <c r="L190" s="127"/>
      <c r="M190" s="127"/>
      <c r="N190" s="127"/>
      <c r="O190" s="127"/>
      <c r="P190" s="127"/>
      <c r="Q190" s="127"/>
      <c r="R190" s="127"/>
      <c r="S190" s="127"/>
      <c r="T190" s="127"/>
      <c r="U190" s="127"/>
      <c r="V190" s="127"/>
      <c r="W190" s="127"/>
      <c r="X190" s="127"/>
      <c r="Y190" s="127"/>
      <c r="Z190" s="127"/>
      <c r="AA190" s="127"/>
      <c r="AB190" s="127"/>
      <c r="AC190" s="127"/>
      <c r="AD190" s="127"/>
      <c r="AE190" s="127"/>
      <c r="AF190" s="127"/>
      <c r="AG190" s="127"/>
      <c r="AH190" s="127"/>
      <c r="AI190" s="127"/>
      <c r="AJ190" s="127"/>
      <c r="AK190" s="127"/>
      <c r="AL190" s="127"/>
      <c r="AM190" s="127"/>
      <c r="AN190" s="127"/>
      <c r="AO190" s="127"/>
      <c r="AP190" s="127"/>
      <c r="AQ190" s="129"/>
    </row>
    <row r="191" spans="3:43" s="67" customFormat="1" ht="15.95" hidden="1" customHeight="1" x14ac:dyDescent="0.25">
      <c r="C191" s="22"/>
      <c r="D191" s="127"/>
      <c r="E191" s="127"/>
      <c r="F191" s="127"/>
      <c r="G191" s="127"/>
      <c r="H191" s="127"/>
      <c r="I191" s="127"/>
      <c r="J191" s="127"/>
      <c r="K191" s="127"/>
      <c r="L191" s="127"/>
      <c r="M191" s="127"/>
      <c r="N191" s="127"/>
      <c r="O191" s="127"/>
      <c r="P191" s="127"/>
      <c r="Q191" s="127"/>
      <c r="R191" s="127"/>
      <c r="S191" s="127"/>
      <c r="T191" s="127"/>
      <c r="U191" s="127"/>
      <c r="V191" s="127"/>
      <c r="W191" s="127"/>
      <c r="X191" s="127"/>
      <c r="Y191" s="127"/>
      <c r="Z191" s="127"/>
      <c r="AA191" s="127"/>
      <c r="AB191" s="127"/>
      <c r="AC191" s="127"/>
      <c r="AD191" s="127"/>
      <c r="AE191" s="127"/>
      <c r="AF191" s="127"/>
      <c r="AG191" s="127"/>
      <c r="AH191" s="127"/>
      <c r="AI191" s="127"/>
      <c r="AJ191" s="127"/>
      <c r="AK191" s="127"/>
      <c r="AL191" s="127"/>
      <c r="AM191" s="127"/>
      <c r="AN191" s="127"/>
      <c r="AO191" s="127"/>
      <c r="AP191" s="127"/>
      <c r="AQ191" s="129"/>
    </row>
    <row r="192" spans="3:43" s="67" customFormat="1" ht="15.95" hidden="1" customHeight="1" x14ac:dyDescent="0.25">
      <c r="C192" s="22"/>
      <c r="D192" s="127"/>
      <c r="E192" s="127"/>
      <c r="F192" s="127"/>
      <c r="G192" s="127"/>
      <c r="H192" s="127"/>
      <c r="I192" s="127"/>
      <c r="J192" s="127"/>
      <c r="K192" s="127"/>
      <c r="L192" s="127"/>
      <c r="M192" s="127"/>
      <c r="N192" s="127"/>
      <c r="O192" s="127"/>
      <c r="P192" s="127"/>
      <c r="Q192" s="127"/>
      <c r="R192" s="127"/>
      <c r="S192" s="127"/>
      <c r="T192" s="127"/>
      <c r="U192" s="127"/>
      <c r="V192" s="127"/>
      <c r="W192" s="127"/>
      <c r="X192" s="127"/>
      <c r="Y192" s="127"/>
      <c r="Z192" s="127"/>
      <c r="AA192" s="127"/>
      <c r="AB192" s="127"/>
      <c r="AC192" s="127"/>
      <c r="AD192" s="127"/>
      <c r="AE192" s="127"/>
      <c r="AF192" s="127"/>
      <c r="AG192" s="127"/>
      <c r="AH192" s="127"/>
      <c r="AI192" s="127"/>
      <c r="AJ192" s="127"/>
      <c r="AK192" s="127"/>
      <c r="AL192" s="127"/>
      <c r="AM192" s="127"/>
      <c r="AN192" s="127"/>
      <c r="AO192" s="127"/>
      <c r="AP192" s="127"/>
      <c r="AQ192" s="129"/>
    </row>
    <row r="193" spans="2:44" s="67" customFormat="1" ht="15.95" hidden="1" customHeight="1" x14ac:dyDescent="0.25">
      <c r="C193" s="22"/>
      <c r="D193" s="127"/>
      <c r="E193" s="127"/>
      <c r="F193" s="127"/>
      <c r="G193" s="127"/>
      <c r="H193" s="127"/>
      <c r="I193" s="127"/>
      <c r="J193" s="127"/>
      <c r="K193" s="127"/>
      <c r="L193" s="127"/>
      <c r="M193" s="127"/>
      <c r="N193" s="127"/>
      <c r="O193" s="127"/>
      <c r="P193" s="127"/>
      <c r="Q193" s="127"/>
      <c r="R193" s="127"/>
      <c r="S193" s="127"/>
      <c r="T193" s="127"/>
      <c r="U193" s="127"/>
      <c r="V193" s="127"/>
      <c r="W193" s="127"/>
      <c r="X193" s="127"/>
      <c r="Y193" s="127"/>
      <c r="Z193" s="127"/>
      <c r="AA193" s="127"/>
      <c r="AB193" s="127"/>
      <c r="AC193" s="127"/>
      <c r="AD193" s="127"/>
      <c r="AE193" s="127"/>
      <c r="AF193" s="127"/>
      <c r="AG193" s="127"/>
      <c r="AH193" s="127"/>
      <c r="AI193" s="127"/>
      <c r="AJ193" s="127"/>
      <c r="AK193" s="127"/>
      <c r="AL193" s="127"/>
      <c r="AM193" s="127"/>
      <c r="AN193" s="127"/>
      <c r="AO193" s="127"/>
      <c r="AP193" s="127"/>
      <c r="AQ193" s="129"/>
    </row>
    <row r="194" spans="2:44" s="67" customFormat="1" ht="15.95" hidden="1" customHeight="1" x14ac:dyDescent="0.25">
      <c r="C194" s="22"/>
      <c r="D194" s="127"/>
      <c r="E194" s="127"/>
      <c r="F194" s="127"/>
      <c r="G194" s="127"/>
      <c r="H194" s="127"/>
      <c r="I194" s="127"/>
      <c r="J194" s="127"/>
      <c r="K194" s="127"/>
      <c r="L194" s="127"/>
      <c r="M194" s="127"/>
      <c r="N194" s="127"/>
      <c r="O194" s="127"/>
      <c r="P194" s="127"/>
      <c r="Q194" s="127"/>
      <c r="R194" s="127"/>
      <c r="S194" s="127"/>
      <c r="T194" s="127"/>
      <c r="U194" s="127"/>
      <c r="V194" s="127"/>
      <c r="W194" s="127"/>
      <c r="X194" s="127"/>
      <c r="Y194" s="127"/>
      <c r="Z194" s="127"/>
      <c r="AA194" s="127"/>
      <c r="AB194" s="127"/>
      <c r="AC194" s="127"/>
      <c r="AD194" s="127"/>
      <c r="AE194" s="127"/>
      <c r="AF194" s="127"/>
      <c r="AG194" s="127"/>
      <c r="AH194" s="127"/>
      <c r="AI194" s="127"/>
      <c r="AJ194" s="127"/>
      <c r="AK194" s="127"/>
      <c r="AL194" s="127"/>
      <c r="AM194" s="127"/>
      <c r="AN194" s="127"/>
      <c r="AO194" s="127"/>
      <c r="AP194" s="127"/>
      <c r="AQ194" s="129"/>
    </row>
    <row r="195" spans="2:44" s="67" customFormat="1" ht="15.95" hidden="1" customHeight="1" x14ac:dyDescent="0.25">
      <c r="C195" s="22"/>
      <c r="D195" s="127"/>
      <c r="E195" s="127"/>
      <c r="F195" s="127"/>
      <c r="G195" s="127"/>
      <c r="H195" s="127"/>
      <c r="I195" s="127"/>
      <c r="J195" s="127"/>
      <c r="K195" s="127"/>
      <c r="L195" s="127"/>
      <c r="M195" s="127"/>
      <c r="N195" s="127"/>
      <c r="O195" s="127"/>
      <c r="P195" s="127"/>
      <c r="Q195" s="127"/>
      <c r="R195" s="127"/>
      <c r="S195" s="127"/>
      <c r="T195" s="127"/>
      <c r="U195" s="127"/>
      <c r="V195" s="127"/>
      <c r="W195" s="127"/>
      <c r="X195" s="127"/>
      <c r="Y195" s="127"/>
      <c r="Z195" s="127"/>
      <c r="AA195" s="127"/>
      <c r="AB195" s="127"/>
      <c r="AC195" s="127"/>
      <c r="AD195" s="127"/>
      <c r="AE195" s="127"/>
      <c r="AF195" s="127"/>
      <c r="AG195" s="127"/>
      <c r="AH195" s="127"/>
      <c r="AI195" s="127"/>
      <c r="AJ195" s="127"/>
      <c r="AK195" s="127"/>
      <c r="AL195" s="127"/>
      <c r="AM195" s="127"/>
      <c r="AN195" s="127"/>
      <c r="AO195" s="127"/>
      <c r="AP195" s="127"/>
      <c r="AQ195" s="129"/>
    </row>
    <row r="196" spans="2:44" s="67" customFormat="1" ht="15.95" hidden="1" customHeight="1" x14ac:dyDescent="0.25">
      <c r="C196" s="22"/>
      <c r="D196" s="127"/>
      <c r="E196" s="127"/>
      <c r="F196" s="127"/>
      <c r="G196" s="127"/>
      <c r="H196" s="127"/>
      <c r="I196" s="127"/>
      <c r="J196" s="127"/>
      <c r="K196" s="127"/>
      <c r="L196" s="127"/>
      <c r="M196" s="127"/>
      <c r="N196" s="127"/>
      <c r="O196" s="127"/>
      <c r="P196" s="127"/>
      <c r="Q196" s="127"/>
      <c r="R196" s="127"/>
      <c r="S196" s="127"/>
      <c r="T196" s="127"/>
      <c r="U196" s="127"/>
      <c r="V196" s="127"/>
      <c r="W196" s="127"/>
      <c r="X196" s="127"/>
      <c r="Y196" s="127"/>
      <c r="Z196" s="127"/>
      <c r="AA196" s="127"/>
      <c r="AB196" s="127"/>
      <c r="AC196" s="127"/>
      <c r="AD196" s="127"/>
      <c r="AE196" s="127"/>
      <c r="AF196" s="127"/>
      <c r="AG196" s="127"/>
      <c r="AH196" s="127"/>
      <c r="AI196" s="127"/>
      <c r="AJ196" s="127"/>
      <c r="AK196" s="127"/>
      <c r="AL196" s="127"/>
      <c r="AM196" s="127"/>
      <c r="AN196" s="127"/>
      <c r="AO196" s="127"/>
      <c r="AP196" s="127"/>
      <c r="AQ196" s="129"/>
    </row>
    <row r="197" spans="2:44" s="67" customFormat="1" ht="15.95" hidden="1" customHeight="1" x14ac:dyDescent="0.25">
      <c r="C197" s="22"/>
      <c r="D197" s="127"/>
      <c r="E197" s="127"/>
      <c r="F197" s="127"/>
      <c r="G197" s="127"/>
      <c r="H197" s="127"/>
      <c r="I197" s="127"/>
      <c r="J197" s="127"/>
      <c r="K197" s="127"/>
      <c r="L197" s="127"/>
      <c r="M197" s="127"/>
      <c r="N197" s="127"/>
      <c r="O197" s="127"/>
      <c r="P197" s="127"/>
      <c r="Q197" s="127"/>
      <c r="R197" s="127"/>
      <c r="S197" s="127"/>
      <c r="T197" s="127"/>
      <c r="U197" s="127"/>
      <c r="V197" s="127"/>
      <c r="W197" s="127"/>
      <c r="X197" s="127"/>
      <c r="Y197" s="127"/>
      <c r="Z197" s="127"/>
      <c r="AA197" s="127"/>
      <c r="AB197" s="127"/>
      <c r="AC197" s="127"/>
      <c r="AD197" s="127"/>
      <c r="AE197" s="127"/>
      <c r="AF197" s="127"/>
      <c r="AG197" s="127"/>
      <c r="AH197" s="127"/>
      <c r="AI197" s="127"/>
      <c r="AJ197" s="127"/>
      <c r="AK197" s="127"/>
      <c r="AL197" s="127"/>
      <c r="AM197" s="127"/>
      <c r="AN197" s="127"/>
      <c r="AO197" s="127"/>
      <c r="AP197" s="127"/>
      <c r="AQ197" s="129"/>
    </row>
    <row r="198" spans="2:44" s="67" customFormat="1" ht="15.95" hidden="1" customHeight="1" x14ac:dyDescent="0.25">
      <c r="C198" s="22"/>
      <c r="D198" s="127"/>
      <c r="E198" s="127"/>
      <c r="F198" s="127"/>
      <c r="G198" s="127"/>
      <c r="H198" s="127"/>
      <c r="I198" s="127"/>
      <c r="J198" s="127"/>
      <c r="K198" s="127"/>
      <c r="L198" s="127"/>
      <c r="M198" s="127"/>
      <c r="N198" s="127"/>
      <c r="O198" s="127"/>
      <c r="P198" s="127"/>
      <c r="Q198" s="127"/>
      <c r="R198" s="127"/>
      <c r="S198" s="127"/>
      <c r="T198" s="127"/>
      <c r="U198" s="127"/>
      <c r="V198" s="127"/>
      <c r="W198" s="127"/>
      <c r="X198" s="127"/>
      <c r="Y198" s="127"/>
      <c r="Z198" s="127"/>
      <c r="AA198" s="127"/>
      <c r="AB198" s="127"/>
      <c r="AC198" s="127"/>
      <c r="AD198" s="127"/>
      <c r="AE198" s="127"/>
      <c r="AF198" s="127"/>
      <c r="AG198" s="127"/>
      <c r="AH198" s="127"/>
      <c r="AI198" s="127"/>
      <c r="AJ198" s="127"/>
      <c r="AK198" s="127"/>
      <c r="AL198" s="127"/>
      <c r="AM198" s="127"/>
      <c r="AN198" s="127"/>
      <c r="AO198" s="127"/>
      <c r="AP198" s="127"/>
      <c r="AQ198" s="129"/>
    </row>
    <row r="199" spans="2:44" s="67" customFormat="1" ht="15.95" hidden="1" customHeight="1" x14ac:dyDescent="0.25">
      <c r="C199" s="22"/>
      <c r="D199" s="127"/>
      <c r="E199" s="127"/>
      <c r="F199" s="127"/>
      <c r="G199" s="127"/>
      <c r="H199" s="127"/>
      <c r="I199" s="127"/>
      <c r="J199" s="127"/>
      <c r="K199" s="127"/>
      <c r="L199" s="127"/>
      <c r="M199" s="127"/>
      <c r="N199" s="127"/>
      <c r="O199" s="127"/>
      <c r="P199" s="127"/>
      <c r="Q199" s="127"/>
      <c r="R199" s="127"/>
      <c r="S199" s="127"/>
      <c r="T199" s="127"/>
      <c r="U199" s="127"/>
      <c r="V199" s="127"/>
      <c r="W199" s="127"/>
      <c r="X199" s="127"/>
      <c r="Y199" s="127"/>
      <c r="Z199" s="127"/>
      <c r="AA199" s="127"/>
      <c r="AB199" s="127"/>
      <c r="AC199" s="127"/>
      <c r="AD199" s="127"/>
      <c r="AE199" s="127"/>
      <c r="AF199" s="127"/>
      <c r="AG199" s="127"/>
      <c r="AH199" s="127"/>
      <c r="AI199" s="127"/>
      <c r="AJ199" s="127"/>
      <c r="AK199" s="127"/>
      <c r="AL199" s="127"/>
      <c r="AM199" s="127"/>
      <c r="AN199" s="127"/>
      <c r="AO199" s="127"/>
      <c r="AP199" s="127"/>
      <c r="AQ199" s="129"/>
    </row>
    <row r="200" spans="2:44" ht="15.95" customHeight="1" x14ac:dyDescent="0.25">
      <c r="B200" s="464" t="str">
        <f>FOOT1</f>
        <v>Ameren Missouri BizSavers program</v>
      </c>
      <c r="C200" s="464"/>
      <c r="D200" s="464"/>
      <c r="E200" s="464"/>
      <c r="F200" s="464"/>
      <c r="G200" s="464"/>
      <c r="H200" s="464"/>
      <c r="I200" s="464"/>
      <c r="J200" s="464"/>
      <c r="K200" s="464"/>
      <c r="L200" s="464"/>
      <c r="M200" s="537" t="str">
        <f>FOOTDISCLAIM</f>
        <v/>
      </c>
      <c r="N200" s="537"/>
      <c r="O200" s="537"/>
      <c r="P200" s="537"/>
      <c r="Q200" s="537"/>
      <c r="R200" s="537"/>
      <c r="S200" s="537"/>
      <c r="T200" s="537"/>
      <c r="U200" s="537"/>
      <c r="V200" s="537"/>
      <c r="W200" s="537"/>
      <c r="X200" s="537"/>
      <c r="Y200" s="537"/>
      <c r="Z200" s="537"/>
      <c r="AA200" s="537"/>
      <c r="AB200" s="537"/>
      <c r="AC200" s="537"/>
      <c r="AD200" s="537"/>
      <c r="AE200" s="537"/>
      <c r="AF200" s="537"/>
      <c r="AG200" s="537"/>
      <c r="AH200" s="464"/>
      <c r="AI200" s="464"/>
      <c r="AJ200" s="464"/>
      <c r="AK200" s="464"/>
      <c r="AL200" s="464"/>
      <c r="AM200" s="464"/>
      <c r="AN200" s="464"/>
      <c r="AO200" s="464"/>
      <c r="AP200" s="464"/>
      <c r="AQ200" s="464"/>
      <c r="AR200" s="465" t="str">
        <f>FOOT4</f>
        <v/>
      </c>
    </row>
    <row r="201" spans="2:44" ht="15.95" customHeight="1" x14ac:dyDescent="0.25">
      <c r="B201" s="464" t="str">
        <f>FOOT2</f>
        <v>Toll-Free 866-941-7299</v>
      </c>
      <c r="C201" s="464"/>
      <c r="D201" s="464"/>
      <c r="E201" s="464"/>
      <c r="F201" s="464"/>
      <c r="G201" s="464"/>
      <c r="H201" s="464"/>
      <c r="I201" s="464"/>
      <c r="J201" s="464"/>
      <c r="K201" s="464"/>
      <c r="L201" s="464"/>
      <c r="M201" s="537"/>
      <c r="N201" s="537"/>
      <c r="O201" s="537"/>
      <c r="P201" s="537"/>
      <c r="Q201" s="537"/>
      <c r="R201" s="537"/>
      <c r="S201" s="537"/>
      <c r="T201" s="537"/>
      <c r="U201" s="537"/>
      <c r="V201" s="537"/>
      <c r="W201" s="537"/>
      <c r="X201" s="537"/>
      <c r="Y201" s="537"/>
      <c r="Z201" s="537"/>
      <c r="AA201" s="537"/>
      <c r="AB201" s="537"/>
      <c r="AC201" s="537"/>
      <c r="AD201" s="537"/>
      <c r="AE201" s="537"/>
      <c r="AF201" s="537"/>
      <c r="AG201" s="537"/>
      <c r="AH201" s="464"/>
      <c r="AI201" s="464"/>
      <c r="AJ201" s="464"/>
      <c r="AK201" s="464"/>
      <c r="AL201" s="464"/>
      <c r="AM201" s="464"/>
      <c r="AN201" s="464"/>
      <c r="AO201" s="464"/>
      <c r="AP201" s="464"/>
      <c r="AQ201" s="464"/>
      <c r="AR201" s="465" t="str">
        <f>FOOT5</f>
        <v/>
      </c>
    </row>
    <row r="202" spans="2:44" ht="15.95" customHeight="1" x14ac:dyDescent="0.25">
      <c r="B202" s="466" t="str">
        <f>FOOT3</f>
        <v>BizSavers@ameren.com</v>
      </c>
      <c r="C202" s="464"/>
      <c r="D202" s="464"/>
      <c r="E202" s="464"/>
      <c r="F202" s="464"/>
      <c r="G202" s="464"/>
      <c r="H202" s="464"/>
      <c r="I202" s="464"/>
      <c r="J202" s="464"/>
      <c r="K202" s="464"/>
      <c r="L202" s="464"/>
      <c r="M202" s="467"/>
      <c r="N202" s="464"/>
      <c r="O202" s="464"/>
      <c r="P202" s="467"/>
      <c r="Q202" s="467"/>
      <c r="R202" s="467"/>
      <c r="S202" s="467"/>
      <c r="T202" s="467"/>
      <c r="U202" s="467"/>
      <c r="V202" s="467"/>
      <c r="W202" s="468" t="str">
        <f>VERSION</f>
        <v>EMS v2.0.0</v>
      </c>
      <c r="X202" s="467"/>
      <c r="Y202" s="467"/>
      <c r="Z202" s="467"/>
      <c r="AA202" s="467"/>
      <c r="AB202" s="467"/>
      <c r="AC202" s="467"/>
      <c r="AD202" s="467"/>
      <c r="AE202" s="464"/>
      <c r="AF202" s="464"/>
      <c r="AG202" s="464"/>
      <c r="AH202" s="464"/>
      <c r="AI202" s="464"/>
      <c r="AJ202" s="464"/>
      <c r="AK202" s="464"/>
      <c r="AL202" s="464"/>
      <c r="AM202" s="464"/>
      <c r="AN202" s="464"/>
      <c r="AO202" s="464"/>
      <c r="AP202" s="464"/>
      <c r="AQ202" s="464"/>
      <c r="AR202" s="465" t="str">
        <f>FOOT6</f>
        <v>Product of Lockheed Martin Energy</v>
      </c>
    </row>
    <row r="203" spans="2:44" ht="15" hidden="1" customHeight="1" x14ac:dyDescent="0.25"/>
    <row r="204" spans="2:44" ht="15" hidden="1" customHeight="1" x14ac:dyDescent="0.25"/>
    <row r="205" spans="2:44" ht="15" hidden="1" customHeight="1" x14ac:dyDescent="0.25"/>
    <row r="206" spans="2:44" ht="15" hidden="1" customHeight="1" x14ac:dyDescent="0.25"/>
    <row r="207" spans="2:44" ht="15" hidden="1" customHeight="1" x14ac:dyDescent="0.25"/>
    <row r="208" spans="2:44" ht="15" hidden="1" customHeight="1" x14ac:dyDescent="0.25"/>
    <row r="209" ht="15" hidden="1" customHeight="1" x14ac:dyDescent="0.25"/>
    <row r="210" ht="15" hidden="1" customHeight="1" x14ac:dyDescent="0.25"/>
    <row r="211" ht="15" hidden="1" customHeight="1" x14ac:dyDescent="0.25"/>
    <row r="212" ht="15" hidden="1" customHeight="1" x14ac:dyDescent="0.25"/>
    <row r="213" ht="15" hidden="1" customHeight="1" x14ac:dyDescent="0.25"/>
    <row r="214" ht="15" hidden="1" customHeight="1" x14ac:dyDescent="0.25"/>
    <row r="215" ht="15" hidden="1" customHeight="1" x14ac:dyDescent="0.25"/>
    <row r="216" ht="15" hidden="1" customHeight="1" x14ac:dyDescent="0.25"/>
    <row r="217" ht="15" hidden="1" customHeight="1" x14ac:dyDescent="0.25"/>
    <row r="218" ht="15" hidden="1" customHeight="1" x14ac:dyDescent="0.25"/>
    <row r="219" ht="15" hidden="1" customHeight="1" x14ac:dyDescent="0.25"/>
    <row r="220" ht="15" hidden="1" customHeight="1" x14ac:dyDescent="0.25"/>
    <row r="221" ht="15" hidden="1" customHeight="1" x14ac:dyDescent="0.25"/>
    <row r="222" ht="15" hidden="1" customHeight="1" x14ac:dyDescent="0.25"/>
    <row r="223" ht="15" hidden="1" customHeight="1" x14ac:dyDescent="0.25"/>
    <row r="224" ht="15" hidden="1" customHeight="1" x14ac:dyDescent="0.25"/>
    <row r="225" ht="15" hidden="1" customHeight="1" x14ac:dyDescent="0.25"/>
    <row r="226" ht="15" hidden="1" customHeight="1" x14ac:dyDescent="0.25"/>
    <row r="227" ht="15" hidden="1" customHeight="1" x14ac:dyDescent="0.25"/>
    <row r="228" ht="15" hidden="1" customHeight="1" x14ac:dyDescent="0.25"/>
    <row r="229" ht="15" hidden="1" customHeight="1" x14ac:dyDescent="0.25"/>
    <row r="230" ht="15" hidden="1" customHeight="1" x14ac:dyDescent="0.25"/>
    <row r="231" ht="15" hidden="1" customHeight="1" x14ac:dyDescent="0.25"/>
    <row r="232" ht="15" hidden="1" customHeight="1" x14ac:dyDescent="0.25"/>
    <row r="233" ht="15" hidden="1" customHeight="1" x14ac:dyDescent="0.25"/>
    <row r="234" ht="15" hidden="1" customHeight="1" x14ac:dyDescent="0.25"/>
    <row r="235" ht="15" hidden="1" customHeight="1" x14ac:dyDescent="0.25"/>
    <row r="236" ht="15" hidden="1" customHeight="1" x14ac:dyDescent="0.25"/>
    <row r="237" ht="15" hidden="1" customHeight="1" x14ac:dyDescent="0.25"/>
    <row r="238" ht="15" hidden="1" customHeight="1" x14ac:dyDescent="0.25"/>
    <row r="239" ht="15" hidden="1" customHeight="1" x14ac:dyDescent="0.25"/>
    <row r="240" ht="15" hidden="1" customHeight="1" x14ac:dyDescent="0.25"/>
    <row r="241" ht="15" hidden="1" customHeight="1" x14ac:dyDescent="0.25"/>
    <row r="242" ht="15" hidden="1" customHeight="1" x14ac:dyDescent="0.25"/>
    <row r="243" ht="15" hidden="1" customHeight="1" x14ac:dyDescent="0.25"/>
    <row r="244" ht="15" hidden="1" customHeight="1" x14ac:dyDescent="0.25"/>
    <row r="245" ht="15" hidden="1" customHeight="1" x14ac:dyDescent="0.25"/>
    <row r="246" ht="15" hidden="1" customHeight="1" x14ac:dyDescent="0.25"/>
    <row r="247" ht="15" hidden="1" customHeight="1" x14ac:dyDescent="0.25"/>
    <row r="248" ht="15" hidden="1" customHeight="1" x14ac:dyDescent="0.25"/>
    <row r="249" ht="15" hidden="1" customHeight="1" x14ac:dyDescent="0.25"/>
    <row r="250" ht="15" hidden="1" customHeight="1" x14ac:dyDescent="0.25"/>
    <row r="251" ht="15" hidden="1" customHeight="1" x14ac:dyDescent="0.25"/>
    <row r="252" ht="15" hidden="1" customHeight="1" x14ac:dyDescent="0.25"/>
    <row r="253" ht="15" hidden="1" customHeight="1" x14ac:dyDescent="0.25"/>
    <row r="254" ht="15" hidden="1" customHeight="1" x14ac:dyDescent="0.25"/>
    <row r="255" ht="15" hidden="1" customHeight="1" x14ac:dyDescent="0.25"/>
    <row r="256" ht="15" hidden="1" customHeight="1" x14ac:dyDescent="0.25"/>
    <row r="257" ht="15" hidden="1" customHeight="1" x14ac:dyDescent="0.25"/>
    <row r="258" ht="15" hidden="1" customHeight="1" x14ac:dyDescent="0.25"/>
    <row r="259" ht="15" hidden="1" customHeight="1" x14ac:dyDescent="0.25"/>
    <row r="260" ht="15" hidden="1" customHeight="1" x14ac:dyDescent="0.25"/>
    <row r="261" ht="15" hidden="1" customHeight="1" x14ac:dyDescent="0.25"/>
    <row r="262" ht="15" hidden="1" customHeight="1" x14ac:dyDescent="0.25"/>
    <row r="263" ht="15" hidden="1" customHeight="1" x14ac:dyDescent="0.25"/>
    <row r="264" ht="15" hidden="1" customHeight="1" x14ac:dyDescent="0.25"/>
    <row r="265" ht="15" hidden="1" customHeight="1" x14ac:dyDescent="0.25"/>
    <row r="266" ht="15" hidden="1" customHeight="1" x14ac:dyDescent="0.25"/>
    <row r="267" ht="15" hidden="1" customHeight="1" x14ac:dyDescent="0.25"/>
    <row r="268" ht="15" hidden="1" customHeight="1" x14ac:dyDescent="0.25"/>
    <row r="269" ht="15" hidden="1" customHeight="1" x14ac:dyDescent="0.25"/>
    <row r="270" ht="15" hidden="1" customHeight="1" x14ac:dyDescent="0.25"/>
    <row r="271" ht="15" hidden="1" customHeight="1" x14ac:dyDescent="0.25"/>
    <row r="272" ht="15" hidden="1" customHeight="1" x14ac:dyDescent="0.25"/>
    <row r="273" ht="15" hidden="1" customHeight="1" x14ac:dyDescent="0.25"/>
    <row r="274" ht="15" hidden="1" customHeight="1" x14ac:dyDescent="0.25"/>
    <row r="275" ht="15" hidden="1" customHeight="1" x14ac:dyDescent="0.25"/>
    <row r="276" ht="15" hidden="1" customHeight="1" x14ac:dyDescent="0.25"/>
    <row r="277" ht="15" hidden="1" customHeight="1" x14ac:dyDescent="0.25"/>
    <row r="278" ht="15" hidden="1" customHeight="1" x14ac:dyDescent="0.25"/>
    <row r="279" ht="15" hidden="1" customHeight="1" x14ac:dyDescent="0.25"/>
    <row r="280" ht="15" hidden="1" customHeight="1" x14ac:dyDescent="0.25"/>
    <row r="281" ht="15" hidden="1" customHeight="1" x14ac:dyDescent="0.25"/>
    <row r="282" ht="15" hidden="1" customHeight="1" x14ac:dyDescent="0.25"/>
    <row r="283" ht="15" hidden="1" customHeight="1" x14ac:dyDescent="0.25"/>
    <row r="284" ht="15" hidden="1" customHeight="1" x14ac:dyDescent="0.25"/>
    <row r="285" ht="15" hidden="1" customHeight="1" x14ac:dyDescent="0.25"/>
    <row r="286" ht="15" hidden="1" customHeight="1" x14ac:dyDescent="0.25"/>
    <row r="287" ht="15" hidden="1" customHeight="1" x14ac:dyDescent="0.25"/>
    <row r="288" ht="15" hidden="1" customHeight="1" x14ac:dyDescent="0.25"/>
    <row r="289" ht="15" hidden="1" customHeight="1" x14ac:dyDescent="0.25"/>
    <row r="290" ht="15" hidden="1" customHeight="1" x14ac:dyDescent="0.25"/>
    <row r="291" ht="15" hidden="1" customHeight="1" x14ac:dyDescent="0.25"/>
    <row r="292" ht="15" hidden="1" customHeight="1" x14ac:dyDescent="0.25"/>
    <row r="293" ht="15" hidden="1" customHeight="1" x14ac:dyDescent="0.25"/>
    <row r="294" ht="15" hidden="1" customHeight="1" x14ac:dyDescent="0.25"/>
    <row r="295" ht="15" hidden="1" customHeight="1" x14ac:dyDescent="0.25"/>
    <row r="296" ht="15" hidden="1" customHeight="1" x14ac:dyDescent="0.25"/>
    <row r="297" ht="15" hidden="1" customHeight="1" x14ac:dyDescent="0.25"/>
    <row r="298" ht="15" hidden="1" customHeight="1" x14ac:dyDescent="0.25"/>
    <row r="299" ht="15" hidden="1" customHeight="1" x14ac:dyDescent="0.25"/>
    <row r="300" ht="15" hidden="1" customHeight="1" x14ac:dyDescent="0.25"/>
    <row r="301" ht="15" hidden="1" customHeight="1" x14ac:dyDescent="0.25"/>
    <row r="302" ht="15" hidden="1" customHeight="1" x14ac:dyDescent="0.25"/>
    <row r="303" ht="15" hidden="1" customHeight="1" x14ac:dyDescent="0.25"/>
    <row r="304" ht="15" hidden="1" customHeight="1" x14ac:dyDescent="0.25"/>
    <row r="305" ht="15" hidden="1" customHeight="1" x14ac:dyDescent="0.25"/>
    <row r="306" ht="15" hidden="1" customHeight="1" x14ac:dyDescent="0.25"/>
    <row r="307" ht="15" hidden="1" customHeight="1" x14ac:dyDescent="0.25"/>
    <row r="308" ht="15" hidden="1" customHeight="1" x14ac:dyDescent="0.25"/>
    <row r="309" ht="15" hidden="1" customHeight="1" x14ac:dyDescent="0.25"/>
    <row r="310" ht="15" hidden="1" customHeight="1" x14ac:dyDescent="0.25"/>
    <row r="311" ht="15" hidden="1" customHeight="1" x14ac:dyDescent="0.25"/>
    <row r="312" ht="15" hidden="1" customHeight="1" x14ac:dyDescent="0.25"/>
    <row r="313" ht="15" hidden="1" customHeight="1" x14ac:dyDescent="0.25"/>
    <row r="314" ht="15" hidden="1" customHeight="1" x14ac:dyDescent="0.25"/>
    <row r="315" ht="15" hidden="1" customHeight="1" x14ac:dyDescent="0.25"/>
    <row r="316" ht="15" hidden="1" customHeight="1" x14ac:dyDescent="0.25"/>
    <row r="317" ht="15" hidden="1" customHeight="1" x14ac:dyDescent="0.25"/>
    <row r="318" ht="15" hidden="1" customHeight="1" x14ac:dyDescent="0.25"/>
    <row r="319" ht="15" hidden="1" customHeight="1" x14ac:dyDescent="0.25"/>
    <row r="320" ht="15" hidden="1" customHeight="1" x14ac:dyDescent="0.25"/>
    <row r="321" ht="15" hidden="1" customHeight="1" x14ac:dyDescent="0.25"/>
    <row r="322" ht="15" hidden="1" customHeight="1" x14ac:dyDescent="0.25"/>
    <row r="323" ht="15" hidden="1" customHeight="1" x14ac:dyDescent="0.25"/>
    <row r="324" ht="15" hidden="1" customHeight="1" x14ac:dyDescent="0.25"/>
    <row r="325" ht="15" hidden="1" customHeight="1" x14ac:dyDescent="0.25"/>
    <row r="326" ht="15" hidden="1" customHeight="1" x14ac:dyDescent="0.25"/>
    <row r="327" ht="15" hidden="1" customHeight="1" x14ac:dyDescent="0.25"/>
    <row r="328" ht="15" hidden="1" customHeight="1" x14ac:dyDescent="0.25"/>
    <row r="329" ht="15" hidden="1" customHeight="1" x14ac:dyDescent="0.25"/>
    <row r="330" ht="15" hidden="1" customHeight="1" x14ac:dyDescent="0.25"/>
    <row r="331" ht="15" hidden="1" customHeight="1" x14ac:dyDescent="0.25"/>
    <row r="332" ht="15" hidden="1" customHeight="1" x14ac:dyDescent="0.25"/>
    <row r="333" ht="15" hidden="1" customHeight="1" x14ac:dyDescent="0.25"/>
    <row r="334" ht="15" hidden="1" customHeight="1" x14ac:dyDescent="0.25"/>
    <row r="335" ht="15" hidden="1" customHeight="1" x14ac:dyDescent="0.25"/>
    <row r="336" ht="15" hidden="1" customHeight="1" x14ac:dyDescent="0.25"/>
    <row r="337" ht="15" hidden="1" customHeight="1" x14ac:dyDescent="0.25"/>
    <row r="338" ht="15" hidden="1" customHeight="1" x14ac:dyDescent="0.25"/>
    <row r="339" ht="15" hidden="1" customHeight="1" x14ac:dyDescent="0.25"/>
    <row r="340" ht="15" hidden="1" customHeight="1" x14ac:dyDescent="0.25"/>
    <row r="341" ht="15" hidden="1" customHeight="1" x14ac:dyDescent="0.25"/>
    <row r="342" ht="15" hidden="1" customHeight="1" x14ac:dyDescent="0.25"/>
    <row r="343" ht="15" hidden="1" customHeight="1" x14ac:dyDescent="0.25"/>
    <row r="344" ht="15" hidden="1" customHeight="1" x14ac:dyDescent="0.25"/>
    <row r="345" ht="15" hidden="1" customHeight="1" x14ac:dyDescent="0.25"/>
    <row r="346" ht="15" hidden="1" customHeight="1" x14ac:dyDescent="0.25"/>
    <row r="347" ht="15" hidden="1" customHeight="1" x14ac:dyDescent="0.25"/>
    <row r="348" ht="15" hidden="1" customHeight="1" x14ac:dyDescent="0.25"/>
    <row r="349" ht="15" hidden="1" customHeight="1" x14ac:dyDescent="0.25"/>
    <row r="350" ht="15" hidden="1" customHeight="1" x14ac:dyDescent="0.25"/>
    <row r="351" ht="15" hidden="1" customHeight="1" x14ac:dyDescent="0.25"/>
    <row r="352" ht="15" hidden="1" customHeight="1" x14ac:dyDescent="0.25"/>
    <row r="353" ht="15" hidden="1" customHeight="1" x14ac:dyDescent="0.25"/>
    <row r="354" ht="15" hidden="1" customHeight="1" x14ac:dyDescent="0.25"/>
    <row r="355" ht="15" hidden="1" customHeight="1" x14ac:dyDescent="0.25"/>
    <row r="356" ht="15" hidden="1" customHeight="1" x14ac:dyDescent="0.25"/>
    <row r="357" ht="15" hidden="1" customHeight="1" x14ac:dyDescent="0.25"/>
    <row r="358" ht="15" hidden="1" customHeight="1" x14ac:dyDescent="0.25"/>
    <row r="359" ht="15" hidden="1" customHeight="1" x14ac:dyDescent="0.25"/>
    <row r="360" ht="15" hidden="1" customHeight="1" x14ac:dyDescent="0.25"/>
    <row r="361" ht="15" hidden="1" customHeight="1" x14ac:dyDescent="0.25"/>
  </sheetData>
  <sheetProtection algorithmName="SHA-512" hashValue="SxXxuU3U/Qb7KnLZLiFV61Z+nxHfVybE6owFoxYLvmPPh3vbtYqjQ7zcUlPkwHIPG4B3/6bVFxVeuN5i8Mbxug==" saltValue="CNURrWFCU85EL3UhtYF08A==" spinCount="100000" sheet="1" objects="1" scenarios="1" selectLockedCells="1"/>
  <mergeCells count="20">
    <mergeCell ref="C120:V120"/>
    <mergeCell ref="X120:AJ120"/>
    <mergeCell ref="AL120:AQ120"/>
    <mergeCell ref="AL2:AP3"/>
    <mergeCell ref="M200:AG201"/>
    <mergeCell ref="AQ1:AR1"/>
    <mergeCell ref="AQ2:AR3"/>
    <mergeCell ref="C119:V119"/>
    <mergeCell ref="X119:AJ119"/>
    <mergeCell ref="C117:AQ117"/>
    <mergeCell ref="F106:AN106"/>
    <mergeCell ref="C108:AQ110"/>
    <mergeCell ref="F112:AN112"/>
    <mergeCell ref="C114:AQ116"/>
    <mergeCell ref="F10:AN10"/>
    <mergeCell ref="AH1:AK1"/>
    <mergeCell ref="AL1:AP1"/>
    <mergeCell ref="AH2:AK3"/>
    <mergeCell ref="AL119:AQ119"/>
    <mergeCell ref="F11:AN13"/>
  </mergeCells>
  <conditionalFormatting sqref="AQ2:AR3">
    <cfRule type="cellIs" dxfId="321" priority="3" operator="equal">
      <formula>1</formula>
    </cfRule>
    <cfRule type="cellIs" dxfId="320" priority="4" operator="between">
      <formula>0.51</formula>
      <formula>0.99</formula>
    </cfRule>
    <cfRule type="cellIs" dxfId="319" priority="5" operator="lessThanOrEqual">
      <formula>0.5</formula>
    </cfRule>
  </conditionalFormatting>
  <conditionalFormatting sqref="AH2 AL2">
    <cfRule type="expression" dxfId="318" priority="1">
      <formula>PROJSTATUS=PROJSTATELI</formula>
    </cfRule>
    <cfRule type="expression" dxfId="317" priority="2">
      <formula>PROJSTATUS=PROJSTATREVIEW</formula>
    </cfRule>
    <cfRule type="expression" dxfId="316" priority="6">
      <formula>PROJSTATUS=PROJSTATPREAPPROVE</formula>
    </cfRule>
    <cfRule type="expression" dxfId="315" priority="7">
      <formula>PROJSTATUS=PROJSTATSTANDARD</formula>
    </cfRule>
    <cfRule type="expression" dxfId="314" priority="8">
      <formula>PROJSTATUS=PROJSTATEXP</formula>
    </cfRule>
  </conditionalFormatting>
  <dataValidations count="2">
    <dataValidation allowBlank="1" showInputMessage="1" showErrorMessage="1" prompt="The authorized representative is an individual that has the legal accountability for the site associated with the Ameren Missouri account provided either through ownership, positional, or written authority from the company." sqref="C120:V120"/>
    <dataValidation type="date" allowBlank="1" showInputMessage="1" showErrorMessage="1" sqref="AL120:AQ120">
      <formula1>42005</formula1>
      <formula2>43830</formula2>
    </dataValidation>
  </dataValidations>
  <hyperlinks>
    <hyperlink ref="B202" r:id="rId1" display="NIPSCO.Savings@LMCO.com"/>
  </hyperlinks>
  <pageMargins left="0.25" right="0.25" top="0.25" bottom="0.25" header="0.25" footer="0.25"/>
  <pageSetup scale="50" fitToHeight="0" orientation="portrait" r:id="rId2"/>
  <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AS369"/>
  <sheetViews>
    <sheetView showGridLines="0" showRowColHeaders="0" zoomScale="85" zoomScaleNormal="85" workbookViewId="0">
      <selection activeCell="C15" sqref="C15:H15"/>
    </sheetView>
  </sheetViews>
  <sheetFormatPr defaultColWidth="0" defaultRowHeight="15" customHeight="1" zeroHeight="1" x14ac:dyDescent="0.25"/>
  <cols>
    <col min="1" max="45" width="4.7109375" customWidth="1"/>
    <col min="46" max="78" width="9.140625" hidden="1" customWidth="1"/>
    <col min="79" max="16384" width="9.140625" hidden="1"/>
  </cols>
  <sheetData>
    <row r="1" spans="3:44" ht="15.95" customHeight="1" x14ac:dyDescent="0.3">
      <c r="AH1" s="520" t="s">
        <v>520</v>
      </c>
      <c r="AI1" s="521"/>
      <c r="AJ1" s="521"/>
      <c r="AK1" s="521"/>
      <c r="AL1" s="532" t="s">
        <v>965</v>
      </c>
      <c r="AM1" s="532"/>
      <c r="AN1" s="532"/>
      <c r="AO1" s="532"/>
      <c r="AP1" s="532"/>
      <c r="AQ1" s="526" t="s">
        <v>529</v>
      </c>
      <c r="AR1" s="527"/>
    </row>
    <row r="2" spans="3:44" ht="15.95" customHeight="1" x14ac:dyDescent="0.25">
      <c r="AH2" s="522" t="str">
        <f ca="1">INCENSTATUS</f>
        <v>---</v>
      </c>
      <c r="AI2" s="523"/>
      <c r="AJ2" s="523"/>
      <c r="AK2" s="523"/>
      <c r="AL2" s="533" t="str">
        <f ca="1">PROJSTATUS</f>
        <v>Enter EMS Information</v>
      </c>
      <c r="AM2" s="533"/>
      <c r="AN2" s="533"/>
      <c r="AO2" s="533"/>
      <c r="AP2" s="533"/>
      <c r="AQ2" s="528">
        <f ca="1">PROGRESSSTATUS</f>
        <v>0</v>
      </c>
      <c r="AR2" s="529"/>
    </row>
    <row r="3" spans="3:44" ht="15.95" customHeight="1" x14ac:dyDescent="0.25">
      <c r="AH3" s="524"/>
      <c r="AI3" s="525"/>
      <c r="AJ3" s="525"/>
      <c r="AK3" s="525"/>
      <c r="AL3" s="534"/>
      <c r="AM3" s="534"/>
      <c r="AN3" s="534"/>
      <c r="AO3" s="534"/>
      <c r="AP3" s="534"/>
      <c r="AQ3" s="530"/>
      <c r="AR3" s="531"/>
    </row>
    <row r="4" spans="3:44" ht="15.95" customHeight="1" x14ac:dyDescent="0.25"/>
    <row r="5" spans="3:44" ht="15.95" customHeight="1" x14ac:dyDescent="0.25"/>
    <row r="6" spans="3:44" ht="15.95" customHeight="1" x14ac:dyDescent="0.25"/>
    <row r="7" spans="3:44" ht="15.95" customHeight="1" x14ac:dyDescent="0.25"/>
    <row r="8" spans="3:44" ht="15.95" customHeight="1" x14ac:dyDescent="0.25"/>
    <row r="9" spans="3:44" ht="15.95" customHeight="1" x14ac:dyDescent="0.25"/>
    <row r="10" spans="3:44" ht="15.95" customHeight="1" x14ac:dyDescent="0.3">
      <c r="C10" s="145"/>
      <c r="D10" s="145"/>
      <c r="E10" s="145"/>
      <c r="F10" s="540" t="s">
        <v>1056</v>
      </c>
      <c r="G10" s="540"/>
      <c r="H10" s="540"/>
      <c r="I10" s="540"/>
      <c r="J10" s="540"/>
      <c r="K10" s="540"/>
      <c r="L10" s="540"/>
      <c r="M10" s="540"/>
      <c r="N10" s="540"/>
      <c r="O10" s="540"/>
      <c r="P10" s="540"/>
      <c r="Q10" s="540"/>
      <c r="R10" s="540"/>
      <c r="S10" s="540"/>
      <c r="T10" s="540"/>
      <c r="U10" s="540"/>
      <c r="V10" s="540"/>
      <c r="W10" s="540"/>
      <c r="X10" s="540"/>
      <c r="Y10" s="540"/>
      <c r="Z10" s="540"/>
      <c r="AA10" s="540"/>
      <c r="AB10" s="540"/>
      <c r="AC10" s="540"/>
      <c r="AD10" s="540"/>
      <c r="AE10" s="540"/>
      <c r="AF10" s="540"/>
      <c r="AG10" s="540"/>
      <c r="AH10" s="540"/>
      <c r="AI10" s="540"/>
      <c r="AJ10" s="540"/>
      <c r="AK10" s="540"/>
      <c r="AL10" s="540"/>
      <c r="AM10" s="540"/>
      <c r="AN10" s="540"/>
      <c r="AO10" s="145"/>
      <c r="AP10" s="145"/>
      <c r="AQ10" s="145"/>
    </row>
    <row r="11" spans="3:44" ht="15.95" customHeight="1" x14ac:dyDescent="0.25">
      <c r="C11" s="145"/>
      <c r="D11" s="145"/>
      <c r="E11" s="145"/>
      <c r="F11" s="644" t="s">
        <v>500</v>
      </c>
      <c r="G11" s="644"/>
      <c r="H11" s="644"/>
      <c r="I11" s="644"/>
      <c r="J11" s="644"/>
      <c r="K11" s="644"/>
      <c r="L11" s="644"/>
      <c r="M11" s="644"/>
      <c r="N11" s="644"/>
      <c r="O11" s="644"/>
      <c r="P11" s="644"/>
      <c r="Q11" s="644"/>
      <c r="R11" s="644"/>
      <c r="S11" s="644"/>
      <c r="T11" s="644"/>
      <c r="U11" s="644"/>
      <c r="V11" s="644"/>
      <c r="W11" s="644"/>
      <c r="X11" s="644"/>
      <c r="Y11" s="644"/>
      <c r="Z11" s="644"/>
      <c r="AA11" s="644"/>
      <c r="AB11" s="644"/>
      <c r="AC11" s="644"/>
      <c r="AD11" s="644"/>
      <c r="AE11" s="644"/>
      <c r="AF11" s="644"/>
      <c r="AG11" s="644"/>
      <c r="AH11" s="644"/>
      <c r="AI11" s="644"/>
      <c r="AJ11" s="644"/>
      <c r="AK11" s="644"/>
      <c r="AL11" s="644"/>
      <c r="AM11" s="644"/>
      <c r="AN11" s="644"/>
      <c r="AO11" s="145"/>
      <c r="AP11" s="145"/>
      <c r="AQ11" s="145"/>
    </row>
    <row r="12" spans="3:44" ht="15.95" customHeight="1" x14ac:dyDescent="0.25">
      <c r="C12" s="145"/>
      <c r="D12" s="145"/>
      <c r="E12" s="145"/>
      <c r="F12" s="644"/>
      <c r="G12" s="644"/>
      <c r="H12" s="644"/>
      <c r="I12" s="644"/>
      <c r="J12" s="644"/>
      <c r="K12" s="644"/>
      <c r="L12" s="644"/>
      <c r="M12" s="644"/>
      <c r="N12" s="644"/>
      <c r="O12" s="644"/>
      <c r="P12" s="644"/>
      <c r="Q12" s="644"/>
      <c r="R12" s="644"/>
      <c r="S12" s="644"/>
      <c r="T12" s="644"/>
      <c r="U12" s="644"/>
      <c r="V12" s="644"/>
      <c r="W12" s="644"/>
      <c r="X12" s="644"/>
      <c r="Y12" s="644"/>
      <c r="Z12" s="644"/>
      <c r="AA12" s="644"/>
      <c r="AB12" s="644"/>
      <c r="AC12" s="644"/>
      <c r="AD12" s="644"/>
      <c r="AE12" s="644"/>
      <c r="AF12" s="644"/>
      <c r="AG12" s="644"/>
      <c r="AH12" s="644"/>
      <c r="AI12" s="644"/>
      <c r="AJ12" s="644"/>
      <c r="AK12" s="644"/>
      <c r="AL12" s="644"/>
      <c r="AM12" s="644"/>
      <c r="AN12" s="644"/>
      <c r="AO12" s="145"/>
      <c r="AP12" s="145"/>
      <c r="AQ12" s="145"/>
    </row>
    <row r="13" spans="3:44" ht="15.95" customHeight="1" x14ac:dyDescent="0.25">
      <c r="C13" s="145"/>
      <c r="D13" s="145"/>
      <c r="E13" s="145"/>
      <c r="F13" s="146"/>
      <c r="G13" s="146"/>
      <c r="H13" s="146"/>
      <c r="I13" s="146"/>
      <c r="J13" s="146"/>
      <c r="K13" s="146"/>
      <c r="L13" s="146"/>
      <c r="M13" s="146"/>
      <c r="N13" s="146"/>
      <c r="O13" s="146"/>
      <c r="P13" s="146"/>
      <c r="Q13" s="146"/>
      <c r="R13" s="146"/>
      <c r="S13" s="146"/>
      <c r="T13" s="146"/>
      <c r="U13" s="146"/>
      <c r="V13" s="146"/>
      <c r="W13" s="146"/>
      <c r="X13" s="146"/>
      <c r="Y13" s="146"/>
      <c r="Z13" s="146"/>
      <c r="AA13" s="146"/>
      <c r="AB13" s="146"/>
      <c r="AC13" s="146"/>
      <c r="AD13" s="146"/>
      <c r="AE13" s="146"/>
      <c r="AF13" s="146"/>
      <c r="AG13" s="146"/>
      <c r="AH13" s="146"/>
      <c r="AI13" s="146"/>
      <c r="AJ13" s="146"/>
      <c r="AK13" s="146"/>
      <c r="AL13" s="146"/>
      <c r="AM13" s="146"/>
      <c r="AN13" s="146"/>
      <c r="AO13" s="145"/>
      <c r="AP13" s="145"/>
      <c r="AQ13" s="145"/>
    </row>
    <row r="14" spans="3:44" ht="15.95" customHeight="1" thickBot="1" x14ac:dyDescent="0.3">
      <c r="C14" s="578" t="s">
        <v>968</v>
      </c>
      <c r="D14" s="578"/>
      <c r="E14" s="578"/>
      <c r="F14" s="578"/>
      <c r="G14" s="578"/>
      <c r="H14" s="578"/>
      <c r="I14" s="147"/>
      <c r="J14" s="578" t="s">
        <v>969</v>
      </c>
      <c r="K14" s="578"/>
      <c r="L14" s="578"/>
      <c r="M14" s="578"/>
      <c r="N14" s="578"/>
      <c r="O14" s="578"/>
      <c r="P14" s="147"/>
      <c r="Q14" s="578" t="s">
        <v>970</v>
      </c>
      <c r="R14" s="578"/>
      <c r="S14" s="578"/>
      <c r="T14" s="578"/>
      <c r="U14" s="578"/>
      <c r="V14" s="578"/>
      <c r="W14" s="147"/>
      <c r="X14" s="578" t="s">
        <v>971</v>
      </c>
      <c r="Y14" s="578"/>
      <c r="Z14" s="578"/>
      <c r="AA14" s="578"/>
      <c r="AB14" s="578"/>
      <c r="AC14" s="578"/>
      <c r="AD14" s="147"/>
      <c r="AE14" s="578" t="s">
        <v>972</v>
      </c>
      <c r="AF14" s="578"/>
      <c r="AG14" s="578"/>
      <c r="AH14" s="578"/>
      <c r="AI14" s="578"/>
      <c r="AJ14" s="578"/>
      <c r="AK14" s="147"/>
      <c r="AL14" s="578" t="s">
        <v>85</v>
      </c>
      <c r="AM14" s="578"/>
      <c r="AN14" s="578"/>
      <c r="AO14" s="578"/>
      <c r="AP14" s="578"/>
      <c r="AQ14" s="578"/>
    </row>
    <row r="15" spans="3:44" ht="15.95" customHeight="1" thickBot="1" x14ac:dyDescent="0.3">
      <c r="C15" s="591"/>
      <c r="D15" s="592"/>
      <c r="E15" s="592"/>
      <c r="F15" s="592"/>
      <c r="G15" s="592"/>
      <c r="H15" s="593"/>
      <c r="I15" s="147"/>
      <c r="J15" s="591"/>
      <c r="K15" s="592"/>
      <c r="L15" s="592"/>
      <c r="M15" s="592"/>
      <c r="N15" s="592"/>
      <c r="O15" s="593"/>
      <c r="P15" s="147"/>
      <c r="Q15" s="591"/>
      <c r="R15" s="592"/>
      <c r="S15" s="592"/>
      <c r="T15" s="592"/>
      <c r="U15" s="592"/>
      <c r="V15" s="593"/>
      <c r="W15" s="147"/>
      <c r="X15" s="591"/>
      <c r="Y15" s="592"/>
      <c r="Z15" s="592"/>
      <c r="AA15" s="592"/>
      <c r="AB15" s="592"/>
      <c r="AC15" s="593"/>
      <c r="AD15" s="147"/>
      <c r="AE15" s="641"/>
      <c r="AF15" s="642"/>
      <c r="AG15" s="642"/>
      <c r="AH15" s="642"/>
      <c r="AI15" s="642"/>
      <c r="AJ15" s="643"/>
      <c r="AK15" s="147"/>
      <c r="AL15" s="645"/>
      <c r="AM15" s="646"/>
      <c r="AN15" s="646"/>
      <c r="AO15" s="646"/>
      <c r="AP15" s="646"/>
      <c r="AQ15" s="647"/>
    </row>
    <row r="16" spans="3:44" ht="15.95" customHeight="1" x14ac:dyDescent="0.25">
      <c r="C16" s="147"/>
      <c r="D16" s="147"/>
      <c r="E16" s="147"/>
      <c r="F16" s="147"/>
      <c r="G16" s="147"/>
      <c r="H16" s="147"/>
      <c r="I16" s="147"/>
      <c r="J16" s="147"/>
      <c r="K16" s="147"/>
      <c r="L16" s="147"/>
      <c r="M16" s="147"/>
      <c r="N16" s="147"/>
      <c r="O16" s="147"/>
      <c r="P16" s="147"/>
      <c r="Q16" s="147"/>
      <c r="R16" s="147"/>
      <c r="S16" s="147"/>
      <c r="T16" s="147"/>
      <c r="U16" s="147"/>
      <c r="V16" s="147"/>
      <c r="W16" s="147"/>
      <c r="X16" s="147"/>
      <c r="Y16" s="147"/>
      <c r="Z16" s="147"/>
      <c r="AA16" s="147"/>
      <c r="AB16" s="147"/>
      <c r="AC16" s="147"/>
      <c r="AD16" s="147"/>
      <c r="AE16" s="147"/>
      <c r="AF16" s="147"/>
      <c r="AG16" s="147"/>
      <c r="AH16" s="147"/>
      <c r="AI16" s="147"/>
      <c r="AJ16" s="147"/>
      <c r="AK16" s="147"/>
      <c r="AL16" s="147"/>
      <c r="AM16" s="147"/>
      <c r="AN16" s="147"/>
      <c r="AO16" s="147"/>
      <c r="AP16" s="147"/>
      <c r="AQ16" s="147"/>
    </row>
    <row r="17" spans="3:43" ht="15.95" customHeight="1" thickBot="1" x14ac:dyDescent="0.3">
      <c r="C17" s="578" t="s">
        <v>973</v>
      </c>
      <c r="D17" s="578"/>
      <c r="E17" s="578"/>
      <c r="F17" s="578"/>
      <c r="G17" s="578"/>
      <c r="H17" s="578"/>
      <c r="I17" s="147"/>
      <c r="J17" s="578" t="s">
        <v>974</v>
      </c>
      <c r="K17" s="578"/>
      <c r="L17" s="578"/>
      <c r="M17" s="578"/>
      <c r="N17" s="578"/>
      <c r="O17" s="578"/>
      <c r="P17" s="147"/>
      <c r="Q17" s="578" t="s">
        <v>975</v>
      </c>
      <c r="R17" s="578"/>
      <c r="S17" s="578"/>
      <c r="T17" s="578"/>
      <c r="U17" s="578"/>
      <c r="V17" s="578"/>
      <c r="W17" s="147"/>
      <c r="X17" s="578" t="s">
        <v>976</v>
      </c>
      <c r="Y17" s="578"/>
      <c r="Z17" s="578"/>
      <c r="AA17" s="578"/>
      <c r="AB17" s="578"/>
      <c r="AC17" s="578"/>
      <c r="AD17" s="147"/>
      <c r="AE17" s="578" t="s">
        <v>977</v>
      </c>
      <c r="AF17" s="578"/>
      <c r="AG17" s="578"/>
      <c r="AH17" s="578"/>
      <c r="AI17" s="578"/>
      <c r="AJ17" s="578"/>
      <c r="AK17" s="147"/>
      <c r="AL17" s="578"/>
      <c r="AM17" s="578"/>
      <c r="AN17" s="578"/>
      <c r="AO17" s="578"/>
      <c r="AP17" s="578"/>
      <c r="AQ17" s="578"/>
    </row>
    <row r="18" spans="3:43" ht="15.95" customHeight="1" thickBot="1" x14ac:dyDescent="0.3">
      <c r="C18" s="597"/>
      <c r="D18" s="592"/>
      <c r="E18" s="592"/>
      <c r="F18" s="592"/>
      <c r="G18" s="592"/>
      <c r="H18" s="593"/>
      <c r="I18" s="147"/>
      <c r="J18" s="591"/>
      <c r="K18" s="592"/>
      <c r="L18" s="592"/>
      <c r="M18" s="592"/>
      <c r="N18" s="592"/>
      <c r="O18" s="593"/>
      <c r="P18" s="147"/>
      <c r="Q18" s="591"/>
      <c r="R18" s="592"/>
      <c r="S18" s="592"/>
      <c r="T18" s="592"/>
      <c r="U18" s="592"/>
      <c r="V18" s="593"/>
      <c r="W18" s="147"/>
      <c r="X18" s="591"/>
      <c r="Y18" s="592"/>
      <c r="Z18" s="592"/>
      <c r="AA18" s="592"/>
      <c r="AB18" s="592"/>
      <c r="AC18" s="593"/>
      <c r="AD18" s="147"/>
      <c r="AE18" s="634"/>
      <c r="AF18" s="635"/>
      <c r="AG18" s="635"/>
      <c r="AH18" s="635"/>
      <c r="AI18" s="635"/>
      <c r="AJ18" s="636"/>
      <c r="AK18" s="147"/>
      <c r="AL18" s="578"/>
      <c r="AM18" s="578"/>
      <c r="AN18" s="578"/>
      <c r="AO18" s="578"/>
      <c r="AP18" s="578"/>
      <c r="AQ18" s="578"/>
    </row>
    <row r="19" spans="3:43" s="67" customFormat="1" ht="15.95" customHeight="1" x14ac:dyDescent="0.25">
      <c r="C19" s="270"/>
      <c r="D19" s="271"/>
      <c r="E19" s="271"/>
      <c r="F19" s="271"/>
      <c r="G19" s="271"/>
      <c r="H19" s="271"/>
      <c r="I19" s="272"/>
      <c r="J19" s="271"/>
      <c r="K19" s="271"/>
      <c r="L19" s="271"/>
      <c r="M19" s="271"/>
      <c r="N19" s="271"/>
      <c r="O19" s="271"/>
      <c r="P19" s="272"/>
      <c r="Q19" s="271"/>
      <c r="R19" s="271"/>
      <c r="S19" s="271"/>
      <c r="T19" s="271"/>
      <c r="U19" s="271"/>
      <c r="V19" s="271"/>
      <c r="W19" s="272"/>
      <c r="X19" s="271"/>
      <c r="Y19" s="271"/>
      <c r="Z19" s="271"/>
      <c r="AA19" s="271"/>
      <c r="AB19" s="271"/>
      <c r="AC19" s="271"/>
      <c r="AD19" s="272"/>
      <c r="AE19" s="273"/>
      <c r="AF19" s="273"/>
      <c r="AG19" s="273"/>
      <c r="AH19" s="273"/>
      <c r="AI19" s="273"/>
      <c r="AJ19" s="273"/>
      <c r="AK19" s="272"/>
      <c r="AL19" s="272"/>
      <c r="AM19" s="272"/>
      <c r="AN19" s="272"/>
      <c r="AO19" s="272"/>
      <c r="AP19" s="272"/>
      <c r="AQ19" s="272"/>
    </row>
    <row r="20" spans="3:43" s="67" customFormat="1" ht="15.95" customHeight="1" x14ac:dyDescent="0.25">
      <c r="C20" s="270"/>
      <c r="D20" s="271"/>
      <c r="E20" s="271"/>
      <c r="F20" s="271"/>
      <c r="G20" s="271"/>
      <c r="H20" s="271"/>
      <c r="I20" s="272"/>
      <c r="J20" s="271"/>
      <c r="K20" s="271"/>
      <c r="L20" s="271"/>
      <c r="M20" s="271"/>
      <c r="N20" s="271"/>
      <c r="O20" s="271"/>
      <c r="P20" s="272"/>
      <c r="Q20" s="271"/>
      <c r="R20" s="271"/>
      <c r="S20" s="271"/>
      <c r="T20" s="271"/>
      <c r="U20" s="271"/>
      <c r="V20" s="271"/>
      <c r="W20" s="272"/>
      <c r="X20" s="271"/>
      <c r="Y20" s="271"/>
      <c r="Z20" s="271"/>
      <c r="AA20" s="271"/>
      <c r="AB20" s="271"/>
      <c r="AC20" s="271"/>
      <c r="AD20" s="272"/>
      <c r="AE20" s="273"/>
      <c r="AF20" s="273"/>
      <c r="AG20" s="273"/>
      <c r="AH20" s="273"/>
      <c r="AI20" s="273"/>
      <c r="AJ20" s="273"/>
      <c r="AK20" s="272"/>
      <c r="AL20" s="272"/>
      <c r="AM20" s="272"/>
      <c r="AN20" s="272"/>
      <c r="AO20" s="272"/>
      <c r="AP20" s="272"/>
      <c r="AQ20" s="272"/>
    </row>
    <row r="21" spans="3:43" s="67" customFormat="1" ht="15.95" customHeight="1" x14ac:dyDescent="0.25">
      <c r="C21" s="270"/>
      <c r="D21" s="271"/>
      <c r="E21" s="271"/>
      <c r="F21" s="601" t="s">
        <v>1247</v>
      </c>
      <c r="G21" s="601"/>
      <c r="H21" s="601"/>
      <c r="I21" s="601"/>
      <c r="J21" s="601"/>
      <c r="K21" s="601"/>
      <c r="L21" s="601"/>
      <c r="M21" s="601"/>
      <c r="N21" s="601"/>
      <c r="O21" s="601"/>
      <c r="P21" s="601"/>
      <c r="Q21" s="601"/>
      <c r="R21" s="601"/>
      <c r="S21" s="601"/>
      <c r="T21" s="601"/>
      <c r="U21" s="601"/>
      <c r="V21" s="601"/>
      <c r="W21" s="601"/>
      <c r="X21" s="601"/>
      <c r="Y21" s="601"/>
      <c r="Z21" s="601"/>
      <c r="AA21" s="601"/>
      <c r="AB21" s="601"/>
      <c r="AC21" s="601"/>
      <c r="AD21" s="601"/>
      <c r="AE21" s="601"/>
      <c r="AF21" s="601"/>
      <c r="AG21" s="601"/>
      <c r="AH21" s="601"/>
      <c r="AI21" s="601"/>
      <c r="AJ21" s="601"/>
      <c r="AK21" s="601"/>
      <c r="AL21" s="601"/>
      <c r="AM21" s="601"/>
      <c r="AN21" s="601"/>
      <c r="AO21" s="272"/>
      <c r="AP21" s="272"/>
      <c r="AQ21" s="272"/>
    </row>
    <row r="22" spans="3:43" s="67" customFormat="1" ht="15.95" customHeight="1" x14ac:dyDescent="0.25">
      <c r="C22" s="270"/>
      <c r="D22" s="271"/>
      <c r="E22" s="271"/>
      <c r="F22" s="602" t="s">
        <v>988</v>
      </c>
      <c r="G22" s="602"/>
      <c r="H22" s="602"/>
      <c r="I22" s="602"/>
      <c r="J22" s="602"/>
      <c r="K22" s="602"/>
      <c r="L22" s="602"/>
      <c r="M22" s="602"/>
      <c r="N22" s="602"/>
      <c r="O22" s="602"/>
      <c r="P22" s="602"/>
      <c r="Q22" s="602"/>
      <c r="R22" s="602"/>
      <c r="S22" s="602"/>
      <c r="T22" s="602"/>
      <c r="U22" s="602"/>
      <c r="V22" s="602"/>
      <c r="W22" s="602"/>
      <c r="X22" s="602"/>
      <c r="Y22" s="602"/>
      <c r="Z22" s="602"/>
      <c r="AA22" s="602"/>
      <c r="AB22" s="602"/>
      <c r="AC22" s="602"/>
      <c r="AD22" s="602"/>
      <c r="AE22" s="602"/>
      <c r="AF22" s="602"/>
      <c r="AG22" s="602"/>
      <c r="AH22" s="602"/>
      <c r="AI22" s="602"/>
      <c r="AJ22" s="602"/>
      <c r="AK22" s="602"/>
      <c r="AL22" s="602"/>
      <c r="AM22" s="602"/>
      <c r="AN22" s="602"/>
      <c r="AO22" s="272"/>
      <c r="AP22" s="272"/>
      <c r="AQ22" s="272"/>
    </row>
    <row r="23" spans="3:43" s="67" customFormat="1" ht="15.95" customHeight="1" x14ac:dyDescent="0.25">
      <c r="C23" s="270"/>
      <c r="D23" s="271"/>
      <c r="E23" s="271"/>
      <c r="F23" s="274"/>
      <c r="G23" s="274"/>
      <c r="H23" s="274"/>
      <c r="I23" s="274"/>
      <c r="J23" s="274"/>
      <c r="K23" s="274"/>
      <c r="L23" s="274"/>
      <c r="M23" s="274"/>
      <c r="N23" s="274"/>
      <c r="O23" s="274"/>
      <c r="P23" s="274"/>
      <c r="Q23" s="274"/>
      <c r="R23" s="274"/>
      <c r="S23" s="274"/>
      <c r="T23" s="274"/>
      <c r="U23" s="274"/>
      <c r="V23" s="274"/>
      <c r="W23" s="274"/>
      <c r="X23" s="274"/>
      <c r="Y23" s="274"/>
      <c r="Z23" s="274"/>
      <c r="AA23" s="274"/>
      <c r="AB23" s="274"/>
      <c r="AC23" s="274"/>
      <c r="AD23" s="274"/>
      <c r="AE23" s="274"/>
      <c r="AF23" s="274"/>
      <c r="AG23" s="274"/>
      <c r="AH23" s="274"/>
      <c r="AI23" s="274"/>
      <c r="AJ23" s="274"/>
      <c r="AK23" s="274"/>
      <c r="AL23" s="274"/>
      <c r="AM23" s="274"/>
      <c r="AN23" s="274"/>
      <c r="AO23" s="272"/>
      <c r="AP23" s="272"/>
      <c r="AQ23" s="272"/>
    </row>
    <row r="24" spans="3:43" s="67" customFormat="1" ht="15.95" customHeight="1" thickBot="1" x14ac:dyDescent="0.3">
      <c r="C24" s="578" t="s">
        <v>1058</v>
      </c>
      <c r="D24" s="578"/>
      <c r="E24" s="578"/>
      <c r="F24" s="578"/>
      <c r="G24" s="578"/>
      <c r="H24" s="578"/>
      <c r="I24" s="149"/>
      <c r="P24" s="149"/>
      <c r="Q24" s="578" t="s">
        <v>989</v>
      </c>
      <c r="R24" s="578"/>
      <c r="S24" s="578"/>
      <c r="T24" s="578"/>
      <c r="U24" s="578"/>
      <c r="V24" s="578"/>
      <c r="W24" s="149"/>
      <c r="X24" s="578" t="s">
        <v>990</v>
      </c>
      <c r="Y24" s="578"/>
      <c r="Z24" s="578"/>
      <c r="AA24" s="578"/>
      <c r="AB24" s="578"/>
      <c r="AC24" s="578"/>
      <c r="AD24" s="149"/>
      <c r="AE24" s="578" t="s">
        <v>991</v>
      </c>
      <c r="AF24" s="578"/>
      <c r="AG24" s="578"/>
      <c r="AH24" s="578"/>
      <c r="AI24" s="578"/>
      <c r="AJ24" s="578"/>
      <c r="AK24" s="149"/>
      <c r="AL24" s="578" t="s">
        <v>992</v>
      </c>
      <c r="AM24" s="578"/>
      <c r="AN24" s="578"/>
      <c r="AO24" s="578"/>
      <c r="AP24" s="578"/>
      <c r="AQ24" s="578"/>
    </row>
    <row r="25" spans="3:43" s="67" customFormat="1" ht="15.95" customHeight="1" thickBot="1" x14ac:dyDescent="0.3">
      <c r="C25" s="606"/>
      <c r="D25" s="607"/>
      <c r="E25" s="607"/>
      <c r="F25" s="607"/>
      <c r="G25" s="607"/>
      <c r="H25" s="607"/>
      <c r="I25" s="607"/>
      <c r="J25" s="607"/>
      <c r="K25" s="607"/>
      <c r="L25" s="607"/>
      <c r="M25" s="607"/>
      <c r="N25" s="607"/>
      <c r="O25" s="608"/>
      <c r="P25" s="149"/>
      <c r="Q25" s="591"/>
      <c r="R25" s="592"/>
      <c r="S25" s="592"/>
      <c r="T25" s="592"/>
      <c r="U25" s="592"/>
      <c r="V25" s="593"/>
      <c r="W25" s="149"/>
      <c r="X25" s="603"/>
      <c r="Y25" s="604"/>
      <c r="Z25" s="604"/>
      <c r="AA25" s="604"/>
      <c r="AB25" s="604"/>
      <c r="AC25" s="605"/>
      <c r="AD25" s="149"/>
      <c r="AE25" s="594"/>
      <c r="AF25" s="595"/>
      <c r="AG25" s="595"/>
      <c r="AH25" s="595"/>
      <c r="AI25" s="595"/>
      <c r="AJ25" s="596"/>
      <c r="AK25" s="149"/>
      <c r="AL25" s="594"/>
      <c r="AM25" s="595"/>
      <c r="AN25" s="595"/>
      <c r="AO25" s="595"/>
      <c r="AP25" s="595"/>
      <c r="AQ25" s="596"/>
    </row>
    <row r="26" spans="3:43" ht="15.95" customHeight="1" x14ac:dyDescent="0.25">
      <c r="C26" s="69"/>
      <c r="D26" s="69"/>
      <c r="E26" s="69"/>
      <c r="F26" s="69"/>
      <c r="G26" s="69"/>
      <c r="H26" s="69"/>
      <c r="I26" s="69"/>
      <c r="J26" s="69"/>
      <c r="K26" s="69"/>
      <c r="L26" s="69"/>
      <c r="M26" s="69"/>
      <c r="N26" s="69"/>
      <c r="O26" s="69"/>
      <c r="P26" s="69"/>
      <c r="Q26" s="69"/>
      <c r="R26" s="69"/>
      <c r="S26" s="69"/>
      <c r="T26" s="69"/>
      <c r="U26" s="69"/>
      <c r="V26" s="69"/>
      <c r="W26" s="69"/>
      <c r="X26" s="69"/>
      <c r="Y26" s="69"/>
      <c r="Z26" s="69"/>
      <c r="AA26" s="69"/>
      <c r="AB26" s="69"/>
      <c r="AC26" s="69"/>
      <c r="AD26" s="69"/>
      <c r="AE26" s="69"/>
      <c r="AF26" s="69"/>
      <c r="AG26" s="69"/>
      <c r="AH26" s="69"/>
      <c r="AI26" s="69"/>
      <c r="AJ26" s="69"/>
      <c r="AK26" s="69"/>
      <c r="AL26" s="69"/>
      <c r="AM26" s="69"/>
      <c r="AN26" s="69"/>
      <c r="AO26" s="69"/>
      <c r="AP26" s="69"/>
      <c r="AQ26" s="69"/>
    </row>
    <row r="27" spans="3:43" ht="15.95" customHeight="1" x14ac:dyDescent="0.25">
      <c r="C27" s="69"/>
      <c r="D27" s="69"/>
      <c r="E27" s="69"/>
      <c r="F27" s="69"/>
      <c r="G27" s="69"/>
      <c r="H27" s="69"/>
      <c r="I27" s="69"/>
      <c r="J27" s="69"/>
      <c r="K27" s="69"/>
      <c r="L27" s="69"/>
      <c r="M27" s="69"/>
      <c r="N27" s="69"/>
      <c r="O27" s="69"/>
      <c r="P27" s="69"/>
      <c r="Q27" s="69"/>
      <c r="R27" s="69"/>
      <c r="S27" s="69"/>
      <c r="T27" s="69"/>
      <c r="U27" s="69"/>
      <c r="V27" s="69"/>
      <c r="W27" s="69"/>
      <c r="X27" s="69"/>
      <c r="Y27" s="69"/>
      <c r="Z27" s="69"/>
      <c r="AA27" s="69"/>
      <c r="AB27" s="69"/>
      <c r="AC27" s="69"/>
      <c r="AD27" s="69"/>
      <c r="AE27" s="69"/>
      <c r="AF27" s="69"/>
      <c r="AG27" s="69"/>
      <c r="AH27" s="69"/>
      <c r="AI27" s="69"/>
      <c r="AJ27" s="69"/>
      <c r="AK27" s="69"/>
      <c r="AL27" s="69"/>
      <c r="AM27" s="69"/>
      <c r="AN27" s="69"/>
      <c r="AO27" s="69"/>
      <c r="AP27" s="69"/>
      <c r="AQ27" s="69"/>
    </row>
    <row r="28" spans="3:43" ht="15.95" customHeight="1" x14ac:dyDescent="0.25">
      <c r="C28" s="150"/>
      <c r="D28" s="150"/>
      <c r="E28" s="150"/>
      <c r="F28" s="601" t="s">
        <v>1245</v>
      </c>
      <c r="G28" s="601"/>
      <c r="H28" s="601"/>
      <c r="I28" s="601"/>
      <c r="J28" s="601"/>
      <c r="K28" s="601"/>
      <c r="L28" s="601"/>
      <c r="M28" s="601"/>
      <c r="N28" s="601"/>
      <c r="O28" s="601"/>
      <c r="P28" s="601"/>
      <c r="Q28" s="601"/>
      <c r="R28" s="601"/>
      <c r="S28" s="601"/>
      <c r="T28" s="601"/>
      <c r="U28" s="601"/>
      <c r="V28" s="601"/>
      <c r="W28" s="601"/>
      <c r="X28" s="601"/>
      <c r="Y28" s="601"/>
      <c r="Z28" s="601"/>
      <c r="AA28" s="601"/>
      <c r="AB28" s="601"/>
      <c r="AC28" s="601"/>
      <c r="AD28" s="601"/>
      <c r="AE28" s="601"/>
      <c r="AF28" s="601"/>
      <c r="AG28" s="601"/>
      <c r="AH28" s="601"/>
      <c r="AI28" s="601"/>
      <c r="AJ28" s="601"/>
      <c r="AK28" s="601"/>
      <c r="AL28" s="601"/>
      <c r="AM28" s="601"/>
      <c r="AN28" s="601"/>
      <c r="AO28" s="150"/>
      <c r="AP28" s="150"/>
      <c r="AQ28" s="150"/>
    </row>
    <row r="29" spans="3:43" ht="15.95" customHeight="1" x14ac:dyDescent="0.25">
      <c r="C29" s="150"/>
      <c r="D29" s="150"/>
      <c r="E29" s="150"/>
      <c r="F29" s="600" t="s">
        <v>501</v>
      </c>
      <c r="G29" s="600"/>
      <c r="H29" s="600"/>
      <c r="I29" s="600"/>
      <c r="J29" s="600"/>
      <c r="K29" s="600"/>
      <c r="L29" s="600"/>
      <c r="M29" s="600"/>
      <c r="N29" s="600"/>
      <c r="O29" s="600"/>
      <c r="P29" s="600"/>
      <c r="Q29" s="600"/>
      <c r="R29" s="600"/>
      <c r="S29" s="600"/>
      <c r="T29" s="600"/>
      <c r="U29" s="600"/>
      <c r="V29" s="600"/>
      <c r="W29" s="600"/>
      <c r="X29" s="600"/>
      <c r="Y29" s="600"/>
      <c r="Z29" s="600"/>
      <c r="AA29" s="600"/>
      <c r="AB29" s="600"/>
      <c r="AC29" s="600"/>
      <c r="AD29" s="600"/>
      <c r="AE29" s="600"/>
      <c r="AF29" s="600"/>
      <c r="AG29" s="600"/>
      <c r="AH29" s="600"/>
      <c r="AI29" s="600"/>
      <c r="AJ29" s="600"/>
      <c r="AK29" s="600"/>
      <c r="AL29" s="600"/>
      <c r="AM29" s="600"/>
      <c r="AN29" s="600"/>
      <c r="AO29" s="150"/>
      <c r="AP29" s="150"/>
      <c r="AQ29" s="150"/>
    </row>
    <row r="30" spans="3:43" ht="15.95" customHeight="1" x14ac:dyDescent="0.25">
      <c r="C30" s="150"/>
      <c r="D30" s="150"/>
      <c r="E30" s="150"/>
      <c r="F30" s="600"/>
      <c r="G30" s="600"/>
      <c r="H30" s="600"/>
      <c r="I30" s="600"/>
      <c r="J30" s="600"/>
      <c r="K30" s="600"/>
      <c r="L30" s="600"/>
      <c r="M30" s="600"/>
      <c r="N30" s="600"/>
      <c r="O30" s="600"/>
      <c r="P30" s="600"/>
      <c r="Q30" s="600"/>
      <c r="R30" s="600"/>
      <c r="S30" s="600"/>
      <c r="T30" s="600"/>
      <c r="U30" s="600"/>
      <c r="V30" s="600"/>
      <c r="W30" s="600"/>
      <c r="X30" s="600"/>
      <c r="Y30" s="600"/>
      <c r="Z30" s="600"/>
      <c r="AA30" s="600"/>
      <c r="AB30" s="600"/>
      <c r="AC30" s="600"/>
      <c r="AD30" s="600"/>
      <c r="AE30" s="600"/>
      <c r="AF30" s="600"/>
      <c r="AG30" s="600"/>
      <c r="AH30" s="600"/>
      <c r="AI30" s="600"/>
      <c r="AJ30" s="600"/>
      <c r="AK30" s="600"/>
      <c r="AL30" s="600"/>
      <c r="AM30" s="600"/>
      <c r="AN30" s="600"/>
      <c r="AO30" s="150"/>
      <c r="AP30" s="150"/>
      <c r="AQ30" s="150"/>
    </row>
    <row r="31" spans="3:43" ht="15.95" customHeight="1" x14ac:dyDescent="0.25">
      <c r="C31" s="150"/>
      <c r="D31" s="150"/>
      <c r="E31" s="150"/>
      <c r="F31" s="150"/>
      <c r="G31" s="150"/>
      <c r="H31" s="150"/>
      <c r="I31" s="150"/>
      <c r="J31" s="150"/>
      <c r="K31" s="150"/>
      <c r="L31" s="150"/>
      <c r="M31" s="150"/>
      <c r="N31" s="150"/>
      <c r="O31" s="150"/>
      <c r="P31" s="150"/>
      <c r="Q31" s="150"/>
      <c r="R31" s="150"/>
      <c r="S31" s="150"/>
      <c r="T31" s="150"/>
      <c r="U31" s="150"/>
      <c r="V31" s="150"/>
      <c r="W31" s="150"/>
      <c r="X31" s="150"/>
      <c r="Y31" s="150"/>
      <c r="Z31" s="150"/>
      <c r="AA31" s="150"/>
      <c r="AB31" s="150"/>
      <c r="AC31" s="150"/>
      <c r="AD31" s="150"/>
      <c r="AE31" s="150"/>
      <c r="AF31" s="150"/>
      <c r="AG31" s="150"/>
      <c r="AH31" s="150"/>
      <c r="AI31" s="150"/>
      <c r="AJ31" s="150"/>
      <c r="AK31" s="150"/>
      <c r="AL31" s="150"/>
      <c r="AM31" s="150"/>
      <c r="AN31" s="150"/>
      <c r="AO31" s="150"/>
      <c r="AP31" s="150"/>
      <c r="AQ31" s="150"/>
    </row>
    <row r="32" spans="3:43" ht="15.95" customHeight="1" thickBot="1" x14ac:dyDescent="0.3">
      <c r="C32" s="578" t="s">
        <v>978</v>
      </c>
      <c r="D32" s="578"/>
      <c r="E32" s="578"/>
      <c r="F32" s="578"/>
      <c r="G32" s="578"/>
      <c r="H32" s="578"/>
      <c r="I32" s="147"/>
      <c r="J32" s="578" t="s">
        <v>979</v>
      </c>
      <c r="K32" s="578"/>
      <c r="L32" s="578"/>
      <c r="M32" s="578"/>
      <c r="N32" s="578"/>
      <c r="O32" s="578"/>
      <c r="P32" s="145"/>
      <c r="Q32" s="145"/>
      <c r="R32" s="145"/>
      <c r="S32" s="145"/>
      <c r="T32" s="145"/>
      <c r="U32" s="145"/>
      <c r="V32" s="145"/>
      <c r="W32" s="145"/>
      <c r="X32" s="145"/>
      <c r="Y32" s="145"/>
      <c r="Z32" s="145"/>
      <c r="AA32" s="145"/>
      <c r="AB32" s="145"/>
      <c r="AC32" s="145"/>
      <c r="AD32" s="145"/>
      <c r="AE32" s="145"/>
      <c r="AF32" s="145"/>
      <c r="AG32" s="145"/>
      <c r="AH32" s="145"/>
      <c r="AI32" s="145"/>
      <c r="AJ32" s="145"/>
      <c r="AK32" s="145"/>
      <c r="AL32" s="145"/>
      <c r="AM32" s="145"/>
      <c r="AN32" s="145"/>
      <c r="AO32" s="145"/>
      <c r="AP32" s="145"/>
      <c r="AQ32" s="145"/>
    </row>
    <row r="33" spans="3:43" ht="15.95" customHeight="1" thickBot="1" x14ac:dyDescent="0.3">
      <c r="C33" s="609" t="s">
        <v>1988</v>
      </c>
      <c r="D33" s="610"/>
      <c r="E33" s="610"/>
      <c r="F33" s="610"/>
      <c r="G33" s="610"/>
      <c r="H33" s="611"/>
      <c r="I33" s="147"/>
      <c r="J33" s="591"/>
      <c r="K33" s="592"/>
      <c r="L33" s="592"/>
      <c r="M33" s="592"/>
      <c r="N33" s="592"/>
      <c r="O33" s="593"/>
      <c r="P33" s="145"/>
      <c r="Q33" s="145"/>
      <c r="R33" s="145"/>
      <c r="S33" s="148" t="s">
        <v>1829</v>
      </c>
      <c r="T33" s="147"/>
      <c r="U33" s="147"/>
      <c r="V33" s="147"/>
      <c r="W33" s="147"/>
      <c r="X33" s="147"/>
      <c r="Y33" s="147"/>
      <c r="Z33" s="147"/>
      <c r="AA33" s="147"/>
      <c r="AB33" s="598"/>
      <c r="AC33" s="599"/>
      <c r="AD33" s="145"/>
      <c r="AE33" s="145"/>
      <c r="AF33" s="148" t="s">
        <v>1830</v>
      </c>
      <c r="AH33" s="147"/>
      <c r="AI33" s="147"/>
      <c r="AJ33" s="147"/>
      <c r="AK33" s="147"/>
      <c r="AL33" s="147"/>
      <c r="AM33" s="147"/>
      <c r="AN33" s="147"/>
      <c r="AO33" s="147"/>
      <c r="AP33" s="598"/>
      <c r="AQ33" s="599"/>
    </row>
    <row r="34" spans="3:43" ht="15.95" customHeight="1" x14ac:dyDescent="0.25">
      <c r="C34" s="147"/>
      <c r="D34" s="147"/>
      <c r="E34" s="147"/>
      <c r="F34" s="147"/>
      <c r="G34" s="147"/>
      <c r="H34" s="147"/>
      <c r="I34" s="147"/>
      <c r="J34" s="147"/>
      <c r="K34" s="147"/>
      <c r="L34" s="147"/>
      <c r="M34" s="147"/>
      <c r="N34" s="147"/>
      <c r="O34" s="147"/>
      <c r="P34" s="147"/>
      <c r="Q34" s="147"/>
      <c r="R34" s="147"/>
      <c r="S34" s="147"/>
      <c r="T34" s="147"/>
      <c r="U34" s="147"/>
      <c r="V34" s="147"/>
      <c r="W34" s="147"/>
      <c r="X34" s="147"/>
      <c r="Y34" s="147"/>
      <c r="Z34" s="147"/>
      <c r="AA34" s="147"/>
      <c r="AB34" s="147"/>
      <c r="AC34" s="147"/>
      <c r="AD34" s="147"/>
      <c r="AE34" s="147"/>
      <c r="AF34" s="147"/>
      <c r="AG34" s="147"/>
      <c r="AH34" s="147"/>
      <c r="AI34" s="147"/>
      <c r="AJ34" s="147"/>
      <c r="AK34" s="147"/>
      <c r="AL34" s="147"/>
      <c r="AM34" s="147"/>
      <c r="AN34" s="147"/>
      <c r="AO34" s="147"/>
      <c r="AP34" s="147"/>
      <c r="AQ34" s="147"/>
    </row>
    <row r="35" spans="3:43" ht="15.95" customHeight="1" thickBot="1" x14ac:dyDescent="0.3">
      <c r="C35" s="578" t="s">
        <v>969</v>
      </c>
      <c r="D35" s="578"/>
      <c r="E35" s="578"/>
      <c r="F35" s="578"/>
      <c r="G35" s="578"/>
      <c r="H35" s="578"/>
      <c r="I35" s="147"/>
      <c r="J35" s="578" t="s">
        <v>970</v>
      </c>
      <c r="K35" s="578"/>
      <c r="L35" s="578"/>
      <c r="M35" s="578"/>
      <c r="N35" s="578"/>
      <c r="O35" s="578"/>
      <c r="P35" s="147"/>
      <c r="Q35" s="578" t="s">
        <v>971</v>
      </c>
      <c r="R35" s="578"/>
      <c r="S35" s="578"/>
      <c r="T35" s="578"/>
      <c r="U35" s="578"/>
      <c r="V35" s="578"/>
      <c r="W35" s="147"/>
      <c r="X35" s="578" t="s">
        <v>972</v>
      </c>
      <c r="Y35" s="578"/>
      <c r="Z35" s="578"/>
      <c r="AA35" s="578"/>
      <c r="AB35" s="578"/>
      <c r="AC35" s="578"/>
      <c r="AD35" s="147"/>
      <c r="AE35" s="578" t="s">
        <v>85</v>
      </c>
      <c r="AF35" s="578"/>
      <c r="AG35" s="578"/>
      <c r="AH35" s="578"/>
      <c r="AI35" s="578"/>
      <c r="AJ35" s="578"/>
      <c r="AK35" s="147"/>
      <c r="AL35" s="578" t="s">
        <v>973</v>
      </c>
      <c r="AM35" s="578"/>
      <c r="AN35" s="578"/>
      <c r="AO35" s="578"/>
      <c r="AP35" s="578"/>
      <c r="AQ35" s="578"/>
    </row>
    <row r="36" spans="3:43" ht="15.95" customHeight="1" thickBot="1" x14ac:dyDescent="0.3">
      <c r="C36" s="619" t="str">
        <f>IF(M02S02F14="Yes",M02S02F02,"")</f>
        <v/>
      </c>
      <c r="D36" s="620"/>
      <c r="E36" s="620"/>
      <c r="F36" s="620"/>
      <c r="G36" s="620"/>
      <c r="H36" s="621"/>
      <c r="I36" s="147"/>
      <c r="J36" s="619" t="str">
        <f>IF(M02S02F14="Yes",M02S02F03,"")</f>
        <v/>
      </c>
      <c r="K36" s="620"/>
      <c r="L36" s="620"/>
      <c r="M36" s="620"/>
      <c r="N36" s="620"/>
      <c r="O36" s="621"/>
      <c r="P36" s="147"/>
      <c r="Q36" s="619" t="str">
        <f>IF(M02S02F14="Yes",M02S02F04,"")</f>
        <v/>
      </c>
      <c r="R36" s="620"/>
      <c r="S36" s="620"/>
      <c r="T36" s="620"/>
      <c r="U36" s="620"/>
      <c r="V36" s="621"/>
      <c r="W36" s="147"/>
      <c r="X36" s="637" t="str">
        <f>IF(M02S02F14="Yes",M02S02F05,"")</f>
        <v/>
      </c>
      <c r="Y36" s="638"/>
      <c r="Z36" s="638"/>
      <c r="AA36" s="638"/>
      <c r="AB36" s="638"/>
      <c r="AC36" s="639"/>
      <c r="AD36" s="147"/>
      <c r="AE36" s="637" t="str">
        <f>IF(M02S02F14="Yes",M02S02F06,"")</f>
        <v/>
      </c>
      <c r="AF36" s="638"/>
      <c r="AG36" s="638"/>
      <c r="AH36" s="638"/>
      <c r="AI36" s="638"/>
      <c r="AJ36" s="639"/>
      <c r="AK36" s="147"/>
      <c r="AL36" s="640" t="str">
        <f>IF(M02S02F14="Yes",M02S02F07,"")</f>
        <v/>
      </c>
      <c r="AM36" s="620"/>
      <c r="AN36" s="620"/>
      <c r="AO36" s="620"/>
      <c r="AP36" s="620"/>
      <c r="AQ36" s="621"/>
    </row>
    <row r="37" spans="3:43" ht="15.95" customHeight="1" x14ac:dyDescent="0.25">
      <c r="C37" s="147"/>
      <c r="D37" s="147"/>
      <c r="E37" s="147"/>
      <c r="F37" s="147"/>
      <c r="G37" s="147"/>
      <c r="H37" s="147"/>
      <c r="I37" s="147"/>
      <c r="J37" s="147"/>
      <c r="K37" s="147"/>
      <c r="L37" s="147"/>
      <c r="M37" s="147"/>
      <c r="N37" s="147"/>
      <c r="O37" s="147"/>
      <c r="P37" s="147"/>
      <c r="Q37" s="147"/>
      <c r="R37" s="147"/>
      <c r="S37" s="147"/>
      <c r="T37" s="147"/>
      <c r="U37" s="147"/>
      <c r="V37" s="147"/>
      <c r="W37" s="147"/>
      <c r="X37" s="147"/>
      <c r="Y37" s="147"/>
      <c r="Z37" s="147"/>
      <c r="AA37" s="147"/>
      <c r="AB37" s="147"/>
      <c r="AC37" s="147"/>
      <c r="AD37" s="147"/>
      <c r="AE37" s="147"/>
      <c r="AF37" s="147"/>
      <c r="AG37" s="147"/>
      <c r="AH37" s="147"/>
      <c r="AI37" s="147"/>
      <c r="AJ37" s="147"/>
      <c r="AK37" s="147"/>
      <c r="AL37" s="147"/>
      <c r="AM37" s="147"/>
      <c r="AN37" s="147"/>
      <c r="AO37" s="147"/>
      <c r="AP37" s="147"/>
      <c r="AQ37" s="147"/>
    </row>
    <row r="38" spans="3:43" ht="15.95" customHeight="1" thickBot="1" x14ac:dyDescent="0.3">
      <c r="C38" s="612" t="s">
        <v>611</v>
      </c>
      <c r="D38" s="612"/>
      <c r="E38" s="612"/>
      <c r="F38" s="612"/>
      <c r="G38" s="612"/>
      <c r="H38" s="612"/>
      <c r="I38" s="147"/>
      <c r="J38" s="578" t="s">
        <v>980</v>
      </c>
      <c r="K38" s="578"/>
      <c r="L38" s="578"/>
      <c r="M38" s="578"/>
      <c r="N38" s="578"/>
      <c r="O38" s="578"/>
      <c r="P38" s="147"/>
      <c r="Q38" s="578" t="s">
        <v>975</v>
      </c>
      <c r="R38" s="578"/>
      <c r="S38" s="578"/>
      <c r="T38" s="578"/>
      <c r="U38" s="578"/>
      <c r="V38" s="578"/>
      <c r="W38" s="147"/>
      <c r="X38" s="578" t="s">
        <v>976</v>
      </c>
      <c r="Y38" s="578"/>
      <c r="Z38" s="578"/>
      <c r="AA38" s="578"/>
      <c r="AB38" s="578"/>
      <c r="AC38" s="578"/>
      <c r="AD38" s="147"/>
      <c r="AE38" s="578" t="s">
        <v>977</v>
      </c>
      <c r="AF38" s="578"/>
      <c r="AG38" s="578"/>
      <c r="AH38" s="578"/>
      <c r="AI38" s="578"/>
      <c r="AJ38" s="578"/>
      <c r="AK38" s="335"/>
      <c r="AL38" s="578"/>
      <c r="AM38" s="578"/>
      <c r="AN38" s="578"/>
      <c r="AO38" s="578"/>
      <c r="AP38" s="578"/>
      <c r="AQ38" s="578"/>
    </row>
    <row r="39" spans="3:43" ht="15.95" customHeight="1" thickBot="1" x14ac:dyDescent="0.3">
      <c r="C39" s="591" t="str">
        <f>IF(M02S02F15="Yes",M02S02F01,"")</f>
        <v/>
      </c>
      <c r="D39" s="592"/>
      <c r="E39" s="592"/>
      <c r="F39" s="592"/>
      <c r="G39" s="592"/>
      <c r="H39" s="593"/>
      <c r="I39" s="147"/>
      <c r="J39" s="619" t="str">
        <f>IF(M02S02F15="Yes",M02S02F08,"")</f>
        <v/>
      </c>
      <c r="K39" s="620"/>
      <c r="L39" s="620"/>
      <c r="M39" s="620"/>
      <c r="N39" s="620"/>
      <c r="O39" s="621"/>
      <c r="P39" s="147"/>
      <c r="Q39" s="619" t="str">
        <f>IF(M02S02F15="Yes",M02S02F09,"")</f>
        <v/>
      </c>
      <c r="R39" s="620"/>
      <c r="S39" s="620"/>
      <c r="T39" s="620"/>
      <c r="U39" s="620"/>
      <c r="V39" s="621"/>
      <c r="W39" s="147"/>
      <c r="X39" s="622" t="s">
        <v>475</v>
      </c>
      <c r="Y39" s="623"/>
      <c r="Z39" s="623"/>
      <c r="AA39" s="623"/>
      <c r="AB39" s="623"/>
      <c r="AC39" s="624"/>
      <c r="AD39" s="147"/>
      <c r="AE39" s="625" t="str">
        <f>IF(M02S02F15="Yes",M02S02F11,"")</f>
        <v/>
      </c>
      <c r="AF39" s="626"/>
      <c r="AG39" s="626"/>
      <c r="AH39" s="626"/>
      <c r="AI39" s="626"/>
      <c r="AJ39" s="627"/>
      <c r="AK39" s="335"/>
      <c r="AL39" s="578"/>
      <c r="AM39" s="578"/>
      <c r="AN39" s="578"/>
      <c r="AO39" s="578"/>
      <c r="AP39" s="578"/>
      <c r="AQ39" s="578"/>
    </row>
    <row r="40" spans="3:43" ht="15.95" customHeight="1" x14ac:dyDescent="0.25">
      <c r="C40" s="147"/>
      <c r="D40" s="147"/>
      <c r="E40" s="147"/>
      <c r="F40" s="147"/>
      <c r="G40" s="147"/>
      <c r="H40" s="147"/>
      <c r="I40" s="147"/>
      <c r="J40" s="147"/>
      <c r="K40" s="147"/>
      <c r="L40" s="147"/>
      <c r="M40" s="147"/>
      <c r="N40" s="147"/>
      <c r="O40" s="147"/>
      <c r="P40" s="147"/>
      <c r="Q40" s="147"/>
      <c r="R40" s="147"/>
      <c r="S40" s="147"/>
      <c r="T40" s="147"/>
      <c r="U40" s="147"/>
      <c r="V40" s="147"/>
      <c r="W40" s="147"/>
      <c r="X40" s="147"/>
      <c r="Y40" s="147"/>
      <c r="Z40" s="147"/>
      <c r="AA40" s="147"/>
      <c r="AB40" s="147"/>
      <c r="AC40" s="147"/>
      <c r="AD40" s="147"/>
      <c r="AE40" s="147"/>
      <c r="AF40" s="147"/>
      <c r="AG40" s="147"/>
      <c r="AH40" s="147"/>
      <c r="AI40" s="147"/>
      <c r="AJ40" s="147"/>
      <c r="AK40" s="147"/>
      <c r="AL40" s="147"/>
      <c r="AM40" s="147"/>
      <c r="AN40" s="147"/>
      <c r="AO40" s="147"/>
      <c r="AP40" s="147"/>
      <c r="AQ40" s="147"/>
    </row>
    <row r="41" spans="3:43" ht="15.95" customHeight="1" thickBot="1" x14ac:dyDescent="0.3">
      <c r="C41" s="578" t="s">
        <v>981</v>
      </c>
      <c r="D41" s="578"/>
      <c r="E41" s="578"/>
      <c r="F41" s="578"/>
      <c r="G41" s="578"/>
      <c r="H41" s="578"/>
      <c r="I41" s="147"/>
      <c r="J41" s="578" t="s">
        <v>982</v>
      </c>
      <c r="K41" s="578"/>
      <c r="L41" s="578"/>
      <c r="M41" s="578"/>
      <c r="N41" s="578"/>
      <c r="O41" s="578"/>
      <c r="P41" s="147"/>
      <c r="Q41" s="578" t="s">
        <v>983</v>
      </c>
      <c r="R41" s="578"/>
      <c r="S41" s="578"/>
      <c r="T41" s="578"/>
      <c r="U41" s="578"/>
      <c r="V41" s="578"/>
      <c r="W41" s="147"/>
      <c r="X41" s="578" t="s">
        <v>89</v>
      </c>
      <c r="Y41" s="578"/>
      <c r="Z41" s="578"/>
      <c r="AA41" s="578"/>
      <c r="AB41" s="578"/>
      <c r="AC41" s="578"/>
      <c r="AD41" s="147"/>
      <c r="AE41" s="578" t="s">
        <v>90</v>
      </c>
      <c r="AF41" s="578"/>
      <c r="AG41" s="578"/>
      <c r="AH41" s="578"/>
      <c r="AI41" s="578"/>
      <c r="AJ41" s="578"/>
      <c r="AK41" s="147"/>
      <c r="AL41" s="578" t="s">
        <v>91</v>
      </c>
      <c r="AM41" s="578"/>
      <c r="AN41" s="578"/>
      <c r="AO41" s="578"/>
      <c r="AP41" s="578"/>
      <c r="AQ41" s="578"/>
    </row>
    <row r="42" spans="3:43" ht="15.95" customHeight="1" thickBot="1" x14ac:dyDescent="0.3">
      <c r="C42" s="591"/>
      <c r="D42" s="592"/>
      <c r="E42" s="592"/>
      <c r="F42" s="592"/>
      <c r="G42" s="592"/>
      <c r="H42" s="593"/>
      <c r="I42" s="147"/>
      <c r="J42" s="591"/>
      <c r="K42" s="592"/>
      <c r="L42" s="592"/>
      <c r="M42" s="592"/>
      <c r="N42" s="592"/>
      <c r="O42" s="593"/>
      <c r="P42" s="147"/>
      <c r="Q42" s="628"/>
      <c r="R42" s="620"/>
      <c r="S42" s="620"/>
      <c r="T42" s="620"/>
      <c r="U42" s="620"/>
      <c r="V42" s="621"/>
      <c r="W42" s="147"/>
      <c r="X42" s="591"/>
      <c r="Y42" s="592"/>
      <c r="Z42" s="592"/>
      <c r="AA42" s="592"/>
      <c r="AB42" s="592"/>
      <c r="AC42" s="593"/>
      <c r="AD42" s="147"/>
      <c r="AE42" s="629"/>
      <c r="AF42" s="630"/>
      <c r="AG42" s="630"/>
      <c r="AH42" s="630"/>
      <c r="AI42" s="630"/>
      <c r="AJ42" s="631"/>
      <c r="AK42" s="147"/>
      <c r="AL42" s="591"/>
      <c r="AM42" s="592"/>
      <c r="AN42" s="592"/>
      <c r="AO42" s="592"/>
      <c r="AP42" s="592"/>
      <c r="AQ42" s="593"/>
    </row>
    <row r="43" spans="3:43" ht="15.95" customHeight="1" x14ac:dyDescent="0.25">
      <c r="C43" s="147"/>
      <c r="D43" s="147"/>
      <c r="E43" s="147"/>
      <c r="F43" s="147"/>
      <c r="G43" s="147"/>
      <c r="H43" s="147"/>
      <c r="I43" s="147"/>
      <c r="J43" s="147"/>
      <c r="K43" s="147"/>
      <c r="L43" s="147"/>
      <c r="M43" s="147"/>
      <c r="N43" s="147"/>
      <c r="O43" s="147"/>
      <c r="P43" s="147"/>
      <c r="Q43" s="310"/>
      <c r="R43" s="310"/>
      <c r="S43" s="310"/>
      <c r="T43" s="310"/>
      <c r="U43" s="310"/>
      <c r="V43" s="310"/>
      <c r="W43" s="147"/>
      <c r="X43" s="147"/>
      <c r="Y43" s="147"/>
      <c r="Z43" s="147"/>
      <c r="AA43" s="147"/>
      <c r="AB43" s="147"/>
      <c r="AC43" s="147"/>
      <c r="AD43" s="147"/>
      <c r="AE43" s="147"/>
      <c r="AF43" s="147"/>
      <c r="AG43" s="147"/>
      <c r="AH43" s="147"/>
      <c r="AI43" s="147"/>
      <c r="AJ43" s="147"/>
      <c r="AK43" s="147"/>
      <c r="AL43" s="147"/>
      <c r="AM43" s="147"/>
      <c r="AN43" s="147"/>
      <c r="AO43" s="147"/>
      <c r="AP43" s="147"/>
      <c r="AQ43" s="147"/>
    </row>
    <row r="44" spans="3:43" ht="15.95" customHeight="1" thickBot="1" x14ac:dyDescent="0.3">
      <c r="C44" s="578" t="s">
        <v>984</v>
      </c>
      <c r="D44" s="578"/>
      <c r="E44" s="578"/>
      <c r="F44" s="578"/>
      <c r="G44" s="578"/>
      <c r="H44" s="578"/>
      <c r="I44" s="147"/>
      <c r="J44" s="578" t="s">
        <v>985</v>
      </c>
      <c r="K44" s="578"/>
      <c r="L44" s="578"/>
      <c r="M44" s="578"/>
      <c r="N44" s="578"/>
      <c r="O44" s="578"/>
      <c r="P44" s="147"/>
      <c r="Q44" s="578" t="s">
        <v>1191</v>
      </c>
      <c r="R44" s="578"/>
      <c r="S44" s="578"/>
      <c r="T44" s="578"/>
      <c r="U44" s="578"/>
      <c r="V44" s="578"/>
      <c r="W44" s="147"/>
      <c r="X44" s="578" t="s">
        <v>986</v>
      </c>
      <c r="Y44" s="578"/>
      <c r="Z44" s="578"/>
      <c r="AA44" s="578"/>
      <c r="AB44" s="578"/>
      <c r="AC44" s="578"/>
      <c r="AD44" s="147"/>
      <c r="AE44" s="145" t="s">
        <v>2098</v>
      </c>
      <c r="AK44" s="147"/>
      <c r="AL44" s="144"/>
      <c r="AM44" s="144"/>
      <c r="AN44" s="144"/>
      <c r="AO44" s="144"/>
      <c r="AP44" s="144"/>
      <c r="AQ44" s="144"/>
    </row>
    <row r="45" spans="3:43" ht="15.95" customHeight="1" thickBot="1" x14ac:dyDescent="0.3">
      <c r="C45" s="591"/>
      <c r="D45" s="592"/>
      <c r="E45" s="592"/>
      <c r="F45" s="592"/>
      <c r="G45" s="592"/>
      <c r="H45" s="593"/>
      <c r="I45" s="147"/>
      <c r="J45" s="591"/>
      <c r="K45" s="592"/>
      <c r="L45" s="592"/>
      <c r="M45" s="592"/>
      <c r="N45" s="592"/>
      <c r="O45" s="593"/>
      <c r="P45" s="147"/>
      <c r="Q45" s="603"/>
      <c r="R45" s="604"/>
      <c r="S45" s="604"/>
      <c r="T45" s="604"/>
      <c r="U45" s="604"/>
      <c r="V45" s="605"/>
      <c r="W45" s="147"/>
      <c r="X45" s="613" t="str">
        <f>IF(M02S02F36="","",INDEX(RATECLASS[Rate],MATCH(M02S02F36,RATECLASS[Rate Schedules],0)))</f>
        <v/>
      </c>
      <c r="Y45" s="614"/>
      <c r="Z45" s="614"/>
      <c r="AA45" s="614"/>
      <c r="AB45" s="614"/>
      <c r="AC45" s="615"/>
      <c r="AD45" s="147"/>
      <c r="AE45" s="616"/>
      <c r="AF45" s="617"/>
      <c r="AG45" s="617"/>
      <c r="AH45" s="617"/>
      <c r="AI45" s="617"/>
      <c r="AJ45" s="618"/>
      <c r="AK45" s="147"/>
      <c r="AL45" s="578"/>
      <c r="AM45" s="578"/>
      <c r="AN45" s="578"/>
      <c r="AO45" s="578"/>
      <c r="AP45" s="578"/>
      <c r="AQ45" s="578"/>
    </row>
    <row r="46" spans="3:43" ht="15.95" customHeight="1" x14ac:dyDescent="0.25">
      <c r="C46" s="147"/>
      <c r="D46" s="147"/>
      <c r="E46" s="147"/>
      <c r="F46" s="147"/>
      <c r="G46" s="147"/>
      <c r="H46" s="147"/>
      <c r="I46" s="147"/>
      <c r="J46" s="147"/>
      <c r="K46" s="147"/>
      <c r="L46" s="147"/>
      <c r="M46" s="147"/>
      <c r="N46" s="147"/>
      <c r="O46" s="147"/>
      <c r="P46" s="147"/>
      <c r="Q46" s="310"/>
      <c r="R46" s="310"/>
      <c r="S46" s="310"/>
      <c r="T46" s="310"/>
      <c r="U46" s="310"/>
      <c r="V46" s="310"/>
      <c r="W46" s="147"/>
      <c r="X46" s="147"/>
      <c r="Y46" s="147"/>
      <c r="Z46" s="147"/>
      <c r="AA46" s="147"/>
      <c r="AB46" s="147"/>
      <c r="AC46" s="147"/>
      <c r="AD46" s="147"/>
      <c r="AE46" s="633" t="s">
        <v>2099</v>
      </c>
      <c r="AF46" s="633"/>
      <c r="AG46" s="633"/>
      <c r="AH46" s="633"/>
      <c r="AI46" s="633"/>
      <c r="AJ46" s="633"/>
      <c r="AK46" s="633"/>
      <c r="AL46" s="633"/>
      <c r="AM46" s="633"/>
      <c r="AN46" s="633"/>
      <c r="AO46" s="633"/>
      <c r="AP46" s="633"/>
      <c r="AQ46" s="633"/>
    </row>
    <row r="47" spans="3:43" ht="15.95" customHeight="1" thickBot="1" x14ac:dyDescent="0.3">
      <c r="C47" s="578" t="s">
        <v>987</v>
      </c>
      <c r="D47" s="578"/>
      <c r="E47" s="578"/>
      <c r="F47" s="578"/>
      <c r="G47" s="578"/>
      <c r="H47" s="578"/>
      <c r="I47" s="147"/>
      <c r="J47" s="578" t="s">
        <v>655</v>
      </c>
      <c r="K47" s="578"/>
      <c r="L47" s="578"/>
      <c r="M47" s="578"/>
      <c r="N47" s="578"/>
      <c r="O47" s="578"/>
      <c r="P47" s="147"/>
      <c r="Q47" s="612" t="s">
        <v>656</v>
      </c>
      <c r="R47" s="612"/>
      <c r="S47" s="612"/>
      <c r="T47" s="612"/>
      <c r="U47" s="612"/>
      <c r="V47" s="612"/>
      <c r="W47" s="147"/>
      <c r="X47" s="578" t="s">
        <v>657</v>
      </c>
      <c r="Y47" s="578"/>
      <c r="Z47" s="578"/>
      <c r="AA47" s="578"/>
      <c r="AB47" s="578"/>
      <c r="AC47" s="578"/>
      <c r="AD47" s="147"/>
      <c r="AE47" s="633"/>
      <c r="AF47" s="633"/>
      <c r="AG47" s="633"/>
      <c r="AH47" s="633"/>
      <c r="AI47" s="633"/>
      <c r="AJ47" s="633"/>
      <c r="AK47" s="633"/>
      <c r="AL47" s="633"/>
      <c r="AM47" s="633"/>
      <c r="AN47" s="633"/>
      <c r="AO47" s="633"/>
      <c r="AP47" s="633"/>
      <c r="AQ47" s="633"/>
    </row>
    <row r="48" spans="3:43" ht="15.95" customHeight="1" thickBot="1" x14ac:dyDescent="0.3">
      <c r="C48" s="616"/>
      <c r="D48" s="617"/>
      <c r="E48" s="617"/>
      <c r="F48" s="617"/>
      <c r="G48" s="617"/>
      <c r="H48" s="618"/>
      <c r="I48" s="147"/>
      <c r="J48" s="616"/>
      <c r="K48" s="617"/>
      <c r="L48" s="617"/>
      <c r="M48" s="617"/>
      <c r="N48" s="617"/>
      <c r="O48" s="618"/>
      <c r="P48" s="147"/>
      <c r="Q48" s="616"/>
      <c r="R48" s="617"/>
      <c r="S48" s="617"/>
      <c r="T48" s="617"/>
      <c r="U48" s="617"/>
      <c r="V48" s="618"/>
      <c r="W48" s="147"/>
      <c r="X48" s="616"/>
      <c r="Y48" s="617"/>
      <c r="Z48" s="617"/>
      <c r="AA48" s="617"/>
      <c r="AB48" s="617"/>
      <c r="AC48" s="618"/>
      <c r="AD48" s="147"/>
      <c r="AE48" s="633"/>
      <c r="AF48" s="633"/>
      <c r="AG48" s="633"/>
      <c r="AH48" s="633"/>
      <c r="AI48" s="633"/>
      <c r="AJ48" s="633"/>
      <c r="AK48" s="633"/>
      <c r="AL48" s="633"/>
      <c r="AM48" s="633"/>
      <c r="AN48" s="633"/>
      <c r="AO48" s="633"/>
      <c r="AP48" s="633"/>
      <c r="AQ48" s="633"/>
    </row>
    <row r="49" spans="3:43" ht="15.95" customHeight="1" x14ac:dyDescent="0.25">
      <c r="C49" s="147"/>
      <c r="D49" s="147"/>
      <c r="E49" s="147"/>
      <c r="F49" s="147"/>
      <c r="G49" s="147"/>
      <c r="H49" s="147"/>
      <c r="I49" s="147"/>
      <c r="J49" s="147"/>
      <c r="K49" s="147"/>
      <c r="L49" s="147"/>
      <c r="M49" s="147"/>
      <c r="N49" s="147"/>
      <c r="O49" s="147"/>
      <c r="P49" s="147"/>
      <c r="Q49" s="310"/>
      <c r="R49" s="310"/>
      <c r="S49" s="310"/>
      <c r="T49" s="310"/>
      <c r="U49" s="310"/>
      <c r="V49" s="310"/>
      <c r="W49" s="147"/>
      <c r="X49" s="147"/>
      <c r="Y49" s="147"/>
      <c r="Z49" s="147"/>
      <c r="AA49" s="147"/>
      <c r="AB49" s="147"/>
      <c r="AC49" s="147"/>
      <c r="AD49" s="147"/>
      <c r="AE49" s="147"/>
      <c r="AF49" s="147"/>
      <c r="AG49" s="147"/>
      <c r="AH49" s="147"/>
      <c r="AI49" s="147"/>
      <c r="AJ49" s="147"/>
      <c r="AK49" s="147"/>
      <c r="AL49" s="147"/>
      <c r="AM49" s="147"/>
      <c r="AN49" s="147"/>
      <c r="AO49" s="147"/>
      <c r="AP49" s="147"/>
      <c r="AQ49" s="147"/>
    </row>
    <row r="50" spans="3:43" ht="15.95" customHeight="1" x14ac:dyDescent="0.25">
      <c r="C50" s="145"/>
      <c r="D50" s="145"/>
      <c r="E50" s="145"/>
      <c r="F50" s="145"/>
      <c r="G50" s="145"/>
      <c r="H50" s="145"/>
      <c r="I50" s="145"/>
      <c r="J50" s="145"/>
      <c r="K50" s="145"/>
      <c r="L50" s="145"/>
      <c r="M50" s="145"/>
      <c r="N50" s="145"/>
      <c r="O50" s="145"/>
      <c r="P50" s="145"/>
      <c r="Q50" s="145"/>
      <c r="R50" s="145"/>
      <c r="S50" s="145"/>
      <c r="T50" s="145"/>
      <c r="U50" s="145"/>
      <c r="V50" s="145"/>
      <c r="W50" s="145"/>
      <c r="X50" s="145"/>
      <c r="Y50" s="145"/>
      <c r="Z50" s="145"/>
      <c r="AA50" s="145"/>
      <c r="AB50" s="145"/>
      <c r="AC50" s="145"/>
      <c r="AD50" s="147"/>
      <c r="AE50" s="578"/>
      <c r="AF50" s="578"/>
      <c r="AG50" s="578"/>
      <c r="AH50" s="578"/>
      <c r="AI50" s="578"/>
      <c r="AJ50" s="578"/>
      <c r="AK50" s="147"/>
      <c r="AL50" s="578"/>
      <c r="AM50" s="578"/>
      <c r="AN50" s="578"/>
      <c r="AO50" s="578"/>
      <c r="AP50" s="578"/>
      <c r="AQ50" s="578"/>
    </row>
    <row r="51" spans="3:43" ht="15.95" customHeight="1" x14ac:dyDescent="0.25">
      <c r="C51" s="632"/>
      <c r="D51" s="632"/>
      <c r="E51" s="632"/>
      <c r="F51" s="632"/>
      <c r="G51" s="632"/>
      <c r="H51" s="632"/>
      <c r="I51" s="145"/>
      <c r="J51" s="233" t="str">
        <f>IF(M02S02F41="Yes","Due to receiving tax credits you are not eligible for incentives at this time.","")</f>
        <v/>
      </c>
      <c r="K51" s="144"/>
      <c r="L51" s="144"/>
      <c r="M51" s="144"/>
      <c r="N51" s="144"/>
      <c r="O51" s="144"/>
      <c r="P51" s="145"/>
    </row>
    <row r="52" spans="3:43" ht="15.95" customHeight="1" x14ac:dyDescent="0.25">
      <c r="C52" s="147"/>
      <c r="D52" s="147"/>
      <c r="E52" s="147"/>
      <c r="F52" s="147"/>
      <c r="G52" s="147"/>
      <c r="H52" s="147"/>
      <c r="I52" s="147"/>
      <c r="J52" s="147"/>
      <c r="K52" s="147"/>
      <c r="L52" s="147"/>
      <c r="M52" s="147"/>
      <c r="N52" s="147"/>
      <c r="O52" s="147"/>
      <c r="P52" s="147"/>
      <c r="Q52" s="147"/>
      <c r="R52" s="147"/>
      <c r="S52" s="147"/>
      <c r="T52" s="147"/>
      <c r="U52" s="147"/>
      <c r="V52" s="147"/>
      <c r="W52" s="147"/>
      <c r="X52" s="147"/>
      <c r="Y52" s="147"/>
      <c r="Z52" s="147"/>
      <c r="AA52" s="147"/>
      <c r="AB52" s="147"/>
      <c r="AC52" s="147"/>
      <c r="AD52" s="147"/>
      <c r="AE52" s="147"/>
      <c r="AF52" s="147"/>
      <c r="AG52" s="147"/>
      <c r="AH52" s="147"/>
      <c r="AI52" s="147"/>
      <c r="AJ52" s="147"/>
      <c r="AK52" s="147"/>
      <c r="AL52" s="147"/>
      <c r="AM52" s="147"/>
      <c r="AN52" s="147"/>
      <c r="AO52" s="147"/>
      <c r="AP52" s="147"/>
      <c r="AQ52" s="147"/>
    </row>
    <row r="53" spans="3:43" ht="15.95" hidden="1" customHeight="1" x14ac:dyDescent="0.25"/>
    <row r="54" spans="3:43" ht="15.95" hidden="1" customHeight="1" x14ac:dyDescent="0.25"/>
    <row r="55" spans="3:43" ht="15.95" hidden="1" customHeight="1" x14ac:dyDescent="0.25"/>
    <row r="56" spans="3:43" ht="15.95" hidden="1" customHeight="1" x14ac:dyDescent="0.25"/>
    <row r="57" spans="3:43" ht="15.95" hidden="1" customHeight="1" x14ac:dyDescent="0.25"/>
    <row r="58" spans="3:43" ht="15.95" hidden="1" customHeight="1" x14ac:dyDescent="0.25"/>
    <row r="59" spans="3:43" ht="15.95" hidden="1" customHeight="1" x14ac:dyDescent="0.25"/>
    <row r="60" spans="3:43" ht="15.95" hidden="1" customHeight="1" x14ac:dyDescent="0.25"/>
    <row r="61" spans="3:43" ht="15.95" hidden="1" customHeight="1" x14ac:dyDescent="0.25"/>
    <row r="62" spans="3:43" ht="15.95" hidden="1" customHeight="1" x14ac:dyDescent="0.25">
      <c r="C62" s="145"/>
      <c r="D62" s="145"/>
      <c r="E62" s="145"/>
      <c r="F62" s="145"/>
      <c r="G62" s="145"/>
      <c r="H62" s="145"/>
      <c r="I62" s="145"/>
      <c r="J62" s="145"/>
      <c r="K62" s="145"/>
      <c r="L62" s="145"/>
      <c r="M62" s="145"/>
      <c r="N62" s="145"/>
      <c r="O62" s="145"/>
      <c r="P62" s="145"/>
      <c r="Q62" s="145"/>
      <c r="R62" s="145"/>
      <c r="S62" s="145"/>
      <c r="T62" s="145"/>
      <c r="U62" s="145"/>
      <c r="V62" s="145"/>
      <c r="W62" s="145"/>
      <c r="X62" s="145"/>
      <c r="Y62" s="145"/>
      <c r="Z62" s="145"/>
      <c r="AA62" s="145"/>
      <c r="AB62" s="145"/>
      <c r="AC62" s="145"/>
      <c r="AD62" s="145"/>
      <c r="AE62" s="145"/>
      <c r="AF62" s="145"/>
      <c r="AG62" s="145"/>
      <c r="AH62" s="145"/>
      <c r="AI62" s="145"/>
      <c r="AJ62" s="145"/>
      <c r="AK62" s="145"/>
      <c r="AL62" s="145"/>
      <c r="AM62" s="145"/>
      <c r="AN62" s="145"/>
      <c r="AO62" s="145"/>
      <c r="AP62" s="145"/>
      <c r="AQ62" s="145"/>
    </row>
    <row r="63" spans="3:43" s="67" customFormat="1" ht="15.95" hidden="1" customHeight="1" x14ac:dyDescent="0.25"/>
    <row r="64" spans="3:43" s="67" customFormat="1" ht="15.95" hidden="1" customHeight="1" x14ac:dyDescent="0.25"/>
    <row r="65" s="67" customFormat="1" ht="15.95" hidden="1" customHeight="1" x14ac:dyDescent="0.25"/>
    <row r="66" s="67" customFormat="1" ht="15.95" hidden="1" customHeight="1" x14ac:dyDescent="0.25"/>
    <row r="67" s="67" customFormat="1" ht="15.95" hidden="1" customHeight="1" x14ac:dyDescent="0.25"/>
    <row r="68" s="67" customFormat="1" ht="15.95" hidden="1" customHeight="1" x14ac:dyDescent="0.25"/>
    <row r="69" s="67" customFormat="1" ht="15.95" hidden="1" customHeight="1" x14ac:dyDescent="0.25"/>
    <row r="70" s="67" customFormat="1" ht="15.95" hidden="1" customHeight="1" x14ac:dyDescent="0.25"/>
    <row r="71" s="67" customFormat="1" ht="15.95" hidden="1" customHeight="1" x14ac:dyDescent="0.25"/>
    <row r="72" s="67" customFormat="1" ht="15.95" hidden="1" customHeight="1" x14ac:dyDescent="0.25"/>
    <row r="73" s="67" customFormat="1" ht="15.95" hidden="1" customHeight="1" x14ac:dyDescent="0.25"/>
    <row r="74" s="67" customFormat="1" ht="15.95" hidden="1" customHeight="1" x14ac:dyDescent="0.25"/>
    <row r="75" s="67" customFormat="1" ht="15.95" hidden="1" customHeight="1" x14ac:dyDescent="0.25"/>
    <row r="76" s="67" customFormat="1" ht="15.95" hidden="1" customHeight="1" x14ac:dyDescent="0.25"/>
    <row r="77" s="67" customFormat="1" ht="15.95" hidden="1" customHeight="1" x14ac:dyDescent="0.25"/>
    <row r="78" s="67" customFormat="1" ht="15.95" hidden="1" customHeight="1" x14ac:dyDescent="0.25"/>
    <row r="79" s="67" customFormat="1" ht="15.95" hidden="1" customHeight="1" x14ac:dyDescent="0.25"/>
    <row r="80" s="67" customFormat="1" ht="15.95" hidden="1" customHeight="1" x14ac:dyDescent="0.25"/>
    <row r="81" s="67" customFormat="1" ht="15.95" hidden="1" customHeight="1" x14ac:dyDescent="0.25"/>
    <row r="82" s="67" customFormat="1" ht="15.95" hidden="1" customHeight="1" x14ac:dyDescent="0.25"/>
    <row r="83" s="67" customFormat="1" ht="15.95" hidden="1" customHeight="1" x14ac:dyDescent="0.25"/>
    <row r="84" s="67" customFormat="1" ht="15.95" hidden="1" customHeight="1" x14ac:dyDescent="0.25"/>
    <row r="85" s="67" customFormat="1" ht="15.95" hidden="1" customHeight="1" x14ac:dyDescent="0.25"/>
    <row r="86" s="67" customFormat="1" ht="15.95" hidden="1" customHeight="1" x14ac:dyDescent="0.25"/>
    <row r="87" s="67" customFormat="1" ht="15.95" hidden="1" customHeight="1" x14ac:dyDescent="0.25"/>
    <row r="88" s="67" customFormat="1" ht="15.95" hidden="1" customHeight="1" x14ac:dyDescent="0.25"/>
    <row r="89" s="67" customFormat="1" ht="15.95" hidden="1" customHeight="1" x14ac:dyDescent="0.25"/>
    <row r="90" s="67" customFormat="1" ht="15.95" hidden="1" customHeight="1" x14ac:dyDescent="0.25"/>
    <row r="91" s="67" customFormat="1" ht="15.95" hidden="1" customHeight="1" x14ac:dyDescent="0.25"/>
    <row r="92" s="67" customFormat="1" ht="15.95" hidden="1" customHeight="1" x14ac:dyDescent="0.25"/>
    <row r="93" s="67" customFormat="1" ht="15.95" hidden="1" customHeight="1" x14ac:dyDescent="0.25"/>
    <row r="94" s="67" customFormat="1" ht="15.95" hidden="1" customHeight="1" x14ac:dyDescent="0.25"/>
    <row r="95" s="67" customFormat="1" ht="15.95" hidden="1" customHeight="1" x14ac:dyDescent="0.25"/>
    <row r="96" s="67" customFormat="1" ht="15.95" hidden="1" customHeight="1" x14ac:dyDescent="0.25"/>
    <row r="97" s="67" customFormat="1" ht="15.95" hidden="1" customHeight="1" x14ac:dyDescent="0.25"/>
    <row r="98" s="67" customFormat="1" ht="15.95" hidden="1" customHeight="1" x14ac:dyDescent="0.25"/>
    <row r="99" s="67" customFormat="1" ht="15.95" hidden="1" customHeight="1" x14ac:dyDescent="0.25"/>
    <row r="100" s="67" customFormat="1" ht="15.95" hidden="1" customHeight="1" x14ac:dyDescent="0.25"/>
    <row r="101" s="67" customFormat="1" ht="15.95" hidden="1" customHeight="1" x14ac:dyDescent="0.25"/>
    <row r="102" s="67" customFormat="1" ht="15.95" hidden="1" customHeight="1" x14ac:dyDescent="0.25"/>
    <row r="103" s="67" customFormat="1" ht="15.95" hidden="1" customHeight="1" x14ac:dyDescent="0.25"/>
    <row r="104" s="67" customFormat="1" ht="15.95" hidden="1" customHeight="1" x14ac:dyDescent="0.25"/>
    <row r="105" s="67" customFormat="1" ht="15.95" hidden="1" customHeight="1" x14ac:dyDescent="0.25"/>
    <row r="106" s="67" customFormat="1" ht="15.95" hidden="1" customHeight="1" x14ac:dyDescent="0.25"/>
    <row r="107" s="67" customFormat="1" ht="15.95" hidden="1" customHeight="1" x14ac:dyDescent="0.25"/>
    <row r="108" s="67" customFormat="1" ht="15.95" hidden="1" customHeight="1" x14ac:dyDescent="0.25"/>
    <row r="109" s="67" customFormat="1" ht="15.95" hidden="1" customHeight="1" x14ac:dyDescent="0.25"/>
    <row r="110" s="67" customFormat="1" ht="15.95" hidden="1" customHeight="1" x14ac:dyDescent="0.25"/>
    <row r="111" s="67" customFormat="1" ht="15.95" hidden="1" customHeight="1" x14ac:dyDescent="0.25"/>
    <row r="112" s="67" customFormat="1" ht="15.95" hidden="1" customHeight="1" x14ac:dyDescent="0.25"/>
    <row r="113" s="67" customFormat="1" ht="15.95" hidden="1" customHeight="1" x14ac:dyDescent="0.25"/>
    <row r="114" s="67" customFormat="1" ht="15.95" hidden="1" customHeight="1" x14ac:dyDescent="0.25"/>
    <row r="115" s="67" customFormat="1" ht="15.95" hidden="1" customHeight="1" x14ac:dyDescent="0.25"/>
    <row r="116" s="67" customFormat="1" ht="15.95" hidden="1" customHeight="1" x14ac:dyDescent="0.25"/>
    <row r="117" s="67" customFormat="1" ht="15.95" hidden="1" customHeight="1" x14ac:dyDescent="0.25"/>
    <row r="118" s="67" customFormat="1" ht="15.95" hidden="1" customHeight="1" x14ac:dyDescent="0.25"/>
    <row r="119" s="67" customFormat="1" ht="15.95" hidden="1" customHeight="1" x14ac:dyDescent="0.25"/>
    <row r="120" s="67" customFormat="1" ht="15.95" hidden="1" customHeight="1" x14ac:dyDescent="0.25"/>
    <row r="121" s="67" customFormat="1" ht="15.95" hidden="1" customHeight="1" x14ac:dyDescent="0.25"/>
    <row r="122" s="67" customFormat="1" ht="15.95" hidden="1" customHeight="1" x14ac:dyDescent="0.25"/>
    <row r="123" s="67" customFormat="1" ht="15.95" hidden="1" customHeight="1" x14ac:dyDescent="0.25"/>
    <row r="124" s="67" customFormat="1" ht="15.95" hidden="1" customHeight="1" x14ac:dyDescent="0.25"/>
    <row r="125" s="67" customFormat="1" ht="15.95" hidden="1" customHeight="1" x14ac:dyDescent="0.25"/>
    <row r="126" s="67" customFormat="1" ht="15.95" hidden="1" customHeight="1" x14ac:dyDescent="0.25"/>
    <row r="127" s="67" customFormat="1" ht="15.95" hidden="1" customHeight="1" x14ac:dyDescent="0.25"/>
    <row r="128" s="67" customFormat="1" ht="15.95" hidden="1" customHeight="1" x14ac:dyDescent="0.25"/>
    <row r="129" s="67" customFormat="1" ht="15.95" hidden="1" customHeight="1" x14ac:dyDescent="0.25"/>
    <row r="130" s="67" customFormat="1" ht="15.95" hidden="1" customHeight="1" x14ac:dyDescent="0.25"/>
    <row r="131" s="67" customFormat="1" ht="15.95" hidden="1" customHeight="1" x14ac:dyDescent="0.25"/>
    <row r="132" s="67" customFormat="1" ht="15.95" hidden="1" customHeight="1" x14ac:dyDescent="0.25"/>
    <row r="133" s="67" customFormat="1" ht="15.95" hidden="1" customHeight="1" x14ac:dyDescent="0.25"/>
    <row r="134" s="67" customFormat="1" ht="15.95" hidden="1" customHeight="1" x14ac:dyDescent="0.25"/>
    <row r="135" s="67" customFormat="1" ht="15.95" hidden="1" customHeight="1" x14ac:dyDescent="0.25"/>
    <row r="136" s="67" customFormat="1" ht="15.95" hidden="1" customHeight="1" x14ac:dyDescent="0.25"/>
    <row r="137" s="67" customFormat="1" ht="15.95" hidden="1" customHeight="1" x14ac:dyDescent="0.25"/>
    <row r="138" s="67" customFormat="1" ht="15.95" hidden="1" customHeight="1" x14ac:dyDescent="0.25"/>
    <row r="139" s="67" customFormat="1" ht="15.95" hidden="1" customHeight="1" x14ac:dyDescent="0.25"/>
    <row r="140" s="67" customFormat="1" ht="15.95" hidden="1" customHeight="1" x14ac:dyDescent="0.25"/>
    <row r="141" s="67" customFormat="1" ht="15.95" hidden="1" customHeight="1" x14ac:dyDescent="0.25"/>
    <row r="142" s="67" customFormat="1" ht="15.95" hidden="1" customHeight="1" x14ac:dyDescent="0.25"/>
    <row r="143" s="67" customFormat="1" ht="15.95" hidden="1" customHeight="1" x14ac:dyDescent="0.25"/>
    <row r="144" s="67" customFormat="1" ht="15.95" hidden="1" customHeight="1" x14ac:dyDescent="0.25"/>
    <row r="145" s="67" customFormat="1" ht="15.95" hidden="1" customHeight="1" x14ac:dyDescent="0.25"/>
    <row r="146" s="67" customFormat="1" ht="15.95" hidden="1" customHeight="1" x14ac:dyDescent="0.25"/>
    <row r="147" s="67" customFormat="1" ht="15.95" hidden="1" customHeight="1" x14ac:dyDescent="0.25"/>
    <row r="148" s="67" customFormat="1" ht="15.95" hidden="1" customHeight="1" x14ac:dyDescent="0.25"/>
    <row r="149" s="67" customFormat="1" ht="15.95" hidden="1" customHeight="1" x14ac:dyDescent="0.25"/>
    <row r="150" s="67" customFormat="1" ht="15.95" hidden="1" customHeight="1" x14ac:dyDescent="0.25"/>
    <row r="151" s="67" customFormat="1" ht="15.95" hidden="1" customHeight="1" x14ac:dyDescent="0.25"/>
    <row r="152" s="67" customFormat="1" ht="15.95" hidden="1" customHeight="1" x14ac:dyDescent="0.25"/>
    <row r="153" s="67" customFormat="1" ht="15.95" hidden="1" customHeight="1" x14ac:dyDescent="0.25"/>
    <row r="154" s="67" customFormat="1" ht="15.95" hidden="1" customHeight="1" x14ac:dyDescent="0.25"/>
    <row r="155" s="67" customFormat="1" ht="15.95" hidden="1" customHeight="1" x14ac:dyDescent="0.25"/>
    <row r="156" s="67" customFormat="1" ht="15.95" hidden="1" customHeight="1" x14ac:dyDescent="0.25"/>
    <row r="157" s="67" customFormat="1" ht="15.95" hidden="1" customHeight="1" x14ac:dyDescent="0.25"/>
    <row r="158" s="67" customFormat="1" ht="15.95" hidden="1" customHeight="1" x14ac:dyDescent="0.25"/>
    <row r="159" s="67" customFormat="1" ht="15.95" hidden="1" customHeight="1" x14ac:dyDescent="0.25"/>
    <row r="160" s="67" customFormat="1" ht="15.95" hidden="1" customHeight="1" x14ac:dyDescent="0.25"/>
    <row r="161" s="67" customFormat="1" ht="15.95" hidden="1" customHeight="1" x14ac:dyDescent="0.25"/>
    <row r="162" s="67" customFormat="1" ht="15.95" hidden="1" customHeight="1" x14ac:dyDescent="0.25"/>
    <row r="163" s="67" customFormat="1" ht="15.95" hidden="1" customHeight="1" x14ac:dyDescent="0.25"/>
    <row r="164" s="67" customFormat="1" ht="15.95" hidden="1" customHeight="1" x14ac:dyDescent="0.25"/>
    <row r="165" s="67" customFormat="1" ht="15.95" hidden="1" customHeight="1" x14ac:dyDescent="0.25"/>
    <row r="166" s="67" customFormat="1" ht="15.95" hidden="1" customHeight="1" x14ac:dyDescent="0.25"/>
    <row r="167" s="67" customFormat="1" ht="15.95" hidden="1" customHeight="1" x14ac:dyDescent="0.25"/>
    <row r="168" s="67" customFormat="1" ht="15.95" hidden="1" customHeight="1" x14ac:dyDescent="0.25"/>
    <row r="169" s="67" customFormat="1" ht="15.95" hidden="1" customHeight="1" x14ac:dyDescent="0.25"/>
    <row r="170" s="67" customFormat="1" ht="15.95" hidden="1" customHeight="1" x14ac:dyDescent="0.25"/>
    <row r="171" s="67" customFormat="1" ht="15.95" hidden="1" customHeight="1" x14ac:dyDescent="0.25"/>
    <row r="172" s="67" customFormat="1" ht="15.95" hidden="1" customHeight="1" x14ac:dyDescent="0.25"/>
    <row r="173" s="67" customFormat="1" ht="15.95" hidden="1" customHeight="1" x14ac:dyDescent="0.25"/>
    <row r="174" s="67" customFormat="1" ht="15.95" hidden="1" customHeight="1" x14ac:dyDescent="0.25"/>
    <row r="175" s="67" customFormat="1" ht="15.95" hidden="1" customHeight="1" x14ac:dyDescent="0.25"/>
    <row r="176" s="67" customFormat="1" ht="15.95" hidden="1" customHeight="1" x14ac:dyDescent="0.25"/>
    <row r="177" s="67" customFormat="1" ht="15.95" hidden="1" customHeight="1" x14ac:dyDescent="0.25"/>
    <row r="178" s="67" customFormat="1" ht="15.95" hidden="1" customHeight="1" x14ac:dyDescent="0.25"/>
    <row r="179" s="67" customFormat="1" ht="15.95" hidden="1" customHeight="1" x14ac:dyDescent="0.25"/>
    <row r="180" s="67" customFormat="1" ht="15.95" hidden="1" customHeight="1" x14ac:dyDescent="0.25"/>
    <row r="181" s="67" customFormat="1" ht="15.95" hidden="1" customHeight="1" x14ac:dyDescent="0.25"/>
    <row r="182" s="67" customFormat="1" ht="15.95" hidden="1" customHeight="1" x14ac:dyDescent="0.25"/>
    <row r="183" s="67" customFormat="1" ht="15.95" hidden="1" customHeight="1" x14ac:dyDescent="0.25"/>
    <row r="184" s="67" customFormat="1" ht="15.95" hidden="1" customHeight="1" x14ac:dyDescent="0.25"/>
    <row r="185" s="67" customFormat="1" ht="15.95" hidden="1" customHeight="1" x14ac:dyDescent="0.25"/>
    <row r="186" s="67" customFormat="1" ht="15.95" hidden="1" customHeight="1" x14ac:dyDescent="0.25"/>
    <row r="187" s="67" customFormat="1" ht="15.95" hidden="1" customHeight="1" x14ac:dyDescent="0.25"/>
    <row r="188" s="67" customFormat="1" ht="15.95" hidden="1" customHeight="1" x14ac:dyDescent="0.25"/>
    <row r="189" s="67" customFormat="1" ht="15.95" hidden="1" customHeight="1" x14ac:dyDescent="0.25"/>
    <row r="190" s="67" customFormat="1" ht="15.95" hidden="1" customHeight="1" x14ac:dyDescent="0.25"/>
    <row r="191" s="67" customFormat="1" ht="15.95" hidden="1" customHeight="1" x14ac:dyDescent="0.25"/>
    <row r="192" s="67" customFormat="1" ht="15.95" hidden="1" customHeight="1" x14ac:dyDescent="0.25"/>
    <row r="193" spans="2:44" s="67" customFormat="1" ht="15.95" hidden="1" customHeight="1" x14ac:dyDescent="0.25"/>
    <row r="194" spans="2:44" s="67" customFormat="1" ht="15.95" hidden="1" customHeight="1" x14ac:dyDescent="0.25"/>
    <row r="195" spans="2:44" s="67" customFormat="1" ht="15.95" hidden="1" customHeight="1" x14ac:dyDescent="0.25"/>
    <row r="196" spans="2:44" s="67" customFormat="1" ht="15.95" hidden="1" customHeight="1" x14ac:dyDescent="0.25"/>
    <row r="197" spans="2:44" s="67" customFormat="1" ht="15.95" hidden="1" customHeight="1" x14ac:dyDescent="0.25"/>
    <row r="198" spans="2:44" s="67" customFormat="1" ht="15.95" hidden="1" customHeight="1" x14ac:dyDescent="0.25"/>
    <row r="199" spans="2:44" ht="15.95" hidden="1" customHeight="1" x14ac:dyDescent="0.25"/>
    <row r="200" spans="2:44" ht="15.95" customHeight="1" x14ac:dyDescent="0.25">
      <c r="B200" s="464" t="str">
        <f>FOOT1</f>
        <v>Ameren Missouri BizSavers program</v>
      </c>
      <c r="C200" s="464"/>
      <c r="D200" s="464"/>
      <c r="E200" s="464"/>
      <c r="F200" s="464"/>
      <c r="G200" s="464"/>
      <c r="H200" s="464"/>
      <c r="I200" s="464"/>
      <c r="J200" s="464"/>
      <c r="K200" s="464"/>
      <c r="L200" s="464"/>
      <c r="M200" s="537" t="str">
        <f>FOOTDISCLAIM</f>
        <v/>
      </c>
      <c r="N200" s="537"/>
      <c r="O200" s="537"/>
      <c r="P200" s="537"/>
      <c r="Q200" s="537"/>
      <c r="R200" s="537"/>
      <c r="S200" s="537"/>
      <c r="T200" s="537"/>
      <c r="U200" s="537"/>
      <c r="V200" s="537"/>
      <c r="W200" s="537"/>
      <c r="X200" s="537"/>
      <c r="Y200" s="537"/>
      <c r="Z200" s="537"/>
      <c r="AA200" s="537"/>
      <c r="AB200" s="537"/>
      <c r="AC200" s="537"/>
      <c r="AD200" s="537"/>
      <c r="AE200" s="537"/>
      <c r="AF200" s="537"/>
      <c r="AG200" s="537"/>
      <c r="AH200" s="464"/>
      <c r="AI200" s="464"/>
      <c r="AJ200" s="464"/>
      <c r="AK200" s="464"/>
      <c r="AL200" s="464"/>
      <c r="AM200" s="464"/>
      <c r="AN200" s="464"/>
      <c r="AO200" s="464"/>
      <c r="AP200" s="464"/>
      <c r="AQ200" s="464"/>
      <c r="AR200" s="465" t="str">
        <f>FOOT4</f>
        <v/>
      </c>
    </row>
    <row r="201" spans="2:44" ht="15.95" customHeight="1" x14ac:dyDescent="0.25">
      <c r="B201" s="464" t="str">
        <f>FOOT2</f>
        <v>Toll-Free 866-941-7299</v>
      </c>
      <c r="C201" s="464"/>
      <c r="D201" s="464"/>
      <c r="E201" s="464"/>
      <c r="F201" s="464"/>
      <c r="G201" s="464"/>
      <c r="H201" s="464"/>
      <c r="I201" s="464"/>
      <c r="J201" s="464"/>
      <c r="K201" s="464"/>
      <c r="L201" s="464"/>
      <c r="M201" s="537"/>
      <c r="N201" s="537"/>
      <c r="O201" s="537"/>
      <c r="P201" s="537"/>
      <c r="Q201" s="537"/>
      <c r="R201" s="537"/>
      <c r="S201" s="537"/>
      <c r="T201" s="537"/>
      <c r="U201" s="537"/>
      <c r="V201" s="537"/>
      <c r="W201" s="537"/>
      <c r="X201" s="537"/>
      <c r="Y201" s="537"/>
      <c r="Z201" s="537"/>
      <c r="AA201" s="537"/>
      <c r="AB201" s="537"/>
      <c r="AC201" s="537"/>
      <c r="AD201" s="537"/>
      <c r="AE201" s="537"/>
      <c r="AF201" s="537"/>
      <c r="AG201" s="537"/>
      <c r="AH201" s="464"/>
      <c r="AI201" s="464"/>
      <c r="AJ201" s="464"/>
      <c r="AK201" s="464"/>
      <c r="AL201" s="464"/>
      <c r="AM201" s="464"/>
      <c r="AN201" s="464"/>
      <c r="AO201" s="464"/>
      <c r="AP201" s="464"/>
      <c r="AQ201" s="464"/>
      <c r="AR201" s="465" t="str">
        <f>FOOT5</f>
        <v/>
      </c>
    </row>
    <row r="202" spans="2:44" ht="15.95" customHeight="1" x14ac:dyDescent="0.25">
      <c r="B202" s="466" t="str">
        <f>FOOT3</f>
        <v>BizSavers@ameren.com</v>
      </c>
      <c r="C202" s="464"/>
      <c r="D202" s="464"/>
      <c r="E202" s="464"/>
      <c r="F202" s="464"/>
      <c r="G202" s="464"/>
      <c r="H202" s="464"/>
      <c r="I202" s="464"/>
      <c r="J202" s="464"/>
      <c r="K202" s="464"/>
      <c r="L202" s="464"/>
      <c r="M202" s="467"/>
      <c r="N202" s="464"/>
      <c r="O202" s="464"/>
      <c r="P202" s="467"/>
      <c r="Q202" s="467"/>
      <c r="R202" s="467"/>
      <c r="S202" s="467"/>
      <c r="T202" s="467"/>
      <c r="U202" s="467"/>
      <c r="V202" s="467"/>
      <c r="W202" s="468" t="str">
        <f>VERSION</f>
        <v>EMS v2.0.0</v>
      </c>
      <c r="X202" s="467"/>
      <c r="Y202" s="467"/>
      <c r="Z202" s="467"/>
      <c r="AA202" s="467"/>
      <c r="AB202" s="467"/>
      <c r="AC202" s="467"/>
      <c r="AD202" s="467"/>
      <c r="AE202" s="464"/>
      <c r="AF202" s="464"/>
      <c r="AG202" s="464"/>
      <c r="AH202" s="464"/>
      <c r="AI202" s="464"/>
      <c r="AJ202" s="464"/>
      <c r="AK202" s="464"/>
      <c r="AL202" s="464"/>
      <c r="AM202" s="464"/>
      <c r="AN202" s="464"/>
      <c r="AO202" s="464"/>
      <c r="AP202" s="464"/>
      <c r="AQ202" s="464"/>
      <c r="AR202" s="465" t="str">
        <f>FOOT6</f>
        <v>Product of Lockheed Martin Energy</v>
      </c>
    </row>
    <row r="203" spans="2:44" ht="15" hidden="1" customHeight="1" x14ac:dyDescent="0.25"/>
    <row r="204" spans="2:44" ht="15" hidden="1" customHeight="1" x14ac:dyDescent="0.25"/>
    <row r="205" spans="2:44" ht="15" hidden="1" customHeight="1" x14ac:dyDescent="0.25"/>
    <row r="206" spans="2:44" ht="15" hidden="1" customHeight="1" x14ac:dyDescent="0.25"/>
    <row r="207" spans="2:44" ht="15" hidden="1" customHeight="1" x14ac:dyDescent="0.25"/>
    <row r="208" spans="2:44" ht="15" hidden="1" customHeight="1" x14ac:dyDescent="0.25"/>
    <row r="209" ht="15" hidden="1" customHeight="1" x14ac:dyDescent="0.25"/>
    <row r="210" ht="15" hidden="1" customHeight="1" x14ac:dyDescent="0.25"/>
    <row r="211" ht="15" hidden="1" customHeight="1" x14ac:dyDescent="0.25"/>
    <row r="212" ht="15" hidden="1" customHeight="1" x14ac:dyDescent="0.25"/>
    <row r="213" ht="15" hidden="1" customHeight="1" x14ac:dyDescent="0.25"/>
    <row r="214" ht="15" hidden="1" customHeight="1" x14ac:dyDescent="0.25"/>
    <row r="215" ht="15" hidden="1" customHeight="1" x14ac:dyDescent="0.25"/>
    <row r="216" ht="15" hidden="1" customHeight="1" x14ac:dyDescent="0.25"/>
    <row r="217" ht="15" hidden="1" customHeight="1" x14ac:dyDescent="0.25"/>
    <row r="218" ht="15" hidden="1" customHeight="1" x14ac:dyDescent="0.25"/>
    <row r="219" ht="15" hidden="1" customHeight="1" x14ac:dyDescent="0.25"/>
    <row r="220" ht="15" hidden="1" customHeight="1" x14ac:dyDescent="0.25"/>
    <row r="221" ht="15" hidden="1" customHeight="1" x14ac:dyDescent="0.25"/>
    <row r="222" ht="15" hidden="1" customHeight="1" x14ac:dyDescent="0.25"/>
    <row r="223" ht="15" hidden="1" customHeight="1" x14ac:dyDescent="0.25"/>
    <row r="224" ht="15" hidden="1" customHeight="1" x14ac:dyDescent="0.25"/>
    <row r="225" ht="15" hidden="1" customHeight="1" x14ac:dyDescent="0.25"/>
    <row r="226" ht="15" hidden="1" customHeight="1" x14ac:dyDescent="0.25"/>
    <row r="227" ht="15" hidden="1" customHeight="1" x14ac:dyDescent="0.25"/>
    <row r="228" ht="15" hidden="1" customHeight="1" x14ac:dyDescent="0.25"/>
    <row r="229" ht="15" hidden="1" customHeight="1" x14ac:dyDescent="0.25"/>
    <row r="230" ht="15" hidden="1" customHeight="1" x14ac:dyDescent="0.25"/>
    <row r="231" ht="15" hidden="1" customHeight="1" x14ac:dyDescent="0.25"/>
    <row r="232" ht="15" hidden="1" customHeight="1" x14ac:dyDescent="0.25"/>
    <row r="233" ht="15" hidden="1" customHeight="1" x14ac:dyDescent="0.25"/>
    <row r="234" ht="15" hidden="1" customHeight="1" x14ac:dyDescent="0.25"/>
    <row r="235" ht="15" hidden="1" customHeight="1" x14ac:dyDescent="0.25"/>
    <row r="236" ht="15" hidden="1" customHeight="1" x14ac:dyDescent="0.25"/>
    <row r="237" ht="15" hidden="1" customHeight="1" x14ac:dyDescent="0.25"/>
    <row r="238" ht="15" hidden="1" customHeight="1" x14ac:dyDescent="0.25"/>
    <row r="239" ht="15" hidden="1" customHeight="1" x14ac:dyDescent="0.25"/>
    <row r="240" ht="15" hidden="1" customHeight="1" x14ac:dyDescent="0.25"/>
    <row r="241" ht="15" hidden="1" customHeight="1" x14ac:dyDescent="0.25"/>
    <row r="242" ht="15" hidden="1" customHeight="1" x14ac:dyDescent="0.25"/>
    <row r="243" ht="15" hidden="1" customHeight="1" x14ac:dyDescent="0.25"/>
    <row r="244" ht="15" hidden="1" customHeight="1" x14ac:dyDescent="0.25"/>
    <row r="245" ht="15" hidden="1" customHeight="1" x14ac:dyDescent="0.25"/>
    <row r="246" ht="15" hidden="1" customHeight="1" x14ac:dyDescent="0.25"/>
    <row r="247" ht="15" hidden="1" customHeight="1" x14ac:dyDescent="0.25"/>
    <row r="248" ht="15" hidden="1" customHeight="1" x14ac:dyDescent="0.25"/>
    <row r="249" ht="15" hidden="1" customHeight="1" x14ac:dyDescent="0.25"/>
    <row r="250" ht="15" hidden="1" customHeight="1" x14ac:dyDescent="0.25"/>
    <row r="251" ht="15" hidden="1" customHeight="1" x14ac:dyDescent="0.25"/>
    <row r="252" ht="15" hidden="1" customHeight="1" x14ac:dyDescent="0.25"/>
    <row r="253" ht="15" hidden="1" customHeight="1" x14ac:dyDescent="0.25"/>
    <row r="254" ht="15" hidden="1" customHeight="1" x14ac:dyDescent="0.25"/>
    <row r="255" ht="15" hidden="1" customHeight="1" x14ac:dyDescent="0.25"/>
    <row r="256" ht="15" hidden="1" customHeight="1" x14ac:dyDescent="0.25"/>
    <row r="257" ht="15" hidden="1" customHeight="1" x14ac:dyDescent="0.25"/>
    <row r="258" ht="15" hidden="1" customHeight="1" x14ac:dyDescent="0.25"/>
    <row r="259" ht="15" hidden="1" customHeight="1" x14ac:dyDescent="0.25"/>
    <row r="260" ht="15" hidden="1" customHeight="1" x14ac:dyDescent="0.25"/>
    <row r="261" ht="15" hidden="1" customHeight="1" x14ac:dyDescent="0.25"/>
    <row r="262" ht="15" hidden="1" customHeight="1" x14ac:dyDescent="0.25"/>
    <row r="263" ht="15" hidden="1" customHeight="1" x14ac:dyDescent="0.25"/>
    <row r="264" ht="15" hidden="1" customHeight="1" x14ac:dyDescent="0.25"/>
    <row r="265" ht="15" hidden="1" customHeight="1" x14ac:dyDescent="0.25"/>
    <row r="266" ht="15" hidden="1" customHeight="1" x14ac:dyDescent="0.25"/>
    <row r="267" ht="15" hidden="1" customHeight="1" x14ac:dyDescent="0.25"/>
    <row r="268" ht="15" hidden="1" customHeight="1" x14ac:dyDescent="0.25"/>
    <row r="269" ht="15" hidden="1" customHeight="1" x14ac:dyDescent="0.25"/>
    <row r="270" ht="15" hidden="1" customHeight="1" x14ac:dyDescent="0.25"/>
    <row r="271" ht="15" hidden="1" customHeight="1" x14ac:dyDescent="0.25"/>
    <row r="272" ht="15" hidden="1" customHeight="1" x14ac:dyDescent="0.25"/>
    <row r="273" ht="15" hidden="1" customHeight="1" x14ac:dyDescent="0.25"/>
    <row r="274" ht="15" hidden="1" customHeight="1" x14ac:dyDescent="0.25"/>
    <row r="275" ht="15" hidden="1" customHeight="1" x14ac:dyDescent="0.25"/>
    <row r="276" ht="15" hidden="1" customHeight="1" x14ac:dyDescent="0.25"/>
    <row r="277" ht="15" hidden="1" customHeight="1" x14ac:dyDescent="0.25"/>
    <row r="278" ht="15" hidden="1" customHeight="1" x14ac:dyDescent="0.25"/>
    <row r="279" ht="15" hidden="1" customHeight="1" x14ac:dyDescent="0.25"/>
    <row r="280" ht="15" hidden="1" customHeight="1" x14ac:dyDescent="0.25"/>
    <row r="281" ht="15" hidden="1" customHeight="1" x14ac:dyDescent="0.25"/>
    <row r="282" ht="15" hidden="1" customHeight="1" x14ac:dyDescent="0.25"/>
    <row r="283" ht="15" hidden="1" customHeight="1" x14ac:dyDescent="0.25"/>
    <row r="284" ht="15" hidden="1" customHeight="1" x14ac:dyDescent="0.25"/>
    <row r="285" ht="15" hidden="1" customHeight="1" x14ac:dyDescent="0.25"/>
    <row r="286" ht="15" hidden="1" customHeight="1" x14ac:dyDescent="0.25"/>
    <row r="287" ht="15" hidden="1" customHeight="1" x14ac:dyDescent="0.25"/>
    <row r="288" ht="15" hidden="1" customHeight="1" x14ac:dyDescent="0.25"/>
    <row r="289" ht="15" hidden="1" customHeight="1" x14ac:dyDescent="0.25"/>
    <row r="290" ht="15" hidden="1" customHeight="1" x14ac:dyDescent="0.25"/>
    <row r="291" ht="15" hidden="1" customHeight="1" x14ac:dyDescent="0.25"/>
    <row r="292" ht="15" hidden="1" customHeight="1" x14ac:dyDescent="0.25"/>
    <row r="293" ht="15" hidden="1" customHeight="1" x14ac:dyDescent="0.25"/>
    <row r="294" ht="15" hidden="1" customHeight="1" x14ac:dyDescent="0.25"/>
    <row r="295" ht="15" hidden="1" customHeight="1" x14ac:dyDescent="0.25"/>
    <row r="296" ht="15" hidden="1" customHeight="1" x14ac:dyDescent="0.25"/>
    <row r="297" ht="15" hidden="1" customHeight="1" x14ac:dyDescent="0.25"/>
    <row r="298" ht="15" hidden="1" customHeight="1" x14ac:dyDescent="0.25"/>
    <row r="299" ht="15" hidden="1" customHeight="1" x14ac:dyDescent="0.25"/>
    <row r="300" ht="15" hidden="1" customHeight="1" x14ac:dyDescent="0.25"/>
    <row r="301" ht="15" hidden="1" customHeight="1" x14ac:dyDescent="0.25"/>
    <row r="302" ht="15" hidden="1" customHeight="1" x14ac:dyDescent="0.25"/>
    <row r="303" ht="15" hidden="1" customHeight="1" x14ac:dyDescent="0.25"/>
    <row r="304" ht="15" hidden="1" customHeight="1" x14ac:dyDescent="0.25"/>
    <row r="305" ht="15" hidden="1" customHeight="1" x14ac:dyDescent="0.25"/>
    <row r="306" ht="15" hidden="1" customHeight="1" x14ac:dyDescent="0.25"/>
    <row r="307" ht="15" hidden="1" customHeight="1" x14ac:dyDescent="0.25"/>
    <row r="308" ht="15" hidden="1" customHeight="1" x14ac:dyDescent="0.25"/>
    <row r="309" ht="15" hidden="1" customHeight="1" x14ac:dyDescent="0.25"/>
    <row r="310" ht="15" hidden="1" customHeight="1" x14ac:dyDescent="0.25"/>
    <row r="311" ht="15" hidden="1" customHeight="1" x14ac:dyDescent="0.25"/>
    <row r="312" ht="15" hidden="1" customHeight="1" x14ac:dyDescent="0.25"/>
    <row r="313" ht="15" hidden="1" customHeight="1" x14ac:dyDescent="0.25"/>
    <row r="314" ht="15" hidden="1" customHeight="1" x14ac:dyDescent="0.25"/>
    <row r="315" ht="15" hidden="1" customHeight="1" x14ac:dyDescent="0.25"/>
    <row r="316" ht="15" hidden="1" customHeight="1" x14ac:dyDescent="0.25"/>
    <row r="317" ht="15" hidden="1" customHeight="1" x14ac:dyDescent="0.25"/>
    <row r="318" ht="15" hidden="1" customHeight="1" x14ac:dyDescent="0.25"/>
    <row r="319" ht="15" hidden="1" customHeight="1" x14ac:dyDescent="0.25"/>
    <row r="320" ht="15" hidden="1" customHeight="1" x14ac:dyDescent="0.25"/>
    <row r="321" ht="15" hidden="1" customHeight="1" x14ac:dyDescent="0.25"/>
    <row r="322" ht="15" hidden="1" customHeight="1" x14ac:dyDescent="0.25"/>
    <row r="323" ht="15" hidden="1" customHeight="1" x14ac:dyDescent="0.25"/>
    <row r="324" ht="15" hidden="1" customHeight="1" x14ac:dyDescent="0.25"/>
    <row r="325" ht="15" hidden="1" customHeight="1" x14ac:dyDescent="0.25"/>
    <row r="326" ht="15" hidden="1" customHeight="1" x14ac:dyDescent="0.25"/>
    <row r="327" ht="15" hidden="1" customHeight="1" x14ac:dyDescent="0.25"/>
    <row r="328" ht="15" hidden="1" customHeight="1" x14ac:dyDescent="0.25"/>
    <row r="329" ht="15" hidden="1" customHeight="1" x14ac:dyDescent="0.25"/>
    <row r="330" ht="15" hidden="1" customHeight="1" x14ac:dyDescent="0.25"/>
    <row r="331" ht="15" hidden="1" customHeight="1" x14ac:dyDescent="0.25"/>
    <row r="332" ht="15" hidden="1" customHeight="1" x14ac:dyDescent="0.25"/>
    <row r="333" ht="15" hidden="1" customHeight="1" x14ac:dyDescent="0.25"/>
    <row r="334" ht="15" hidden="1" customHeight="1" x14ac:dyDescent="0.25"/>
    <row r="335" ht="15" hidden="1" customHeight="1" x14ac:dyDescent="0.25"/>
    <row r="336" ht="15" hidden="1" customHeight="1" x14ac:dyDescent="0.25"/>
    <row r="337" ht="15" hidden="1" customHeight="1" x14ac:dyDescent="0.25"/>
    <row r="338" ht="15" hidden="1" customHeight="1" x14ac:dyDescent="0.25"/>
    <row r="339" ht="15" hidden="1" customHeight="1" x14ac:dyDescent="0.25"/>
    <row r="340" ht="15" hidden="1" customHeight="1" x14ac:dyDescent="0.25"/>
    <row r="341" ht="15" hidden="1" customHeight="1" x14ac:dyDescent="0.25"/>
    <row r="342" ht="15" hidden="1" customHeight="1" x14ac:dyDescent="0.25"/>
    <row r="343" ht="15" hidden="1" customHeight="1" x14ac:dyDescent="0.25"/>
    <row r="344" ht="15" hidden="1" customHeight="1" x14ac:dyDescent="0.25"/>
    <row r="345" ht="15" hidden="1" customHeight="1" x14ac:dyDescent="0.25"/>
    <row r="346" ht="15" hidden="1" customHeight="1" x14ac:dyDescent="0.25"/>
    <row r="347" ht="15" hidden="1" customHeight="1" x14ac:dyDescent="0.25"/>
    <row r="348" ht="15" hidden="1" customHeight="1" x14ac:dyDescent="0.25"/>
    <row r="349" ht="15" hidden="1" customHeight="1" x14ac:dyDescent="0.25"/>
    <row r="350" ht="15" hidden="1" customHeight="1" x14ac:dyDescent="0.25"/>
    <row r="351" ht="15" hidden="1" customHeight="1" x14ac:dyDescent="0.25"/>
    <row r="352" ht="15" hidden="1" customHeight="1" x14ac:dyDescent="0.25"/>
    <row r="353" ht="15" hidden="1" customHeight="1" x14ac:dyDescent="0.25"/>
    <row r="354" ht="15" hidden="1" customHeight="1" x14ac:dyDescent="0.25"/>
    <row r="355" ht="15" hidden="1" customHeight="1" x14ac:dyDescent="0.25"/>
    <row r="356" ht="15" hidden="1" customHeight="1" x14ac:dyDescent="0.25"/>
    <row r="357" ht="15" hidden="1" customHeight="1" x14ac:dyDescent="0.25"/>
    <row r="358" ht="15" hidden="1" customHeight="1" x14ac:dyDescent="0.25"/>
    <row r="359" ht="15" hidden="1" customHeight="1" x14ac:dyDescent="0.25"/>
    <row r="360" ht="15" hidden="1" customHeight="1" x14ac:dyDescent="0.25"/>
    <row r="361" ht="15" hidden="1" customHeight="1" x14ac:dyDescent="0.25"/>
    <row r="362" ht="15" hidden="1" customHeight="1" x14ac:dyDescent="0.25"/>
    <row r="363" ht="15" hidden="1" customHeight="1" x14ac:dyDescent="0.25"/>
    <row r="364" ht="15" hidden="1" customHeight="1" x14ac:dyDescent="0.25"/>
    <row r="365" ht="15" hidden="1" customHeight="1" x14ac:dyDescent="0.25"/>
    <row r="366" ht="15" hidden="1" customHeight="1" x14ac:dyDescent="0.25"/>
    <row r="367" ht="15" hidden="1" customHeight="1" x14ac:dyDescent="0.25"/>
    <row r="368" ht="15" hidden="1" customHeight="1" x14ac:dyDescent="0.25"/>
    <row r="369" ht="15" hidden="1" customHeight="1" x14ac:dyDescent="0.25"/>
  </sheetData>
  <sheetProtection algorithmName="SHA-512" hashValue="iJf81imdOvhBUGlOILav3vL1MAbINry7MdNNjxXegdiJ+WH1eoogUzZsK+Wgu/ld7slmU+2UWs0dqhgGwo1DZw==" saltValue="oDN/IDDtFS9PR9dzxh01Yg==" spinCount="100000" sheet="1" objects="1" scenarios="1" selectLockedCells="1"/>
  <mergeCells count="111">
    <mergeCell ref="AE15:AJ15"/>
    <mergeCell ref="C17:H17"/>
    <mergeCell ref="J17:O17"/>
    <mergeCell ref="Q17:V17"/>
    <mergeCell ref="X17:AC17"/>
    <mergeCell ref="AQ1:AR1"/>
    <mergeCell ref="AQ2:AR3"/>
    <mergeCell ref="F10:AN10"/>
    <mergeCell ref="C14:H14"/>
    <mergeCell ref="J14:O14"/>
    <mergeCell ref="Q14:V14"/>
    <mergeCell ref="X14:AC14"/>
    <mergeCell ref="AE14:AJ14"/>
    <mergeCell ref="AL14:AQ14"/>
    <mergeCell ref="F11:AN12"/>
    <mergeCell ref="AL15:AQ15"/>
    <mergeCell ref="C15:H15"/>
    <mergeCell ref="J15:O15"/>
    <mergeCell ref="Q15:V15"/>
    <mergeCell ref="X15:AC15"/>
    <mergeCell ref="AH1:AK1"/>
    <mergeCell ref="AL1:AP1"/>
    <mergeCell ref="AH2:AK3"/>
    <mergeCell ref="AL2:AP3"/>
    <mergeCell ref="X36:AC36"/>
    <mergeCell ref="AE36:AJ36"/>
    <mergeCell ref="J32:O32"/>
    <mergeCell ref="J33:O33"/>
    <mergeCell ref="AL36:AQ36"/>
    <mergeCell ref="C35:H35"/>
    <mergeCell ref="X35:AC35"/>
    <mergeCell ref="AE35:AJ35"/>
    <mergeCell ref="AL35:AQ35"/>
    <mergeCell ref="J35:O35"/>
    <mergeCell ref="Q35:V35"/>
    <mergeCell ref="C36:H36"/>
    <mergeCell ref="J36:O36"/>
    <mergeCell ref="Q36:V36"/>
    <mergeCell ref="AE17:AJ17"/>
    <mergeCell ref="Q18:V18"/>
    <mergeCell ref="X18:AC18"/>
    <mergeCell ref="AE18:AJ18"/>
    <mergeCell ref="AE25:AJ25"/>
    <mergeCell ref="AE24:AJ24"/>
    <mergeCell ref="AL25:AQ25"/>
    <mergeCell ref="AL24:AQ24"/>
    <mergeCell ref="AL17:AQ17"/>
    <mergeCell ref="M200:AG201"/>
    <mergeCell ref="AL42:AQ42"/>
    <mergeCell ref="C41:H41"/>
    <mergeCell ref="J41:O41"/>
    <mergeCell ref="X41:AC41"/>
    <mergeCell ref="AE41:AJ41"/>
    <mergeCell ref="AL41:AQ41"/>
    <mergeCell ref="C42:H42"/>
    <mergeCell ref="J42:O42"/>
    <mergeCell ref="Q42:V42"/>
    <mergeCell ref="X42:AC42"/>
    <mergeCell ref="AE42:AJ42"/>
    <mergeCell ref="C44:H44"/>
    <mergeCell ref="J44:O44"/>
    <mergeCell ref="C51:H51"/>
    <mergeCell ref="AE45:AJ45"/>
    <mergeCell ref="AE46:AQ48"/>
    <mergeCell ref="X48:AC48"/>
    <mergeCell ref="Q41:V41"/>
    <mergeCell ref="C47:H47"/>
    <mergeCell ref="J47:O47"/>
    <mergeCell ref="Q47:V47"/>
    <mergeCell ref="X47:AC47"/>
    <mergeCell ref="C38:H38"/>
    <mergeCell ref="X44:AC44"/>
    <mergeCell ref="Q44:V44"/>
    <mergeCell ref="X45:AC45"/>
    <mergeCell ref="AE50:AJ50"/>
    <mergeCell ref="AL50:AQ50"/>
    <mergeCell ref="C48:H48"/>
    <mergeCell ref="J48:O48"/>
    <mergeCell ref="Q48:V48"/>
    <mergeCell ref="C45:H45"/>
    <mergeCell ref="J45:O45"/>
    <mergeCell ref="C39:H39"/>
    <mergeCell ref="Q45:V45"/>
    <mergeCell ref="AL45:AQ45"/>
    <mergeCell ref="AL39:AQ39"/>
    <mergeCell ref="J38:O38"/>
    <mergeCell ref="Q38:V38"/>
    <mergeCell ref="X38:AC38"/>
    <mergeCell ref="AE38:AJ38"/>
    <mergeCell ref="AL38:AQ38"/>
    <mergeCell ref="J39:O39"/>
    <mergeCell ref="Q39:V39"/>
    <mergeCell ref="X39:AC39"/>
    <mergeCell ref="AE39:AJ39"/>
    <mergeCell ref="C18:H18"/>
    <mergeCell ref="J18:O18"/>
    <mergeCell ref="AB33:AC33"/>
    <mergeCell ref="F29:AN30"/>
    <mergeCell ref="AL18:AQ18"/>
    <mergeCell ref="F21:AN21"/>
    <mergeCell ref="F22:AN22"/>
    <mergeCell ref="C24:H24"/>
    <mergeCell ref="Q24:V24"/>
    <mergeCell ref="Q25:V25"/>
    <mergeCell ref="X25:AC25"/>
    <mergeCell ref="X24:AC24"/>
    <mergeCell ref="C25:O25"/>
    <mergeCell ref="AP33:AQ33"/>
    <mergeCell ref="F28:AN28"/>
    <mergeCell ref="C32:H32"/>
    <mergeCell ref="C33:H33"/>
  </mergeCells>
  <conditionalFormatting sqref="C36:H36 J36:O36 Q36:V36 X36:AC36 AE36:AJ36 AL36:AQ36">
    <cfRule type="expression" dxfId="313" priority="82">
      <formula>M02S02F14="Yes"</formula>
    </cfRule>
  </conditionalFormatting>
  <conditionalFormatting sqref="J39:O39 Q39:V39 X39:AC39 AE39:AJ39">
    <cfRule type="expression" dxfId="312" priority="81">
      <formula>M02S02F15="Yes"</formula>
    </cfRule>
  </conditionalFormatting>
  <conditionalFormatting sqref="AL25:AQ25 AE25:AJ25 X25:AC25 Q25:V25">
    <cfRule type="expression" dxfId="311" priority="53">
      <formula>M02S02F11.1="Not Applicable"</formula>
    </cfRule>
  </conditionalFormatting>
  <conditionalFormatting sqref="C25">
    <cfRule type="expression" dxfId="310" priority="52">
      <formula>M02S02F11.1="Not Applicable"</formula>
    </cfRule>
  </conditionalFormatting>
  <conditionalFormatting sqref="X45:AC45">
    <cfRule type="expression" dxfId="309" priority="50">
      <formula>M02S02F36&lt;&gt;"Enter Rate Manually"</formula>
    </cfRule>
  </conditionalFormatting>
  <conditionalFormatting sqref="AQ2:AR3">
    <cfRule type="cellIs" dxfId="308" priority="4" operator="equal">
      <formula>1</formula>
    </cfRule>
    <cfRule type="cellIs" dxfId="307" priority="5" operator="between">
      <formula>0.51</formula>
      <formula>0.99</formula>
    </cfRule>
    <cfRule type="cellIs" dxfId="306" priority="6" operator="lessThanOrEqual">
      <formula>0.5</formula>
    </cfRule>
  </conditionalFormatting>
  <conditionalFormatting sqref="AH2 AL2">
    <cfRule type="expression" dxfId="305" priority="2">
      <formula>PROJSTATUS=PROJSTATELI</formula>
    </cfRule>
    <cfRule type="expression" dxfId="304" priority="3">
      <formula>PROJSTATUS=PROJSTATREVIEW</formula>
    </cfRule>
    <cfRule type="expression" dxfId="303" priority="7">
      <formula>PROJSTATUS=PROJSTATPREAPPROVE</formula>
    </cfRule>
    <cfRule type="expression" dxfId="302" priority="8">
      <formula>PROJSTATUS=PROJSTATSTANDARD</formula>
    </cfRule>
    <cfRule type="expression" dxfId="301" priority="9">
      <formula>PROJSTATUS=PROJSTATEXP</formula>
    </cfRule>
  </conditionalFormatting>
  <conditionalFormatting sqref="AE46:AQ48">
    <cfRule type="expression" dxfId="300" priority="1">
      <formula>M02S02F42&lt;&gt;"None"</formula>
    </cfRule>
  </conditionalFormatting>
  <dataValidations count="22">
    <dataValidation type="custom" allowBlank="1" showInputMessage="1" showErrorMessage="1" error="Please enter a valid email address." sqref="AL36:AQ36 F18:H20 C18:E23">
      <formula1>AND(FIND(".",C18),FIND("@",C18))</formula1>
    </dataValidation>
    <dataValidation type="list" allowBlank="1" showInputMessage="1" showErrorMessage="1" sqref="AB33:AC33 AP33:AQ33">
      <formula1>"Yes,No"</formula1>
    </dataValidation>
    <dataValidation type="decimal" operator="lessThanOrEqual" allowBlank="1" showInputMessage="1" showErrorMessage="1" sqref="Q42:V42">
      <formula1>8760</formula1>
    </dataValidation>
    <dataValidation type="list" allowBlank="1" showInputMessage="1" showErrorMessage="1" sqref="J42:O42">
      <formula1>"Owner,Tenant"</formula1>
    </dataValidation>
    <dataValidation type="list" allowBlank="1" showInputMessage="1" showErrorMessage="1" sqref="X39:AC39">
      <formula1>"MO"</formula1>
    </dataValidation>
    <dataValidation type="list" allowBlank="1" showInputMessage="1" showErrorMessage="1" sqref="X18:AC20">
      <formula1>STATESABBREV</formula1>
    </dataValidation>
    <dataValidation type="list" allowBlank="1" showInputMessage="1" showErrorMessage="1" sqref="C42:H42">
      <formula1>BUILDING</formula1>
    </dataValidation>
    <dataValidation type="list" allowBlank="1" showInputMessage="1" showErrorMessage="1" sqref="C45:H45">
      <formula1>SHEAT</formula1>
    </dataValidation>
    <dataValidation type="list" allowBlank="1" showInputMessage="1" showErrorMessage="1" sqref="J45:O45">
      <formula1>WHEAT</formula1>
    </dataValidation>
    <dataValidation type="list" allowBlank="1" showInputMessage="1" showErrorMessage="1" sqref="C33:H33">
      <formula1>PROGRAM</formula1>
    </dataValidation>
    <dataValidation allowBlank="1" showInputMessage="1" showErrorMessage="1" prompt="Provide a project name or ID for the project you are applying for." sqref="J33:O33"/>
    <dataValidation allowBlank="1" showInputMessage="1" prompt="You may provide a site name for this project for easy reference in future communications." sqref="C39:H39"/>
    <dataValidation allowBlank="1" showInputMessage="1" showErrorMessage="1" prompt="Please consult your utility bill for your account rate (Use your total monthly cost divided by your total kWh)." sqref="X45:AC45"/>
    <dataValidation type="list" allowBlank="1" showInputMessage="1" showErrorMessage="1" sqref="C25">
      <formula1>DIVERSITYBUSTYPE</formula1>
    </dataValidation>
    <dataValidation type="list" allowBlank="1" showInputMessage="1" showErrorMessage="1" sqref="Q25:V25">
      <formula1>DIVERSITYORG</formula1>
    </dataValidation>
    <dataValidation type="list" allowBlank="1" showInputMessage="1" showErrorMessage="1" prompt="Please consult your utility bill or your online account summary for your Rate Class" sqref="Q45:V45">
      <formula1>RATECAT</formula1>
    </dataValidation>
    <dataValidation type="textLength" operator="lessThanOrEqual" allowBlank="1" showInputMessage="1" showErrorMessage="1" error="Please enter your 10 digit account number without the leading zeros." prompt="Please enter your 10 digit Account Number as shown on your utility bill. Enter account numbers without space or dash." sqref="C48:H48 J48:O48 Q48:V48 X48:AC48">
      <formula1>10</formula1>
    </dataValidation>
    <dataValidation type="decimal" operator="greaterThanOrEqual" allowBlank="1" showErrorMessage="1" error="Please enter a valid numerical value." sqref="AL42:AQ42">
      <formula1>0</formula1>
    </dataValidation>
    <dataValidation type="whole" allowBlank="1" showInputMessage="1" showErrorMessage="1" sqref="X42:AC42">
      <formula1>0</formula1>
      <formula2>9999</formula2>
    </dataValidation>
    <dataValidation type="decimal" allowBlank="1" showInputMessage="1" showErrorMessage="1" sqref="AE42:AJ42">
      <formula1>0</formula1>
      <formula2>999999999999</formula2>
    </dataValidation>
    <dataValidation type="date" allowBlank="1" showInputMessage="1" showErrorMessage="1" sqref="AE25:AJ25 AL25:AQ25">
      <formula1>42005</formula1>
      <formula2>43830</formula2>
    </dataValidation>
    <dataValidation type="list" allowBlank="1" showInputMessage="1" showErrorMessage="1" sqref="AE45:AJ45">
      <formula1>BUSDEVELNAME</formula1>
    </dataValidation>
  </dataValidations>
  <hyperlinks>
    <hyperlink ref="B202" r:id="rId1" display="NIPSCO.Savings@LMCO.com"/>
  </hyperlinks>
  <pageMargins left="0.25" right="0.25" top="0.25" bottom="0.25" header="0.25" footer="0.25"/>
  <pageSetup scale="63" fitToHeight="0" orientation="landscape" r:id="rId2"/>
  <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1:AS369"/>
  <sheetViews>
    <sheetView showGridLines="0" showRowColHeaders="0" zoomScale="85" zoomScaleNormal="85" workbookViewId="0">
      <selection activeCell="C17" sqref="C17:H17"/>
    </sheetView>
  </sheetViews>
  <sheetFormatPr defaultColWidth="0" defaultRowHeight="15" customHeight="1" zeroHeight="1" x14ac:dyDescent="0.25"/>
  <cols>
    <col min="1" max="45" width="4.7109375" customWidth="1"/>
    <col min="46" max="78" width="9.140625" hidden="1" customWidth="1"/>
    <col min="79" max="16384" width="9.140625" hidden="1"/>
  </cols>
  <sheetData>
    <row r="1" spans="3:44" ht="15.95" customHeight="1" x14ac:dyDescent="0.3">
      <c r="AH1" s="520" t="s">
        <v>520</v>
      </c>
      <c r="AI1" s="521"/>
      <c r="AJ1" s="521"/>
      <c r="AK1" s="521"/>
      <c r="AL1" s="532" t="s">
        <v>965</v>
      </c>
      <c r="AM1" s="532"/>
      <c r="AN1" s="532"/>
      <c r="AO1" s="532"/>
      <c r="AP1" s="532"/>
      <c r="AQ1" s="526" t="s">
        <v>529</v>
      </c>
      <c r="AR1" s="527"/>
    </row>
    <row r="2" spans="3:44" ht="15.95" customHeight="1" x14ac:dyDescent="0.25">
      <c r="AH2" s="522" t="str">
        <f ca="1">INCENSTATUS</f>
        <v>---</v>
      </c>
      <c r="AI2" s="523"/>
      <c r="AJ2" s="523"/>
      <c r="AK2" s="523"/>
      <c r="AL2" s="533" t="str">
        <f ca="1">PROJSTATUS</f>
        <v>Enter EMS Information</v>
      </c>
      <c r="AM2" s="533"/>
      <c r="AN2" s="533"/>
      <c r="AO2" s="533"/>
      <c r="AP2" s="533"/>
      <c r="AQ2" s="528">
        <f ca="1">PROGRESSSTATUS</f>
        <v>0</v>
      </c>
      <c r="AR2" s="529"/>
    </row>
    <row r="3" spans="3:44" ht="15.95" customHeight="1" x14ac:dyDescent="0.25">
      <c r="AH3" s="524"/>
      <c r="AI3" s="525"/>
      <c r="AJ3" s="525"/>
      <c r="AK3" s="525"/>
      <c r="AL3" s="534"/>
      <c r="AM3" s="534"/>
      <c r="AN3" s="534"/>
      <c r="AO3" s="534"/>
      <c r="AP3" s="534"/>
      <c r="AQ3" s="530"/>
      <c r="AR3" s="531"/>
    </row>
    <row r="4" spans="3:44" ht="15.95" customHeight="1" x14ac:dyDescent="0.25"/>
    <row r="5" spans="3:44" ht="15.95" customHeight="1" x14ac:dyDescent="0.25"/>
    <row r="6" spans="3:44" ht="15.95" customHeight="1" x14ac:dyDescent="0.25"/>
    <row r="7" spans="3:44" ht="15.95" customHeight="1" x14ac:dyDescent="0.25"/>
    <row r="8" spans="3:44" ht="15.95" customHeight="1" x14ac:dyDescent="0.25"/>
    <row r="9" spans="3:44" ht="15.95" customHeight="1" x14ac:dyDescent="0.25">
      <c r="C9" s="145"/>
      <c r="D9" s="145"/>
      <c r="E9" s="145"/>
      <c r="F9" s="145"/>
      <c r="G9" s="145"/>
      <c r="H9" s="145"/>
      <c r="I9" s="145"/>
      <c r="J9" s="145"/>
      <c r="K9" s="145"/>
      <c r="L9" s="145"/>
      <c r="M9" s="145"/>
      <c r="N9" s="145"/>
      <c r="O9" s="145"/>
      <c r="P9" s="145"/>
      <c r="Q9" s="145"/>
      <c r="R9" s="145"/>
      <c r="S9" s="145"/>
      <c r="T9" s="145"/>
      <c r="U9" s="145"/>
      <c r="V9" s="145"/>
      <c r="W9" s="145"/>
      <c r="X9" s="145"/>
      <c r="Y9" s="145"/>
      <c r="Z9" s="145"/>
      <c r="AA9" s="145"/>
      <c r="AB9" s="145"/>
      <c r="AC9" s="145"/>
      <c r="AD9" s="145"/>
      <c r="AE9" s="145"/>
      <c r="AF9" s="145"/>
      <c r="AG9" s="145"/>
      <c r="AH9" s="145"/>
      <c r="AI9" s="145"/>
      <c r="AJ9" s="145"/>
      <c r="AK9" s="145"/>
      <c r="AL9" s="145"/>
      <c r="AM9" s="145"/>
      <c r="AN9" s="145"/>
      <c r="AO9" s="145"/>
      <c r="AP9" s="145"/>
      <c r="AQ9" s="145"/>
    </row>
    <row r="10" spans="3:44" ht="15.95" customHeight="1" x14ac:dyDescent="0.3">
      <c r="C10" s="145"/>
      <c r="D10" s="145"/>
      <c r="E10" s="145"/>
      <c r="F10" s="540" t="s">
        <v>1246</v>
      </c>
      <c r="G10" s="540"/>
      <c r="H10" s="540"/>
      <c r="I10" s="540"/>
      <c r="J10" s="540"/>
      <c r="K10" s="540"/>
      <c r="L10" s="540"/>
      <c r="M10" s="540"/>
      <c r="N10" s="540"/>
      <c r="O10" s="540"/>
      <c r="P10" s="540"/>
      <c r="Q10" s="540"/>
      <c r="R10" s="540"/>
      <c r="S10" s="540"/>
      <c r="T10" s="540"/>
      <c r="U10" s="540"/>
      <c r="V10" s="540"/>
      <c r="W10" s="540"/>
      <c r="X10" s="540"/>
      <c r="Y10" s="540"/>
      <c r="Z10" s="540"/>
      <c r="AA10" s="540"/>
      <c r="AB10" s="540"/>
      <c r="AC10" s="540"/>
      <c r="AD10" s="540"/>
      <c r="AE10" s="540"/>
      <c r="AF10" s="540"/>
      <c r="AG10" s="540"/>
      <c r="AH10" s="540"/>
      <c r="AI10" s="540"/>
      <c r="AJ10" s="540"/>
      <c r="AK10" s="540"/>
      <c r="AL10" s="540"/>
      <c r="AM10" s="540"/>
      <c r="AN10" s="540"/>
      <c r="AO10" s="145"/>
      <c r="AP10" s="145"/>
      <c r="AQ10" s="145"/>
    </row>
    <row r="11" spans="3:44" ht="15.95" customHeight="1" x14ac:dyDescent="0.25">
      <c r="C11" s="145"/>
      <c r="D11" s="145"/>
      <c r="E11" s="145"/>
      <c r="F11" s="657" t="s">
        <v>1676</v>
      </c>
      <c r="G11" s="657"/>
      <c r="H11" s="657"/>
      <c r="I11" s="657"/>
      <c r="J11" s="657"/>
      <c r="K11" s="657"/>
      <c r="L11" s="657"/>
      <c r="M11" s="657"/>
      <c r="N11" s="657"/>
      <c r="O11" s="657"/>
      <c r="P11" s="657"/>
      <c r="Q11" s="657"/>
      <c r="R11" s="657"/>
      <c r="S11" s="657"/>
      <c r="T11" s="657"/>
      <c r="U11" s="657"/>
      <c r="V11" s="657"/>
      <c r="W11" s="657"/>
      <c r="X11" s="657"/>
      <c r="Y11" s="657"/>
      <c r="Z11" s="657"/>
      <c r="AA11" s="657"/>
      <c r="AB11" s="657"/>
      <c r="AC11" s="657"/>
      <c r="AD11" s="657"/>
      <c r="AE11" s="657"/>
      <c r="AF11" s="657"/>
      <c r="AG11" s="657"/>
      <c r="AH11" s="657"/>
      <c r="AI11" s="657"/>
      <c r="AJ11" s="657"/>
      <c r="AK11" s="657"/>
      <c r="AL11" s="657"/>
      <c r="AM11" s="657"/>
      <c r="AN11" s="657"/>
      <c r="AO11" s="145"/>
      <c r="AP11" s="145"/>
      <c r="AQ11" s="145"/>
    </row>
    <row r="12" spans="3:44" ht="15.95" customHeight="1" x14ac:dyDescent="0.25">
      <c r="C12" s="145"/>
      <c r="D12" s="145"/>
      <c r="E12" s="145"/>
      <c r="F12" s="657"/>
      <c r="G12" s="657"/>
      <c r="H12" s="657"/>
      <c r="I12" s="657"/>
      <c r="J12" s="657"/>
      <c r="K12" s="657"/>
      <c r="L12" s="657"/>
      <c r="M12" s="657"/>
      <c r="N12" s="657"/>
      <c r="O12" s="657"/>
      <c r="P12" s="657"/>
      <c r="Q12" s="657"/>
      <c r="R12" s="657"/>
      <c r="S12" s="657"/>
      <c r="T12" s="657"/>
      <c r="U12" s="657"/>
      <c r="V12" s="657"/>
      <c r="W12" s="657"/>
      <c r="X12" s="657"/>
      <c r="Y12" s="657"/>
      <c r="Z12" s="657"/>
      <c r="AA12" s="657"/>
      <c r="AB12" s="657"/>
      <c r="AC12" s="657"/>
      <c r="AD12" s="657"/>
      <c r="AE12" s="657"/>
      <c r="AF12" s="657"/>
      <c r="AG12" s="657"/>
      <c r="AH12" s="657"/>
      <c r="AI12" s="657"/>
      <c r="AJ12" s="657"/>
      <c r="AK12" s="657"/>
      <c r="AL12" s="657"/>
      <c r="AM12" s="657"/>
      <c r="AN12" s="657"/>
      <c r="AO12" s="145"/>
      <c r="AP12" s="145"/>
      <c r="AQ12" s="145"/>
    </row>
    <row r="13" spans="3:44" ht="15.95" customHeight="1" thickBot="1" x14ac:dyDescent="0.3">
      <c r="C13" s="144" t="s">
        <v>1675</v>
      </c>
      <c r="D13" s="145"/>
      <c r="E13" s="145"/>
      <c r="F13" s="146"/>
      <c r="G13" s="146"/>
      <c r="H13" s="146"/>
      <c r="I13" s="146"/>
      <c r="J13" s="146"/>
      <c r="K13" s="146"/>
      <c r="L13" s="146"/>
      <c r="M13" s="146"/>
      <c r="N13" s="146"/>
      <c r="O13" s="146"/>
      <c r="P13" s="146"/>
      <c r="Q13" s="146"/>
      <c r="R13" s="146"/>
      <c r="S13" s="146"/>
      <c r="T13" s="146"/>
      <c r="U13" s="146"/>
      <c r="V13" s="146"/>
      <c r="W13" s="146"/>
      <c r="X13" s="146"/>
      <c r="Y13" s="146"/>
      <c r="Z13" s="146"/>
      <c r="AA13" s="146"/>
      <c r="AB13" s="146"/>
      <c r="AC13" s="146"/>
      <c r="AD13" s="146"/>
      <c r="AE13" s="146"/>
      <c r="AF13" s="146"/>
      <c r="AG13" s="146"/>
      <c r="AH13" s="146"/>
      <c r="AI13" s="146"/>
      <c r="AJ13" s="146"/>
      <c r="AK13" s="146"/>
      <c r="AL13" s="146"/>
      <c r="AM13" s="146"/>
      <c r="AN13" s="146"/>
      <c r="AO13" s="145"/>
      <c r="AP13" s="145"/>
      <c r="AQ13" s="145"/>
    </row>
    <row r="14" spans="3:44" ht="15.95" customHeight="1" thickBot="1" x14ac:dyDescent="0.3">
      <c r="C14" s="653" t="s">
        <v>1846</v>
      </c>
      <c r="D14" s="654"/>
      <c r="E14" s="654"/>
      <c r="F14" s="654"/>
      <c r="G14" s="654"/>
      <c r="H14" s="655"/>
      <c r="I14" s="145"/>
      <c r="P14" s="145"/>
      <c r="Q14" s="656"/>
      <c r="R14" s="656"/>
      <c r="S14" s="656"/>
      <c r="T14" s="656"/>
      <c r="U14" s="656"/>
      <c r="V14" s="656"/>
      <c r="W14" s="145"/>
      <c r="X14" s="656"/>
      <c r="Y14" s="656"/>
      <c r="Z14" s="656"/>
      <c r="AA14" s="656"/>
      <c r="AB14" s="656"/>
      <c r="AC14" s="656"/>
      <c r="AD14" s="145"/>
      <c r="AE14" s="656"/>
      <c r="AF14" s="656"/>
      <c r="AG14" s="656"/>
      <c r="AH14" s="656"/>
      <c r="AI14" s="656"/>
      <c r="AJ14" s="656"/>
      <c r="AK14" s="145"/>
      <c r="AL14" s="656"/>
      <c r="AM14" s="656"/>
      <c r="AN14" s="656"/>
      <c r="AO14" s="656"/>
      <c r="AP14" s="656"/>
      <c r="AQ14" s="656"/>
    </row>
    <row r="15" spans="3:44" ht="15.95" customHeight="1" x14ac:dyDescent="0.25">
      <c r="C15" s="145"/>
      <c r="D15" s="145"/>
      <c r="E15" s="145"/>
      <c r="F15" s="145"/>
      <c r="G15" s="145"/>
      <c r="H15" s="145"/>
      <c r="I15" s="145"/>
      <c r="J15" s="145"/>
      <c r="K15" s="145"/>
      <c r="L15" s="145"/>
      <c r="M15" s="145"/>
      <c r="N15" s="145"/>
      <c r="O15" s="145"/>
      <c r="P15" s="145"/>
      <c r="Q15" s="145"/>
      <c r="R15" s="145"/>
      <c r="S15" s="145"/>
      <c r="T15" s="145"/>
      <c r="U15" s="145"/>
      <c r="V15" s="145"/>
      <c r="W15" s="145"/>
      <c r="X15" s="145"/>
      <c r="Y15" s="145"/>
      <c r="Z15" s="145"/>
      <c r="AA15" s="145"/>
      <c r="AB15" s="145"/>
      <c r="AC15" s="145"/>
      <c r="AD15" s="145"/>
      <c r="AE15" s="145"/>
      <c r="AF15" s="145"/>
      <c r="AG15" s="145"/>
      <c r="AH15" s="145"/>
      <c r="AI15" s="145"/>
      <c r="AJ15" s="145"/>
      <c r="AK15" s="145"/>
      <c r="AL15" s="145"/>
      <c r="AM15" s="145"/>
      <c r="AN15" s="145"/>
      <c r="AO15" s="145"/>
      <c r="AP15" s="145"/>
      <c r="AQ15" s="145"/>
    </row>
    <row r="16" spans="3:44" ht="15.95" customHeight="1" thickBot="1" x14ac:dyDescent="0.3">
      <c r="C16" s="578" t="s">
        <v>1677</v>
      </c>
      <c r="D16" s="578"/>
      <c r="E16" s="578"/>
      <c r="F16" s="578"/>
      <c r="G16" s="578"/>
      <c r="H16" s="578"/>
      <c r="I16" s="147"/>
      <c r="J16" s="578" t="s">
        <v>969</v>
      </c>
      <c r="K16" s="578"/>
      <c r="L16" s="578"/>
      <c r="M16" s="578"/>
      <c r="N16" s="578"/>
      <c r="O16" s="578"/>
      <c r="P16" s="147"/>
      <c r="Q16" s="578" t="s">
        <v>970</v>
      </c>
      <c r="R16" s="578"/>
      <c r="S16" s="578"/>
      <c r="T16" s="578"/>
      <c r="U16" s="578"/>
      <c r="V16" s="578"/>
      <c r="W16" s="147"/>
      <c r="X16" s="578" t="s">
        <v>971</v>
      </c>
      <c r="Y16" s="578"/>
      <c r="Z16" s="578"/>
      <c r="AA16" s="578"/>
      <c r="AB16" s="578"/>
      <c r="AC16" s="578"/>
      <c r="AD16" s="147"/>
      <c r="AE16" s="578" t="s">
        <v>972</v>
      </c>
      <c r="AF16" s="578"/>
      <c r="AG16" s="578"/>
      <c r="AH16" s="578"/>
      <c r="AI16" s="578"/>
      <c r="AJ16" s="578"/>
      <c r="AK16" s="147"/>
      <c r="AL16" s="578" t="s">
        <v>85</v>
      </c>
      <c r="AM16" s="578"/>
      <c r="AN16" s="578"/>
      <c r="AO16" s="578"/>
      <c r="AP16" s="578"/>
      <c r="AQ16" s="578"/>
    </row>
    <row r="17" spans="3:43" ht="15.95" customHeight="1" thickBot="1" x14ac:dyDescent="0.3">
      <c r="C17" s="591"/>
      <c r="D17" s="592"/>
      <c r="E17" s="592"/>
      <c r="F17" s="592"/>
      <c r="G17" s="592"/>
      <c r="H17" s="593"/>
      <c r="I17" s="147"/>
      <c r="J17" s="591"/>
      <c r="K17" s="592"/>
      <c r="L17" s="592"/>
      <c r="M17" s="592"/>
      <c r="N17" s="592"/>
      <c r="O17" s="593"/>
      <c r="P17" s="147"/>
      <c r="Q17" s="591"/>
      <c r="R17" s="592"/>
      <c r="S17" s="592"/>
      <c r="T17" s="592"/>
      <c r="U17" s="592"/>
      <c r="V17" s="593"/>
      <c r="W17" s="147"/>
      <c r="X17" s="591"/>
      <c r="Y17" s="592"/>
      <c r="Z17" s="592"/>
      <c r="AA17" s="592"/>
      <c r="AB17" s="592"/>
      <c r="AC17" s="593"/>
      <c r="AD17" s="147"/>
      <c r="AE17" s="645"/>
      <c r="AF17" s="646"/>
      <c r="AG17" s="646"/>
      <c r="AH17" s="646"/>
      <c r="AI17" s="646"/>
      <c r="AJ17" s="647"/>
      <c r="AK17" s="147"/>
      <c r="AL17" s="645"/>
      <c r="AM17" s="646"/>
      <c r="AN17" s="646"/>
      <c r="AO17" s="646"/>
      <c r="AP17" s="646"/>
      <c r="AQ17" s="647"/>
    </row>
    <row r="18" spans="3:43" ht="15.95" customHeight="1" x14ac:dyDescent="0.25">
      <c r="C18" s="147"/>
      <c r="D18" s="147"/>
      <c r="E18" s="147"/>
      <c r="F18" s="147"/>
      <c r="G18" s="147"/>
      <c r="H18" s="147"/>
      <c r="I18" s="147"/>
      <c r="J18" s="147"/>
      <c r="K18" s="147"/>
      <c r="L18" s="147"/>
      <c r="M18" s="147"/>
      <c r="N18" s="147"/>
      <c r="O18" s="147"/>
      <c r="P18" s="147"/>
      <c r="Q18" s="147"/>
      <c r="R18" s="147"/>
      <c r="S18" s="147"/>
      <c r="T18" s="147"/>
      <c r="U18" s="147"/>
      <c r="V18" s="147"/>
      <c r="W18" s="147"/>
      <c r="X18" s="147"/>
      <c r="Y18" s="147"/>
      <c r="Z18" s="147"/>
      <c r="AA18" s="147"/>
      <c r="AB18" s="147"/>
      <c r="AC18" s="147"/>
      <c r="AD18" s="147"/>
      <c r="AE18" s="147"/>
      <c r="AF18" s="147"/>
      <c r="AG18" s="147"/>
      <c r="AH18" s="147"/>
      <c r="AI18" s="147"/>
      <c r="AJ18" s="147"/>
      <c r="AK18" s="147"/>
      <c r="AL18" s="147"/>
      <c r="AM18" s="147"/>
      <c r="AN18" s="147"/>
      <c r="AO18" s="147"/>
      <c r="AP18" s="147"/>
      <c r="AQ18" s="147"/>
    </row>
    <row r="19" spans="3:43" ht="15.95" customHeight="1" thickBot="1" x14ac:dyDescent="0.3">
      <c r="C19" s="578" t="s">
        <v>973</v>
      </c>
      <c r="D19" s="578"/>
      <c r="E19" s="578"/>
      <c r="F19" s="578"/>
      <c r="G19" s="578"/>
      <c r="H19" s="578"/>
      <c r="I19" s="147"/>
      <c r="J19" s="578" t="s">
        <v>993</v>
      </c>
      <c r="K19" s="578"/>
      <c r="L19" s="578"/>
      <c r="M19" s="578"/>
      <c r="N19" s="578"/>
      <c r="O19" s="578"/>
      <c r="P19" s="147"/>
      <c r="Q19" s="578" t="s">
        <v>975</v>
      </c>
      <c r="R19" s="578"/>
      <c r="S19" s="578"/>
      <c r="T19" s="578"/>
      <c r="U19" s="578"/>
      <c r="V19" s="578"/>
      <c r="W19" s="147"/>
      <c r="X19" s="578" t="s">
        <v>976</v>
      </c>
      <c r="Y19" s="578"/>
      <c r="Z19" s="578"/>
      <c r="AA19" s="578"/>
      <c r="AB19" s="578"/>
      <c r="AC19" s="578"/>
      <c r="AD19" s="147"/>
      <c r="AE19" s="578" t="s">
        <v>977</v>
      </c>
      <c r="AF19" s="578"/>
      <c r="AG19" s="578"/>
      <c r="AH19" s="578"/>
      <c r="AI19" s="578"/>
      <c r="AJ19" s="578"/>
      <c r="AK19" s="147"/>
      <c r="AL19" s="578"/>
      <c r="AM19" s="578"/>
      <c r="AN19" s="578"/>
      <c r="AO19" s="578"/>
      <c r="AP19" s="578"/>
      <c r="AQ19" s="578"/>
    </row>
    <row r="20" spans="3:43" ht="15.95" customHeight="1" thickBot="1" x14ac:dyDescent="0.3">
      <c r="C20" s="597"/>
      <c r="D20" s="592"/>
      <c r="E20" s="592"/>
      <c r="F20" s="592"/>
      <c r="G20" s="592"/>
      <c r="H20" s="593"/>
      <c r="I20" s="147"/>
      <c r="J20" s="591"/>
      <c r="K20" s="592"/>
      <c r="L20" s="592"/>
      <c r="M20" s="592"/>
      <c r="N20" s="592"/>
      <c r="O20" s="593"/>
      <c r="P20" s="147"/>
      <c r="Q20" s="591"/>
      <c r="R20" s="592"/>
      <c r="S20" s="592"/>
      <c r="T20" s="592"/>
      <c r="U20" s="592"/>
      <c r="V20" s="593"/>
      <c r="W20" s="147"/>
      <c r="X20" s="591"/>
      <c r="Y20" s="592"/>
      <c r="Z20" s="592"/>
      <c r="AA20" s="592"/>
      <c r="AB20" s="592"/>
      <c r="AC20" s="593"/>
      <c r="AD20" s="147"/>
      <c r="AE20" s="634"/>
      <c r="AF20" s="635"/>
      <c r="AG20" s="635"/>
      <c r="AH20" s="635"/>
      <c r="AI20" s="635"/>
      <c r="AJ20" s="636"/>
      <c r="AK20" s="147"/>
      <c r="AL20" s="578"/>
      <c r="AM20" s="578"/>
      <c r="AN20" s="578"/>
      <c r="AO20" s="578"/>
      <c r="AP20" s="578"/>
      <c r="AQ20" s="578"/>
    </row>
    <row r="21" spans="3:43" ht="15.95" customHeight="1" x14ac:dyDescent="0.25">
      <c r="C21" s="150"/>
      <c r="D21" s="150"/>
      <c r="E21" s="150"/>
      <c r="F21" s="150"/>
      <c r="G21" s="150"/>
      <c r="H21" s="150"/>
      <c r="I21" s="150"/>
      <c r="J21" s="150"/>
      <c r="K21" s="150"/>
      <c r="L21" s="150"/>
      <c r="M21" s="150"/>
      <c r="N21" s="150"/>
      <c r="O21" s="150"/>
      <c r="P21" s="150"/>
      <c r="Q21" s="150"/>
      <c r="R21" s="150"/>
      <c r="S21" s="150"/>
      <c r="T21" s="150"/>
      <c r="U21" s="150"/>
      <c r="V21" s="150"/>
      <c r="W21" s="150"/>
      <c r="X21" s="150"/>
      <c r="Y21" s="150"/>
      <c r="Z21" s="150"/>
      <c r="AA21" s="150"/>
      <c r="AB21" s="150"/>
      <c r="AC21" s="150"/>
      <c r="AD21" s="150"/>
      <c r="AE21" s="150"/>
      <c r="AF21" s="150"/>
      <c r="AG21" s="150"/>
      <c r="AH21" s="150"/>
      <c r="AI21" s="150"/>
      <c r="AJ21" s="150"/>
      <c r="AK21" s="150"/>
      <c r="AL21" s="150"/>
      <c r="AM21" s="150"/>
      <c r="AN21" s="150"/>
      <c r="AO21" s="150"/>
      <c r="AP21" s="150"/>
      <c r="AQ21" s="150"/>
    </row>
    <row r="22" spans="3:43" ht="15.95" customHeight="1" x14ac:dyDescent="0.25">
      <c r="C22" s="270"/>
      <c r="D22" s="271"/>
      <c r="E22" s="271"/>
      <c r="F22" s="271"/>
      <c r="G22" s="271"/>
      <c r="H22" s="271"/>
      <c r="I22" s="272"/>
      <c r="J22" s="271"/>
      <c r="K22" s="271"/>
      <c r="L22" s="271"/>
      <c r="M22" s="271"/>
      <c r="N22" s="271"/>
      <c r="O22" s="271"/>
      <c r="P22" s="272"/>
      <c r="Q22" s="271"/>
      <c r="R22" s="271"/>
      <c r="S22" s="271"/>
      <c r="T22" s="271"/>
      <c r="U22" s="271"/>
      <c r="V22" s="271"/>
      <c r="W22" s="272"/>
      <c r="X22" s="271"/>
      <c r="Y22" s="271"/>
      <c r="Z22" s="271"/>
      <c r="AA22" s="271"/>
      <c r="AB22" s="271"/>
      <c r="AC22" s="271"/>
      <c r="AD22" s="272"/>
      <c r="AE22" s="273"/>
      <c r="AF22" s="273"/>
      <c r="AG22" s="273"/>
      <c r="AH22" s="273"/>
      <c r="AI22" s="273"/>
      <c r="AJ22" s="273"/>
      <c r="AK22" s="272"/>
      <c r="AL22" s="272"/>
      <c r="AM22" s="272"/>
      <c r="AN22" s="272"/>
      <c r="AO22" s="272"/>
      <c r="AP22" s="272"/>
      <c r="AQ22" s="272"/>
    </row>
    <row r="23" spans="3:43" ht="15.95" customHeight="1" x14ac:dyDescent="0.25">
      <c r="C23" s="270"/>
      <c r="D23" s="271"/>
      <c r="E23" s="271"/>
      <c r="F23" s="601" t="s">
        <v>1247</v>
      </c>
      <c r="G23" s="601"/>
      <c r="H23" s="601"/>
      <c r="I23" s="601"/>
      <c r="J23" s="601"/>
      <c r="K23" s="601"/>
      <c r="L23" s="601"/>
      <c r="M23" s="601"/>
      <c r="N23" s="601"/>
      <c r="O23" s="601"/>
      <c r="P23" s="601"/>
      <c r="Q23" s="601"/>
      <c r="R23" s="601"/>
      <c r="S23" s="601"/>
      <c r="T23" s="601"/>
      <c r="U23" s="601"/>
      <c r="V23" s="601"/>
      <c r="W23" s="601"/>
      <c r="X23" s="601"/>
      <c r="Y23" s="601"/>
      <c r="Z23" s="601"/>
      <c r="AA23" s="601"/>
      <c r="AB23" s="601"/>
      <c r="AC23" s="601"/>
      <c r="AD23" s="601"/>
      <c r="AE23" s="601"/>
      <c r="AF23" s="601"/>
      <c r="AG23" s="601"/>
      <c r="AH23" s="601"/>
      <c r="AI23" s="601"/>
      <c r="AJ23" s="601"/>
      <c r="AK23" s="601"/>
      <c r="AL23" s="601"/>
      <c r="AM23" s="601"/>
      <c r="AN23" s="601"/>
      <c r="AO23" s="272"/>
      <c r="AP23" s="272"/>
      <c r="AQ23" s="272"/>
    </row>
    <row r="24" spans="3:43" ht="15.95" customHeight="1" x14ac:dyDescent="0.25">
      <c r="C24" s="270"/>
      <c r="D24" s="271"/>
      <c r="E24" s="271"/>
      <c r="F24" s="602" t="s">
        <v>988</v>
      </c>
      <c r="G24" s="602"/>
      <c r="H24" s="602"/>
      <c r="I24" s="602"/>
      <c r="J24" s="602"/>
      <c r="K24" s="602"/>
      <c r="L24" s="602"/>
      <c r="M24" s="602"/>
      <c r="N24" s="602"/>
      <c r="O24" s="602"/>
      <c r="P24" s="602"/>
      <c r="Q24" s="602"/>
      <c r="R24" s="602"/>
      <c r="S24" s="602"/>
      <c r="T24" s="602"/>
      <c r="U24" s="602"/>
      <c r="V24" s="602"/>
      <c r="W24" s="602"/>
      <c r="X24" s="602"/>
      <c r="Y24" s="602"/>
      <c r="Z24" s="602"/>
      <c r="AA24" s="602"/>
      <c r="AB24" s="602"/>
      <c r="AC24" s="602"/>
      <c r="AD24" s="602"/>
      <c r="AE24" s="602"/>
      <c r="AF24" s="602"/>
      <c r="AG24" s="602"/>
      <c r="AH24" s="602"/>
      <c r="AI24" s="602"/>
      <c r="AJ24" s="602"/>
      <c r="AK24" s="602"/>
      <c r="AL24" s="602"/>
      <c r="AM24" s="602"/>
      <c r="AN24" s="602"/>
      <c r="AO24" s="272"/>
      <c r="AP24" s="272"/>
      <c r="AQ24" s="272"/>
    </row>
    <row r="25" spans="3:43" ht="15.95" customHeight="1" x14ac:dyDescent="0.25">
      <c r="C25" s="270"/>
      <c r="D25" s="271"/>
      <c r="E25" s="271"/>
      <c r="F25" s="274"/>
      <c r="G25" s="274"/>
      <c r="H25" s="274"/>
      <c r="I25" s="274"/>
      <c r="J25" s="274"/>
      <c r="K25" s="274"/>
      <c r="L25" s="274"/>
      <c r="M25" s="274"/>
      <c r="N25" s="274"/>
      <c r="O25" s="274"/>
      <c r="P25" s="274"/>
      <c r="Q25" s="274"/>
      <c r="R25" s="274"/>
      <c r="S25" s="274"/>
      <c r="T25" s="274"/>
      <c r="U25" s="274"/>
      <c r="V25" s="274"/>
      <c r="W25" s="274"/>
      <c r="X25" s="274"/>
      <c r="Y25" s="274"/>
      <c r="Z25" s="274"/>
      <c r="AA25" s="274"/>
      <c r="AB25" s="274"/>
      <c r="AC25" s="274"/>
      <c r="AD25" s="274"/>
      <c r="AE25" s="274"/>
      <c r="AF25" s="274"/>
      <c r="AG25" s="274"/>
      <c r="AH25" s="274"/>
      <c r="AI25" s="274"/>
      <c r="AJ25" s="274"/>
      <c r="AK25" s="274"/>
      <c r="AL25" s="274"/>
      <c r="AM25" s="274"/>
      <c r="AN25" s="274"/>
      <c r="AO25" s="272"/>
      <c r="AP25" s="272"/>
      <c r="AQ25" s="272"/>
    </row>
    <row r="26" spans="3:43" ht="15.95" customHeight="1" thickBot="1" x14ac:dyDescent="0.3">
      <c r="C26" s="658" t="s">
        <v>1058</v>
      </c>
      <c r="D26" s="658"/>
      <c r="E26" s="658"/>
      <c r="F26" s="658"/>
      <c r="G26" s="658"/>
      <c r="H26" s="658"/>
      <c r="I26" s="274"/>
      <c r="J26" s="69"/>
      <c r="K26" s="69"/>
      <c r="L26" s="69"/>
      <c r="M26" s="69"/>
      <c r="N26" s="69"/>
      <c r="O26" s="69"/>
      <c r="P26" s="274"/>
      <c r="Q26" s="658" t="s">
        <v>989</v>
      </c>
      <c r="R26" s="658"/>
      <c r="S26" s="658"/>
      <c r="T26" s="658"/>
      <c r="U26" s="658"/>
      <c r="V26" s="658"/>
      <c r="W26" s="274"/>
      <c r="X26" s="658" t="s">
        <v>990</v>
      </c>
      <c r="Y26" s="658"/>
      <c r="Z26" s="658"/>
      <c r="AA26" s="658"/>
      <c r="AB26" s="658"/>
      <c r="AC26" s="658"/>
      <c r="AD26" s="274"/>
      <c r="AE26" s="658" t="s">
        <v>991</v>
      </c>
      <c r="AF26" s="658"/>
      <c r="AG26" s="658"/>
      <c r="AH26" s="658"/>
      <c r="AI26" s="658"/>
      <c r="AJ26" s="658"/>
      <c r="AK26" s="274"/>
      <c r="AL26" s="658" t="s">
        <v>992</v>
      </c>
      <c r="AM26" s="658"/>
      <c r="AN26" s="658"/>
      <c r="AO26" s="658"/>
      <c r="AP26" s="658"/>
      <c r="AQ26" s="658"/>
    </row>
    <row r="27" spans="3:43" ht="15.95" customHeight="1" thickBot="1" x14ac:dyDescent="0.3">
      <c r="C27" s="606"/>
      <c r="D27" s="607"/>
      <c r="E27" s="607"/>
      <c r="F27" s="607"/>
      <c r="G27" s="607"/>
      <c r="H27" s="607"/>
      <c r="I27" s="607"/>
      <c r="J27" s="607"/>
      <c r="K27" s="607"/>
      <c r="L27" s="607"/>
      <c r="M27" s="607"/>
      <c r="N27" s="607"/>
      <c r="O27" s="608"/>
      <c r="P27" s="149"/>
      <c r="Q27" s="591"/>
      <c r="R27" s="592"/>
      <c r="S27" s="592"/>
      <c r="T27" s="592"/>
      <c r="U27" s="592"/>
      <c r="V27" s="593"/>
      <c r="W27" s="149"/>
      <c r="X27" s="603"/>
      <c r="Y27" s="604"/>
      <c r="Z27" s="604"/>
      <c r="AA27" s="604"/>
      <c r="AB27" s="604"/>
      <c r="AC27" s="605"/>
      <c r="AD27" s="149"/>
      <c r="AE27" s="594"/>
      <c r="AF27" s="595"/>
      <c r="AG27" s="595"/>
      <c r="AH27" s="595"/>
      <c r="AI27" s="595"/>
      <c r="AJ27" s="596"/>
      <c r="AK27" s="149"/>
      <c r="AL27" s="594"/>
      <c r="AM27" s="595"/>
      <c r="AN27" s="595"/>
      <c r="AO27" s="595"/>
      <c r="AP27" s="595"/>
      <c r="AQ27" s="596"/>
    </row>
    <row r="28" spans="3:43" ht="15.95" customHeight="1" x14ac:dyDescent="0.25">
      <c r="C28" s="145"/>
      <c r="D28" s="145"/>
      <c r="E28" s="145"/>
      <c r="F28" s="145"/>
      <c r="G28" s="145"/>
      <c r="H28" s="145"/>
      <c r="I28" s="145"/>
      <c r="J28" s="145"/>
      <c r="K28" s="145"/>
      <c r="L28" s="145"/>
      <c r="M28" s="145"/>
      <c r="N28" s="145"/>
      <c r="O28" s="145"/>
      <c r="P28" s="145"/>
      <c r="Q28" s="145"/>
      <c r="R28" s="145"/>
      <c r="S28" s="145"/>
      <c r="T28" s="145"/>
      <c r="U28" s="145"/>
      <c r="V28" s="145"/>
      <c r="W28" s="145"/>
      <c r="X28" s="145"/>
      <c r="Y28" s="145"/>
      <c r="Z28" s="145"/>
      <c r="AA28" s="145"/>
      <c r="AB28" s="145"/>
      <c r="AC28" s="145"/>
      <c r="AD28" s="145"/>
      <c r="AE28" s="145"/>
      <c r="AF28" s="145"/>
      <c r="AG28" s="145"/>
      <c r="AH28" s="145"/>
      <c r="AI28" s="145"/>
      <c r="AJ28" s="145"/>
      <c r="AK28" s="145"/>
      <c r="AL28" s="145"/>
      <c r="AM28" s="145"/>
      <c r="AN28" s="145"/>
      <c r="AO28" s="145"/>
      <c r="AP28" s="145"/>
      <c r="AQ28" s="145"/>
    </row>
    <row r="29" spans="3:43" ht="15.95" customHeight="1" x14ac:dyDescent="0.25">
      <c r="C29" s="649"/>
      <c r="D29" s="649"/>
      <c r="E29" s="649"/>
      <c r="F29" s="649"/>
      <c r="G29" s="649"/>
      <c r="H29" s="649"/>
      <c r="I29" s="130"/>
      <c r="J29" s="649"/>
      <c r="K29" s="649"/>
      <c r="L29" s="649"/>
      <c r="M29" s="649"/>
      <c r="N29" s="649"/>
      <c r="O29" s="649"/>
      <c r="P29" s="130"/>
      <c r="Q29" s="650"/>
      <c r="R29" s="650"/>
      <c r="S29" s="650"/>
      <c r="T29" s="650"/>
      <c r="U29" s="650"/>
      <c r="V29" s="650"/>
      <c r="W29" s="130"/>
      <c r="X29" s="651"/>
      <c r="Y29" s="651"/>
      <c r="Z29" s="651"/>
      <c r="AA29" s="651"/>
      <c r="AB29" s="651"/>
      <c r="AC29" s="651"/>
      <c r="AD29" s="130"/>
      <c r="AE29" s="652"/>
      <c r="AF29" s="652"/>
      <c r="AG29" s="652"/>
      <c r="AH29" s="652"/>
      <c r="AI29" s="652"/>
      <c r="AJ29" s="652"/>
      <c r="AK29" s="64"/>
      <c r="AL29" s="648"/>
      <c r="AM29" s="648"/>
      <c r="AN29" s="648"/>
      <c r="AO29" s="648"/>
      <c r="AP29" s="648"/>
      <c r="AQ29" s="648"/>
    </row>
    <row r="30" spans="3:43" ht="15.95" customHeight="1" x14ac:dyDescent="0.25"/>
    <row r="31" spans="3:43" ht="15.95" customHeight="1" x14ac:dyDescent="0.25">
      <c r="C31" s="547"/>
      <c r="D31" s="547"/>
      <c r="E31" s="547"/>
      <c r="F31" s="547"/>
      <c r="G31" s="547"/>
      <c r="H31" s="547"/>
      <c r="J31" s="547"/>
      <c r="K31" s="547"/>
      <c r="L31" s="547"/>
      <c r="M31" s="547"/>
      <c r="N31" s="547"/>
      <c r="O31" s="547"/>
      <c r="Q31" s="547"/>
      <c r="R31" s="547"/>
      <c r="S31" s="547"/>
      <c r="T31" s="547"/>
      <c r="U31" s="547"/>
      <c r="V31" s="547"/>
      <c r="X31" s="547"/>
      <c r="Y31" s="547"/>
      <c r="Z31" s="547"/>
      <c r="AA31" s="547"/>
      <c r="AB31" s="547"/>
      <c r="AC31" s="547"/>
      <c r="AE31" s="547"/>
      <c r="AF31" s="547"/>
      <c r="AG31" s="547"/>
      <c r="AH31" s="547"/>
      <c r="AI31" s="547"/>
      <c r="AJ31" s="547"/>
      <c r="AL31" s="547"/>
      <c r="AM31" s="547"/>
      <c r="AN31" s="547"/>
      <c r="AO31" s="547"/>
      <c r="AP31" s="547"/>
      <c r="AQ31" s="547"/>
    </row>
    <row r="32" spans="3:43" ht="15.95" customHeight="1" x14ac:dyDescent="0.25">
      <c r="C32" s="547"/>
      <c r="D32" s="547"/>
      <c r="E32" s="547"/>
      <c r="F32" s="547"/>
      <c r="G32" s="547"/>
      <c r="H32" s="547"/>
      <c r="J32" s="547"/>
      <c r="K32" s="547"/>
      <c r="L32" s="547"/>
      <c r="M32" s="547"/>
      <c r="N32" s="547"/>
      <c r="O32" s="547"/>
      <c r="Q32" s="547"/>
      <c r="R32" s="547"/>
      <c r="S32" s="547"/>
      <c r="T32" s="547"/>
      <c r="U32" s="547"/>
      <c r="V32" s="547"/>
      <c r="X32" s="547"/>
      <c r="Y32" s="547"/>
      <c r="Z32" s="547"/>
      <c r="AA32" s="547"/>
      <c r="AB32" s="547"/>
      <c r="AC32" s="547"/>
      <c r="AE32" s="547"/>
      <c r="AF32" s="547"/>
      <c r="AG32" s="547"/>
      <c r="AH32" s="547"/>
      <c r="AI32" s="547"/>
      <c r="AJ32" s="547"/>
      <c r="AL32" s="547"/>
      <c r="AM32" s="547"/>
      <c r="AN32" s="547"/>
      <c r="AO32" s="547"/>
      <c r="AP32" s="547"/>
      <c r="AQ32" s="547"/>
    </row>
    <row r="33" ht="15.95" customHeight="1" x14ac:dyDescent="0.25"/>
    <row r="34" s="67" customFormat="1" ht="15.95" customHeight="1" x14ac:dyDescent="0.25"/>
    <row r="35" s="67" customFormat="1" ht="15.95" customHeight="1" x14ac:dyDescent="0.25"/>
    <row r="36" s="67" customFormat="1" ht="15.95" hidden="1" customHeight="1" x14ac:dyDescent="0.25"/>
    <row r="37" s="67" customFormat="1" ht="15.95" hidden="1" customHeight="1" x14ac:dyDescent="0.25"/>
    <row r="38" s="67" customFormat="1" ht="15.95" hidden="1" customHeight="1" x14ac:dyDescent="0.25"/>
    <row r="39" s="67" customFormat="1" ht="15.95" hidden="1" customHeight="1" x14ac:dyDescent="0.25"/>
    <row r="40" s="67" customFormat="1" ht="15.95" hidden="1" customHeight="1" x14ac:dyDescent="0.25"/>
    <row r="41" s="67" customFormat="1" ht="15.95" hidden="1" customHeight="1" x14ac:dyDescent="0.25"/>
    <row r="42" s="67" customFormat="1" ht="15.95" hidden="1" customHeight="1" x14ac:dyDescent="0.25"/>
    <row r="43" s="67" customFormat="1" ht="15.95" hidden="1" customHeight="1" x14ac:dyDescent="0.25"/>
    <row r="44" s="67" customFormat="1" ht="15.95" hidden="1" customHeight="1" x14ac:dyDescent="0.25"/>
    <row r="45" s="67" customFormat="1" ht="15.95" hidden="1" customHeight="1" x14ac:dyDescent="0.25"/>
    <row r="46" s="67" customFormat="1" ht="15.95" hidden="1" customHeight="1" x14ac:dyDescent="0.25"/>
    <row r="47" s="67" customFormat="1" ht="15.95" hidden="1" customHeight="1" x14ac:dyDescent="0.25"/>
    <row r="48" s="67" customFormat="1" ht="15.95" hidden="1" customHeight="1" x14ac:dyDescent="0.25"/>
    <row r="49" s="67" customFormat="1" ht="15.95" hidden="1" customHeight="1" x14ac:dyDescent="0.25"/>
    <row r="50" s="67" customFormat="1" ht="15.95" hidden="1" customHeight="1" x14ac:dyDescent="0.25"/>
    <row r="51" s="67" customFormat="1" ht="15.95" hidden="1" customHeight="1" x14ac:dyDescent="0.25"/>
    <row r="52" s="67" customFormat="1" ht="15.95" hidden="1" customHeight="1" x14ac:dyDescent="0.25"/>
    <row r="53" s="67" customFormat="1" ht="15.95" hidden="1" customHeight="1" x14ac:dyDescent="0.25"/>
    <row r="54" s="67" customFormat="1" ht="15.95" hidden="1" customHeight="1" x14ac:dyDescent="0.25"/>
    <row r="55" s="67" customFormat="1" ht="15.95" hidden="1" customHeight="1" x14ac:dyDescent="0.25"/>
    <row r="56" s="67" customFormat="1" ht="15.95" hidden="1" customHeight="1" x14ac:dyDescent="0.25"/>
    <row r="57" s="67" customFormat="1" ht="15.95" hidden="1" customHeight="1" x14ac:dyDescent="0.25"/>
    <row r="58" s="67" customFormat="1" ht="15.95" hidden="1" customHeight="1" x14ac:dyDescent="0.25"/>
    <row r="59" s="67" customFormat="1" ht="15.95" hidden="1" customHeight="1" x14ac:dyDescent="0.25"/>
    <row r="60" s="67" customFormat="1" ht="15.95" hidden="1" customHeight="1" x14ac:dyDescent="0.25"/>
    <row r="61" s="67" customFormat="1" ht="15.95" hidden="1" customHeight="1" x14ac:dyDescent="0.25"/>
    <row r="62" s="67" customFormat="1" ht="15.95" hidden="1" customHeight="1" x14ac:dyDescent="0.25"/>
    <row r="63" s="67" customFormat="1" ht="15.95" hidden="1" customHeight="1" x14ac:dyDescent="0.25"/>
    <row r="64" s="67" customFormat="1" ht="15.95" hidden="1" customHeight="1" x14ac:dyDescent="0.25"/>
    <row r="65" s="67" customFormat="1" ht="15.95" hidden="1" customHeight="1" x14ac:dyDescent="0.25"/>
    <row r="66" s="67" customFormat="1" ht="15.95" hidden="1" customHeight="1" x14ac:dyDescent="0.25"/>
    <row r="67" s="67" customFormat="1" ht="15.95" hidden="1" customHeight="1" x14ac:dyDescent="0.25"/>
    <row r="68" s="67" customFormat="1" ht="15.95" hidden="1" customHeight="1" x14ac:dyDescent="0.25"/>
    <row r="69" s="67" customFormat="1" ht="15.95" hidden="1" customHeight="1" x14ac:dyDescent="0.25"/>
    <row r="70" s="67" customFormat="1" ht="15.95" hidden="1" customHeight="1" x14ac:dyDescent="0.25"/>
    <row r="71" s="67" customFormat="1" ht="15.95" hidden="1" customHeight="1" x14ac:dyDescent="0.25"/>
    <row r="72" s="67" customFormat="1" ht="15.95" hidden="1" customHeight="1" x14ac:dyDescent="0.25"/>
    <row r="73" s="67" customFormat="1" ht="15.95" hidden="1" customHeight="1" x14ac:dyDescent="0.25"/>
    <row r="74" s="67" customFormat="1" ht="15.95" hidden="1" customHeight="1" x14ac:dyDescent="0.25"/>
    <row r="75" s="67" customFormat="1" ht="15.95" hidden="1" customHeight="1" x14ac:dyDescent="0.25"/>
    <row r="76" s="67" customFormat="1" ht="15.95" hidden="1" customHeight="1" x14ac:dyDescent="0.25"/>
    <row r="77" s="67" customFormat="1" ht="15.95" hidden="1" customHeight="1" x14ac:dyDescent="0.25"/>
    <row r="78" s="67" customFormat="1" ht="15.95" hidden="1" customHeight="1" x14ac:dyDescent="0.25"/>
    <row r="79" s="67" customFormat="1" ht="15.95" hidden="1" customHeight="1" x14ac:dyDescent="0.25"/>
    <row r="80" s="67" customFormat="1" ht="15.95" hidden="1" customHeight="1" x14ac:dyDescent="0.25"/>
    <row r="81" s="67" customFormat="1" ht="15.95" hidden="1" customHeight="1" x14ac:dyDescent="0.25"/>
    <row r="82" s="67" customFormat="1" ht="15.95" hidden="1" customHeight="1" x14ac:dyDescent="0.25"/>
    <row r="83" s="67" customFormat="1" ht="15.95" hidden="1" customHeight="1" x14ac:dyDescent="0.25"/>
    <row r="84" s="67" customFormat="1" ht="15.95" hidden="1" customHeight="1" x14ac:dyDescent="0.25"/>
    <row r="85" s="67" customFormat="1" ht="15.95" hidden="1" customHeight="1" x14ac:dyDescent="0.25"/>
    <row r="86" s="67" customFormat="1" ht="15.95" hidden="1" customHeight="1" x14ac:dyDescent="0.25"/>
    <row r="87" s="67" customFormat="1" ht="15.95" hidden="1" customHeight="1" x14ac:dyDescent="0.25"/>
    <row r="88" s="67" customFormat="1" ht="15.95" hidden="1" customHeight="1" x14ac:dyDescent="0.25"/>
    <row r="89" s="67" customFormat="1" ht="15.95" hidden="1" customHeight="1" x14ac:dyDescent="0.25"/>
    <row r="90" s="67" customFormat="1" ht="15.95" hidden="1" customHeight="1" x14ac:dyDescent="0.25"/>
    <row r="91" s="67" customFormat="1" ht="15.95" hidden="1" customHeight="1" x14ac:dyDescent="0.25"/>
    <row r="92" s="67" customFormat="1" ht="15.95" hidden="1" customHeight="1" x14ac:dyDescent="0.25"/>
    <row r="93" s="67" customFormat="1" ht="15.95" hidden="1" customHeight="1" x14ac:dyDescent="0.25"/>
    <row r="94" s="67" customFormat="1" ht="15.95" hidden="1" customHeight="1" x14ac:dyDescent="0.25"/>
    <row r="95" s="67" customFormat="1" ht="15.95" hidden="1" customHeight="1" x14ac:dyDescent="0.25"/>
    <row r="96" s="67" customFormat="1" ht="15.95" hidden="1" customHeight="1" x14ac:dyDescent="0.25"/>
    <row r="97" s="67" customFormat="1" ht="15.95" hidden="1" customHeight="1" x14ac:dyDescent="0.25"/>
    <row r="98" s="67" customFormat="1" ht="15.95" hidden="1" customHeight="1" x14ac:dyDescent="0.25"/>
    <row r="99" s="67" customFormat="1" ht="15.95" hidden="1" customHeight="1" x14ac:dyDescent="0.25"/>
    <row r="100" s="67" customFormat="1" ht="15.95" hidden="1" customHeight="1" x14ac:dyDescent="0.25"/>
    <row r="101" s="67" customFormat="1" ht="15.95" hidden="1" customHeight="1" x14ac:dyDescent="0.25"/>
    <row r="102" s="67" customFormat="1" ht="15.95" hidden="1" customHeight="1" x14ac:dyDescent="0.25"/>
    <row r="103" s="67" customFormat="1" ht="15.95" hidden="1" customHeight="1" x14ac:dyDescent="0.25"/>
    <row r="104" s="67" customFormat="1" ht="15.95" hidden="1" customHeight="1" x14ac:dyDescent="0.25"/>
    <row r="105" s="67" customFormat="1" ht="15.95" hidden="1" customHeight="1" x14ac:dyDescent="0.25"/>
    <row r="106" s="67" customFormat="1" ht="15.95" hidden="1" customHeight="1" x14ac:dyDescent="0.25"/>
    <row r="107" s="67" customFormat="1" ht="15.95" hidden="1" customHeight="1" x14ac:dyDescent="0.25"/>
    <row r="108" s="67" customFormat="1" ht="15.95" hidden="1" customHeight="1" x14ac:dyDescent="0.25"/>
    <row r="109" s="67" customFormat="1" ht="15.95" hidden="1" customHeight="1" x14ac:dyDescent="0.25"/>
    <row r="110" s="67" customFormat="1" ht="15.95" hidden="1" customHeight="1" x14ac:dyDescent="0.25"/>
    <row r="111" s="67" customFormat="1" ht="15.95" hidden="1" customHeight="1" x14ac:dyDescent="0.25"/>
    <row r="112" s="67" customFormat="1" ht="15.95" hidden="1" customHeight="1" x14ac:dyDescent="0.25"/>
    <row r="113" s="67" customFormat="1" ht="15.95" hidden="1" customHeight="1" x14ac:dyDescent="0.25"/>
    <row r="114" s="67" customFormat="1" ht="15.95" hidden="1" customHeight="1" x14ac:dyDescent="0.25"/>
    <row r="115" s="67" customFormat="1" ht="15.95" hidden="1" customHeight="1" x14ac:dyDescent="0.25"/>
    <row r="116" s="67" customFormat="1" ht="15.95" hidden="1" customHeight="1" x14ac:dyDescent="0.25"/>
    <row r="117" s="67" customFormat="1" ht="15.95" hidden="1" customHeight="1" x14ac:dyDescent="0.25"/>
    <row r="118" s="67" customFormat="1" ht="15.95" hidden="1" customHeight="1" x14ac:dyDescent="0.25"/>
    <row r="119" s="67" customFormat="1" ht="15.95" hidden="1" customHeight="1" x14ac:dyDescent="0.25"/>
    <row r="120" s="67" customFormat="1" ht="15.95" hidden="1" customHeight="1" x14ac:dyDescent="0.25"/>
    <row r="121" s="67" customFormat="1" ht="15.95" hidden="1" customHeight="1" x14ac:dyDescent="0.25"/>
    <row r="122" s="67" customFormat="1" ht="15.95" hidden="1" customHeight="1" x14ac:dyDescent="0.25"/>
    <row r="123" s="67" customFormat="1" ht="15.95" hidden="1" customHeight="1" x14ac:dyDescent="0.25"/>
    <row r="124" s="67" customFormat="1" ht="15.95" hidden="1" customHeight="1" x14ac:dyDescent="0.25"/>
    <row r="125" s="67" customFormat="1" ht="15.95" hidden="1" customHeight="1" x14ac:dyDescent="0.25"/>
    <row r="126" s="67" customFormat="1" ht="15.95" hidden="1" customHeight="1" x14ac:dyDescent="0.25"/>
    <row r="127" s="67" customFormat="1" ht="15.95" hidden="1" customHeight="1" x14ac:dyDescent="0.25"/>
    <row r="128" s="67" customFormat="1" ht="15.95" hidden="1" customHeight="1" x14ac:dyDescent="0.25"/>
    <row r="129" s="67" customFormat="1" ht="15.95" hidden="1" customHeight="1" x14ac:dyDescent="0.25"/>
    <row r="130" s="67" customFormat="1" ht="15.95" hidden="1" customHeight="1" x14ac:dyDescent="0.25"/>
    <row r="131" s="67" customFormat="1" ht="15.95" hidden="1" customHeight="1" x14ac:dyDescent="0.25"/>
    <row r="132" s="67" customFormat="1" ht="15.95" hidden="1" customHeight="1" x14ac:dyDescent="0.25"/>
    <row r="133" s="67" customFormat="1" ht="15.95" hidden="1" customHeight="1" x14ac:dyDescent="0.25"/>
    <row r="134" s="67" customFormat="1" ht="15.95" hidden="1" customHeight="1" x14ac:dyDescent="0.25"/>
    <row r="135" s="67" customFormat="1" ht="15.95" hidden="1" customHeight="1" x14ac:dyDescent="0.25"/>
    <row r="136" s="67" customFormat="1" ht="15.95" hidden="1" customHeight="1" x14ac:dyDescent="0.25"/>
    <row r="137" s="67" customFormat="1" ht="15.95" hidden="1" customHeight="1" x14ac:dyDescent="0.25"/>
    <row r="138" s="67" customFormat="1" ht="15.95" hidden="1" customHeight="1" x14ac:dyDescent="0.25"/>
    <row r="139" s="67" customFormat="1" ht="15.95" hidden="1" customHeight="1" x14ac:dyDescent="0.25"/>
    <row r="140" s="67" customFormat="1" ht="15.95" hidden="1" customHeight="1" x14ac:dyDescent="0.25"/>
    <row r="141" s="67" customFormat="1" ht="15.95" hidden="1" customHeight="1" x14ac:dyDescent="0.25"/>
    <row r="142" s="67" customFormat="1" ht="15.95" hidden="1" customHeight="1" x14ac:dyDescent="0.25"/>
    <row r="143" s="67" customFormat="1" ht="15.95" hidden="1" customHeight="1" x14ac:dyDescent="0.25"/>
    <row r="144" s="67" customFormat="1" ht="15.95" hidden="1" customHeight="1" x14ac:dyDescent="0.25"/>
    <row r="145" s="67" customFormat="1" ht="15.95" hidden="1" customHeight="1" x14ac:dyDescent="0.25"/>
    <row r="146" s="67" customFormat="1" ht="15.95" hidden="1" customHeight="1" x14ac:dyDescent="0.25"/>
    <row r="147" s="67" customFormat="1" ht="15.95" hidden="1" customHeight="1" x14ac:dyDescent="0.25"/>
    <row r="148" s="67" customFormat="1" ht="15.95" hidden="1" customHeight="1" x14ac:dyDescent="0.25"/>
    <row r="149" s="67" customFormat="1" ht="15.95" hidden="1" customHeight="1" x14ac:dyDescent="0.25"/>
    <row r="150" s="67" customFormat="1" ht="15.95" hidden="1" customHeight="1" x14ac:dyDescent="0.25"/>
    <row r="151" s="67" customFormat="1" ht="15.95" hidden="1" customHeight="1" x14ac:dyDescent="0.25"/>
    <row r="152" s="67" customFormat="1" ht="15.95" hidden="1" customHeight="1" x14ac:dyDescent="0.25"/>
    <row r="153" s="67" customFormat="1" ht="15.95" hidden="1" customHeight="1" x14ac:dyDescent="0.25"/>
    <row r="154" s="67" customFormat="1" ht="15.95" hidden="1" customHeight="1" x14ac:dyDescent="0.25"/>
    <row r="155" s="67" customFormat="1" ht="15.95" hidden="1" customHeight="1" x14ac:dyDescent="0.25"/>
    <row r="156" s="67" customFormat="1" ht="15.95" hidden="1" customHeight="1" x14ac:dyDescent="0.25"/>
    <row r="157" s="67" customFormat="1" ht="15.95" hidden="1" customHeight="1" x14ac:dyDescent="0.25"/>
    <row r="158" s="67" customFormat="1" ht="15.95" hidden="1" customHeight="1" x14ac:dyDescent="0.25"/>
    <row r="159" s="67" customFormat="1" ht="15.95" hidden="1" customHeight="1" x14ac:dyDescent="0.25"/>
    <row r="160" s="67" customFormat="1" ht="15.95" hidden="1" customHeight="1" x14ac:dyDescent="0.25"/>
    <row r="161" s="67" customFormat="1" ht="15.95" hidden="1" customHeight="1" x14ac:dyDescent="0.25"/>
    <row r="162" s="67" customFormat="1" ht="15.95" hidden="1" customHeight="1" x14ac:dyDescent="0.25"/>
    <row r="163" s="67" customFormat="1" ht="15.95" hidden="1" customHeight="1" x14ac:dyDescent="0.25"/>
    <row r="164" s="67" customFormat="1" ht="15.95" hidden="1" customHeight="1" x14ac:dyDescent="0.25"/>
    <row r="165" s="67" customFormat="1" ht="15.95" hidden="1" customHeight="1" x14ac:dyDescent="0.25"/>
    <row r="166" s="67" customFormat="1" ht="15.95" hidden="1" customHeight="1" x14ac:dyDescent="0.25"/>
    <row r="167" s="67" customFormat="1" ht="15.95" hidden="1" customHeight="1" x14ac:dyDescent="0.25"/>
    <row r="168" s="67" customFormat="1" ht="15.95" hidden="1" customHeight="1" x14ac:dyDescent="0.25"/>
    <row r="169" s="67" customFormat="1" ht="15.95" hidden="1" customHeight="1" x14ac:dyDescent="0.25"/>
    <row r="170" s="67" customFormat="1" ht="15.95" hidden="1" customHeight="1" x14ac:dyDescent="0.25"/>
    <row r="171" s="67" customFormat="1" ht="15.95" hidden="1" customHeight="1" x14ac:dyDescent="0.25"/>
    <row r="172" s="67" customFormat="1" ht="15.95" hidden="1" customHeight="1" x14ac:dyDescent="0.25"/>
    <row r="173" s="67" customFormat="1" ht="15.95" hidden="1" customHeight="1" x14ac:dyDescent="0.25"/>
    <row r="174" s="67" customFormat="1" ht="15.95" hidden="1" customHeight="1" x14ac:dyDescent="0.25"/>
    <row r="175" s="67" customFormat="1" ht="15.95" hidden="1" customHeight="1" x14ac:dyDescent="0.25"/>
    <row r="176" s="67" customFormat="1" ht="15.95" hidden="1" customHeight="1" x14ac:dyDescent="0.25"/>
    <row r="177" s="67" customFormat="1" ht="15.95" hidden="1" customHeight="1" x14ac:dyDescent="0.25"/>
    <row r="178" s="67" customFormat="1" ht="15.95" hidden="1" customHeight="1" x14ac:dyDescent="0.25"/>
    <row r="179" s="67" customFormat="1" ht="15.95" hidden="1" customHeight="1" x14ac:dyDescent="0.25"/>
    <row r="180" s="67" customFormat="1" ht="15.95" hidden="1" customHeight="1" x14ac:dyDescent="0.25"/>
    <row r="181" s="67" customFormat="1" ht="15.95" hidden="1" customHeight="1" x14ac:dyDescent="0.25"/>
    <row r="182" s="67" customFormat="1" ht="15.95" hidden="1" customHeight="1" x14ac:dyDescent="0.25"/>
    <row r="183" s="67" customFormat="1" ht="15.95" hidden="1" customHeight="1" x14ac:dyDescent="0.25"/>
    <row r="184" s="67" customFormat="1" ht="15.95" hidden="1" customHeight="1" x14ac:dyDescent="0.25"/>
    <row r="185" s="67" customFormat="1" ht="15.95" hidden="1" customHeight="1" x14ac:dyDescent="0.25"/>
    <row r="186" s="67" customFormat="1" ht="15.95" hidden="1" customHeight="1" x14ac:dyDescent="0.25"/>
    <row r="187" s="67" customFormat="1" ht="15.95" hidden="1" customHeight="1" x14ac:dyDescent="0.25"/>
    <row r="188" s="67" customFormat="1" ht="15.95" hidden="1" customHeight="1" x14ac:dyDescent="0.25"/>
    <row r="189" s="67" customFormat="1" ht="15.95" hidden="1" customHeight="1" x14ac:dyDescent="0.25"/>
    <row r="190" s="67" customFormat="1" ht="15.95" hidden="1" customHeight="1" x14ac:dyDescent="0.25"/>
    <row r="191" s="67" customFormat="1" ht="15.95" hidden="1" customHeight="1" x14ac:dyDescent="0.25"/>
    <row r="192" s="67" customFormat="1" ht="15.95" hidden="1" customHeight="1" x14ac:dyDescent="0.25"/>
    <row r="193" spans="2:44" s="67" customFormat="1" ht="15.95" hidden="1" customHeight="1" x14ac:dyDescent="0.25"/>
    <row r="194" spans="2:44" s="67" customFormat="1" ht="15.95" hidden="1" customHeight="1" x14ac:dyDescent="0.25"/>
    <row r="195" spans="2:44" s="67" customFormat="1" ht="15.95" hidden="1" customHeight="1" x14ac:dyDescent="0.25"/>
    <row r="196" spans="2:44" s="67" customFormat="1" ht="15.95" hidden="1" customHeight="1" x14ac:dyDescent="0.25"/>
    <row r="197" spans="2:44" s="67" customFormat="1" ht="15.95" hidden="1" customHeight="1" x14ac:dyDescent="0.25"/>
    <row r="198" spans="2:44" s="67" customFormat="1" ht="15.95" hidden="1" customHeight="1" x14ac:dyDescent="0.25"/>
    <row r="199" spans="2:44" ht="15.95" hidden="1" customHeight="1" x14ac:dyDescent="0.25"/>
    <row r="200" spans="2:44" ht="15.95" customHeight="1" x14ac:dyDescent="0.25">
      <c r="B200" s="464" t="str">
        <f>FOOT1</f>
        <v>Ameren Missouri BizSavers program</v>
      </c>
      <c r="C200" s="464"/>
      <c r="D200" s="464"/>
      <c r="E200" s="464"/>
      <c r="F200" s="464"/>
      <c r="G200" s="464"/>
      <c r="H200" s="464"/>
      <c r="I200" s="464"/>
      <c r="J200" s="464"/>
      <c r="K200" s="464"/>
      <c r="L200" s="464"/>
      <c r="M200" s="537" t="str">
        <f>FOOTDISCLAIM</f>
        <v/>
      </c>
      <c r="N200" s="537"/>
      <c r="O200" s="537"/>
      <c r="P200" s="537"/>
      <c r="Q200" s="537"/>
      <c r="R200" s="537"/>
      <c r="S200" s="537"/>
      <c r="T200" s="537"/>
      <c r="U200" s="537"/>
      <c r="V200" s="537"/>
      <c r="W200" s="537"/>
      <c r="X200" s="537"/>
      <c r="Y200" s="537"/>
      <c r="Z200" s="537"/>
      <c r="AA200" s="537"/>
      <c r="AB200" s="537"/>
      <c r="AC200" s="537"/>
      <c r="AD200" s="537"/>
      <c r="AE200" s="537"/>
      <c r="AF200" s="537"/>
      <c r="AG200" s="537"/>
      <c r="AH200" s="464"/>
      <c r="AI200" s="464"/>
      <c r="AJ200" s="464"/>
      <c r="AK200" s="464"/>
      <c r="AL200" s="464"/>
      <c r="AM200" s="464"/>
      <c r="AN200" s="464"/>
      <c r="AO200" s="464"/>
      <c r="AP200" s="464"/>
      <c r="AQ200" s="464"/>
      <c r="AR200" s="465" t="str">
        <f>FOOT4</f>
        <v/>
      </c>
    </row>
    <row r="201" spans="2:44" ht="15.95" customHeight="1" x14ac:dyDescent="0.25">
      <c r="B201" s="464" t="str">
        <f>FOOT2</f>
        <v>Toll-Free 866-941-7299</v>
      </c>
      <c r="C201" s="464"/>
      <c r="D201" s="464"/>
      <c r="E201" s="464"/>
      <c r="F201" s="464"/>
      <c r="G201" s="464"/>
      <c r="H201" s="464"/>
      <c r="I201" s="464"/>
      <c r="J201" s="464"/>
      <c r="K201" s="464"/>
      <c r="L201" s="464"/>
      <c r="M201" s="537"/>
      <c r="N201" s="537"/>
      <c r="O201" s="537"/>
      <c r="P201" s="537"/>
      <c r="Q201" s="537"/>
      <c r="R201" s="537"/>
      <c r="S201" s="537"/>
      <c r="T201" s="537"/>
      <c r="U201" s="537"/>
      <c r="V201" s="537"/>
      <c r="W201" s="537"/>
      <c r="X201" s="537"/>
      <c r="Y201" s="537"/>
      <c r="Z201" s="537"/>
      <c r="AA201" s="537"/>
      <c r="AB201" s="537"/>
      <c r="AC201" s="537"/>
      <c r="AD201" s="537"/>
      <c r="AE201" s="537"/>
      <c r="AF201" s="537"/>
      <c r="AG201" s="537"/>
      <c r="AH201" s="464"/>
      <c r="AI201" s="464"/>
      <c r="AJ201" s="464"/>
      <c r="AK201" s="464"/>
      <c r="AL201" s="464"/>
      <c r="AM201" s="464"/>
      <c r="AN201" s="464"/>
      <c r="AO201" s="464"/>
      <c r="AP201" s="464"/>
      <c r="AQ201" s="464"/>
      <c r="AR201" s="465" t="str">
        <f>FOOT5</f>
        <v/>
      </c>
    </row>
    <row r="202" spans="2:44" ht="15.95" customHeight="1" x14ac:dyDescent="0.25">
      <c r="B202" s="466" t="str">
        <f>FOOT3</f>
        <v>BizSavers@ameren.com</v>
      </c>
      <c r="C202" s="464"/>
      <c r="D202" s="464"/>
      <c r="E202" s="464"/>
      <c r="F202" s="464"/>
      <c r="G202" s="464"/>
      <c r="H202" s="464"/>
      <c r="I202" s="464"/>
      <c r="J202" s="464"/>
      <c r="K202" s="464"/>
      <c r="L202" s="464"/>
      <c r="M202" s="467"/>
      <c r="N202" s="464"/>
      <c r="O202" s="464"/>
      <c r="P202" s="467"/>
      <c r="Q202" s="467"/>
      <c r="R202" s="467"/>
      <c r="S202" s="467"/>
      <c r="T202" s="467"/>
      <c r="U202" s="467"/>
      <c r="V202" s="467"/>
      <c r="W202" s="468" t="str">
        <f>VERSION</f>
        <v>EMS v2.0.0</v>
      </c>
      <c r="X202" s="467"/>
      <c r="Y202" s="467"/>
      <c r="Z202" s="467"/>
      <c r="AA202" s="467"/>
      <c r="AB202" s="467"/>
      <c r="AC202" s="467"/>
      <c r="AD202" s="467"/>
      <c r="AE202" s="464"/>
      <c r="AF202" s="464"/>
      <c r="AG202" s="464"/>
      <c r="AH202" s="464"/>
      <c r="AI202" s="464"/>
      <c r="AJ202" s="464"/>
      <c r="AK202" s="464"/>
      <c r="AL202" s="464"/>
      <c r="AM202" s="464"/>
      <c r="AN202" s="464"/>
      <c r="AO202" s="464"/>
      <c r="AP202" s="464"/>
      <c r="AQ202" s="464"/>
      <c r="AR202" s="465" t="str">
        <f>FOOT6</f>
        <v>Product of Lockheed Martin Energy</v>
      </c>
    </row>
    <row r="203" spans="2:44" ht="15" hidden="1" customHeight="1" x14ac:dyDescent="0.25"/>
    <row r="204" spans="2:44" ht="15" hidden="1" customHeight="1" x14ac:dyDescent="0.25"/>
    <row r="205" spans="2:44" ht="15" hidden="1" customHeight="1" x14ac:dyDescent="0.25"/>
    <row r="206" spans="2:44" ht="15" hidden="1" customHeight="1" x14ac:dyDescent="0.25"/>
    <row r="207" spans="2:44" ht="15" hidden="1" customHeight="1" x14ac:dyDescent="0.25"/>
    <row r="208" spans="2:44" ht="15" hidden="1" customHeight="1" x14ac:dyDescent="0.25"/>
    <row r="209" ht="15" hidden="1" customHeight="1" x14ac:dyDescent="0.25"/>
    <row r="210" ht="15" hidden="1" customHeight="1" x14ac:dyDescent="0.25"/>
    <row r="211" ht="15" hidden="1" customHeight="1" x14ac:dyDescent="0.25"/>
    <row r="212" ht="15" hidden="1" customHeight="1" x14ac:dyDescent="0.25"/>
    <row r="213" ht="15" hidden="1" customHeight="1" x14ac:dyDescent="0.25"/>
    <row r="214" ht="15" hidden="1" customHeight="1" x14ac:dyDescent="0.25"/>
    <row r="215" ht="15" hidden="1" customHeight="1" x14ac:dyDescent="0.25"/>
    <row r="216" ht="15" hidden="1" customHeight="1" x14ac:dyDescent="0.25"/>
    <row r="217" ht="15" hidden="1" customHeight="1" x14ac:dyDescent="0.25"/>
    <row r="218" ht="15" hidden="1" customHeight="1" x14ac:dyDescent="0.25"/>
    <row r="219" ht="15" hidden="1" customHeight="1" x14ac:dyDescent="0.25"/>
    <row r="220" ht="15" hidden="1" customHeight="1" x14ac:dyDescent="0.25"/>
    <row r="221" ht="15" hidden="1" customHeight="1" x14ac:dyDescent="0.25"/>
    <row r="222" ht="15" hidden="1" customHeight="1" x14ac:dyDescent="0.25"/>
    <row r="223" ht="15" hidden="1" customHeight="1" x14ac:dyDescent="0.25"/>
    <row r="224" ht="15" hidden="1" customHeight="1" x14ac:dyDescent="0.25"/>
    <row r="225" ht="15" hidden="1" customHeight="1" x14ac:dyDescent="0.25"/>
    <row r="226" ht="15" hidden="1" customHeight="1" x14ac:dyDescent="0.25"/>
    <row r="227" ht="15" hidden="1" customHeight="1" x14ac:dyDescent="0.25"/>
    <row r="228" ht="15" hidden="1" customHeight="1" x14ac:dyDescent="0.25"/>
    <row r="229" ht="15" hidden="1" customHeight="1" x14ac:dyDescent="0.25"/>
    <row r="230" ht="15" hidden="1" customHeight="1" x14ac:dyDescent="0.25"/>
    <row r="231" ht="15" hidden="1" customHeight="1" x14ac:dyDescent="0.25"/>
    <row r="232" ht="15" hidden="1" customHeight="1" x14ac:dyDescent="0.25"/>
    <row r="233" ht="15" hidden="1" customHeight="1" x14ac:dyDescent="0.25"/>
    <row r="234" ht="15" hidden="1" customHeight="1" x14ac:dyDescent="0.25"/>
    <row r="235" ht="15" hidden="1" customHeight="1" x14ac:dyDescent="0.25"/>
    <row r="236" ht="15" hidden="1" customHeight="1" x14ac:dyDescent="0.25"/>
    <row r="237" ht="15" hidden="1" customHeight="1" x14ac:dyDescent="0.25"/>
    <row r="238" ht="15" hidden="1" customHeight="1" x14ac:dyDescent="0.25"/>
    <row r="239" ht="15" hidden="1" customHeight="1" x14ac:dyDescent="0.25"/>
    <row r="240" ht="15" hidden="1" customHeight="1" x14ac:dyDescent="0.25"/>
    <row r="241" ht="15" hidden="1" customHeight="1" x14ac:dyDescent="0.25"/>
    <row r="242" ht="15" hidden="1" customHeight="1" x14ac:dyDescent="0.25"/>
    <row r="243" ht="15" hidden="1" customHeight="1" x14ac:dyDescent="0.25"/>
    <row r="244" ht="15" hidden="1" customHeight="1" x14ac:dyDescent="0.25"/>
    <row r="245" ht="15" hidden="1" customHeight="1" x14ac:dyDescent="0.25"/>
    <row r="246" ht="15" hidden="1" customHeight="1" x14ac:dyDescent="0.25"/>
    <row r="247" ht="15" hidden="1" customHeight="1" x14ac:dyDescent="0.25"/>
    <row r="248" ht="15" hidden="1" customHeight="1" x14ac:dyDescent="0.25"/>
    <row r="249" ht="15" hidden="1" customHeight="1" x14ac:dyDescent="0.25"/>
    <row r="250" ht="15" hidden="1" customHeight="1" x14ac:dyDescent="0.25"/>
    <row r="251" ht="15" hidden="1" customHeight="1" x14ac:dyDescent="0.25"/>
    <row r="252" ht="15" hidden="1" customHeight="1" x14ac:dyDescent="0.25"/>
    <row r="253" ht="15" hidden="1" customHeight="1" x14ac:dyDescent="0.25"/>
    <row r="254" ht="15" hidden="1" customHeight="1" x14ac:dyDescent="0.25"/>
    <row r="255" ht="15" hidden="1" customHeight="1" x14ac:dyDescent="0.25"/>
    <row r="256" ht="15" hidden="1" customHeight="1" x14ac:dyDescent="0.25"/>
    <row r="257" ht="15" hidden="1" customHeight="1" x14ac:dyDescent="0.25"/>
    <row r="258" ht="15" hidden="1" customHeight="1" x14ac:dyDescent="0.25"/>
    <row r="259" ht="15" hidden="1" customHeight="1" x14ac:dyDescent="0.25"/>
    <row r="260" ht="15" hidden="1" customHeight="1" x14ac:dyDescent="0.25"/>
    <row r="261" ht="15" hidden="1" customHeight="1" x14ac:dyDescent="0.25"/>
    <row r="262" ht="15" hidden="1" customHeight="1" x14ac:dyDescent="0.25"/>
    <row r="263" ht="15" hidden="1" customHeight="1" x14ac:dyDescent="0.25"/>
    <row r="264" ht="15" hidden="1" customHeight="1" x14ac:dyDescent="0.25"/>
    <row r="265" ht="15" hidden="1" customHeight="1" x14ac:dyDescent="0.25"/>
    <row r="266" ht="15" hidden="1" customHeight="1" x14ac:dyDescent="0.25"/>
    <row r="267" ht="15" hidden="1" customHeight="1" x14ac:dyDescent="0.25"/>
    <row r="268" ht="15" hidden="1" customHeight="1" x14ac:dyDescent="0.25"/>
    <row r="269" ht="15" hidden="1" customHeight="1" x14ac:dyDescent="0.25"/>
    <row r="270" ht="15" hidden="1" customHeight="1" x14ac:dyDescent="0.25"/>
    <row r="271" ht="15" hidden="1" customHeight="1" x14ac:dyDescent="0.25"/>
    <row r="272" ht="15" hidden="1" customHeight="1" x14ac:dyDescent="0.25"/>
    <row r="273" ht="15" hidden="1" customHeight="1" x14ac:dyDescent="0.25"/>
    <row r="274" ht="15" hidden="1" customHeight="1" x14ac:dyDescent="0.25"/>
    <row r="275" ht="15" hidden="1" customHeight="1" x14ac:dyDescent="0.25"/>
    <row r="276" ht="15" hidden="1" customHeight="1" x14ac:dyDescent="0.25"/>
    <row r="277" ht="15" hidden="1" customHeight="1" x14ac:dyDescent="0.25"/>
    <row r="278" ht="15" hidden="1" customHeight="1" x14ac:dyDescent="0.25"/>
    <row r="279" ht="15" hidden="1" customHeight="1" x14ac:dyDescent="0.25"/>
    <row r="280" ht="15" hidden="1" customHeight="1" x14ac:dyDescent="0.25"/>
    <row r="281" ht="15" hidden="1" customHeight="1" x14ac:dyDescent="0.25"/>
    <row r="282" ht="15" hidden="1" customHeight="1" x14ac:dyDescent="0.25"/>
    <row r="283" ht="15" hidden="1" customHeight="1" x14ac:dyDescent="0.25"/>
    <row r="284" ht="15" hidden="1" customHeight="1" x14ac:dyDescent="0.25"/>
    <row r="285" ht="15" hidden="1" customHeight="1" x14ac:dyDescent="0.25"/>
    <row r="286" ht="15" hidden="1" customHeight="1" x14ac:dyDescent="0.25"/>
    <row r="287" ht="15" hidden="1" customHeight="1" x14ac:dyDescent="0.25"/>
    <row r="288" ht="15" hidden="1" customHeight="1" x14ac:dyDescent="0.25"/>
    <row r="289" ht="15" hidden="1" customHeight="1" x14ac:dyDescent="0.25"/>
    <row r="290" ht="15" hidden="1" customHeight="1" x14ac:dyDescent="0.25"/>
    <row r="291" ht="15" hidden="1" customHeight="1" x14ac:dyDescent="0.25"/>
    <row r="292" ht="15" hidden="1" customHeight="1" x14ac:dyDescent="0.25"/>
    <row r="293" ht="15" hidden="1" customHeight="1" x14ac:dyDescent="0.25"/>
    <row r="294" ht="15" hidden="1" customHeight="1" x14ac:dyDescent="0.25"/>
    <row r="295" ht="15" hidden="1" customHeight="1" x14ac:dyDescent="0.25"/>
    <row r="296" ht="15" hidden="1" customHeight="1" x14ac:dyDescent="0.25"/>
    <row r="297" ht="15" hidden="1" customHeight="1" x14ac:dyDescent="0.25"/>
    <row r="298" ht="15" hidden="1" customHeight="1" x14ac:dyDescent="0.25"/>
    <row r="299" ht="15" hidden="1" customHeight="1" x14ac:dyDescent="0.25"/>
    <row r="300" ht="15" hidden="1" customHeight="1" x14ac:dyDescent="0.25"/>
    <row r="301" ht="15" hidden="1" customHeight="1" x14ac:dyDescent="0.25"/>
    <row r="302" ht="15" hidden="1" customHeight="1" x14ac:dyDescent="0.25"/>
    <row r="303" ht="15" hidden="1" customHeight="1" x14ac:dyDescent="0.25"/>
    <row r="304" ht="15" hidden="1" customHeight="1" x14ac:dyDescent="0.25"/>
    <row r="305" ht="15" hidden="1" customHeight="1" x14ac:dyDescent="0.25"/>
    <row r="306" ht="15" hidden="1" customHeight="1" x14ac:dyDescent="0.25"/>
    <row r="307" ht="15" hidden="1" customHeight="1" x14ac:dyDescent="0.25"/>
    <row r="308" ht="15" hidden="1" customHeight="1" x14ac:dyDescent="0.25"/>
    <row r="309" ht="15" hidden="1" customHeight="1" x14ac:dyDescent="0.25"/>
    <row r="310" ht="15" hidden="1" customHeight="1" x14ac:dyDescent="0.25"/>
    <row r="311" ht="15" hidden="1" customHeight="1" x14ac:dyDescent="0.25"/>
    <row r="312" ht="15" hidden="1" customHeight="1" x14ac:dyDescent="0.25"/>
    <row r="313" ht="15" hidden="1" customHeight="1" x14ac:dyDescent="0.25"/>
    <row r="314" ht="15" hidden="1" customHeight="1" x14ac:dyDescent="0.25"/>
    <row r="315" ht="15" hidden="1" customHeight="1" x14ac:dyDescent="0.25"/>
    <row r="316" ht="15" hidden="1" customHeight="1" x14ac:dyDescent="0.25"/>
    <row r="317" ht="15" hidden="1" customHeight="1" x14ac:dyDescent="0.25"/>
    <row r="318" ht="15" hidden="1" customHeight="1" x14ac:dyDescent="0.25"/>
    <row r="319" ht="15" hidden="1" customHeight="1" x14ac:dyDescent="0.25"/>
    <row r="320" ht="15" hidden="1" customHeight="1" x14ac:dyDescent="0.25"/>
    <row r="321" ht="15" hidden="1" customHeight="1" x14ac:dyDescent="0.25"/>
    <row r="322" ht="15" hidden="1" customHeight="1" x14ac:dyDescent="0.25"/>
    <row r="323" ht="15" hidden="1" customHeight="1" x14ac:dyDescent="0.25"/>
    <row r="324" ht="15" hidden="1" customHeight="1" x14ac:dyDescent="0.25"/>
    <row r="325" ht="15" hidden="1" customHeight="1" x14ac:dyDescent="0.25"/>
    <row r="326" ht="15" hidden="1" customHeight="1" x14ac:dyDescent="0.25"/>
    <row r="327" ht="15" hidden="1" customHeight="1" x14ac:dyDescent="0.25"/>
    <row r="328" ht="15" hidden="1" customHeight="1" x14ac:dyDescent="0.25"/>
    <row r="329" ht="15" hidden="1" customHeight="1" x14ac:dyDescent="0.25"/>
    <row r="330" ht="15" hidden="1" customHeight="1" x14ac:dyDescent="0.25"/>
    <row r="331" ht="15" hidden="1" customHeight="1" x14ac:dyDescent="0.25"/>
    <row r="332" ht="15" hidden="1" customHeight="1" x14ac:dyDescent="0.25"/>
    <row r="333" ht="15" hidden="1" customHeight="1" x14ac:dyDescent="0.25"/>
    <row r="334" ht="15" hidden="1" customHeight="1" x14ac:dyDescent="0.25"/>
    <row r="335" ht="15" hidden="1" customHeight="1" x14ac:dyDescent="0.25"/>
    <row r="336" ht="15" hidden="1" customHeight="1" x14ac:dyDescent="0.25"/>
    <row r="337" ht="15" hidden="1" customHeight="1" x14ac:dyDescent="0.25"/>
    <row r="338" ht="15" hidden="1" customHeight="1" x14ac:dyDescent="0.25"/>
    <row r="339" ht="15" hidden="1" customHeight="1" x14ac:dyDescent="0.25"/>
    <row r="340" ht="15" hidden="1" customHeight="1" x14ac:dyDescent="0.25"/>
    <row r="341" ht="15" hidden="1" customHeight="1" x14ac:dyDescent="0.25"/>
    <row r="342" ht="15" hidden="1" customHeight="1" x14ac:dyDescent="0.25"/>
    <row r="343" ht="15" hidden="1" customHeight="1" x14ac:dyDescent="0.25"/>
    <row r="344" ht="15" hidden="1" customHeight="1" x14ac:dyDescent="0.25"/>
    <row r="345" ht="15" hidden="1" customHeight="1" x14ac:dyDescent="0.25"/>
    <row r="346" ht="15" hidden="1" customHeight="1" x14ac:dyDescent="0.25"/>
    <row r="347" ht="15" hidden="1" customHeight="1" x14ac:dyDescent="0.25"/>
    <row r="348" ht="15" hidden="1" customHeight="1" x14ac:dyDescent="0.25"/>
    <row r="349" ht="15" hidden="1" customHeight="1" x14ac:dyDescent="0.25"/>
    <row r="350" ht="15" hidden="1" customHeight="1" x14ac:dyDescent="0.25"/>
    <row r="351" ht="15" hidden="1" customHeight="1" x14ac:dyDescent="0.25"/>
    <row r="352" ht="15" hidden="1" customHeight="1" x14ac:dyDescent="0.25"/>
    <row r="353" ht="15" hidden="1" customHeight="1" x14ac:dyDescent="0.25"/>
    <row r="354" ht="15" hidden="1" customHeight="1" x14ac:dyDescent="0.25"/>
    <row r="355" ht="15" hidden="1" customHeight="1" x14ac:dyDescent="0.25"/>
    <row r="356" ht="15" hidden="1" customHeight="1" x14ac:dyDescent="0.25"/>
    <row r="357" ht="15" hidden="1" customHeight="1" x14ac:dyDescent="0.25"/>
    <row r="358" ht="15" hidden="1" customHeight="1" x14ac:dyDescent="0.25"/>
    <row r="359" ht="15" hidden="1" customHeight="1" x14ac:dyDescent="0.25"/>
    <row r="360" ht="15" hidden="1" customHeight="1" x14ac:dyDescent="0.25"/>
    <row r="361" ht="15" hidden="1" customHeight="1" x14ac:dyDescent="0.25"/>
    <row r="362" ht="15" hidden="1" customHeight="1" x14ac:dyDescent="0.25"/>
    <row r="363" ht="15" hidden="1" customHeight="1" x14ac:dyDescent="0.25"/>
    <row r="364" ht="15" hidden="1" customHeight="1" x14ac:dyDescent="0.25"/>
    <row r="365" ht="15" hidden="1" customHeight="1" x14ac:dyDescent="0.25"/>
    <row r="366" ht="15" hidden="1" customHeight="1" x14ac:dyDescent="0.25"/>
    <row r="367" ht="15" hidden="1" customHeight="1" x14ac:dyDescent="0.25"/>
    <row r="368" ht="15" hidden="1" customHeight="1" x14ac:dyDescent="0.25"/>
    <row r="369" ht="15" hidden="1" customHeight="1" x14ac:dyDescent="0.25"/>
  </sheetData>
  <sheetProtection algorithmName="SHA-512" hashValue="PLnWNnEwGFg9dBxYkdcqaXSl/kLez9R9+GsC2e0I+b0941GzIiLqO/FrABIKt0e2Ry81RxxXL/tZO2H+EFjvnQ==" saltValue="ynkAdgU9PMssnyYibYMO5Q==" spinCount="100000" sheet="1" objects="1" scenarios="1" selectLockedCells="1"/>
  <mergeCells count="68">
    <mergeCell ref="F23:AN23"/>
    <mergeCell ref="C26:H26"/>
    <mergeCell ref="Q26:V26"/>
    <mergeCell ref="X26:AC26"/>
    <mergeCell ref="AE26:AJ26"/>
    <mergeCell ref="AL26:AQ26"/>
    <mergeCell ref="AQ1:AR1"/>
    <mergeCell ref="AQ2:AR3"/>
    <mergeCell ref="AH1:AK1"/>
    <mergeCell ref="AL1:AP1"/>
    <mergeCell ref="AH2:AK3"/>
    <mergeCell ref="AL2:AP3"/>
    <mergeCell ref="F10:AN10"/>
    <mergeCell ref="C14:H14"/>
    <mergeCell ref="Q14:V14"/>
    <mergeCell ref="X14:AC14"/>
    <mergeCell ref="AE14:AJ14"/>
    <mergeCell ref="AL14:AQ14"/>
    <mergeCell ref="F11:AN12"/>
    <mergeCell ref="AL17:AQ17"/>
    <mergeCell ref="C16:H16"/>
    <mergeCell ref="J16:O16"/>
    <mergeCell ref="Q16:V16"/>
    <mergeCell ref="X16:AC16"/>
    <mergeCell ref="AE16:AJ16"/>
    <mergeCell ref="AL16:AQ16"/>
    <mergeCell ref="C17:H17"/>
    <mergeCell ref="J17:O17"/>
    <mergeCell ref="Q17:V17"/>
    <mergeCell ref="X17:AC17"/>
    <mergeCell ref="AE17:AJ17"/>
    <mergeCell ref="AL20:AQ20"/>
    <mergeCell ref="C19:H19"/>
    <mergeCell ref="J19:O19"/>
    <mergeCell ref="Q19:V19"/>
    <mergeCell ref="X19:AC19"/>
    <mergeCell ref="AE19:AJ19"/>
    <mergeCell ref="AL19:AQ19"/>
    <mergeCell ref="C20:H20"/>
    <mergeCell ref="J20:O20"/>
    <mergeCell ref="Q20:V20"/>
    <mergeCell ref="X20:AC20"/>
    <mergeCell ref="AE20:AJ20"/>
    <mergeCell ref="AL29:AQ29"/>
    <mergeCell ref="F24:AN24"/>
    <mergeCell ref="C29:H29"/>
    <mergeCell ref="J29:O29"/>
    <mergeCell ref="Q29:V29"/>
    <mergeCell ref="X29:AC29"/>
    <mergeCell ref="AE29:AJ29"/>
    <mergeCell ref="Q27:V27"/>
    <mergeCell ref="X27:AC27"/>
    <mergeCell ref="AE27:AJ27"/>
    <mergeCell ref="C27:O27"/>
    <mergeCell ref="AL27:AQ27"/>
    <mergeCell ref="M200:AG201"/>
    <mergeCell ref="AL32:AQ32"/>
    <mergeCell ref="C31:H31"/>
    <mergeCell ref="J31:O31"/>
    <mergeCell ref="Q31:V31"/>
    <mergeCell ref="X31:AC31"/>
    <mergeCell ref="AE31:AJ31"/>
    <mergeCell ref="AL31:AQ31"/>
    <mergeCell ref="C32:H32"/>
    <mergeCell ref="J32:O32"/>
    <mergeCell ref="Q32:V32"/>
    <mergeCell ref="X32:AC32"/>
    <mergeCell ref="AE32:AJ32"/>
  </mergeCells>
  <conditionalFormatting sqref="C14 C17 J17 Q17 X17 AE17 AL17 C20 J20 Q20 X20 AE20 C27 Q27 X27 AE27 AL27">
    <cfRule type="expression" dxfId="299" priority="85">
      <formula>M02S03F01="No"</formula>
    </cfRule>
  </conditionalFormatting>
  <conditionalFormatting sqref="C29:H29 J29:O29 Q29:V29 X29:AC29 AE29:AJ29">
    <cfRule type="expression" dxfId="298" priority="70">
      <formula>M02S02F12&lt;&gt;"Retro-Commissioning"</formula>
    </cfRule>
  </conditionalFormatting>
  <conditionalFormatting sqref="C27 Q27 X27 AE27 AL27">
    <cfRule type="expression" dxfId="297" priority="50">
      <formula>M02S03F13="Not Applicable"</formula>
    </cfRule>
  </conditionalFormatting>
  <conditionalFormatting sqref="AQ2:AR3">
    <cfRule type="cellIs" dxfId="296" priority="3" operator="equal">
      <formula>1</formula>
    </cfRule>
    <cfRule type="cellIs" dxfId="295" priority="4" operator="between">
      <formula>0.51</formula>
      <formula>0.99</formula>
    </cfRule>
    <cfRule type="cellIs" dxfId="294" priority="5" operator="lessThanOrEqual">
      <formula>0.5</formula>
    </cfRule>
  </conditionalFormatting>
  <conditionalFormatting sqref="AH2 AL2">
    <cfRule type="expression" dxfId="293" priority="1">
      <formula>PROJSTATUS=PROJSTATELI</formula>
    </cfRule>
    <cfRule type="expression" dxfId="292" priority="2">
      <formula>PROJSTATUS=PROJSTATREVIEW</formula>
    </cfRule>
    <cfRule type="expression" dxfId="291" priority="6">
      <formula>PROJSTATUS=PROJSTATPREAPPROVE</formula>
    </cfRule>
    <cfRule type="expression" dxfId="290" priority="7">
      <formula>PROJSTATUS=PROJSTATSTANDARD</formula>
    </cfRule>
    <cfRule type="expression" dxfId="289" priority="8">
      <formula>PROJSTATUS=PROJSTATEXP</formula>
    </cfRule>
  </conditionalFormatting>
  <dataValidations count="7">
    <dataValidation type="list" allowBlank="1" showInputMessage="1" showErrorMessage="1" sqref="C14:H14">
      <formula1>"Yes,No"</formula1>
    </dataValidation>
    <dataValidation type="list" allowBlank="1" showInputMessage="1" showErrorMessage="1" sqref="X20:AC20 X22:AC22">
      <formula1>STATESABBREV</formula1>
    </dataValidation>
    <dataValidation type="custom" allowBlank="1" showInputMessage="1" showErrorMessage="1" sqref="C20:H20">
      <formula1>AND(FIND(".",C20),FIND("@",C20))</formula1>
    </dataValidation>
    <dataValidation type="custom" allowBlank="1" showInputMessage="1" showErrorMessage="1" error="Please enter a valid email address." sqref="F22:H22 C22:E25">
      <formula1>AND(FIND(".",C22),FIND("@",C22))</formula1>
    </dataValidation>
    <dataValidation type="list" allowBlank="1" showInputMessage="1" showErrorMessage="1" sqref="Q27:V27">
      <formula1>DIVERSITYORG</formula1>
    </dataValidation>
    <dataValidation type="list" allowBlank="1" showInputMessage="1" showErrorMessage="1" sqref="C27">
      <formula1>DIVERSITYBUSTYPE</formula1>
    </dataValidation>
    <dataValidation type="date" allowBlank="1" showInputMessage="1" showErrorMessage="1" sqref="AE27:AJ27 AL27:AQ27">
      <formula1>42005</formula1>
      <formula2>43830</formula2>
    </dataValidation>
  </dataValidations>
  <hyperlinks>
    <hyperlink ref="B202" r:id="rId1" display="NIPSCO.Savings@LMCO.com"/>
  </hyperlinks>
  <pageMargins left="0.25" right="0.25" top="0.25" bottom="0.25" header="0.25" footer="0.25"/>
  <pageSetup scale="63" fitToHeight="0" orientation="landscape" r:id="rId2"/>
  <drawing r:id="rId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pageSetUpPr fitToPage="1"/>
  </sheetPr>
  <dimension ref="A1:AS365"/>
  <sheetViews>
    <sheetView showGridLines="0" showRowColHeaders="0" showZeros="0" zoomScale="85" zoomScaleNormal="85" workbookViewId="0">
      <selection activeCell="J13" sqref="J13:O13"/>
    </sheetView>
  </sheetViews>
  <sheetFormatPr defaultColWidth="0" defaultRowHeight="15" customHeight="1" zeroHeight="1" x14ac:dyDescent="0.25"/>
  <cols>
    <col min="1" max="45" width="4.7109375" customWidth="1"/>
    <col min="46" max="78" width="9.140625" hidden="1" customWidth="1"/>
    <col min="79" max="16384" width="9.140625" hidden="1"/>
  </cols>
  <sheetData>
    <row r="1" spans="3:44" ht="15.95" customHeight="1" x14ac:dyDescent="0.3">
      <c r="AH1" s="520" t="s">
        <v>520</v>
      </c>
      <c r="AI1" s="521"/>
      <c r="AJ1" s="521"/>
      <c r="AK1" s="521"/>
      <c r="AL1" s="532" t="s">
        <v>965</v>
      </c>
      <c r="AM1" s="532"/>
      <c r="AN1" s="532"/>
      <c r="AO1" s="532"/>
      <c r="AP1" s="532"/>
      <c r="AQ1" s="526" t="s">
        <v>529</v>
      </c>
      <c r="AR1" s="527"/>
    </row>
    <row r="2" spans="3:44" ht="15.95" customHeight="1" x14ac:dyDescent="0.25">
      <c r="AH2" s="522" t="str">
        <f ca="1">INCENSTATUS</f>
        <v>---</v>
      </c>
      <c r="AI2" s="523"/>
      <c r="AJ2" s="523"/>
      <c r="AK2" s="523"/>
      <c r="AL2" s="533" t="str">
        <f ca="1">PROJSTATUS</f>
        <v>Enter EMS Information</v>
      </c>
      <c r="AM2" s="533"/>
      <c r="AN2" s="533"/>
      <c r="AO2" s="533"/>
      <c r="AP2" s="533"/>
      <c r="AQ2" s="670">
        <f ca="1">PROGRESSSTATUS</f>
        <v>0</v>
      </c>
      <c r="AR2" s="671"/>
    </row>
    <row r="3" spans="3:44" ht="15.95" customHeight="1" x14ac:dyDescent="0.25">
      <c r="AH3" s="524"/>
      <c r="AI3" s="525"/>
      <c r="AJ3" s="525"/>
      <c r="AK3" s="525"/>
      <c r="AL3" s="534"/>
      <c r="AM3" s="534"/>
      <c r="AN3" s="534"/>
      <c r="AO3" s="534"/>
      <c r="AP3" s="534"/>
      <c r="AQ3" s="672"/>
      <c r="AR3" s="673"/>
    </row>
    <row r="4" spans="3:44" ht="15.95" customHeight="1" x14ac:dyDescent="0.25"/>
    <row r="5" spans="3:44" ht="15.95" customHeight="1" x14ac:dyDescent="0.25"/>
    <row r="6" spans="3:44" ht="15.95" customHeight="1" x14ac:dyDescent="0.25"/>
    <row r="7" spans="3:44" ht="15.95" customHeight="1" x14ac:dyDescent="0.25"/>
    <row r="8" spans="3:44" ht="15.95" customHeight="1" x14ac:dyDescent="0.25"/>
    <row r="9" spans="3:44" ht="15.95" customHeight="1" x14ac:dyDescent="0.25">
      <c r="C9" s="145"/>
      <c r="D9" s="145"/>
      <c r="E9" s="145"/>
      <c r="F9" s="145"/>
      <c r="G9" s="145"/>
      <c r="H9" s="145"/>
      <c r="I9" s="145"/>
      <c r="J9" s="145"/>
      <c r="K9" s="145"/>
      <c r="L9" s="145"/>
      <c r="M9" s="145"/>
      <c r="N9" s="145"/>
      <c r="O9" s="145"/>
      <c r="P9" s="145"/>
      <c r="Q9" s="145"/>
      <c r="R9" s="145"/>
      <c r="S9" s="145"/>
      <c r="T9" s="145"/>
      <c r="U9" s="145"/>
      <c r="V9" s="145"/>
      <c r="W9" s="145"/>
      <c r="X9" s="145"/>
      <c r="Y9" s="145"/>
      <c r="Z9" s="145"/>
      <c r="AA9" s="145"/>
      <c r="AB9" s="145"/>
      <c r="AC9" s="145"/>
      <c r="AD9" s="145"/>
      <c r="AE9" s="145"/>
      <c r="AF9" s="145"/>
      <c r="AG9" s="145"/>
      <c r="AH9" s="145"/>
      <c r="AI9" s="145"/>
      <c r="AJ9" s="145"/>
      <c r="AK9" s="145"/>
      <c r="AL9" s="145"/>
      <c r="AM9" s="145"/>
      <c r="AN9" s="145"/>
      <c r="AO9" s="145"/>
      <c r="AP9" s="145"/>
      <c r="AQ9" s="145"/>
    </row>
    <row r="10" spans="3:44" ht="15.95" customHeight="1" x14ac:dyDescent="0.3">
      <c r="C10" s="145"/>
      <c r="D10" s="145"/>
      <c r="E10" s="145"/>
      <c r="F10" s="540" t="s">
        <v>567</v>
      </c>
      <c r="G10" s="540"/>
      <c r="H10" s="540"/>
      <c r="I10" s="540"/>
      <c r="J10" s="540"/>
      <c r="K10" s="540"/>
      <c r="L10" s="540"/>
      <c r="M10" s="540"/>
      <c r="N10" s="540"/>
      <c r="O10" s="540"/>
      <c r="P10" s="540"/>
      <c r="Q10" s="540"/>
      <c r="R10" s="540"/>
      <c r="S10" s="540"/>
      <c r="T10" s="540"/>
      <c r="U10" s="540"/>
      <c r="V10" s="540"/>
      <c r="W10" s="540"/>
      <c r="X10" s="540"/>
      <c r="Y10" s="540"/>
      <c r="Z10" s="540"/>
      <c r="AA10" s="540"/>
      <c r="AB10" s="540"/>
      <c r="AC10" s="540"/>
      <c r="AD10" s="540"/>
      <c r="AE10" s="540"/>
      <c r="AF10" s="540"/>
      <c r="AG10" s="540"/>
      <c r="AH10" s="540"/>
      <c r="AI10" s="540"/>
      <c r="AJ10" s="540"/>
      <c r="AK10" s="540"/>
      <c r="AL10" s="540"/>
      <c r="AM10" s="540"/>
      <c r="AN10" s="540"/>
      <c r="AO10" s="145"/>
      <c r="AP10" s="145"/>
      <c r="AQ10" s="145"/>
    </row>
    <row r="11" spans="3:44" ht="15.95" customHeight="1" x14ac:dyDescent="0.25">
      <c r="C11" s="145"/>
      <c r="D11" s="145"/>
      <c r="E11" s="145"/>
      <c r="F11" s="669" t="s">
        <v>502</v>
      </c>
      <c r="G11" s="669"/>
      <c r="H11" s="669"/>
      <c r="I11" s="669"/>
      <c r="J11" s="669"/>
      <c r="K11" s="669"/>
      <c r="L11" s="669"/>
      <c r="M11" s="669"/>
      <c r="N11" s="669"/>
      <c r="O11" s="669"/>
      <c r="P11" s="669"/>
      <c r="Q11" s="669"/>
      <c r="R11" s="669"/>
      <c r="S11" s="669"/>
      <c r="T11" s="669"/>
      <c r="U11" s="669"/>
      <c r="V11" s="669"/>
      <c r="W11" s="669"/>
      <c r="X11" s="669"/>
      <c r="Y11" s="669"/>
      <c r="Z11" s="669"/>
      <c r="AA11" s="669"/>
      <c r="AB11" s="669"/>
      <c r="AC11" s="669"/>
      <c r="AD11" s="669"/>
      <c r="AE11" s="669"/>
      <c r="AF11" s="669"/>
      <c r="AG11" s="669"/>
      <c r="AH11" s="669"/>
      <c r="AI11" s="669"/>
      <c r="AJ11" s="669"/>
      <c r="AK11" s="669"/>
      <c r="AL11" s="669"/>
      <c r="AM11" s="669"/>
      <c r="AN11" s="669"/>
      <c r="AO11" s="145"/>
      <c r="AP11" s="145"/>
      <c r="AQ11" s="145"/>
    </row>
    <row r="12" spans="3:44" ht="15.95" customHeight="1" thickBot="1" x14ac:dyDescent="0.3">
      <c r="C12" s="145"/>
      <c r="D12" s="145"/>
      <c r="E12" s="145"/>
      <c r="F12" s="145"/>
      <c r="G12" s="145"/>
      <c r="H12" s="145"/>
      <c r="I12" s="145"/>
      <c r="J12" s="145"/>
      <c r="K12" s="145"/>
      <c r="L12" s="145"/>
      <c r="M12" s="145"/>
      <c r="N12" s="145"/>
      <c r="O12" s="145"/>
      <c r="P12" s="145"/>
      <c r="Q12" s="145"/>
      <c r="R12" s="145"/>
      <c r="S12" s="145"/>
      <c r="T12" s="145"/>
      <c r="U12" s="145"/>
      <c r="V12" s="145"/>
      <c r="W12" s="145"/>
      <c r="X12" s="145"/>
      <c r="Y12" s="145"/>
      <c r="Z12" s="145"/>
      <c r="AA12" s="145"/>
      <c r="AB12" s="145"/>
      <c r="AC12" s="145"/>
      <c r="AD12" s="145"/>
      <c r="AE12" s="145"/>
      <c r="AF12" s="145"/>
      <c r="AG12" s="145"/>
      <c r="AH12" s="145"/>
      <c r="AI12" s="145"/>
      <c r="AJ12" s="145"/>
      <c r="AK12" s="145"/>
      <c r="AL12" s="145"/>
      <c r="AM12" s="145"/>
      <c r="AN12" s="145"/>
      <c r="AO12" s="145"/>
      <c r="AP12" s="145"/>
      <c r="AQ12" s="145"/>
    </row>
    <row r="13" spans="3:44" ht="15.95" customHeight="1" thickBot="1" x14ac:dyDescent="0.3">
      <c r="C13" s="578" t="s">
        <v>1618</v>
      </c>
      <c r="D13" s="578"/>
      <c r="E13" s="578"/>
      <c r="F13" s="578"/>
      <c r="G13" s="578"/>
      <c r="H13" s="578"/>
      <c r="I13" s="147"/>
      <c r="J13" s="591"/>
      <c r="K13" s="592"/>
      <c r="L13" s="592"/>
      <c r="M13" s="592"/>
      <c r="N13" s="592"/>
      <c r="O13" s="593"/>
      <c r="P13" s="147"/>
      <c r="Q13" s="578"/>
      <c r="R13" s="578"/>
      <c r="S13" s="578"/>
      <c r="T13" s="578"/>
      <c r="U13" s="578"/>
      <c r="V13" s="578"/>
      <c r="W13" s="147"/>
      <c r="X13" s="578"/>
      <c r="Y13" s="578"/>
      <c r="Z13" s="578"/>
      <c r="AA13" s="578"/>
      <c r="AB13" s="578"/>
      <c r="AC13" s="578"/>
      <c r="AD13" s="147"/>
      <c r="AE13" s="578"/>
      <c r="AF13" s="578"/>
      <c r="AG13" s="578"/>
      <c r="AH13" s="578"/>
      <c r="AI13" s="578"/>
      <c r="AJ13" s="578"/>
      <c r="AK13" s="147"/>
      <c r="AL13" s="578"/>
      <c r="AM13" s="578"/>
      <c r="AN13" s="578"/>
      <c r="AO13" s="578"/>
      <c r="AP13" s="578"/>
      <c r="AQ13" s="578"/>
    </row>
    <row r="14" spans="3:44" ht="15.95" customHeight="1" x14ac:dyDescent="0.25">
      <c r="C14" s="147"/>
      <c r="D14" s="147"/>
      <c r="E14" s="147"/>
      <c r="F14" s="147"/>
      <c r="G14" s="147"/>
      <c r="H14" s="147"/>
      <c r="I14" s="147"/>
      <c r="J14" s="147"/>
      <c r="K14" s="147"/>
      <c r="L14" s="147"/>
      <c r="M14" s="147"/>
      <c r="N14" s="147"/>
      <c r="O14" s="147"/>
      <c r="P14" s="147"/>
      <c r="Q14" s="147"/>
      <c r="R14" s="147"/>
      <c r="S14" s="147"/>
      <c r="T14" s="147"/>
      <c r="U14" s="147"/>
      <c r="V14" s="147"/>
      <c r="W14" s="147"/>
      <c r="X14" s="147"/>
      <c r="Y14" s="147"/>
      <c r="Z14" s="147"/>
      <c r="AA14" s="147"/>
      <c r="AB14" s="147"/>
      <c r="AC14" s="147"/>
      <c r="AD14" s="147"/>
      <c r="AE14" s="147"/>
      <c r="AF14" s="147"/>
      <c r="AG14" s="147"/>
      <c r="AH14" s="147"/>
      <c r="AI14" s="147"/>
      <c r="AJ14" s="147"/>
      <c r="AK14" s="147"/>
      <c r="AL14" s="147"/>
      <c r="AM14" s="147"/>
      <c r="AN14" s="147"/>
      <c r="AO14" s="147"/>
      <c r="AP14" s="147"/>
      <c r="AQ14" s="147"/>
    </row>
    <row r="15" spans="3:44" ht="15.95" customHeight="1" thickBot="1" x14ac:dyDescent="0.3">
      <c r="C15" s="578" t="s">
        <v>994</v>
      </c>
      <c r="D15" s="578"/>
      <c r="E15" s="578"/>
      <c r="F15" s="578"/>
      <c r="G15" s="578"/>
      <c r="H15" s="578"/>
      <c r="I15" s="147"/>
      <c r="J15" s="578" t="s">
        <v>995</v>
      </c>
      <c r="K15" s="578"/>
      <c r="L15" s="578"/>
      <c r="M15" s="578"/>
      <c r="N15" s="578"/>
      <c r="O15" s="578"/>
      <c r="P15" s="147"/>
      <c r="Q15" s="578" t="s">
        <v>996</v>
      </c>
      <c r="R15" s="578"/>
      <c r="S15" s="578"/>
      <c r="T15" s="578"/>
      <c r="U15" s="578"/>
      <c r="V15" s="578"/>
      <c r="W15" s="147"/>
      <c r="X15" s="578" t="s">
        <v>997</v>
      </c>
      <c r="Y15" s="578"/>
      <c r="Z15" s="578"/>
      <c r="AA15" s="578"/>
      <c r="AB15" s="578"/>
      <c r="AC15" s="578"/>
      <c r="AD15" s="147"/>
      <c r="AE15" s="578" t="s">
        <v>973</v>
      </c>
      <c r="AF15" s="578"/>
      <c r="AG15" s="578"/>
      <c r="AH15" s="578"/>
      <c r="AI15" s="578"/>
      <c r="AJ15" s="578"/>
      <c r="AK15" s="147"/>
      <c r="AL15" s="578" t="s">
        <v>1629</v>
      </c>
      <c r="AM15" s="578"/>
      <c r="AN15" s="578"/>
      <c r="AO15" s="578"/>
      <c r="AP15" s="578"/>
      <c r="AQ15" s="578"/>
    </row>
    <row r="16" spans="3:44" ht="15.95" customHeight="1" thickBot="1" x14ac:dyDescent="0.3">
      <c r="C16" s="619" t="str">
        <f>IF(M02S04F01="","",INDEX(PAYMENT[Company],MATCH(M02S04F01,PAYMENT[Payment to],0)))</f>
        <v/>
      </c>
      <c r="D16" s="620"/>
      <c r="E16" s="620"/>
      <c r="F16" s="620"/>
      <c r="G16" s="620"/>
      <c r="H16" s="621"/>
      <c r="I16" s="147"/>
      <c r="J16" s="619" t="str">
        <f>IF(M02S04F01="","",INDEX(PAYMENT[First],MATCH(M02S04F01,PAYMENT[Payment to],0)))</f>
        <v/>
      </c>
      <c r="K16" s="620"/>
      <c r="L16" s="620"/>
      <c r="M16" s="620"/>
      <c r="N16" s="620"/>
      <c r="O16" s="621"/>
      <c r="P16" s="147"/>
      <c r="Q16" s="619" t="str">
        <f>IF(M02S04F01="","",INDEX(PAYMENT[Last],MATCH(M02S04F01,PAYMENT[Payment to],0)))</f>
        <v/>
      </c>
      <c r="R16" s="620"/>
      <c r="S16" s="620"/>
      <c r="T16" s="620"/>
      <c r="U16" s="620"/>
      <c r="V16" s="621"/>
      <c r="W16" s="147"/>
      <c r="X16" s="637" t="str">
        <f>IF(M02S04F01="","",INDEX(PAYMENT[Phone],MATCH(M02S04F01,PAYMENT[Payment to],0)))</f>
        <v/>
      </c>
      <c r="Y16" s="638"/>
      <c r="Z16" s="638"/>
      <c r="AA16" s="638"/>
      <c r="AB16" s="638"/>
      <c r="AC16" s="639"/>
      <c r="AD16" s="147"/>
      <c r="AE16" s="619" t="str">
        <f>IF(M02S04F01="","",INDEX(PAYMENT[Email],MATCH(M02S04F01,PAYMENT[Payment to],0)))</f>
        <v/>
      </c>
      <c r="AF16" s="620"/>
      <c r="AG16" s="620"/>
      <c r="AH16" s="620"/>
      <c r="AI16" s="620"/>
      <c r="AJ16" s="621"/>
      <c r="AK16" s="147"/>
      <c r="AL16" s="619" t="str">
        <f>IF(M02S02F37&lt;&gt;0,M02S02F37,IF(M02S02F38&lt;&gt;0,M02S02F38,IF(M02S02F39&lt;&gt;0,M02S02F39,IF(M02S02F40&lt;&gt;0,M02S02F40,""))))</f>
        <v/>
      </c>
      <c r="AM16" s="620"/>
      <c r="AN16" s="620"/>
      <c r="AO16" s="620"/>
      <c r="AP16" s="620"/>
      <c r="AQ16" s="621"/>
    </row>
    <row r="17" spans="3:43" ht="15.95" customHeight="1" x14ac:dyDescent="0.25">
      <c r="C17" s="147"/>
      <c r="D17" s="147"/>
      <c r="E17" s="147"/>
      <c r="F17" s="147"/>
      <c r="G17" s="147"/>
      <c r="H17" s="147"/>
      <c r="I17" s="147"/>
      <c r="J17" s="147"/>
      <c r="K17" s="147"/>
      <c r="L17" s="147"/>
      <c r="M17" s="147"/>
      <c r="N17" s="147"/>
      <c r="O17" s="147"/>
      <c r="P17" s="147"/>
      <c r="Q17" s="147"/>
      <c r="R17" s="147"/>
      <c r="S17" s="147"/>
      <c r="T17" s="147"/>
      <c r="U17" s="147"/>
      <c r="V17" s="147"/>
      <c r="W17" s="147"/>
      <c r="X17" s="147"/>
      <c r="Y17" s="147"/>
      <c r="Z17" s="147"/>
      <c r="AA17" s="147"/>
      <c r="AB17" s="147"/>
      <c r="AC17" s="147"/>
      <c r="AD17" s="147"/>
      <c r="AE17" s="147"/>
      <c r="AF17" s="147"/>
      <c r="AG17" s="147"/>
      <c r="AH17" s="147"/>
      <c r="AI17" s="147"/>
      <c r="AJ17" s="147"/>
      <c r="AK17" s="147"/>
      <c r="AL17" s="147"/>
      <c r="AM17" s="147"/>
      <c r="AN17" s="147"/>
      <c r="AO17" s="147"/>
      <c r="AP17" s="147"/>
      <c r="AQ17" s="147"/>
    </row>
    <row r="18" spans="3:43" ht="15.95" customHeight="1" thickBot="1" x14ac:dyDescent="0.3">
      <c r="C18" s="578" t="s">
        <v>993</v>
      </c>
      <c r="D18" s="578"/>
      <c r="E18" s="578"/>
      <c r="F18" s="578"/>
      <c r="G18" s="578"/>
      <c r="H18" s="578"/>
      <c r="I18" s="147"/>
      <c r="J18" s="578" t="s">
        <v>975</v>
      </c>
      <c r="K18" s="578"/>
      <c r="L18" s="578"/>
      <c r="M18" s="578"/>
      <c r="N18" s="578"/>
      <c r="O18" s="578"/>
      <c r="P18" s="147"/>
      <c r="Q18" s="578" t="s">
        <v>976</v>
      </c>
      <c r="R18" s="578"/>
      <c r="S18" s="578"/>
      <c r="T18" s="578"/>
      <c r="U18" s="578"/>
      <c r="V18" s="578"/>
      <c r="W18" s="147"/>
      <c r="X18" s="578" t="s">
        <v>977</v>
      </c>
      <c r="Y18" s="578"/>
      <c r="Z18" s="578"/>
      <c r="AA18" s="578"/>
      <c r="AB18" s="578"/>
      <c r="AC18" s="578"/>
      <c r="AD18" s="147"/>
      <c r="AE18" s="578" t="s">
        <v>998</v>
      </c>
      <c r="AF18" s="578"/>
      <c r="AG18" s="578"/>
      <c r="AH18" s="578"/>
      <c r="AI18" s="578"/>
      <c r="AJ18" s="578"/>
      <c r="AK18" s="147"/>
      <c r="AL18" s="578" t="s">
        <v>999</v>
      </c>
      <c r="AM18" s="578"/>
      <c r="AN18" s="578"/>
      <c r="AO18" s="578"/>
      <c r="AP18" s="578"/>
      <c r="AQ18" s="578"/>
    </row>
    <row r="19" spans="3:43" ht="15.95" customHeight="1" thickBot="1" x14ac:dyDescent="0.3">
      <c r="C19" s="619" t="str">
        <f>IF(M02S04F01="","",INDEX(PAYMENT[Address],MATCH(M02S04F01,PAYMENT[Payment to],0)))</f>
        <v/>
      </c>
      <c r="D19" s="620"/>
      <c r="E19" s="620"/>
      <c r="F19" s="620"/>
      <c r="G19" s="620"/>
      <c r="H19" s="621"/>
      <c r="I19" s="147"/>
      <c r="J19" s="619" t="str">
        <f>IF(M02S04F01="","",INDEX(PAYMENT[City],MATCH(M02S04F01,PAYMENT[Payment to],0)))</f>
        <v/>
      </c>
      <c r="K19" s="620"/>
      <c r="L19" s="620"/>
      <c r="M19" s="620"/>
      <c r="N19" s="620"/>
      <c r="O19" s="621"/>
      <c r="P19" s="147"/>
      <c r="Q19" s="619" t="str">
        <f>IF(M02S04F01="","",INDEX(PAYMENT[State],MATCH(M02S04F01,PAYMENT[Payment to],0)))</f>
        <v/>
      </c>
      <c r="R19" s="620"/>
      <c r="S19" s="620"/>
      <c r="T19" s="620"/>
      <c r="U19" s="620"/>
      <c r="V19" s="621"/>
      <c r="W19" s="147"/>
      <c r="X19" s="625" t="str">
        <f>IF(M02S04F01="","",INDEX(PAYMENT[Zip],MATCH(M02S04F01,PAYMENT[Payment to],0)))</f>
        <v/>
      </c>
      <c r="Y19" s="626"/>
      <c r="Z19" s="626"/>
      <c r="AA19" s="626"/>
      <c r="AB19" s="626"/>
      <c r="AC19" s="627"/>
      <c r="AD19" s="147"/>
      <c r="AE19" s="591"/>
      <c r="AF19" s="592"/>
      <c r="AG19" s="592"/>
      <c r="AH19" s="592"/>
      <c r="AI19" s="592"/>
      <c r="AJ19" s="593"/>
      <c r="AK19" s="147"/>
      <c r="AL19" s="151"/>
      <c r="AM19" s="275" t="s">
        <v>497</v>
      </c>
      <c r="AN19" s="604"/>
      <c r="AO19" s="604"/>
      <c r="AP19" s="604"/>
      <c r="AQ19" s="605"/>
    </row>
    <row r="20" spans="3:43" ht="15.95" customHeight="1" x14ac:dyDescent="0.25">
      <c r="C20" s="147"/>
      <c r="D20" s="147"/>
      <c r="E20" s="147"/>
      <c r="F20" s="147"/>
      <c r="G20" s="147"/>
      <c r="H20" s="147"/>
      <c r="I20" s="147"/>
      <c r="J20" s="147"/>
      <c r="K20" s="147"/>
      <c r="L20" s="147"/>
      <c r="M20" s="147"/>
      <c r="N20" s="147"/>
      <c r="O20" s="147"/>
      <c r="P20" s="147"/>
      <c r="Q20" s="147"/>
      <c r="R20" s="147"/>
      <c r="S20" s="147"/>
      <c r="T20" s="147"/>
      <c r="U20" s="147"/>
      <c r="V20" s="147"/>
      <c r="W20" s="147"/>
      <c r="X20" s="147"/>
      <c r="Y20" s="147"/>
      <c r="Z20" s="147"/>
      <c r="AA20" s="147"/>
      <c r="AB20" s="147"/>
      <c r="AC20" s="147"/>
      <c r="AD20" s="147"/>
      <c r="AE20" s="147"/>
      <c r="AF20" s="147"/>
      <c r="AG20" s="147"/>
      <c r="AH20" s="147"/>
      <c r="AI20" s="147"/>
      <c r="AJ20" s="147"/>
      <c r="AK20" s="147"/>
      <c r="AL20" s="147"/>
      <c r="AM20" s="147"/>
      <c r="AN20" s="147"/>
      <c r="AO20" s="147"/>
      <c r="AP20" s="147"/>
      <c r="AQ20" s="147"/>
    </row>
    <row r="21" spans="3:43" ht="15.95" customHeight="1" x14ac:dyDescent="0.25">
      <c r="C21" s="147"/>
      <c r="D21" s="147"/>
      <c r="E21" s="147"/>
      <c r="F21" s="147"/>
      <c r="G21" s="147"/>
      <c r="H21" s="147"/>
      <c r="I21" s="147"/>
      <c r="J21" s="147"/>
      <c r="K21" s="147"/>
      <c r="L21" s="147"/>
      <c r="M21" s="147"/>
      <c r="N21" s="147"/>
      <c r="O21" s="147"/>
      <c r="P21" s="147"/>
      <c r="Q21" s="147"/>
      <c r="R21" s="147"/>
      <c r="S21" s="147"/>
      <c r="T21" s="147"/>
      <c r="U21" s="147"/>
      <c r="V21" s="147"/>
      <c r="W21" s="147"/>
      <c r="X21" s="147"/>
      <c r="Y21" s="147"/>
      <c r="Z21" s="147"/>
      <c r="AA21" s="147"/>
      <c r="AB21" s="147"/>
      <c r="AC21" s="147"/>
      <c r="AD21" s="147"/>
      <c r="AE21" s="147"/>
      <c r="AF21" s="147"/>
      <c r="AG21" s="147"/>
      <c r="AH21" s="147"/>
      <c r="AI21" s="147"/>
      <c r="AJ21" s="147"/>
      <c r="AK21" s="147"/>
      <c r="AL21" s="147"/>
      <c r="AM21" s="147"/>
      <c r="AN21" s="147"/>
      <c r="AO21" s="147"/>
      <c r="AP21" s="147"/>
      <c r="AQ21" s="147"/>
    </row>
    <row r="22" spans="3:43" ht="15.95" customHeight="1" x14ac:dyDescent="0.25">
      <c r="C22" s="144" t="s">
        <v>275</v>
      </c>
      <c r="D22" s="144"/>
      <c r="E22" s="144"/>
      <c r="F22" s="144"/>
      <c r="G22" s="144"/>
      <c r="H22" s="144"/>
      <c r="I22" s="144"/>
      <c r="J22" s="144"/>
      <c r="K22" s="144"/>
      <c r="L22" s="144"/>
      <c r="M22" s="144"/>
      <c r="N22" s="144"/>
      <c r="O22" s="144"/>
      <c r="P22" s="144"/>
      <c r="Q22" s="144"/>
      <c r="R22" s="144"/>
      <c r="S22" s="144"/>
      <c r="T22" s="144"/>
      <c r="U22" s="144"/>
      <c r="V22" s="144"/>
      <c r="W22" s="144"/>
      <c r="X22" s="144"/>
      <c r="Y22" s="144"/>
      <c r="Z22" s="144"/>
      <c r="AA22" s="144"/>
      <c r="AB22" s="144"/>
      <c r="AC22" s="144"/>
      <c r="AD22" s="144"/>
      <c r="AE22" s="144"/>
      <c r="AF22" s="144"/>
      <c r="AG22" s="144"/>
      <c r="AH22" s="144"/>
      <c r="AI22" s="144"/>
      <c r="AJ22" s="144"/>
      <c r="AK22" s="144"/>
      <c r="AL22" s="144"/>
      <c r="AM22" s="144"/>
      <c r="AN22" s="144"/>
      <c r="AO22" s="144"/>
      <c r="AP22" s="144"/>
      <c r="AQ22" s="144"/>
    </row>
    <row r="23" spans="3:43" ht="15.95" customHeight="1" x14ac:dyDescent="0.25">
      <c r="C23" s="659" t="str">
        <f>IF(M02S04F01="","",INDEX(PAYMENT[Terms],MATCH(M02S04F01,PAYMENT[Payment to],0)))</f>
        <v/>
      </c>
      <c r="D23" s="660"/>
      <c r="E23" s="660"/>
      <c r="F23" s="660"/>
      <c r="G23" s="660"/>
      <c r="H23" s="660"/>
      <c r="I23" s="660"/>
      <c r="J23" s="660"/>
      <c r="K23" s="660"/>
      <c r="L23" s="660"/>
      <c r="M23" s="660"/>
      <c r="N23" s="660"/>
      <c r="O23" s="660"/>
      <c r="P23" s="660"/>
      <c r="Q23" s="660"/>
      <c r="R23" s="660"/>
      <c r="S23" s="660"/>
      <c r="T23" s="660"/>
      <c r="U23" s="660"/>
      <c r="V23" s="660"/>
      <c r="W23" s="660"/>
      <c r="X23" s="660"/>
      <c r="Y23" s="660"/>
      <c r="Z23" s="660"/>
      <c r="AA23" s="660"/>
      <c r="AB23" s="660"/>
      <c r="AC23" s="660"/>
      <c r="AD23" s="660"/>
      <c r="AE23" s="660"/>
      <c r="AF23" s="660"/>
      <c r="AG23" s="660"/>
      <c r="AH23" s="660"/>
      <c r="AI23" s="660"/>
      <c r="AJ23" s="660"/>
      <c r="AK23" s="660"/>
      <c r="AL23" s="660"/>
      <c r="AM23" s="660"/>
      <c r="AN23" s="660"/>
      <c r="AO23" s="660"/>
      <c r="AP23" s="660"/>
      <c r="AQ23" s="661"/>
    </row>
    <row r="24" spans="3:43" ht="15.95" customHeight="1" x14ac:dyDescent="0.25">
      <c r="C24" s="662"/>
      <c r="D24" s="663"/>
      <c r="E24" s="663"/>
      <c r="F24" s="663"/>
      <c r="G24" s="663"/>
      <c r="H24" s="663"/>
      <c r="I24" s="663"/>
      <c r="J24" s="663"/>
      <c r="K24" s="663"/>
      <c r="L24" s="663"/>
      <c r="M24" s="663"/>
      <c r="N24" s="663"/>
      <c r="O24" s="663"/>
      <c r="P24" s="663"/>
      <c r="Q24" s="663"/>
      <c r="R24" s="663"/>
      <c r="S24" s="663"/>
      <c r="T24" s="663"/>
      <c r="U24" s="663"/>
      <c r="V24" s="663"/>
      <c r="W24" s="663"/>
      <c r="X24" s="663"/>
      <c r="Y24" s="663"/>
      <c r="Z24" s="663"/>
      <c r="AA24" s="663"/>
      <c r="AB24" s="663"/>
      <c r="AC24" s="663"/>
      <c r="AD24" s="663"/>
      <c r="AE24" s="663"/>
      <c r="AF24" s="663"/>
      <c r="AG24" s="663"/>
      <c r="AH24" s="663"/>
      <c r="AI24" s="663"/>
      <c r="AJ24" s="663"/>
      <c r="AK24" s="663"/>
      <c r="AL24" s="663"/>
      <c r="AM24" s="663"/>
      <c r="AN24" s="663"/>
      <c r="AO24" s="663"/>
      <c r="AP24" s="663"/>
      <c r="AQ24" s="664"/>
    </row>
    <row r="25" spans="3:43" ht="15.95" customHeight="1" x14ac:dyDescent="0.25">
      <c r="C25" s="662"/>
      <c r="D25" s="663"/>
      <c r="E25" s="663"/>
      <c r="F25" s="663"/>
      <c r="G25" s="663"/>
      <c r="H25" s="663"/>
      <c r="I25" s="663"/>
      <c r="J25" s="663"/>
      <c r="K25" s="663"/>
      <c r="L25" s="663"/>
      <c r="M25" s="663"/>
      <c r="N25" s="663"/>
      <c r="O25" s="663"/>
      <c r="P25" s="663"/>
      <c r="Q25" s="663"/>
      <c r="R25" s="663"/>
      <c r="S25" s="663"/>
      <c r="T25" s="663"/>
      <c r="U25" s="663"/>
      <c r="V25" s="663"/>
      <c r="W25" s="663"/>
      <c r="X25" s="663"/>
      <c r="Y25" s="663"/>
      <c r="Z25" s="663"/>
      <c r="AA25" s="663"/>
      <c r="AB25" s="663"/>
      <c r="AC25" s="663"/>
      <c r="AD25" s="663"/>
      <c r="AE25" s="663"/>
      <c r="AF25" s="663"/>
      <c r="AG25" s="663"/>
      <c r="AH25" s="663"/>
      <c r="AI25" s="663"/>
      <c r="AJ25" s="663"/>
      <c r="AK25" s="663"/>
      <c r="AL25" s="663"/>
      <c r="AM25" s="663"/>
      <c r="AN25" s="663"/>
      <c r="AO25" s="663"/>
      <c r="AP25" s="663"/>
      <c r="AQ25" s="664"/>
    </row>
    <row r="26" spans="3:43" ht="15.95" customHeight="1" x14ac:dyDescent="0.25">
      <c r="C26" s="662"/>
      <c r="D26" s="663"/>
      <c r="E26" s="663"/>
      <c r="F26" s="663"/>
      <c r="G26" s="663"/>
      <c r="H26" s="663"/>
      <c r="I26" s="663"/>
      <c r="J26" s="663"/>
      <c r="K26" s="663"/>
      <c r="L26" s="663"/>
      <c r="M26" s="663"/>
      <c r="N26" s="663"/>
      <c r="O26" s="663"/>
      <c r="P26" s="663"/>
      <c r="Q26" s="663"/>
      <c r="R26" s="663"/>
      <c r="S26" s="663"/>
      <c r="T26" s="663"/>
      <c r="U26" s="663"/>
      <c r="V26" s="663"/>
      <c r="W26" s="663"/>
      <c r="X26" s="663"/>
      <c r="Y26" s="663"/>
      <c r="Z26" s="663"/>
      <c r="AA26" s="663"/>
      <c r="AB26" s="663"/>
      <c r="AC26" s="663"/>
      <c r="AD26" s="663"/>
      <c r="AE26" s="663"/>
      <c r="AF26" s="663"/>
      <c r="AG26" s="663"/>
      <c r="AH26" s="663"/>
      <c r="AI26" s="663"/>
      <c r="AJ26" s="663"/>
      <c r="AK26" s="663"/>
      <c r="AL26" s="663"/>
      <c r="AM26" s="663"/>
      <c r="AN26" s="663"/>
      <c r="AO26" s="663"/>
      <c r="AP26" s="663"/>
      <c r="AQ26" s="664"/>
    </row>
    <row r="27" spans="3:43" ht="15.95" customHeight="1" x14ac:dyDescent="0.25">
      <c r="C27" s="662"/>
      <c r="D27" s="663"/>
      <c r="E27" s="663"/>
      <c r="F27" s="663"/>
      <c r="G27" s="663"/>
      <c r="H27" s="663"/>
      <c r="I27" s="663"/>
      <c r="J27" s="663"/>
      <c r="K27" s="663"/>
      <c r="L27" s="663"/>
      <c r="M27" s="663"/>
      <c r="N27" s="663"/>
      <c r="O27" s="663"/>
      <c r="P27" s="663"/>
      <c r="Q27" s="663"/>
      <c r="R27" s="663"/>
      <c r="S27" s="663"/>
      <c r="T27" s="663"/>
      <c r="U27" s="663"/>
      <c r="V27" s="663"/>
      <c r="W27" s="663"/>
      <c r="X27" s="663"/>
      <c r="Y27" s="663"/>
      <c r="Z27" s="663"/>
      <c r="AA27" s="663"/>
      <c r="AB27" s="663"/>
      <c r="AC27" s="663"/>
      <c r="AD27" s="663"/>
      <c r="AE27" s="663"/>
      <c r="AF27" s="663"/>
      <c r="AG27" s="663"/>
      <c r="AH27" s="663"/>
      <c r="AI27" s="663"/>
      <c r="AJ27" s="663"/>
      <c r="AK27" s="663"/>
      <c r="AL27" s="663"/>
      <c r="AM27" s="663"/>
      <c r="AN27" s="663"/>
      <c r="AO27" s="663"/>
      <c r="AP27" s="663"/>
      <c r="AQ27" s="664"/>
    </row>
    <row r="28" spans="3:43" ht="15.95" customHeight="1" x14ac:dyDescent="0.25">
      <c r="C28" s="662"/>
      <c r="D28" s="663"/>
      <c r="E28" s="663"/>
      <c r="F28" s="663"/>
      <c r="G28" s="663"/>
      <c r="H28" s="663"/>
      <c r="I28" s="663"/>
      <c r="J28" s="663"/>
      <c r="K28" s="663"/>
      <c r="L28" s="663"/>
      <c r="M28" s="663"/>
      <c r="N28" s="663"/>
      <c r="O28" s="663"/>
      <c r="P28" s="663"/>
      <c r="Q28" s="663"/>
      <c r="R28" s="663"/>
      <c r="S28" s="663"/>
      <c r="T28" s="663"/>
      <c r="U28" s="663"/>
      <c r="V28" s="663"/>
      <c r="W28" s="663"/>
      <c r="X28" s="663"/>
      <c r="Y28" s="663"/>
      <c r="Z28" s="663"/>
      <c r="AA28" s="663"/>
      <c r="AB28" s="663"/>
      <c r="AC28" s="663"/>
      <c r="AD28" s="663"/>
      <c r="AE28" s="663"/>
      <c r="AF28" s="663"/>
      <c r="AG28" s="663"/>
      <c r="AH28" s="663"/>
      <c r="AI28" s="663"/>
      <c r="AJ28" s="663"/>
      <c r="AK28" s="663"/>
      <c r="AL28" s="663"/>
      <c r="AM28" s="663"/>
      <c r="AN28" s="663"/>
      <c r="AO28" s="663"/>
      <c r="AP28" s="663"/>
      <c r="AQ28" s="664"/>
    </row>
    <row r="29" spans="3:43" ht="15.95" customHeight="1" x14ac:dyDescent="0.25">
      <c r="C29" s="662"/>
      <c r="D29" s="663"/>
      <c r="E29" s="663"/>
      <c r="F29" s="663"/>
      <c r="G29" s="663"/>
      <c r="H29" s="663"/>
      <c r="I29" s="663"/>
      <c r="J29" s="663"/>
      <c r="K29" s="663"/>
      <c r="L29" s="663"/>
      <c r="M29" s="663"/>
      <c r="N29" s="663"/>
      <c r="O29" s="663"/>
      <c r="P29" s="663"/>
      <c r="Q29" s="663"/>
      <c r="R29" s="663"/>
      <c r="S29" s="663"/>
      <c r="T29" s="663"/>
      <c r="U29" s="663"/>
      <c r="V29" s="663"/>
      <c r="W29" s="663"/>
      <c r="X29" s="663"/>
      <c r="Y29" s="663"/>
      <c r="Z29" s="663"/>
      <c r="AA29" s="663"/>
      <c r="AB29" s="663"/>
      <c r="AC29" s="663"/>
      <c r="AD29" s="663"/>
      <c r="AE29" s="663"/>
      <c r="AF29" s="663"/>
      <c r="AG29" s="663"/>
      <c r="AH29" s="663"/>
      <c r="AI29" s="663"/>
      <c r="AJ29" s="663"/>
      <c r="AK29" s="663"/>
      <c r="AL29" s="663"/>
      <c r="AM29" s="663"/>
      <c r="AN29" s="663"/>
      <c r="AO29" s="663"/>
      <c r="AP29" s="663"/>
      <c r="AQ29" s="664"/>
    </row>
    <row r="30" spans="3:43" ht="15.95" customHeight="1" x14ac:dyDescent="0.25">
      <c r="C30" s="665"/>
      <c r="D30" s="666"/>
      <c r="E30" s="666"/>
      <c r="F30" s="666"/>
      <c r="G30" s="666"/>
      <c r="H30" s="666"/>
      <c r="I30" s="666"/>
      <c r="J30" s="666"/>
      <c r="K30" s="666"/>
      <c r="L30" s="666"/>
      <c r="M30" s="666"/>
      <c r="N30" s="666"/>
      <c r="O30" s="666"/>
      <c r="P30" s="666"/>
      <c r="Q30" s="666"/>
      <c r="R30" s="666"/>
      <c r="S30" s="666"/>
      <c r="T30" s="666"/>
      <c r="U30" s="666"/>
      <c r="V30" s="666"/>
      <c r="W30" s="666"/>
      <c r="X30" s="666"/>
      <c r="Y30" s="666"/>
      <c r="Z30" s="666"/>
      <c r="AA30" s="666"/>
      <c r="AB30" s="666"/>
      <c r="AC30" s="666"/>
      <c r="AD30" s="666"/>
      <c r="AE30" s="666"/>
      <c r="AF30" s="666"/>
      <c r="AG30" s="666"/>
      <c r="AH30" s="666"/>
      <c r="AI30" s="666"/>
      <c r="AJ30" s="666"/>
      <c r="AK30" s="666"/>
      <c r="AL30" s="666"/>
      <c r="AM30" s="666"/>
      <c r="AN30" s="666"/>
      <c r="AO30" s="666"/>
      <c r="AP30" s="666"/>
      <c r="AQ30" s="667"/>
    </row>
    <row r="31" spans="3:43" ht="15.95" customHeight="1" x14ac:dyDescent="0.25">
      <c r="C31" s="145"/>
      <c r="D31" s="145"/>
      <c r="E31" s="145"/>
      <c r="F31" s="145"/>
      <c r="G31" s="145"/>
      <c r="H31" s="145"/>
      <c r="I31" s="145"/>
      <c r="J31" s="145"/>
      <c r="K31" s="145"/>
      <c r="L31" s="145"/>
      <c r="M31" s="145"/>
      <c r="N31" s="145"/>
      <c r="O31" s="145"/>
      <c r="P31" s="145"/>
      <c r="Q31" s="145"/>
      <c r="R31" s="145"/>
      <c r="S31" s="145"/>
      <c r="T31" s="145"/>
      <c r="U31" s="145"/>
      <c r="V31" s="145"/>
      <c r="W31" s="145"/>
      <c r="X31" s="145"/>
      <c r="Y31" s="145"/>
      <c r="Z31" s="145"/>
      <c r="AA31" s="145"/>
      <c r="AB31" s="145"/>
      <c r="AC31" s="145"/>
      <c r="AD31" s="145"/>
      <c r="AE31" s="145"/>
      <c r="AF31" s="145"/>
      <c r="AG31" s="145"/>
      <c r="AH31" s="145"/>
      <c r="AI31" s="145"/>
      <c r="AJ31" s="145"/>
      <c r="AK31" s="145"/>
      <c r="AL31" s="145"/>
      <c r="AM31" s="145"/>
      <c r="AN31" s="145"/>
      <c r="AO31" s="145"/>
      <c r="AP31" s="145"/>
      <c r="AQ31" s="145"/>
    </row>
    <row r="32" spans="3:43" ht="15.95" customHeight="1" x14ac:dyDescent="0.25">
      <c r="C32" s="145"/>
      <c r="D32" s="668" t="s">
        <v>1471</v>
      </c>
      <c r="E32" s="668"/>
      <c r="F32" s="668"/>
      <c r="G32" s="668"/>
      <c r="H32" s="668"/>
      <c r="I32" s="668"/>
      <c r="J32" s="668"/>
      <c r="K32" s="668"/>
      <c r="L32" s="668"/>
      <c r="M32" s="668"/>
      <c r="N32" s="668"/>
      <c r="O32" s="668"/>
      <c r="P32" s="668"/>
      <c r="Q32" s="668"/>
      <c r="R32" s="668"/>
      <c r="S32" s="668"/>
      <c r="T32" s="668"/>
      <c r="U32" s="668"/>
      <c r="V32" s="668"/>
      <c r="W32" s="668"/>
      <c r="X32" s="668"/>
      <c r="Y32" s="668"/>
      <c r="Z32" s="668"/>
      <c r="AA32" s="668"/>
      <c r="AB32" s="668"/>
      <c r="AC32" s="668"/>
      <c r="AD32" s="668"/>
      <c r="AE32" s="668"/>
      <c r="AF32" s="668"/>
      <c r="AG32" s="668"/>
      <c r="AH32" s="668"/>
      <c r="AI32" s="668"/>
      <c r="AJ32" s="668"/>
      <c r="AK32" s="668"/>
      <c r="AL32" s="668"/>
      <c r="AM32" s="668"/>
      <c r="AN32" s="668"/>
      <c r="AO32" s="668"/>
      <c r="AP32" s="668"/>
      <c r="AQ32" s="668"/>
    </row>
    <row r="33" spans="3:43" ht="15.95" customHeight="1" x14ac:dyDescent="0.25">
      <c r="C33" s="152"/>
      <c r="D33" s="668"/>
      <c r="E33" s="668"/>
      <c r="F33" s="668"/>
      <c r="G33" s="668"/>
      <c r="H33" s="668"/>
      <c r="I33" s="668"/>
      <c r="J33" s="668"/>
      <c r="K33" s="668"/>
      <c r="L33" s="668"/>
      <c r="M33" s="668"/>
      <c r="N33" s="668"/>
      <c r="O33" s="668"/>
      <c r="P33" s="668"/>
      <c r="Q33" s="668"/>
      <c r="R33" s="668"/>
      <c r="S33" s="668"/>
      <c r="T33" s="668"/>
      <c r="U33" s="668"/>
      <c r="V33" s="668"/>
      <c r="W33" s="668"/>
      <c r="X33" s="668"/>
      <c r="Y33" s="668"/>
      <c r="Z33" s="668"/>
      <c r="AA33" s="668"/>
      <c r="AB33" s="668"/>
      <c r="AC33" s="668"/>
      <c r="AD33" s="668"/>
      <c r="AE33" s="668"/>
      <c r="AF33" s="668"/>
      <c r="AG33" s="668"/>
      <c r="AH33" s="668"/>
      <c r="AI33" s="668"/>
      <c r="AJ33" s="668"/>
      <c r="AK33" s="668"/>
      <c r="AL33" s="668"/>
      <c r="AM33" s="668"/>
      <c r="AN33" s="668"/>
      <c r="AO33" s="668"/>
      <c r="AP33" s="668"/>
      <c r="AQ33" s="668"/>
    </row>
    <row r="34" spans="3:43" s="67" customFormat="1" ht="15.95" customHeight="1" x14ac:dyDescent="0.25">
      <c r="C34" s="152"/>
      <c r="D34" s="153"/>
      <c r="E34" s="153"/>
      <c r="F34" s="153"/>
      <c r="G34" s="153"/>
      <c r="H34" s="153"/>
      <c r="I34" s="153"/>
      <c r="J34" s="153"/>
      <c r="K34" s="153"/>
      <c r="L34" s="153"/>
      <c r="M34" s="153"/>
      <c r="N34" s="153"/>
      <c r="O34" s="153"/>
      <c r="P34" s="153"/>
      <c r="Q34" s="153"/>
      <c r="R34" s="153"/>
      <c r="S34" s="153"/>
      <c r="T34" s="153"/>
      <c r="U34" s="153"/>
      <c r="V34" s="153"/>
      <c r="W34" s="153"/>
      <c r="X34" s="153"/>
      <c r="Y34" s="153"/>
      <c r="Z34" s="153"/>
      <c r="AA34" s="153"/>
      <c r="AB34" s="153"/>
      <c r="AC34" s="153"/>
      <c r="AD34" s="153"/>
      <c r="AE34" s="153"/>
      <c r="AF34" s="153"/>
      <c r="AG34" s="153"/>
      <c r="AH34" s="153"/>
      <c r="AI34" s="153"/>
      <c r="AJ34" s="153"/>
      <c r="AK34" s="153"/>
      <c r="AL34" s="153"/>
      <c r="AM34" s="153"/>
      <c r="AN34" s="153"/>
      <c r="AO34" s="153"/>
      <c r="AP34" s="153"/>
      <c r="AQ34" s="153"/>
    </row>
    <row r="35" spans="3:43" s="67" customFormat="1" ht="15.95" customHeight="1" x14ac:dyDescent="0.25">
      <c r="C35" s="22"/>
      <c r="D35" s="128"/>
      <c r="E35" s="128"/>
      <c r="F35" s="128"/>
      <c r="G35" s="128"/>
      <c r="H35" s="128"/>
      <c r="I35" s="128"/>
      <c r="J35" s="128"/>
      <c r="K35" s="128"/>
      <c r="L35" s="128"/>
      <c r="M35" s="128"/>
      <c r="N35" s="128"/>
      <c r="O35" s="128"/>
      <c r="P35" s="128"/>
      <c r="Q35" s="128"/>
      <c r="R35" s="128"/>
      <c r="S35" s="128"/>
      <c r="T35" s="128"/>
      <c r="U35" s="128"/>
      <c r="V35" s="128"/>
      <c r="W35" s="128"/>
      <c r="X35" s="128"/>
      <c r="Y35" s="128"/>
      <c r="Z35" s="128"/>
      <c r="AA35" s="128"/>
      <c r="AB35" s="128"/>
      <c r="AC35" s="128"/>
      <c r="AD35" s="128"/>
      <c r="AE35" s="128"/>
      <c r="AF35" s="128"/>
      <c r="AG35" s="128"/>
      <c r="AH35" s="128"/>
      <c r="AI35" s="128"/>
      <c r="AJ35" s="128"/>
      <c r="AK35" s="128"/>
      <c r="AL35" s="128"/>
      <c r="AM35" s="128"/>
      <c r="AN35" s="128"/>
      <c r="AO35" s="128"/>
      <c r="AP35" s="128"/>
      <c r="AQ35" s="128"/>
    </row>
    <row r="36" spans="3:43" s="67" customFormat="1" ht="15.95" hidden="1" customHeight="1" x14ac:dyDescent="0.25">
      <c r="C36" s="22"/>
      <c r="D36" s="143"/>
      <c r="E36" s="143"/>
      <c r="F36" s="143"/>
      <c r="G36" s="143"/>
      <c r="H36" s="143"/>
      <c r="I36" s="143"/>
      <c r="J36" s="143"/>
      <c r="K36" s="143"/>
      <c r="L36" s="143"/>
      <c r="M36" s="143"/>
      <c r="N36" s="143"/>
      <c r="O36" s="143"/>
      <c r="P36" s="143"/>
      <c r="Q36" s="143"/>
      <c r="R36" s="143"/>
      <c r="S36" s="143"/>
      <c r="T36" s="143"/>
      <c r="U36" s="143"/>
      <c r="V36" s="143"/>
      <c r="W36" s="143"/>
      <c r="X36" s="143"/>
      <c r="Y36" s="143"/>
      <c r="Z36" s="143"/>
      <c r="AA36" s="143"/>
      <c r="AB36" s="143"/>
      <c r="AC36" s="143"/>
      <c r="AD36" s="143"/>
      <c r="AE36" s="143"/>
      <c r="AF36" s="143"/>
      <c r="AG36" s="143"/>
      <c r="AH36" s="143"/>
      <c r="AI36" s="143"/>
      <c r="AJ36" s="143"/>
      <c r="AK36" s="143"/>
      <c r="AL36" s="143"/>
      <c r="AM36" s="143"/>
      <c r="AN36" s="143"/>
      <c r="AO36" s="143"/>
      <c r="AP36" s="143"/>
      <c r="AQ36" s="143"/>
    </row>
    <row r="37" spans="3:43" s="67" customFormat="1" ht="15.95" hidden="1" customHeight="1" x14ac:dyDescent="0.25">
      <c r="C37" s="22"/>
      <c r="D37" s="128"/>
      <c r="E37" s="128"/>
      <c r="F37" s="128"/>
      <c r="G37" s="128"/>
      <c r="H37" s="128"/>
      <c r="I37" s="128"/>
      <c r="J37" s="128"/>
      <c r="K37" s="128"/>
      <c r="L37" s="128"/>
      <c r="M37" s="128"/>
      <c r="N37" s="128"/>
      <c r="O37" s="128"/>
      <c r="P37" s="128"/>
      <c r="Q37" s="128"/>
      <c r="R37" s="128"/>
      <c r="S37" s="128"/>
      <c r="T37" s="128"/>
      <c r="U37" s="128"/>
      <c r="V37" s="128"/>
      <c r="W37" s="128"/>
      <c r="X37" s="128"/>
      <c r="Y37" s="128"/>
      <c r="Z37" s="128"/>
      <c r="AA37" s="128"/>
      <c r="AB37" s="128"/>
      <c r="AC37" s="128"/>
      <c r="AD37" s="128"/>
      <c r="AE37" s="128"/>
      <c r="AF37" s="128"/>
      <c r="AG37" s="128"/>
      <c r="AH37" s="128"/>
      <c r="AI37" s="128"/>
      <c r="AJ37" s="128"/>
      <c r="AK37" s="128"/>
      <c r="AL37" s="128"/>
      <c r="AM37" s="128"/>
      <c r="AN37" s="128"/>
      <c r="AO37" s="128"/>
      <c r="AP37" s="128"/>
      <c r="AQ37" s="128"/>
    </row>
    <row r="38" spans="3:43" s="67" customFormat="1" ht="15.95" hidden="1" customHeight="1" x14ac:dyDescent="0.25">
      <c r="C38" s="22"/>
      <c r="D38" s="128"/>
      <c r="E38" s="128"/>
      <c r="F38" s="128"/>
      <c r="G38" s="128"/>
      <c r="H38" s="128"/>
      <c r="I38" s="128"/>
      <c r="J38" s="128"/>
      <c r="K38" s="128"/>
      <c r="L38" s="128"/>
      <c r="M38" s="128"/>
      <c r="N38" s="128"/>
      <c r="O38" s="128"/>
      <c r="P38" s="128"/>
      <c r="Q38" s="128"/>
      <c r="R38" s="128"/>
      <c r="S38" s="128"/>
      <c r="T38" s="128"/>
      <c r="U38" s="128"/>
      <c r="V38" s="128"/>
      <c r="W38" s="128"/>
      <c r="X38" s="128"/>
      <c r="Y38" s="128"/>
      <c r="Z38" s="128"/>
      <c r="AA38" s="128"/>
      <c r="AB38" s="128"/>
      <c r="AC38" s="128"/>
      <c r="AD38" s="128"/>
      <c r="AE38" s="128"/>
      <c r="AF38" s="128"/>
      <c r="AG38" s="128"/>
      <c r="AH38" s="128"/>
      <c r="AI38" s="128"/>
      <c r="AJ38" s="128"/>
      <c r="AK38" s="128"/>
      <c r="AL38" s="128"/>
      <c r="AM38" s="128"/>
      <c r="AN38" s="128"/>
      <c r="AO38" s="128"/>
      <c r="AP38" s="128"/>
      <c r="AQ38" s="128"/>
    </row>
    <row r="39" spans="3:43" s="67" customFormat="1" ht="15.95" hidden="1" customHeight="1" x14ac:dyDescent="0.25">
      <c r="C39" s="22"/>
      <c r="D39" s="128"/>
      <c r="E39" s="128"/>
      <c r="F39" s="128"/>
      <c r="G39" s="128"/>
      <c r="H39" s="128"/>
      <c r="I39" s="128"/>
      <c r="J39" s="128"/>
      <c r="K39" s="128"/>
      <c r="L39" s="128"/>
      <c r="M39" s="128"/>
      <c r="N39" s="128"/>
      <c r="O39" s="128"/>
      <c r="P39" s="128"/>
      <c r="Q39" s="128"/>
      <c r="R39" s="128"/>
      <c r="S39" s="128"/>
      <c r="T39" s="128"/>
      <c r="U39" s="128"/>
      <c r="V39" s="128"/>
      <c r="W39" s="128"/>
      <c r="X39" s="128"/>
      <c r="Y39" s="128"/>
      <c r="Z39" s="128"/>
      <c r="AA39" s="128"/>
      <c r="AB39" s="128"/>
      <c r="AC39" s="128"/>
      <c r="AD39" s="128"/>
      <c r="AE39" s="128"/>
      <c r="AF39" s="128"/>
      <c r="AG39" s="128"/>
      <c r="AH39" s="128"/>
      <c r="AI39" s="128"/>
      <c r="AJ39" s="128"/>
      <c r="AK39" s="128"/>
      <c r="AL39" s="128"/>
      <c r="AM39" s="128"/>
      <c r="AN39" s="128"/>
      <c r="AO39" s="128"/>
      <c r="AP39" s="128"/>
      <c r="AQ39" s="128"/>
    </row>
    <row r="40" spans="3:43" s="67" customFormat="1" ht="15.95" hidden="1" customHeight="1" x14ac:dyDescent="0.25">
      <c r="C40" s="22"/>
      <c r="D40" s="128"/>
      <c r="E40" s="128"/>
      <c r="F40" s="128"/>
      <c r="G40" s="128"/>
      <c r="H40" s="128"/>
      <c r="I40" s="128"/>
      <c r="J40" s="128"/>
      <c r="K40" s="128"/>
      <c r="L40" s="128"/>
      <c r="M40" s="128"/>
      <c r="N40" s="128"/>
      <c r="O40" s="128"/>
      <c r="P40" s="128"/>
      <c r="Q40" s="128"/>
      <c r="R40" s="128"/>
      <c r="S40" s="128"/>
      <c r="T40" s="128"/>
      <c r="U40" s="128"/>
      <c r="V40" s="128"/>
      <c r="W40" s="128"/>
      <c r="X40" s="128"/>
      <c r="Y40" s="128"/>
      <c r="Z40" s="128"/>
      <c r="AA40" s="128"/>
      <c r="AB40" s="128"/>
      <c r="AC40" s="128"/>
      <c r="AD40" s="128"/>
      <c r="AE40" s="128"/>
      <c r="AF40" s="128"/>
      <c r="AG40" s="128"/>
      <c r="AH40" s="128"/>
      <c r="AI40" s="128"/>
      <c r="AJ40" s="128"/>
      <c r="AK40" s="128"/>
      <c r="AL40" s="128"/>
      <c r="AM40" s="128"/>
      <c r="AN40" s="128"/>
      <c r="AO40" s="128"/>
      <c r="AP40" s="128"/>
      <c r="AQ40" s="128"/>
    </row>
    <row r="41" spans="3:43" s="67" customFormat="1" ht="15.95" hidden="1" customHeight="1" x14ac:dyDescent="0.25">
      <c r="C41" s="22"/>
      <c r="D41" s="128"/>
      <c r="E41" s="128"/>
      <c r="F41" s="128"/>
      <c r="G41" s="128"/>
      <c r="H41" s="128"/>
      <c r="I41" s="128"/>
      <c r="J41" s="128"/>
      <c r="K41" s="128"/>
      <c r="L41" s="128"/>
      <c r="M41" s="128"/>
      <c r="N41" s="128"/>
      <c r="O41" s="128"/>
      <c r="P41" s="128"/>
      <c r="Q41" s="128"/>
      <c r="R41" s="128"/>
      <c r="S41" s="128"/>
      <c r="T41" s="128"/>
      <c r="U41" s="128"/>
      <c r="V41" s="128"/>
      <c r="W41" s="128"/>
      <c r="X41" s="128"/>
      <c r="Y41" s="128"/>
      <c r="Z41" s="128"/>
      <c r="AA41" s="128"/>
      <c r="AB41" s="128"/>
      <c r="AC41" s="128"/>
      <c r="AD41" s="128"/>
      <c r="AE41" s="128"/>
      <c r="AF41" s="128"/>
      <c r="AG41" s="128"/>
      <c r="AH41" s="128"/>
      <c r="AI41" s="128"/>
      <c r="AJ41" s="128"/>
      <c r="AK41" s="128"/>
      <c r="AL41" s="128"/>
      <c r="AM41" s="128"/>
      <c r="AN41" s="128"/>
      <c r="AO41" s="128"/>
      <c r="AP41" s="128"/>
      <c r="AQ41" s="128"/>
    </row>
    <row r="42" spans="3:43" s="67" customFormat="1" ht="15.95" hidden="1" customHeight="1" x14ac:dyDescent="0.25">
      <c r="C42" s="22"/>
      <c r="D42" s="128"/>
      <c r="E42" s="128"/>
      <c r="F42" s="128"/>
      <c r="G42" s="128"/>
      <c r="H42" s="128"/>
      <c r="I42" s="128"/>
      <c r="J42" s="128"/>
      <c r="K42" s="128"/>
      <c r="L42" s="128"/>
      <c r="M42" s="128"/>
      <c r="N42" s="128"/>
      <c r="O42" s="128"/>
      <c r="P42" s="128"/>
      <c r="Q42" s="128"/>
      <c r="R42" s="128"/>
      <c r="S42" s="128"/>
      <c r="T42" s="128"/>
      <c r="U42" s="128"/>
      <c r="V42" s="128"/>
      <c r="W42" s="128"/>
      <c r="X42" s="128"/>
      <c r="Y42" s="128"/>
      <c r="Z42" s="128"/>
      <c r="AA42" s="128"/>
      <c r="AB42" s="128"/>
      <c r="AC42" s="128"/>
      <c r="AD42" s="128"/>
      <c r="AE42" s="128"/>
      <c r="AF42" s="128"/>
      <c r="AG42" s="128"/>
      <c r="AH42" s="128"/>
      <c r="AI42" s="128"/>
      <c r="AJ42" s="128"/>
      <c r="AK42" s="128"/>
      <c r="AL42" s="128"/>
      <c r="AM42" s="128"/>
      <c r="AN42" s="128"/>
      <c r="AO42" s="128"/>
      <c r="AP42" s="128"/>
      <c r="AQ42" s="128"/>
    </row>
    <row r="43" spans="3:43" s="67" customFormat="1" ht="15.95" hidden="1" customHeight="1" x14ac:dyDescent="0.25">
      <c r="C43" s="22"/>
      <c r="D43" s="128"/>
      <c r="E43" s="128"/>
      <c r="F43" s="128"/>
      <c r="G43" s="128"/>
      <c r="H43" s="128"/>
      <c r="I43" s="128"/>
      <c r="J43" s="128"/>
      <c r="K43" s="128"/>
      <c r="L43" s="128"/>
      <c r="M43" s="128"/>
      <c r="N43" s="128"/>
      <c r="O43" s="128"/>
      <c r="P43" s="128"/>
      <c r="Q43" s="128"/>
      <c r="R43" s="128"/>
      <c r="S43" s="128"/>
      <c r="T43" s="128"/>
      <c r="U43" s="128"/>
      <c r="V43" s="128"/>
      <c r="W43" s="128"/>
      <c r="X43" s="128"/>
      <c r="Y43" s="128"/>
      <c r="Z43" s="128"/>
      <c r="AA43" s="128"/>
      <c r="AB43" s="128"/>
      <c r="AC43" s="128"/>
      <c r="AD43" s="128"/>
      <c r="AE43" s="128"/>
      <c r="AF43" s="128"/>
      <c r="AG43" s="128"/>
      <c r="AH43" s="128"/>
      <c r="AI43" s="128"/>
      <c r="AJ43" s="128"/>
      <c r="AK43" s="128"/>
      <c r="AL43" s="128"/>
      <c r="AM43" s="128"/>
      <c r="AN43" s="128"/>
      <c r="AO43" s="128"/>
      <c r="AP43" s="128"/>
      <c r="AQ43" s="128"/>
    </row>
    <row r="44" spans="3:43" s="67" customFormat="1" ht="15.95" hidden="1" customHeight="1" x14ac:dyDescent="0.25">
      <c r="C44" s="22"/>
      <c r="D44" s="128"/>
      <c r="E44" s="128"/>
      <c r="F44" s="128"/>
      <c r="G44" s="128"/>
      <c r="H44" s="128"/>
      <c r="I44" s="128"/>
      <c r="J44" s="128"/>
      <c r="K44" s="128"/>
      <c r="L44" s="128"/>
      <c r="M44" s="128"/>
      <c r="N44" s="128"/>
      <c r="O44" s="128"/>
      <c r="P44" s="128"/>
      <c r="Q44" s="128"/>
      <c r="R44" s="128"/>
      <c r="S44" s="128"/>
      <c r="T44" s="128"/>
      <c r="U44" s="128"/>
      <c r="V44" s="128"/>
      <c r="W44" s="128"/>
      <c r="X44" s="128"/>
      <c r="Y44" s="128"/>
      <c r="Z44" s="128"/>
      <c r="AA44" s="128"/>
      <c r="AB44" s="128"/>
      <c r="AC44" s="128"/>
      <c r="AD44" s="128"/>
      <c r="AE44" s="128"/>
      <c r="AF44" s="128"/>
      <c r="AG44" s="128"/>
      <c r="AH44" s="128"/>
      <c r="AI44" s="128"/>
      <c r="AJ44" s="128"/>
      <c r="AK44" s="128"/>
      <c r="AL44" s="128"/>
      <c r="AM44" s="128"/>
      <c r="AN44" s="128"/>
      <c r="AO44" s="128"/>
      <c r="AP44" s="128"/>
      <c r="AQ44" s="128"/>
    </row>
    <row r="45" spans="3:43" s="67" customFormat="1" ht="15.95" hidden="1" customHeight="1" x14ac:dyDescent="0.25">
      <c r="C45" s="22"/>
      <c r="D45" s="128"/>
      <c r="E45" s="128"/>
      <c r="F45" s="128"/>
      <c r="G45" s="128"/>
      <c r="H45" s="128"/>
      <c r="I45" s="128"/>
      <c r="J45" s="128"/>
      <c r="K45" s="128"/>
      <c r="L45" s="128"/>
      <c r="M45" s="128"/>
      <c r="N45" s="128"/>
      <c r="O45" s="128"/>
      <c r="P45" s="128"/>
      <c r="Q45" s="128"/>
      <c r="R45" s="128"/>
      <c r="S45" s="128"/>
      <c r="T45" s="128"/>
      <c r="U45" s="128"/>
      <c r="V45" s="128"/>
      <c r="W45" s="128"/>
      <c r="X45" s="128"/>
      <c r="Y45" s="128"/>
      <c r="Z45" s="128"/>
      <c r="AA45" s="128"/>
      <c r="AB45" s="128"/>
      <c r="AC45" s="128"/>
      <c r="AD45" s="128"/>
      <c r="AE45" s="128"/>
      <c r="AF45" s="128"/>
      <c r="AG45" s="128"/>
      <c r="AH45" s="128"/>
      <c r="AI45" s="128"/>
      <c r="AJ45" s="128"/>
      <c r="AK45" s="128"/>
      <c r="AL45" s="128"/>
      <c r="AM45" s="128"/>
      <c r="AN45" s="128"/>
      <c r="AO45" s="128"/>
      <c r="AP45" s="128"/>
      <c r="AQ45" s="128"/>
    </row>
    <row r="46" spans="3:43" s="67" customFormat="1" ht="15.95" hidden="1" customHeight="1" x14ac:dyDescent="0.25">
      <c r="C46" s="22"/>
      <c r="D46" s="128"/>
      <c r="E46" s="128"/>
      <c r="F46" s="128"/>
      <c r="G46" s="128"/>
      <c r="H46" s="128"/>
      <c r="I46" s="128"/>
      <c r="J46" s="128"/>
      <c r="K46" s="128"/>
      <c r="L46" s="128"/>
      <c r="M46" s="128"/>
      <c r="N46" s="128"/>
      <c r="O46" s="128"/>
      <c r="P46" s="128"/>
      <c r="Q46" s="128"/>
      <c r="R46" s="128"/>
      <c r="S46" s="128"/>
      <c r="T46" s="128"/>
      <c r="U46" s="128"/>
      <c r="V46" s="128"/>
      <c r="W46" s="128"/>
      <c r="X46" s="128"/>
      <c r="Y46" s="128"/>
      <c r="Z46" s="128"/>
      <c r="AA46" s="128"/>
      <c r="AB46" s="128"/>
      <c r="AC46" s="128"/>
      <c r="AD46" s="128"/>
      <c r="AE46" s="128"/>
      <c r="AF46" s="128"/>
      <c r="AG46" s="128"/>
      <c r="AH46" s="128"/>
      <c r="AI46" s="128"/>
      <c r="AJ46" s="128"/>
      <c r="AK46" s="128"/>
      <c r="AL46" s="128"/>
      <c r="AM46" s="128"/>
      <c r="AN46" s="128"/>
      <c r="AO46" s="128"/>
      <c r="AP46" s="128"/>
      <c r="AQ46" s="128"/>
    </row>
    <row r="47" spans="3:43" s="67" customFormat="1" ht="15.95" hidden="1" customHeight="1" x14ac:dyDescent="0.25">
      <c r="C47" s="22"/>
      <c r="D47" s="128"/>
      <c r="E47" s="128"/>
      <c r="F47" s="128"/>
      <c r="G47" s="128"/>
      <c r="H47" s="128"/>
      <c r="I47" s="128"/>
      <c r="J47" s="128"/>
      <c r="K47" s="128"/>
      <c r="L47" s="128"/>
      <c r="M47" s="128"/>
      <c r="N47" s="128"/>
      <c r="O47" s="128"/>
      <c r="P47" s="128"/>
      <c r="Q47" s="128"/>
      <c r="R47" s="128"/>
      <c r="S47" s="128"/>
      <c r="T47" s="128"/>
      <c r="U47" s="128"/>
      <c r="V47" s="128"/>
      <c r="W47" s="128"/>
      <c r="X47" s="128"/>
      <c r="Y47" s="128"/>
      <c r="Z47" s="128"/>
      <c r="AA47" s="128"/>
      <c r="AB47" s="128"/>
      <c r="AC47" s="128"/>
      <c r="AD47" s="128"/>
      <c r="AE47" s="128"/>
      <c r="AF47" s="128"/>
      <c r="AG47" s="128"/>
      <c r="AH47" s="128"/>
      <c r="AI47" s="128"/>
      <c r="AJ47" s="128"/>
      <c r="AK47" s="128"/>
      <c r="AL47" s="128"/>
      <c r="AM47" s="128"/>
      <c r="AN47" s="128"/>
      <c r="AO47" s="128"/>
      <c r="AP47" s="128"/>
      <c r="AQ47" s="128"/>
    </row>
    <row r="48" spans="3:43" s="67" customFormat="1" ht="15.95" hidden="1" customHeight="1" x14ac:dyDescent="0.25">
      <c r="C48" s="22"/>
      <c r="D48" s="128"/>
      <c r="E48" s="128"/>
      <c r="F48" s="128"/>
      <c r="G48" s="128"/>
      <c r="H48" s="128"/>
      <c r="I48" s="128"/>
      <c r="J48" s="128"/>
      <c r="K48" s="128"/>
      <c r="L48" s="128"/>
      <c r="M48" s="128"/>
      <c r="N48" s="128"/>
      <c r="O48" s="128"/>
      <c r="P48" s="128"/>
      <c r="Q48" s="128"/>
      <c r="R48" s="128"/>
      <c r="S48" s="128"/>
      <c r="T48" s="128"/>
      <c r="U48" s="128"/>
      <c r="V48" s="128"/>
      <c r="W48" s="128"/>
      <c r="X48" s="128"/>
      <c r="Y48" s="128"/>
      <c r="Z48" s="128"/>
      <c r="AA48" s="128"/>
      <c r="AB48" s="128"/>
      <c r="AC48" s="128"/>
      <c r="AD48" s="128"/>
      <c r="AE48" s="128"/>
      <c r="AF48" s="128"/>
      <c r="AG48" s="128"/>
      <c r="AH48" s="128"/>
      <c r="AI48" s="128"/>
      <c r="AJ48" s="128"/>
      <c r="AK48" s="128"/>
      <c r="AL48" s="128"/>
      <c r="AM48" s="128"/>
      <c r="AN48" s="128"/>
      <c r="AO48" s="128"/>
      <c r="AP48" s="128"/>
      <c r="AQ48" s="128"/>
    </row>
    <row r="49" spans="3:43" s="67" customFormat="1" ht="15.95" hidden="1" customHeight="1" x14ac:dyDescent="0.25">
      <c r="C49" s="22"/>
      <c r="D49" s="128"/>
      <c r="E49" s="128"/>
      <c r="F49" s="128"/>
      <c r="G49" s="128"/>
      <c r="H49" s="128"/>
      <c r="I49" s="128"/>
      <c r="J49" s="128"/>
      <c r="K49" s="128"/>
      <c r="L49" s="128"/>
      <c r="M49" s="128"/>
      <c r="N49" s="128"/>
      <c r="O49" s="128"/>
      <c r="P49" s="128"/>
      <c r="Q49" s="128"/>
      <c r="R49" s="128"/>
      <c r="S49" s="128"/>
      <c r="T49" s="128"/>
      <c r="U49" s="128"/>
      <c r="V49" s="128"/>
      <c r="W49" s="128"/>
      <c r="X49" s="128"/>
      <c r="Y49" s="128"/>
      <c r="Z49" s="128"/>
      <c r="AA49" s="128"/>
      <c r="AB49" s="128"/>
      <c r="AC49" s="128"/>
      <c r="AD49" s="128"/>
      <c r="AE49" s="128"/>
      <c r="AF49" s="128"/>
      <c r="AG49" s="128"/>
      <c r="AH49" s="128"/>
      <c r="AI49" s="128"/>
      <c r="AJ49" s="128"/>
      <c r="AK49" s="128"/>
      <c r="AL49" s="128"/>
      <c r="AM49" s="128"/>
      <c r="AN49" s="128"/>
      <c r="AO49" s="128"/>
      <c r="AP49" s="128"/>
      <c r="AQ49" s="128"/>
    </row>
    <row r="50" spans="3:43" s="67" customFormat="1" ht="15.95" hidden="1" customHeight="1" x14ac:dyDescent="0.25">
      <c r="C50" s="22"/>
      <c r="D50" s="128"/>
      <c r="E50" s="128"/>
      <c r="F50" s="128"/>
      <c r="G50" s="128"/>
      <c r="H50" s="128"/>
      <c r="I50" s="128"/>
      <c r="J50" s="128"/>
      <c r="K50" s="128"/>
      <c r="L50" s="128"/>
      <c r="M50" s="128"/>
      <c r="N50" s="128"/>
      <c r="O50" s="128"/>
      <c r="P50" s="128"/>
      <c r="Q50" s="128"/>
      <c r="R50" s="128"/>
      <c r="S50" s="128"/>
      <c r="T50" s="128"/>
      <c r="U50" s="128"/>
      <c r="V50" s="128"/>
      <c r="W50" s="128"/>
      <c r="X50" s="128"/>
      <c r="Y50" s="128"/>
      <c r="Z50" s="128"/>
      <c r="AA50" s="128"/>
      <c r="AB50" s="128"/>
      <c r="AC50" s="128"/>
      <c r="AD50" s="128"/>
      <c r="AE50" s="128"/>
      <c r="AF50" s="128"/>
      <c r="AG50" s="128"/>
      <c r="AH50" s="128"/>
      <c r="AI50" s="128"/>
      <c r="AJ50" s="128"/>
      <c r="AK50" s="128"/>
      <c r="AL50" s="128"/>
      <c r="AM50" s="128"/>
      <c r="AN50" s="128"/>
      <c r="AO50" s="128"/>
      <c r="AP50" s="128"/>
      <c r="AQ50" s="128"/>
    </row>
    <row r="51" spans="3:43" s="67" customFormat="1" ht="15.95" hidden="1" customHeight="1" x14ac:dyDescent="0.25">
      <c r="C51" s="22"/>
      <c r="D51" s="128"/>
      <c r="E51" s="128"/>
      <c r="F51" s="128"/>
      <c r="G51" s="128"/>
      <c r="H51" s="128"/>
      <c r="I51" s="128"/>
      <c r="J51" s="128"/>
      <c r="K51" s="128"/>
      <c r="L51" s="128"/>
      <c r="M51" s="128"/>
      <c r="N51" s="128"/>
      <c r="O51" s="128"/>
      <c r="P51" s="128"/>
      <c r="Q51" s="128"/>
      <c r="R51" s="128"/>
      <c r="S51" s="128"/>
      <c r="T51" s="128"/>
      <c r="U51" s="128"/>
      <c r="V51" s="128"/>
      <c r="W51" s="128"/>
      <c r="X51" s="128"/>
      <c r="Y51" s="128"/>
      <c r="Z51" s="128"/>
      <c r="AA51" s="128"/>
      <c r="AB51" s="128"/>
      <c r="AC51" s="128"/>
      <c r="AD51" s="128"/>
      <c r="AE51" s="128"/>
      <c r="AF51" s="128"/>
      <c r="AG51" s="128"/>
      <c r="AH51" s="128"/>
      <c r="AI51" s="128"/>
      <c r="AJ51" s="128"/>
      <c r="AK51" s="128"/>
      <c r="AL51" s="128"/>
      <c r="AM51" s="128"/>
      <c r="AN51" s="128"/>
      <c r="AO51" s="128"/>
      <c r="AP51" s="128"/>
      <c r="AQ51" s="128"/>
    </row>
    <row r="52" spans="3:43" s="67" customFormat="1" ht="15.95" hidden="1" customHeight="1" x14ac:dyDescent="0.25">
      <c r="C52" s="22"/>
      <c r="D52" s="128"/>
      <c r="E52" s="128"/>
      <c r="F52" s="128"/>
      <c r="G52" s="128"/>
      <c r="H52" s="128"/>
      <c r="I52" s="128"/>
      <c r="J52" s="128"/>
      <c r="K52" s="128"/>
      <c r="L52" s="128"/>
      <c r="M52" s="128"/>
      <c r="N52" s="128"/>
      <c r="O52" s="128"/>
      <c r="P52" s="128"/>
      <c r="Q52" s="128"/>
      <c r="R52" s="128"/>
      <c r="S52" s="128"/>
      <c r="T52" s="128"/>
      <c r="U52" s="128"/>
      <c r="V52" s="128"/>
      <c r="W52" s="128"/>
      <c r="X52" s="128"/>
      <c r="Y52" s="128"/>
      <c r="Z52" s="128"/>
      <c r="AA52" s="128"/>
      <c r="AB52" s="128"/>
      <c r="AC52" s="128"/>
      <c r="AD52" s="128"/>
      <c r="AE52" s="128"/>
      <c r="AF52" s="128"/>
      <c r="AG52" s="128"/>
      <c r="AH52" s="128"/>
      <c r="AI52" s="128"/>
      <c r="AJ52" s="128"/>
      <c r="AK52" s="128"/>
      <c r="AL52" s="128"/>
      <c r="AM52" s="128"/>
      <c r="AN52" s="128"/>
      <c r="AO52" s="128"/>
      <c r="AP52" s="128"/>
      <c r="AQ52" s="128"/>
    </row>
    <row r="53" spans="3:43" s="67" customFormat="1" ht="15.95" hidden="1" customHeight="1" x14ac:dyDescent="0.25">
      <c r="C53" s="22"/>
      <c r="D53" s="128"/>
      <c r="E53" s="128"/>
      <c r="F53" s="128"/>
      <c r="G53" s="128"/>
      <c r="H53" s="128"/>
      <c r="I53" s="128"/>
      <c r="J53" s="128"/>
      <c r="K53" s="128"/>
      <c r="L53" s="128"/>
      <c r="M53" s="128"/>
      <c r="N53" s="128"/>
      <c r="O53" s="128"/>
      <c r="P53" s="128"/>
      <c r="Q53" s="128"/>
      <c r="R53" s="128"/>
      <c r="S53" s="128"/>
      <c r="T53" s="128"/>
      <c r="U53" s="128"/>
      <c r="V53" s="128"/>
      <c r="W53" s="128"/>
      <c r="X53" s="128"/>
      <c r="Y53" s="128"/>
      <c r="Z53" s="128"/>
      <c r="AA53" s="128"/>
      <c r="AB53" s="128"/>
      <c r="AC53" s="128"/>
      <c r="AD53" s="128"/>
      <c r="AE53" s="128"/>
      <c r="AF53" s="128"/>
      <c r="AG53" s="128"/>
      <c r="AH53" s="128"/>
      <c r="AI53" s="128"/>
      <c r="AJ53" s="128"/>
      <c r="AK53" s="128"/>
      <c r="AL53" s="128"/>
      <c r="AM53" s="128"/>
      <c r="AN53" s="128"/>
      <c r="AO53" s="128"/>
      <c r="AP53" s="128"/>
      <c r="AQ53" s="128"/>
    </row>
    <row r="54" spans="3:43" s="67" customFormat="1" ht="15.95" hidden="1" customHeight="1" x14ac:dyDescent="0.25">
      <c r="C54" s="22"/>
      <c r="D54" s="128"/>
      <c r="E54" s="128"/>
      <c r="F54" s="128"/>
      <c r="G54" s="128"/>
      <c r="H54" s="128"/>
      <c r="I54" s="128"/>
      <c r="J54" s="128"/>
      <c r="K54" s="128"/>
      <c r="L54" s="128"/>
      <c r="M54" s="128"/>
      <c r="N54" s="128"/>
      <c r="O54" s="128"/>
      <c r="P54" s="128"/>
      <c r="Q54" s="128"/>
      <c r="R54" s="128"/>
      <c r="S54" s="128"/>
      <c r="T54" s="128"/>
      <c r="U54" s="128"/>
      <c r="V54" s="128"/>
      <c r="W54" s="128"/>
      <c r="X54" s="128"/>
      <c r="Y54" s="128"/>
      <c r="Z54" s="128"/>
      <c r="AA54" s="128"/>
      <c r="AB54" s="128"/>
      <c r="AC54" s="128"/>
      <c r="AD54" s="128"/>
      <c r="AE54" s="128"/>
      <c r="AF54" s="128"/>
      <c r="AG54" s="128"/>
      <c r="AH54" s="128"/>
      <c r="AI54" s="128"/>
      <c r="AJ54" s="128"/>
      <c r="AK54" s="128"/>
      <c r="AL54" s="128"/>
      <c r="AM54" s="128"/>
      <c r="AN54" s="128"/>
      <c r="AO54" s="128"/>
      <c r="AP54" s="128"/>
      <c r="AQ54" s="128"/>
    </row>
    <row r="55" spans="3:43" s="67" customFormat="1" ht="15.95" hidden="1" customHeight="1" x14ac:dyDescent="0.25">
      <c r="C55" s="22"/>
      <c r="D55" s="128"/>
      <c r="E55" s="128"/>
      <c r="F55" s="128"/>
      <c r="G55" s="128"/>
      <c r="H55" s="128"/>
      <c r="I55" s="128"/>
      <c r="J55" s="128"/>
      <c r="K55" s="128"/>
      <c r="L55" s="128"/>
      <c r="M55" s="128"/>
      <c r="N55" s="128"/>
      <c r="O55" s="128"/>
      <c r="P55" s="128"/>
      <c r="Q55" s="128"/>
      <c r="R55" s="128"/>
      <c r="S55" s="128"/>
      <c r="T55" s="128"/>
      <c r="U55" s="128"/>
      <c r="V55" s="128"/>
      <c r="W55" s="128"/>
      <c r="X55" s="128"/>
      <c r="Y55" s="128"/>
      <c r="Z55" s="128"/>
      <c r="AA55" s="128"/>
      <c r="AB55" s="128"/>
      <c r="AC55" s="128"/>
      <c r="AD55" s="128"/>
      <c r="AE55" s="128"/>
      <c r="AF55" s="128"/>
      <c r="AG55" s="128"/>
      <c r="AH55" s="128"/>
      <c r="AI55" s="128"/>
      <c r="AJ55" s="128"/>
      <c r="AK55" s="128"/>
      <c r="AL55" s="128"/>
      <c r="AM55" s="128"/>
      <c r="AN55" s="128"/>
      <c r="AO55" s="128"/>
      <c r="AP55" s="128"/>
      <c r="AQ55" s="128"/>
    </row>
    <row r="56" spans="3:43" s="67" customFormat="1" ht="15.95" hidden="1" customHeight="1" x14ac:dyDescent="0.25">
      <c r="C56" s="22"/>
      <c r="D56" s="128"/>
      <c r="E56" s="128"/>
      <c r="F56" s="128"/>
      <c r="G56" s="128"/>
      <c r="H56" s="128"/>
      <c r="I56" s="128"/>
      <c r="J56" s="128"/>
      <c r="K56" s="128"/>
      <c r="L56" s="128"/>
      <c r="M56" s="128"/>
      <c r="N56" s="128"/>
      <c r="O56" s="128"/>
      <c r="P56" s="128"/>
      <c r="Q56" s="128"/>
      <c r="R56" s="128"/>
      <c r="S56" s="128"/>
      <c r="T56" s="128"/>
      <c r="U56" s="128"/>
      <c r="V56" s="128"/>
      <c r="W56" s="128"/>
      <c r="X56" s="128"/>
      <c r="Y56" s="128"/>
      <c r="Z56" s="128"/>
      <c r="AA56" s="128"/>
      <c r="AB56" s="128"/>
      <c r="AC56" s="128"/>
      <c r="AD56" s="128"/>
      <c r="AE56" s="128"/>
      <c r="AF56" s="128"/>
      <c r="AG56" s="128"/>
      <c r="AH56" s="128"/>
      <c r="AI56" s="128"/>
      <c r="AJ56" s="128"/>
      <c r="AK56" s="128"/>
      <c r="AL56" s="128"/>
      <c r="AM56" s="128"/>
      <c r="AN56" s="128"/>
      <c r="AO56" s="128"/>
      <c r="AP56" s="128"/>
      <c r="AQ56" s="128"/>
    </row>
    <row r="57" spans="3:43" s="67" customFormat="1" ht="15.95" hidden="1" customHeight="1" x14ac:dyDescent="0.25">
      <c r="C57" s="22"/>
      <c r="D57" s="128"/>
      <c r="E57" s="128"/>
      <c r="F57" s="128"/>
      <c r="G57" s="128"/>
      <c r="H57" s="128"/>
      <c r="I57" s="128"/>
      <c r="J57" s="128"/>
      <c r="K57" s="128"/>
      <c r="L57" s="128"/>
      <c r="M57" s="128"/>
      <c r="N57" s="128"/>
      <c r="O57" s="128"/>
      <c r="P57" s="128"/>
      <c r="Q57" s="128"/>
      <c r="R57" s="128"/>
      <c r="S57" s="128"/>
      <c r="T57" s="128"/>
      <c r="U57" s="128"/>
      <c r="V57" s="128"/>
      <c r="W57" s="128"/>
      <c r="X57" s="128"/>
      <c r="Y57" s="128"/>
      <c r="Z57" s="128"/>
      <c r="AA57" s="128"/>
      <c r="AB57" s="128"/>
      <c r="AC57" s="128"/>
      <c r="AD57" s="128"/>
      <c r="AE57" s="128"/>
      <c r="AF57" s="128"/>
      <c r="AG57" s="128"/>
      <c r="AH57" s="128"/>
      <c r="AI57" s="128"/>
      <c r="AJ57" s="128"/>
      <c r="AK57" s="128"/>
      <c r="AL57" s="128"/>
      <c r="AM57" s="128"/>
      <c r="AN57" s="128"/>
      <c r="AO57" s="128"/>
      <c r="AP57" s="128"/>
      <c r="AQ57" s="128"/>
    </row>
    <row r="58" spans="3:43" s="67" customFormat="1" ht="15.95" hidden="1" customHeight="1" x14ac:dyDescent="0.25">
      <c r="C58" s="22"/>
      <c r="D58" s="128"/>
      <c r="E58" s="128"/>
      <c r="F58" s="128"/>
      <c r="G58" s="128"/>
      <c r="H58" s="128"/>
      <c r="I58" s="128"/>
      <c r="J58" s="128"/>
      <c r="K58" s="128"/>
      <c r="L58" s="128"/>
      <c r="M58" s="128"/>
      <c r="N58" s="128"/>
      <c r="O58" s="128"/>
      <c r="P58" s="128"/>
      <c r="Q58" s="128"/>
      <c r="R58" s="128"/>
      <c r="S58" s="128"/>
      <c r="T58" s="128"/>
      <c r="U58" s="128"/>
      <c r="V58" s="128"/>
      <c r="W58" s="128"/>
      <c r="X58" s="128"/>
      <c r="Y58" s="128"/>
      <c r="Z58" s="128"/>
      <c r="AA58" s="128"/>
      <c r="AB58" s="128"/>
      <c r="AC58" s="128"/>
      <c r="AD58" s="128"/>
      <c r="AE58" s="128"/>
      <c r="AF58" s="128"/>
      <c r="AG58" s="128"/>
      <c r="AH58" s="128"/>
      <c r="AI58" s="128"/>
      <c r="AJ58" s="128"/>
      <c r="AK58" s="128"/>
      <c r="AL58" s="128"/>
      <c r="AM58" s="128"/>
      <c r="AN58" s="128"/>
      <c r="AO58" s="128"/>
      <c r="AP58" s="128"/>
      <c r="AQ58" s="128"/>
    </row>
    <row r="59" spans="3:43" s="67" customFormat="1" ht="15.95" hidden="1" customHeight="1" x14ac:dyDescent="0.25">
      <c r="C59" s="22"/>
      <c r="D59" s="128"/>
      <c r="E59" s="128"/>
      <c r="F59" s="128"/>
      <c r="G59" s="128"/>
      <c r="H59" s="128"/>
      <c r="I59" s="128"/>
      <c r="J59" s="128"/>
      <c r="K59" s="128"/>
      <c r="L59" s="128"/>
      <c r="M59" s="128"/>
      <c r="N59" s="128"/>
      <c r="O59" s="128"/>
      <c r="P59" s="128"/>
      <c r="Q59" s="128"/>
      <c r="R59" s="128"/>
      <c r="S59" s="128"/>
      <c r="T59" s="128"/>
      <c r="U59" s="128"/>
      <c r="V59" s="128"/>
      <c r="W59" s="128"/>
      <c r="X59" s="128"/>
      <c r="Y59" s="128"/>
      <c r="Z59" s="128"/>
      <c r="AA59" s="128"/>
      <c r="AB59" s="128"/>
      <c r="AC59" s="128"/>
      <c r="AD59" s="128"/>
      <c r="AE59" s="128"/>
      <c r="AF59" s="128"/>
      <c r="AG59" s="128"/>
      <c r="AH59" s="128"/>
      <c r="AI59" s="128"/>
      <c r="AJ59" s="128"/>
      <c r="AK59" s="128"/>
      <c r="AL59" s="128"/>
      <c r="AM59" s="128"/>
      <c r="AN59" s="128"/>
      <c r="AO59" s="128"/>
      <c r="AP59" s="128"/>
      <c r="AQ59" s="128"/>
    </row>
    <row r="60" spans="3:43" s="67" customFormat="1" ht="15.95" hidden="1" customHeight="1" x14ac:dyDescent="0.25">
      <c r="C60" s="22"/>
      <c r="D60" s="128"/>
      <c r="E60" s="128"/>
      <c r="F60" s="128"/>
      <c r="G60" s="128"/>
      <c r="H60" s="128"/>
      <c r="I60" s="128"/>
      <c r="J60" s="128"/>
      <c r="K60" s="128"/>
      <c r="L60" s="128"/>
      <c r="M60" s="128"/>
      <c r="N60" s="128"/>
      <c r="O60" s="128"/>
      <c r="P60" s="128"/>
      <c r="Q60" s="128"/>
      <c r="R60" s="128"/>
      <c r="S60" s="128"/>
      <c r="T60" s="128"/>
      <c r="U60" s="128"/>
      <c r="V60" s="128"/>
      <c r="W60" s="128"/>
      <c r="X60" s="128"/>
      <c r="Y60" s="128"/>
      <c r="Z60" s="128"/>
      <c r="AA60" s="128"/>
      <c r="AB60" s="128"/>
      <c r="AC60" s="128"/>
      <c r="AD60" s="128"/>
      <c r="AE60" s="128"/>
      <c r="AF60" s="128"/>
      <c r="AG60" s="128"/>
      <c r="AH60" s="128"/>
      <c r="AI60" s="128"/>
      <c r="AJ60" s="128"/>
      <c r="AK60" s="128"/>
      <c r="AL60" s="128"/>
      <c r="AM60" s="128"/>
      <c r="AN60" s="128"/>
      <c r="AO60" s="128"/>
      <c r="AP60" s="128"/>
      <c r="AQ60" s="128"/>
    </row>
    <row r="61" spans="3:43" s="67" customFormat="1" ht="15.95" hidden="1" customHeight="1" x14ac:dyDescent="0.25">
      <c r="C61" s="22"/>
      <c r="D61" s="128"/>
      <c r="E61" s="128"/>
      <c r="F61" s="128"/>
      <c r="G61" s="128"/>
      <c r="H61" s="128"/>
      <c r="I61" s="128"/>
      <c r="J61" s="128"/>
      <c r="K61" s="128"/>
      <c r="L61" s="128"/>
      <c r="M61" s="128"/>
      <c r="N61" s="128"/>
      <c r="O61" s="128"/>
      <c r="P61" s="128"/>
      <c r="Q61" s="128"/>
      <c r="R61" s="128"/>
      <c r="S61" s="128"/>
      <c r="T61" s="128"/>
      <c r="U61" s="128"/>
      <c r="V61" s="128"/>
      <c r="W61" s="128"/>
      <c r="X61" s="128"/>
      <c r="Y61" s="128"/>
      <c r="Z61" s="128"/>
      <c r="AA61" s="128"/>
      <c r="AB61" s="128"/>
      <c r="AC61" s="128"/>
      <c r="AD61" s="128"/>
      <c r="AE61" s="128"/>
      <c r="AF61" s="128"/>
      <c r="AG61" s="128"/>
      <c r="AH61" s="128"/>
      <c r="AI61" s="128"/>
      <c r="AJ61" s="128"/>
      <c r="AK61" s="128"/>
      <c r="AL61" s="128"/>
      <c r="AM61" s="128"/>
      <c r="AN61" s="128"/>
      <c r="AO61" s="128"/>
      <c r="AP61" s="128"/>
      <c r="AQ61" s="128"/>
    </row>
    <row r="62" spans="3:43" s="67" customFormat="1" ht="15.95" hidden="1" customHeight="1" x14ac:dyDescent="0.25">
      <c r="C62" s="22"/>
      <c r="D62" s="128"/>
      <c r="E62" s="128"/>
      <c r="F62" s="128"/>
      <c r="G62" s="128"/>
      <c r="H62" s="128"/>
      <c r="I62" s="128"/>
      <c r="J62" s="128"/>
      <c r="K62" s="128"/>
      <c r="L62" s="128"/>
      <c r="M62" s="128"/>
      <c r="N62" s="128"/>
      <c r="O62" s="128"/>
      <c r="P62" s="128"/>
      <c r="Q62" s="128"/>
      <c r="R62" s="128"/>
      <c r="S62" s="128"/>
      <c r="T62" s="128"/>
      <c r="U62" s="128"/>
      <c r="V62" s="128"/>
      <c r="W62" s="128"/>
      <c r="X62" s="128"/>
      <c r="Y62" s="128"/>
      <c r="Z62" s="128"/>
      <c r="AA62" s="128"/>
      <c r="AB62" s="128"/>
      <c r="AC62" s="128"/>
      <c r="AD62" s="128"/>
      <c r="AE62" s="128"/>
      <c r="AF62" s="128"/>
      <c r="AG62" s="128"/>
      <c r="AH62" s="128"/>
      <c r="AI62" s="128"/>
      <c r="AJ62" s="128"/>
      <c r="AK62" s="128"/>
      <c r="AL62" s="128"/>
      <c r="AM62" s="128"/>
      <c r="AN62" s="128"/>
      <c r="AO62" s="128"/>
      <c r="AP62" s="128"/>
      <c r="AQ62" s="128"/>
    </row>
    <row r="63" spans="3:43" s="67" customFormat="1" ht="15.95" hidden="1" customHeight="1" x14ac:dyDescent="0.25">
      <c r="C63" s="22"/>
      <c r="D63" s="128"/>
      <c r="E63" s="128"/>
      <c r="F63" s="128"/>
      <c r="G63" s="128"/>
      <c r="H63" s="128"/>
      <c r="I63" s="128"/>
      <c r="J63" s="128"/>
      <c r="K63" s="128"/>
      <c r="L63" s="128"/>
      <c r="M63" s="128"/>
      <c r="N63" s="128"/>
      <c r="O63" s="128"/>
      <c r="P63" s="128"/>
      <c r="Q63" s="128"/>
      <c r="R63" s="128"/>
      <c r="S63" s="128"/>
      <c r="T63" s="128"/>
      <c r="U63" s="128"/>
      <c r="V63" s="128"/>
      <c r="W63" s="128"/>
      <c r="X63" s="128"/>
      <c r="Y63" s="128"/>
      <c r="Z63" s="128"/>
      <c r="AA63" s="128"/>
      <c r="AB63" s="128"/>
      <c r="AC63" s="128"/>
      <c r="AD63" s="128"/>
      <c r="AE63" s="128"/>
      <c r="AF63" s="128"/>
      <c r="AG63" s="128"/>
      <c r="AH63" s="128"/>
      <c r="AI63" s="128"/>
      <c r="AJ63" s="128"/>
      <c r="AK63" s="128"/>
      <c r="AL63" s="128"/>
      <c r="AM63" s="128"/>
      <c r="AN63" s="128"/>
      <c r="AO63" s="128"/>
      <c r="AP63" s="128"/>
      <c r="AQ63" s="128"/>
    </row>
    <row r="64" spans="3:43" s="67" customFormat="1" ht="15.95" hidden="1" customHeight="1" x14ac:dyDescent="0.25">
      <c r="C64" s="22"/>
      <c r="D64" s="128"/>
      <c r="E64" s="128"/>
      <c r="F64" s="128"/>
      <c r="G64" s="128"/>
      <c r="H64" s="128"/>
      <c r="I64" s="128"/>
      <c r="J64" s="128"/>
      <c r="K64" s="128"/>
      <c r="L64" s="128"/>
      <c r="M64" s="128"/>
      <c r="N64" s="128"/>
      <c r="O64" s="128"/>
      <c r="P64" s="128"/>
      <c r="Q64" s="128"/>
      <c r="R64" s="128"/>
      <c r="S64" s="128"/>
      <c r="T64" s="128"/>
      <c r="U64" s="128"/>
      <c r="V64" s="128"/>
      <c r="W64" s="128"/>
      <c r="X64" s="128"/>
      <c r="Y64" s="128"/>
      <c r="Z64" s="128"/>
      <c r="AA64" s="128"/>
      <c r="AB64" s="128"/>
      <c r="AC64" s="128"/>
      <c r="AD64" s="128"/>
      <c r="AE64" s="128"/>
      <c r="AF64" s="128"/>
      <c r="AG64" s="128"/>
      <c r="AH64" s="128"/>
      <c r="AI64" s="128"/>
      <c r="AJ64" s="128"/>
      <c r="AK64" s="128"/>
      <c r="AL64" s="128"/>
      <c r="AM64" s="128"/>
      <c r="AN64" s="128"/>
      <c r="AO64" s="128"/>
      <c r="AP64" s="128"/>
      <c r="AQ64" s="128"/>
    </row>
    <row r="65" spans="3:43" s="67" customFormat="1" ht="15.95" hidden="1" customHeight="1" x14ac:dyDescent="0.25">
      <c r="C65" s="22"/>
      <c r="D65" s="128"/>
      <c r="E65" s="128"/>
      <c r="F65" s="128"/>
      <c r="G65" s="128"/>
      <c r="H65" s="128"/>
      <c r="I65" s="128"/>
      <c r="J65" s="128"/>
      <c r="K65" s="128"/>
      <c r="L65" s="128"/>
      <c r="M65" s="128"/>
      <c r="N65" s="128"/>
      <c r="O65" s="128"/>
      <c r="P65" s="128"/>
      <c r="Q65" s="128"/>
      <c r="R65" s="128"/>
      <c r="S65" s="128"/>
      <c r="T65" s="128"/>
      <c r="U65" s="128"/>
      <c r="V65" s="128"/>
      <c r="W65" s="128"/>
      <c r="X65" s="128"/>
      <c r="Y65" s="128"/>
      <c r="Z65" s="128"/>
      <c r="AA65" s="128"/>
      <c r="AB65" s="128"/>
      <c r="AC65" s="128"/>
      <c r="AD65" s="128"/>
      <c r="AE65" s="128"/>
      <c r="AF65" s="128"/>
      <c r="AG65" s="128"/>
      <c r="AH65" s="128"/>
      <c r="AI65" s="128"/>
      <c r="AJ65" s="128"/>
      <c r="AK65" s="128"/>
      <c r="AL65" s="128"/>
      <c r="AM65" s="128"/>
      <c r="AN65" s="128"/>
      <c r="AO65" s="128"/>
      <c r="AP65" s="128"/>
      <c r="AQ65" s="128"/>
    </row>
    <row r="66" spans="3:43" s="67" customFormat="1" ht="15.95" hidden="1" customHeight="1" x14ac:dyDescent="0.25">
      <c r="C66" s="22"/>
      <c r="D66" s="128"/>
      <c r="E66" s="128"/>
      <c r="F66" s="128"/>
      <c r="G66" s="128"/>
      <c r="H66" s="128"/>
      <c r="I66" s="128"/>
      <c r="J66" s="128"/>
      <c r="K66" s="128"/>
      <c r="L66" s="128"/>
      <c r="M66" s="128"/>
      <c r="N66" s="128"/>
      <c r="O66" s="128"/>
      <c r="P66" s="128"/>
      <c r="Q66" s="128"/>
      <c r="R66" s="128"/>
      <c r="S66" s="128"/>
      <c r="T66" s="128"/>
      <c r="U66" s="128"/>
      <c r="V66" s="128"/>
      <c r="W66" s="128"/>
      <c r="X66" s="128"/>
      <c r="Y66" s="128"/>
      <c r="Z66" s="128"/>
      <c r="AA66" s="128"/>
      <c r="AB66" s="128"/>
      <c r="AC66" s="128"/>
      <c r="AD66" s="128"/>
      <c r="AE66" s="128"/>
      <c r="AF66" s="128"/>
      <c r="AG66" s="128"/>
      <c r="AH66" s="128"/>
      <c r="AI66" s="128"/>
      <c r="AJ66" s="128"/>
      <c r="AK66" s="128"/>
      <c r="AL66" s="128"/>
      <c r="AM66" s="128"/>
      <c r="AN66" s="128"/>
      <c r="AO66" s="128"/>
      <c r="AP66" s="128"/>
      <c r="AQ66" s="128"/>
    </row>
    <row r="67" spans="3:43" s="67" customFormat="1" ht="15.95" hidden="1" customHeight="1" x14ac:dyDescent="0.25">
      <c r="C67" s="22"/>
      <c r="D67" s="128"/>
      <c r="E67" s="128"/>
      <c r="F67" s="128"/>
      <c r="G67" s="128"/>
      <c r="H67" s="128"/>
      <c r="I67" s="128"/>
      <c r="J67" s="128"/>
      <c r="K67" s="128"/>
      <c r="L67" s="128"/>
      <c r="M67" s="128"/>
      <c r="N67" s="128"/>
      <c r="O67" s="128"/>
      <c r="P67" s="128"/>
      <c r="Q67" s="128"/>
      <c r="R67" s="128"/>
      <c r="S67" s="128"/>
      <c r="T67" s="128"/>
      <c r="U67" s="128"/>
      <c r="V67" s="128"/>
      <c r="W67" s="128"/>
      <c r="X67" s="128"/>
      <c r="Y67" s="128"/>
      <c r="Z67" s="128"/>
      <c r="AA67" s="128"/>
      <c r="AB67" s="128"/>
      <c r="AC67" s="128"/>
      <c r="AD67" s="128"/>
      <c r="AE67" s="128"/>
      <c r="AF67" s="128"/>
      <c r="AG67" s="128"/>
      <c r="AH67" s="128"/>
      <c r="AI67" s="128"/>
      <c r="AJ67" s="128"/>
      <c r="AK67" s="128"/>
      <c r="AL67" s="128"/>
      <c r="AM67" s="128"/>
      <c r="AN67" s="128"/>
      <c r="AO67" s="128"/>
      <c r="AP67" s="128"/>
      <c r="AQ67" s="128"/>
    </row>
    <row r="68" spans="3:43" s="67" customFormat="1" ht="15.95" hidden="1" customHeight="1" x14ac:dyDescent="0.25">
      <c r="C68" s="22"/>
      <c r="D68" s="128"/>
      <c r="E68" s="128"/>
      <c r="F68" s="128"/>
      <c r="G68" s="128"/>
      <c r="H68" s="128"/>
      <c r="I68" s="128"/>
      <c r="J68" s="128"/>
      <c r="K68" s="128"/>
      <c r="L68" s="128"/>
      <c r="M68" s="128"/>
      <c r="N68" s="128"/>
      <c r="O68" s="128"/>
      <c r="P68" s="128"/>
      <c r="Q68" s="128"/>
      <c r="R68" s="128"/>
      <c r="S68" s="128"/>
      <c r="T68" s="128"/>
      <c r="U68" s="128"/>
      <c r="V68" s="128"/>
      <c r="W68" s="128"/>
      <c r="X68" s="128"/>
      <c r="Y68" s="128"/>
      <c r="Z68" s="128"/>
      <c r="AA68" s="128"/>
      <c r="AB68" s="128"/>
      <c r="AC68" s="128"/>
      <c r="AD68" s="128"/>
      <c r="AE68" s="128"/>
      <c r="AF68" s="128"/>
      <c r="AG68" s="128"/>
      <c r="AH68" s="128"/>
      <c r="AI68" s="128"/>
      <c r="AJ68" s="128"/>
      <c r="AK68" s="128"/>
      <c r="AL68" s="128"/>
      <c r="AM68" s="128"/>
      <c r="AN68" s="128"/>
      <c r="AO68" s="128"/>
      <c r="AP68" s="128"/>
      <c r="AQ68" s="128"/>
    </row>
    <row r="69" spans="3:43" s="67" customFormat="1" ht="15.95" hidden="1" customHeight="1" x14ac:dyDescent="0.25">
      <c r="C69" s="22"/>
      <c r="D69" s="128"/>
      <c r="E69" s="128"/>
      <c r="F69" s="128"/>
      <c r="G69" s="128"/>
      <c r="H69" s="128"/>
      <c r="I69" s="128"/>
      <c r="J69" s="128"/>
      <c r="K69" s="128"/>
      <c r="L69" s="128"/>
      <c r="M69" s="128"/>
      <c r="N69" s="128"/>
      <c r="O69" s="128"/>
      <c r="P69" s="128"/>
      <c r="Q69" s="128"/>
      <c r="R69" s="128"/>
      <c r="S69" s="128"/>
      <c r="T69" s="128"/>
      <c r="U69" s="128"/>
      <c r="V69" s="128"/>
      <c r="W69" s="128"/>
      <c r="X69" s="128"/>
      <c r="Y69" s="128"/>
      <c r="Z69" s="128"/>
      <c r="AA69" s="128"/>
      <c r="AB69" s="128"/>
      <c r="AC69" s="128"/>
      <c r="AD69" s="128"/>
      <c r="AE69" s="128"/>
      <c r="AF69" s="128"/>
      <c r="AG69" s="128"/>
      <c r="AH69" s="128"/>
      <c r="AI69" s="128"/>
      <c r="AJ69" s="128"/>
      <c r="AK69" s="128"/>
      <c r="AL69" s="128"/>
      <c r="AM69" s="128"/>
      <c r="AN69" s="128"/>
      <c r="AO69" s="128"/>
      <c r="AP69" s="128"/>
      <c r="AQ69" s="128"/>
    </row>
    <row r="70" spans="3:43" s="67" customFormat="1" ht="15.95" hidden="1" customHeight="1" x14ac:dyDescent="0.25">
      <c r="C70" s="22"/>
      <c r="D70" s="128"/>
      <c r="E70" s="128"/>
      <c r="F70" s="128"/>
      <c r="G70" s="128"/>
      <c r="H70" s="128"/>
      <c r="I70" s="128"/>
      <c r="J70" s="128"/>
      <c r="K70" s="128"/>
      <c r="L70" s="128"/>
      <c r="M70" s="128"/>
      <c r="N70" s="128"/>
      <c r="O70" s="128"/>
      <c r="P70" s="128"/>
      <c r="Q70" s="128"/>
      <c r="R70" s="128"/>
      <c r="S70" s="128"/>
      <c r="T70" s="128"/>
      <c r="U70" s="128"/>
      <c r="V70" s="128"/>
      <c r="W70" s="128"/>
      <c r="X70" s="128"/>
      <c r="Y70" s="128"/>
      <c r="Z70" s="128"/>
      <c r="AA70" s="128"/>
      <c r="AB70" s="128"/>
      <c r="AC70" s="128"/>
      <c r="AD70" s="128"/>
      <c r="AE70" s="128"/>
      <c r="AF70" s="128"/>
      <c r="AG70" s="128"/>
      <c r="AH70" s="128"/>
      <c r="AI70" s="128"/>
      <c r="AJ70" s="128"/>
      <c r="AK70" s="128"/>
      <c r="AL70" s="128"/>
      <c r="AM70" s="128"/>
      <c r="AN70" s="128"/>
      <c r="AO70" s="128"/>
      <c r="AP70" s="128"/>
      <c r="AQ70" s="128"/>
    </row>
    <row r="71" spans="3:43" s="67" customFormat="1" ht="15.95" hidden="1" customHeight="1" x14ac:dyDescent="0.25">
      <c r="C71" s="22"/>
      <c r="D71" s="128"/>
      <c r="E71" s="128"/>
      <c r="F71" s="128"/>
      <c r="G71" s="128"/>
      <c r="H71" s="128"/>
      <c r="I71" s="128"/>
      <c r="J71" s="128"/>
      <c r="K71" s="128"/>
      <c r="L71" s="128"/>
      <c r="M71" s="128"/>
      <c r="N71" s="128"/>
      <c r="O71" s="128"/>
      <c r="P71" s="128"/>
      <c r="Q71" s="128"/>
      <c r="R71" s="128"/>
      <c r="S71" s="128"/>
      <c r="T71" s="128"/>
      <c r="U71" s="128"/>
      <c r="V71" s="128"/>
      <c r="W71" s="128"/>
      <c r="X71" s="128"/>
      <c r="Y71" s="128"/>
      <c r="Z71" s="128"/>
      <c r="AA71" s="128"/>
      <c r="AB71" s="128"/>
      <c r="AC71" s="128"/>
      <c r="AD71" s="128"/>
      <c r="AE71" s="128"/>
      <c r="AF71" s="128"/>
      <c r="AG71" s="128"/>
      <c r="AH71" s="128"/>
      <c r="AI71" s="128"/>
      <c r="AJ71" s="128"/>
      <c r="AK71" s="128"/>
      <c r="AL71" s="128"/>
      <c r="AM71" s="128"/>
      <c r="AN71" s="128"/>
      <c r="AO71" s="128"/>
      <c r="AP71" s="128"/>
      <c r="AQ71" s="128"/>
    </row>
    <row r="72" spans="3:43" s="67" customFormat="1" ht="15.95" hidden="1" customHeight="1" x14ac:dyDescent="0.25">
      <c r="C72" s="22"/>
      <c r="D72" s="128"/>
      <c r="E72" s="128"/>
      <c r="F72" s="128"/>
      <c r="G72" s="128"/>
      <c r="H72" s="128"/>
      <c r="I72" s="128"/>
      <c r="J72" s="128"/>
      <c r="K72" s="128"/>
      <c r="L72" s="128"/>
      <c r="M72" s="128"/>
      <c r="N72" s="128"/>
      <c r="O72" s="128"/>
      <c r="P72" s="128"/>
      <c r="Q72" s="128"/>
      <c r="R72" s="128"/>
      <c r="S72" s="128"/>
      <c r="T72" s="128"/>
      <c r="U72" s="128"/>
      <c r="V72" s="128"/>
      <c r="W72" s="128"/>
      <c r="X72" s="128"/>
      <c r="Y72" s="128"/>
      <c r="Z72" s="128"/>
      <c r="AA72" s="128"/>
      <c r="AB72" s="128"/>
      <c r="AC72" s="128"/>
      <c r="AD72" s="128"/>
      <c r="AE72" s="128"/>
      <c r="AF72" s="128"/>
      <c r="AG72" s="128"/>
      <c r="AH72" s="128"/>
      <c r="AI72" s="128"/>
      <c r="AJ72" s="128"/>
      <c r="AK72" s="128"/>
      <c r="AL72" s="128"/>
      <c r="AM72" s="128"/>
      <c r="AN72" s="128"/>
      <c r="AO72" s="128"/>
      <c r="AP72" s="128"/>
      <c r="AQ72" s="128"/>
    </row>
    <row r="73" spans="3:43" s="67" customFormat="1" ht="15.95" hidden="1" customHeight="1" x14ac:dyDescent="0.25">
      <c r="C73" s="22"/>
      <c r="D73" s="128"/>
      <c r="E73" s="128"/>
      <c r="F73" s="128"/>
      <c r="G73" s="128"/>
      <c r="H73" s="128"/>
      <c r="I73" s="128"/>
      <c r="J73" s="128"/>
      <c r="K73" s="128"/>
      <c r="L73" s="128"/>
      <c r="M73" s="128"/>
      <c r="N73" s="128"/>
      <c r="O73" s="128"/>
      <c r="P73" s="128"/>
      <c r="Q73" s="128"/>
      <c r="R73" s="128"/>
      <c r="S73" s="128"/>
      <c r="T73" s="128"/>
      <c r="U73" s="128"/>
      <c r="V73" s="128"/>
      <c r="W73" s="128"/>
      <c r="X73" s="128"/>
      <c r="Y73" s="128"/>
      <c r="Z73" s="128"/>
      <c r="AA73" s="128"/>
      <c r="AB73" s="128"/>
      <c r="AC73" s="128"/>
      <c r="AD73" s="128"/>
      <c r="AE73" s="128"/>
      <c r="AF73" s="128"/>
      <c r="AG73" s="128"/>
      <c r="AH73" s="128"/>
      <c r="AI73" s="128"/>
      <c r="AJ73" s="128"/>
      <c r="AK73" s="128"/>
      <c r="AL73" s="128"/>
      <c r="AM73" s="128"/>
      <c r="AN73" s="128"/>
      <c r="AO73" s="128"/>
      <c r="AP73" s="128"/>
      <c r="AQ73" s="128"/>
    </row>
    <row r="74" spans="3:43" s="67" customFormat="1" ht="15.95" hidden="1" customHeight="1" x14ac:dyDescent="0.25">
      <c r="C74" s="22"/>
      <c r="D74" s="128"/>
      <c r="E74" s="128"/>
      <c r="F74" s="128"/>
      <c r="G74" s="128"/>
      <c r="H74" s="128"/>
      <c r="I74" s="128"/>
      <c r="J74" s="128"/>
      <c r="K74" s="128"/>
      <c r="L74" s="128"/>
      <c r="M74" s="128"/>
      <c r="N74" s="128"/>
      <c r="O74" s="128"/>
      <c r="P74" s="128"/>
      <c r="Q74" s="128"/>
      <c r="R74" s="128"/>
      <c r="S74" s="128"/>
      <c r="T74" s="128"/>
      <c r="U74" s="128"/>
      <c r="V74" s="128"/>
      <c r="W74" s="128"/>
      <c r="X74" s="128"/>
      <c r="Y74" s="128"/>
      <c r="Z74" s="128"/>
      <c r="AA74" s="128"/>
      <c r="AB74" s="128"/>
      <c r="AC74" s="128"/>
      <c r="AD74" s="128"/>
      <c r="AE74" s="128"/>
      <c r="AF74" s="128"/>
      <c r="AG74" s="128"/>
      <c r="AH74" s="128"/>
      <c r="AI74" s="128"/>
      <c r="AJ74" s="128"/>
      <c r="AK74" s="128"/>
      <c r="AL74" s="128"/>
      <c r="AM74" s="128"/>
      <c r="AN74" s="128"/>
      <c r="AO74" s="128"/>
      <c r="AP74" s="128"/>
      <c r="AQ74" s="128"/>
    </row>
    <row r="75" spans="3:43" s="67" customFormat="1" ht="15.95" hidden="1" customHeight="1" x14ac:dyDescent="0.25">
      <c r="C75" s="22"/>
      <c r="D75" s="128"/>
      <c r="E75" s="128"/>
      <c r="F75" s="128"/>
      <c r="G75" s="128"/>
      <c r="H75" s="128"/>
      <c r="I75" s="128"/>
      <c r="J75" s="128"/>
      <c r="K75" s="128"/>
      <c r="L75" s="128"/>
      <c r="M75" s="128"/>
      <c r="N75" s="128"/>
      <c r="O75" s="128"/>
      <c r="P75" s="128"/>
      <c r="Q75" s="128"/>
      <c r="R75" s="128"/>
      <c r="S75" s="128"/>
      <c r="T75" s="128"/>
      <c r="U75" s="128"/>
      <c r="V75" s="128"/>
      <c r="W75" s="128"/>
      <c r="X75" s="128"/>
      <c r="Y75" s="128"/>
      <c r="Z75" s="128"/>
      <c r="AA75" s="128"/>
      <c r="AB75" s="128"/>
      <c r="AC75" s="128"/>
      <c r="AD75" s="128"/>
      <c r="AE75" s="128"/>
      <c r="AF75" s="128"/>
      <c r="AG75" s="128"/>
      <c r="AH75" s="128"/>
      <c r="AI75" s="128"/>
      <c r="AJ75" s="128"/>
      <c r="AK75" s="128"/>
      <c r="AL75" s="128"/>
      <c r="AM75" s="128"/>
      <c r="AN75" s="128"/>
      <c r="AO75" s="128"/>
      <c r="AP75" s="128"/>
      <c r="AQ75" s="128"/>
    </row>
    <row r="76" spans="3:43" s="67" customFormat="1" ht="15.95" hidden="1" customHeight="1" x14ac:dyDescent="0.25">
      <c r="C76" s="22"/>
      <c r="D76" s="128"/>
      <c r="E76" s="128"/>
      <c r="F76" s="128"/>
      <c r="G76" s="128"/>
      <c r="H76" s="128"/>
      <c r="I76" s="128"/>
      <c r="J76" s="128"/>
      <c r="K76" s="128"/>
      <c r="L76" s="128"/>
      <c r="M76" s="128"/>
      <c r="N76" s="128"/>
      <c r="O76" s="128"/>
      <c r="P76" s="128"/>
      <c r="Q76" s="128"/>
      <c r="R76" s="128"/>
      <c r="S76" s="128"/>
      <c r="T76" s="128"/>
      <c r="U76" s="128"/>
      <c r="V76" s="128"/>
      <c r="W76" s="128"/>
      <c r="X76" s="128"/>
      <c r="Y76" s="128"/>
      <c r="Z76" s="128"/>
      <c r="AA76" s="128"/>
      <c r="AB76" s="128"/>
      <c r="AC76" s="128"/>
      <c r="AD76" s="128"/>
      <c r="AE76" s="128"/>
      <c r="AF76" s="128"/>
      <c r="AG76" s="128"/>
      <c r="AH76" s="128"/>
      <c r="AI76" s="128"/>
      <c r="AJ76" s="128"/>
      <c r="AK76" s="128"/>
      <c r="AL76" s="128"/>
      <c r="AM76" s="128"/>
      <c r="AN76" s="128"/>
      <c r="AO76" s="128"/>
      <c r="AP76" s="128"/>
      <c r="AQ76" s="128"/>
    </row>
    <row r="77" spans="3:43" s="67" customFormat="1" ht="15.95" hidden="1" customHeight="1" x14ac:dyDescent="0.25">
      <c r="C77" s="22"/>
      <c r="D77" s="128"/>
      <c r="E77" s="128"/>
      <c r="F77" s="128"/>
      <c r="G77" s="128"/>
      <c r="H77" s="128"/>
      <c r="I77" s="128"/>
      <c r="J77" s="128"/>
      <c r="K77" s="128"/>
      <c r="L77" s="128"/>
      <c r="M77" s="128"/>
      <c r="N77" s="128"/>
      <c r="O77" s="128"/>
      <c r="P77" s="128"/>
      <c r="Q77" s="128"/>
      <c r="R77" s="128"/>
      <c r="S77" s="128"/>
      <c r="T77" s="128"/>
      <c r="U77" s="128"/>
      <c r="V77" s="128"/>
      <c r="W77" s="128"/>
      <c r="X77" s="128"/>
      <c r="Y77" s="128"/>
      <c r="Z77" s="128"/>
      <c r="AA77" s="128"/>
      <c r="AB77" s="128"/>
      <c r="AC77" s="128"/>
      <c r="AD77" s="128"/>
      <c r="AE77" s="128"/>
      <c r="AF77" s="128"/>
      <c r="AG77" s="128"/>
      <c r="AH77" s="128"/>
      <c r="AI77" s="128"/>
      <c r="AJ77" s="128"/>
      <c r="AK77" s="128"/>
      <c r="AL77" s="128"/>
      <c r="AM77" s="128"/>
      <c r="AN77" s="128"/>
      <c r="AO77" s="128"/>
      <c r="AP77" s="128"/>
      <c r="AQ77" s="128"/>
    </row>
    <row r="78" spans="3:43" s="67" customFormat="1" ht="15.95" hidden="1" customHeight="1" x14ac:dyDescent="0.25">
      <c r="C78" s="22"/>
      <c r="D78" s="128"/>
      <c r="E78" s="128"/>
      <c r="F78" s="128"/>
      <c r="G78" s="128"/>
      <c r="H78" s="128"/>
      <c r="I78" s="128"/>
      <c r="J78" s="128"/>
      <c r="K78" s="128"/>
      <c r="L78" s="128"/>
      <c r="M78" s="128"/>
      <c r="N78" s="128"/>
      <c r="O78" s="128"/>
      <c r="P78" s="128"/>
      <c r="Q78" s="128"/>
      <c r="R78" s="128"/>
      <c r="S78" s="128"/>
      <c r="T78" s="128"/>
      <c r="U78" s="128"/>
      <c r="V78" s="128"/>
      <c r="W78" s="128"/>
      <c r="X78" s="128"/>
      <c r="Y78" s="128"/>
      <c r="Z78" s="128"/>
      <c r="AA78" s="128"/>
      <c r="AB78" s="128"/>
      <c r="AC78" s="128"/>
      <c r="AD78" s="128"/>
      <c r="AE78" s="128"/>
      <c r="AF78" s="128"/>
      <c r="AG78" s="128"/>
      <c r="AH78" s="128"/>
      <c r="AI78" s="128"/>
      <c r="AJ78" s="128"/>
      <c r="AK78" s="128"/>
      <c r="AL78" s="128"/>
      <c r="AM78" s="128"/>
      <c r="AN78" s="128"/>
      <c r="AO78" s="128"/>
      <c r="AP78" s="128"/>
      <c r="AQ78" s="128"/>
    </row>
    <row r="79" spans="3:43" s="67" customFormat="1" ht="15.95" hidden="1" customHeight="1" x14ac:dyDescent="0.25">
      <c r="C79" s="22"/>
      <c r="D79" s="128"/>
      <c r="E79" s="128"/>
      <c r="F79" s="128"/>
      <c r="G79" s="128"/>
      <c r="H79" s="128"/>
      <c r="I79" s="128"/>
      <c r="J79" s="128"/>
      <c r="K79" s="128"/>
      <c r="L79" s="128"/>
      <c r="M79" s="128"/>
      <c r="N79" s="128"/>
      <c r="O79" s="128"/>
      <c r="P79" s="128"/>
      <c r="Q79" s="128"/>
      <c r="R79" s="128"/>
      <c r="S79" s="128"/>
      <c r="T79" s="128"/>
      <c r="U79" s="128"/>
      <c r="V79" s="128"/>
      <c r="W79" s="128"/>
      <c r="X79" s="128"/>
      <c r="Y79" s="128"/>
      <c r="Z79" s="128"/>
      <c r="AA79" s="128"/>
      <c r="AB79" s="128"/>
      <c r="AC79" s="128"/>
      <c r="AD79" s="128"/>
      <c r="AE79" s="128"/>
      <c r="AF79" s="128"/>
      <c r="AG79" s="128"/>
      <c r="AH79" s="128"/>
      <c r="AI79" s="128"/>
      <c r="AJ79" s="128"/>
      <c r="AK79" s="128"/>
      <c r="AL79" s="128"/>
      <c r="AM79" s="128"/>
      <c r="AN79" s="128"/>
      <c r="AO79" s="128"/>
      <c r="AP79" s="128"/>
      <c r="AQ79" s="128"/>
    </row>
    <row r="80" spans="3:43" s="67" customFormat="1" ht="15.95" hidden="1" customHeight="1" x14ac:dyDescent="0.25">
      <c r="C80" s="22"/>
      <c r="D80" s="128"/>
      <c r="E80" s="128"/>
      <c r="F80" s="128"/>
      <c r="G80" s="128"/>
      <c r="H80" s="128"/>
      <c r="I80" s="128"/>
      <c r="J80" s="128"/>
      <c r="K80" s="128"/>
      <c r="L80" s="128"/>
      <c r="M80" s="128"/>
      <c r="N80" s="128"/>
      <c r="O80" s="128"/>
      <c r="P80" s="128"/>
      <c r="Q80" s="128"/>
      <c r="R80" s="128"/>
      <c r="S80" s="128"/>
      <c r="T80" s="128"/>
      <c r="U80" s="128"/>
      <c r="V80" s="128"/>
      <c r="W80" s="128"/>
      <c r="X80" s="128"/>
      <c r="Y80" s="128"/>
      <c r="Z80" s="128"/>
      <c r="AA80" s="128"/>
      <c r="AB80" s="128"/>
      <c r="AC80" s="128"/>
      <c r="AD80" s="128"/>
      <c r="AE80" s="128"/>
      <c r="AF80" s="128"/>
      <c r="AG80" s="128"/>
      <c r="AH80" s="128"/>
      <c r="AI80" s="128"/>
      <c r="AJ80" s="128"/>
      <c r="AK80" s="128"/>
      <c r="AL80" s="128"/>
      <c r="AM80" s="128"/>
      <c r="AN80" s="128"/>
      <c r="AO80" s="128"/>
      <c r="AP80" s="128"/>
      <c r="AQ80" s="128"/>
    </row>
    <row r="81" spans="3:43" s="67" customFormat="1" ht="15.95" hidden="1" customHeight="1" x14ac:dyDescent="0.25">
      <c r="C81" s="22"/>
      <c r="D81" s="128"/>
      <c r="E81" s="128"/>
      <c r="F81" s="128"/>
      <c r="G81" s="128"/>
      <c r="H81" s="128"/>
      <c r="I81" s="128"/>
      <c r="J81" s="128"/>
      <c r="K81" s="128"/>
      <c r="L81" s="128"/>
      <c r="M81" s="128"/>
      <c r="N81" s="128"/>
      <c r="O81" s="128"/>
      <c r="P81" s="128"/>
      <c r="Q81" s="128"/>
      <c r="R81" s="128"/>
      <c r="S81" s="128"/>
      <c r="T81" s="128"/>
      <c r="U81" s="128"/>
      <c r="V81" s="128"/>
      <c r="W81" s="128"/>
      <c r="X81" s="128"/>
      <c r="Y81" s="128"/>
      <c r="Z81" s="128"/>
      <c r="AA81" s="128"/>
      <c r="AB81" s="128"/>
      <c r="AC81" s="128"/>
      <c r="AD81" s="128"/>
      <c r="AE81" s="128"/>
      <c r="AF81" s="128"/>
      <c r="AG81" s="128"/>
      <c r="AH81" s="128"/>
      <c r="AI81" s="128"/>
      <c r="AJ81" s="128"/>
      <c r="AK81" s="128"/>
      <c r="AL81" s="128"/>
      <c r="AM81" s="128"/>
      <c r="AN81" s="128"/>
      <c r="AO81" s="128"/>
      <c r="AP81" s="128"/>
      <c r="AQ81" s="128"/>
    </row>
    <row r="82" spans="3:43" s="67" customFormat="1" ht="15.95" hidden="1" customHeight="1" x14ac:dyDescent="0.25">
      <c r="C82" s="22"/>
      <c r="D82" s="128"/>
      <c r="E82" s="128"/>
      <c r="F82" s="128"/>
      <c r="G82" s="128"/>
      <c r="H82" s="128"/>
      <c r="I82" s="128"/>
      <c r="J82" s="128"/>
      <c r="K82" s="128"/>
      <c r="L82" s="128"/>
      <c r="M82" s="128"/>
      <c r="N82" s="128"/>
      <c r="O82" s="128"/>
      <c r="P82" s="128"/>
      <c r="Q82" s="128"/>
      <c r="R82" s="128"/>
      <c r="S82" s="128"/>
      <c r="T82" s="128"/>
      <c r="U82" s="128"/>
      <c r="V82" s="128"/>
      <c r="W82" s="128"/>
      <c r="X82" s="128"/>
      <c r="Y82" s="128"/>
      <c r="Z82" s="128"/>
      <c r="AA82" s="128"/>
      <c r="AB82" s="128"/>
      <c r="AC82" s="128"/>
      <c r="AD82" s="128"/>
      <c r="AE82" s="128"/>
      <c r="AF82" s="128"/>
      <c r="AG82" s="128"/>
      <c r="AH82" s="128"/>
      <c r="AI82" s="128"/>
      <c r="AJ82" s="128"/>
      <c r="AK82" s="128"/>
      <c r="AL82" s="128"/>
      <c r="AM82" s="128"/>
      <c r="AN82" s="128"/>
      <c r="AO82" s="128"/>
      <c r="AP82" s="128"/>
      <c r="AQ82" s="128"/>
    </row>
    <row r="83" spans="3:43" s="67" customFormat="1" ht="15.95" hidden="1" customHeight="1" x14ac:dyDescent="0.25">
      <c r="C83" s="22"/>
      <c r="D83" s="128"/>
      <c r="E83" s="128"/>
      <c r="F83" s="128"/>
      <c r="G83" s="128"/>
      <c r="H83" s="128"/>
      <c r="I83" s="128"/>
      <c r="J83" s="128"/>
      <c r="K83" s="128"/>
      <c r="L83" s="128"/>
      <c r="M83" s="128"/>
      <c r="N83" s="128"/>
      <c r="O83" s="128"/>
      <c r="P83" s="128"/>
      <c r="Q83" s="128"/>
      <c r="R83" s="128"/>
      <c r="S83" s="128"/>
      <c r="T83" s="128"/>
      <c r="U83" s="128"/>
      <c r="V83" s="128"/>
      <c r="W83" s="128"/>
      <c r="X83" s="128"/>
      <c r="Y83" s="128"/>
      <c r="Z83" s="128"/>
      <c r="AA83" s="128"/>
      <c r="AB83" s="128"/>
      <c r="AC83" s="128"/>
      <c r="AD83" s="128"/>
      <c r="AE83" s="128"/>
      <c r="AF83" s="128"/>
      <c r="AG83" s="128"/>
      <c r="AH83" s="128"/>
      <c r="AI83" s="128"/>
      <c r="AJ83" s="128"/>
      <c r="AK83" s="128"/>
      <c r="AL83" s="128"/>
      <c r="AM83" s="128"/>
      <c r="AN83" s="128"/>
      <c r="AO83" s="128"/>
      <c r="AP83" s="128"/>
      <c r="AQ83" s="128"/>
    </row>
    <row r="84" spans="3:43" s="67" customFormat="1" ht="15.95" hidden="1" customHeight="1" x14ac:dyDescent="0.25">
      <c r="C84" s="22"/>
      <c r="D84" s="128"/>
      <c r="E84" s="128"/>
      <c r="F84" s="128"/>
      <c r="G84" s="128"/>
      <c r="H84" s="128"/>
      <c r="I84" s="128"/>
      <c r="J84" s="128"/>
      <c r="K84" s="128"/>
      <c r="L84" s="128"/>
      <c r="M84" s="128"/>
      <c r="N84" s="128"/>
      <c r="O84" s="128"/>
      <c r="P84" s="128"/>
      <c r="Q84" s="128"/>
      <c r="R84" s="128"/>
      <c r="S84" s="128"/>
      <c r="T84" s="128"/>
      <c r="U84" s="128"/>
      <c r="V84" s="128"/>
      <c r="W84" s="128"/>
      <c r="X84" s="128"/>
      <c r="Y84" s="128"/>
      <c r="Z84" s="128"/>
      <c r="AA84" s="128"/>
      <c r="AB84" s="128"/>
      <c r="AC84" s="128"/>
      <c r="AD84" s="128"/>
      <c r="AE84" s="128"/>
      <c r="AF84" s="128"/>
      <c r="AG84" s="128"/>
      <c r="AH84" s="128"/>
      <c r="AI84" s="128"/>
      <c r="AJ84" s="128"/>
      <c r="AK84" s="128"/>
      <c r="AL84" s="128"/>
      <c r="AM84" s="128"/>
      <c r="AN84" s="128"/>
      <c r="AO84" s="128"/>
      <c r="AP84" s="128"/>
      <c r="AQ84" s="128"/>
    </row>
    <row r="85" spans="3:43" s="67" customFormat="1" ht="15.95" hidden="1" customHeight="1" x14ac:dyDescent="0.25">
      <c r="C85" s="22"/>
      <c r="D85" s="128"/>
      <c r="E85" s="128"/>
      <c r="F85" s="128"/>
      <c r="G85" s="128"/>
      <c r="H85" s="128"/>
      <c r="I85" s="128"/>
      <c r="J85" s="128"/>
      <c r="K85" s="128"/>
      <c r="L85" s="128"/>
      <c r="M85" s="128"/>
      <c r="N85" s="128"/>
      <c r="O85" s="128"/>
      <c r="P85" s="128"/>
      <c r="Q85" s="128"/>
      <c r="R85" s="128"/>
      <c r="S85" s="128"/>
      <c r="T85" s="128"/>
      <c r="U85" s="128"/>
      <c r="V85" s="128"/>
      <c r="W85" s="128"/>
      <c r="X85" s="128"/>
      <c r="Y85" s="128"/>
      <c r="Z85" s="128"/>
      <c r="AA85" s="128"/>
      <c r="AB85" s="128"/>
      <c r="AC85" s="128"/>
      <c r="AD85" s="128"/>
      <c r="AE85" s="128"/>
      <c r="AF85" s="128"/>
      <c r="AG85" s="128"/>
      <c r="AH85" s="128"/>
      <c r="AI85" s="128"/>
      <c r="AJ85" s="128"/>
      <c r="AK85" s="128"/>
      <c r="AL85" s="128"/>
      <c r="AM85" s="128"/>
      <c r="AN85" s="128"/>
      <c r="AO85" s="128"/>
      <c r="AP85" s="128"/>
      <c r="AQ85" s="128"/>
    </row>
    <row r="86" spans="3:43" s="67" customFormat="1" ht="15.95" hidden="1" customHeight="1" x14ac:dyDescent="0.25">
      <c r="C86" s="22"/>
      <c r="D86" s="128"/>
      <c r="E86" s="128"/>
      <c r="F86" s="128"/>
      <c r="G86" s="128"/>
      <c r="H86" s="128"/>
      <c r="I86" s="128"/>
      <c r="J86" s="128"/>
      <c r="K86" s="128"/>
      <c r="L86" s="128"/>
      <c r="M86" s="128"/>
      <c r="N86" s="128"/>
      <c r="O86" s="128"/>
      <c r="P86" s="128"/>
      <c r="Q86" s="128"/>
      <c r="R86" s="128"/>
      <c r="S86" s="128"/>
      <c r="T86" s="128"/>
      <c r="U86" s="128"/>
      <c r="V86" s="128"/>
      <c r="W86" s="128"/>
      <c r="X86" s="128"/>
      <c r="Y86" s="128"/>
      <c r="Z86" s="128"/>
      <c r="AA86" s="128"/>
      <c r="AB86" s="128"/>
      <c r="AC86" s="128"/>
      <c r="AD86" s="128"/>
      <c r="AE86" s="128"/>
      <c r="AF86" s="128"/>
      <c r="AG86" s="128"/>
      <c r="AH86" s="128"/>
      <c r="AI86" s="128"/>
      <c r="AJ86" s="128"/>
      <c r="AK86" s="128"/>
      <c r="AL86" s="128"/>
      <c r="AM86" s="128"/>
      <c r="AN86" s="128"/>
      <c r="AO86" s="128"/>
      <c r="AP86" s="128"/>
      <c r="AQ86" s="128"/>
    </row>
    <row r="87" spans="3:43" s="67" customFormat="1" ht="15.95" hidden="1" customHeight="1" x14ac:dyDescent="0.25">
      <c r="C87" s="22"/>
      <c r="D87" s="128"/>
      <c r="E87" s="128"/>
      <c r="F87" s="128"/>
      <c r="G87" s="128"/>
      <c r="H87" s="128"/>
      <c r="I87" s="128"/>
      <c r="J87" s="128"/>
      <c r="K87" s="128"/>
      <c r="L87" s="128"/>
      <c r="M87" s="128"/>
      <c r="N87" s="128"/>
      <c r="O87" s="128"/>
      <c r="P87" s="128"/>
      <c r="Q87" s="128"/>
      <c r="R87" s="128"/>
      <c r="S87" s="128"/>
      <c r="T87" s="128"/>
      <c r="U87" s="128"/>
      <c r="V87" s="128"/>
      <c r="W87" s="128"/>
      <c r="X87" s="128"/>
      <c r="Y87" s="128"/>
      <c r="Z87" s="128"/>
      <c r="AA87" s="128"/>
      <c r="AB87" s="128"/>
      <c r="AC87" s="128"/>
      <c r="AD87" s="128"/>
      <c r="AE87" s="128"/>
      <c r="AF87" s="128"/>
      <c r="AG87" s="128"/>
      <c r="AH87" s="128"/>
      <c r="AI87" s="128"/>
      <c r="AJ87" s="128"/>
      <c r="AK87" s="128"/>
      <c r="AL87" s="128"/>
      <c r="AM87" s="128"/>
      <c r="AN87" s="128"/>
      <c r="AO87" s="128"/>
      <c r="AP87" s="128"/>
      <c r="AQ87" s="128"/>
    </row>
    <row r="88" spans="3:43" s="67" customFormat="1" ht="15.95" hidden="1" customHeight="1" x14ac:dyDescent="0.25">
      <c r="C88" s="22"/>
      <c r="D88" s="128"/>
      <c r="E88" s="128"/>
      <c r="F88" s="128"/>
      <c r="G88" s="128"/>
      <c r="H88" s="128"/>
      <c r="I88" s="128"/>
      <c r="J88" s="128"/>
      <c r="K88" s="128"/>
      <c r="L88" s="128"/>
      <c r="M88" s="128"/>
      <c r="N88" s="128"/>
      <c r="O88" s="128"/>
      <c r="P88" s="128"/>
      <c r="Q88" s="128"/>
      <c r="R88" s="128"/>
      <c r="S88" s="128"/>
      <c r="T88" s="128"/>
      <c r="U88" s="128"/>
      <c r="V88" s="128"/>
      <c r="W88" s="128"/>
      <c r="X88" s="128"/>
      <c r="Y88" s="128"/>
      <c r="Z88" s="128"/>
      <c r="AA88" s="128"/>
      <c r="AB88" s="128"/>
      <c r="AC88" s="128"/>
      <c r="AD88" s="128"/>
      <c r="AE88" s="128"/>
      <c r="AF88" s="128"/>
      <c r="AG88" s="128"/>
      <c r="AH88" s="128"/>
      <c r="AI88" s="128"/>
      <c r="AJ88" s="128"/>
      <c r="AK88" s="128"/>
      <c r="AL88" s="128"/>
      <c r="AM88" s="128"/>
      <c r="AN88" s="128"/>
      <c r="AO88" s="128"/>
      <c r="AP88" s="128"/>
      <c r="AQ88" s="128"/>
    </row>
    <row r="89" spans="3:43" s="67" customFormat="1" ht="15.95" hidden="1" customHeight="1" x14ac:dyDescent="0.25">
      <c r="C89" s="22"/>
      <c r="D89" s="128"/>
      <c r="E89" s="128"/>
      <c r="F89" s="128"/>
      <c r="G89" s="128"/>
      <c r="H89" s="128"/>
      <c r="I89" s="128"/>
      <c r="J89" s="128"/>
      <c r="K89" s="128"/>
      <c r="L89" s="128"/>
      <c r="M89" s="128"/>
      <c r="N89" s="128"/>
      <c r="O89" s="128"/>
      <c r="P89" s="128"/>
      <c r="Q89" s="128"/>
      <c r="R89" s="128"/>
      <c r="S89" s="128"/>
      <c r="T89" s="128"/>
      <c r="U89" s="128"/>
      <c r="V89" s="128"/>
      <c r="W89" s="128"/>
      <c r="X89" s="128"/>
      <c r="Y89" s="128"/>
      <c r="Z89" s="128"/>
      <c r="AA89" s="128"/>
      <c r="AB89" s="128"/>
      <c r="AC89" s="128"/>
      <c r="AD89" s="128"/>
      <c r="AE89" s="128"/>
      <c r="AF89" s="128"/>
      <c r="AG89" s="128"/>
      <c r="AH89" s="128"/>
      <c r="AI89" s="128"/>
      <c r="AJ89" s="128"/>
      <c r="AK89" s="128"/>
      <c r="AL89" s="128"/>
      <c r="AM89" s="128"/>
      <c r="AN89" s="128"/>
      <c r="AO89" s="128"/>
      <c r="AP89" s="128"/>
      <c r="AQ89" s="128"/>
    </row>
    <row r="90" spans="3:43" s="67" customFormat="1" ht="15.95" hidden="1" customHeight="1" x14ac:dyDescent="0.25">
      <c r="C90" s="22"/>
      <c r="D90" s="128"/>
      <c r="E90" s="128"/>
      <c r="F90" s="128"/>
      <c r="G90" s="128"/>
      <c r="H90" s="128"/>
      <c r="I90" s="128"/>
      <c r="J90" s="128"/>
      <c r="K90" s="128"/>
      <c r="L90" s="128"/>
      <c r="M90" s="128"/>
      <c r="N90" s="128"/>
      <c r="O90" s="128"/>
      <c r="P90" s="128"/>
      <c r="Q90" s="128"/>
      <c r="R90" s="128"/>
      <c r="S90" s="128"/>
      <c r="T90" s="128"/>
      <c r="U90" s="128"/>
      <c r="V90" s="128"/>
      <c r="W90" s="128"/>
      <c r="X90" s="128"/>
      <c r="Y90" s="128"/>
      <c r="Z90" s="128"/>
      <c r="AA90" s="128"/>
      <c r="AB90" s="128"/>
      <c r="AC90" s="128"/>
      <c r="AD90" s="128"/>
      <c r="AE90" s="128"/>
      <c r="AF90" s="128"/>
      <c r="AG90" s="128"/>
      <c r="AH90" s="128"/>
      <c r="AI90" s="128"/>
      <c r="AJ90" s="128"/>
      <c r="AK90" s="128"/>
      <c r="AL90" s="128"/>
      <c r="AM90" s="128"/>
      <c r="AN90" s="128"/>
      <c r="AO90" s="128"/>
      <c r="AP90" s="128"/>
      <c r="AQ90" s="128"/>
    </row>
    <row r="91" spans="3:43" s="67" customFormat="1" ht="15.95" hidden="1" customHeight="1" x14ac:dyDescent="0.25">
      <c r="C91" s="22"/>
      <c r="D91" s="128"/>
      <c r="E91" s="128"/>
      <c r="F91" s="128"/>
      <c r="G91" s="128"/>
      <c r="H91" s="128"/>
      <c r="I91" s="128"/>
      <c r="J91" s="128"/>
      <c r="K91" s="128"/>
      <c r="L91" s="128"/>
      <c r="M91" s="128"/>
      <c r="N91" s="128"/>
      <c r="O91" s="128"/>
      <c r="P91" s="128"/>
      <c r="Q91" s="128"/>
      <c r="R91" s="128"/>
      <c r="S91" s="128"/>
      <c r="T91" s="128"/>
      <c r="U91" s="128"/>
      <c r="V91" s="128"/>
      <c r="W91" s="128"/>
      <c r="X91" s="128"/>
      <c r="Y91" s="128"/>
      <c r="Z91" s="128"/>
      <c r="AA91" s="128"/>
      <c r="AB91" s="128"/>
      <c r="AC91" s="128"/>
      <c r="AD91" s="128"/>
      <c r="AE91" s="128"/>
      <c r="AF91" s="128"/>
      <c r="AG91" s="128"/>
      <c r="AH91" s="128"/>
      <c r="AI91" s="128"/>
      <c r="AJ91" s="128"/>
      <c r="AK91" s="128"/>
      <c r="AL91" s="128"/>
      <c r="AM91" s="128"/>
      <c r="AN91" s="128"/>
      <c r="AO91" s="128"/>
      <c r="AP91" s="128"/>
      <c r="AQ91" s="128"/>
    </row>
    <row r="92" spans="3:43" s="67" customFormat="1" ht="15.95" hidden="1" customHeight="1" x14ac:dyDescent="0.25">
      <c r="C92" s="22"/>
      <c r="D92" s="128"/>
      <c r="E92" s="128"/>
      <c r="F92" s="128"/>
      <c r="G92" s="128"/>
      <c r="H92" s="128"/>
      <c r="I92" s="128"/>
      <c r="J92" s="128"/>
      <c r="K92" s="128"/>
      <c r="L92" s="128"/>
      <c r="M92" s="128"/>
      <c r="N92" s="128"/>
      <c r="O92" s="128"/>
      <c r="P92" s="128"/>
      <c r="Q92" s="128"/>
      <c r="R92" s="128"/>
      <c r="S92" s="128"/>
      <c r="T92" s="128"/>
      <c r="U92" s="128"/>
      <c r="V92" s="128"/>
      <c r="W92" s="128"/>
      <c r="X92" s="128"/>
      <c r="Y92" s="128"/>
      <c r="Z92" s="128"/>
      <c r="AA92" s="128"/>
      <c r="AB92" s="128"/>
      <c r="AC92" s="128"/>
      <c r="AD92" s="128"/>
      <c r="AE92" s="128"/>
      <c r="AF92" s="128"/>
      <c r="AG92" s="128"/>
      <c r="AH92" s="128"/>
      <c r="AI92" s="128"/>
      <c r="AJ92" s="128"/>
      <c r="AK92" s="128"/>
      <c r="AL92" s="128"/>
      <c r="AM92" s="128"/>
      <c r="AN92" s="128"/>
      <c r="AO92" s="128"/>
      <c r="AP92" s="128"/>
      <c r="AQ92" s="128"/>
    </row>
    <row r="93" spans="3:43" s="67" customFormat="1" ht="15.95" hidden="1" customHeight="1" x14ac:dyDescent="0.25">
      <c r="C93" s="22"/>
      <c r="D93" s="128"/>
      <c r="E93" s="128"/>
      <c r="F93" s="128"/>
      <c r="G93" s="128"/>
      <c r="H93" s="128"/>
      <c r="I93" s="128"/>
      <c r="J93" s="128"/>
      <c r="K93" s="128"/>
      <c r="L93" s="128"/>
      <c r="M93" s="128"/>
      <c r="N93" s="128"/>
      <c r="O93" s="128"/>
      <c r="P93" s="128"/>
      <c r="Q93" s="128"/>
      <c r="R93" s="128"/>
      <c r="S93" s="128"/>
      <c r="T93" s="128"/>
      <c r="U93" s="128"/>
      <c r="V93" s="128"/>
      <c r="W93" s="128"/>
      <c r="X93" s="128"/>
      <c r="Y93" s="128"/>
      <c r="Z93" s="128"/>
      <c r="AA93" s="128"/>
      <c r="AB93" s="128"/>
      <c r="AC93" s="128"/>
      <c r="AD93" s="128"/>
      <c r="AE93" s="128"/>
      <c r="AF93" s="128"/>
      <c r="AG93" s="128"/>
      <c r="AH93" s="128"/>
      <c r="AI93" s="128"/>
      <c r="AJ93" s="128"/>
      <c r="AK93" s="128"/>
      <c r="AL93" s="128"/>
      <c r="AM93" s="128"/>
      <c r="AN93" s="128"/>
      <c r="AO93" s="128"/>
      <c r="AP93" s="128"/>
      <c r="AQ93" s="128"/>
    </row>
    <row r="94" spans="3:43" s="67" customFormat="1" ht="15.95" hidden="1" customHeight="1" x14ac:dyDescent="0.25">
      <c r="C94" s="22"/>
      <c r="D94" s="128"/>
      <c r="E94" s="128"/>
      <c r="F94" s="128"/>
      <c r="G94" s="128"/>
      <c r="H94" s="128"/>
      <c r="I94" s="128"/>
      <c r="J94" s="128"/>
      <c r="K94" s="128"/>
      <c r="L94" s="128"/>
      <c r="M94" s="128"/>
      <c r="N94" s="128"/>
      <c r="O94" s="128"/>
      <c r="P94" s="128"/>
      <c r="Q94" s="128"/>
      <c r="R94" s="128"/>
      <c r="S94" s="128"/>
      <c r="T94" s="128"/>
      <c r="U94" s="128"/>
      <c r="V94" s="128"/>
      <c r="W94" s="128"/>
      <c r="X94" s="128"/>
      <c r="Y94" s="128"/>
      <c r="Z94" s="128"/>
      <c r="AA94" s="128"/>
      <c r="AB94" s="128"/>
      <c r="AC94" s="128"/>
      <c r="AD94" s="128"/>
      <c r="AE94" s="128"/>
      <c r="AF94" s="128"/>
      <c r="AG94" s="128"/>
      <c r="AH94" s="128"/>
      <c r="AI94" s="128"/>
      <c r="AJ94" s="128"/>
      <c r="AK94" s="128"/>
      <c r="AL94" s="128"/>
      <c r="AM94" s="128"/>
      <c r="AN94" s="128"/>
      <c r="AO94" s="128"/>
      <c r="AP94" s="128"/>
      <c r="AQ94" s="128"/>
    </row>
    <row r="95" spans="3:43" s="67" customFormat="1" ht="15.95" hidden="1" customHeight="1" x14ac:dyDescent="0.25">
      <c r="C95" s="22"/>
      <c r="D95" s="128"/>
      <c r="E95" s="128"/>
      <c r="F95" s="128"/>
      <c r="G95" s="128"/>
      <c r="H95" s="128"/>
      <c r="I95" s="128"/>
      <c r="J95" s="128"/>
      <c r="K95" s="128"/>
      <c r="L95" s="128"/>
      <c r="M95" s="128"/>
      <c r="N95" s="128"/>
      <c r="O95" s="128"/>
      <c r="P95" s="128"/>
      <c r="Q95" s="128"/>
      <c r="R95" s="128"/>
      <c r="S95" s="128"/>
      <c r="T95" s="128"/>
      <c r="U95" s="128"/>
      <c r="V95" s="128"/>
      <c r="W95" s="128"/>
      <c r="X95" s="128"/>
      <c r="Y95" s="128"/>
      <c r="Z95" s="128"/>
      <c r="AA95" s="128"/>
      <c r="AB95" s="128"/>
      <c r="AC95" s="128"/>
      <c r="AD95" s="128"/>
      <c r="AE95" s="128"/>
      <c r="AF95" s="128"/>
      <c r="AG95" s="128"/>
      <c r="AH95" s="128"/>
      <c r="AI95" s="128"/>
      <c r="AJ95" s="128"/>
      <c r="AK95" s="128"/>
      <c r="AL95" s="128"/>
      <c r="AM95" s="128"/>
      <c r="AN95" s="128"/>
      <c r="AO95" s="128"/>
      <c r="AP95" s="128"/>
      <c r="AQ95" s="128"/>
    </row>
    <row r="96" spans="3:43" s="67" customFormat="1" ht="15.95" hidden="1" customHeight="1" x14ac:dyDescent="0.25">
      <c r="C96" s="22"/>
      <c r="D96" s="128"/>
      <c r="E96" s="128"/>
      <c r="F96" s="128"/>
      <c r="G96" s="128"/>
      <c r="H96" s="128"/>
      <c r="I96" s="128"/>
      <c r="J96" s="128"/>
      <c r="K96" s="128"/>
      <c r="L96" s="128"/>
      <c r="M96" s="128"/>
      <c r="N96" s="128"/>
      <c r="O96" s="128"/>
      <c r="P96" s="128"/>
      <c r="Q96" s="128"/>
      <c r="R96" s="128"/>
      <c r="S96" s="128"/>
      <c r="T96" s="128"/>
      <c r="U96" s="128"/>
      <c r="V96" s="128"/>
      <c r="W96" s="128"/>
      <c r="X96" s="128"/>
      <c r="Y96" s="128"/>
      <c r="Z96" s="128"/>
      <c r="AA96" s="128"/>
      <c r="AB96" s="128"/>
      <c r="AC96" s="128"/>
      <c r="AD96" s="128"/>
      <c r="AE96" s="128"/>
      <c r="AF96" s="128"/>
      <c r="AG96" s="128"/>
      <c r="AH96" s="128"/>
      <c r="AI96" s="128"/>
      <c r="AJ96" s="128"/>
      <c r="AK96" s="128"/>
      <c r="AL96" s="128"/>
      <c r="AM96" s="128"/>
      <c r="AN96" s="128"/>
      <c r="AO96" s="128"/>
      <c r="AP96" s="128"/>
      <c r="AQ96" s="128"/>
    </row>
    <row r="97" spans="3:43" s="67" customFormat="1" ht="15.95" hidden="1" customHeight="1" x14ac:dyDescent="0.25">
      <c r="C97" s="22"/>
      <c r="D97" s="128"/>
      <c r="E97" s="128"/>
      <c r="F97" s="128"/>
      <c r="G97" s="128"/>
      <c r="H97" s="128"/>
      <c r="I97" s="128"/>
      <c r="J97" s="128"/>
      <c r="K97" s="128"/>
      <c r="L97" s="128"/>
      <c r="M97" s="128"/>
      <c r="N97" s="128"/>
      <c r="O97" s="128"/>
      <c r="P97" s="128"/>
      <c r="Q97" s="128"/>
      <c r="R97" s="128"/>
      <c r="S97" s="128"/>
      <c r="T97" s="128"/>
      <c r="U97" s="128"/>
      <c r="V97" s="128"/>
      <c r="W97" s="128"/>
      <c r="X97" s="128"/>
      <c r="Y97" s="128"/>
      <c r="Z97" s="128"/>
      <c r="AA97" s="128"/>
      <c r="AB97" s="128"/>
      <c r="AC97" s="128"/>
      <c r="AD97" s="128"/>
      <c r="AE97" s="128"/>
      <c r="AF97" s="128"/>
      <c r="AG97" s="128"/>
      <c r="AH97" s="128"/>
      <c r="AI97" s="128"/>
      <c r="AJ97" s="128"/>
      <c r="AK97" s="128"/>
      <c r="AL97" s="128"/>
      <c r="AM97" s="128"/>
      <c r="AN97" s="128"/>
      <c r="AO97" s="128"/>
      <c r="AP97" s="128"/>
      <c r="AQ97" s="128"/>
    </row>
    <row r="98" spans="3:43" s="67" customFormat="1" ht="15.95" hidden="1" customHeight="1" x14ac:dyDescent="0.25">
      <c r="C98" s="22"/>
      <c r="D98" s="128"/>
      <c r="E98" s="128"/>
      <c r="F98" s="128"/>
      <c r="G98" s="128"/>
      <c r="H98" s="128"/>
      <c r="I98" s="128"/>
      <c r="J98" s="128"/>
      <c r="K98" s="128"/>
      <c r="L98" s="128"/>
      <c r="M98" s="128"/>
      <c r="N98" s="128"/>
      <c r="O98" s="128"/>
      <c r="P98" s="128"/>
      <c r="Q98" s="128"/>
      <c r="R98" s="128"/>
      <c r="S98" s="128"/>
      <c r="T98" s="128"/>
      <c r="U98" s="128"/>
      <c r="V98" s="128"/>
      <c r="W98" s="128"/>
      <c r="X98" s="128"/>
      <c r="Y98" s="128"/>
      <c r="Z98" s="128"/>
      <c r="AA98" s="128"/>
      <c r="AB98" s="128"/>
      <c r="AC98" s="128"/>
      <c r="AD98" s="128"/>
      <c r="AE98" s="128"/>
      <c r="AF98" s="128"/>
      <c r="AG98" s="128"/>
      <c r="AH98" s="128"/>
      <c r="AI98" s="128"/>
      <c r="AJ98" s="128"/>
      <c r="AK98" s="128"/>
      <c r="AL98" s="128"/>
      <c r="AM98" s="128"/>
      <c r="AN98" s="128"/>
      <c r="AO98" s="128"/>
      <c r="AP98" s="128"/>
      <c r="AQ98" s="128"/>
    </row>
    <row r="99" spans="3:43" s="67" customFormat="1" ht="15.95" hidden="1" customHeight="1" x14ac:dyDescent="0.25">
      <c r="C99" s="22"/>
      <c r="D99" s="128"/>
      <c r="E99" s="128"/>
      <c r="F99" s="128"/>
      <c r="G99" s="128"/>
      <c r="H99" s="128"/>
      <c r="I99" s="128"/>
      <c r="J99" s="128"/>
      <c r="K99" s="128"/>
      <c r="L99" s="128"/>
      <c r="M99" s="128"/>
      <c r="N99" s="128"/>
      <c r="O99" s="128"/>
      <c r="P99" s="128"/>
      <c r="Q99" s="128"/>
      <c r="R99" s="128"/>
      <c r="S99" s="128"/>
      <c r="T99" s="128"/>
      <c r="U99" s="128"/>
      <c r="V99" s="128"/>
      <c r="W99" s="128"/>
      <c r="X99" s="128"/>
      <c r="Y99" s="128"/>
      <c r="Z99" s="128"/>
      <c r="AA99" s="128"/>
      <c r="AB99" s="128"/>
      <c r="AC99" s="128"/>
      <c r="AD99" s="128"/>
      <c r="AE99" s="128"/>
      <c r="AF99" s="128"/>
      <c r="AG99" s="128"/>
      <c r="AH99" s="128"/>
      <c r="AI99" s="128"/>
      <c r="AJ99" s="128"/>
      <c r="AK99" s="128"/>
      <c r="AL99" s="128"/>
      <c r="AM99" s="128"/>
      <c r="AN99" s="128"/>
      <c r="AO99" s="128"/>
      <c r="AP99" s="128"/>
      <c r="AQ99" s="128"/>
    </row>
    <row r="100" spans="3:43" s="67" customFormat="1" ht="15.95" hidden="1" customHeight="1" x14ac:dyDescent="0.25">
      <c r="C100" s="22"/>
      <c r="D100" s="128"/>
      <c r="E100" s="128"/>
      <c r="F100" s="128"/>
      <c r="G100" s="128"/>
      <c r="H100" s="128"/>
      <c r="I100" s="128"/>
      <c r="J100" s="128"/>
      <c r="K100" s="128"/>
      <c r="L100" s="128"/>
      <c r="M100" s="128"/>
      <c r="N100" s="128"/>
      <c r="O100" s="128"/>
      <c r="P100" s="128"/>
      <c r="Q100" s="128"/>
      <c r="R100" s="128"/>
      <c r="S100" s="128"/>
      <c r="T100" s="128"/>
      <c r="U100" s="128"/>
      <c r="V100" s="128"/>
      <c r="W100" s="128"/>
      <c r="X100" s="128"/>
      <c r="Y100" s="128"/>
      <c r="Z100" s="128"/>
      <c r="AA100" s="128"/>
      <c r="AB100" s="128"/>
      <c r="AC100" s="128"/>
      <c r="AD100" s="128"/>
      <c r="AE100" s="128"/>
      <c r="AF100" s="128"/>
      <c r="AG100" s="128"/>
      <c r="AH100" s="128"/>
      <c r="AI100" s="128"/>
      <c r="AJ100" s="128"/>
      <c r="AK100" s="128"/>
      <c r="AL100" s="128"/>
      <c r="AM100" s="128"/>
      <c r="AN100" s="128"/>
      <c r="AO100" s="128"/>
      <c r="AP100" s="128"/>
      <c r="AQ100" s="128"/>
    </row>
    <row r="101" spans="3:43" s="67" customFormat="1" ht="15.95" hidden="1" customHeight="1" x14ac:dyDescent="0.25">
      <c r="C101" s="22"/>
      <c r="D101" s="128"/>
      <c r="E101" s="128"/>
      <c r="F101" s="128"/>
      <c r="G101" s="128"/>
      <c r="H101" s="128"/>
      <c r="I101" s="128"/>
      <c r="J101" s="128"/>
      <c r="K101" s="128"/>
      <c r="L101" s="128"/>
      <c r="M101" s="128"/>
      <c r="N101" s="128"/>
      <c r="O101" s="128"/>
      <c r="P101" s="128"/>
      <c r="Q101" s="128"/>
      <c r="R101" s="128"/>
      <c r="S101" s="128"/>
      <c r="T101" s="128"/>
      <c r="U101" s="128"/>
      <c r="V101" s="128"/>
      <c r="W101" s="128"/>
      <c r="X101" s="128"/>
      <c r="Y101" s="128"/>
      <c r="Z101" s="128"/>
      <c r="AA101" s="128"/>
      <c r="AB101" s="128"/>
      <c r="AC101" s="128"/>
      <c r="AD101" s="128"/>
      <c r="AE101" s="128"/>
      <c r="AF101" s="128"/>
      <c r="AG101" s="128"/>
      <c r="AH101" s="128"/>
      <c r="AI101" s="128"/>
      <c r="AJ101" s="128"/>
      <c r="AK101" s="128"/>
      <c r="AL101" s="128"/>
      <c r="AM101" s="128"/>
      <c r="AN101" s="128"/>
      <c r="AO101" s="128"/>
      <c r="AP101" s="128"/>
      <c r="AQ101" s="128"/>
    </row>
    <row r="102" spans="3:43" s="67" customFormat="1" ht="15.95" hidden="1" customHeight="1" x14ac:dyDescent="0.25">
      <c r="C102" s="22"/>
      <c r="D102" s="128"/>
      <c r="E102" s="128"/>
      <c r="F102" s="128"/>
      <c r="G102" s="128"/>
      <c r="H102" s="128"/>
      <c r="I102" s="128"/>
      <c r="J102" s="128"/>
      <c r="K102" s="128"/>
      <c r="L102" s="128"/>
      <c r="M102" s="128"/>
      <c r="N102" s="128"/>
      <c r="O102" s="128"/>
      <c r="P102" s="128"/>
      <c r="Q102" s="128"/>
      <c r="R102" s="128"/>
      <c r="S102" s="128"/>
      <c r="T102" s="128"/>
      <c r="U102" s="128"/>
      <c r="V102" s="128"/>
      <c r="W102" s="128"/>
      <c r="X102" s="128"/>
      <c r="Y102" s="128"/>
      <c r="Z102" s="128"/>
      <c r="AA102" s="128"/>
      <c r="AB102" s="128"/>
      <c r="AC102" s="128"/>
      <c r="AD102" s="128"/>
      <c r="AE102" s="128"/>
      <c r="AF102" s="128"/>
      <c r="AG102" s="128"/>
      <c r="AH102" s="128"/>
      <c r="AI102" s="128"/>
      <c r="AJ102" s="128"/>
      <c r="AK102" s="128"/>
      <c r="AL102" s="128"/>
      <c r="AM102" s="128"/>
      <c r="AN102" s="128"/>
      <c r="AO102" s="128"/>
      <c r="AP102" s="128"/>
      <c r="AQ102" s="128"/>
    </row>
    <row r="103" spans="3:43" s="67" customFormat="1" ht="15.95" hidden="1" customHeight="1" x14ac:dyDescent="0.25">
      <c r="C103" s="22"/>
      <c r="D103" s="128"/>
      <c r="E103" s="128"/>
      <c r="F103" s="128"/>
      <c r="G103" s="128"/>
      <c r="H103" s="128"/>
      <c r="I103" s="128"/>
      <c r="J103" s="128"/>
      <c r="K103" s="128"/>
      <c r="L103" s="128"/>
      <c r="M103" s="128"/>
      <c r="N103" s="128"/>
      <c r="O103" s="128"/>
      <c r="P103" s="128"/>
      <c r="Q103" s="128"/>
      <c r="R103" s="128"/>
      <c r="S103" s="128"/>
      <c r="T103" s="128"/>
      <c r="U103" s="128"/>
      <c r="V103" s="128"/>
      <c r="W103" s="128"/>
      <c r="X103" s="128"/>
      <c r="Y103" s="128"/>
      <c r="Z103" s="128"/>
      <c r="AA103" s="128"/>
      <c r="AB103" s="128"/>
      <c r="AC103" s="128"/>
      <c r="AD103" s="128"/>
      <c r="AE103" s="128"/>
      <c r="AF103" s="128"/>
      <c r="AG103" s="128"/>
      <c r="AH103" s="128"/>
      <c r="AI103" s="128"/>
      <c r="AJ103" s="128"/>
      <c r="AK103" s="128"/>
      <c r="AL103" s="128"/>
      <c r="AM103" s="128"/>
      <c r="AN103" s="128"/>
      <c r="AO103" s="128"/>
      <c r="AP103" s="128"/>
      <c r="AQ103" s="128"/>
    </row>
    <row r="104" spans="3:43" s="67" customFormat="1" ht="15.95" hidden="1" customHeight="1" x14ac:dyDescent="0.25">
      <c r="C104" s="22"/>
      <c r="D104" s="128"/>
      <c r="E104" s="128"/>
      <c r="F104" s="128"/>
      <c r="G104" s="128"/>
      <c r="H104" s="128"/>
      <c r="I104" s="128"/>
      <c r="J104" s="128"/>
      <c r="K104" s="128"/>
      <c r="L104" s="128"/>
      <c r="M104" s="128"/>
      <c r="N104" s="128"/>
      <c r="O104" s="128"/>
      <c r="P104" s="128"/>
      <c r="Q104" s="128"/>
      <c r="R104" s="128"/>
      <c r="S104" s="128"/>
      <c r="T104" s="128"/>
      <c r="U104" s="128"/>
      <c r="V104" s="128"/>
      <c r="W104" s="128"/>
      <c r="X104" s="128"/>
      <c r="Y104" s="128"/>
      <c r="Z104" s="128"/>
      <c r="AA104" s="128"/>
      <c r="AB104" s="128"/>
      <c r="AC104" s="128"/>
      <c r="AD104" s="128"/>
      <c r="AE104" s="128"/>
      <c r="AF104" s="128"/>
      <c r="AG104" s="128"/>
      <c r="AH104" s="128"/>
      <c r="AI104" s="128"/>
      <c r="AJ104" s="128"/>
      <c r="AK104" s="128"/>
      <c r="AL104" s="128"/>
      <c r="AM104" s="128"/>
      <c r="AN104" s="128"/>
      <c r="AO104" s="128"/>
      <c r="AP104" s="128"/>
      <c r="AQ104" s="128"/>
    </row>
    <row r="105" spans="3:43" s="67" customFormat="1" ht="15.95" hidden="1" customHeight="1" x14ac:dyDescent="0.25">
      <c r="C105" s="22"/>
      <c r="D105" s="128"/>
      <c r="E105" s="128"/>
      <c r="F105" s="128"/>
      <c r="G105" s="128"/>
      <c r="H105" s="128"/>
      <c r="I105" s="128"/>
      <c r="J105" s="128"/>
      <c r="K105" s="128"/>
      <c r="L105" s="128"/>
      <c r="M105" s="128"/>
      <c r="N105" s="128"/>
      <c r="O105" s="128"/>
      <c r="P105" s="128"/>
      <c r="Q105" s="128"/>
      <c r="R105" s="128"/>
      <c r="S105" s="128"/>
      <c r="T105" s="128"/>
      <c r="U105" s="128"/>
      <c r="V105" s="128"/>
      <c r="W105" s="128"/>
      <c r="X105" s="128"/>
      <c r="Y105" s="128"/>
      <c r="Z105" s="128"/>
      <c r="AA105" s="128"/>
      <c r="AB105" s="128"/>
      <c r="AC105" s="128"/>
      <c r="AD105" s="128"/>
      <c r="AE105" s="128"/>
      <c r="AF105" s="128"/>
      <c r="AG105" s="128"/>
      <c r="AH105" s="128"/>
      <c r="AI105" s="128"/>
      <c r="AJ105" s="128"/>
      <c r="AK105" s="128"/>
      <c r="AL105" s="128"/>
      <c r="AM105" s="128"/>
      <c r="AN105" s="128"/>
      <c r="AO105" s="128"/>
      <c r="AP105" s="128"/>
      <c r="AQ105" s="128"/>
    </row>
    <row r="106" spans="3:43" s="67" customFormat="1" ht="15.95" hidden="1" customHeight="1" x14ac:dyDescent="0.25">
      <c r="C106" s="22"/>
      <c r="D106" s="128"/>
      <c r="E106" s="128"/>
      <c r="F106" s="128"/>
      <c r="G106" s="128"/>
      <c r="H106" s="128"/>
      <c r="I106" s="128"/>
      <c r="J106" s="128"/>
      <c r="K106" s="128"/>
      <c r="L106" s="128"/>
      <c r="M106" s="128"/>
      <c r="N106" s="128"/>
      <c r="O106" s="128"/>
      <c r="P106" s="128"/>
      <c r="Q106" s="128"/>
      <c r="R106" s="128"/>
      <c r="S106" s="128"/>
      <c r="T106" s="128"/>
      <c r="U106" s="128"/>
      <c r="V106" s="128"/>
      <c r="W106" s="128"/>
      <c r="X106" s="128"/>
      <c r="Y106" s="128"/>
      <c r="Z106" s="128"/>
      <c r="AA106" s="128"/>
      <c r="AB106" s="128"/>
      <c r="AC106" s="128"/>
      <c r="AD106" s="128"/>
      <c r="AE106" s="128"/>
      <c r="AF106" s="128"/>
      <c r="AG106" s="128"/>
      <c r="AH106" s="128"/>
      <c r="AI106" s="128"/>
      <c r="AJ106" s="128"/>
      <c r="AK106" s="128"/>
      <c r="AL106" s="128"/>
      <c r="AM106" s="128"/>
      <c r="AN106" s="128"/>
      <c r="AO106" s="128"/>
      <c r="AP106" s="128"/>
      <c r="AQ106" s="128"/>
    </row>
    <row r="107" spans="3:43" s="67" customFormat="1" ht="15.95" hidden="1" customHeight="1" x14ac:dyDescent="0.25">
      <c r="C107" s="22"/>
      <c r="D107" s="128"/>
      <c r="E107" s="128"/>
      <c r="F107" s="128"/>
      <c r="G107" s="128"/>
      <c r="H107" s="128"/>
      <c r="I107" s="128"/>
      <c r="J107" s="128"/>
      <c r="K107" s="128"/>
      <c r="L107" s="128"/>
      <c r="M107" s="128"/>
      <c r="N107" s="128"/>
      <c r="O107" s="128"/>
      <c r="P107" s="128"/>
      <c r="Q107" s="128"/>
      <c r="R107" s="128"/>
      <c r="S107" s="128"/>
      <c r="T107" s="128"/>
      <c r="U107" s="128"/>
      <c r="V107" s="128"/>
      <c r="W107" s="128"/>
      <c r="X107" s="128"/>
      <c r="Y107" s="128"/>
      <c r="Z107" s="128"/>
      <c r="AA107" s="128"/>
      <c r="AB107" s="128"/>
      <c r="AC107" s="128"/>
      <c r="AD107" s="128"/>
      <c r="AE107" s="128"/>
      <c r="AF107" s="128"/>
      <c r="AG107" s="128"/>
      <c r="AH107" s="128"/>
      <c r="AI107" s="128"/>
      <c r="AJ107" s="128"/>
      <c r="AK107" s="128"/>
      <c r="AL107" s="128"/>
      <c r="AM107" s="128"/>
      <c r="AN107" s="128"/>
      <c r="AO107" s="128"/>
      <c r="AP107" s="128"/>
      <c r="AQ107" s="128"/>
    </row>
    <row r="108" spans="3:43" s="67" customFormat="1" ht="15.95" hidden="1" customHeight="1" x14ac:dyDescent="0.25">
      <c r="C108" s="22"/>
      <c r="D108" s="128"/>
      <c r="E108" s="128"/>
      <c r="F108" s="128"/>
      <c r="G108" s="128"/>
      <c r="H108" s="128"/>
      <c r="I108" s="128"/>
      <c r="J108" s="128"/>
      <c r="K108" s="128"/>
      <c r="L108" s="128"/>
      <c r="M108" s="128"/>
      <c r="N108" s="128"/>
      <c r="O108" s="128"/>
      <c r="P108" s="128"/>
      <c r="Q108" s="128"/>
      <c r="R108" s="128"/>
      <c r="S108" s="128"/>
      <c r="T108" s="128"/>
      <c r="U108" s="128"/>
      <c r="V108" s="128"/>
      <c r="W108" s="128"/>
      <c r="X108" s="128"/>
      <c r="Y108" s="128"/>
      <c r="Z108" s="128"/>
      <c r="AA108" s="128"/>
      <c r="AB108" s="128"/>
      <c r="AC108" s="128"/>
      <c r="AD108" s="128"/>
      <c r="AE108" s="128"/>
      <c r="AF108" s="128"/>
      <c r="AG108" s="128"/>
      <c r="AH108" s="128"/>
      <c r="AI108" s="128"/>
      <c r="AJ108" s="128"/>
      <c r="AK108" s="128"/>
      <c r="AL108" s="128"/>
      <c r="AM108" s="128"/>
      <c r="AN108" s="128"/>
      <c r="AO108" s="128"/>
      <c r="AP108" s="128"/>
      <c r="AQ108" s="128"/>
    </row>
    <row r="109" spans="3:43" s="67" customFormat="1" ht="15.95" hidden="1" customHeight="1" x14ac:dyDescent="0.25">
      <c r="C109" s="22"/>
      <c r="D109" s="128"/>
      <c r="E109" s="128"/>
      <c r="F109" s="128"/>
      <c r="G109" s="128"/>
      <c r="H109" s="128"/>
      <c r="I109" s="128"/>
      <c r="J109" s="128"/>
      <c r="K109" s="128"/>
      <c r="L109" s="128"/>
      <c r="M109" s="128"/>
      <c r="N109" s="128"/>
      <c r="O109" s="128"/>
      <c r="P109" s="128"/>
      <c r="Q109" s="128"/>
      <c r="R109" s="128"/>
      <c r="S109" s="128"/>
      <c r="T109" s="128"/>
      <c r="U109" s="128"/>
      <c r="V109" s="128"/>
      <c r="W109" s="128"/>
      <c r="X109" s="128"/>
      <c r="Y109" s="128"/>
      <c r="Z109" s="128"/>
      <c r="AA109" s="128"/>
      <c r="AB109" s="128"/>
      <c r="AC109" s="128"/>
      <c r="AD109" s="128"/>
      <c r="AE109" s="128"/>
      <c r="AF109" s="128"/>
      <c r="AG109" s="128"/>
      <c r="AH109" s="128"/>
      <c r="AI109" s="128"/>
      <c r="AJ109" s="128"/>
      <c r="AK109" s="128"/>
      <c r="AL109" s="128"/>
      <c r="AM109" s="128"/>
      <c r="AN109" s="128"/>
      <c r="AO109" s="128"/>
      <c r="AP109" s="128"/>
      <c r="AQ109" s="128"/>
    </row>
    <row r="110" spans="3:43" s="67" customFormat="1" ht="15.95" hidden="1" customHeight="1" x14ac:dyDescent="0.25">
      <c r="C110" s="22"/>
      <c r="D110" s="128"/>
      <c r="E110" s="128"/>
      <c r="F110" s="128"/>
      <c r="G110" s="128"/>
      <c r="H110" s="128"/>
      <c r="I110" s="128"/>
      <c r="J110" s="128"/>
      <c r="K110" s="128"/>
      <c r="L110" s="128"/>
      <c r="M110" s="128"/>
      <c r="N110" s="128"/>
      <c r="O110" s="128"/>
      <c r="P110" s="128"/>
      <c r="Q110" s="128"/>
      <c r="R110" s="128"/>
      <c r="S110" s="128"/>
      <c r="T110" s="128"/>
      <c r="U110" s="128"/>
      <c r="V110" s="128"/>
      <c r="W110" s="128"/>
      <c r="X110" s="128"/>
      <c r="Y110" s="128"/>
      <c r="Z110" s="128"/>
      <c r="AA110" s="128"/>
      <c r="AB110" s="128"/>
      <c r="AC110" s="128"/>
      <c r="AD110" s="128"/>
      <c r="AE110" s="128"/>
      <c r="AF110" s="128"/>
      <c r="AG110" s="128"/>
      <c r="AH110" s="128"/>
      <c r="AI110" s="128"/>
      <c r="AJ110" s="128"/>
      <c r="AK110" s="128"/>
      <c r="AL110" s="128"/>
      <c r="AM110" s="128"/>
      <c r="AN110" s="128"/>
      <c r="AO110" s="128"/>
      <c r="AP110" s="128"/>
      <c r="AQ110" s="128"/>
    </row>
    <row r="111" spans="3:43" s="67" customFormat="1" ht="15.95" hidden="1" customHeight="1" x14ac:dyDescent="0.25">
      <c r="C111" s="22"/>
      <c r="D111" s="128"/>
      <c r="E111" s="128"/>
      <c r="F111" s="128"/>
      <c r="G111" s="128"/>
      <c r="H111" s="128"/>
      <c r="I111" s="128"/>
      <c r="J111" s="128"/>
      <c r="K111" s="128"/>
      <c r="L111" s="128"/>
      <c r="M111" s="128"/>
      <c r="N111" s="128"/>
      <c r="O111" s="128"/>
      <c r="P111" s="128"/>
      <c r="Q111" s="128"/>
      <c r="R111" s="128"/>
      <c r="S111" s="128"/>
      <c r="T111" s="128"/>
      <c r="U111" s="128"/>
      <c r="V111" s="128"/>
      <c r="W111" s="128"/>
      <c r="X111" s="128"/>
      <c r="Y111" s="128"/>
      <c r="Z111" s="128"/>
      <c r="AA111" s="128"/>
      <c r="AB111" s="128"/>
      <c r="AC111" s="128"/>
      <c r="AD111" s="128"/>
      <c r="AE111" s="128"/>
      <c r="AF111" s="128"/>
      <c r="AG111" s="128"/>
      <c r="AH111" s="128"/>
      <c r="AI111" s="128"/>
      <c r="AJ111" s="128"/>
      <c r="AK111" s="128"/>
      <c r="AL111" s="128"/>
      <c r="AM111" s="128"/>
      <c r="AN111" s="128"/>
      <c r="AO111" s="128"/>
      <c r="AP111" s="128"/>
      <c r="AQ111" s="128"/>
    </row>
    <row r="112" spans="3:43" s="67" customFormat="1" ht="15.95" hidden="1" customHeight="1" x14ac:dyDescent="0.25">
      <c r="C112" s="22"/>
      <c r="D112" s="128"/>
      <c r="E112" s="128"/>
      <c r="F112" s="128"/>
      <c r="G112" s="128"/>
      <c r="H112" s="128"/>
      <c r="I112" s="128"/>
      <c r="J112" s="128"/>
      <c r="K112" s="128"/>
      <c r="L112" s="128"/>
      <c r="M112" s="128"/>
      <c r="N112" s="128"/>
      <c r="O112" s="128"/>
      <c r="P112" s="128"/>
      <c r="Q112" s="128"/>
      <c r="R112" s="128"/>
      <c r="S112" s="128"/>
      <c r="T112" s="128"/>
      <c r="U112" s="128"/>
      <c r="V112" s="128"/>
      <c r="W112" s="128"/>
      <c r="X112" s="128"/>
      <c r="Y112" s="128"/>
      <c r="Z112" s="128"/>
      <c r="AA112" s="128"/>
      <c r="AB112" s="128"/>
      <c r="AC112" s="128"/>
      <c r="AD112" s="128"/>
      <c r="AE112" s="128"/>
      <c r="AF112" s="128"/>
      <c r="AG112" s="128"/>
      <c r="AH112" s="128"/>
      <c r="AI112" s="128"/>
      <c r="AJ112" s="128"/>
      <c r="AK112" s="128"/>
      <c r="AL112" s="128"/>
      <c r="AM112" s="128"/>
      <c r="AN112" s="128"/>
      <c r="AO112" s="128"/>
      <c r="AP112" s="128"/>
      <c r="AQ112" s="128"/>
    </row>
    <row r="113" spans="3:43" s="67" customFormat="1" ht="15.95" hidden="1" customHeight="1" x14ac:dyDescent="0.25">
      <c r="C113" s="22"/>
      <c r="D113" s="128"/>
      <c r="E113" s="128"/>
      <c r="F113" s="128"/>
      <c r="G113" s="128"/>
      <c r="H113" s="128"/>
      <c r="I113" s="128"/>
      <c r="J113" s="128"/>
      <c r="K113" s="128"/>
      <c r="L113" s="128"/>
      <c r="M113" s="128"/>
      <c r="N113" s="128"/>
      <c r="O113" s="128"/>
      <c r="P113" s="128"/>
      <c r="Q113" s="128"/>
      <c r="R113" s="128"/>
      <c r="S113" s="128"/>
      <c r="T113" s="128"/>
      <c r="U113" s="128"/>
      <c r="V113" s="128"/>
      <c r="W113" s="128"/>
      <c r="X113" s="128"/>
      <c r="Y113" s="128"/>
      <c r="Z113" s="128"/>
      <c r="AA113" s="128"/>
      <c r="AB113" s="128"/>
      <c r="AC113" s="128"/>
      <c r="AD113" s="128"/>
      <c r="AE113" s="128"/>
      <c r="AF113" s="128"/>
      <c r="AG113" s="128"/>
      <c r="AH113" s="128"/>
      <c r="AI113" s="128"/>
      <c r="AJ113" s="128"/>
      <c r="AK113" s="128"/>
      <c r="AL113" s="128"/>
      <c r="AM113" s="128"/>
      <c r="AN113" s="128"/>
      <c r="AO113" s="128"/>
      <c r="AP113" s="128"/>
      <c r="AQ113" s="128"/>
    </row>
    <row r="114" spans="3:43" s="67" customFormat="1" ht="15.95" hidden="1" customHeight="1" x14ac:dyDescent="0.25">
      <c r="C114" s="22"/>
      <c r="D114" s="128"/>
      <c r="E114" s="128"/>
      <c r="F114" s="128"/>
      <c r="G114" s="128"/>
      <c r="H114" s="128"/>
      <c r="I114" s="128"/>
      <c r="J114" s="128"/>
      <c r="K114" s="128"/>
      <c r="L114" s="128"/>
      <c r="M114" s="128"/>
      <c r="N114" s="128"/>
      <c r="O114" s="128"/>
      <c r="P114" s="128"/>
      <c r="Q114" s="128"/>
      <c r="R114" s="128"/>
      <c r="S114" s="128"/>
      <c r="T114" s="128"/>
      <c r="U114" s="128"/>
      <c r="V114" s="128"/>
      <c r="W114" s="128"/>
      <c r="X114" s="128"/>
      <c r="Y114" s="128"/>
      <c r="Z114" s="128"/>
      <c r="AA114" s="128"/>
      <c r="AB114" s="128"/>
      <c r="AC114" s="128"/>
      <c r="AD114" s="128"/>
      <c r="AE114" s="128"/>
      <c r="AF114" s="128"/>
      <c r="AG114" s="128"/>
      <c r="AH114" s="128"/>
      <c r="AI114" s="128"/>
      <c r="AJ114" s="128"/>
      <c r="AK114" s="128"/>
      <c r="AL114" s="128"/>
      <c r="AM114" s="128"/>
      <c r="AN114" s="128"/>
      <c r="AO114" s="128"/>
      <c r="AP114" s="128"/>
      <c r="AQ114" s="128"/>
    </row>
    <row r="115" spans="3:43" s="67" customFormat="1" ht="15.95" hidden="1" customHeight="1" x14ac:dyDescent="0.25">
      <c r="C115" s="22"/>
      <c r="D115" s="128"/>
      <c r="E115" s="128"/>
      <c r="F115" s="128"/>
      <c r="G115" s="128"/>
      <c r="H115" s="128"/>
      <c r="I115" s="128"/>
      <c r="J115" s="128"/>
      <c r="K115" s="128"/>
      <c r="L115" s="128"/>
      <c r="M115" s="128"/>
      <c r="N115" s="128"/>
      <c r="O115" s="128"/>
      <c r="P115" s="128"/>
      <c r="Q115" s="128"/>
      <c r="R115" s="128"/>
      <c r="S115" s="128"/>
      <c r="T115" s="128"/>
      <c r="U115" s="128"/>
      <c r="V115" s="128"/>
      <c r="W115" s="128"/>
      <c r="X115" s="128"/>
      <c r="Y115" s="128"/>
      <c r="Z115" s="128"/>
      <c r="AA115" s="128"/>
      <c r="AB115" s="128"/>
      <c r="AC115" s="128"/>
      <c r="AD115" s="128"/>
      <c r="AE115" s="128"/>
      <c r="AF115" s="128"/>
      <c r="AG115" s="128"/>
      <c r="AH115" s="128"/>
      <c r="AI115" s="128"/>
      <c r="AJ115" s="128"/>
      <c r="AK115" s="128"/>
      <c r="AL115" s="128"/>
      <c r="AM115" s="128"/>
      <c r="AN115" s="128"/>
      <c r="AO115" s="128"/>
      <c r="AP115" s="128"/>
      <c r="AQ115" s="128"/>
    </row>
    <row r="116" spans="3:43" s="67" customFormat="1" ht="15.95" hidden="1" customHeight="1" x14ac:dyDescent="0.25">
      <c r="C116" s="22"/>
      <c r="D116" s="128"/>
      <c r="E116" s="128"/>
      <c r="F116" s="128"/>
      <c r="G116" s="128"/>
      <c r="H116" s="128"/>
      <c r="I116" s="128"/>
      <c r="J116" s="128"/>
      <c r="K116" s="128"/>
      <c r="L116" s="128"/>
      <c r="M116" s="128"/>
      <c r="N116" s="128"/>
      <c r="O116" s="128"/>
      <c r="P116" s="128"/>
      <c r="Q116" s="128"/>
      <c r="R116" s="128"/>
      <c r="S116" s="128"/>
      <c r="T116" s="128"/>
      <c r="U116" s="128"/>
      <c r="V116" s="128"/>
      <c r="W116" s="128"/>
      <c r="X116" s="128"/>
      <c r="Y116" s="128"/>
      <c r="Z116" s="128"/>
      <c r="AA116" s="128"/>
      <c r="AB116" s="128"/>
      <c r="AC116" s="128"/>
      <c r="AD116" s="128"/>
      <c r="AE116" s="128"/>
      <c r="AF116" s="128"/>
      <c r="AG116" s="128"/>
      <c r="AH116" s="128"/>
      <c r="AI116" s="128"/>
      <c r="AJ116" s="128"/>
      <c r="AK116" s="128"/>
      <c r="AL116" s="128"/>
      <c r="AM116" s="128"/>
      <c r="AN116" s="128"/>
      <c r="AO116" s="128"/>
      <c r="AP116" s="128"/>
      <c r="AQ116" s="128"/>
    </row>
    <row r="117" spans="3:43" s="67" customFormat="1" ht="15.95" hidden="1" customHeight="1" x14ac:dyDescent="0.25">
      <c r="C117" s="22"/>
      <c r="D117" s="128"/>
      <c r="E117" s="128"/>
      <c r="F117" s="128"/>
      <c r="G117" s="128"/>
      <c r="H117" s="128"/>
      <c r="I117" s="128"/>
      <c r="J117" s="128"/>
      <c r="K117" s="128"/>
      <c r="L117" s="128"/>
      <c r="M117" s="128"/>
      <c r="N117" s="128"/>
      <c r="O117" s="128"/>
      <c r="P117" s="128"/>
      <c r="Q117" s="128"/>
      <c r="R117" s="128"/>
      <c r="S117" s="128"/>
      <c r="T117" s="128"/>
      <c r="U117" s="128"/>
      <c r="V117" s="128"/>
      <c r="W117" s="128"/>
      <c r="X117" s="128"/>
      <c r="Y117" s="128"/>
      <c r="Z117" s="128"/>
      <c r="AA117" s="128"/>
      <c r="AB117" s="128"/>
      <c r="AC117" s="128"/>
      <c r="AD117" s="128"/>
      <c r="AE117" s="128"/>
      <c r="AF117" s="128"/>
      <c r="AG117" s="128"/>
      <c r="AH117" s="128"/>
      <c r="AI117" s="128"/>
      <c r="AJ117" s="128"/>
      <c r="AK117" s="128"/>
      <c r="AL117" s="128"/>
      <c r="AM117" s="128"/>
      <c r="AN117" s="128"/>
      <c r="AO117" s="128"/>
      <c r="AP117" s="128"/>
      <c r="AQ117" s="128"/>
    </row>
    <row r="118" spans="3:43" s="67" customFormat="1" ht="15.95" hidden="1" customHeight="1" x14ac:dyDescent="0.25">
      <c r="C118" s="22"/>
      <c r="D118" s="128"/>
      <c r="E118" s="128"/>
      <c r="F118" s="128"/>
      <c r="G118" s="128"/>
      <c r="H118" s="128"/>
      <c r="I118" s="128"/>
      <c r="J118" s="128"/>
      <c r="K118" s="128"/>
      <c r="L118" s="128"/>
      <c r="M118" s="128"/>
      <c r="N118" s="128"/>
      <c r="O118" s="128"/>
      <c r="P118" s="128"/>
      <c r="Q118" s="128"/>
      <c r="R118" s="128"/>
      <c r="S118" s="128"/>
      <c r="T118" s="128"/>
      <c r="U118" s="128"/>
      <c r="V118" s="128"/>
      <c r="W118" s="128"/>
      <c r="X118" s="128"/>
      <c r="Y118" s="128"/>
      <c r="Z118" s="128"/>
      <c r="AA118" s="128"/>
      <c r="AB118" s="128"/>
      <c r="AC118" s="128"/>
      <c r="AD118" s="128"/>
      <c r="AE118" s="128"/>
      <c r="AF118" s="128"/>
      <c r="AG118" s="128"/>
      <c r="AH118" s="128"/>
      <c r="AI118" s="128"/>
      <c r="AJ118" s="128"/>
      <c r="AK118" s="128"/>
      <c r="AL118" s="128"/>
      <c r="AM118" s="128"/>
      <c r="AN118" s="128"/>
      <c r="AO118" s="128"/>
      <c r="AP118" s="128"/>
      <c r="AQ118" s="128"/>
    </row>
    <row r="119" spans="3:43" s="67" customFormat="1" ht="15.95" hidden="1" customHeight="1" x14ac:dyDescent="0.25">
      <c r="C119" s="22"/>
      <c r="D119" s="128"/>
      <c r="E119" s="128"/>
      <c r="F119" s="128"/>
      <c r="G119" s="128"/>
      <c r="H119" s="128"/>
      <c r="I119" s="128"/>
      <c r="J119" s="128"/>
      <c r="K119" s="128"/>
      <c r="L119" s="128"/>
      <c r="M119" s="128"/>
      <c r="N119" s="128"/>
      <c r="O119" s="128"/>
      <c r="P119" s="128"/>
      <c r="Q119" s="128"/>
      <c r="R119" s="128"/>
      <c r="S119" s="128"/>
      <c r="T119" s="128"/>
      <c r="U119" s="128"/>
      <c r="V119" s="128"/>
      <c r="W119" s="128"/>
      <c r="X119" s="128"/>
      <c r="Y119" s="128"/>
      <c r="Z119" s="128"/>
      <c r="AA119" s="128"/>
      <c r="AB119" s="128"/>
      <c r="AC119" s="128"/>
      <c r="AD119" s="128"/>
      <c r="AE119" s="128"/>
      <c r="AF119" s="128"/>
      <c r="AG119" s="128"/>
      <c r="AH119" s="128"/>
      <c r="AI119" s="128"/>
      <c r="AJ119" s="128"/>
      <c r="AK119" s="128"/>
      <c r="AL119" s="128"/>
      <c r="AM119" s="128"/>
      <c r="AN119" s="128"/>
      <c r="AO119" s="128"/>
      <c r="AP119" s="128"/>
      <c r="AQ119" s="128"/>
    </row>
    <row r="120" spans="3:43" s="67" customFormat="1" ht="15.95" hidden="1" customHeight="1" x14ac:dyDescent="0.25">
      <c r="C120" s="22"/>
      <c r="D120" s="128"/>
      <c r="E120" s="128"/>
      <c r="F120" s="128"/>
      <c r="G120" s="128"/>
      <c r="H120" s="128"/>
      <c r="I120" s="128"/>
      <c r="J120" s="128"/>
      <c r="K120" s="128"/>
      <c r="L120" s="128"/>
      <c r="M120" s="128"/>
      <c r="N120" s="128"/>
      <c r="O120" s="128"/>
      <c r="P120" s="128"/>
      <c r="Q120" s="128"/>
      <c r="R120" s="128"/>
      <c r="S120" s="128"/>
      <c r="T120" s="128"/>
      <c r="U120" s="128"/>
      <c r="V120" s="128"/>
      <c r="W120" s="128"/>
      <c r="X120" s="128"/>
      <c r="Y120" s="128"/>
      <c r="Z120" s="128"/>
      <c r="AA120" s="128"/>
      <c r="AB120" s="128"/>
      <c r="AC120" s="128"/>
      <c r="AD120" s="128"/>
      <c r="AE120" s="128"/>
      <c r="AF120" s="128"/>
      <c r="AG120" s="128"/>
      <c r="AH120" s="128"/>
      <c r="AI120" s="128"/>
      <c r="AJ120" s="128"/>
      <c r="AK120" s="128"/>
      <c r="AL120" s="128"/>
      <c r="AM120" s="128"/>
      <c r="AN120" s="128"/>
      <c r="AO120" s="128"/>
      <c r="AP120" s="128"/>
      <c r="AQ120" s="128"/>
    </row>
    <row r="121" spans="3:43" s="67" customFormat="1" ht="15.95" hidden="1" customHeight="1" x14ac:dyDescent="0.25">
      <c r="C121" s="22"/>
      <c r="D121" s="128"/>
      <c r="E121" s="128"/>
      <c r="F121" s="128"/>
      <c r="G121" s="128"/>
      <c r="H121" s="128"/>
      <c r="I121" s="128"/>
      <c r="J121" s="128"/>
      <c r="K121" s="128"/>
      <c r="L121" s="128"/>
      <c r="M121" s="128"/>
      <c r="N121" s="128"/>
      <c r="O121" s="128"/>
      <c r="P121" s="128"/>
      <c r="Q121" s="128"/>
      <c r="R121" s="128"/>
      <c r="S121" s="128"/>
      <c r="T121" s="128"/>
      <c r="U121" s="128"/>
      <c r="V121" s="128"/>
      <c r="W121" s="128"/>
      <c r="X121" s="128"/>
      <c r="Y121" s="128"/>
      <c r="Z121" s="128"/>
      <c r="AA121" s="128"/>
      <c r="AB121" s="128"/>
      <c r="AC121" s="128"/>
      <c r="AD121" s="128"/>
      <c r="AE121" s="128"/>
      <c r="AF121" s="128"/>
      <c r="AG121" s="128"/>
      <c r="AH121" s="128"/>
      <c r="AI121" s="128"/>
      <c r="AJ121" s="128"/>
      <c r="AK121" s="128"/>
      <c r="AL121" s="128"/>
      <c r="AM121" s="128"/>
      <c r="AN121" s="128"/>
      <c r="AO121" s="128"/>
      <c r="AP121" s="128"/>
      <c r="AQ121" s="128"/>
    </row>
    <row r="122" spans="3:43" s="67" customFormat="1" ht="15.95" hidden="1" customHeight="1" x14ac:dyDescent="0.25">
      <c r="C122" s="22"/>
      <c r="D122" s="128"/>
      <c r="E122" s="128"/>
      <c r="F122" s="128"/>
      <c r="G122" s="128"/>
      <c r="H122" s="128"/>
      <c r="I122" s="128"/>
      <c r="J122" s="128"/>
      <c r="K122" s="128"/>
      <c r="L122" s="128"/>
      <c r="M122" s="128"/>
      <c r="N122" s="128"/>
      <c r="O122" s="128"/>
      <c r="P122" s="128"/>
      <c r="Q122" s="128"/>
      <c r="R122" s="128"/>
      <c r="S122" s="128"/>
      <c r="T122" s="128"/>
      <c r="U122" s="128"/>
      <c r="V122" s="128"/>
      <c r="W122" s="128"/>
      <c r="X122" s="128"/>
      <c r="Y122" s="128"/>
      <c r="Z122" s="128"/>
      <c r="AA122" s="128"/>
      <c r="AB122" s="128"/>
      <c r="AC122" s="128"/>
      <c r="AD122" s="128"/>
      <c r="AE122" s="128"/>
      <c r="AF122" s="128"/>
      <c r="AG122" s="128"/>
      <c r="AH122" s="128"/>
      <c r="AI122" s="128"/>
      <c r="AJ122" s="128"/>
      <c r="AK122" s="128"/>
      <c r="AL122" s="128"/>
      <c r="AM122" s="128"/>
      <c r="AN122" s="128"/>
      <c r="AO122" s="128"/>
      <c r="AP122" s="128"/>
      <c r="AQ122" s="128"/>
    </row>
    <row r="123" spans="3:43" s="67" customFormat="1" ht="15.95" hidden="1" customHeight="1" x14ac:dyDescent="0.25">
      <c r="C123" s="22"/>
      <c r="D123" s="128"/>
      <c r="E123" s="128"/>
      <c r="F123" s="128"/>
      <c r="G123" s="128"/>
      <c r="H123" s="128"/>
      <c r="I123" s="128"/>
      <c r="J123" s="128"/>
      <c r="K123" s="128"/>
      <c r="L123" s="128"/>
      <c r="M123" s="128"/>
      <c r="N123" s="128"/>
      <c r="O123" s="128"/>
      <c r="P123" s="128"/>
      <c r="Q123" s="128"/>
      <c r="R123" s="128"/>
      <c r="S123" s="128"/>
      <c r="T123" s="128"/>
      <c r="U123" s="128"/>
      <c r="V123" s="128"/>
      <c r="W123" s="128"/>
      <c r="X123" s="128"/>
      <c r="Y123" s="128"/>
      <c r="Z123" s="128"/>
      <c r="AA123" s="128"/>
      <c r="AB123" s="128"/>
      <c r="AC123" s="128"/>
      <c r="AD123" s="128"/>
      <c r="AE123" s="128"/>
      <c r="AF123" s="128"/>
      <c r="AG123" s="128"/>
      <c r="AH123" s="128"/>
      <c r="AI123" s="128"/>
      <c r="AJ123" s="128"/>
      <c r="AK123" s="128"/>
      <c r="AL123" s="128"/>
      <c r="AM123" s="128"/>
      <c r="AN123" s="128"/>
      <c r="AO123" s="128"/>
      <c r="AP123" s="128"/>
      <c r="AQ123" s="128"/>
    </row>
    <row r="124" spans="3:43" s="67" customFormat="1" ht="15.95" hidden="1" customHeight="1" x14ac:dyDescent="0.25">
      <c r="C124" s="22"/>
      <c r="D124" s="128"/>
      <c r="E124" s="128"/>
      <c r="F124" s="128"/>
      <c r="G124" s="128"/>
      <c r="H124" s="128"/>
      <c r="I124" s="128"/>
      <c r="J124" s="128"/>
      <c r="K124" s="128"/>
      <c r="L124" s="128"/>
      <c r="M124" s="128"/>
      <c r="N124" s="128"/>
      <c r="O124" s="128"/>
      <c r="P124" s="128"/>
      <c r="Q124" s="128"/>
      <c r="R124" s="128"/>
      <c r="S124" s="128"/>
      <c r="T124" s="128"/>
      <c r="U124" s="128"/>
      <c r="V124" s="128"/>
      <c r="W124" s="128"/>
      <c r="X124" s="128"/>
      <c r="Y124" s="128"/>
      <c r="Z124" s="128"/>
      <c r="AA124" s="128"/>
      <c r="AB124" s="128"/>
      <c r="AC124" s="128"/>
      <c r="AD124" s="128"/>
      <c r="AE124" s="128"/>
      <c r="AF124" s="128"/>
      <c r="AG124" s="128"/>
      <c r="AH124" s="128"/>
      <c r="AI124" s="128"/>
      <c r="AJ124" s="128"/>
      <c r="AK124" s="128"/>
      <c r="AL124" s="128"/>
      <c r="AM124" s="128"/>
      <c r="AN124" s="128"/>
      <c r="AO124" s="128"/>
      <c r="AP124" s="128"/>
      <c r="AQ124" s="128"/>
    </row>
    <row r="125" spans="3:43" s="67" customFormat="1" ht="15.95" hidden="1" customHeight="1" x14ac:dyDescent="0.25">
      <c r="C125" s="22"/>
      <c r="D125" s="128"/>
      <c r="E125" s="128"/>
      <c r="F125" s="128"/>
      <c r="G125" s="128"/>
      <c r="H125" s="128"/>
      <c r="I125" s="128"/>
      <c r="J125" s="128"/>
      <c r="K125" s="128"/>
      <c r="L125" s="128"/>
      <c r="M125" s="128"/>
      <c r="N125" s="128"/>
      <c r="O125" s="128"/>
      <c r="P125" s="128"/>
      <c r="Q125" s="128"/>
      <c r="R125" s="128"/>
      <c r="S125" s="128"/>
      <c r="T125" s="128"/>
      <c r="U125" s="128"/>
      <c r="V125" s="128"/>
      <c r="W125" s="128"/>
      <c r="X125" s="128"/>
      <c r="Y125" s="128"/>
      <c r="Z125" s="128"/>
      <c r="AA125" s="128"/>
      <c r="AB125" s="128"/>
      <c r="AC125" s="128"/>
      <c r="AD125" s="128"/>
      <c r="AE125" s="128"/>
      <c r="AF125" s="128"/>
      <c r="AG125" s="128"/>
      <c r="AH125" s="128"/>
      <c r="AI125" s="128"/>
      <c r="AJ125" s="128"/>
      <c r="AK125" s="128"/>
      <c r="AL125" s="128"/>
      <c r="AM125" s="128"/>
      <c r="AN125" s="128"/>
      <c r="AO125" s="128"/>
      <c r="AP125" s="128"/>
      <c r="AQ125" s="128"/>
    </row>
    <row r="126" spans="3:43" s="67" customFormat="1" ht="15.95" hidden="1" customHeight="1" x14ac:dyDescent="0.25">
      <c r="C126" s="22"/>
      <c r="D126" s="128"/>
      <c r="E126" s="128"/>
      <c r="F126" s="128"/>
      <c r="G126" s="128"/>
      <c r="H126" s="128"/>
      <c r="I126" s="128"/>
      <c r="J126" s="128"/>
      <c r="K126" s="128"/>
      <c r="L126" s="128"/>
      <c r="M126" s="128"/>
      <c r="N126" s="128"/>
      <c r="O126" s="128"/>
      <c r="P126" s="128"/>
      <c r="Q126" s="128"/>
      <c r="R126" s="128"/>
      <c r="S126" s="128"/>
      <c r="T126" s="128"/>
      <c r="U126" s="128"/>
      <c r="V126" s="128"/>
      <c r="W126" s="128"/>
      <c r="X126" s="128"/>
      <c r="Y126" s="128"/>
      <c r="Z126" s="128"/>
      <c r="AA126" s="128"/>
      <c r="AB126" s="128"/>
      <c r="AC126" s="128"/>
      <c r="AD126" s="128"/>
      <c r="AE126" s="128"/>
      <c r="AF126" s="128"/>
      <c r="AG126" s="128"/>
      <c r="AH126" s="128"/>
      <c r="AI126" s="128"/>
      <c r="AJ126" s="128"/>
      <c r="AK126" s="128"/>
      <c r="AL126" s="128"/>
      <c r="AM126" s="128"/>
      <c r="AN126" s="128"/>
      <c r="AO126" s="128"/>
      <c r="AP126" s="128"/>
      <c r="AQ126" s="128"/>
    </row>
    <row r="127" spans="3:43" s="67" customFormat="1" ht="15.95" hidden="1" customHeight="1" x14ac:dyDescent="0.25">
      <c r="C127" s="22"/>
      <c r="D127" s="128"/>
      <c r="E127" s="128"/>
      <c r="F127" s="128"/>
      <c r="G127" s="128"/>
      <c r="H127" s="128"/>
      <c r="I127" s="128"/>
      <c r="J127" s="128"/>
      <c r="K127" s="128"/>
      <c r="L127" s="128"/>
      <c r="M127" s="128"/>
      <c r="N127" s="128"/>
      <c r="O127" s="128"/>
      <c r="P127" s="128"/>
      <c r="Q127" s="128"/>
      <c r="R127" s="128"/>
      <c r="S127" s="128"/>
      <c r="T127" s="128"/>
      <c r="U127" s="128"/>
      <c r="V127" s="128"/>
      <c r="W127" s="128"/>
      <c r="X127" s="128"/>
      <c r="Y127" s="128"/>
      <c r="Z127" s="128"/>
      <c r="AA127" s="128"/>
      <c r="AB127" s="128"/>
      <c r="AC127" s="128"/>
      <c r="AD127" s="128"/>
      <c r="AE127" s="128"/>
      <c r="AF127" s="128"/>
      <c r="AG127" s="128"/>
      <c r="AH127" s="128"/>
      <c r="AI127" s="128"/>
      <c r="AJ127" s="128"/>
      <c r="AK127" s="128"/>
      <c r="AL127" s="128"/>
      <c r="AM127" s="128"/>
      <c r="AN127" s="128"/>
      <c r="AO127" s="128"/>
      <c r="AP127" s="128"/>
      <c r="AQ127" s="128"/>
    </row>
    <row r="128" spans="3:43" s="67" customFormat="1" ht="15.95" hidden="1" customHeight="1" x14ac:dyDescent="0.25">
      <c r="C128" s="22"/>
      <c r="D128" s="128"/>
      <c r="E128" s="128"/>
      <c r="F128" s="128"/>
      <c r="G128" s="128"/>
      <c r="H128" s="128"/>
      <c r="I128" s="128"/>
      <c r="J128" s="128"/>
      <c r="K128" s="128"/>
      <c r="L128" s="128"/>
      <c r="M128" s="128"/>
      <c r="N128" s="128"/>
      <c r="O128" s="128"/>
      <c r="P128" s="128"/>
      <c r="Q128" s="128"/>
      <c r="R128" s="128"/>
      <c r="S128" s="128"/>
      <c r="T128" s="128"/>
      <c r="U128" s="128"/>
      <c r="V128" s="128"/>
      <c r="W128" s="128"/>
      <c r="X128" s="128"/>
      <c r="Y128" s="128"/>
      <c r="Z128" s="128"/>
      <c r="AA128" s="128"/>
      <c r="AB128" s="128"/>
      <c r="AC128" s="128"/>
      <c r="AD128" s="128"/>
      <c r="AE128" s="128"/>
      <c r="AF128" s="128"/>
      <c r="AG128" s="128"/>
      <c r="AH128" s="128"/>
      <c r="AI128" s="128"/>
      <c r="AJ128" s="128"/>
      <c r="AK128" s="128"/>
      <c r="AL128" s="128"/>
      <c r="AM128" s="128"/>
      <c r="AN128" s="128"/>
      <c r="AO128" s="128"/>
      <c r="AP128" s="128"/>
      <c r="AQ128" s="128"/>
    </row>
    <row r="129" spans="3:43" s="67" customFormat="1" ht="15.95" hidden="1" customHeight="1" x14ac:dyDescent="0.25">
      <c r="C129" s="22"/>
      <c r="D129" s="128"/>
      <c r="E129" s="128"/>
      <c r="F129" s="128"/>
      <c r="G129" s="128"/>
      <c r="H129" s="128"/>
      <c r="I129" s="128"/>
      <c r="J129" s="128"/>
      <c r="K129" s="128"/>
      <c r="L129" s="128"/>
      <c r="M129" s="128"/>
      <c r="N129" s="128"/>
      <c r="O129" s="128"/>
      <c r="P129" s="128"/>
      <c r="Q129" s="128"/>
      <c r="R129" s="128"/>
      <c r="S129" s="128"/>
      <c r="T129" s="128"/>
      <c r="U129" s="128"/>
      <c r="V129" s="128"/>
      <c r="W129" s="128"/>
      <c r="X129" s="128"/>
      <c r="Y129" s="128"/>
      <c r="Z129" s="128"/>
      <c r="AA129" s="128"/>
      <c r="AB129" s="128"/>
      <c r="AC129" s="128"/>
      <c r="AD129" s="128"/>
      <c r="AE129" s="128"/>
      <c r="AF129" s="128"/>
      <c r="AG129" s="128"/>
      <c r="AH129" s="128"/>
      <c r="AI129" s="128"/>
      <c r="AJ129" s="128"/>
      <c r="AK129" s="128"/>
      <c r="AL129" s="128"/>
      <c r="AM129" s="128"/>
      <c r="AN129" s="128"/>
      <c r="AO129" s="128"/>
      <c r="AP129" s="128"/>
      <c r="AQ129" s="128"/>
    </row>
    <row r="130" spans="3:43" s="67" customFormat="1" ht="15.95" hidden="1" customHeight="1" x14ac:dyDescent="0.25">
      <c r="C130" s="22"/>
      <c r="D130" s="128"/>
      <c r="E130" s="128"/>
      <c r="F130" s="128"/>
      <c r="G130" s="128"/>
      <c r="H130" s="128"/>
      <c r="I130" s="128"/>
      <c r="J130" s="128"/>
      <c r="K130" s="128"/>
      <c r="L130" s="128"/>
      <c r="M130" s="128"/>
      <c r="N130" s="128"/>
      <c r="O130" s="128"/>
      <c r="P130" s="128"/>
      <c r="Q130" s="128"/>
      <c r="R130" s="128"/>
      <c r="S130" s="128"/>
      <c r="T130" s="128"/>
      <c r="U130" s="128"/>
      <c r="V130" s="128"/>
      <c r="W130" s="128"/>
      <c r="X130" s="128"/>
      <c r="Y130" s="128"/>
      <c r="Z130" s="128"/>
      <c r="AA130" s="128"/>
      <c r="AB130" s="128"/>
      <c r="AC130" s="128"/>
      <c r="AD130" s="128"/>
      <c r="AE130" s="128"/>
      <c r="AF130" s="128"/>
      <c r="AG130" s="128"/>
      <c r="AH130" s="128"/>
      <c r="AI130" s="128"/>
      <c r="AJ130" s="128"/>
      <c r="AK130" s="128"/>
      <c r="AL130" s="128"/>
      <c r="AM130" s="128"/>
      <c r="AN130" s="128"/>
      <c r="AO130" s="128"/>
      <c r="AP130" s="128"/>
      <c r="AQ130" s="128"/>
    </row>
    <row r="131" spans="3:43" s="67" customFormat="1" ht="15.95" hidden="1" customHeight="1" x14ac:dyDescent="0.25">
      <c r="C131" s="22"/>
      <c r="D131" s="128"/>
      <c r="E131" s="128"/>
      <c r="F131" s="128"/>
      <c r="G131" s="128"/>
      <c r="H131" s="128"/>
      <c r="I131" s="128"/>
      <c r="J131" s="128"/>
      <c r="K131" s="128"/>
      <c r="L131" s="128"/>
      <c r="M131" s="128"/>
      <c r="N131" s="128"/>
      <c r="O131" s="128"/>
      <c r="P131" s="128"/>
      <c r="Q131" s="128"/>
      <c r="R131" s="128"/>
      <c r="S131" s="128"/>
      <c r="T131" s="128"/>
      <c r="U131" s="128"/>
      <c r="V131" s="128"/>
      <c r="W131" s="128"/>
      <c r="X131" s="128"/>
      <c r="Y131" s="128"/>
      <c r="Z131" s="128"/>
      <c r="AA131" s="128"/>
      <c r="AB131" s="128"/>
      <c r="AC131" s="128"/>
      <c r="AD131" s="128"/>
      <c r="AE131" s="128"/>
      <c r="AF131" s="128"/>
      <c r="AG131" s="128"/>
      <c r="AH131" s="128"/>
      <c r="AI131" s="128"/>
      <c r="AJ131" s="128"/>
      <c r="AK131" s="128"/>
      <c r="AL131" s="128"/>
      <c r="AM131" s="128"/>
      <c r="AN131" s="128"/>
      <c r="AO131" s="128"/>
      <c r="AP131" s="128"/>
      <c r="AQ131" s="128"/>
    </row>
    <row r="132" spans="3:43" s="67" customFormat="1" ht="15.95" hidden="1" customHeight="1" x14ac:dyDescent="0.25">
      <c r="C132" s="22"/>
      <c r="D132" s="128"/>
      <c r="E132" s="128"/>
      <c r="F132" s="128"/>
      <c r="G132" s="128"/>
      <c r="H132" s="128"/>
      <c r="I132" s="128"/>
      <c r="J132" s="128"/>
      <c r="K132" s="128"/>
      <c r="L132" s="128"/>
      <c r="M132" s="128"/>
      <c r="N132" s="128"/>
      <c r="O132" s="128"/>
      <c r="P132" s="128"/>
      <c r="Q132" s="128"/>
      <c r="R132" s="128"/>
      <c r="S132" s="128"/>
      <c r="T132" s="128"/>
      <c r="U132" s="128"/>
      <c r="V132" s="128"/>
      <c r="W132" s="128"/>
      <c r="X132" s="128"/>
      <c r="Y132" s="128"/>
      <c r="Z132" s="128"/>
      <c r="AA132" s="128"/>
      <c r="AB132" s="128"/>
      <c r="AC132" s="128"/>
      <c r="AD132" s="128"/>
      <c r="AE132" s="128"/>
      <c r="AF132" s="128"/>
      <c r="AG132" s="128"/>
      <c r="AH132" s="128"/>
      <c r="AI132" s="128"/>
      <c r="AJ132" s="128"/>
      <c r="AK132" s="128"/>
      <c r="AL132" s="128"/>
      <c r="AM132" s="128"/>
      <c r="AN132" s="128"/>
      <c r="AO132" s="128"/>
      <c r="AP132" s="128"/>
      <c r="AQ132" s="128"/>
    </row>
    <row r="133" spans="3:43" s="67" customFormat="1" ht="15.95" hidden="1" customHeight="1" x14ac:dyDescent="0.25">
      <c r="C133" s="22"/>
      <c r="D133" s="128"/>
      <c r="E133" s="128"/>
      <c r="F133" s="128"/>
      <c r="G133" s="128"/>
      <c r="H133" s="128"/>
      <c r="I133" s="128"/>
      <c r="J133" s="128"/>
      <c r="K133" s="128"/>
      <c r="L133" s="128"/>
      <c r="M133" s="128"/>
      <c r="N133" s="128"/>
      <c r="O133" s="128"/>
      <c r="P133" s="128"/>
      <c r="Q133" s="128"/>
      <c r="R133" s="128"/>
      <c r="S133" s="128"/>
      <c r="T133" s="128"/>
      <c r="U133" s="128"/>
      <c r="V133" s="128"/>
      <c r="W133" s="128"/>
      <c r="X133" s="128"/>
      <c r="Y133" s="128"/>
      <c r="Z133" s="128"/>
      <c r="AA133" s="128"/>
      <c r="AB133" s="128"/>
      <c r="AC133" s="128"/>
      <c r="AD133" s="128"/>
      <c r="AE133" s="128"/>
      <c r="AF133" s="128"/>
      <c r="AG133" s="128"/>
      <c r="AH133" s="128"/>
      <c r="AI133" s="128"/>
      <c r="AJ133" s="128"/>
      <c r="AK133" s="128"/>
      <c r="AL133" s="128"/>
      <c r="AM133" s="128"/>
      <c r="AN133" s="128"/>
      <c r="AO133" s="128"/>
      <c r="AP133" s="128"/>
      <c r="AQ133" s="128"/>
    </row>
    <row r="134" spans="3:43" s="67" customFormat="1" ht="15.95" hidden="1" customHeight="1" x14ac:dyDescent="0.25">
      <c r="C134" s="22"/>
      <c r="D134" s="128"/>
      <c r="E134" s="128"/>
      <c r="F134" s="128"/>
      <c r="G134" s="128"/>
      <c r="H134" s="128"/>
      <c r="I134" s="128"/>
      <c r="J134" s="128"/>
      <c r="K134" s="128"/>
      <c r="L134" s="128"/>
      <c r="M134" s="128"/>
      <c r="N134" s="128"/>
      <c r="O134" s="128"/>
      <c r="P134" s="128"/>
      <c r="Q134" s="128"/>
      <c r="R134" s="128"/>
      <c r="S134" s="128"/>
      <c r="T134" s="128"/>
      <c r="U134" s="128"/>
      <c r="V134" s="128"/>
      <c r="W134" s="128"/>
      <c r="X134" s="128"/>
      <c r="Y134" s="128"/>
      <c r="Z134" s="128"/>
      <c r="AA134" s="128"/>
      <c r="AB134" s="128"/>
      <c r="AC134" s="128"/>
      <c r="AD134" s="128"/>
      <c r="AE134" s="128"/>
      <c r="AF134" s="128"/>
      <c r="AG134" s="128"/>
      <c r="AH134" s="128"/>
      <c r="AI134" s="128"/>
      <c r="AJ134" s="128"/>
      <c r="AK134" s="128"/>
      <c r="AL134" s="128"/>
      <c r="AM134" s="128"/>
      <c r="AN134" s="128"/>
      <c r="AO134" s="128"/>
      <c r="AP134" s="128"/>
      <c r="AQ134" s="128"/>
    </row>
    <row r="135" spans="3:43" s="67" customFormat="1" ht="15.95" hidden="1" customHeight="1" x14ac:dyDescent="0.25">
      <c r="C135" s="22"/>
      <c r="D135" s="128"/>
      <c r="E135" s="128"/>
      <c r="F135" s="128"/>
      <c r="G135" s="128"/>
      <c r="H135" s="128"/>
      <c r="I135" s="128"/>
      <c r="J135" s="128"/>
      <c r="K135" s="128"/>
      <c r="L135" s="128"/>
      <c r="M135" s="128"/>
      <c r="N135" s="128"/>
      <c r="O135" s="128"/>
      <c r="P135" s="128"/>
      <c r="Q135" s="128"/>
      <c r="R135" s="128"/>
      <c r="S135" s="128"/>
      <c r="T135" s="128"/>
      <c r="U135" s="128"/>
      <c r="V135" s="128"/>
      <c r="W135" s="128"/>
      <c r="X135" s="128"/>
      <c r="Y135" s="128"/>
      <c r="Z135" s="128"/>
      <c r="AA135" s="128"/>
      <c r="AB135" s="128"/>
      <c r="AC135" s="128"/>
      <c r="AD135" s="128"/>
      <c r="AE135" s="128"/>
      <c r="AF135" s="128"/>
      <c r="AG135" s="128"/>
      <c r="AH135" s="128"/>
      <c r="AI135" s="128"/>
      <c r="AJ135" s="128"/>
      <c r="AK135" s="128"/>
      <c r="AL135" s="128"/>
      <c r="AM135" s="128"/>
      <c r="AN135" s="128"/>
      <c r="AO135" s="128"/>
      <c r="AP135" s="128"/>
      <c r="AQ135" s="128"/>
    </row>
    <row r="136" spans="3:43" s="67" customFormat="1" ht="15.95" hidden="1" customHeight="1" x14ac:dyDescent="0.25">
      <c r="C136" s="22"/>
      <c r="D136" s="128"/>
      <c r="E136" s="128"/>
      <c r="F136" s="128"/>
      <c r="G136" s="128"/>
      <c r="H136" s="128"/>
      <c r="I136" s="128"/>
      <c r="J136" s="128"/>
      <c r="K136" s="128"/>
      <c r="L136" s="128"/>
      <c r="M136" s="128"/>
      <c r="N136" s="128"/>
      <c r="O136" s="128"/>
      <c r="P136" s="128"/>
      <c r="Q136" s="128"/>
      <c r="R136" s="128"/>
      <c r="S136" s="128"/>
      <c r="T136" s="128"/>
      <c r="U136" s="128"/>
      <c r="V136" s="128"/>
      <c r="W136" s="128"/>
      <c r="X136" s="128"/>
      <c r="Y136" s="128"/>
      <c r="Z136" s="128"/>
      <c r="AA136" s="128"/>
      <c r="AB136" s="128"/>
      <c r="AC136" s="128"/>
      <c r="AD136" s="128"/>
      <c r="AE136" s="128"/>
      <c r="AF136" s="128"/>
      <c r="AG136" s="128"/>
      <c r="AH136" s="128"/>
      <c r="AI136" s="128"/>
      <c r="AJ136" s="128"/>
      <c r="AK136" s="128"/>
      <c r="AL136" s="128"/>
      <c r="AM136" s="128"/>
      <c r="AN136" s="128"/>
      <c r="AO136" s="128"/>
      <c r="AP136" s="128"/>
      <c r="AQ136" s="128"/>
    </row>
    <row r="137" spans="3:43" s="67" customFormat="1" ht="15.95" hidden="1" customHeight="1" x14ac:dyDescent="0.25">
      <c r="C137" s="22"/>
      <c r="D137" s="128"/>
      <c r="E137" s="128"/>
      <c r="F137" s="128"/>
      <c r="G137" s="128"/>
      <c r="H137" s="128"/>
      <c r="I137" s="128"/>
      <c r="J137" s="128"/>
      <c r="K137" s="128"/>
      <c r="L137" s="128"/>
      <c r="M137" s="128"/>
      <c r="N137" s="128"/>
      <c r="O137" s="128"/>
      <c r="P137" s="128"/>
      <c r="Q137" s="128"/>
      <c r="R137" s="128"/>
      <c r="S137" s="128"/>
      <c r="T137" s="128"/>
      <c r="U137" s="128"/>
      <c r="V137" s="128"/>
      <c r="W137" s="128"/>
      <c r="X137" s="128"/>
      <c r="Y137" s="128"/>
      <c r="Z137" s="128"/>
      <c r="AA137" s="128"/>
      <c r="AB137" s="128"/>
      <c r="AC137" s="128"/>
      <c r="AD137" s="128"/>
      <c r="AE137" s="128"/>
      <c r="AF137" s="128"/>
      <c r="AG137" s="128"/>
      <c r="AH137" s="128"/>
      <c r="AI137" s="128"/>
      <c r="AJ137" s="128"/>
      <c r="AK137" s="128"/>
      <c r="AL137" s="128"/>
      <c r="AM137" s="128"/>
      <c r="AN137" s="128"/>
      <c r="AO137" s="128"/>
      <c r="AP137" s="128"/>
      <c r="AQ137" s="128"/>
    </row>
    <row r="138" spans="3:43" s="67" customFormat="1" ht="15.95" hidden="1" customHeight="1" x14ac:dyDescent="0.25">
      <c r="C138" s="22"/>
      <c r="D138" s="128"/>
      <c r="E138" s="128"/>
      <c r="F138" s="128"/>
      <c r="G138" s="128"/>
      <c r="H138" s="128"/>
      <c r="I138" s="128"/>
      <c r="J138" s="128"/>
      <c r="K138" s="128"/>
      <c r="L138" s="128"/>
      <c r="M138" s="128"/>
      <c r="N138" s="128"/>
      <c r="O138" s="128"/>
      <c r="P138" s="128"/>
      <c r="Q138" s="128"/>
      <c r="R138" s="128"/>
      <c r="S138" s="128"/>
      <c r="T138" s="128"/>
      <c r="U138" s="128"/>
      <c r="V138" s="128"/>
      <c r="W138" s="128"/>
      <c r="X138" s="128"/>
      <c r="Y138" s="128"/>
      <c r="Z138" s="128"/>
      <c r="AA138" s="128"/>
      <c r="AB138" s="128"/>
      <c r="AC138" s="128"/>
      <c r="AD138" s="128"/>
      <c r="AE138" s="128"/>
      <c r="AF138" s="128"/>
      <c r="AG138" s="128"/>
      <c r="AH138" s="128"/>
      <c r="AI138" s="128"/>
      <c r="AJ138" s="128"/>
      <c r="AK138" s="128"/>
      <c r="AL138" s="128"/>
      <c r="AM138" s="128"/>
      <c r="AN138" s="128"/>
      <c r="AO138" s="128"/>
      <c r="AP138" s="128"/>
      <c r="AQ138" s="128"/>
    </row>
    <row r="139" spans="3:43" s="67" customFormat="1" ht="15.95" hidden="1" customHeight="1" x14ac:dyDescent="0.25">
      <c r="C139" s="22"/>
      <c r="D139" s="128"/>
      <c r="E139" s="128"/>
      <c r="F139" s="128"/>
      <c r="G139" s="128"/>
      <c r="H139" s="128"/>
      <c r="I139" s="128"/>
      <c r="J139" s="128"/>
      <c r="K139" s="128"/>
      <c r="L139" s="128"/>
      <c r="M139" s="128"/>
      <c r="N139" s="128"/>
      <c r="O139" s="128"/>
      <c r="P139" s="128"/>
      <c r="Q139" s="128"/>
      <c r="R139" s="128"/>
      <c r="S139" s="128"/>
      <c r="T139" s="128"/>
      <c r="U139" s="128"/>
      <c r="V139" s="128"/>
      <c r="W139" s="128"/>
      <c r="X139" s="128"/>
      <c r="Y139" s="128"/>
      <c r="Z139" s="128"/>
      <c r="AA139" s="128"/>
      <c r="AB139" s="128"/>
      <c r="AC139" s="128"/>
      <c r="AD139" s="128"/>
      <c r="AE139" s="128"/>
      <c r="AF139" s="128"/>
      <c r="AG139" s="128"/>
      <c r="AH139" s="128"/>
      <c r="AI139" s="128"/>
      <c r="AJ139" s="128"/>
      <c r="AK139" s="128"/>
      <c r="AL139" s="128"/>
      <c r="AM139" s="128"/>
      <c r="AN139" s="128"/>
      <c r="AO139" s="128"/>
      <c r="AP139" s="128"/>
      <c r="AQ139" s="128"/>
    </row>
    <row r="140" spans="3:43" s="67" customFormat="1" ht="15.95" hidden="1" customHeight="1" x14ac:dyDescent="0.25">
      <c r="C140" s="22"/>
      <c r="D140" s="128"/>
      <c r="E140" s="128"/>
      <c r="F140" s="128"/>
      <c r="G140" s="128"/>
      <c r="H140" s="128"/>
      <c r="I140" s="128"/>
      <c r="J140" s="128"/>
      <c r="K140" s="128"/>
      <c r="L140" s="128"/>
      <c r="M140" s="128"/>
      <c r="N140" s="128"/>
      <c r="O140" s="128"/>
      <c r="P140" s="128"/>
      <c r="Q140" s="128"/>
      <c r="R140" s="128"/>
      <c r="S140" s="128"/>
      <c r="T140" s="128"/>
      <c r="U140" s="128"/>
      <c r="V140" s="128"/>
      <c r="W140" s="128"/>
      <c r="X140" s="128"/>
      <c r="Y140" s="128"/>
      <c r="Z140" s="128"/>
      <c r="AA140" s="128"/>
      <c r="AB140" s="128"/>
      <c r="AC140" s="128"/>
      <c r="AD140" s="128"/>
      <c r="AE140" s="128"/>
      <c r="AF140" s="128"/>
      <c r="AG140" s="128"/>
      <c r="AH140" s="128"/>
      <c r="AI140" s="128"/>
      <c r="AJ140" s="128"/>
      <c r="AK140" s="128"/>
      <c r="AL140" s="128"/>
      <c r="AM140" s="128"/>
      <c r="AN140" s="128"/>
      <c r="AO140" s="128"/>
      <c r="AP140" s="128"/>
      <c r="AQ140" s="128"/>
    </row>
    <row r="141" spans="3:43" s="67" customFormat="1" ht="15.95" hidden="1" customHeight="1" x14ac:dyDescent="0.25">
      <c r="C141" s="22"/>
      <c r="D141" s="128"/>
      <c r="E141" s="128"/>
      <c r="F141" s="128"/>
      <c r="G141" s="128"/>
      <c r="H141" s="128"/>
      <c r="I141" s="128"/>
      <c r="J141" s="128"/>
      <c r="K141" s="128"/>
      <c r="L141" s="128"/>
      <c r="M141" s="128"/>
      <c r="N141" s="128"/>
      <c r="O141" s="128"/>
      <c r="P141" s="128"/>
      <c r="Q141" s="128"/>
      <c r="R141" s="128"/>
      <c r="S141" s="128"/>
      <c r="T141" s="128"/>
      <c r="U141" s="128"/>
      <c r="V141" s="128"/>
      <c r="W141" s="128"/>
      <c r="X141" s="128"/>
      <c r="Y141" s="128"/>
      <c r="Z141" s="128"/>
      <c r="AA141" s="128"/>
      <c r="AB141" s="128"/>
      <c r="AC141" s="128"/>
      <c r="AD141" s="128"/>
      <c r="AE141" s="128"/>
      <c r="AF141" s="128"/>
      <c r="AG141" s="128"/>
      <c r="AH141" s="128"/>
      <c r="AI141" s="128"/>
      <c r="AJ141" s="128"/>
      <c r="AK141" s="128"/>
      <c r="AL141" s="128"/>
      <c r="AM141" s="128"/>
      <c r="AN141" s="128"/>
      <c r="AO141" s="128"/>
      <c r="AP141" s="128"/>
      <c r="AQ141" s="128"/>
    </row>
    <row r="142" spans="3:43" s="67" customFormat="1" ht="15.95" hidden="1" customHeight="1" x14ac:dyDescent="0.25">
      <c r="C142" s="22"/>
      <c r="D142" s="128"/>
      <c r="E142" s="128"/>
      <c r="F142" s="128"/>
      <c r="G142" s="128"/>
      <c r="H142" s="128"/>
      <c r="I142" s="128"/>
      <c r="J142" s="128"/>
      <c r="K142" s="128"/>
      <c r="L142" s="128"/>
      <c r="M142" s="128"/>
      <c r="N142" s="128"/>
      <c r="O142" s="128"/>
      <c r="P142" s="128"/>
      <c r="Q142" s="128"/>
      <c r="R142" s="128"/>
      <c r="S142" s="128"/>
      <c r="T142" s="128"/>
      <c r="U142" s="128"/>
      <c r="V142" s="128"/>
      <c r="W142" s="128"/>
      <c r="X142" s="128"/>
      <c r="Y142" s="128"/>
      <c r="Z142" s="128"/>
      <c r="AA142" s="128"/>
      <c r="AB142" s="128"/>
      <c r="AC142" s="128"/>
      <c r="AD142" s="128"/>
      <c r="AE142" s="128"/>
      <c r="AF142" s="128"/>
      <c r="AG142" s="128"/>
      <c r="AH142" s="128"/>
      <c r="AI142" s="128"/>
      <c r="AJ142" s="128"/>
      <c r="AK142" s="128"/>
      <c r="AL142" s="128"/>
      <c r="AM142" s="128"/>
      <c r="AN142" s="128"/>
      <c r="AO142" s="128"/>
      <c r="AP142" s="128"/>
      <c r="AQ142" s="128"/>
    </row>
    <row r="143" spans="3:43" s="67" customFormat="1" ht="15.95" hidden="1" customHeight="1" x14ac:dyDescent="0.25">
      <c r="C143" s="22"/>
      <c r="D143" s="128"/>
      <c r="E143" s="128"/>
      <c r="F143" s="128"/>
      <c r="G143" s="128"/>
      <c r="H143" s="128"/>
      <c r="I143" s="128"/>
      <c r="J143" s="128"/>
      <c r="K143" s="128"/>
      <c r="L143" s="128"/>
      <c r="M143" s="128"/>
      <c r="N143" s="128"/>
      <c r="O143" s="128"/>
      <c r="P143" s="128"/>
      <c r="Q143" s="128"/>
      <c r="R143" s="128"/>
      <c r="S143" s="128"/>
      <c r="T143" s="128"/>
      <c r="U143" s="128"/>
      <c r="V143" s="128"/>
      <c r="W143" s="128"/>
      <c r="X143" s="128"/>
      <c r="Y143" s="128"/>
      <c r="Z143" s="128"/>
      <c r="AA143" s="128"/>
      <c r="AB143" s="128"/>
      <c r="AC143" s="128"/>
      <c r="AD143" s="128"/>
      <c r="AE143" s="128"/>
      <c r="AF143" s="128"/>
      <c r="AG143" s="128"/>
      <c r="AH143" s="128"/>
      <c r="AI143" s="128"/>
      <c r="AJ143" s="128"/>
      <c r="AK143" s="128"/>
      <c r="AL143" s="128"/>
      <c r="AM143" s="128"/>
      <c r="AN143" s="128"/>
      <c r="AO143" s="128"/>
      <c r="AP143" s="128"/>
      <c r="AQ143" s="128"/>
    </row>
    <row r="144" spans="3:43" s="67" customFormat="1" ht="15.95" hidden="1" customHeight="1" x14ac:dyDescent="0.25">
      <c r="C144" s="22"/>
      <c r="D144" s="128"/>
      <c r="E144" s="128"/>
      <c r="F144" s="128"/>
      <c r="G144" s="128"/>
      <c r="H144" s="128"/>
      <c r="I144" s="128"/>
      <c r="J144" s="128"/>
      <c r="K144" s="128"/>
      <c r="L144" s="128"/>
      <c r="M144" s="128"/>
      <c r="N144" s="128"/>
      <c r="O144" s="128"/>
      <c r="P144" s="128"/>
      <c r="Q144" s="128"/>
      <c r="R144" s="128"/>
      <c r="S144" s="128"/>
      <c r="T144" s="128"/>
      <c r="U144" s="128"/>
      <c r="V144" s="128"/>
      <c r="W144" s="128"/>
      <c r="X144" s="128"/>
      <c r="Y144" s="128"/>
      <c r="Z144" s="128"/>
      <c r="AA144" s="128"/>
      <c r="AB144" s="128"/>
      <c r="AC144" s="128"/>
      <c r="AD144" s="128"/>
      <c r="AE144" s="128"/>
      <c r="AF144" s="128"/>
      <c r="AG144" s="128"/>
      <c r="AH144" s="128"/>
      <c r="AI144" s="128"/>
      <c r="AJ144" s="128"/>
      <c r="AK144" s="128"/>
      <c r="AL144" s="128"/>
      <c r="AM144" s="128"/>
      <c r="AN144" s="128"/>
      <c r="AO144" s="128"/>
      <c r="AP144" s="128"/>
      <c r="AQ144" s="128"/>
    </row>
    <row r="145" spans="3:43" s="67" customFormat="1" ht="15.95" hidden="1" customHeight="1" x14ac:dyDescent="0.25">
      <c r="C145" s="22"/>
      <c r="D145" s="128"/>
      <c r="E145" s="128"/>
      <c r="F145" s="128"/>
      <c r="G145" s="128"/>
      <c r="H145" s="128"/>
      <c r="I145" s="128"/>
      <c r="J145" s="128"/>
      <c r="K145" s="128"/>
      <c r="L145" s="128"/>
      <c r="M145" s="128"/>
      <c r="N145" s="128"/>
      <c r="O145" s="128"/>
      <c r="P145" s="128"/>
      <c r="Q145" s="128"/>
      <c r="R145" s="128"/>
      <c r="S145" s="128"/>
      <c r="T145" s="128"/>
      <c r="U145" s="128"/>
      <c r="V145" s="128"/>
      <c r="W145" s="128"/>
      <c r="X145" s="128"/>
      <c r="Y145" s="128"/>
      <c r="Z145" s="128"/>
      <c r="AA145" s="128"/>
      <c r="AB145" s="128"/>
      <c r="AC145" s="128"/>
      <c r="AD145" s="128"/>
      <c r="AE145" s="128"/>
      <c r="AF145" s="128"/>
      <c r="AG145" s="128"/>
      <c r="AH145" s="128"/>
      <c r="AI145" s="128"/>
      <c r="AJ145" s="128"/>
      <c r="AK145" s="128"/>
      <c r="AL145" s="128"/>
      <c r="AM145" s="128"/>
      <c r="AN145" s="128"/>
      <c r="AO145" s="128"/>
      <c r="AP145" s="128"/>
      <c r="AQ145" s="128"/>
    </row>
    <row r="146" spans="3:43" s="67" customFormat="1" ht="15.95" hidden="1" customHeight="1" x14ac:dyDescent="0.25">
      <c r="C146" s="22"/>
      <c r="D146" s="128"/>
      <c r="E146" s="128"/>
      <c r="F146" s="128"/>
      <c r="G146" s="128"/>
      <c r="H146" s="128"/>
      <c r="I146" s="128"/>
      <c r="J146" s="128"/>
      <c r="K146" s="128"/>
      <c r="L146" s="128"/>
      <c r="M146" s="128"/>
      <c r="N146" s="128"/>
      <c r="O146" s="128"/>
      <c r="P146" s="128"/>
      <c r="Q146" s="128"/>
      <c r="R146" s="128"/>
      <c r="S146" s="128"/>
      <c r="T146" s="128"/>
      <c r="U146" s="128"/>
      <c r="V146" s="128"/>
      <c r="W146" s="128"/>
      <c r="X146" s="128"/>
      <c r="Y146" s="128"/>
      <c r="Z146" s="128"/>
      <c r="AA146" s="128"/>
      <c r="AB146" s="128"/>
      <c r="AC146" s="128"/>
      <c r="AD146" s="128"/>
      <c r="AE146" s="128"/>
      <c r="AF146" s="128"/>
      <c r="AG146" s="128"/>
      <c r="AH146" s="128"/>
      <c r="AI146" s="128"/>
      <c r="AJ146" s="128"/>
      <c r="AK146" s="128"/>
      <c r="AL146" s="128"/>
      <c r="AM146" s="128"/>
      <c r="AN146" s="128"/>
      <c r="AO146" s="128"/>
      <c r="AP146" s="128"/>
      <c r="AQ146" s="128"/>
    </row>
    <row r="147" spans="3:43" s="67" customFormat="1" ht="15.95" hidden="1" customHeight="1" x14ac:dyDescent="0.25">
      <c r="C147" s="22"/>
      <c r="D147" s="128"/>
      <c r="E147" s="128"/>
      <c r="F147" s="128"/>
      <c r="G147" s="128"/>
      <c r="H147" s="128"/>
      <c r="I147" s="128"/>
      <c r="J147" s="128"/>
      <c r="K147" s="128"/>
      <c r="L147" s="128"/>
      <c r="M147" s="128"/>
      <c r="N147" s="128"/>
      <c r="O147" s="128"/>
      <c r="P147" s="128"/>
      <c r="Q147" s="128"/>
      <c r="R147" s="128"/>
      <c r="S147" s="128"/>
      <c r="T147" s="128"/>
      <c r="U147" s="128"/>
      <c r="V147" s="128"/>
      <c r="W147" s="128"/>
      <c r="X147" s="128"/>
      <c r="Y147" s="128"/>
      <c r="Z147" s="128"/>
      <c r="AA147" s="128"/>
      <c r="AB147" s="128"/>
      <c r="AC147" s="128"/>
      <c r="AD147" s="128"/>
      <c r="AE147" s="128"/>
      <c r="AF147" s="128"/>
      <c r="AG147" s="128"/>
      <c r="AH147" s="128"/>
      <c r="AI147" s="128"/>
      <c r="AJ147" s="128"/>
      <c r="AK147" s="128"/>
      <c r="AL147" s="128"/>
      <c r="AM147" s="128"/>
      <c r="AN147" s="128"/>
      <c r="AO147" s="128"/>
      <c r="AP147" s="128"/>
      <c r="AQ147" s="128"/>
    </row>
    <row r="148" spans="3:43" s="67" customFormat="1" ht="15.95" hidden="1" customHeight="1" x14ac:dyDescent="0.25">
      <c r="C148" s="22"/>
      <c r="D148" s="128"/>
      <c r="E148" s="128"/>
      <c r="F148" s="128"/>
      <c r="G148" s="128"/>
      <c r="H148" s="128"/>
      <c r="I148" s="128"/>
      <c r="J148" s="128"/>
      <c r="K148" s="128"/>
      <c r="L148" s="128"/>
      <c r="M148" s="128"/>
      <c r="N148" s="128"/>
      <c r="O148" s="128"/>
      <c r="P148" s="128"/>
      <c r="Q148" s="128"/>
      <c r="R148" s="128"/>
      <c r="S148" s="128"/>
      <c r="T148" s="128"/>
      <c r="U148" s="128"/>
      <c r="V148" s="128"/>
      <c r="W148" s="128"/>
      <c r="X148" s="128"/>
      <c r="Y148" s="128"/>
      <c r="Z148" s="128"/>
      <c r="AA148" s="128"/>
      <c r="AB148" s="128"/>
      <c r="AC148" s="128"/>
      <c r="AD148" s="128"/>
      <c r="AE148" s="128"/>
      <c r="AF148" s="128"/>
      <c r="AG148" s="128"/>
      <c r="AH148" s="128"/>
      <c r="AI148" s="128"/>
      <c r="AJ148" s="128"/>
      <c r="AK148" s="128"/>
      <c r="AL148" s="128"/>
      <c r="AM148" s="128"/>
      <c r="AN148" s="128"/>
      <c r="AO148" s="128"/>
      <c r="AP148" s="128"/>
      <c r="AQ148" s="128"/>
    </row>
    <row r="149" spans="3:43" s="67" customFormat="1" ht="15.95" hidden="1" customHeight="1" x14ac:dyDescent="0.25">
      <c r="C149" s="22"/>
      <c r="D149" s="128"/>
      <c r="E149" s="128"/>
      <c r="F149" s="128"/>
      <c r="G149" s="128"/>
      <c r="H149" s="128"/>
      <c r="I149" s="128"/>
      <c r="J149" s="128"/>
      <c r="K149" s="128"/>
      <c r="L149" s="128"/>
      <c r="M149" s="128"/>
      <c r="N149" s="128"/>
      <c r="O149" s="128"/>
      <c r="P149" s="128"/>
      <c r="Q149" s="128"/>
      <c r="R149" s="128"/>
      <c r="S149" s="128"/>
      <c r="T149" s="128"/>
      <c r="U149" s="128"/>
      <c r="V149" s="128"/>
      <c r="W149" s="128"/>
      <c r="X149" s="128"/>
      <c r="Y149" s="128"/>
      <c r="Z149" s="128"/>
      <c r="AA149" s="128"/>
      <c r="AB149" s="128"/>
      <c r="AC149" s="128"/>
      <c r="AD149" s="128"/>
      <c r="AE149" s="128"/>
      <c r="AF149" s="128"/>
      <c r="AG149" s="128"/>
      <c r="AH149" s="128"/>
      <c r="AI149" s="128"/>
      <c r="AJ149" s="128"/>
      <c r="AK149" s="128"/>
      <c r="AL149" s="128"/>
      <c r="AM149" s="128"/>
      <c r="AN149" s="128"/>
      <c r="AO149" s="128"/>
      <c r="AP149" s="128"/>
      <c r="AQ149" s="128"/>
    </row>
    <row r="150" spans="3:43" s="67" customFormat="1" ht="15.95" hidden="1" customHeight="1" x14ac:dyDescent="0.25">
      <c r="C150" s="22"/>
      <c r="D150" s="128"/>
      <c r="E150" s="128"/>
      <c r="F150" s="128"/>
      <c r="G150" s="128"/>
      <c r="H150" s="128"/>
      <c r="I150" s="128"/>
      <c r="J150" s="128"/>
      <c r="K150" s="128"/>
      <c r="L150" s="128"/>
      <c r="M150" s="128"/>
      <c r="N150" s="128"/>
      <c r="O150" s="128"/>
      <c r="P150" s="128"/>
      <c r="Q150" s="128"/>
      <c r="R150" s="128"/>
      <c r="S150" s="128"/>
      <c r="T150" s="128"/>
      <c r="U150" s="128"/>
      <c r="V150" s="128"/>
      <c r="W150" s="128"/>
      <c r="X150" s="128"/>
      <c r="Y150" s="128"/>
      <c r="Z150" s="128"/>
      <c r="AA150" s="128"/>
      <c r="AB150" s="128"/>
      <c r="AC150" s="128"/>
      <c r="AD150" s="128"/>
      <c r="AE150" s="128"/>
      <c r="AF150" s="128"/>
      <c r="AG150" s="128"/>
      <c r="AH150" s="128"/>
      <c r="AI150" s="128"/>
      <c r="AJ150" s="128"/>
      <c r="AK150" s="128"/>
      <c r="AL150" s="128"/>
      <c r="AM150" s="128"/>
      <c r="AN150" s="128"/>
      <c r="AO150" s="128"/>
      <c r="AP150" s="128"/>
      <c r="AQ150" s="128"/>
    </row>
    <row r="151" spans="3:43" s="67" customFormat="1" ht="15.95" hidden="1" customHeight="1" x14ac:dyDescent="0.25">
      <c r="C151" s="22"/>
      <c r="D151" s="128"/>
      <c r="E151" s="128"/>
      <c r="F151" s="128"/>
      <c r="G151" s="128"/>
      <c r="H151" s="128"/>
      <c r="I151" s="128"/>
      <c r="J151" s="128"/>
      <c r="K151" s="128"/>
      <c r="L151" s="128"/>
      <c r="M151" s="128"/>
      <c r="N151" s="128"/>
      <c r="O151" s="128"/>
      <c r="P151" s="128"/>
      <c r="Q151" s="128"/>
      <c r="R151" s="128"/>
      <c r="S151" s="128"/>
      <c r="T151" s="128"/>
      <c r="U151" s="128"/>
      <c r="V151" s="128"/>
      <c r="W151" s="128"/>
      <c r="X151" s="128"/>
      <c r="Y151" s="128"/>
      <c r="Z151" s="128"/>
      <c r="AA151" s="128"/>
      <c r="AB151" s="128"/>
      <c r="AC151" s="128"/>
      <c r="AD151" s="128"/>
      <c r="AE151" s="128"/>
      <c r="AF151" s="128"/>
      <c r="AG151" s="128"/>
      <c r="AH151" s="128"/>
      <c r="AI151" s="128"/>
      <c r="AJ151" s="128"/>
      <c r="AK151" s="128"/>
      <c r="AL151" s="128"/>
      <c r="AM151" s="128"/>
      <c r="AN151" s="128"/>
      <c r="AO151" s="128"/>
      <c r="AP151" s="128"/>
      <c r="AQ151" s="128"/>
    </row>
    <row r="152" spans="3:43" s="67" customFormat="1" ht="15.95" hidden="1" customHeight="1" x14ac:dyDescent="0.25">
      <c r="C152" s="22"/>
      <c r="D152" s="128"/>
      <c r="E152" s="128"/>
      <c r="F152" s="128"/>
      <c r="G152" s="128"/>
      <c r="H152" s="128"/>
      <c r="I152" s="128"/>
      <c r="J152" s="128"/>
      <c r="K152" s="128"/>
      <c r="L152" s="128"/>
      <c r="M152" s="128"/>
      <c r="N152" s="128"/>
      <c r="O152" s="128"/>
      <c r="P152" s="128"/>
      <c r="Q152" s="128"/>
      <c r="R152" s="128"/>
      <c r="S152" s="128"/>
      <c r="T152" s="128"/>
      <c r="U152" s="128"/>
      <c r="V152" s="128"/>
      <c r="W152" s="128"/>
      <c r="X152" s="128"/>
      <c r="Y152" s="128"/>
      <c r="Z152" s="128"/>
      <c r="AA152" s="128"/>
      <c r="AB152" s="128"/>
      <c r="AC152" s="128"/>
      <c r="AD152" s="128"/>
      <c r="AE152" s="128"/>
      <c r="AF152" s="128"/>
      <c r="AG152" s="128"/>
      <c r="AH152" s="128"/>
      <c r="AI152" s="128"/>
      <c r="AJ152" s="128"/>
      <c r="AK152" s="128"/>
      <c r="AL152" s="128"/>
      <c r="AM152" s="128"/>
      <c r="AN152" s="128"/>
      <c r="AO152" s="128"/>
      <c r="AP152" s="128"/>
      <c r="AQ152" s="128"/>
    </row>
    <row r="153" spans="3:43" s="67" customFormat="1" ht="15.95" hidden="1" customHeight="1" x14ac:dyDescent="0.25">
      <c r="C153" s="22"/>
      <c r="D153" s="128"/>
      <c r="E153" s="128"/>
      <c r="F153" s="128"/>
      <c r="G153" s="128"/>
      <c r="H153" s="128"/>
      <c r="I153" s="128"/>
      <c r="J153" s="128"/>
      <c r="K153" s="128"/>
      <c r="L153" s="128"/>
      <c r="M153" s="128"/>
      <c r="N153" s="128"/>
      <c r="O153" s="128"/>
      <c r="P153" s="128"/>
      <c r="Q153" s="128"/>
      <c r="R153" s="128"/>
      <c r="S153" s="128"/>
      <c r="T153" s="128"/>
      <c r="U153" s="128"/>
      <c r="V153" s="128"/>
      <c r="W153" s="128"/>
      <c r="X153" s="128"/>
      <c r="Y153" s="128"/>
      <c r="Z153" s="128"/>
      <c r="AA153" s="128"/>
      <c r="AB153" s="128"/>
      <c r="AC153" s="128"/>
      <c r="AD153" s="128"/>
      <c r="AE153" s="128"/>
      <c r="AF153" s="128"/>
      <c r="AG153" s="128"/>
      <c r="AH153" s="128"/>
      <c r="AI153" s="128"/>
      <c r="AJ153" s="128"/>
      <c r="AK153" s="128"/>
      <c r="AL153" s="128"/>
      <c r="AM153" s="128"/>
      <c r="AN153" s="128"/>
      <c r="AO153" s="128"/>
      <c r="AP153" s="128"/>
      <c r="AQ153" s="128"/>
    </row>
    <row r="154" spans="3:43" s="67" customFormat="1" ht="15.95" hidden="1" customHeight="1" x14ac:dyDescent="0.25">
      <c r="C154" s="22"/>
      <c r="D154" s="128"/>
      <c r="E154" s="128"/>
      <c r="F154" s="128"/>
      <c r="G154" s="128"/>
      <c r="H154" s="128"/>
      <c r="I154" s="128"/>
      <c r="J154" s="128"/>
      <c r="K154" s="128"/>
      <c r="L154" s="128"/>
      <c r="M154" s="128"/>
      <c r="N154" s="128"/>
      <c r="O154" s="128"/>
      <c r="P154" s="128"/>
      <c r="Q154" s="128"/>
      <c r="R154" s="128"/>
      <c r="S154" s="128"/>
      <c r="T154" s="128"/>
      <c r="U154" s="128"/>
      <c r="V154" s="128"/>
      <c r="W154" s="128"/>
      <c r="X154" s="128"/>
      <c r="Y154" s="128"/>
      <c r="Z154" s="128"/>
      <c r="AA154" s="128"/>
      <c r="AB154" s="128"/>
      <c r="AC154" s="128"/>
      <c r="AD154" s="128"/>
      <c r="AE154" s="128"/>
      <c r="AF154" s="128"/>
      <c r="AG154" s="128"/>
      <c r="AH154" s="128"/>
      <c r="AI154" s="128"/>
      <c r="AJ154" s="128"/>
      <c r="AK154" s="128"/>
      <c r="AL154" s="128"/>
      <c r="AM154" s="128"/>
      <c r="AN154" s="128"/>
      <c r="AO154" s="128"/>
      <c r="AP154" s="128"/>
      <c r="AQ154" s="128"/>
    </row>
    <row r="155" spans="3:43" s="67" customFormat="1" ht="15.95" hidden="1" customHeight="1" x14ac:dyDescent="0.25">
      <c r="C155" s="22"/>
      <c r="D155" s="128"/>
      <c r="E155" s="128"/>
      <c r="F155" s="128"/>
      <c r="G155" s="128"/>
      <c r="H155" s="128"/>
      <c r="I155" s="128"/>
      <c r="J155" s="128"/>
      <c r="K155" s="128"/>
      <c r="L155" s="128"/>
      <c r="M155" s="128"/>
      <c r="N155" s="128"/>
      <c r="O155" s="128"/>
      <c r="P155" s="128"/>
      <c r="Q155" s="128"/>
      <c r="R155" s="128"/>
      <c r="S155" s="128"/>
      <c r="T155" s="128"/>
      <c r="U155" s="128"/>
      <c r="V155" s="128"/>
      <c r="W155" s="128"/>
      <c r="X155" s="128"/>
      <c r="Y155" s="128"/>
      <c r="Z155" s="128"/>
      <c r="AA155" s="128"/>
      <c r="AB155" s="128"/>
      <c r="AC155" s="128"/>
      <c r="AD155" s="128"/>
      <c r="AE155" s="128"/>
      <c r="AF155" s="128"/>
      <c r="AG155" s="128"/>
      <c r="AH155" s="128"/>
      <c r="AI155" s="128"/>
      <c r="AJ155" s="128"/>
      <c r="AK155" s="128"/>
      <c r="AL155" s="128"/>
      <c r="AM155" s="128"/>
      <c r="AN155" s="128"/>
      <c r="AO155" s="128"/>
      <c r="AP155" s="128"/>
      <c r="AQ155" s="128"/>
    </row>
    <row r="156" spans="3:43" s="67" customFormat="1" ht="15.95" hidden="1" customHeight="1" x14ac:dyDescent="0.25">
      <c r="C156" s="22"/>
      <c r="D156" s="128"/>
      <c r="E156" s="128"/>
      <c r="F156" s="128"/>
      <c r="G156" s="128"/>
      <c r="H156" s="128"/>
      <c r="I156" s="128"/>
      <c r="J156" s="128"/>
      <c r="K156" s="128"/>
      <c r="L156" s="128"/>
      <c r="M156" s="128"/>
      <c r="N156" s="128"/>
      <c r="O156" s="128"/>
      <c r="P156" s="128"/>
      <c r="Q156" s="128"/>
      <c r="R156" s="128"/>
      <c r="S156" s="128"/>
      <c r="T156" s="128"/>
      <c r="U156" s="128"/>
      <c r="V156" s="128"/>
      <c r="W156" s="128"/>
      <c r="X156" s="128"/>
      <c r="Y156" s="128"/>
      <c r="Z156" s="128"/>
      <c r="AA156" s="128"/>
      <c r="AB156" s="128"/>
      <c r="AC156" s="128"/>
      <c r="AD156" s="128"/>
      <c r="AE156" s="128"/>
      <c r="AF156" s="128"/>
      <c r="AG156" s="128"/>
      <c r="AH156" s="128"/>
      <c r="AI156" s="128"/>
      <c r="AJ156" s="128"/>
      <c r="AK156" s="128"/>
      <c r="AL156" s="128"/>
      <c r="AM156" s="128"/>
      <c r="AN156" s="128"/>
      <c r="AO156" s="128"/>
      <c r="AP156" s="128"/>
      <c r="AQ156" s="128"/>
    </row>
    <row r="157" spans="3:43" s="67" customFormat="1" ht="15.95" hidden="1" customHeight="1" x14ac:dyDescent="0.25">
      <c r="C157" s="22"/>
      <c r="D157" s="128"/>
      <c r="E157" s="128"/>
      <c r="F157" s="128"/>
      <c r="G157" s="128"/>
      <c r="H157" s="128"/>
      <c r="I157" s="128"/>
      <c r="J157" s="128"/>
      <c r="K157" s="128"/>
      <c r="L157" s="128"/>
      <c r="M157" s="128"/>
      <c r="N157" s="128"/>
      <c r="O157" s="128"/>
      <c r="P157" s="128"/>
      <c r="Q157" s="128"/>
      <c r="R157" s="128"/>
      <c r="S157" s="128"/>
      <c r="T157" s="128"/>
      <c r="U157" s="128"/>
      <c r="V157" s="128"/>
      <c r="W157" s="128"/>
      <c r="X157" s="128"/>
      <c r="Y157" s="128"/>
      <c r="Z157" s="128"/>
      <c r="AA157" s="128"/>
      <c r="AB157" s="128"/>
      <c r="AC157" s="128"/>
      <c r="AD157" s="128"/>
      <c r="AE157" s="128"/>
      <c r="AF157" s="128"/>
      <c r="AG157" s="128"/>
      <c r="AH157" s="128"/>
      <c r="AI157" s="128"/>
      <c r="AJ157" s="128"/>
      <c r="AK157" s="128"/>
      <c r="AL157" s="128"/>
      <c r="AM157" s="128"/>
      <c r="AN157" s="128"/>
      <c r="AO157" s="128"/>
      <c r="AP157" s="128"/>
      <c r="AQ157" s="128"/>
    </row>
    <row r="158" spans="3:43" s="67" customFormat="1" ht="15.95" hidden="1" customHeight="1" x14ac:dyDescent="0.25">
      <c r="C158" s="22"/>
      <c r="D158" s="128"/>
      <c r="E158" s="128"/>
      <c r="F158" s="128"/>
      <c r="G158" s="128"/>
      <c r="H158" s="128"/>
      <c r="I158" s="128"/>
      <c r="J158" s="128"/>
      <c r="K158" s="128"/>
      <c r="L158" s="128"/>
      <c r="M158" s="128"/>
      <c r="N158" s="128"/>
      <c r="O158" s="128"/>
      <c r="P158" s="128"/>
      <c r="Q158" s="128"/>
      <c r="R158" s="128"/>
      <c r="S158" s="128"/>
      <c r="T158" s="128"/>
      <c r="U158" s="128"/>
      <c r="V158" s="128"/>
      <c r="W158" s="128"/>
      <c r="X158" s="128"/>
      <c r="Y158" s="128"/>
      <c r="Z158" s="128"/>
      <c r="AA158" s="128"/>
      <c r="AB158" s="128"/>
      <c r="AC158" s="128"/>
      <c r="AD158" s="128"/>
      <c r="AE158" s="128"/>
      <c r="AF158" s="128"/>
      <c r="AG158" s="128"/>
      <c r="AH158" s="128"/>
      <c r="AI158" s="128"/>
      <c r="AJ158" s="128"/>
      <c r="AK158" s="128"/>
      <c r="AL158" s="128"/>
      <c r="AM158" s="128"/>
      <c r="AN158" s="128"/>
      <c r="AO158" s="128"/>
      <c r="AP158" s="128"/>
      <c r="AQ158" s="128"/>
    </row>
    <row r="159" spans="3:43" s="67" customFormat="1" ht="15.95" hidden="1" customHeight="1" x14ac:dyDescent="0.25">
      <c r="C159" s="22"/>
      <c r="D159" s="128"/>
      <c r="E159" s="128"/>
      <c r="F159" s="128"/>
      <c r="G159" s="128"/>
      <c r="H159" s="128"/>
      <c r="I159" s="128"/>
      <c r="J159" s="128"/>
      <c r="K159" s="128"/>
      <c r="L159" s="128"/>
      <c r="M159" s="128"/>
      <c r="N159" s="128"/>
      <c r="O159" s="128"/>
      <c r="P159" s="128"/>
      <c r="Q159" s="128"/>
      <c r="R159" s="128"/>
      <c r="S159" s="128"/>
      <c r="T159" s="128"/>
      <c r="U159" s="128"/>
      <c r="V159" s="128"/>
      <c r="W159" s="128"/>
      <c r="X159" s="128"/>
      <c r="Y159" s="128"/>
      <c r="Z159" s="128"/>
      <c r="AA159" s="128"/>
      <c r="AB159" s="128"/>
      <c r="AC159" s="128"/>
      <c r="AD159" s="128"/>
      <c r="AE159" s="128"/>
      <c r="AF159" s="128"/>
      <c r="AG159" s="128"/>
      <c r="AH159" s="128"/>
      <c r="AI159" s="128"/>
      <c r="AJ159" s="128"/>
      <c r="AK159" s="128"/>
      <c r="AL159" s="128"/>
      <c r="AM159" s="128"/>
      <c r="AN159" s="128"/>
      <c r="AO159" s="128"/>
      <c r="AP159" s="128"/>
      <c r="AQ159" s="128"/>
    </row>
    <row r="160" spans="3:43" s="67" customFormat="1" ht="15.95" hidden="1" customHeight="1" x14ac:dyDescent="0.25">
      <c r="C160" s="22"/>
      <c r="D160" s="128"/>
      <c r="E160" s="128"/>
      <c r="F160" s="128"/>
      <c r="G160" s="128"/>
      <c r="H160" s="128"/>
      <c r="I160" s="128"/>
      <c r="J160" s="128"/>
      <c r="K160" s="128"/>
      <c r="L160" s="128"/>
      <c r="M160" s="128"/>
      <c r="N160" s="128"/>
      <c r="O160" s="128"/>
      <c r="P160" s="128"/>
      <c r="Q160" s="128"/>
      <c r="R160" s="128"/>
      <c r="S160" s="128"/>
      <c r="T160" s="128"/>
      <c r="U160" s="128"/>
      <c r="V160" s="128"/>
      <c r="W160" s="128"/>
      <c r="X160" s="128"/>
      <c r="Y160" s="128"/>
      <c r="Z160" s="128"/>
      <c r="AA160" s="128"/>
      <c r="AB160" s="128"/>
      <c r="AC160" s="128"/>
      <c r="AD160" s="128"/>
      <c r="AE160" s="128"/>
      <c r="AF160" s="128"/>
      <c r="AG160" s="128"/>
      <c r="AH160" s="128"/>
      <c r="AI160" s="128"/>
      <c r="AJ160" s="128"/>
      <c r="AK160" s="128"/>
      <c r="AL160" s="128"/>
      <c r="AM160" s="128"/>
      <c r="AN160" s="128"/>
      <c r="AO160" s="128"/>
      <c r="AP160" s="128"/>
      <c r="AQ160" s="128"/>
    </row>
    <row r="161" spans="3:43" s="67" customFormat="1" ht="15.95" hidden="1" customHeight="1" x14ac:dyDescent="0.25">
      <c r="C161" s="22"/>
      <c r="D161" s="128"/>
      <c r="E161" s="128"/>
      <c r="F161" s="128"/>
      <c r="G161" s="128"/>
      <c r="H161" s="128"/>
      <c r="I161" s="128"/>
      <c r="J161" s="128"/>
      <c r="K161" s="128"/>
      <c r="L161" s="128"/>
      <c r="M161" s="128"/>
      <c r="N161" s="128"/>
      <c r="O161" s="128"/>
      <c r="P161" s="128"/>
      <c r="Q161" s="128"/>
      <c r="R161" s="128"/>
      <c r="S161" s="128"/>
      <c r="T161" s="128"/>
      <c r="U161" s="128"/>
      <c r="V161" s="128"/>
      <c r="W161" s="128"/>
      <c r="X161" s="128"/>
      <c r="Y161" s="128"/>
      <c r="Z161" s="128"/>
      <c r="AA161" s="128"/>
      <c r="AB161" s="128"/>
      <c r="AC161" s="128"/>
      <c r="AD161" s="128"/>
      <c r="AE161" s="128"/>
      <c r="AF161" s="128"/>
      <c r="AG161" s="128"/>
      <c r="AH161" s="128"/>
      <c r="AI161" s="128"/>
      <c r="AJ161" s="128"/>
      <c r="AK161" s="128"/>
      <c r="AL161" s="128"/>
      <c r="AM161" s="128"/>
      <c r="AN161" s="128"/>
      <c r="AO161" s="128"/>
      <c r="AP161" s="128"/>
      <c r="AQ161" s="128"/>
    </row>
    <row r="162" spans="3:43" s="67" customFormat="1" ht="15.95" hidden="1" customHeight="1" x14ac:dyDescent="0.25">
      <c r="C162" s="22"/>
      <c r="D162" s="128"/>
      <c r="E162" s="128"/>
      <c r="F162" s="128"/>
      <c r="G162" s="128"/>
      <c r="H162" s="128"/>
      <c r="I162" s="128"/>
      <c r="J162" s="128"/>
      <c r="K162" s="128"/>
      <c r="L162" s="128"/>
      <c r="M162" s="128"/>
      <c r="N162" s="128"/>
      <c r="O162" s="128"/>
      <c r="P162" s="128"/>
      <c r="Q162" s="128"/>
      <c r="R162" s="128"/>
      <c r="S162" s="128"/>
      <c r="T162" s="128"/>
      <c r="U162" s="128"/>
      <c r="V162" s="128"/>
      <c r="W162" s="128"/>
      <c r="X162" s="128"/>
      <c r="Y162" s="128"/>
      <c r="Z162" s="128"/>
      <c r="AA162" s="128"/>
      <c r="AB162" s="128"/>
      <c r="AC162" s="128"/>
      <c r="AD162" s="128"/>
      <c r="AE162" s="128"/>
      <c r="AF162" s="128"/>
      <c r="AG162" s="128"/>
      <c r="AH162" s="128"/>
      <c r="AI162" s="128"/>
      <c r="AJ162" s="128"/>
      <c r="AK162" s="128"/>
      <c r="AL162" s="128"/>
      <c r="AM162" s="128"/>
      <c r="AN162" s="128"/>
      <c r="AO162" s="128"/>
      <c r="AP162" s="128"/>
      <c r="AQ162" s="128"/>
    </row>
    <row r="163" spans="3:43" s="67" customFormat="1" ht="15.95" hidden="1" customHeight="1" x14ac:dyDescent="0.25">
      <c r="C163" s="22"/>
      <c r="D163" s="128"/>
      <c r="E163" s="128"/>
      <c r="F163" s="128"/>
      <c r="G163" s="128"/>
      <c r="H163" s="128"/>
      <c r="I163" s="128"/>
      <c r="J163" s="128"/>
      <c r="K163" s="128"/>
      <c r="L163" s="128"/>
      <c r="M163" s="128"/>
      <c r="N163" s="128"/>
      <c r="O163" s="128"/>
      <c r="P163" s="128"/>
      <c r="Q163" s="128"/>
      <c r="R163" s="128"/>
      <c r="S163" s="128"/>
      <c r="T163" s="128"/>
      <c r="U163" s="128"/>
      <c r="V163" s="128"/>
      <c r="W163" s="128"/>
      <c r="X163" s="128"/>
      <c r="Y163" s="128"/>
      <c r="Z163" s="128"/>
      <c r="AA163" s="128"/>
      <c r="AB163" s="128"/>
      <c r="AC163" s="128"/>
      <c r="AD163" s="128"/>
      <c r="AE163" s="128"/>
      <c r="AF163" s="128"/>
      <c r="AG163" s="128"/>
      <c r="AH163" s="128"/>
      <c r="AI163" s="128"/>
      <c r="AJ163" s="128"/>
      <c r="AK163" s="128"/>
      <c r="AL163" s="128"/>
      <c r="AM163" s="128"/>
      <c r="AN163" s="128"/>
      <c r="AO163" s="128"/>
      <c r="AP163" s="128"/>
      <c r="AQ163" s="128"/>
    </row>
    <row r="164" spans="3:43" s="67" customFormat="1" ht="15.95" hidden="1" customHeight="1" x14ac:dyDescent="0.25">
      <c r="C164" s="22"/>
      <c r="D164" s="128"/>
      <c r="E164" s="128"/>
      <c r="F164" s="128"/>
      <c r="G164" s="128"/>
      <c r="H164" s="128"/>
      <c r="I164" s="128"/>
      <c r="J164" s="128"/>
      <c r="K164" s="128"/>
      <c r="L164" s="128"/>
      <c r="M164" s="128"/>
      <c r="N164" s="128"/>
      <c r="O164" s="128"/>
      <c r="P164" s="128"/>
      <c r="Q164" s="128"/>
      <c r="R164" s="128"/>
      <c r="S164" s="128"/>
      <c r="T164" s="128"/>
      <c r="U164" s="128"/>
      <c r="V164" s="128"/>
      <c r="W164" s="128"/>
      <c r="X164" s="128"/>
      <c r="Y164" s="128"/>
      <c r="Z164" s="128"/>
      <c r="AA164" s="128"/>
      <c r="AB164" s="128"/>
      <c r="AC164" s="128"/>
      <c r="AD164" s="128"/>
      <c r="AE164" s="128"/>
      <c r="AF164" s="128"/>
      <c r="AG164" s="128"/>
      <c r="AH164" s="128"/>
      <c r="AI164" s="128"/>
      <c r="AJ164" s="128"/>
      <c r="AK164" s="128"/>
      <c r="AL164" s="128"/>
      <c r="AM164" s="128"/>
      <c r="AN164" s="128"/>
      <c r="AO164" s="128"/>
      <c r="AP164" s="128"/>
      <c r="AQ164" s="128"/>
    </row>
    <row r="165" spans="3:43" s="67" customFormat="1" ht="15.95" hidden="1" customHeight="1" x14ac:dyDescent="0.25">
      <c r="C165" s="22"/>
      <c r="D165" s="128"/>
      <c r="E165" s="128"/>
      <c r="F165" s="128"/>
      <c r="G165" s="128"/>
      <c r="H165" s="128"/>
      <c r="I165" s="128"/>
      <c r="J165" s="128"/>
      <c r="K165" s="128"/>
      <c r="L165" s="128"/>
      <c r="M165" s="128"/>
      <c r="N165" s="128"/>
      <c r="O165" s="128"/>
      <c r="P165" s="128"/>
      <c r="Q165" s="128"/>
      <c r="R165" s="128"/>
      <c r="S165" s="128"/>
      <c r="T165" s="128"/>
      <c r="U165" s="128"/>
      <c r="V165" s="128"/>
      <c r="W165" s="128"/>
      <c r="X165" s="128"/>
      <c r="Y165" s="128"/>
      <c r="Z165" s="128"/>
      <c r="AA165" s="128"/>
      <c r="AB165" s="128"/>
      <c r="AC165" s="128"/>
      <c r="AD165" s="128"/>
      <c r="AE165" s="128"/>
      <c r="AF165" s="128"/>
      <c r="AG165" s="128"/>
      <c r="AH165" s="128"/>
      <c r="AI165" s="128"/>
      <c r="AJ165" s="128"/>
      <c r="AK165" s="128"/>
      <c r="AL165" s="128"/>
      <c r="AM165" s="128"/>
      <c r="AN165" s="128"/>
      <c r="AO165" s="128"/>
      <c r="AP165" s="128"/>
      <c r="AQ165" s="128"/>
    </row>
    <row r="166" spans="3:43" s="67" customFormat="1" ht="15.95" hidden="1" customHeight="1" x14ac:dyDescent="0.25">
      <c r="C166" s="22"/>
      <c r="D166" s="128"/>
      <c r="E166" s="128"/>
      <c r="F166" s="128"/>
      <c r="G166" s="128"/>
      <c r="H166" s="128"/>
      <c r="I166" s="128"/>
      <c r="J166" s="128"/>
      <c r="K166" s="128"/>
      <c r="L166" s="128"/>
      <c r="M166" s="128"/>
      <c r="N166" s="128"/>
      <c r="O166" s="128"/>
      <c r="P166" s="128"/>
      <c r="Q166" s="128"/>
      <c r="R166" s="128"/>
      <c r="S166" s="128"/>
      <c r="T166" s="128"/>
      <c r="U166" s="128"/>
      <c r="V166" s="128"/>
      <c r="W166" s="128"/>
      <c r="X166" s="128"/>
      <c r="Y166" s="128"/>
      <c r="Z166" s="128"/>
      <c r="AA166" s="128"/>
      <c r="AB166" s="128"/>
      <c r="AC166" s="128"/>
      <c r="AD166" s="128"/>
      <c r="AE166" s="128"/>
      <c r="AF166" s="128"/>
      <c r="AG166" s="128"/>
      <c r="AH166" s="128"/>
      <c r="AI166" s="128"/>
      <c r="AJ166" s="128"/>
      <c r="AK166" s="128"/>
      <c r="AL166" s="128"/>
      <c r="AM166" s="128"/>
      <c r="AN166" s="128"/>
      <c r="AO166" s="128"/>
      <c r="AP166" s="128"/>
      <c r="AQ166" s="128"/>
    </row>
    <row r="167" spans="3:43" s="67" customFormat="1" ht="15.95" hidden="1" customHeight="1" x14ac:dyDescent="0.25">
      <c r="C167" s="22"/>
      <c r="D167" s="128"/>
      <c r="E167" s="128"/>
      <c r="F167" s="128"/>
      <c r="G167" s="128"/>
      <c r="H167" s="128"/>
      <c r="I167" s="128"/>
      <c r="J167" s="128"/>
      <c r="K167" s="128"/>
      <c r="L167" s="128"/>
      <c r="M167" s="128"/>
      <c r="N167" s="128"/>
      <c r="O167" s="128"/>
      <c r="P167" s="128"/>
      <c r="Q167" s="128"/>
      <c r="R167" s="128"/>
      <c r="S167" s="128"/>
      <c r="T167" s="128"/>
      <c r="U167" s="128"/>
      <c r="V167" s="128"/>
      <c r="W167" s="128"/>
      <c r="X167" s="128"/>
      <c r="Y167" s="128"/>
      <c r="Z167" s="128"/>
      <c r="AA167" s="128"/>
      <c r="AB167" s="128"/>
      <c r="AC167" s="128"/>
      <c r="AD167" s="128"/>
      <c r="AE167" s="128"/>
      <c r="AF167" s="128"/>
      <c r="AG167" s="128"/>
      <c r="AH167" s="128"/>
      <c r="AI167" s="128"/>
      <c r="AJ167" s="128"/>
      <c r="AK167" s="128"/>
      <c r="AL167" s="128"/>
      <c r="AM167" s="128"/>
      <c r="AN167" s="128"/>
      <c r="AO167" s="128"/>
      <c r="AP167" s="128"/>
      <c r="AQ167" s="128"/>
    </row>
    <row r="168" spans="3:43" s="67" customFormat="1" ht="15.95" hidden="1" customHeight="1" x14ac:dyDescent="0.25">
      <c r="C168" s="22"/>
      <c r="D168" s="128"/>
      <c r="E168" s="128"/>
      <c r="F168" s="128"/>
      <c r="G168" s="128"/>
      <c r="H168" s="128"/>
      <c r="I168" s="128"/>
      <c r="J168" s="128"/>
      <c r="K168" s="128"/>
      <c r="L168" s="128"/>
      <c r="M168" s="128"/>
      <c r="N168" s="128"/>
      <c r="O168" s="128"/>
      <c r="P168" s="128"/>
      <c r="Q168" s="128"/>
      <c r="R168" s="128"/>
      <c r="S168" s="128"/>
      <c r="T168" s="128"/>
      <c r="U168" s="128"/>
      <c r="V168" s="128"/>
      <c r="W168" s="128"/>
      <c r="X168" s="128"/>
      <c r="Y168" s="128"/>
      <c r="Z168" s="128"/>
      <c r="AA168" s="128"/>
      <c r="AB168" s="128"/>
      <c r="AC168" s="128"/>
      <c r="AD168" s="128"/>
      <c r="AE168" s="128"/>
      <c r="AF168" s="128"/>
      <c r="AG168" s="128"/>
      <c r="AH168" s="128"/>
      <c r="AI168" s="128"/>
      <c r="AJ168" s="128"/>
      <c r="AK168" s="128"/>
      <c r="AL168" s="128"/>
      <c r="AM168" s="128"/>
      <c r="AN168" s="128"/>
      <c r="AO168" s="128"/>
      <c r="AP168" s="128"/>
      <c r="AQ168" s="128"/>
    </row>
    <row r="169" spans="3:43" s="67" customFormat="1" ht="15.95" hidden="1" customHeight="1" x14ac:dyDescent="0.25">
      <c r="C169" s="22"/>
      <c r="D169" s="128"/>
      <c r="E169" s="128"/>
      <c r="F169" s="128"/>
      <c r="G169" s="128"/>
      <c r="H169" s="128"/>
      <c r="I169" s="128"/>
      <c r="J169" s="128"/>
      <c r="K169" s="128"/>
      <c r="L169" s="128"/>
      <c r="M169" s="128"/>
      <c r="N169" s="128"/>
      <c r="O169" s="128"/>
      <c r="P169" s="128"/>
      <c r="Q169" s="128"/>
      <c r="R169" s="128"/>
      <c r="S169" s="128"/>
      <c r="T169" s="128"/>
      <c r="U169" s="128"/>
      <c r="V169" s="128"/>
      <c r="W169" s="128"/>
      <c r="X169" s="128"/>
      <c r="Y169" s="128"/>
      <c r="Z169" s="128"/>
      <c r="AA169" s="128"/>
      <c r="AB169" s="128"/>
      <c r="AC169" s="128"/>
      <c r="AD169" s="128"/>
      <c r="AE169" s="128"/>
      <c r="AF169" s="128"/>
      <c r="AG169" s="128"/>
      <c r="AH169" s="128"/>
      <c r="AI169" s="128"/>
      <c r="AJ169" s="128"/>
      <c r="AK169" s="128"/>
      <c r="AL169" s="128"/>
      <c r="AM169" s="128"/>
      <c r="AN169" s="128"/>
      <c r="AO169" s="128"/>
      <c r="AP169" s="128"/>
      <c r="AQ169" s="128"/>
    </row>
    <row r="170" spans="3:43" s="67" customFormat="1" ht="15.95" hidden="1" customHeight="1" x14ac:dyDescent="0.25">
      <c r="C170" s="22"/>
      <c r="D170" s="128"/>
      <c r="E170" s="128"/>
      <c r="F170" s="128"/>
      <c r="G170" s="128"/>
      <c r="H170" s="128"/>
      <c r="I170" s="128"/>
      <c r="J170" s="128"/>
      <c r="K170" s="128"/>
      <c r="L170" s="128"/>
      <c r="M170" s="128"/>
      <c r="N170" s="128"/>
      <c r="O170" s="128"/>
      <c r="P170" s="128"/>
      <c r="Q170" s="128"/>
      <c r="R170" s="128"/>
      <c r="S170" s="128"/>
      <c r="T170" s="128"/>
      <c r="U170" s="128"/>
      <c r="V170" s="128"/>
      <c r="W170" s="128"/>
      <c r="X170" s="128"/>
      <c r="Y170" s="128"/>
      <c r="Z170" s="128"/>
      <c r="AA170" s="128"/>
      <c r="AB170" s="128"/>
      <c r="AC170" s="128"/>
      <c r="AD170" s="128"/>
      <c r="AE170" s="128"/>
      <c r="AF170" s="128"/>
      <c r="AG170" s="128"/>
      <c r="AH170" s="128"/>
      <c r="AI170" s="128"/>
      <c r="AJ170" s="128"/>
      <c r="AK170" s="128"/>
      <c r="AL170" s="128"/>
      <c r="AM170" s="128"/>
      <c r="AN170" s="128"/>
      <c r="AO170" s="128"/>
      <c r="AP170" s="128"/>
      <c r="AQ170" s="128"/>
    </row>
    <row r="171" spans="3:43" s="67" customFormat="1" ht="15.95" hidden="1" customHeight="1" x14ac:dyDescent="0.25">
      <c r="C171" s="22"/>
      <c r="D171" s="128"/>
      <c r="E171" s="128"/>
      <c r="F171" s="128"/>
      <c r="G171" s="128"/>
      <c r="H171" s="128"/>
      <c r="I171" s="128"/>
      <c r="J171" s="128"/>
      <c r="K171" s="128"/>
      <c r="L171" s="128"/>
      <c r="M171" s="128"/>
      <c r="N171" s="128"/>
      <c r="O171" s="128"/>
      <c r="P171" s="128"/>
      <c r="Q171" s="128"/>
      <c r="R171" s="128"/>
      <c r="S171" s="128"/>
      <c r="T171" s="128"/>
      <c r="U171" s="128"/>
      <c r="V171" s="128"/>
      <c r="W171" s="128"/>
      <c r="X171" s="128"/>
      <c r="Y171" s="128"/>
      <c r="Z171" s="128"/>
      <c r="AA171" s="128"/>
      <c r="AB171" s="128"/>
      <c r="AC171" s="128"/>
      <c r="AD171" s="128"/>
      <c r="AE171" s="128"/>
      <c r="AF171" s="128"/>
      <c r="AG171" s="128"/>
      <c r="AH171" s="128"/>
      <c r="AI171" s="128"/>
      <c r="AJ171" s="128"/>
      <c r="AK171" s="128"/>
      <c r="AL171" s="128"/>
      <c r="AM171" s="128"/>
      <c r="AN171" s="128"/>
      <c r="AO171" s="128"/>
      <c r="AP171" s="128"/>
      <c r="AQ171" s="128"/>
    </row>
    <row r="172" spans="3:43" s="67" customFormat="1" ht="15.95" hidden="1" customHeight="1" x14ac:dyDescent="0.25">
      <c r="C172" s="22"/>
      <c r="D172" s="128"/>
      <c r="E172" s="128"/>
      <c r="F172" s="128"/>
      <c r="G172" s="128"/>
      <c r="H172" s="128"/>
      <c r="I172" s="128"/>
      <c r="J172" s="128"/>
      <c r="K172" s="128"/>
      <c r="L172" s="128"/>
      <c r="M172" s="128"/>
      <c r="N172" s="128"/>
      <c r="O172" s="128"/>
      <c r="P172" s="128"/>
      <c r="Q172" s="128"/>
      <c r="R172" s="128"/>
      <c r="S172" s="128"/>
      <c r="T172" s="128"/>
      <c r="U172" s="128"/>
      <c r="V172" s="128"/>
      <c r="W172" s="128"/>
      <c r="X172" s="128"/>
      <c r="Y172" s="128"/>
      <c r="Z172" s="128"/>
      <c r="AA172" s="128"/>
      <c r="AB172" s="128"/>
      <c r="AC172" s="128"/>
      <c r="AD172" s="128"/>
      <c r="AE172" s="128"/>
      <c r="AF172" s="128"/>
      <c r="AG172" s="128"/>
      <c r="AH172" s="128"/>
      <c r="AI172" s="128"/>
      <c r="AJ172" s="128"/>
      <c r="AK172" s="128"/>
      <c r="AL172" s="128"/>
      <c r="AM172" s="128"/>
      <c r="AN172" s="128"/>
      <c r="AO172" s="128"/>
      <c r="AP172" s="128"/>
      <c r="AQ172" s="128"/>
    </row>
    <row r="173" spans="3:43" s="67" customFormat="1" ht="15.95" hidden="1" customHeight="1" x14ac:dyDescent="0.25">
      <c r="C173" s="22"/>
      <c r="D173" s="128"/>
      <c r="E173" s="128"/>
      <c r="F173" s="128"/>
      <c r="G173" s="128"/>
      <c r="H173" s="128"/>
      <c r="I173" s="128"/>
      <c r="J173" s="128"/>
      <c r="K173" s="128"/>
      <c r="L173" s="128"/>
      <c r="M173" s="128"/>
      <c r="N173" s="128"/>
      <c r="O173" s="128"/>
      <c r="P173" s="128"/>
      <c r="Q173" s="128"/>
      <c r="R173" s="128"/>
      <c r="S173" s="128"/>
      <c r="T173" s="128"/>
      <c r="U173" s="128"/>
      <c r="V173" s="128"/>
      <c r="W173" s="128"/>
      <c r="X173" s="128"/>
      <c r="Y173" s="128"/>
      <c r="Z173" s="128"/>
      <c r="AA173" s="128"/>
      <c r="AB173" s="128"/>
      <c r="AC173" s="128"/>
      <c r="AD173" s="128"/>
      <c r="AE173" s="128"/>
      <c r="AF173" s="128"/>
      <c r="AG173" s="128"/>
      <c r="AH173" s="128"/>
      <c r="AI173" s="128"/>
      <c r="AJ173" s="128"/>
      <c r="AK173" s="128"/>
      <c r="AL173" s="128"/>
      <c r="AM173" s="128"/>
      <c r="AN173" s="128"/>
      <c r="AO173" s="128"/>
      <c r="AP173" s="128"/>
      <c r="AQ173" s="128"/>
    </row>
    <row r="174" spans="3:43" s="67" customFormat="1" ht="15.95" hidden="1" customHeight="1" x14ac:dyDescent="0.25">
      <c r="C174" s="22"/>
      <c r="D174" s="128"/>
      <c r="E174" s="128"/>
      <c r="F174" s="128"/>
      <c r="G174" s="128"/>
      <c r="H174" s="128"/>
      <c r="I174" s="128"/>
      <c r="J174" s="128"/>
      <c r="K174" s="128"/>
      <c r="L174" s="128"/>
      <c r="M174" s="128"/>
      <c r="N174" s="128"/>
      <c r="O174" s="128"/>
      <c r="P174" s="128"/>
      <c r="Q174" s="128"/>
      <c r="R174" s="128"/>
      <c r="S174" s="128"/>
      <c r="T174" s="128"/>
      <c r="U174" s="128"/>
      <c r="V174" s="128"/>
      <c r="W174" s="128"/>
      <c r="X174" s="128"/>
      <c r="Y174" s="128"/>
      <c r="Z174" s="128"/>
      <c r="AA174" s="128"/>
      <c r="AB174" s="128"/>
      <c r="AC174" s="128"/>
      <c r="AD174" s="128"/>
      <c r="AE174" s="128"/>
      <c r="AF174" s="128"/>
      <c r="AG174" s="128"/>
      <c r="AH174" s="128"/>
      <c r="AI174" s="128"/>
      <c r="AJ174" s="128"/>
      <c r="AK174" s="128"/>
      <c r="AL174" s="128"/>
      <c r="AM174" s="128"/>
      <c r="AN174" s="128"/>
      <c r="AO174" s="128"/>
      <c r="AP174" s="128"/>
      <c r="AQ174" s="128"/>
    </row>
    <row r="175" spans="3:43" s="67" customFormat="1" ht="15.95" hidden="1" customHeight="1" x14ac:dyDescent="0.25">
      <c r="C175" s="22"/>
      <c r="D175" s="128"/>
      <c r="E175" s="128"/>
      <c r="F175" s="128"/>
      <c r="G175" s="128"/>
      <c r="H175" s="128"/>
      <c r="I175" s="128"/>
      <c r="J175" s="128"/>
      <c r="K175" s="128"/>
      <c r="L175" s="128"/>
      <c r="M175" s="128"/>
      <c r="N175" s="128"/>
      <c r="O175" s="128"/>
      <c r="P175" s="128"/>
      <c r="Q175" s="128"/>
      <c r="R175" s="128"/>
      <c r="S175" s="128"/>
      <c r="T175" s="128"/>
      <c r="U175" s="128"/>
      <c r="V175" s="128"/>
      <c r="W175" s="128"/>
      <c r="X175" s="128"/>
      <c r="Y175" s="128"/>
      <c r="Z175" s="128"/>
      <c r="AA175" s="128"/>
      <c r="AB175" s="128"/>
      <c r="AC175" s="128"/>
      <c r="AD175" s="128"/>
      <c r="AE175" s="128"/>
      <c r="AF175" s="128"/>
      <c r="AG175" s="128"/>
      <c r="AH175" s="128"/>
      <c r="AI175" s="128"/>
      <c r="AJ175" s="128"/>
      <c r="AK175" s="128"/>
      <c r="AL175" s="128"/>
      <c r="AM175" s="128"/>
      <c r="AN175" s="128"/>
      <c r="AO175" s="128"/>
      <c r="AP175" s="128"/>
      <c r="AQ175" s="128"/>
    </row>
    <row r="176" spans="3:43" s="67" customFormat="1" ht="15.95" hidden="1" customHeight="1" x14ac:dyDescent="0.25">
      <c r="C176" s="22"/>
      <c r="D176" s="128"/>
      <c r="E176" s="128"/>
      <c r="F176" s="128"/>
      <c r="G176" s="128"/>
      <c r="H176" s="128"/>
      <c r="I176" s="128"/>
      <c r="J176" s="128"/>
      <c r="K176" s="128"/>
      <c r="L176" s="128"/>
      <c r="M176" s="128"/>
      <c r="N176" s="128"/>
      <c r="O176" s="128"/>
      <c r="P176" s="128"/>
      <c r="Q176" s="128"/>
      <c r="R176" s="128"/>
      <c r="S176" s="128"/>
      <c r="T176" s="128"/>
      <c r="U176" s="128"/>
      <c r="V176" s="128"/>
      <c r="W176" s="128"/>
      <c r="X176" s="128"/>
      <c r="Y176" s="128"/>
      <c r="Z176" s="128"/>
      <c r="AA176" s="128"/>
      <c r="AB176" s="128"/>
      <c r="AC176" s="128"/>
      <c r="AD176" s="128"/>
      <c r="AE176" s="128"/>
      <c r="AF176" s="128"/>
      <c r="AG176" s="128"/>
      <c r="AH176" s="128"/>
      <c r="AI176" s="128"/>
      <c r="AJ176" s="128"/>
      <c r="AK176" s="128"/>
      <c r="AL176" s="128"/>
      <c r="AM176" s="128"/>
      <c r="AN176" s="128"/>
      <c r="AO176" s="128"/>
      <c r="AP176" s="128"/>
      <c r="AQ176" s="128"/>
    </row>
    <row r="177" spans="3:43" s="67" customFormat="1" ht="15.95" hidden="1" customHeight="1" x14ac:dyDescent="0.25">
      <c r="C177" s="22"/>
      <c r="D177" s="128"/>
      <c r="E177" s="128"/>
      <c r="F177" s="128"/>
      <c r="G177" s="128"/>
      <c r="H177" s="128"/>
      <c r="I177" s="128"/>
      <c r="J177" s="128"/>
      <c r="K177" s="128"/>
      <c r="L177" s="128"/>
      <c r="M177" s="128"/>
      <c r="N177" s="128"/>
      <c r="O177" s="128"/>
      <c r="P177" s="128"/>
      <c r="Q177" s="128"/>
      <c r="R177" s="128"/>
      <c r="S177" s="128"/>
      <c r="T177" s="128"/>
      <c r="U177" s="128"/>
      <c r="V177" s="128"/>
      <c r="W177" s="128"/>
      <c r="X177" s="128"/>
      <c r="Y177" s="128"/>
      <c r="Z177" s="128"/>
      <c r="AA177" s="128"/>
      <c r="AB177" s="128"/>
      <c r="AC177" s="128"/>
      <c r="AD177" s="128"/>
      <c r="AE177" s="128"/>
      <c r="AF177" s="128"/>
      <c r="AG177" s="128"/>
      <c r="AH177" s="128"/>
      <c r="AI177" s="128"/>
      <c r="AJ177" s="128"/>
      <c r="AK177" s="128"/>
      <c r="AL177" s="128"/>
      <c r="AM177" s="128"/>
      <c r="AN177" s="128"/>
      <c r="AO177" s="128"/>
      <c r="AP177" s="128"/>
      <c r="AQ177" s="128"/>
    </row>
    <row r="178" spans="3:43" s="67" customFormat="1" ht="15.95" hidden="1" customHeight="1" x14ac:dyDescent="0.25">
      <c r="C178" s="22"/>
      <c r="D178" s="128"/>
      <c r="E178" s="128"/>
      <c r="F178" s="128"/>
      <c r="G178" s="128"/>
      <c r="H178" s="128"/>
      <c r="I178" s="128"/>
      <c r="J178" s="128"/>
      <c r="K178" s="128"/>
      <c r="L178" s="128"/>
      <c r="M178" s="128"/>
      <c r="N178" s="128"/>
      <c r="O178" s="128"/>
      <c r="P178" s="128"/>
      <c r="Q178" s="128"/>
      <c r="R178" s="128"/>
      <c r="S178" s="128"/>
      <c r="T178" s="128"/>
      <c r="U178" s="128"/>
      <c r="V178" s="128"/>
      <c r="W178" s="128"/>
      <c r="X178" s="128"/>
      <c r="Y178" s="128"/>
      <c r="Z178" s="128"/>
      <c r="AA178" s="128"/>
      <c r="AB178" s="128"/>
      <c r="AC178" s="128"/>
      <c r="AD178" s="128"/>
      <c r="AE178" s="128"/>
      <c r="AF178" s="128"/>
      <c r="AG178" s="128"/>
      <c r="AH178" s="128"/>
      <c r="AI178" s="128"/>
      <c r="AJ178" s="128"/>
      <c r="AK178" s="128"/>
      <c r="AL178" s="128"/>
      <c r="AM178" s="128"/>
      <c r="AN178" s="128"/>
      <c r="AO178" s="128"/>
      <c r="AP178" s="128"/>
      <c r="AQ178" s="128"/>
    </row>
    <row r="179" spans="3:43" s="67" customFormat="1" ht="15.95" hidden="1" customHeight="1" x14ac:dyDescent="0.25">
      <c r="C179" s="22"/>
      <c r="D179" s="128"/>
      <c r="E179" s="128"/>
      <c r="F179" s="128"/>
      <c r="G179" s="128"/>
      <c r="H179" s="128"/>
      <c r="I179" s="128"/>
      <c r="J179" s="128"/>
      <c r="K179" s="128"/>
      <c r="L179" s="128"/>
      <c r="M179" s="128"/>
      <c r="N179" s="128"/>
      <c r="O179" s="128"/>
      <c r="P179" s="128"/>
      <c r="Q179" s="128"/>
      <c r="R179" s="128"/>
      <c r="S179" s="128"/>
      <c r="T179" s="128"/>
      <c r="U179" s="128"/>
      <c r="V179" s="128"/>
      <c r="W179" s="128"/>
      <c r="X179" s="128"/>
      <c r="Y179" s="128"/>
      <c r="Z179" s="128"/>
      <c r="AA179" s="128"/>
      <c r="AB179" s="128"/>
      <c r="AC179" s="128"/>
      <c r="AD179" s="128"/>
      <c r="AE179" s="128"/>
      <c r="AF179" s="128"/>
      <c r="AG179" s="128"/>
      <c r="AH179" s="128"/>
      <c r="AI179" s="128"/>
      <c r="AJ179" s="128"/>
      <c r="AK179" s="128"/>
      <c r="AL179" s="128"/>
      <c r="AM179" s="128"/>
      <c r="AN179" s="128"/>
      <c r="AO179" s="128"/>
      <c r="AP179" s="128"/>
      <c r="AQ179" s="128"/>
    </row>
    <row r="180" spans="3:43" s="67" customFormat="1" ht="15.95" hidden="1" customHeight="1" x14ac:dyDescent="0.25">
      <c r="C180" s="22"/>
      <c r="D180" s="128"/>
      <c r="E180" s="128"/>
      <c r="F180" s="128"/>
      <c r="G180" s="128"/>
      <c r="H180" s="128"/>
      <c r="I180" s="128"/>
      <c r="J180" s="128"/>
      <c r="K180" s="128"/>
      <c r="L180" s="128"/>
      <c r="M180" s="128"/>
      <c r="N180" s="128"/>
      <c r="O180" s="128"/>
      <c r="P180" s="128"/>
      <c r="Q180" s="128"/>
      <c r="R180" s="128"/>
      <c r="S180" s="128"/>
      <c r="T180" s="128"/>
      <c r="U180" s="128"/>
      <c r="V180" s="128"/>
      <c r="W180" s="128"/>
      <c r="X180" s="128"/>
      <c r="Y180" s="128"/>
      <c r="Z180" s="128"/>
      <c r="AA180" s="128"/>
      <c r="AB180" s="128"/>
      <c r="AC180" s="128"/>
      <c r="AD180" s="128"/>
      <c r="AE180" s="128"/>
      <c r="AF180" s="128"/>
      <c r="AG180" s="128"/>
      <c r="AH180" s="128"/>
      <c r="AI180" s="128"/>
      <c r="AJ180" s="128"/>
      <c r="AK180" s="128"/>
      <c r="AL180" s="128"/>
      <c r="AM180" s="128"/>
      <c r="AN180" s="128"/>
      <c r="AO180" s="128"/>
      <c r="AP180" s="128"/>
      <c r="AQ180" s="128"/>
    </row>
    <row r="181" spans="3:43" s="67" customFormat="1" ht="15.95" hidden="1" customHeight="1" x14ac:dyDescent="0.25">
      <c r="C181" s="22"/>
      <c r="D181" s="128"/>
      <c r="E181" s="128"/>
      <c r="F181" s="128"/>
      <c r="G181" s="128"/>
      <c r="H181" s="128"/>
      <c r="I181" s="128"/>
      <c r="J181" s="128"/>
      <c r="K181" s="128"/>
      <c r="L181" s="128"/>
      <c r="M181" s="128"/>
      <c r="N181" s="128"/>
      <c r="O181" s="128"/>
      <c r="P181" s="128"/>
      <c r="Q181" s="128"/>
      <c r="R181" s="128"/>
      <c r="S181" s="128"/>
      <c r="T181" s="128"/>
      <c r="U181" s="128"/>
      <c r="V181" s="128"/>
      <c r="W181" s="128"/>
      <c r="X181" s="128"/>
      <c r="Y181" s="128"/>
      <c r="Z181" s="128"/>
      <c r="AA181" s="128"/>
      <c r="AB181" s="128"/>
      <c r="AC181" s="128"/>
      <c r="AD181" s="128"/>
      <c r="AE181" s="128"/>
      <c r="AF181" s="128"/>
      <c r="AG181" s="128"/>
      <c r="AH181" s="128"/>
      <c r="AI181" s="128"/>
      <c r="AJ181" s="128"/>
      <c r="AK181" s="128"/>
      <c r="AL181" s="128"/>
      <c r="AM181" s="128"/>
      <c r="AN181" s="128"/>
      <c r="AO181" s="128"/>
      <c r="AP181" s="128"/>
      <c r="AQ181" s="128"/>
    </row>
    <row r="182" spans="3:43" s="67" customFormat="1" ht="15.95" hidden="1" customHeight="1" x14ac:dyDescent="0.25">
      <c r="C182" s="22"/>
      <c r="D182" s="128"/>
      <c r="E182" s="128"/>
      <c r="F182" s="128"/>
      <c r="G182" s="128"/>
      <c r="H182" s="128"/>
      <c r="I182" s="128"/>
      <c r="J182" s="128"/>
      <c r="K182" s="128"/>
      <c r="L182" s="128"/>
      <c r="M182" s="128"/>
      <c r="N182" s="128"/>
      <c r="O182" s="128"/>
      <c r="P182" s="128"/>
      <c r="Q182" s="128"/>
      <c r="R182" s="128"/>
      <c r="S182" s="128"/>
      <c r="T182" s="128"/>
      <c r="U182" s="128"/>
      <c r="V182" s="128"/>
      <c r="W182" s="128"/>
      <c r="X182" s="128"/>
      <c r="Y182" s="128"/>
      <c r="Z182" s="128"/>
      <c r="AA182" s="128"/>
      <c r="AB182" s="128"/>
      <c r="AC182" s="128"/>
      <c r="AD182" s="128"/>
      <c r="AE182" s="128"/>
      <c r="AF182" s="128"/>
      <c r="AG182" s="128"/>
      <c r="AH182" s="128"/>
      <c r="AI182" s="128"/>
      <c r="AJ182" s="128"/>
      <c r="AK182" s="128"/>
      <c r="AL182" s="128"/>
      <c r="AM182" s="128"/>
      <c r="AN182" s="128"/>
      <c r="AO182" s="128"/>
      <c r="AP182" s="128"/>
      <c r="AQ182" s="128"/>
    </row>
    <row r="183" spans="3:43" s="67" customFormat="1" ht="15.95" hidden="1" customHeight="1" x14ac:dyDescent="0.25">
      <c r="C183" s="22"/>
      <c r="D183" s="128"/>
      <c r="E183" s="128"/>
      <c r="F183" s="128"/>
      <c r="G183" s="128"/>
      <c r="H183" s="128"/>
      <c r="I183" s="128"/>
      <c r="J183" s="128"/>
      <c r="K183" s="128"/>
      <c r="L183" s="128"/>
      <c r="M183" s="128"/>
      <c r="N183" s="128"/>
      <c r="O183" s="128"/>
      <c r="P183" s="128"/>
      <c r="Q183" s="128"/>
      <c r="R183" s="128"/>
      <c r="S183" s="128"/>
      <c r="T183" s="128"/>
      <c r="U183" s="128"/>
      <c r="V183" s="128"/>
      <c r="W183" s="128"/>
      <c r="X183" s="128"/>
      <c r="Y183" s="128"/>
      <c r="Z183" s="128"/>
      <c r="AA183" s="128"/>
      <c r="AB183" s="128"/>
      <c r="AC183" s="128"/>
      <c r="AD183" s="128"/>
      <c r="AE183" s="128"/>
      <c r="AF183" s="128"/>
      <c r="AG183" s="128"/>
      <c r="AH183" s="128"/>
      <c r="AI183" s="128"/>
      <c r="AJ183" s="128"/>
      <c r="AK183" s="128"/>
      <c r="AL183" s="128"/>
      <c r="AM183" s="128"/>
      <c r="AN183" s="128"/>
      <c r="AO183" s="128"/>
      <c r="AP183" s="128"/>
      <c r="AQ183" s="128"/>
    </row>
    <row r="184" spans="3:43" s="67" customFormat="1" ht="15.95" hidden="1" customHeight="1" x14ac:dyDescent="0.25">
      <c r="C184" s="22"/>
      <c r="D184" s="128"/>
      <c r="E184" s="128"/>
      <c r="F184" s="128"/>
      <c r="G184" s="128"/>
      <c r="H184" s="128"/>
      <c r="I184" s="128"/>
      <c r="J184" s="128"/>
      <c r="K184" s="128"/>
      <c r="L184" s="128"/>
      <c r="M184" s="128"/>
      <c r="N184" s="128"/>
      <c r="O184" s="128"/>
      <c r="P184" s="128"/>
      <c r="Q184" s="128"/>
      <c r="R184" s="128"/>
      <c r="S184" s="128"/>
      <c r="T184" s="128"/>
      <c r="U184" s="128"/>
      <c r="V184" s="128"/>
      <c r="W184" s="128"/>
      <c r="X184" s="128"/>
      <c r="Y184" s="128"/>
      <c r="Z184" s="128"/>
      <c r="AA184" s="128"/>
      <c r="AB184" s="128"/>
      <c r="AC184" s="128"/>
      <c r="AD184" s="128"/>
      <c r="AE184" s="128"/>
      <c r="AF184" s="128"/>
      <c r="AG184" s="128"/>
      <c r="AH184" s="128"/>
      <c r="AI184" s="128"/>
      <c r="AJ184" s="128"/>
      <c r="AK184" s="128"/>
      <c r="AL184" s="128"/>
      <c r="AM184" s="128"/>
      <c r="AN184" s="128"/>
      <c r="AO184" s="128"/>
      <c r="AP184" s="128"/>
      <c r="AQ184" s="128"/>
    </row>
    <row r="185" spans="3:43" s="67" customFormat="1" ht="15.95" hidden="1" customHeight="1" x14ac:dyDescent="0.25">
      <c r="C185" s="22"/>
      <c r="D185" s="128"/>
      <c r="E185" s="128"/>
      <c r="F185" s="128"/>
      <c r="G185" s="128"/>
      <c r="H185" s="128"/>
      <c r="I185" s="128"/>
      <c r="J185" s="128"/>
      <c r="K185" s="128"/>
      <c r="L185" s="128"/>
      <c r="M185" s="128"/>
      <c r="N185" s="128"/>
      <c r="O185" s="128"/>
      <c r="P185" s="128"/>
      <c r="Q185" s="128"/>
      <c r="R185" s="128"/>
      <c r="S185" s="128"/>
      <c r="T185" s="128"/>
      <c r="U185" s="128"/>
      <c r="V185" s="128"/>
      <c r="W185" s="128"/>
      <c r="X185" s="128"/>
      <c r="Y185" s="128"/>
      <c r="Z185" s="128"/>
      <c r="AA185" s="128"/>
      <c r="AB185" s="128"/>
      <c r="AC185" s="128"/>
      <c r="AD185" s="128"/>
      <c r="AE185" s="128"/>
      <c r="AF185" s="128"/>
      <c r="AG185" s="128"/>
      <c r="AH185" s="128"/>
      <c r="AI185" s="128"/>
      <c r="AJ185" s="128"/>
      <c r="AK185" s="128"/>
      <c r="AL185" s="128"/>
      <c r="AM185" s="128"/>
      <c r="AN185" s="128"/>
      <c r="AO185" s="128"/>
      <c r="AP185" s="128"/>
      <c r="AQ185" s="128"/>
    </row>
    <row r="186" spans="3:43" s="67" customFormat="1" ht="15.95" hidden="1" customHeight="1" x14ac:dyDescent="0.25">
      <c r="C186" s="22"/>
      <c r="D186" s="128"/>
      <c r="E186" s="128"/>
      <c r="F186" s="128"/>
      <c r="G186" s="128"/>
      <c r="H186" s="128"/>
      <c r="I186" s="128"/>
      <c r="J186" s="128"/>
      <c r="K186" s="128"/>
      <c r="L186" s="128"/>
      <c r="M186" s="128"/>
      <c r="N186" s="128"/>
      <c r="O186" s="128"/>
      <c r="P186" s="128"/>
      <c r="Q186" s="128"/>
      <c r="R186" s="128"/>
      <c r="S186" s="128"/>
      <c r="T186" s="128"/>
      <c r="U186" s="128"/>
      <c r="V186" s="128"/>
      <c r="W186" s="128"/>
      <c r="X186" s="128"/>
      <c r="Y186" s="128"/>
      <c r="Z186" s="128"/>
      <c r="AA186" s="128"/>
      <c r="AB186" s="128"/>
      <c r="AC186" s="128"/>
      <c r="AD186" s="128"/>
      <c r="AE186" s="128"/>
      <c r="AF186" s="128"/>
      <c r="AG186" s="128"/>
      <c r="AH186" s="128"/>
      <c r="AI186" s="128"/>
      <c r="AJ186" s="128"/>
      <c r="AK186" s="128"/>
      <c r="AL186" s="128"/>
      <c r="AM186" s="128"/>
      <c r="AN186" s="128"/>
      <c r="AO186" s="128"/>
      <c r="AP186" s="128"/>
      <c r="AQ186" s="128"/>
    </row>
    <row r="187" spans="3:43" s="67" customFormat="1" ht="15.95" hidden="1" customHeight="1" x14ac:dyDescent="0.25">
      <c r="C187" s="22"/>
      <c r="D187" s="128"/>
      <c r="E187" s="128"/>
      <c r="F187" s="128"/>
      <c r="G187" s="128"/>
      <c r="H187" s="128"/>
      <c r="I187" s="128"/>
      <c r="J187" s="128"/>
      <c r="K187" s="128"/>
      <c r="L187" s="128"/>
      <c r="M187" s="128"/>
      <c r="N187" s="128"/>
      <c r="O187" s="128"/>
      <c r="P187" s="128"/>
      <c r="Q187" s="128"/>
      <c r="R187" s="128"/>
      <c r="S187" s="128"/>
      <c r="T187" s="128"/>
      <c r="U187" s="128"/>
      <c r="V187" s="128"/>
      <c r="W187" s="128"/>
      <c r="X187" s="128"/>
      <c r="Y187" s="128"/>
      <c r="Z187" s="128"/>
      <c r="AA187" s="128"/>
      <c r="AB187" s="128"/>
      <c r="AC187" s="128"/>
      <c r="AD187" s="128"/>
      <c r="AE187" s="128"/>
      <c r="AF187" s="128"/>
      <c r="AG187" s="128"/>
      <c r="AH187" s="128"/>
      <c r="AI187" s="128"/>
      <c r="AJ187" s="128"/>
      <c r="AK187" s="128"/>
      <c r="AL187" s="128"/>
      <c r="AM187" s="128"/>
      <c r="AN187" s="128"/>
      <c r="AO187" s="128"/>
      <c r="AP187" s="128"/>
      <c r="AQ187" s="128"/>
    </row>
    <row r="188" spans="3:43" s="67" customFormat="1" ht="15.95" hidden="1" customHeight="1" x14ac:dyDescent="0.25">
      <c r="C188" s="22"/>
      <c r="D188" s="128"/>
      <c r="E188" s="128"/>
      <c r="F188" s="128"/>
      <c r="G188" s="128"/>
      <c r="H188" s="128"/>
      <c r="I188" s="128"/>
      <c r="J188" s="128"/>
      <c r="K188" s="128"/>
      <c r="L188" s="128"/>
      <c r="M188" s="128"/>
      <c r="N188" s="128"/>
      <c r="O188" s="128"/>
      <c r="P188" s="128"/>
      <c r="Q188" s="128"/>
      <c r="R188" s="128"/>
      <c r="S188" s="128"/>
      <c r="T188" s="128"/>
      <c r="U188" s="128"/>
      <c r="V188" s="128"/>
      <c r="W188" s="128"/>
      <c r="X188" s="128"/>
      <c r="Y188" s="128"/>
      <c r="Z188" s="128"/>
      <c r="AA188" s="128"/>
      <c r="AB188" s="128"/>
      <c r="AC188" s="128"/>
      <c r="AD188" s="128"/>
      <c r="AE188" s="128"/>
      <c r="AF188" s="128"/>
      <c r="AG188" s="128"/>
      <c r="AH188" s="128"/>
      <c r="AI188" s="128"/>
      <c r="AJ188" s="128"/>
      <c r="AK188" s="128"/>
      <c r="AL188" s="128"/>
      <c r="AM188" s="128"/>
      <c r="AN188" s="128"/>
      <c r="AO188" s="128"/>
      <c r="AP188" s="128"/>
      <c r="AQ188" s="128"/>
    </row>
    <row r="189" spans="3:43" s="67" customFormat="1" ht="15.95" hidden="1" customHeight="1" x14ac:dyDescent="0.25">
      <c r="C189" s="22"/>
      <c r="D189" s="128"/>
      <c r="E189" s="128"/>
      <c r="F189" s="128"/>
      <c r="G189" s="128"/>
      <c r="H189" s="128"/>
      <c r="I189" s="128"/>
      <c r="J189" s="128"/>
      <c r="K189" s="128"/>
      <c r="L189" s="128"/>
      <c r="M189" s="128"/>
      <c r="N189" s="128"/>
      <c r="O189" s="128"/>
      <c r="P189" s="128"/>
      <c r="Q189" s="128"/>
      <c r="R189" s="128"/>
      <c r="S189" s="128"/>
      <c r="T189" s="128"/>
      <c r="U189" s="128"/>
      <c r="V189" s="128"/>
      <c r="W189" s="128"/>
      <c r="X189" s="128"/>
      <c r="Y189" s="128"/>
      <c r="Z189" s="128"/>
      <c r="AA189" s="128"/>
      <c r="AB189" s="128"/>
      <c r="AC189" s="128"/>
      <c r="AD189" s="128"/>
      <c r="AE189" s="128"/>
      <c r="AF189" s="128"/>
      <c r="AG189" s="128"/>
      <c r="AH189" s="128"/>
      <c r="AI189" s="128"/>
      <c r="AJ189" s="128"/>
      <c r="AK189" s="128"/>
      <c r="AL189" s="128"/>
      <c r="AM189" s="128"/>
      <c r="AN189" s="128"/>
      <c r="AO189" s="128"/>
      <c r="AP189" s="128"/>
      <c r="AQ189" s="128"/>
    </row>
    <row r="190" spans="3:43" s="67" customFormat="1" ht="15.95" hidden="1" customHeight="1" x14ac:dyDescent="0.25">
      <c r="C190" s="22"/>
      <c r="D190" s="128"/>
      <c r="E190" s="128"/>
      <c r="F190" s="128"/>
      <c r="G190" s="128"/>
      <c r="H190" s="128"/>
      <c r="I190" s="128"/>
      <c r="J190" s="128"/>
      <c r="K190" s="128"/>
      <c r="L190" s="128"/>
      <c r="M190" s="128"/>
      <c r="N190" s="128"/>
      <c r="O190" s="128"/>
      <c r="P190" s="128"/>
      <c r="Q190" s="128"/>
      <c r="R190" s="128"/>
      <c r="S190" s="128"/>
      <c r="T190" s="128"/>
      <c r="U190" s="128"/>
      <c r="V190" s="128"/>
      <c r="W190" s="128"/>
      <c r="X190" s="128"/>
      <c r="Y190" s="128"/>
      <c r="Z190" s="128"/>
      <c r="AA190" s="128"/>
      <c r="AB190" s="128"/>
      <c r="AC190" s="128"/>
      <c r="AD190" s="128"/>
      <c r="AE190" s="128"/>
      <c r="AF190" s="128"/>
      <c r="AG190" s="128"/>
      <c r="AH190" s="128"/>
      <c r="AI190" s="128"/>
      <c r="AJ190" s="128"/>
      <c r="AK190" s="128"/>
      <c r="AL190" s="128"/>
      <c r="AM190" s="128"/>
      <c r="AN190" s="128"/>
      <c r="AO190" s="128"/>
      <c r="AP190" s="128"/>
      <c r="AQ190" s="128"/>
    </row>
    <row r="191" spans="3:43" s="67" customFormat="1" ht="15.95" hidden="1" customHeight="1" x14ac:dyDescent="0.25">
      <c r="C191" s="22"/>
      <c r="D191" s="128"/>
      <c r="E191" s="128"/>
      <c r="F191" s="128"/>
      <c r="G191" s="128"/>
      <c r="H191" s="128"/>
      <c r="I191" s="128"/>
      <c r="J191" s="128"/>
      <c r="K191" s="128"/>
      <c r="L191" s="128"/>
      <c r="M191" s="128"/>
      <c r="N191" s="128"/>
      <c r="O191" s="128"/>
      <c r="P191" s="128"/>
      <c r="Q191" s="128"/>
      <c r="R191" s="128"/>
      <c r="S191" s="128"/>
      <c r="T191" s="128"/>
      <c r="U191" s="128"/>
      <c r="V191" s="128"/>
      <c r="W191" s="128"/>
      <c r="X191" s="128"/>
      <c r="Y191" s="128"/>
      <c r="Z191" s="128"/>
      <c r="AA191" s="128"/>
      <c r="AB191" s="128"/>
      <c r="AC191" s="128"/>
      <c r="AD191" s="128"/>
      <c r="AE191" s="128"/>
      <c r="AF191" s="128"/>
      <c r="AG191" s="128"/>
      <c r="AH191" s="128"/>
      <c r="AI191" s="128"/>
      <c r="AJ191" s="128"/>
      <c r="AK191" s="128"/>
      <c r="AL191" s="128"/>
      <c r="AM191" s="128"/>
      <c r="AN191" s="128"/>
      <c r="AO191" s="128"/>
      <c r="AP191" s="128"/>
      <c r="AQ191" s="128"/>
    </row>
    <row r="192" spans="3:43" s="67" customFormat="1" ht="15.95" hidden="1" customHeight="1" x14ac:dyDescent="0.25">
      <c r="C192" s="22"/>
      <c r="D192" s="128"/>
      <c r="E192" s="128"/>
      <c r="F192" s="128"/>
      <c r="G192" s="128"/>
      <c r="H192" s="128"/>
      <c r="I192" s="128"/>
      <c r="J192" s="128"/>
      <c r="K192" s="128"/>
      <c r="L192" s="128"/>
      <c r="M192" s="128"/>
      <c r="N192" s="128"/>
      <c r="O192" s="128"/>
      <c r="P192" s="128"/>
      <c r="Q192" s="128"/>
      <c r="R192" s="128"/>
      <c r="S192" s="128"/>
      <c r="T192" s="128"/>
      <c r="U192" s="128"/>
      <c r="V192" s="128"/>
      <c r="W192" s="128"/>
      <c r="X192" s="128"/>
      <c r="Y192" s="128"/>
      <c r="Z192" s="128"/>
      <c r="AA192" s="128"/>
      <c r="AB192" s="128"/>
      <c r="AC192" s="128"/>
      <c r="AD192" s="128"/>
      <c r="AE192" s="128"/>
      <c r="AF192" s="128"/>
      <c r="AG192" s="128"/>
      <c r="AH192" s="128"/>
      <c r="AI192" s="128"/>
      <c r="AJ192" s="128"/>
      <c r="AK192" s="128"/>
      <c r="AL192" s="128"/>
      <c r="AM192" s="128"/>
      <c r="AN192" s="128"/>
      <c r="AO192" s="128"/>
      <c r="AP192" s="128"/>
      <c r="AQ192" s="128"/>
    </row>
    <row r="193" spans="2:44" s="67" customFormat="1" ht="15.95" hidden="1" customHeight="1" x14ac:dyDescent="0.25">
      <c r="C193" s="22"/>
      <c r="D193" s="128"/>
      <c r="E193" s="128"/>
      <c r="F193" s="128"/>
      <c r="G193" s="128"/>
      <c r="H193" s="128"/>
      <c r="I193" s="128"/>
      <c r="J193" s="128"/>
      <c r="K193" s="128"/>
      <c r="L193" s="128"/>
      <c r="M193" s="128"/>
      <c r="N193" s="128"/>
      <c r="O193" s="128"/>
      <c r="P193" s="128"/>
      <c r="Q193" s="128"/>
      <c r="R193" s="128"/>
      <c r="S193" s="128"/>
      <c r="T193" s="128"/>
      <c r="U193" s="128"/>
      <c r="V193" s="128"/>
      <c r="W193" s="128"/>
      <c r="X193" s="128"/>
      <c r="Y193" s="128"/>
      <c r="Z193" s="128"/>
      <c r="AA193" s="128"/>
      <c r="AB193" s="128"/>
      <c r="AC193" s="128"/>
      <c r="AD193" s="128"/>
      <c r="AE193" s="128"/>
      <c r="AF193" s="128"/>
      <c r="AG193" s="128"/>
      <c r="AH193" s="128"/>
      <c r="AI193" s="128"/>
      <c r="AJ193" s="128"/>
      <c r="AK193" s="128"/>
      <c r="AL193" s="128"/>
      <c r="AM193" s="128"/>
      <c r="AN193" s="128"/>
      <c r="AO193" s="128"/>
      <c r="AP193" s="128"/>
      <c r="AQ193" s="128"/>
    </row>
    <row r="194" spans="2:44" s="67" customFormat="1" ht="15.95" hidden="1" customHeight="1" x14ac:dyDescent="0.25">
      <c r="C194" s="22"/>
      <c r="D194" s="128"/>
      <c r="E194" s="128"/>
      <c r="F194" s="128"/>
      <c r="G194" s="128"/>
      <c r="H194" s="128"/>
      <c r="I194" s="128"/>
      <c r="J194" s="128"/>
      <c r="K194" s="128"/>
      <c r="L194" s="128"/>
      <c r="M194" s="128"/>
      <c r="N194" s="128"/>
      <c r="O194" s="128"/>
      <c r="P194" s="128"/>
      <c r="Q194" s="128"/>
      <c r="R194" s="128"/>
      <c r="S194" s="128"/>
      <c r="T194" s="128"/>
      <c r="U194" s="128"/>
      <c r="V194" s="128"/>
      <c r="W194" s="128"/>
      <c r="X194" s="128"/>
      <c r="Y194" s="128"/>
      <c r="Z194" s="128"/>
      <c r="AA194" s="128"/>
      <c r="AB194" s="128"/>
      <c r="AC194" s="128"/>
      <c r="AD194" s="128"/>
      <c r="AE194" s="128"/>
      <c r="AF194" s="128"/>
      <c r="AG194" s="128"/>
      <c r="AH194" s="128"/>
      <c r="AI194" s="128"/>
      <c r="AJ194" s="128"/>
      <c r="AK194" s="128"/>
      <c r="AL194" s="128"/>
      <c r="AM194" s="128"/>
      <c r="AN194" s="128"/>
      <c r="AO194" s="128"/>
      <c r="AP194" s="128"/>
      <c r="AQ194" s="128"/>
    </row>
    <row r="195" spans="2:44" s="67" customFormat="1" ht="15.95" hidden="1" customHeight="1" x14ac:dyDescent="0.25">
      <c r="C195" s="22"/>
      <c r="D195" s="128"/>
      <c r="E195" s="128"/>
      <c r="F195" s="128"/>
      <c r="G195" s="128"/>
      <c r="H195" s="128"/>
      <c r="I195" s="128"/>
      <c r="J195" s="128"/>
      <c r="K195" s="128"/>
      <c r="L195" s="128"/>
      <c r="M195" s="128"/>
      <c r="N195" s="128"/>
      <c r="O195" s="128"/>
      <c r="P195" s="128"/>
      <c r="Q195" s="128"/>
      <c r="R195" s="128"/>
      <c r="S195" s="128"/>
      <c r="T195" s="128"/>
      <c r="U195" s="128"/>
      <c r="V195" s="128"/>
      <c r="W195" s="128"/>
      <c r="X195" s="128"/>
      <c r="Y195" s="128"/>
      <c r="Z195" s="128"/>
      <c r="AA195" s="128"/>
      <c r="AB195" s="128"/>
      <c r="AC195" s="128"/>
      <c r="AD195" s="128"/>
      <c r="AE195" s="128"/>
      <c r="AF195" s="128"/>
      <c r="AG195" s="128"/>
      <c r="AH195" s="128"/>
      <c r="AI195" s="128"/>
      <c r="AJ195" s="128"/>
      <c r="AK195" s="128"/>
      <c r="AL195" s="128"/>
      <c r="AM195" s="128"/>
      <c r="AN195" s="128"/>
      <c r="AO195" s="128"/>
      <c r="AP195" s="128"/>
      <c r="AQ195" s="128"/>
    </row>
    <row r="196" spans="2:44" s="67" customFormat="1" ht="15.95" hidden="1" customHeight="1" x14ac:dyDescent="0.25">
      <c r="C196" s="22"/>
      <c r="D196" s="128"/>
      <c r="E196" s="128"/>
      <c r="F196" s="128"/>
      <c r="G196" s="128"/>
      <c r="H196" s="128"/>
      <c r="I196" s="128"/>
      <c r="J196" s="128"/>
      <c r="K196" s="128"/>
      <c r="L196" s="128"/>
      <c r="M196" s="128"/>
      <c r="N196" s="128"/>
      <c r="O196" s="128"/>
      <c r="P196" s="128"/>
      <c r="Q196" s="128"/>
      <c r="R196" s="128"/>
      <c r="S196" s="128"/>
      <c r="T196" s="128"/>
      <c r="U196" s="128"/>
      <c r="V196" s="128"/>
      <c r="W196" s="128"/>
      <c r="X196" s="128"/>
      <c r="Y196" s="128"/>
      <c r="Z196" s="128"/>
      <c r="AA196" s="128"/>
      <c r="AB196" s="128"/>
      <c r="AC196" s="128"/>
      <c r="AD196" s="128"/>
      <c r="AE196" s="128"/>
      <c r="AF196" s="128"/>
      <c r="AG196" s="128"/>
      <c r="AH196" s="128"/>
      <c r="AI196" s="128"/>
      <c r="AJ196" s="128"/>
      <c r="AK196" s="128"/>
      <c r="AL196" s="128"/>
      <c r="AM196" s="128"/>
      <c r="AN196" s="128"/>
      <c r="AO196" s="128"/>
      <c r="AP196" s="128"/>
      <c r="AQ196" s="128"/>
    </row>
    <row r="197" spans="2:44" s="67" customFormat="1" ht="15.95" hidden="1" customHeight="1" x14ac:dyDescent="0.25">
      <c r="C197" s="22"/>
      <c r="D197" s="143"/>
      <c r="E197" s="143"/>
      <c r="F197" s="143"/>
      <c r="G197" s="143"/>
      <c r="H197" s="143"/>
      <c r="I197" s="143"/>
      <c r="J197" s="143"/>
      <c r="K197" s="143"/>
      <c r="L197" s="143"/>
      <c r="M197" s="143"/>
      <c r="N197" s="143"/>
      <c r="O197" s="143"/>
      <c r="P197" s="143"/>
      <c r="Q197" s="143"/>
      <c r="R197" s="143"/>
      <c r="S197" s="143"/>
      <c r="T197" s="143"/>
      <c r="U197" s="143"/>
      <c r="V197" s="143"/>
      <c r="W197" s="143"/>
      <c r="X197" s="143"/>
      <c r="Y197" s="143"/>
      <c r="Z197" s="143"/>
      <c r="AA197" s="143"/>
      <c r="AB197" s="143"/>
      <c r="AC197" s="143"/>
      <c r="AD197" s="143"/>
      <c r="AE197" s="143"/>
      <c r="AF197" s="143"/>
      <c r="AG197" s="143"/>
      <c r="AH197" s="143"/>
      <c r="AI197" s="143"/>
      <c r="AJ197" s="143"/>
      <c r="AK197" s="143"/>
      <c r="AL197" s="143"/>
      <c r="AM197" s="143"/>
      <c r="AN197" s="143"/>
      <c r="AO197" s="143"/>
      <c r="AP197" s="143"/>
      <c r="AQ197" s="143"/>
    </row>
    <row r="198" spans="2:44" s="67" customFormat="1" ht="15.95" hidden="1" customHeight="1" x14ac:dyDescent="0.25">
      <c r="C198" s="22"/>
      <c r="D198" s="128"/>
      <c r="E198" s="128"/>
      <c r="F198" s="128"/>
      <c r="G198" s="128"/>
      <c r="H198" s="128"/>
      <c r="I198" s="128"/>
      <c r="J198" s="128"/>
      <c r="K198" s="128"/>
      <c r="L198" s="128"/>
      <c r="M198" s="128"/>
      <c r="N198" s="128"/>
      <c r="O198" s="128"/>
      <c r="P198" s="128"/>
      <c r="Q198" s="128"/>
      <c r="R198" s="128"/>
      <c r="S198" s="128"/>
      <c r="T198" s="128"/>
      <c r="U198" s="128"/>
      <c r="V198" s="128"/>
      <c r="W198" s="128"/>
      <c r="X198" s="128"/>
      <c r="Y198" s="128"/>
      <c r="Z198" s="128"/>
      <c r="AA198" s="128"/>
      <c r="AB198" s="128"/>
      <c r="AC198" s="128"/>
      <c r="AD198" s="128"/>
      <c r="AE198" s="128"/>
      <c r="AF198" s="128"/>
      <c r="AG198" s="128"/>
      <c r="AH198" s="128"/>
      <c r="AI198" s="128"/>
      <c r="AJ198" s="128"/>
      <c r="AK198" s="128"/>
      <c r="AL198" s="128"/>
      <c r="AM198" s="128"/>
      <c r="AN198" s="128"/>
      <c r="AO198" s="128"/>
      <c r="AP198" s="128"/>
      <c r="AQ198" s="128"/>
    </row>
    <row r="199" spans="2:44" ht="15.95" hidden="1" customHeight="1" x14ac:dyDescent="0.25"/>
    <row r="200" spans="2:44" ht="15.95" customHeight="1" x14ac:dyDescent="0.25">
      <c r="B200" s="464" t="str">
        <f>FOOT1</f>
        <v>Ameren Missouri BizSavers program</v>
      </c>
      <c r="C200" s="464"/>
      <c r="D200" s="464"/>
      <c r="E200" s="464"/>
      <c r="F200" s="464"/>
      <c r="G200" s="464"/>
      <c r="H200" s="464"/>
      <c r="I200" s="464"/>
      <c r="J200" s="464"/>
      <c r="K200" s="464"/>
      <c r="L200" s="464"/>
      <c r="M200" s="537" t="str">
        <f>FOOTDISCLAIM</f>
        <v/>
      </c>
      <c r="N200" s="537"/>
      <c r="O200" s="537"/>
      <c r="P200" s="537"/>
      <c r="Q200" s="537"/>
      <c r="R200" s="537"/>
      <c r="S200" s="537"/>
      <c r="T200" s="537"/>
      <c r="U200" s="537"/>
      <c r="V200" s="537"/>
      <c r="W200" s="537"/>
      <c r="X200" s="537"/>
      <c r="Y200" s="537"/>
      <c r="Z200" s="537"/>
      <c r="AA200" s="537"/>
      <c r="AB200" s="537"/>
      <c r="AC200" s="537"/>
      <c r="AD200" s="537"/>
      <c r="AE200" s="537"/>
      <c r="AF200" s="537"/>
      <c r="AG200" s="537"/>
      <c r="AH200" s="464"/>
      <c r="AI200" s="464"/>
      <c r="AJ200" s="464"/>
      <c r="AK200" s="464"/>
      <c r="AL200" s="464"/>
      <c r="AM200" s="464"/>
      <c r="AN200" s="464"/>
      <c r="AO200" s="464"/>
      <c r="AP200" s="464"/>
      <c r="AQ200" s="464"/>
      <c r="AR200" s="465" t="str">
        <f>FOOT4</f>
        <v/>
      </c>
    </row>
    <row r="201" spans="2:44" ht="15.95" customHeight="1" x14ac:dyDescent="0.25">
      <c r="B201" s="464" t="str">
        <f>FOOT2</f>
        <v>Toll-Free 866-941-7299</v>
      </c>
      <c r="C201" s="464"/>
      <c r="D201" s="464"/>
      <c r="E201" s="464"/>
      <c r="F201" s="464"/>
      <c r="G201" s="464"/>
      <c r="H201" s="464"/>
      <c r="I201" s="464"/>
      <c r="J201" s="464"/>
      <c r="K201" s="464"/>
      <c r="L201" s="464"/>
      <c r="M201" s="537"/>
      <c r="N201" s="537"/>
      <c r="O201" s="537"/>
      <c r="P201" s="537"/>
      <c r="Q201" s="537"/>
      <c r="R201" s="537"/>
      <c r="S201" s="537"/>
      <c r="T201" s="537"/>
      <c r="U201" s="537"/>
      <c r="V201" s="537"/>
      <c r="W201" s="537"/>
      <c r="X201" s="537"/>
      <c r="Y201" s="537"/>
      <c r="Z201" s="537"/>
      <c r="AA201" s="537"/>
      <c r="AB201" s="537"/>
      <c r="AC201" s="537"/>
      <c r="AD201" s="537"/>
      <c r="AE201" s="537"/>
      <c r="AF201" s="537"/>
      <c r="AG201" s="537"/>
      <c r="AH201" s="464"/>
      <c r="AI201" s="464"/>
      <c r="AJ201" s="464"/>
      <c r="AK201" s="464"/>
      <c r="AL201" s="464"/>
      <c r="AM201" s="464"/>
      <c r="AN201" s="464"/>
      <c r="AO201" s="464"/>
      <c r="AP201" s="464"/>
      <c r="AQ201" s="464"/>
      <c r="AR201" s="465" t="str">
        <f>FOOT5</f>
        <v/>
      </c>
    </row>
    <row r="202" spans="2:44" ht="15.95" customHeight="1" x14ac:dyDescent="0.25">
      <c r="B202" s="466" t="str">
        <f>FOOT3</f>
        <v>BizSavers@ameren.com</v>
      </c>
      <c r="C202" s="464"/>
      <c r="D202" s="464"/>
      <c r="E202" s="464"/>
      <c r="F202" s="464"/>
      <c r="G202" s="464"/>
      <c r="H202" s="464"/>
      <c r="I202" s="464"/>
      <c r="J202" s="464"/>
      <c r="K202" s="464"/>
      <c r="L202" s="464"/>
      <c r="M202" s="467"/>
      <c r="N202" s="464"/>
      <c r="O202" s="464"/>
      <c r="P202" s="467"/>
      <c r="Q202" s="467"/>
      <c r="R202" s="467"/>
      <c r="S202" s="467"/>
      <c r="T202" s="467"/>
      <c r="U202" s="467"/>
      <c r="V202" s="467"/>
      <c r="W202" s="468" t="str">
        <f>VERSION</f>
        <v>EMS v2.0.0</v>
      </c>
      <c r="X202" s="467"/>
      <c r="Y202" s="467"/>
      <c r="Z202" s="467"/>
      <c r="AA202" s="467"/>
      <c r="AB202" s="467"/>
      <c r="AC202" s="467"/>
      <c r="AD202" s="467"/>
      <c r="AE202" s="464"/>
      <c r="AF202" s="464"/>
      <c r="AG202" s="464"/>
      <c r="AH202" s="464"/>
      <c r="AI202" s="464"/>
      <c r="AJ202" s="464"/>
      <c r="AK202" s="464"/>
      <c r="AL202" s="464"/>
      <c r="AM202" s="464"/>
      <c r="AN202" s="464"/>
      <c r="AO202" s="464"/>
      <c r="AP202" s="464"/>
      <c r="AQ202" s="464"/>
      <c r="AR202" s="465" t="str">
        <f>FOOT6</f>
        <v>Product of Lockheed Martin Energy</v>
      </c>
    </row>
    <row r="203" spans="2:44" ht="15" hidden="1" customHeight="1" x14ac:dyDescent="0.25"/>
    <row r="204" spans="2:44" ht="15" hidden="1" customHeight="1" x14ac:dyDescent="0.25"/>
    <row r="205" spans="2:44" ht="15" hidden="1" customHeight="1" x14ac:dyDescent="0.25"/>
    <row r="206" spans="2:44" ht="15" hidden="1" customHeight="1" x14ac:dyDescent="0.25"/>
    <row r="207" spans="2:44" ht="15" hidden="1" customHeight="1" x14ac:dyDescent="0.25"/>
    <row r="208" spans="2:44" ht="15" hidden="1" customHeight="1" x14ac:dyDescent="0.25"/>
    <row r="209" ht="15" hidden="1" customHeight="1" x14ac:dyDescent="0.25"/>
    <row r="210" ht="15" hidden="1" customHeight="1" x14ac:dyDescent="0.25"/>
    <row r="211" ht="15" hidden="1" customHeight="1" x14ac:dyDescent="0.25"/>
    <row r="212" ht="15" hidden="1" customHeight="1" x14ac:dyDescent="0.25"/>
    <row r="213" ht="15" hidden="1" customHeight="1" x14ac:dyDescent="0.25"/>
    <row r="214" ht="15" hidden="1" customHeight="1" x14ac:dyDescent="0.25"/>
    <row r="215" ht="15" hidden="1" customHeight="1" x14ac:dyDescent="0.25"/>
    <row r="216" ht="15" hidden="1" customHeight="1" x14ac:dyDescent="0.25"/>
    <row r="217" ht="15" hidden="1" customHeight="1" x14ac:dyDescent="0.25"/>
    <row r="218" ht="15" hidden="1" customHeight="1" x14ac:dyDescent="0.25"/>
    <row r="219" ht="15" hidden="1" customHeight="1" x14ac:dyDescent="0.25"/>
    <row r="220" ht="15" hidden="1" customHeight="1" x14ac:dyDescent="0.25"/>
    <row r="221" ht="15" hidden="1" customHeight="1" x14ac:dyDescent="0.25"/>
    <row r="222" ht="15" hidden="1" customHeight="1" x14ac:dyDescent="0.25"/>
    <row r="223" ht="15" hidden="1" customHeight="1" x14ac:dyDescent="0.25"/>
    <row r="224" ht="15" hidden="1" customHeight="1" x14ac:dyDescent="0.25"/>
    <row r="225" ht="15" hidden="1" customHeight="1" x14ac:dyDescent="0.25"/>
    <row r="226" ht="15" hidden="1" customHeight="1" x14ac:dyDescent="0.25"/>
    <row r="227" ht="15" hidden="1" customHeight="1" x14ac:dyDescent="0.25"/>
    <row r="228" ht="15" hidden="1" customHeight="1" x14ac:dyDescent="0.25"/>
    <row r="229" ht="15" hidden="1" customHeight="1" x14ac:dyDescent="0.25"/>
    <row r="230" ht="15" hidden="1" customHeight="1" x14ac:dyDescent="0.25"/>
    <row r="231" ht="15" hidden="1" customHeight="1" x14ac:dyDescent="0.25"/>
    <row r="232" ht="15" hidden="1" customHeight="1" x14ac:dyDescent="0.25"/>
    <row r="233" ht="15" hidden="1" customHeight="1" x14ac:dyDescent="0.25"/>
    <row r="234" ht="15" hidden="1" customHeight="1" x14ac:dyDescent="0.25"/>
    <row r="235" ht="15" hidden="1" customHeight="1" x14ac:dyDescent="0.25"/>
    <row r="236" ht="15" hidden="1" customHeight="1" x14ac:dyDescent="0.25"/>
    <row r="237" ht="15" hidden="1" customHeight="1" x14ac:dyDescent="0.25"/>
    <row r="238" ht="15" hidden="1" customHeight="1" x14ac:dyDescent="0.25"/>
    <row r="239" ht="15" hidden="1" customHeight="1" x14ac:dyDescent="0.25"/>
    <row r="240" ht="15" hidden="1" customHeight="1" x14ac:dyDescent="0.25"/>
    <row r="241" ht="15" hidden="1" customHeight="1" x14ac:dyDescent="0.25"/>
    <row r="242" ht="15" hidden="1" customHeight="1" x14ac:dyDescent="0.25"/>
    <row r="243" ht="15" hidden="1" customHeight="1" x14ac:dyDescent="0.25"/>
    <row r="244" ht="15" hidden="1" customHeight="1" x14ac:dyDescent="0.25"/>
    <row r="245" ht="15" hidden="1" customHeight="1" x14ac:dyDescent="0.25"/>
    <row r="246" ht="15" hidden="1" customHeight="1" x14ac:dyDescent="0.25"/>
    <row r="247" ht="15" hidden="1" customHeight="1" x14ac:dyDescent="0.25"/>
    <row r="248" ht="15" hidden="1" customHeight="1" x14ac:dyDescent="0.25"/>
    <row r="249" ht="15" hidden="1" customHeight="1" x14ac:dyDescent="0.25"/>
    <row r="250" ht="15" hidden="1" customHeight="1" x14ac:dyDescent="0.25"/>
    <row r="251" ht="15" hidden="1" customHeight="1" x14ac:dyDescent="0.25"/>
    <row r="252" ht="15" hidden="1" customHeight="1" x14ac:dyDescent="0.25"/>
    <row r="253" ht="15" hidden="1" customHeight="1" x14ac:dyDescent="0.25"/>
    <row r="254" ht="15" hidden="1" customHeight="1" x14ac:dyDescent="0.25"/>
    <row r="255" ht="15" hidden="1" customHeight="1" x14ac:dyDescent="0.25"/>
    <row r="256" ht="15" hidden="1" customHeight="1" x14ac:dyDescent="0.25"/>
    <row r="257" ht="15" hidden="1" customHeight="1" x14ac:dyDescent="0.25"/>
    <row r="258" ht="15" hidden="1" customHeight="1" x14ac:dyDescent="0.25"/>
    <row r="259" ht="15" hidden="1" customHeight="1" x14ac:dyDescent="0.25"/>
    <row r="260" ht="15" hidden="1" customHeight="1" x14ac:dyDescent="0.25"/>
    <row r="261" ht="15" hidden="1" customHeight="1" x14ac:dyDescent="0.25"/>
    <row r="262" ht="15" hidden="1" customHeight="1" x14ac:dyDescent="0.25"/>
    <row r="263" ht="15" hidden="1" customHeight="1" x14ac:dyDescent="0.25"/>
    <row r="264" ht="15" hidden="1" customHeight="1" x14ac:dyDescent="0.25"/>
    <row r="265" ht="15" hidden="1" customHeight="1" x14ac:dyDescent="0.25"/>
    <row r="266" ht="15" hidden="1" customHeight="1" x14ac:dyDescent="0.25"/>
    <row r="267" ht="15" hidden="1" customHeight="1" x14ac:dyDescent="0.25"/>
    <row r="268" ht="15" hidden="1" customHeight="1" x14ac:dyDescent="0.25"/>
    <row r="269" ht="15" hidden="1" customHeight="1" x14ac:dyDescent="0.25"/>
    <row r="270" ht="15" hidden="1" customHeight="1" x14ac:dyDescent="0.25"/>
    <row r="271" ht="15" hidden="1" customHeight="1" x14ac:dyDescent="0.25"/>
    <row r="272" ht="15" hidden="1" customHeight="1" x14ac:dyDescent="0.25"/>
    <row r="273" ht="15" hidden="1" customHeight="1" x14ac:dyDescent="0.25"/>
    <row r="274" ht="15" hidden="1" customHeight="1" x14ac:dyDescent="0.25"/>
    <row r="275" ht="15" hidden="1" customHeight="1" x14ac:dyDescent="0.25"/>
    <row r="276" ht="15" hidden="1" customHeight="1" x14ac:dyDescent="0.25"/>
    <row r="277" ht="15" hidden="1" customHeight="1" x14ac:dyDescent="0.25"/>
    <row r="278" ht="15" hidden="1" customHeight="1" x14ac:dyDescent="0.25"/>
    <row r="279" ht="15" hidden="1" customHeight="1" x14ac:dyDescent="0.25"/>
    <row r="280" ht="15" hidden="1" customHeight="1" x14ac:dyDescent="0.25"/>
    <row r="281" ht="15" hidden="1" customHeight="1" x14ac:dyDescent="0.25"/>
    <row r="282" ht="15" hidden="1" customHeight="1" x14ac:dyDescent="0.25"/>
    <row r="283" ht="15" hidden="1" customHeight="1" x14ac:dyDescent="0.25"/>
    <row r="284" ht="15" hidden="1" customHeight="1" x14ac:dyDescent="0.25"/>
    <row r="285" ht="15" hidden="1" customHeight="1" x14ac:dyDescent="0.25"/>
    <row r="286" ht="15" hidden="1" customHeight="1" x14ac:dyDescent="0.25"/>
    <row r="287" ht="15" hidden="1" customHeight="1" x14ac:dyDescent="0.25"/>
    <row r="288" ht="15" hidden="1" customHeight="1" x14ac:dyDescent="0.25"/>
    <row r="289" ht="15" hidden="1" customHeight="1" x14ac:dyDescent="0.25"/>
    <row r="290" ht="15" hidden="1" customHeight="1" x14ac:dyDescent="0.25"/>
    <row r="291" ht="15" hidden="1" customHeight="1" x14ac:dyDescent="0.25"/>
    <row r="292" ht="15" hidden="1" customHeight="1" x14ac:dyDescent="0.25"/>
    <row r="293" ht="15" hidden="1" customHeight="1" x14ac:dyDescent="0.25"/>
    <row r="294" ht="15" hidden="1" customHeight="1" x14ac:dyDescent="0.25"/>
    <row r="295" ht="15" hidden="1" customHeight="1" x14ac:dyDescent="0.25"/>
    <row r="296" ht="15" hidden="1" customHeight="1" x14ac:dyDescent="0.25"/>
    <row r="297" ht="15" hidden="1" customHeight="1" x14ac:dyDescent="0.25"/>
    <row r="298" ht="15" hidden="1" customHeight="1" x14ac:dyDescent="0.25"/>
    <row r="299" ht="15" hidden="1" customHeight="1" x14ac:dyDescent="0.25"/>
    <row r="300" ht="15" hidden="1" customHeight="1" x14ac:dyDescent="0.25"/>
    <row r="301" ht="15" hidden="1" customHeight="1" x14ac:dyDescent="0.25"/>
    <row r="302" ht="15" hidden="1" customHeight="1" x14ac:dyDescent="0.25"/>
    <row r="303" ht="15" hidden="1" customHeight="1" x14ac:dyDescent="0.25"/>
    <row r="304" ht="15" hidden="1" customHeight="1" x14ac:dyDescent="0.25"/>
    <row r="305" ht="15" hidden="1" customHeight="1" x14ac:dyDescent="0.25"/>
    <row r="306" ht="15" hidden="1" customHeight="1" x14ac:dyDescent="0.25"/>
    <row r="307" ht="15" hidden="1" customHeight="1" x14ac:dyDescent="0.25"/>
    <row r="308" ht="15" hidden="1" customHeight="1" x14ac:dyDescent="0.25"/>
    <row r="309" ht="15" hidden="1" customHeight="1" x14ac:dyDescent="0.25"/>
    <row r="310" ht="15" hidden="1" customHeight="1" x14ac:dyDescent="0.25"/>
    <row r="311" ht="15" hidden="1" customHeight="1" x14ac:dyDescent="0.25"/>
    <row r="312" ht="15" hidden="1" customHeight="1" x14ac:dyDescent="0.25"/>
    <row r="313" ht="15" hidden="1" customHeight="1" x14ac:dyDescent="0.25"/>
    <row r="314" ht="15" hidden="1" customHeight="1" x14ac:dyDescent="0.25"/>
    <row r="315" ht="15" hidden="1" customHeight="1" x14ac:dyDescent="0.25"/>
    <row r="316" ht="15" hidden="1" customHeight="1" x14ac:dyDescent="0.25"/>
    <row r="317" ht="15" hidden="1" customHeight="1" x14ac:dyDescent="0.25"/>
    <row r="318" ht="15" hidden="1" customHeight="1" x14ac:dyDescent="0.25"/>
    <row r="319" ht="15" hidden="1" customHeight="1" x14ac:dyDescent="0.25"/>
    <row r="320" ht="15" hidden="1" customHeight="1" x14ac:dyDescent="0.25"/>
    <row r="321" ht="15" hidden="1" customHeight="1" x14ac:dyDescent="0.25"/>
    <row r="322" ht="15" hidden="1" customHeight="1" x14ac:dyDescent="0.25"/>
    <row r="323" ht="15" hidden="1" customHeight="1" x14ac:dyDescent="0.25"/>
    <row r="324" ht="15" hidden="1" customHeight="1" x14ac:dyDescent="0.25"/>
    <row r="325" ht="15" hidden="1" customHeight="1" x14ac:dyDescent="0.25"/>
    <row r="326" ht="15" hidden="1" customHeight="1" x14ac:dyDescent="0.25"/>
    <row r="327" ht="15" hidden="1" customHeight="1" x14ac:dyDescent="0.25"/>
    <row r="328" ht="15" hidden="1" customHeight="1" x14ac:dyDescent="0.25"/>
    <row r="329" ht="15" hidden="1" customHeight="1" x14ac:dyDescent="0.25"/>
    <row r="330" ht="15" hidden="1" customHeight="1" x14ac:dyDescent="0.25"/>
    <row r="331" ht="15" hidden="1" customHeight="1" x14ac:dyDescent="0.25"/>
    <row r="332" ht="15" hidden="1" customHeight="1" x14ac:dyDescent="0.25"/>
    <row r="333" ht="15" hidden="1" customHeight="1" x14ac:dyDescent="0.25"/>
    <row r="334" ht="15" hidden="1" customHeight="1" x14ac:dyDescent="0.25"/>
    <row r="335" ht="15" hidden="1" customHeight="1" x14ac:dyDescent="0.25"/>
    <row r="336" ht="15" hidden="1" customHeight="1" x14ac:dyDescent="0.25"/>
    <row r="337" ht="15" hidden="1" customHeight="1" x14ac:dyDescent="0.25"/>
    <row r="338" ht="15" hidden="1" customHeight="1" x14ac:dyDescent="0.25"/>
    <row r="339" ht="15" hidden="1" customHeight="1" x14ac:dyDescent="0.25"/>
    <row r="340" ht="15" hidden="1" customHeight="1" x14ac:dyDescent="0.25"/>
    <row r="341" ht="15" hidden="1" customHeight="1" x14ac:dyDescent="0.25"/>
    <row r="342" ht="15" hidden="1" customHeight="1" x14ac:dyDescent="0.25"/>
    <row r="343" ht="15" hidden="1" customHeight="1" x14ac:dyDescent="0.25"/>
    <row r="344" ht="15" hidden="1" customHeight="1" x14ac:dyDescent="0.25"/>
    <row r="345" ht="15" hidden="1" customHeight="1" x14ac:dyDescent="0.25"/>
    <row r="346" ht="15" hidden="1" customHeight="1" x14ac:dyDescent="0.25"/>
    <row r="347" ht="15" hidden="1" customHeight="1" x14ac:dyDescent="0.25"/>
    <row r="348" ht="15" hidden="1" customHeight="1" x14ac:dyDescent="0.25"/>
    <row r="349" ht="15" hidden="1" customHeight="1" x14ac:dyDescent="0.25"/>
    <row r="350" ht="15" hidden="1" customHeight="1" x14ac:dyDescent="0.25"/>
    <row r="351" ht="15" hidden="1" customHeight="1" x14ac:dyDescent="0.25"/>
    <row r="352" ht="15" hidden="1" customHeight="1" x14ac:dyDescent="0.25"/>
    <row r="353" ht="15" hidden="1" customHeight="1" x14ac:dyDescent="0.25"/>
    <row r="354" ht="15" hidden="1" customHeight="1" x14ac:dyDescent="0.25"/>
    <row r="355" ht="15" hidden="1" customHeight="1" x14ac:dyDescent="0.25"/>
    <row r="356" ht="15" hidden="1" customHeight="1" x14ac:dyDescent="0.25"/>
    <row r="357" ht="15" hidden="1" customHeight="1" x14ac:dyDescent="0.25"/>
    <row r="358" ht="15" hidden="1" customHeight="1" x14ac:dyDescent="0.25"/>
    <row r="359" ht="15" hidden="1" customHeight="1" x14ac:dyDescent="0.25"/>
    <row r="360" ht="15" hidden="1" customHeight="1" x14ac:dyDescent="0.25"/>
    <row r="361" ht="15" hidden="1" customHeight="1" x14ac:dyDescent="0.25"/>
    <row r="362" ht="15" hidden="1" customHeight="1" x14ac:dyDescent="0.25"/>
    <row r="363" ht="15" hidden="1" customHeight="1" x14ac:dyDescent="0.25"/>
    <row r="364" ht="15" hidden="1" customHeight="1" x14ac:dyDescent="0.25"/>
    <row r="365" ht="15" hidden="1" customHeight="1" x14ac:dyDescent="0.25"/>
  </sheetData>
  <sheetProtection algorithmName="SHA-512" hashValue="H63N8Z0x7WSwn4nW7F8F5FFssquii/EyAnNDEYqQyDWOrqiVn0T2WgO5zMJHpwjnsn+P0F8tu/7SVSxY7Qsvqw==" saltValue="YO6fXZekgKo3hnswqpXggA==" spinCount="100000" sheet="1" objects="1" scenarios="1" selectLockedCells="1"/>
  <mergeCells count="41">
    <mergeCell ref="AQ1:AR1"/>
    <mergeCell ref="AQ2:AR3"/>
    <mergeCell ref="AH1:AK1"/>
    <mergeCell ref="AL1:AP1"/>
    <mergeCell ref="AH2:AK3"/>
    <mergeCell ref="AL2:AP3"/>
    <mergeCell ref="F10:AN10"/>
    <mergeCell ref="F11:AN11"/>
    <mergeCell ref="C13:H13"/>
    <mergeCell ref="J13:O13"/>
    <mergeCell ref="Q13:V13"/>
    <mergeCell ref="X13:AC13"/>
    <mergeCell ref="AE13:AJ13"/>
    <mergeCell ref="AL13:AQ13"/>
    <mergeCell ref="AL16:AQ16"/>
    <mergeCell ref="C15:H15"/>
    <mergeCell ref="J15:O15"/>
    <mergeCell ref="Q15:V15"/>
    <mergeCell ref="X15:AC15"/>
    <mergeCell ref="AE15:AJ15"/>
    <mergeCell ref="AL15:AQ15"/>
    <mergeCell ref="C16:H16"/>
    <mergeCell ref="J16:O16"/>
    <mergeCell ref="Q16:V16"/>
    <mergeCell ref="X16:AC16"/>
    <mergeCell ref="AE16:AJ16"/>
    <mergeCell ref="M200:AG201"/>
    <mergeCell ref="C23:AQ30"/>
    <mergeCell ref="D32:AQ33"/>
    <mergeCell ref="AL18:AQ18"/>
    <mergeCell ref="C19:H19"/>
    <mergeCell ref="J19:O19"/>
    <mergeCell ref="Q19:V19"/>
    <mergeCell ref="X19:AC19"/>
    <mergeCell ref="AE19:AJ19"/>
    <mergeCell ref="AN19:AQ19"/>
    <mergeCell ref="C18:H18"/>
    <mergeCell ref="J18:O18"/>
    <mergeCell ref="Q18:V18"/>
    <mergeCell ref="X18:AC18"/>
    <mergeCell ref="AE18:AJ18"/>
  </mergeCells>
  <conditionalFormatting sqref="AL15:AQ16">
    <cfRule type="expression" dxfId="288" priority="17">
      <formula>M02S04F01&lt;&gt;"Site (Bill Credit)"</formula>
    </cfRule>
  </conditionalFormatting>
  <conditionalFormatting sqref="AQ2:AR3">
    <cfRule type="cellIs" dxfId="287" priority="3" operator="equal">
      <formula>1</formula>
    </cfRule>
    <cfRule type="cellIs" dxfId="286" priority="4" operator="between">
      <formula>0.51</formula>
      <formula>0.99</formula>
    </cfRule>
    <cfRule type="cellIs" dxfId="285" priority="5" operator="lessThanOrEqual">
      <formula>0.5</formula>
    </cfRule>
  </conditionalFormatting>
  <conditionalFormatting sqref="AH2 AL2">
    <cfRule type="expression" dxfId="284" priority="1">
      <formula>PROJSTATUS=PROJSTATELI</formula>
    </cfRule>
    <cfRule type="expression" dxfId="283" priority="2">
      <formula>PROJSTATUS=PROJSTATREVIEW</formula>
    </cfRule>
    <cfRule type="expression" dxfId="282" priority="6">
      <formula>PROJSTATUS=PROJSTATPREAPPROVE</formula>
    </cfRule>
    <cfRule type="expression" dxfId="281" priority="7">
      <formula>PROJSTATUS=PROJSTATSTANDARD</formula>
    </cfRule>
    <cfRule type="expression" dxfId="280" priority="8">
      <formula>PROJSTATUS=PROJSTATEXP</formula>
    </cfRule>
  </conditionalFormatting>
  <dataValidations count="6">
    <dataValidation type="list" allowBlank="1" showInputMessage="1" showErrorMessage="1" prompt="Selecting the Payment Type will autopopulate with selected option. If Other, enter in the payee manually." sqref="J13:O13">
      <formula1>" Company (Check),Site (Check),Site (Bill Credit),Trade Ally (Check),Other (Check)"</formula1>
    </dataValidation>
    <dataValidation type="list" allowBlank="1" showInputMessage="1" showErrorMessage="1" sqref="Q19:V19">
      <formula1>STATESABBREV</formula1>
    </dataValidation>
    <dataValidation type="textLength" operator="equal" allowBlank="1" showInputMessage="1" showErrorMessage="1" error="Please enter only the first 2 digits of the Tax ID" prompt="Please enter only the first 2 digits of the Tax ID" sqref="AL19">
      <formula1>2</formula1>
    </dataValidation>
    <dataValidation type="textLength" operator="equal" allowBlank="1" showInputMessage="1" showErrorMessage="1" error="Please enter only the last 7 digits of the Tax ID" prompt="Please enter only the last 7 digits of the Tax ID" sqref="AN19:AQ19">
      <formula1>7</formula1>
    </dataValidation>
    <dataValidation type="list" allowBlank="1" showInputMessage="1" showErrorMessage="1" sqref="AE19:AJ19">
      <formula1>TAX</formula1>
    </dataValidation>
    <dataValidation type="textLength" allowBlank="1" showInputMessage="1" sqref="AL16:AQ16">
      <formula1>5</formula1>
      <formula2>10</formula2>
    </dataValidation>
  </dataValidations>
  <hyperlinks>
    <hyperlink ref="B202" r:id="rId1" display="NIPSCO.Savings@LMCO.com"/>
  </hyperlinks>
  <pageMargins left="0.25" right="0.25" top="0.25" bottom="0.25" header="0.25" footer="0.25"/>
  <pageSetup scale="63" fitToHeight="0" orientation="landscape" r:id="rId2"/>
  <drawing r:id="rId3"/>
  <legacyDrawing r:id="rId4"/>
  <mc:AlternateContent xmlns:mc="http://schemas.openxmlformats.org/markup-compatibility/2006">
    <mc:Choice Requires="x14">
      <controls>
        <mc:AlternateContent xmlns:mc="http://schemas.openxmlformats.org/markup-compatibility/2006">
          <mc:Choice Requires="x14">
            <control shapeId="15361" r:id="rId5" name="M02S04TB1">
              <controlPr defaultSize="0" autoFill="0" autoLine="0" autoPict="0">
                <anchor moveWithCells="1">
                  <from>
                    <xdr:col>2</xdr:col>
                    <xdr:colOff>0</xdr:colOff>
                    <xdr:row>31</xdr:row>
                    <xdr:rowOff>9525</xdr:rowOff>
                  </from>
                  <to>
                    <xdr:col>3</xdr:col>
                    <xdr:colOff>0</xdr:colOff>
                    <xdr:row>33</xdr:row>
                    <xdr:rowOff>0</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pageSetUpPr fitToPage="1"/>
  </sheetPr>
  <dimension ref="A1:BZ202"/>
  <sheetViews>
    <sheetView showGridLines="0" showRowColHeaders="0" zoomScaleNormal="100" workbookViewId="0">
      <selection activeCell="C16" sqref="C16:H16"/>
    </sheetView>
  </sheetViews>
  <sheetFormatPr defaultColWidth="0" defaultRowHeight="15" customHeight="1" x14ac:dyDescent="0.25"/>
  <cols>
    <col min="1" max="45" width="4.7109375" customWidth="1"/>
    <col min="46" max="78" width="9.140625" customWidth="1"/>
    <col min="79" max="16384" width="9.140625" hidden="1"/>
  </cols>
  <sheetData>
    <row r="1" spans="3:44" ht="15.95" customHeight="1" x14ac:dyDescent="0.25">
      <c r="AH1" s="63"/>
      <c r="AI1" s="65"/>
      <c r="AJ1" s="66"/>
      <c r="AL1" s="63"/>
      <c r="AM1" s="63"/>
      <c r="AN1" s="63"/>
      <c r="AO1" s="63"/>
      <c r="AQ1" s="63"/>
      <c r="AR1" s="66"/>
    </row>
    <row r="2" spans="3:44" ht="15.95" customHeight="1" thickBot="1" x14ac:dyDescent="0.3">
      <c r="AH2" s="682" t="s">
        <v>520</v>
      </c>
      <c r="AI2" s="682"/>
      <c r="AJ2" s="682"/>
      <c r="AL2" s="683" t="s">
        <v>521</v>
      </c>
      <c r="AM2" s="683"/>
      <c r="AN2" s="683"/>
      <c r="AO2" s="683"/>
      <c r="AQ2" s="682" t="s">
        <v>529</v>
      </c>
      <c r="AR2" s="682"/>
    </row>
    <row r="3" spans="3:44" ht="15.95" customHeight="1" x14ac:dyDescent="0.25">
      <c r="AH3" s="684" t="str">
        <f ca="1">INCENSTATUS</f>
        <v>---</v>
      </c>
      <c r="AI3" s="685"/>
      <c r="AJ3" s="686"/>
      <c r="AL3" s="690" t="str">
        <f ca="1">PROJSTATUS</f>
        <v>Enter EMS Information</v>
      </c>
      <c r="AM3" s="691"/>
      <c r="AN3" s="691"/>
      <c r="AO3" s="692"/>
      <c r="AQ3" s="696">
        <f ca="1">PROGRESSSTATUS</f>
        <v>0</v>
      </c>
      <c r="AR3" s="697"/>
    </row>
    <row r="4" spans="3:44" ht="15.95" customHeight="1" thickBot="1" x14ac:dyDescent="0.3">
      <c r="AH4" s="687"/>
      <c r="AI4" s="688"/>
      <c r="AJ4" s="689"/>
      <c r="AL4" s="693"/>
      <c r="AM4" s="694"/>
      <c r="AN4" s="694"/>
      <c r="AO4" s="695"/>
      <c r="AQ4" s="698"/>
      <c r="AR4" s="699"/>
    </row>
    <row r="5" spans="3:44" ht="15.95" customHeight="1" x14ac:dyDescent="0.25"/>
    <row r="6" spans="3:44" ht="15.95" customHeight="1" x14ac:dyDescent="0.25"/>
    <row r="7" spans="3:44" ht="15.95" customHeight="1" x14ac:dyDescent="0.25"/>
    <row r="8" spans="3:44" ht="15.95" customHeight="1" x14ac:dyDescent="0.25"/>
    <row r="9" spans="3:44" ht="15.95" customHeight="1" x14ac:dyDescent="0.25"/>
    <row r="10" spans="3:44" ht="15.95" customHeight="1" x14ac:dyDescent="0.3">
      <c r="F10" s="681" t="s">
        <v>236</v>
      </c>
      <c r="G10" s="681"/>
      <c r="H10" s="681"/>
      <c r="I10" s="681"/>
      <c r="J10" s="681"/>
      <c r="K10" s="681"/>
      <c r="L10" s="681"/>
      <c r="M10" s="681"/>
      <c r="N10" s="681"/>
      <c r="O10" s="681"/>
      <c r="P10" s="681"/>
      <c r="Q10" s="681"/>
      <c r="R10" s="681"/>
      <c r="S10" s="681"/>
      <c r="T10" s="681"/>
      <c r="U10" s="681"/>
      <c r="V10" s="681"/>
      <c r="W10" s="681"/>
      <c r="X10" s="681"/>
      <c r="Y10" s="681"/>
      <c r="Z10" s="681"/>
      <c r="AA10" s="681"/>
      <c r="AB10" s="681"/>
      <c r="AC10" s="681"/>
      <c r="AD10" s="681"/>
      <c r="AE10" s="681"/>
      <c r="AF10" s="681"/>
      <c r="AG10" s="681"/>
      <c r="AH10" s="681"/>
      <c r="AI10" s="681"/>
      <c r="AJ10" s="681"/>
      <c r="AK10" s="681"/>
      <c r="AL10" s="681"/>
      <c r="AM10" s="681"/>
      <c r="AN10" s="681"/>
    </row>
    <row r="11" spans="3:44" ht="15.95" customHeight="1" x14ac:dyDescent="0.25">
      <c r="F11" s="680" t="s">
        <v>499</v>
      </c>
      <c r="G11" s="680"/>
      <c r="H11" s="680"/>
      <c r="I11" s="680"/>
      <c r="J11" s="680"/>
      <c r="K11" s="680"/>
      <c r="L11" s="680"/>
      <c r="M11" s="680"/>
      <c r="N11" s="680"/>
      <c r="O11" s="680"/>
      <c r="P11" s="680"/>
      <c r="Q11" s="680"/>
      <c r="R11" s="680"/>
      <c r="S11" s="680"/>
      <c r="T11" s="680"/>
      <c r="U11" s="680"/>
      <c r="V11" s="680"/>
      <c r="W11" s="680"/>
      <c r="X11" s="680"/>
      <c r="Y11" s="680"/>
      <c r="Z11" s="680"/>
      <c r="AA11" s="680"/>
      <c r="AB11" s="680"/>
      <c r="AC11" s="680"/>
      <c r="AD11" s="680"/>
      <c r="AE11" s="680"/>
      <c r="AF11" s="680"/>
      <c r="AG11" s="680"/>
      <c r="AH11" s="680"/>
      <c r="AI11" s="680"/>
      <c r="AJ11" s="680"/>
      <c r="AK11" s="680"/>
      <c r="AL11" s="680"/>
      <c r="AM11" s="680"/>
      <c r="AN11" s="680"/>
    </row>
    <row r="12" spans="3:44" ht="15.95" customHeight="1" x14ac:dyDescent="0.25">
      <c r="F12" s="56"/>
      <c r="G12" s="56"/>
      <c r="H12" s="56"/>
      <c r="I12" s="56"/>
      <c r="J12" s="56"/>
      <c r="K12" s="56"/>
      <c r="L12" s="56"/>
      <c r="M12" s="56"/>
      <c r="N12" s="56"/>
      <c r="O12" s="56"/>
      <c r="P12" s="56"/>
      <c r="Q12" s="56"/>
      <c r="R12" s="56"/>
      <c r="S12" s="56"/>
      <c r="T12" s="56"/>
      <c r="U12" s="56"/>
      <c r="V12" s="56"/>
      <c r="W12" s="56"/>
      <c r="X12" s="56"/>
      <c r="Y12" s="56"/>
      <c r="Z12" s="56"/>
      <c r="AA12" s="56"/>
      <c r="AB12" s="56"/>
      <c r="AC12" s="56"/>
      <c r="AD12" s="56"/>
      <c r="AE12" s="56"/>
      <c r="AF12" s="56"/>
      <c r="AG12" s="56"/>
      <c r="AH12" s="56"/>
      <c r="AI12" s="56"/>
      <c r="AJ12" s="56"/>
      <c r="AK12" s="56"/>
      <c r="AL12" s="56"/>
      <c r="AM12" s="56"/>
      <c r="AN12" s="56"/>
    </row>
    <row r="13" spans="3:44" ht="15.95" customHeight="1" x14ac:dyDescent="0.25">
      <c r="F13" s="680" t="s">
        <v>277</v>
      </c>
      <c r="G13" s="680"/>
      <c r="H13" s="680"/>
      <c r="I13" s="680"/>
      <c r="J13" s="680"/>
      <c r="K13" s="680"/>
      <c r="L13" s="680"/>
      <c r="M13" s="680"/>
      <c r="N13" s="680"/>
      <c r="O13" s="680"/>
      <c r="P13" s="680"/>
      <c r="Q13" s="680"/>
      <c r="R13" s="680"/>
      <c r="S13" s="680"/>
      <c r="T13" s="680"/>
      <c r="U13" s="680"/>
      <c r="V13" s="680"/>
      <c r="W13" s="680"/>
      <c r="X13" s="680"/>
      <c r="Y13" s="680"/>
      <c r="Z13" s="680"/>
      <c r="AA13" s="680"/>
      <c r="AB13" s="680"/>
      <c r="AC13" s="680"/>
      <c r="AD13" s="680"/>
      <c r="AE13" s="680"/>
      <c r="AF13" s="680"/>
      <c r="AG13" s="680"/>
      <c r="AH13" s="680"/>
      <c r="AI13" s="680"/>
      <c r="AJ13" s="680"/>
      <c r="AK13" s="680"/>
      <c r="AL13" s="680"/>
      <c r="AM13" s="680"/>
      <c r="AN13" s="680"/>
    </row>
    <row r="14" spans="3:44" ht="15.95" customHeight="1" x14ac:dyDescent="0.25"/>
    <row r="15" spans="3:44" ht="15.95" customHeight="1" thickBot="1" x14ac:dyDescent="0.3">
      <c r="C15" s="648" t="s">
        <v>118</v>
      </c>
      <c r="D15" s="648"/>
      <c r="E15" s="648"/>
      <c r="F15" s="648"/>
      <c r="G15" s="648"/>
      <c r="H15" s="648"/>
      <c r="I15" s="57"/>
      <c r="J15" s="648" t="s">
        <v>278</v>
      </c>
      <c r="K15" s="648"/>
      <c r="L15" s="648"/>
      <c r="M15" s="648"/>
      <c r="N15" s="648"/>
      <c r="O15" s="648"/>
      <c r="P15" s="57"/>
      <c r="Q15" s="648" t="s">
        <v>279</v>
      </c>
      <c r="R15" s="648"/>
      <c r="S15" s="648"/>
      <c r="T15" s="648"/>
      <c r="U15" s="648"/>
      <c r="V15" s="648"/>
      <c r="W15" s="57"/>
      <c r="X15" s="648" t="s">
        <v>83</v>
      </c>
      <c r="Y15" s="648"/>
      <c r="Z15" s="648"/>
      <c r="AA15" s="648"/>
      <c r="AB15" s="648"/>
      <c r="AC15" s="648"/>
      <c r="AD15" s="57"/>
      <c r="AE15" s="648" t="s">
        <v>84</v>
      </c>
      <c r="AF15" s="648"/>
      <c r="AG15" s="648"/>
      <c r="AH15" s="648"/>
      <c r="AI15" s="648"/>
      <c r="AJ15" s="648"/>
      <c r="AK15" s="57"/>
      <c r="AL15" s="648" t="s">
        <v>85</v>
      </c>
      <c r="AM15" s="648"/>
      <c r="AN15" s="648"/>
      <c r="AO15" s="648"/>
      <c r="AP15" s="648"/>
      <c r="AQ15" s="648"/>
    </row>
    <row r="16" spans="3:44" ht="15.95" customHeight="1" thickBot="1" x14ac:dyDescent="0.3">
      <c r="C16" s="674"/>
      <c r="D16" s="675"/>
      <c r="E16" s="675"/>
      <c r="F16" s="675"/>
      <c r="G16" s="675"/>
      <c r="H16" s="676"/>
      <c r="I16" s="57"/>
      <c r="J16" s="674"/>
      <c r="K16" s="675"/>
      <c r="L16" s="675"/>
      <c r="M16" s="675"/>
      <c r="N16" s="675"/>
      <c r="O16" s="676"/>
      <c r="P16" s="57"/>
      <c r="Q16" s="674"/>
      <c r="R16" s="675"/>
      <c r="S16" s="675"/>
      <c r="T16" s="675"/>
      <c r="U16" s="675"/>
      <c r="V16" s="676"/>
      <c r="W16" s="57"/>
      <c r="X16" s="674"/>
      <c r="Y16" s="675"/>
      <c r="Z16" s="675"/>
      <c r="AA16" s="675"/>
      <c r="AB16" s="675"/>
      <c r="AC16" s="676"/>
      <c r="AD16" s="57"/>
      <c r="AE16" s="677"/>
      <c r="AF16" s="678"/>
      <c r="AG16" s="678"/>
      <c r="AH16" s="678"/>
      <c r="AI16" s="678"/>
      <c r="AJ16" s="679"/>
      <c r="AK16" s="57"/>
      <c r="AL16" s="674"/>
      <c r="AM16" s="675"/>
      <c r="AN16" s="675"/>
      <c r="AO16" s="675"/>
      <c r="AP16" s="675"/>
      <c r="AQ16" s="676"/>
    </row>
    <row r="17" spans="3:43" ht="15.95" customHeight="1" x14ac:dyDescent="0.25"/>
    <row r="18" spans="3:43" ht="15.95" customHeight="1" thickBot="1" x14ac:dyDescent="0.3">
      <c r="C18" s="648" t="s">
        <v>280</v>
      </c>
      <c r="D18" s="648"/>
      <c r="E18" s="648"/>
      <c r="F18" s="648"/>
      <c r="G18" s="648"/>
      <c r="H18" s="648"/>
      <c r="J18" s="648" t="s">
        <v>281</v>
      </c>
      <c r="K18" s="648"/>
      <c r="L18" s="648"/>
      <c r="M18" s="648"/>
      <c r="N18" s="648"/>
      <c r="O18" s="648"/>
      <c r="P18" s="57"/>
      <c r="Q18" s="648" t="s">
        <v>86</v>
      </c>
      <c r="R18" s="648"/>
      <c r="S18" s="648"/>
      <c r="T18" s="648"/>
      <c r="U18" s="648"/>
      <c r="V18" s="648"/>
      <c r="W18" s="57"/>
      <c r="X18" s="648" t="s">
        <v>87</v>
      </c>
      <c r="Y18" s="648"/>
      <c r="Z18" s="648"/>
      <c r="AA18" s="648"/>
      <c r="AB18" s="648"/>
      <c r="AC18" s="648"/>
      <c r="AD18" s="57"/>
      <c r="AE18" s="648" t="s">
        <v>88</v>
      </c>
      <c r="AF18" s="648"/>
      <c r="AG18" s="648"/>
      <c r="AH18" s="648"/>
      <c r="AI18" s="648"/>
      <c r="AJ18" s="648"/>
      <c r="AK18" s="57"/>
      <c r="AL18" s="648" t="s">
        <v>282</v>
      </c>
      <c r="AM18" s="648"/>
      <c r="AN18" s="648"/>
      <c r="AO18" s="648"/>
      <c r="AP18" s="648"/>
      <c r="AQ18" s="648"/>
    </row>
    <row r="19" spans="3:43" ht="15.95" customHeight="1" thickBot="1" x14ac:dyDescent="0.3">
      <c r="C19" s="674"/>
      <c r="D19" s="675"/>
      <c r="E19" s="675"/>
      <c r="F19" s="675"/>
      <c r="G19" s="675"/>
      <c r="H19" s="676"/>
      <c r="J19" s="674"/>
      <c r="K19" s="675"/>
      <c r="L19" s="675"/>
      <c r="M19" s="675"/>
      <c r="N19" s="675"/>
      <c r="O19" s="676"/>
      <c r="P19" s="57"/>
      <c r="Q19" s="674"/>
      <c r="R19" s="675"/>
      <c r="S19" s="675"/>
      <c r="T19" s="675"/>
      <c r="U19" s="675"/>
      <c r="V19" s="676"/>
      <c r="W19" s="57"/>
      <c r="X19" s="674"/>
      <c r="Y19" s="675"/>
      <c r="Z19" s="675"/>
      <c r="AA19" s="675"/>
      <c r="AB19" s="675"/>
      <c r="AC19" s="676"/>
      <c r="AD19" s="57"/>
      <c r="AE19" s="677"/>
      <c r="AF19" s="678"/>
      <c r="AG19" s="678"/>
      <c r="AH19" s="678"/>
      <c r="AI19" s="678"/>
      <c r="AJ19" s="679"/>
      <c r="AK19" s="57"/>
      <c r="AL19" s="674"/>
      <c r="AM19" s="675"/>
      <c r="AN19" s="675"/>
      <c r="AO19" s="675"/>
      <c r="AP19" s="675"/>
      <c r="AQ19" s="676"/>
    </row>
    <row r="20" spans="3:43" ht="15.95" customHeight="1" x14ac:dyDescent="0.25"/>
    <row r="21" spans="3:43" ht="15.95" customHeight="1" x14ac:dyDescent="0.25">
      <c r="F21" s="547"/>
      <c r="G21" s="547"/>
      <c r="H21" s="547"/>
      <c r="I21" s="547"/>
      <c r="J21" s="547"/>
      <c r="K21" s="547"/>
      <c r="L21" s="547"/>
      <c r="M21" s="547"/>
      <c r="N21" s="547"/>
      <c r="O21" s="547"/>
      <c r="P21" s="547"/>
      <c r="Q21" s="547"/>
      <c r="R21" s="547"/>
      <c r="S21" s="547"/>
      <c r="T21" s="547"/>
      <c r="U21" s="547"/>
      <c r="V21" s="547"/>
      <c r="W21" s="547"/>
      <c r="X21" s="547"/>
      <c r="Y21" s="547"/>
      <c r="Z21" s="547"/>
      <c r="AA21" s="547"/>
      <c r="AB21" s="547"/>
      <c r="AC21" s="547"/>
      <c r="AD21" s="547"/>
      <c r="AE21" s="547"/>
      <c r="AF21" s="547"/>
      <c r="AG21" s="547"/>
      <c r="AH21" s="547"/>
      <c r="AI21" s="547"/>
      <c r="AJ21" s="547"/>
      <c r="AK21" s="547"/>
      <c r="AL21" s="547"/>
      <c r="AM21" s="547"/>
      <c r="AN21" s="547"/>
    </row>
    <row r="22" spans="3:43" ht="15.95" customHeight="1" x14ac:dyDescent="0.25">
      <c r="F22" s="680" t="s">
        <v>283</v>
      </c>
      <c r="G22" s="680"/>
      <c r="H22" s="680"/>
      <c r="I22" s="680"/>
      <c r="J22" s="680"/>
      <c r="K22" s="680"/>
      <c r="L22" s="680"/>
      <c r="M22" s="680"/>
      <c r="N22" s="680"/>
      <c r="O22" s="680"/>
      <c r="P22" s="680"/>
      <c r="Q22" s="680"/>
      <c r="R22" s="680"/>
      <c r="S22" s="680"/>
      <c r="T22" s="680"/>
      <c r="U22" s="680"/>
      <c r="V22" s="680"/>
      <c r="W22" s="680"/>
      <c r="X22" s="680"/>
      <c r="Y22" s="680"/>
      <c r="Z22" s="680"/>
      <c r="AA22" s="680"/>
      <c r="AB22" s="680"/>
      <c r="AC22" s="680"/>
      <c r="AD22" s="680"/>
      <c r="AE22" s="680"/>
      <c r="AF22" s="680"/>
      <c r="AG22" s="680"/>
      <c r="AH22" s="680"/>
      <c r="AI22" s="680"/>
      <c r="AJ22" s="680"/>
      <c r="AK22" s="680"/>
      <c r="AL22" s="680"/>
      <c r="AM22" s="680"/>
      <c r="AN22" s="680"/>
    </row>
    <row r="23" spans="3:43" ht="15.95" customHeight="1" x14ac:dyDescent="0.25"/>
    <row r="24" spans="3:43" ht="15.95" customHeight="1" thickBot="1" x14ac:dyDescent="0.3">
      <c r="C24" s="648" t="s">
        <v>118</v>
      </c>
      <c r="D24" s="648"/>
      <c r="E24" s="648"/>
      <c r="F24" s="648"/>
      <c r="G24" s="648"/>
      <c r="H24" s="648"/>
      <c r="I24" s="57"/>
      <c r="J24" s="648" t="s">
        <v>278</v>
      </c>
      <c r="K24" s="648"/>
      <c r="L24" s="648"/>
      <c r="M24" s="648"/>
      <c r="N24" s="648"/>
      <c r="O24" s="648"/>
      <c r="P24" s="57"/>
      <c r="Q24" s="648" t="s">
        <v>279</v>
      </c>
      <c r="R24" s="648"/>
      <c r="S24" s="648"/>
      <c r="T24" s="648"/>
      <c r="U24" s="648"/>
      <c r="V24" s="648"/>
      <c r="W24" s="57"/>
      <c r="X24" s="648" t="s">
        <v>83</v>
      </c>
      <c r="Y24" s="648"/>
      <c r="Z24" s="648"/>
      <c r="AA24" s="648"/>
      <c r="AB24" s="648"/>
      <c r="AC24" s="648"/>
      <c r="AD24" s="57"/>
      <c r="AE24" s="648" t="s">
        <v>84</v>
      </c>
      <c r="AF24" s="648"/>
      <c r="AG24" s="648"/>
      <c r="AH24" s="648"/>
      <c r="AI24" s="648"/>
      <c r="AJ24" s="648"/>
      <c r="AK24" s="57"/>
      <c r="AL24" s="648" t="s">
        <v>85</v>
      </c>
      <c r="AM24" s="648"/>
      <c r="AN24" s="648"/>
      <c r="AO24" s="648"/>
      <c r="AP24" s="648"/>
      <c r="AQ24" s="648"/>
    </row>
    <row r="25" spans="3:43" ht="15.95" customHeight="1" thickBot="1" x14ac:dyDescent="0.3">
      <c r="C25" s="674"/>
      <c r="D25" s="675"/>
      <c r="E25" s="675"/>
      <c r="F25" s="675"/>
      <c r="G25" s="675"/>
      <c r="H25" s="676"/>
      <c r="I25" s="57"/>
      <c r="J25" s="674"/>
      <c r="K25" s="675"/>
      <c r="L25" s="675"/>
      <c r="M25" s="675"/>
      <c r="N25" s="675"/>
      <c r="O25" s="676"/>
      <c r="P25" s="57"/>
      <c r="Q25" s="674"/>
      <c r="R25" s="675"/>
      <c r="S25" s="675"/>
      <c r="T25" s="675"/>
      <c r="U25" s="675"/>
      <c r="V25" s="676"/>
      <c r="W25" s="57"/>
      <c r="X25" s="674"/>
      <c r="Y25" s="675"/>
      <c r="Z25" s="675"/>
      <c r="AA25" s="675"/>
      <c r="AB25" s="675"/>
      <c r="AC25" s="676"/>
      <c r="AD25" s="57"/>
      <c r="AE25" s="677"/>
      <c r="AF25" s="678"/>
      <c r="AG25" s="678"/>
      <c r="AH25" s="678"/>
      <c r="AI25" s="678"/>
      <c r="AJ25" s="679"/>
      <c r="AK25" s="57"/>
      <c r="AL25" s="674"/>
      <c r="AM25" s="675"/>
      <c r="AN25" s="675"/>
      <c r="AO25" s="675"/>
      <c r="AP25" s="675"/>
      <c r="AQ25" s="676"/>
    </row>
    <row r="26" spans="3:43" ht="15.95" customHeight="1" x14ac:dyDescent="0.25"/>
    <row r="27" spans="3:43" ht="15.95" customHeight="1" thickBot="1" x14ac:dyDescent="0.3">
      <c r="C27" s="648" t="s">
        <v>280</v>
      </c>
      <c r="D27" s="648"/>
      <c r="E27" s="648"/>
      <c r="F27" s="648"/>
      <c r="G27" s="648"/>
      <c r="H27" s="648"/>
      <c r="J27" s="648" t="s">
        <v>281</v>
      </c>
      <c r="K27" s="648"/>
      <c r="L27" s="648"/>
      <c r="M27" s="648"/>
      <c r="N27" s="648"/>
      <c r="O27" s="648"/>
      <c r="P27" s="57"/>
      <c r="Q27" s="648" t="s">
        <v>86</v>
      </c>
      <c r="R27" s="648"/>
      <c r="S27" s="648"/>
      <c r="T27" s="648"/>
      <c r="U27" s="648"/>
      <c r="V27" s="648"/>
      <c r="W27" s="57"/>
      <c r="X27" s="648" t="s">
        <v>87</v>
      </c>
      <c r="Y27" s="648"/>
      <c r="Z27" s="648"/>
      <c r="AA27" s="648"/>
      <c r="AB27" s="648"/>
      <c r="AC27" s="648"/>
      <c r="AD27" s="57"/>
      <c r="AE27" s="648" t="s">
        <v>88</v>
      </c>
      <c r="AF27" s="648"/>
      <c r="AG27" s="648"/>
      <c r="AH27" s="648"/>
      <c r="AI27" s="648"/>
      <c r="AJ27" s="648"/>
      <c r="AK27" s="57"/>
      <c r="AL27" s="648" t="s">
        <v>282</v>
      </c>
      <c r="AM27" s="648"/>
      <c r="AN27" s="648"/>
      <c r="AO27" s="648"/>
      <c r="AP27" s="648"/>
      <c r="AQ27" s="648"/>
    </row>
    <row r="28" spans="3:43" ht="15.95" customHeight="1" thickBot="1" x14ac:dyDescent="0.3">
      <c r="C28" s="674"/>
      <c r="D28" s="675"/>
      <c r="E28" s="675"/>
      <c r="F28" s="675"/>
      <c r="G28" s="675"/>
      <c r="H28" s="676"/>
      <c r="J28" s="674"/>
      <c r="K28" s="675"/>
      <c r="L28" s="675"/>
      <c r="M28" s="675"/>
      <c r="N28" s="675"/>
      <c r="O28" s="676"/>
      <c r="P28" s="57"/>
      <c r="Q28" s="674"/>
      <c r="R28" s="675"/>
      <c r="S28" s="675"/>
      <c r="T28" s="675"/>
      <c r="U28" s="675"/>
      <c r="V28" s="676"/>
      <c r="W28" s="57"/>
      <c r="X28" s="674"/>
      <c r="Y28" s="675"/>
      <c r="Z28" s="675"/>
      <c r="AA28" s="675"/>
      <c r="AB28" s="675"/>
      <c r="AC28" s="676"/>
      <c r="AD28" s="57"/>
      <c r="AE28" s="677"/>
      <c r="AF28" s="678"/>
      <c r="AG28" s="678"/>
      <c r="AH28" s="678"/>
      <c r="AI28" s="678"/>
      <c r="AJ28" s="679"/>
      <c r="AK28" s="57"/>
      <c r="AL28" s="674"/>
      <c r="AM28" s="675"/>
      <c r="AN28" s="675"/>
      <c r="AO28" s="675"/>
      <c r="AP28" s="675"/>
      <c r="AQ28" s="676"/>
    </row>
    <row r="29" spans="3:43" ht="15.95" customHeight="1" x14ac:dyDescent="0.25"/>
    <row r="30" spans="3:43" ht="15.95" customHeight="1" x14ac:dyDescent="0.25">
      <c r="F30" s="547"/>
      <c r="G30" s="547"/>
      <c r="H30" s="547"/>
      <c r="I30" s="547"/>
      <c r="J30" s="547"/>
      <c r="K30" s="547"/>
      <c r="L30" s="547"/>
      <c r="M30" s="547"/>
      <c r="N30" s="547"/>
      <c r="O30" s="547"/>
      <c r="P30" s="547"/>
      <c r="Q30" s="547"/>
      <c r="R30" s="547"/>
      <c r="S30" s="547"/>
      <c r="T30" s="547"/>
      <c r="U30" s="547"/>
      <c r="V30" s="547"/>
      <c r="W30" s="547"/>
      <c r="X30" s="547"/>
      <c r="Y30" s="547"/>
      <c r="Z30" s="547"/>
      <c r="AA30" s="547"/>
      <c r="AB30" s="547"/>
      <c r="AC30" s="547"/>
      <c r="AD30" s="547"/>
      <c r="AE30" s="547"/>
      <c r="AF30" s="547"/>
      <c r="AG30" s="547"/>
      <c r="AH30" s="547"/>
      <c r="AI30" s="547"/>
      <c r="AJ30" s="547"/>
      <c r="AK30" s="547"/>
      <c r="AL30" s="547"/>
      <c r="AM30" s="547"/>
      <c r="AN30" s="547"/>
    </row>
    <row r="31" spans="3:43" ht="15.95" customHeight="1" x14ac:dyDescent="0.25">
      <c r="F31" s="680" t="s">
        <v>284</v>
      </c>
      <c r="G31" s="680"/>
      <c r="H31" s="680"/>
      <c r="I31" s="680"/>
      <c r="J31" s="680"/>
      <c r="K31" s="680"/>
      <c r="L31" s="680"/>
      <c r="M31" s="680"/>
      <c r="N31" s="680"/>
      <c r="O31" s="680"/>
      <c r="P31" s="680"/>
      <c r="Q31" s="680"/>
      <c r="R31" s="680"/>
      <c r="S31" s="680"/>
      <c r="T31" s="680"/>
      <c r="U31" s="680"/>
      <c r="V31" s="680"/>
      <c r="W31" s="680"/>
      <c r="X31" s="680"/>
      <c r="Y31" s="680"/>
      <c r="Z31" s="680"/>
      <c r="AA31" s="680"/>
      <c r="AB31" s="680"/>
      <c r="AC31" s="680"/>
      <c r="AD31" s="680"/>
      <c r="AE31" s="680"/>
      <c r="AF31" s="680"/>
      <c r="AG31" s="680"/>
      <c r="AH31" s="680"/>
      <c r="AI31" s="680"/>
      <c r="AJ31" s="680"/>
      <c r="AK31" s="680"/>
      <c r="AL31" s="680"/>
      <c r="AM31" s="680"/>
      <c r="AN31" s="680"/>
    </row>
    <row r="32" spans="3:43" ht="15.95" customHeight="1" x14ac:dyDescent="0.25"/>
    <row r="33" spans="3:43" ht="15.95" customHeight="1" thickBot="1" x14ac:dyDescent="0.3">
      <c r="C33" s="648" t="s">
        <v>118</v>
      </c>
      <c r="D33" s="648"/>
      <c r="E33" s="648"/>
      <c r="F33" s="648"/>
      <c r="G33" s="648"/>
      <c r="H33" s="648"/>
      <c r="I33" s="57"/>
      <c r="J33" s="648" t="s">
        <v>278</v>
      </c>
      <c r="K33" s="648"/>
      <c r="L33" s="648"/>
      <c r="M33" s="648"/>
      <c r="N33" s="648"/>
      <c r="O33" s="648"/>
      <c r="P33" s="57"/>
      <c r="Q33" s="648" t="s">
        <v>279</v>
      </c>
      <c r="R33" s="648"/>
      <c r="S33" s="648"/>
      <c r="T33" s="648"/>
      <c r="U33" s="648"/>
      <c r="V33" s="648"/>
      <c r="W33" s="57"/>
      <c r="X33" s="648" t="s">
        <v>83</v>
      </c>
      <c r="Y33" s="648"/>
      <c r="Z33" s="648"/>
      <c r="AA33" s="648"/>
      <c r="AB33" s="648"/>
      <c r="AC33" s="648"/>
      <c r="AD33" s="57"/>
      <c r="AE33" s="648" t="s">
        <v>84</v>
      </c>
      <c r="AF33" s="648"/>
      <c r="AG33" s="648"/>
      <c r="AH33" s="648"/>
      <c r="AI33" s="648"/>
      <c r="AJ33" s="648"/>
      <c r="AK33" s="57"/>
      <c r="AL33" s="648" t="s">
        <v>85</v>
      </c>
      <c r="AM33" s="648"/>
      <c r="AN33" s="648"/>
      <c r="AO33" s="648"/>
      <c r="AP33" s="648"/>
      <c r="AQ33" s="648"/>
    </row>
    <row r="34" spans="3:43" ht="15.95" customHeight="1" thickBot="1" x14ac:dyDescent="0.3">
      <c r="C34" s="674"/>
      <c r="D34" s="675"/>
      <c r="E34" s="675"/>
      <c r="F34" s="675"/>
      <c r="G34" s="675"/>
      <c r="H34" s="676"/>
      <c r="I34" s="57"/>
      <c r="J34" s="674"/>
      <c r="K34" s="675"/>
      <c r="L34" s="675"/>
      <c r="M34" s="675"/>
      <c r="N34" s="675"/>
      <c r="O34" s="676"/>
      <c r="P34" s="57"/>
      <c r="Q34" s="674"/>
      <c r="R34" s="675"/>
      <c r="S34" s="675"/>
      <c r="T34" s="675"/>
      <c r="U34" s="675"/>
      <c r="V34" s="676"/>
      <c r="W34" s="57"/>
      <c r="X34" s="674"/>
      <c r="Y34" s="675"/>
      <c r="Z34" s="675"/>
      <c r="AA34" s="675"/>
      <c r="AB34" s="675"/>
      <c r="AC34" s="676"/>
      <c r="AD34" s="57"/>
      <c r="AE34" s="677"/>
      <c r="AF34" s="678"/>
      <c r="AG34" s="678"/>
      <c r="AH34" s="678"/>
      <c r="AI34" s="678"/>
      <c r="AJ34" s="679"/>
      <c r="AK34" s="57"/>
      <c r="AL34" s="674"/>
      <c r="AM34" s="675"/>
      <c r="AN34" s="675"/>
      <c r="AO34" s="675"/>
      <c r="AP34" s="675"/>
      <c r="AQ34" s="676"/>
    </row>
    <row r="35" spans="3:43" ht="15.95" customHeight="1" x14ac:dyDescent="0.25"/>
    <row r="36" spans="3:43" ht="15.95" customHeight="1" thickBot="1" x14ac:dyDescent="0.3">
      <c r="C36" s="648" t="s">
        <v>280</v>
      </c>
      <c r="D36" s="648"/>
      <c r="E36" s="648"/>
      <c r="F36" s="648"/>
      <c r="G36" s="648"/>
      <c r="H36" s="648"/>
      <c r="J36" s="648" t="s">
        <v>281</v>
      </c>
      <c r="K36" s="648"/>
      <c r="L36" s="648"/>
      <c r="M36" s="648"/>
      <c r="N36" s="648"/>
      <c r="O36" s="648"/>
      <c r="P36" s="57"/>
      <c r="Q36" s="648" t="s">
        <v>86</v>
      </c>
      <c r="R36" s="648"/>
      <c r="S36" s="648"/>
      <c r="T36" s="648"/>
      <c r="U36" s="648"/>
      <c r="V36" s="648"/>
      <c r="W36" s="57"/>
      <c r="X36" s="648" t="s">
        <v>87</v>
      </c>
      <c r="Y36" s="648"/>
      <c r="Z36" s="648"/>
      <c r="AA36" s="648"/>
      <c r="AB36" s="648"/>
      <c r="AC36" s="648"/>
      <c r="AD36" s="57"/>
      <c r="AE36" s="648" t="s">
        <v>88</v>
      </c>
      <c r="AF36" s="648"/>
      <c r="AG36" s="648"/>
      <c r="AH36" s="648"/>
      <c r="AI36" s="648"/>
      <c r="AJ36" s="648"/>
      <c r="AK36" s="57"/>
      <c r="AL36" s="648" t="s">
        <v>282</v>
      </c>
      <c r="AM36" s="648"/>
      <c r="AN36" s="648"/>
      <c r="AO36" s="648"/>
      <c r="AP36" s="648"/>
      <c r="AQ36" s="648"/>
    </row>
    <row r="37" spans="3:43" ht="15.95" customHeight="1" thickBot="1" x14ac:dyDescent="0.3">
      <c r="C37" s="674"/>
      <c r="D37" s="675"/>
      <c r="E37" s="675"/>
      <c r="F37" s="675"/>
      <c r="G37" s="675"/>
      <c r="H37" s="676"/>
      <c r="J37" s="674"/>
      <c r="K37" s="675"/>
      <c r="L37" s="675"/>
      <c r="M37" s="675"/>
      <c r="N37" s="675"/>
      <c r="O37" s="676"/>
      <c r="P37" s="57"/>
      <c r="Q37" s="674"/>
      <c r="R37" s="675"/>
      <c r="S37" s="675"/>
      <c r="T37" s="675"/>
      <c r="U37" s="675"/>
      <c r="V37" s="676"/>
      <c r="W37" s="57"/>
      <c r="X37" s="674"/>
      <c r="Y37" s="675"/>
      <c r="Z37" s="675"/>
      <c r="AA37" s="675"/>
      <c r="AB37" s="675"/>
      <c r="AC37" s="676"/>
      <c r="AD37" s="57"/>
      <c r="AE37" s="677"/>
      <c r="AF37" s="678"/>
      <c r="AG37" s="678"/>
      <c r="AH37" s="678"/>
      <c r="AI37" s="678"/>
      <c r="AJ37" s="679"/>
      <c r="AK37" s="57"/>
      <c r="AL37" s="674"/>
      <c r="AM37" s="675"/>
      <c r="AN37" s="675"/>
      <c r="AO37" s="675"/>
      <c r="AP37" s="675"/>
      <c r="AQ37" s="676"/>
    </row>
    <row r="38" spans="3:43" ht="15.95" customHeight="1" x14ac:dyDescent="0.25"/>
    <row r="39" spans="3:43" ht="15.95" customHeight="1" x14ac:dyDescent="0.25">
      <c r="F39" s="547"/>
      <c r="G39" s="547"/>
      <c r="H39" s="547"/>
      <c r="I39" s="547"/>
      <c r="J39" s="547"/>
      <c r="K39" s="547"/>
      <c r="L39" s="547"/>
      <c r="M39" s="547"/>
      <c r="N39" s="547"/>
      <c r="O39" s="547"/>
      <c r="P39" s="547"/>
      <c r="Q39" s="547"/>
      <c r="R39" s="547"/>
      <c r="S39" s="547"/>
      <c r="T39" s="547"/>
      <c r="U39" s="547"/>
      <c r="V39" s="547"/>
      <c r="W39" s="547"/>
      <c r="X39" s="547"/>
      <c r="Y39" s="547"/>
      <c r="Z39" s="547"/>
      <c r="AA39" s="547"/>
      <c r="AB39" s="547"/>
      <c r="AC39" s="547"/>
      <c r="AD39" s="547"/>
      <c r="AE39" s="547"/>
      <c r="AF39" s="547"/>
      <c r="AG39" s="547"/>
      <c r="AH39" s="547"/>
      <c r="AI39" s="547"/>
      <c r="AJ39" s="547"/>
      <c r="AK39" s="547"/>
      <c r="AL39" s="547"/>
      <c r="AM39" s="547"/>
      <c r="AN39" s="547"/>
    </row>
    <row r="40" spans="3:43" ht="15.95" customHeight="1" x14ac:dyDescent="0.25">
      <c r="F40" s="680" t="s">
        <v>190</v>
      </c>
      <c r="G40" s="680"/>
      <c r="H40" s="680"/>
      <c r="I40" s="680"/>
      <c r="J40" s="680"/>
      <c r="K40" s="680"/>
      <c r="L40" s="680"/>
      <c r="M40" s="680"/>
      <c r="N40" s="680"/>
      <c r="O40" s="680"/>
      <c r="P40" s="680"/>
      <c r="Q40" s="680"/>
      <c r="R40" s="680"/>
      <c r="S40" s="680"/>
      <c r="T40" s="680"/>
      <c r="U40" s="680"/>
      <c r="V40" s="680"/>
      <c r="W40" s="680"/>
      <c r="X40" s="680"/>
      <c r="Y40" s="680"/>
      <c r="Z40" s="680"/>
      <c r="AA40" s="680"/>
      <c r="AB40" s="680"/>
      <c r="AC40" s="680"/>
      <c r="AD40" s="680"/>
      <c r="AE40" s="680"/>
      <c r="AF40" s="680"/>
      <c r="AG40" s="680"/>
      <c r="AH40" s="680"/>
      <c r="AI40" s="680"/>
      <c r="AJ40" s="680"/>
      <c r="AK40" s="680"/>
      <c r="AL40" s="680"/>
      <c r="AM40" s="680"/>
      <c r="AN40" s="680"/>
    </row>
    <row r="41" spans="3:43" ht="15.95" customHeight="1" x14ac:dyDescent="0.25"/>
    <row r="42" spans="3:43" ht="15.95" customHeight="1" thickBot="1" x14ac:dyDescent="0.3">
      <c r="C42" s="648" t="s">
        <v>118</v>
      </c>
      <c r="D42" s="648"/>
      <c r="E42" s="648"/>
      <c r="F42" s="648"/>
      <c r="G42" s="648"/>
      <c r="H42" s="648"/>
      <c r="I42" s="57"/>
      <c r="J42" s="648" t="s">
        <v>278</v>
      </c>
      <c r="K42" s="648"/>
      <c r="L42" s="648"/>
      <c r="M42" s="648"/>
      <c r="N42" s="648"/>
      <c r="O42" s="648"/>
      <c r="P42" s="57"/>
      <c r="Q42" s="648" t="s">
        <v>279</v>
      </c>
      <c r="R42" s="648"/>
      <c r="S42" s="648"/>
      <c r="T42" s="648"/>
      <c r="U42" s="648"/>
      <c r="V42" s="648"/>
      <c r="W42" s="57"/>
      <c r="X42" s="648" t="s">
        <v>83</v>
      </c>
      <c r="Y42" s="648"/>
      <c r="Z42" s="648"/>
      <c r="AA42" s="648"/>
      <c r="AB42" s="648"/>
      <c r="AC42" s="648"/>
      <c r="AD42" s="57"/>
      <c r="AE42" s="648" t="s">
        <v>84</v>
      </c>
      <c r="AF42" s="648"/>
      <c r="AG42" s="648"/>
      <c r="AH42" s="648"/>
      <c r="AI42" s="648"/>
      <c r="AJ42" s="648"/>
      <c r="AK42" s="57"/>
      <c r="AL42" s="648" t="s">
        <v>85</v>
      </c>
      <c r="AM42" s="648"/>
      <c r="AN42" s="648"/>
      <c r="AO42" s="648"/>
      <c r="AP42" s="648"/>
      <c r="AQ42" s="648"/>
    </row>
    <row r="43" spans="3:43" ht="15.95" customHeight="1" thickBot="1" x14ac:dyDescent="0.3">
      <c r="C43" s="674"/>
      <c r="D43" s="675"/>
      <c r="E43" s="675"/>
      <c r="F43" s="675"/>
      <c r="G43" s="675"/>
      <c r="H43" s="676"/>
      <c r="I43" s="57"/>
      <c r="J43" s="674"/>
      <c r="K43" s="675"/>
      <c r="L43" s="675"/>
      <c r="M43" s="675"/>
      <c r="N43" s="675"/>
      <c r="O43" s="676"/>
      <c r="P43" s="57"/>
      <c r="Q43" s="674"/>
      <c r="R43" s="675"/>
      <c r="S43" s="675"/>
      <c r="T43" s="675"/>
      <c r="U43" s="675"/>
      <c r="V43" s="676"/>
      <c r="W43" s="57"/>
      <c r="X43" s="674"/>
      <c r="Y43" s="675"/>
      <c r="Z43" s="675"/>
      <c r="AA43" s="675"/>
      <c r="AB43" s="675"/>
      <c r="AC43" s="676"/>
      <c r="AD43" s="57"/>
      <c r="AE43" s="677"/>
      <c r="AF43" s="678"/>
      <c r="AG43" s="678"/>
      <c r="AH43" s="678"/>
      <c r="AI43" s="678"/>
      <c r="AJ43" s="679"/>
      <c r="AK43" s="57"/>
      <c r="AL43" s="674"/>
      <c r="AM43" s="675"/>
      <c r="AN43" s="675"/>
      <c r="AO43" s="675"/>
      <c r="AP43" s="675"/>
      <c r="AQ43" s="676"/>
    </row>
    <row r="44" spans="3:43" ht="15.95" customHeight="1" x14ac:dyDescent="0.25"/>
    <row r="45" spans="3:43" ht="15.95" customHeight="1" thickBot="1" x14ac:dyDescent="0.3">
      <c r="C45" s="648" t="s">
        <v>280</v>
      </c>
      <c r="D45" s="648"/>
      <c r="E45" s="648"/>
      <c r="F45" s="648"/>
      <c r="G45" s="648"/>
      <c r="H45" s="648"/>
      <c r="J45" s="648" t="s">
        <v>281</v>
      </c>
      <c r="K45" s="648"/>
      <c r="L45" s="648"/>
      <c r="M45" s="648"/>
      <c r="N45" s="648"/>
      <c r="O45" s="648"/>
      <c r="P45" s="57"/>
      <c r="Q45" s="648" t="s">
        <v>86</v>
      </c>
      <c r="R45" s="648"/>
      <c r="S45" s="648"/>
      <c r="T45" s="648"/>
      <c r="U45" s="648"/>
      <c r="V45" s="648"/>
      <c r="W45" s="57"/>
      <c r="X45" s="648" t="s">
        <v>87</v>
      </c>
      <c r="Y45" s="648"/>
      <c r="Z45" s="648"/>
      <c r="AA45" s="648"/>
      <c r="AB45" s="648"/>
      <c r="AC45" s="648"/>
      <c r="AD45" s="57"/>
      <c r="AE45" s="648" t="s">
        <v>88</v>
      </c>
      <c r="AF45" s="648"/>
      <c r="AG45" s="648"/>
      <c r="AH45" s="648"/>
      <c r="AI45" s="648"/>
      <c r="AJ45" s="648"/>
      <c r="AK45" s="57"/>
      <c r="AL45" s="648" t="s">
        <v>282</v>
      </c>
      <c r="AM45" s="648"/>
      <c r="AN45" s="648"/>
      <c r="AO45" s="648"/>
      <c r="AP45" s="648"/>
      <c r="AQ45" s="648"/>
    </row>
    <row r="46" spans="3:43" ht="15.95" customHeight="1" thickBot="1" x14ac:dyDescent="0.3">
      <c r="C46" s="674"/>
      <c r="D46" s="675"/>
      <c r="E46" s="675"/>
      <c r="F46" s="675"/>
      <c r="G46" s="675"/>
      <c r="H46" s="676"/>
      <c r="J46" s="674"/>
      <c r="K46" s="675"/>
      <c r="L46" s="675"/>
      <c r="M46" s="675"/>
      <c r="N46" s="675"/>
      <c r="O46" s="676"/>
      <c r="P46" s="57"/>
      <c r="Q46" s="674"/>
      <c r="R46" s="675"/>
      <c r="S46" s="675"/>
      <c r="T46" s="675"/>
      <c r="U46" s="675"/>
      <c r="V46" s="676"/>
      <c r="W46" s="57"/>
      <c r="X46" s="674"/>
      <c r="Y46" s="675"/>
      <c r="Z46" s="675"/>
      <c r="AA46" s="675"/>
      <c r="AB46" s="675"/>
      <c r="AC46" s="676"/>
      <c r="AD46" s="57"/>
      <c r="AE46" s="677"/>
      <c r="AF46" s="678"/>
      <c r="AG46" s="678"/>
      <c r="AH46" s="678"/>
      <c r="AI46" s="678"/>
      <c r="AJ46" s="679"/>
      <c r="AK46" s="57"/>
      <c r="AL46" s="674"/>
      <c r="AM46" s="675"/>
      <c r="AN46" s="675"/>
      <c r="AO46" s="675"/>
      <c r="AP46" s="675"/>
      <c r="AQ46" s="676"/>
    </row>
    <row r="47" spans="3:43" ht="15.95" customHeight="1" x14ac:dyDescent="0.25"/>
    <row r="48" spans="3:43" ht="15.95" customHeight="1" x14ac:dyDescent="0.25">
      <c r="F48" s="547"/>
      <c r="G48" s="547"/>
      <c r="H48" s="547"/>
      <c r="I48" s="547"/>
      <c r="J48" s="547"/>
      <c r="K48" s="547"/>
      <c r="L48" s="547"/>
      <c r="M48" s="547"/>
      <c r="N48" s="547"/>
      <c r="O48" s="547"/>
      <c r="P48" s="547"/>
      <c r="Q48" s="547"/>
      <c r="R48" s="547"/>
      <c r="S48" s="547"/>
      <c r="T48" s="547"/>
      <c r="U48" s="547"/>
      <c r="V48" s="547"/>
      <c r="W48" s="547"/>
      <c r="X48" s="547"/>
      <c r="Y48" s="547"/>
      <c r="Z48" s="547"/>
      <c r="AA48" s="547"/>
      <c r="AB48" s="547"/>
      <c r="AC48" s="547"/>
      <c r="AD48" s="547"/>
      <c r="AE48" s="547"/>
      <c r="AF48" s="547"/>
      <c r="AG48" s="547"/>
      <c r="AH48" s="547"/>
      <c r="AI48" s="547"/>
      <c r="AJ48" s="547"/>
      <c r="AK48" s="547"/>
      <c r="AL48" s="547"/>
      <c r="AM48" s="547"/>
      <c r="AN48" s="547"/>
    </row>
    <row r="49" spans="3:43" ht="15.95" customHeight="1" x14ac:dyDescent="0.25">
      <c r="F49" s="680" t="s">
        <v>190</v>
      </c>
      <c r="G49" s="680"/>
      <c r="H49" s="680"/>
      <c r="I49" s="680"/>
      <c r="J49" s="680"/>
      <c r="K49" s="680"/>
      <c r="L49" s="680"/>
      <c r="M49" s="680"/>
      <c r="N49" s="680"/>
      <c r="O49" s="680"/>
      <c r="P49" s="680"/>
      <c r="Q49" s="680"/>
      <c r="R49" s="680"/>
      <c r="S49" s="680"/>
      <c r="T49" s="680"/>
      <c r="U49" s="680"/>
      <c r="V49" s="680"/>
      <c r="W49" s="680"/>
      <c r="X49" s="680"/>
      <c r="Y49" s="680"/>
      <c r="Z49" s="680"/>
      <c r="AA49" s="680"/>
      <c r="AB49" s="680"/>
      <c r="AC49" s="680"/>
      <c r="AD49" s="680"/>
      <c r="AE49" s="680"/>
      <c r="AF49" s="680"/>
      <c r="AG49" s="680"/>
      <c r="AH49" s="680"/>
      <c r="AI49" s="680"/>
      <c r="AJ49" s="680"/>
      <c r="AK49" s="680"/>
      <c r="AL49" s="680"/>
      <c r="AM49" s="680"/>
      <c r="AN49" s="680"/>
    </row>
    <row r="50" spans="3:43" ht="15.95" customHeight="1" x14ac:dyDescent="0.25"/>
    <row r="51" spans="3:43" ht="15.95" customHeight="1" thickBot="1" x14ac:dyDescent="0.3">
      <c r="C51" s="648" t="s">
        <v>118</v>
      </c>
      <c r="D51" s="648"/>
      <c r="E51" s="648"/>
      <c r="F51" s="648"/>
      <c r="G51" s="648"/>
      <c r="H51" s="648"/>
      <c r="I51" s="57"/>
      <c r="J51" s="648" t="s">
        <v>278</v>
      </c>
      <c r="K51" s="648"/>
      <c r="L51" s="648"/>
      <c r="M51" s="648"/>
      <c r="N51" s="648"/>
      <c r="O51" s="648"/>
      <c r="P51" s="57"/>
      <c r="Q51" s="648" t="s">
        <v>279</v>
      </c>
      <c r="R51" s="648"/>
      <c r="S51" s="648"/>
      <c r="T51" s="648"/>
      <c r="U51" s="648"/>
      <c r="V51" s="648"/>
      <c r="W51" s="57"/>
      <c r="X51" s="648" t="s">
        <v>83</v>
      </c>
      <c r="Y51" s="648"/>
      <c r="Z51" s="648"/>
      <c r="AA51" s="648"/>
      <c r="AB51" s="648"/>
      <c r="AC51" s="648"/>
      <c r="AD51" s="57"/>
      <c r="AE51" s="648" t="s">
        <v>84</v>
      </c>
      <c r="AF51" s="648"/>
      <c r="AG51" s="648"/>
      <c r="AH51" s="648"/>
      <c r="AI51" s="648"/>
      <c r="AJ51" s="648"/>
      <c r="AK51" s="57"/>
      <c r="AL51" s="648" t="s">
        <v>85</v>
      </c>
      <c r="AM51" s="648"/>
      <c r="AN51" s="648"/>
      <c r="AO51" s="648"/>
      <c r="AP51" s="648"/>
      <c r="AQ51" s="648"/>
    </row>
    <row r="52" spans="3:43" ht="15.95" customHeight="1" thickBot="1" x14ac:dyDescent="0.3">
      <c r="C52" s="674"/>
      <c r="D52" s="675"/>
      <c r="E52" s="675"/>
      <c r="F52" s="675"/>
      <c r="G52" s="675"/>
      <c r="H52" s="676"/>
      <c r="I52" s="57"/>
      <c r="J52" s="674"/>
      <c r="K52" s="675"/>
      <c r="L52" s="675"/>
      <c r="M52" s="675"/>
      <c r="N52" s="675"/>
      <c r="O52" s="676"/>
      <c r="P52" s="57"/>
      <c r="Q52" s="674"/>
      <c r="R52" s="675"/>
      <c r="S52" s="675"/>
      <c r="T52" s="675"/>
      <c r="U52" s="675"/>
      <c r="V52" s="676"/>
      <c r="W52" s="57"/>
      <c r="X52" s="674"/>
      <c r="Y52" s="675"/>
      <c r="Z52" s="675"/>
      <c r="AA52" s="675"/>
      <c r="AB52" s="675"/>
      <c r="AC52" s="676"/>
      <c r="AD52" s="57"/>
      <c r="AE52" s="677"/>
      <c r="AF52" s="678"/>
      <c r="AG52" s="678"/>
      <c r="AH52" s="678"/>
      <c r="AI52" s="678"/>
      <c r="AJ52" s="679"/>
      <c r="AK52" s="57"/>
      <c r="AL52" s="674"/>
      <c r="AM52" s="675"/>
      <c r="AN52" s="675"/>
      <c r="AO52" s="675"/>
      <c r="AP52" s="675"/>
      <c r="AQ52" s="676"/>
    </row>
    <row r="53" spans="3:43" ht="15.95" customHeight="1" x14ac:dyDescent="0.25"/>
    <row r="54" spans="3:43" ht="15.95" customHeight="1" thickBot="1" x14ac:dyDescent="0.3">
      <c r="C54" s="648" t="s">
        <v>280</v>
      </c>
      <c r="D54" s="648"/>
      <c r="E54" s="648"/>
      <c r="F54" s="648"/>
      <c r="G54" s="648"/>
      <c r="H54" s="648"/>
      <c r="J54" s="648" t="s">
        <v>281</v>
      </c>
      <c r="K54" s="648"/>
      <c r="L54" s="648"/>
      <c r="M54" s="648"/>
      <c r="N54" s="648"/>
      <c r="O54" s="648"/>
      <c r="P54" s="57"/>
      <c r="Q54" s="648" t="s">
        <v>86</v>
      </c>
      <c r="R54" s="648"/>
      <c r="S54" s="648"/>
      <c r="T54" s="648"/>
      <c r="U54" s="648"/>
      <c r="V54" s="648"/>
      <c r="W54" s="57"/>
      <c r="X54" s="648" t="s">
        <v>87</v>
      </c>
      <c r="Y54" s="648"/>
      <c r="Z54" s="648"/>
      <c r="AA54" s="648"/>
      <c r="AB54" s="648"/>
      <c r="AC54" s="648"/>
      <c r="AD54" s="57"/>
      <c r="AE54" s="648" t="s">
        <v>88</v>
      </c>
      <c r="AF54" s="648"/>
      <c r="AG54" s="648"/>
      <c r="AH54" s="648"/>
      <c r="AI54" s="648"/>
      <c r="AJ54" s="648"/>
      <c r="AK54" s="57"/>
      <c r="AL54" s="648" t="s">
        <v>282</v>
      </c>
      <c r="AM54" s="648"/>
      <c r="AN54" s="648"/>
      <c r="AO54" s="648"/>
      <c r="AP54" s="648"/>
      <c r="AQ54" s="648"/>
    </row>
    <row r="55" spans="3:43" ht="15.95" customHeight="1" thickBot="1" x14ac:dyDescent="0.3">
      <c r="C55" s="674"/>
      <c r="D55" s="675"/>
      <c r="E55" s="675"/>
      <c r="F55" s="675"/>
      <c r="G55" s="675"/>
      <c r="H55" s="676"/>
      <c r="J55" s="674"/>
      <c r="K55" s="675"/>
      <c r="L55" s="675"/>
      <c r="M55" s="675"/>
      <c r="N55" s="675"/>
      <c r="O55" s="676"/>
      <c r="P55" s="57"/>
      <c r="Q55" s="674"/>
      <c r="R55" s="675"/>
      <c r="S55" s="675"/>
      <c r="T55" s="675"/>
      <c r="U55" s="675"/>
      <c r="V55" s="676"/>
      <c r="W55" s="57"/>
      <c r="X55" s="674"/>
      <c r="Y55" s="675"/>
      <c r="Z55" s="675"/>
      <c r="AA55" s="675"/>
      <c r="AB55" s="675"/>
      <c r="AC55" s="676"/>
      <c r="AD55" s="57"/>
      <c r="AE55" s="677"/>
      <c r="AF55" s="678"/>
      <c r="AG55" s="678"/>
      <c r="AH55" s="678"/>
      <c r="AI55" s="678"/>
      <c r="AJ55" s="679"/>
      <c r="AK55" s="57"/>
      <c r="AL55" s="674"/>
      <c r="AM55" s="675"/>
      <c r="AN55" s="675"/>
      <c r="AO55" s="675"/>
      <c r="AP55" s="675"/>
      <c r="AQ55" s="676"/>
    </row>
    <row r="56" spans="3:43" ht="15.95" customHeight="1" x14ac:dyDescent="0.25"/>
    <row r="57" spans="3:43" ht="15.95" customHeight="1" x14ac:dyDescent="0.25"/>
    <row r="58" spans="3:43" s="67" customFormat="1" ht="15.95" customHeight="1" x14ac:dyDescent="0.25"/>
    <row r="59" spans="3:43" s="67" customFormat="1" ht="15.95" customHeight="1" x14ac:dyDescent="0.25"/>
    <row r="60" spans="3:43" s="67" customFormat="1" ht="15.95" customHeight="1" x14ac:dyDescent="0.25"/>
    <row r="61" spans="3:43" s="67" customFormat="1" ht="15.95" customHeight="1" x14ac:dyDescent="0.25"/>
    <row r="62" spans="3:43" s="67" customFormat="1" ht="15.95" customHeight="1" x14ac:dyDescent="0.25"/>
    <row r="63" spans="3:43" s="67" customFormat="1" ht="15.95" customHeight="1" x14ac:dyDescent="0.25"/>
    <row r="64" spans="3:43" s="67" customFormat="1" ht="15.95" customHeight="1" x14ac:dyDescent="0.25"/>
    <row r="65" s="67" customFormat="1" ht="15.95" customHeight="1" x14ac:dyDescent="0.25"/>
    <row r="66" s="67" customFormat="1" ht="15.95" customHeight="1" x14ac:dyDescent="0.25"/>
    <row r="67" s="67" customFormat="1" ht="15.95" customHeight="1" x14ac:dyDescent="0.25"/>
    <row r="68" s="67" customFormat="1" ht="15.95" customHeight="1" x14ac:dyDescent="0.25"/>
    <row r="69" s="67" customFormat="1" ht="15.95" customHeight="1" x14ac:dyDescent="0.25"/>
    <row r="70" s="67" customFormat="1" ht="15.95" customHeight="1" x14ac:dyDescent="0.25"/>
    <row r="71" s="67" customFormat="1" ht="15.95" customHeight="1" x14ac:dyDescent="0.25"/>
    <row r="72" s="67" customFormat="1" ht="15.95" customHeight="1" x14ac:dyDescent="0.25"/>
    <row r="73" s="67" customFormat="1" ht="15.95" customHeight="1" x14ac:dyDescent="0.25"/>
    <row r="74" s="67" customFormat="1" ht="15.95" customHeight="1" x14ac:dyDescent="0.25"/>
    <row r="75" s="67" customFormat="1" ht="15.95" customHeight="1" x14ac:dyDescent="0.25"/>
    <row r="76" s="67" customFormat="1" ht="15.95" customHeight="1" x14ac:dyDescent="0.25"/>
    <row r="77" s="67" customFormat="1" ht="15.95" customHeight="1" x14ac:dyDescent="0.25"/>
    <row r="78" s="67" customFormat="1" ht="15.95" customHeight="1" x14ac:dyDescent="0.25"/>
    <row r="79" s="67" customFormat="1" ht="15.95" customHeight="1" x14ac:dyDescent="0.25"/>
    <row r="80" s="67" customFormat="1" ht="15.95" customHeight="1" x14ac:dyDescent="0.25"/>
    <row r="81" s="67" customFormat="1" ht="15.95" customHeight="1" x14ac:dyDescent="0.25"/>
    <row r="82" s="67" customFormat="1" ht="15.95" customHeight="1" x14ac:dyDescent="0.25"/>
    <row r="83" s="67" customFormat="1" ht="15.95" customHeight="1" x14ac:dyDescent="0.25"/>
    <row r="84" s="67" customFormat="1" ht="15.95" customHeight="1" x14ac:dyDescent="0.25"/>
    <row r="85" s="67" customFormat="1" ht="15.95" customHeight="1" x14ac:dyDescent="0.25"/>
    <row r="86" s="67" customFormat="1" ht="15.95" customHeight="1" x14ac:dyDescent="0.25"/>
    <row r="87" s="67" customFormat="1" ht="15.95" customHeight="1" x14ac:dyDescent="0.25"/>
    <row r="88" s="67" customFormat="1" ht="15.95" customHeight="1" x14ac:dyDescent="0.25"/>
    <row r="89" s="67" customFormat="1" ht="15.95" customHeight="1" x14ac:dyDescent="0.25"/>
    <row r="90" s="67" customFormat="1" ht="15.95" customHeight="1" x14ac:dyDescent="0.25"/>
    <row r="91" s="67" customFormat="1" ht="15.95" customHeight="1" x14ac:dyDescent="0.25"/>
    <row r="92" s="67" customFormat="1" ht="15.95" customHeight="1" x14ac:dyDescent="0.25"/>
    <row r="93" s="67" customFormat="1" ht="15.95" customHeight="1" x14ac:dyDescent="0.25"/>
    <row r="94" s="67" customFormat="1" ht="15.95" customHeight="1" x14ac:dyDescent="0.25"/>
    <row r="95" s="67" customFormat="1" ht="15.95" customHeight="1" x14ac:dyDescent="0.25"/>
    <row r="96" s="67" customFormat="1" ht="15.95" customHeight="1" x14ac:dyDescent="0.25"/>
    <row r="97" s="67" customFormat="1" ht="15.95" customHeight="1" x14ac:dyDescent="0.25"/>
    <row r="98" s="67" customFormat="1" ht="15.95" customHeight="1" x14ac:dyDescent="0.25"/>
    <row r="99" s="67" customFormat="1" ht="15.95" customHeight="1" x14ac:dyDescent="0.25"/>
    <row r="100" s="67" customFormat="1" ht="15.95" customHeight="1" x14ac:dyDescent="0.25"/>
    <row r="101" s="67" customFormat="1" ht="15.95" customHeight="1" x14ac:dyDescent="0.25"/>
    <row r="102" s="67" customFormat="1" ht="15.95" customHeight="1" x14ac:dyDescent="0.25"/>
    <row r="103" s="67" customFormat="1" ht="15.95" customHeight="1" x14ac:dyDescent="0.25"/>
    <row r="104" s="67" customFormat="1" ht="15.95" customHeight="1" x14ac:dyDescent="0.25"/>
    <row r="105" s="67" customFormat="1" ht="15.95" customHeight="1" x14ac:dyDescent="0.25"/>
    <row r="106" s="67" customFormat="1" ht="15.95" customHeight="1" x14ac:dyDescent="0.25"/>
    <row r="107" s="67" customFormat="1" ht="15.95" customHeight="1" x14ac:dyDescent="0.25"/>
    <row r="108" s="67" customFormat="1" ht="15.95" customHeight="1" x14ac:dyDescent="0.25"/>
    <row r="109" s="67" customFormat="1" ht="15.95" customHeight="1" x14ac:dyDescent="0.25"/>
    <row r="110" s="67" customFormat="1" ht="15.95" customHeight="1" x14ac:dyDescent="0.25"/>
    <row r="111" s="67" customFormat="1" ht="15.95" customHeight="1" x14ac:dyDescent="0.25"/>
    <row r="112" s="67" customFormat="1" ht="15.95" customHeight="1" x14ac:dyDescent="0.25"/>
    <row r="113" s="67" customFormat="1" ht="15.95" customHeight="1" x14ac:dyDescent="0.25"/>
    <row r="114" s="67" customFormat="1" ht="15.95" customHeight="1" x14ac:dyDescent="0.25"/>
    <row r="115" s="67" customFormat="1" ht="15.95" customHeight="1" x14ac:dyDescent="0.25"/>
    <row r="116" s="67" customFormat="1" ht="15.95" customHeight="1" x14ac:dyDescent="0.25"/>
    <row r="117" s="67" customFormat="1" ht="15.95" customHeight="1" x14ac:dyDescent="0.25"/>
    <row r="118" s="67" customFormat="1" ht="15.95" customHeight="1" x14ac:dyDescent="0.25"/>
    <row r="119" s="67" customFormat="1" ht="15.95" customHeight="1" x14ac:dyDescent="0.25"/>
    <row r="120" s="67" customFormat="1" ht="15.95" customHeight="1" x14ac:dyDescent="0.25"/>
    <row r="121" s="67" customFormat="1" ht="15.95" customHeight="1" x14ac:dyDescent="0.25"/>
    <row r="122" s="67" customFormat="1" ht="15.95" customHeight="1" x14ac:dyDescent="0.25"/>
    <row r="123" s="67" customFormat="1" ht="15.95" customHeight="1" x14ac:dyDescent="0.25"/>
    <row r="124" s="67" customFormat="1" ht="15.95" customHeight="1" x14ac:dyDescent="0.25"/>
    <row r="125" s="67" customFormat="1" ht="15.95" customHeight="1" x14ac:dyDescent="0.25"/>
    <row r="126" s="67" customFormat="1" ht="15.95" customHeight="1" x14ac:dyDescent="0.25"/>
    <row r="127" s="67" customFormat="1" ht="15.95" customHeight="1" x14ac:dyDescent="0.25"/>
    <row r="128" s="67" customFormat="1" ht="15.95" customHeight="1" x14ac:dyDescent="0.25"/>
    <row r="129" s="67" customFormat="1" ht="15.95" customHeight="1" x14ac:dyDescent="0.25"/>
    <row r="130" s="67" customFormat="1" ht="15.95" customHeight="1" x14ac:dyDescent="0.25"/>
    <row r="131" s="67" customFormat="1" ht="15.95" customHeight="1" x14ac:dyDescent="0.25"/>
    <row r="132" s="67" customFormat="1" ht="15.95" customHeight="1" x14ac:dyDescent="0.25"/>
    <row r="133" s="67" customFormat="1" ht="15.95" customHeight="1" x14ac:dyDescent="0.25"/>
    <row r="134" s="67" customFormat="1" ht="15.95" customHeight="1" x14ac:dyDescent="0.25"/>
    <row r="135" s="67" customFormat="1" ht="15.95" customHeight="1" x14ac:dyDescent="0.25"/>
    <row r="136" s="67" customFormat="1" ht="15.95" customHeight="1" x14ac:dyDescent="0.25"/>
    <row r="137" s="67" customFormat="1" ht="15.95" customHeight="1" x14ac:dyDescent="0.25"/>
    <row r="138" s="67" customFormat="1" ht="15.95" customHeight="1" x14ac:dyDescent="0.25"/>
    <row r="139" s="67" customFormat="1" ht="15.95" customHeight="1" x14ac:dyDescent="0.25"/>
    <row r="140" s="67" customFormat="1" ht="15.95" customHeight="1" x14ac:dyDescent="0.25"/>
    <row r="141" s="67" customFormat="1" ht="15.95" customHeight="1" x14ac:dyDescent="0.25"/>
    <row r="142" s="67" customFormat="1" ht="15.95" customHeight="1" x14ac:dyDescent="0.25"/>
    <row r="143" s="67" customFormat="1" ht="15.95" customHeight="1" x14ac:dyDescent="0.25"/>
    <row r="144" s="67" customFormat="1" ht="15.95" customHeight="1" x14ac:dyDescent="0.25"/>
    <row r="145" s="67" customFormat="1" ht="15.95" customHeight="1" x14ac:dyDescent="0.25"/>
    <row r="146" s="67" customFormat="1" ht="15.95" customHeight="1" x14ac:dyDescent="0.25"/>
    <row r="147" s="67" customFormat="1" ht="15.95" customHeight="1" x14ac:dyDescent="0.25"/>
    <row r="148" s="67" customFormat="1" ht="15.95" customHeight="1" x14ac:dyDescent="0.25"/>
    <row r="149" s="67" customFormat="1" ht="15.95" customHeight="1" x14ac:dyDescent="0.25"/>
    <row r="150" s="67" customFormat="1" ht="15.95" customHeight="1" x14ac:dyDescent="0.25"/>
    <row r="151" s="67" customFormat="1" ht="15.95" customHeight="1" x14ac:dyDescent="0.25"/>
    <row r="152" s="67" customFormat="1" ht="15.95" customHeight="1" x14ac:dyDescent="0.25"/>
    <row r="153" s="67" customFormat="1" ht="15.95" customHeight="1" x14ac:dyDescent="0.25"/>
    <row r="154" s="67" customFormat="1" ht="15.95" customHeight="1" x14ac:dyDescent="0.25"/>
    <row r="155" s="67" customFormat="1" ht="15.95" customHeight="1" x14ac:dyDescent="0.25"/>
    <row r="156" s="67" customFormat="1" ht="15.95" customHeight="1" x14ac:dyDescent="0.25"/>
    <row r="157" s="67" customFormat="1" ht="15.95" customHeight="1" x14ac:dyDescent="0.25"/>
    <row r="158" s="67" customFormat="1" ht="15.95" customHeight="1" x14ac:dyDescent="0.25"/>
    <row r="159" s="67" customFormat="1" ht="15.95" customHeight="1" x14ac:dyDescent="0.25"/>
    <row r="160" s="67" customFormat="1" ht="15.95" customHeight="1" x14ac:dyDescent="0.25"/>
    <row r="161" s="67" customFormat="1" ht="15.95" customHeight="1" x14ac:dyDescent="0.25"/>
    <row r="162" s="67" customFormat="1" ht="15.95" customHeight="1" x14ac:dyDescent="0.25"/>
    <row r="163" s="67" customFormat="1" ht="15.95" customHeight="1" x14ac:dyDescent="0.25"/>
    <row r="164" s="67" customFormat="1" ht="15.95" customHeight="1" x14ac:dyDescent="0.25"/>
    <row r="165" s="67" customFormat="1" ht="15.95" customHeight="1" x14ac:dyDescent="0.25"/>
    <row r="166" s="67" customFormat="1" ht="15.95" customHeight="1" x14ac:dyDescent="0.25"/>
    <row r="167" s="67" customFormat="1" ht="15.95" customHeight="1" x14ac:dyDescent="0.25"/>
    <row r="168" s="67" customFormat="1" ht="15.95" customHeight="1" x14ac:dyDescent="0.25"/>
    <row r="169" s="67" customFormat="1" ht="15.95" customHeight="1" x14ac:dyDescent="0.25"/>
    <row r="170" s="67" customFormat="1" ht="15.95" customHeight="1" x14ac:dyDescent="0.25"/>
    <row r="171" s="67" customFormat="1" ht="15.95" customHeight="1" x14ac:dyDescent="0.25"/>
    <row r="172" s="67" customFormat="1" ht="15.95" customHeight="1" x14ac:dyDescent="0.25"/>
    <row r="173" s="67" customFormat="1" ht="15.95" customHeight="1" x14ac:dyDescent="0.25"/>
    <row r="174" s="67" customFormat="1" ht="15.95" customHeight="1" x14ac:dyDescent="0.25"/>
    <row r="175" s="67" customFormat="1" ht="15.95" customHeight="1" x14ac:dyDescent="0.25"/>
    <row r="176" s="67" customFormat="1" ht="15.95" customHeight="1" x14ac:dyDescent="0.25"/>
    <row r="177" s="67" customFormat="1" ht="15.95" customHeight="1" x14ac:dyDescent="0.25"/>
    <row r="178" s="67" customFormat="1" ht="15.95" customHeight="1" x14ac:dyDescent="0.25"/>
    <row r="179" s="67" customFormat="1" ht="15.95" customHeight="1" x14ac:dyDescent="0.25"/>
    <row r="180" s="67" customFormat="1" ht="15.95" customHeight="1" x14ac:dyDescent="0.25"/>
    <row r="181" s="67" customFormat="1" ht="15.95" customHeight="1" x14ac:dyDescent="0.25"/>
    <row r="182" s="67" customFormat="1" ht="15.95" customHeight="1" x14ac:dyDescent="0.25"/>
    <row r="183" s="67" customFormat="1" ht="15.95" customHeight="1" x14ac:dyDescent="0.25"/>
    <row r="184" s="67" customFormat="1" ht="15.95" customHeight="1" x14ac:dyDescent="0.25"/>
    <row r="185" s="67" customFormat="1" ht="15.95" customHeight="1" x14ac:dyDescent="0.25"/>
    <row r="186" s="67" customFormat="1" ht="15.95" customHeight="1" x14ac:dyDescent="0.25"/>
    <row r="187" s="67" customFormat="1" ht="15.95" customHeight="1" x14ac:dyDescent="0.25"/>
    <row r="188" s="67" customFormat="1" ht="15.95" customHeight="1" x14ac:dyDescent="0.25"/>
    <row r="189" s="67" customFormat="1" ht="15.95" customHeight="1" x14ac:dyDescent="0.25"/>
    <row r="190" s="67" customFormat="1" ht="15.95" customHeight="1" x14ac:dyDescent="0.25"/>
    <row r="191" s="67" customFormat="1" ht="15.95" customHeight="1" x14ac:dyDescent="0.25"/>
    <row r="192" s="67" customFormat="1" ht="15.95" customHeight="1" x14ac:dyDescent="0.25"/>
    <row r="193" spans="2:44" s="67" customFormat="1" ht="15.95" customHeight="1" x14ac:dyDescent="0.25"/>
    <row r="194" spans="2:44" s="67" customFormat="1" ht="15.95" customHeight="1" x14ac:dyDescent="0.25"/>
    <row r="195" spans="2:44" s="67" customFormat="1" ht="15.95" customHeight="1" x14ac:dyDescent="0.25"/>
    <row r="196" spans="2:44" s="67" customFormat="1" ht="15.95" customHeight="1" x14ac:dyDescent="0.25"/>
    <row r="197" spans="2:44" s="67" customFormat="1" ht="15.95" customHeight="1" x14ac:dyDescent="0.25"/>
    <row r="198" spans="2:44" s="67" customFormat="1" ht="15.95" customHeight="1" x14ac:dyDescent="0.25"/>
    <row r="199" spans="2:44" ht="15.95" customHeight="1" x14ac:dyDescent="0.25"/>
    <row r="200" spans="2:44" ht="15.95" customHeight="1" x14ac:dyDescent="0.25">
      <c r="B200" t="str">
        <f>FOOT1</f>
        <v>Ameren Missouri BizSavers program</v>
      </c>
      <c r="M200" s="576" t="str">
        <f>FOOTDISCLAIM</f>
        <v/>
      </c>
      <c r="N200" s="576"/>
      <c r="O200" s="576"/>
      <c r="P200" s="576"/>
      <c r="Q200" s="576"/>
      <c r="R200" s="576"/>
      <c r="S200" s="576"/>
      <c r="T200" s="576"/>
      <c r="U200" s="576"/>
      <c r="V200" s="576"/>
      <c r="W200" s="576"/>
      <c r="X200" s="576"/>
      <c r="Y200" s="576"/>
      <c r="Z200" s="576"/>
      <c r="AA200" s="576"/>
      <c r="AB200" s="576"/>
      <c r="AC200" s="576"/>
      <c r="AD200" s="576"/>
      <c r="AE200" s="576"/>
      <c r="AF200" s="576"/>
      <c r="AG200" s="576"/>
      <c r="AR200" s="338" t="str">
        <f>FOOT4</f>
        <v/>
      </c>
    </row>
    <row r="201" spans="2:44" ht="15.95" customHeight="1" x14ac:dyDescent="0.25">
      <c r="B201" t="str">
        <f>FOOT2</f>
        <v>Toll-Free 866-941-7299</v>
      </c>
      <c r="M201" s="576"/>
      <c r="N201" s="576"/>
      <c r="O201" s="576"/>
      <c r="P201" s="576"/>
      <c r="Q201" s="576"/>
      <c r="R201" s="576"/>
      <c r="S201" s="576"/>
      <c r="T201" s="576"/>
      <c r="U201" s="576"/>
      <c r="V201" s="576"/>
      <c r="W201" s="576"/>
      <c r="X201" s="576"/>
      <c r="Y201" s="576"/>
      <c r="Z201" s="576"/>
      <c r="AA201" s="576"/>
      <c r="AB201" s="576"/>
      <c r="AC201" s="576"/>
      <c r="AD201" s="576"/>
      <c r="AE201" s="576"/>
      <c r="AF201" s="576"/>
      <c r="AG201" s="576"/>
      <c r="AR201" s="338" t="str">
        <f>FOOT5</f>
        <v/>
      </c>
    </row>
    <row r="202" spans="2:44" ht="15.95" customHeight="1" x14ac:dyDescent="0.25">
      <c r="B202" s="19" t="str">
        <f>FOOT3</f>
        <v>BizSavers@ameren.com</v>
      </c>
      <c r="M202" s="20"/>
      <c r="P202" s="20"/>
      <c r="Q202" s="20"/>
      <c r="R202" s="20"/>
      <c r="S202" s="20"/>
      <c r="T202" s="20"/>
      <c r="U202" s="20"/>
      <c r="V202" s="20"/>
      <c r="W202" s="21" t="str">
        <f>VERSION</f>
        <v>EMS v2.0.0</v>
      </c>
      <c r="X202" s="20"/>
      <c r="Y202" s="20"/>
      <c r="Z202" s="20"/>
      <c r="AA202" s="20"/>
      <c r="AB202" s="20"/>
      <c r="AC202" s="20"/>
      <c r="AD202" s="20"/>
      <c r="AR202" s="338" t="str">
        <f>FOOT6</f>
        <v>Product of Lockheed Martin Energy</v>
      </c>
    </row>
  </sheetData>
  <sheetProtection password="954C" sheet="1" objects="1" scenarios="1" selectLockedCells="1"/>
  <mergeCells count="138">
    <mergeCell ref="AH2:AJ2"/>
    <mergeCell ref="AL2:AO2"/>
    <mergeCell ref="AQ2:AR2"/>
    <mergeCell ref="AH3:AJ4"/>
    <mergeCell ref="AL3:AO4"/>
    <mergeCell ref="AQ3:AR4"/>
    <mergeCell ref="C55:H55"/>
    <mergeCell ref="J55:O55"/>
    <mergeCell ref="Q55:V55"/>
    <mergeCell ref="X55:AC55"/>
    <mergeCell ref="AE55:AJ55"/>
    <mergeCell ref="AL55:AQ55"/>
    <mergeCell ref="F13:AN13"/>
    <mergeCell ref="C52:H52"/>
    <mergeCell ref="J52:O52"/>
    <mergeCell ref="Q52:V52"/>
    <mergeCell ref="X52:AC52"/>
    <mergeCell ref="AE52:AJ52"/>
    <mergeCell ref="AL52:AQ52"/>
    <mergeCell ref="C54:H54"/>
    <mergeCell ref="J54:O54"/>
    <mergeCell ref="Q54:V54"/>
    <mergeCell ref="X54:AC54"/>
    <mergeCell ref="AE54:AJ54"/>
    <mergeCell ref="AL54:AQ54"/>
    <mergeCell ref="C46:H46"/>
    <mergeCell ref="J46:O46"/>
    <mergeCell ref="Q46:V46"/>
    <mergeCell ref="X46:AC46"/>
    <mergeCell ref="AE46:AJ46"/>
    <mergeCell ref="AL46:AQ46"/>
    <mergeCell ref="F48:AN48"/>
    <mergeCell ref="F49:AN49"/>
    <mergeCell ref="C51:H51"/>
    <mergeCell ref="J51:O51"/>
    <mergeCell ref="Q51:V51"/>
    <mergeCell ref="X51:AC51"/>
    <mergeCell ref="AE51:AJ51"/>
    <mergeCell ref="AL51:AQ51"/>
    <mergeCell ref="C43:H43"/>
    <mergeCell ref="J43:O43"/>
    <mergeCell ref="Q43:V43"/>
    <mergeCell ref="X43:AC43"/>
    <mergeCell ref="AE43:AJ43"/>
    <mergeCell ref="AL43:AQ43"/>
    <mergeCell ref="C45:H45"/>
    <mergeCell ref="J45:O45"/>
    <mergeCell ref="Q45:V45"/>
    <mergeCell ref="X45:AC45"/>
    <mergeCell ref="AE45:AJ45"/>
    <mergeCell ref="AL45:AQ45"/>
    <mergeCell ref="F40:AN40"/>
    <mergeCell ref="C42:H42"/>
    <mergeCell ref="J42:O42"/>
    <mergeCell ref="Q42:V42"/>
    <mergeCell ref="X42:AC42"/>
    <mergeCell ref="AE42:AJ42"/>
    <mergeCell ref="AL42:AQ42"/>
    <mergeCell ref="X37:AC37"/>
    <mergeCell ref="AE37:AJ37"/>
    <mergeCell ref="J37:O37"/>
    <mergeCell ref="Q37:V37"/>
    <mergeCell ref="F10:AN10"/>
    <mergeCell ref="F11:AN11"/>
    <mergeCell ref="C15:H15"/>
    <mergeCell ref="J15:O15"/>
    <mergeCell ref="Q15:V15"/>
    <mergeCell ref="X15:AC15"/>
    <mergeCell ref="AE15:AJ15"/>
    <mergeCell ref="AL15:AQ15"/>
    <mergeCell ref="C16:H16"/>
    <mergeCell ref="J16:O16"/>
    <mergeCell ref="Q16:V16"/>
    <mergeCell ref="X16:AC16"/>
    <mergeCell ref="AE16:AJ16"/>
    <mergeCell ref="AL16:AQ16"/>
    <mergeCell ref="C18:H18"/>
    <mergeCell ref="J18:O18"/>
    <mergeCell ref="Q18:V18"/>
    <mergeCell ref="X18:AC18"/>
    <mergeCell ref="AE18:AJ18"/>
    <mergeCell ref="AL18:AQ18"/>
    <mergeCell ref="C19:H19"/>
    <mergeCell ref="J19:O19"/>
    <mergeCell ref="Q19:V19"/>
    <mergeCell ref="X19:AC19"/>
    <mergeCell ref="AE19:AJ19"/>
    <mergeCell ref="AL28:AQ28"/>
    <mergeCell ref="C27:H27"/>
    <mergeCell ref="J27:O27"/>
    <mergeCell ref="Q27:V27"/>
    <mergeCell ref="X27:AC27"/>
    <mergeCell ref="AE27:AJ27"/>
    <mergeCell ref="AL27:AQ27"/>
    <mergeCell ref="C28:H28"/>
    <mergeCell ref="J28:O28"/>
    <mergeCell ref="Q28:V28"/>
    <mergeCell ref="X28:AC28"/>
    <mergeCell ref="AE28:AJ28"/>
    <mergeCell ref="F30:AN30"/>
    <mergeCell ref="F31:AN31"/>
    <mergeCell ref="M200:AG201"/>
    <mergeCell ref="AL34:AQ34"/>
    <mergeCell ref="C33:H33"/>
    <mergeCell ref="J33:O33"/>
    <mergeCell ref="Q33:V33"/>
    <mergeCell ref="X33:AC33"/>
    <mergeCell ref="AE33:AJ33"/>
    <mergeCell ref="AL33:AQ33"/>
    <mergeCell ref="C34:H34"/>
    <mergeCell ref="J34:O34"/>
    <mergeCell ref="Q34:V34"/>
    <mergeCell ref="X34:AC34"/>
    <mergeCell ref="AE34:AJ34"/>
    <mergeCell ref="C36:H36"/>
    <mergeCell ref="J36:O36"/>
    <mergeCell ref="Q36:V36"/>
    <mergeCell ref="X36:AC36"/>
    <mergeCell ref="AE36:AJ36"/>
    <mergeCell ref="AL36:AQ36"/>
    <mergeCell ref="C37:H37"/>
    <mergeCell ref="AL37:AQ37"/>
    <mergeCell ref="F39:AN39"/>
    <mergeCell ref="J25:O25"/>
    <mergeCell ref="Q25:V25"/>
    <mergeCell ref="X25:AC25"/>
    <mergeCell ref="AE25:AJ25"/>
    <mergeCell ref="AL19:AQ19"/>
    <mergeCell ref="F21:AN21"/>
    <mergeCell ref="F22:AN22"/>
    <mergeCell ref="AL25:AQ25"/>
    <mergeCell ref="C24:H24"/>
    <mergeCell ref="J24:O24"/>
    <mergeCell ref="Q24:V24"/>
    <mergeCell ref="X24:AC24"/>
    <mergeCell ref="AE24:AJ24"/>
    <mergeCell ref="AL24:AQ24"/>
    <mergeCell ref="C25:H25"/>
  </mergeCells>
  <conditionalFormatting sqref="AH3 AL3">
    <cfRule type="expression" dxfId="279" priority="4">
      <formula>PROJSTATUS="Pre-approval Required"</formula>
    </cfRule>
    <cfRule type="expression" dxfId="278" priority="5">
      <formula>PROJSTATUS="Prescriptive Only No Preapproval Required"</formula>
    </cfRule>
    <cfRule type="expression" dxfId="277" priority="6">
      <formula>PROJSTATUS="APP EXPIRED"</formula>
    </cfRule>
  </conditionalFormatting>
  <conditionalFormatting sqref="AQ3:AR4">
    <cfRule type="cellIs" dxfId="276" priority="1" operator="equal">
      <formula>1</formula>
    </cfRule>
    <cfRule type="cellIs" dxfId="275" priority="2" operator="between">
      <formula>0.51</formula>
      <formula>0.99</formula>
    </cfRule>
    <cfRule type="cellIs" dxfId="274" priority="3" operator="lessThanOrEqual">
      <formula>0.5</formula>
    </cfRule>
  </conditionalFormatting>
  <hyperlinks>
    <hyperlink ref="B202" r:id="rId1" display="NIPSCO.Savings@LMCO.com"/>
  </hyperlinks>
  <pageMargins left="0.25" right="0.25" top="0.25" bottom="0.25" header="0.25" footer="0.25"/>
  <pageSetup scale="64" fitToHeight="0" orientation="landscape"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tabColor theme="4" tint="-0.249977111117893"/>
  </sheetPr>
  <dimension ref="A1:BA158"/>
  <sheetViews>
    <sheetView showRowColHeaders="0" zoomScaleNormal="100" workbookViewId="0">
      <selection activeCell="AG11" sqref="AG11"/>
    </sheetView>
  </sheetViews>
  <sheetFormatPr defaultRowHeight="12.75" x14ac:dyDescent="0.2"/>
  <cols>
    <col min="1" max="1" width="12.85546875" style="250" customWidth="1"/>
    <col min="2" max="2" width="8.5703125" style="251" customWidth="1"/>
    <col min="3" max="3" width="31.85546875" style="250" customWidth="1"/>
    <col min="4" max="4" width="12.7109375" style="250" customWidth="1"/>
    <col min="5" max="5" width="27.85546875" style="250" customWidth="1"/>
    <col min="6" max="6" width="32.85546875" style="250" customWidth="1"/>
    <col min="7" max="7" width="8.5703125" style="250" customWidth="1"/>
    <col min="8" max="8" width="24.42578125" style="250" customWidth="1"/>
    <col min="9" max="9" width="11.42578125" style="250" customWidth="1"/>
    <col min="10" max="10" width="5.5703125" style="250" customWidth="1"/>
    <col min="11" max="11" width="6.28515625" style="251" customWidth="1"/>
    <col min="12" max="12" width="8.42578125" style="252" customWidth="1"/>
    <col min="13" max="13" width="12.42578125" style="253" customWidth="1"/>
    <col min="14" max="14" width="6.28515625" style="250" customWidth="1"/>
    <col min="15" max="15" width="11.42578125" style="250" customWidth="1"/>
    <col min="16" max="16" width="9.42578125" style="250" customWidth="1"/>
    <col min="17" max="17" width="8.140625" style="252" customWidth="1"/>
    <col min="18" max="18" width="9.140625" style="250" hidden="1" customWidth="1"/>
    <col min="19" max="19" width="10" style="250" hidden="1" customWidth="1"/>
    <col min="20" max="20" width="8.42578125" style="250" hidden="1" customWidth="1"/>
    <col min="21" max="21" width="14.5703125" style="250" hidden="1" customWidth="1"/>
    <col min="22" max="22" width="13" style="250" hidden="1" customWidth="1"/>
    <col min="23" max="23" width="11.42578125" style="250" hidden="1" customWidth="1"/>
    <col min="24" max="24" width="10.28515625" style="250" hidden="1" customWidth="1"/>
    <col min="25" max="25" width="6.85546875" style="250" hidden="1" customWidth="1"/>
    <col min="26" max="26" width="11.5703125" style="250" customWidth="1"/>
    <col min="27" max="27" width="6.85546875" style="250" hidden="1" customWidth="1"/>
    <col min="28" max="28" width="10.5703125" style="250" customWidth="1"/>
    <col min="29" max="29" width="34.28515625" style="32" customWidth="1"/>
    <col min="30" max="30" width="13.5703125" style="32" customWidth="1"/>
    <col min="31" max="31" width="19.5703125" style="32" customWidth="1"/>
    <col min="32" max="32" width="11.85546875" style="32" customWidth="1"/>
    <col min="33" max="33" width="24" style="32" customWidth="1"/>
    <col min="34" max="39" width="9.140625" style="32"/>
    <col min="40" max="40" width="23.140625" style="32" customWidth="1"/>
    <col min="41" max="45" width="9.140625" style="32"/>
    <col min="46" max="46" width="19.140625" style="32" customWidth="1"/>
    <col min="47" max="47" width="13.5703125" style="32" customWidth="1"/>
    <col min="48" max="48" width="14.5703125" style="32" customWidth="1"/>
    <col min="49" max="16384" width="9.140625" style="32"/>
  </cols>
  <sheetData>
    <row r="1" spans="1:53" s="30" customFormat="1" ht="12.75" customHeight="1" x14ac:dyDescent="0.2">
      <c r="A1" s="250" t="s">
        <v>1249</v>
      </c>
      <c r="B1" s="251" t="s">
        <v>1250</v>
      </c>
      <c r="C1" s="250" t="s">
        <v>1251</v>
      </c>
      <c r="D1" s="250" t="s">
        <v>1252</v>
      </c>
      <c r="E1" s="250" t="s">
        <v>1253</v>
      </c>
      <c r="F1" s="250" t="s">
        <v>164</v>
      </c>
      <c r="G1" s="250" t="s">
        <v>1254</v>
      </c>
      <c r="H1" s="250" t="s">
        <v>1255</v>
      </c>
      <c r="I1" s="250" t="s">
        <v>165</v>
      </c>
      <c r="J1" s="250" t="s">
        <v>1256</v>
      </c>
      <c r="K1" s="251" t="s">
        <v>1257</v>
      </c>
      <c r="L1" s="252" t="s">
        <v>169</v>
      </c>
      <c r="M1" s="253" t="s">
        <v>1258</v>
      </c>
      <c r="N1" s="250" t="s">
        <v>177</v>
      </c>
      <c r="O1" s="254" t="s">
        <v>834</v>
      </c>
      <c r="P1" s="254" t="s">
        <v>168</v>
      </c>
      <c r="Q1" s="252" t="s">
        <v>171</v>
      </c>
      <c r="R1" s="250" t="s">
        <v>1259</v>
      </c>
      <c r="S1" s="250" t="s">
        <v>1260</v>
      </c>
      <c r="T1" s="250" t="s">
        <v>1261</v>
      </c>
      <c r="U1" s="250" t="s">
        <v>160</v>
      </c>
      <c r="V1" s="250" t="s">
        <v>0</v>
      </c>
      <c r="W1" s="250" t="s">
        <v>1262</v>
      </c>
      <c r="X1" s="250" t="s">
        <v>546</v>
      </c>
      <c r="Y1" s="250" t="s">
        <v>174</v>
      </c>
      <c r="Z1" s="250" t="s">
        <v>1152</v>
      </c>
      <c r="AA1" s="250" t="s">
        <v>1263</v>
      </c>
      <c r="AB1" s="250" t="s">
        <v>102</v>
      </c>
      <c r="AC1" s="268" t="s">
        <v>202</v>
      </c>
      <c r="AD1" s="268" t="s">
        <v>203</v>
      </c>
      <c r="AE1" s="268" t="s">
        <v>206</v>
      </c>
      <c r="AF1" s="268" t="s">
        <v>260</v>
      </c>
      <c r="AG1" s="268" t="s">
        <v>204</v>
      </c>
      <c r="AH1" s="268" t="s">
        <v>205</v>
      </c>
      <c r="AI1" s="268" t="s">
        <v>207</v>
      </c>
      <c r="AJ1" s="269" t="s">
        <v>221</v>
      </c>
      <c r="AK1" s="269" t="s">
        <v>1682</v>
      </c>
      <c r="AL1" s="269" t="s">
        <v>1683</v>
      </c>
      <c r="AN1" s="47" t="s">
        <v>202</v>
      </c>
      <c r="AO1" s="47" t="s">
        <v>203</v>
      </c>
      <c r="AP1" s="47" t="s">
        <v>206</v>
      </c>
      <c r="AQ1" s="47" t="s">
        <v>1033</v>
      </c>
      <c r="AR1" s="47" t="s">
        <v>694</v>
      </c>
      <c r="AT1" s="388" t="s">
        <v>1715</v>
      </c>
      <c r="AU1" s="388" t="s">
        <v>1249</v>
      </c>
      <c r="AV1" s="388" t="s">
        <v>168</v>
      </c>
      <c r="AW1" s="388" t="s">
        <v>219</v>
      </c>
      <c r="AX1" s="388" t="s">
        <v>220</v>
      </c>
      <c r="AY1" s="388" t="s">
        <v>1682</v>
      </c>
      <c r="AZ1" s="388" t="s">
        <v>1683</v>
      </c>
      <c r="BA1" s="388" t="s">
        <v>834</v>
      </c>
    </row>
    <row r="2" spans="1:53" ht="12.75" customHeight="1" x14ac:dyDescent="0.2">
      <c r="A2" s="250" t="s">
        <v>1318</v>
      </c>
      <c r="B2" s="251" t="s">
        <v>1319</v>
      </c>
      <c r="C2" s="250" t="s">
        <v>1320</v>
      </c>
      <c r="D2" s="250" t="s">
        <v>179</v>
      </c>
      <c r="E2" s="250" t="s">
        <v>1315</v>
      </c>
      <c r="F2" s="250" t="s">
        <v>1315</v>
      </c>
      <c r="G2" s="250" t="s">
        <v>179</v>
      </c>
      <c r="H2" s="250" t="s">
        <v>1321</v>
      </c>
      <c r="I2" s="250" t="s">
        <v>1321</v>
      </c>
      <c r="K2" s="251">
        <v>8001</v>
      </c>
      <c r="L2" s="252">
        <v>16</v>
      </c>
      <c r="M2" s="253">
        <v>42456</v>
      </c>
      <c r="N2" s="250" t="s">
        <v>1265</v>
      </c>
      <c r="O2" s="254" t="s">
        <v>179</v>
      </c>
      <c r="P2" s="254">
        <v>12</v>
      </c>
      <c r="Q2" s="252">
        <v>235</v>
      </c>
      <c r="R2" s="250">
        <v>4.46414225E-2</v>
      </c>
      <c r="S2" s="250">
        <v>5.106382978723404E-2</v>
      </c>
      <c r="T2" s="250">
        <v>268.80863843440471</v>
      </c>
      <c r="U2" s="250" t="s">
        <v>178</v>
      </c>
      <c r="V2" s="250" t="s">
        <v>1266</v>
      </c>
      <c r="W2" s="250" t="s">
        <v>179</v>
      </c>
      <c r="X2" s="250" t="s">
        <v>1267</v>
      </c>
      <c r="Y2" s="250" t="s">
        <v>182</v>
      </c>
      <c r="Z2" s="250" t="s">
        <v>152</v>
      </c>
      <c r="AA2" s="250">
        <v>1</v>
      </c>
      <c r="AB2" s="250" t="s">
        <v>1317</v>
      </c>
      <c r="AC2" s="250" t="s">
        <v>1321</v>
      </c>
      <c r="AD2" s="177"/>
      <c r="AE2" s="177">
        <v>0</v>
      </c>
      <c r="AF2" s="177">
        <v>99</v>
      </c>
      <c r="AG2" s="177" t="s">
        <v>1423</v>
      </c>
      <c r="AH2" s="177"/>
      <c r="AI2" s="49">
        <v>0</v>
      </c>
      <c r="AJ2" s="79">
        <v>10</v>
      </c>
      <c r="AK2" s="381">
        <v>0</v>
      </c>
      <c r="AL2" s="381">
        <v>8760</v>
      </c>
      <c r="AN2" s="177" t="s">
        <v>1491</v>
      </c>
      <c r="AO2" s="49" t="str">
        <f>""</f>
        <v/>
      </c>
      <c r="AP2" s="177">
        <v>39</v>
      </c>
      <c r="AQ2" s="177">
        <v>61</v>
      </c>
      <c r="AR2" s="337">
        <v>1</v>
      </c>
      <c r="AT2" s="49" t="s">
        <v>1720</v>
      </c>
      <c r="AU2" s="49">
        <v>305401</v>
      </c>
      <c r="AV2" s="49">
        <v>1.5</v>
      </c>
      <c r="AW2" s="389"/>
      <c r="AX2" s="389">
        <v>5.5</v>
      </c>
      <c r="AY2" s="389">
        <v>0</v>
      </c>
      <c r="AZ2" s="389">
        <v>8760</v>
      </c>
      <c r="BA2" s="389" t="s">
        <v>179</v>
      </c>
    </row>
    <row r="3" spans="1:53" ht="12.75" customHeight="1" x14ac:dyDescent="0.2">
      <c r="A3" s="250" t="s">
        <v>1288</v>
      </c>
      <c r="B3" s="251" t="s">
        <v>1289</v>
      </c>
      <c r="C3" s="250" t="s">
        <v>1290</v>
      </c>
      <c r="D3" s="250" t="s">
        <v>179</v>
      </c>
      <c r="E3" s="250" t="s">
        <v>1291</v>
      </c>
      <c r="F3" s="250" t="s">
        <v>1292</v>
      </c>
      <c r="G3" s="250" t="s">
        <v>179</v>
      </c>
      <c r="H3" s="250" t="s">
        <v>1293</v>
      </c>
      <c r="I3" s="250" t="s">
        <v>1294</v>
      </c>
      <c r="K3" s="251">
        <v>3011</v>
      </c>
      <c r="L3" s="252">
        <v>9</v>
      </c>
      <c r="M3" s="253">
        <v>42456</v>
      </c>
      <c r="N3" s="250" t="s">
        <v>1265</v>
      </c>
      <c r="O3" s="254" t="s">
        <v>179</v>
      </c>
      <c r="P3" s="254">
        <v>5</v>
      </c>
      <c r="Q3" s="252">
        <v>85</v>
      </c>
      <c r="R3" s="250">
        <v>1.61468975E-2</v>
      </c>
      <c r="S3" s="250">
        <v>5.8823529411764705E-2</v>
      </c>
      <c r="T3" s="250">
        <v>309.65700996120154</v>
      </c>
      <c r="U3" s="250" t="s">
        <v>178</v>
      </c>
      <c r="V3" s="250" t="s">
        <v>1266</v>
      </c>
      <c r="W3" s="250" t="s">
        <v>179</v>
      </c>
      <c r="X3" s="250" t="s">
        <v>1267</v>
      </c>
      <c r="Y3" s="250" t="s">
        <v>182</v>
      </c>
      <c r="Z3" s="250" t="s">
        <v>152</v>
      </c>
      <c r="AA3" s="250">
        <v>1</v>
      </c>
      <c r="AB3" s="250" t="s">
        <v>181</v>
      </c>
      <c r="AC3" s="177" t="s">
        <v>1489</v>
      </c>
      <c r="AD3" s="177" t="s">
        <v>1037</v>
      </c>
      <c r="AE3" s="177">
        <v>27</v>
      </c>
      <c r="AF3" s="177">
        <v>43</v>
      </c>
      <c r="AG3" s="177" t="s">
        <v>1433</v>
      </c>
      <c r="AH3" s="177" t="s">
        <v>1438</v>
      </c>
      <c r="AI3" s="49">
        <v>0</v>
      </c>
      <c r="AJ3" s="79">
        <v>12</v>
      </c>
      <c r="AK3" s="381">
        <v>0</v>
      </c>
      <c r="AL3" s="381">
        <v>8760</v>
      </c>
      <c r="AN3" s="177" t="s">
        <v>1493</v>
      </c>
      <c r="AO3" s="49" t="str">
        <f>""</f>
        <v/>
      </c>
      <c r="AP3" s="177">
        <v>74</v>
      </c>
      <c r="AQ3" s="177">
        <v>101</v>
      </c>
      <c r="AR3" s="337">
        <v>2</v>
      </c>
      <c r="AT3" s="49" t="s">
        <v>1723</v>
      </c>
      <c r="AU3" s="49">
        <v>305402</v>
      </c>
      <c r="AV3" s="49">
        <v>1.25</v>
      </c>
      <c r="AW3" s="389"/>
      <c r="AX3" s="389">
        <v>5.5</v>
      </c>
      <c r="AY3" s="389">
        <v>0</v>
      </c>
      <c r="AZ3" s="389">
        <v>8760</v>
      </c>
      <c r="BA3" s="389" t="s">
        <v>179</v>
      </c>
    </row>
    <row r="4" spans="1:53" ht="12.75" customHeight="1" x14ac:dyDescent="0.2">
      <c r="A4" s="250" t="s">
        <v>1748</v>
      </c>
      <c r="B4" s="251" t="s">
        <v>1749</v>
      </c>
      <c r="C4" s="250" t="s">
        <v>1750</v>
      </c>
      <c r="D4" s="250" t="s">
        <v>179</v>
      </c>
      <c r="E4" s="250" t="s">
        <v>1291</v>
      </c>
      <c r="F4" s="250" t="s">
        <v>1292</v>
      </c>
      <c r="G4" s="250" t="s">
        <v>179</v>
      </c>
      <c r="H4" s="250" t="s">
        <v>1295</v>
      </c>
      <c r="I4" s="250" t="s">
        <v>1296</v>
      </c>
      <c r="K4" s="251">
        <v>3009</v>
      </c>
      <c r="L4" s="252">
        <v>9</v>
      </c>
      <c r="M4" s="253">
        <v>42541</v>
      </c>
      <c r="N4" s="250" t="s">
        <v>1751</v>
      </c>
      <c r="O4" s="254" t="s">
        <v>179</v>
      </c>
      <c r="P4" s="254">
        <v>7</v>
      </c>
      <c r="Q4" s="252">
        <v>149</v>
      </c>
      <c r="S4" s="250">
        <v>4.6979865771812082E-2</v>
      </c>
      <c r="U4" s="250" t="s">
        <v>178</v>
      </c>
      <c r="W4" s="250" t="s">
        <v>179</v>
      </c>
      <c r="X4" s="250" t="s">
        <v>1267</v>
      </c>
      <c r="Y4" s="250" t="s">
        <v>182</v>
      </c>
      <c r="Z4" s="250" t="s">
        <v>152</v>
      </c>
      <c r="AA4" s="250">
        <v>1</v>
      </c>
      <c r="AB4" s="250" t="s">
        <v>181</v>
      </c>
      <c r="AC4" s="177" t="s">
        <v>1490</v>
      </c>
      <c r="AD4" s="177" t="s">
        <v>1038</v>
      </c>
      <c r="AE4" s="177">
        <v>52</v>
      </c>
      <c r="AF4" s="177">
        <v>71</v>
      </c>
      <c r="AG4" s="177" t="s">
        <v>1730</v>
      </c>
      <c r="AH4" s="177" t="s">
        <v>1731</v>
      </c>
      <c r="AI4" s="49">
        <v>6</v>
      </c>
      <c r="AJ4" s="79">
        <v>21</v>
      </c>
      <c r="AK4" s="381">
        <v>0</v>
      </c>
      <c r="AL4" s="381">
        <v>8760</v>
      </c>
      <c r="AN4" s="177" t="s">
        <v>1642</v>
      </c>
      <c r="AO4" s="49" t="str">
        <f>""</f>
        <v/>
      </c>
      <c r="AP4" s="177">
        <v>63</v>
      </c>
      <c r="AQ4" s="177">
        <v>94</v>
      </c>
      <c r="AR4" s="49">
        <v>3</v>
      </c>
      <c r="AT4" s="49" t="s">
        <v>1721</v>
      </c>
      <c r="AU4" s="49">
        <v>305501</v>
      </c>
      <c r="AV4" s="49">
        <v>0.75</v>
      </c>
      <c r="AW4" s="389"/>
      <c r="AX4" s="389">
        <v>7.2</v>
      </c>
      <c r="AY4" s="389">
        <v>0</v>
      </c>
      <c r="AZ4" s="389">
        <v>8760</v>
      </c>
      <c r="BA4" s="389" t="s">
        <v>179</v>
      </c>
    </row>
    <row r="5" spans="1:53" ht="12.75" customHeight="1" x14ac:dyDescent="0.2">
      <c r="A5" s="250" t="s">
        <v>1278</v>
      </c>
      <c r="B5" s="251" t="s">
        <v>1512</v>
      </c>
      <c r="C5" s="250" t="s">
        <v>1513</v>
      </c>
      <c r="D5" s="250" t="s">
        <v>179</v>
      </c>
      <c r="E5" s="250" t="s">
        <v>1279</v>
      </c>
      <c r="F5" s="250" t="s">
        <v>1280</v>
      </c>
      <c r="G5" s="250" t="s">
        <v>179</v>
      </c>
      <c r="H5" s="250" t="s">
        <v>1511</v>
      </c>
      <c r="I5" s="250" t="s">
        <v>1514</v>
      </c>
      <c r="K5" s="251">
        <v>3007</v>
      </c>
      <c r="L5" s="252">
        <v>9</v>
      </c>
      <c r="M5" s="253">
        <v>42456</v>
      </c>
      <c r="N5" s="250" t="s">
        <v>1265</v>
      </c>
      <c r="O5" s="254" t="s">
        <v>179</v>
      </c>
      <c r="P5" s="254">
        <v>12</v>
      </c>
      <c r="Q5" s="252">
        <v>196</v>
      </c>
      <c r="R5" s="250">
        <v>3.7213849650000005E-2</v>
      </c>
      <c r="S5" s="250">
        <v>6.1255742725880552E-2</v>
      </c>
      <c r="T5" s="250">
        <v>322.46059230262944</v>
      </c>
      <c r="U5" s="250" t="s">
        <v>178</v>
      </c>
      <c r="V5" s="250" t="s">
        <v>1266</v>
      </c>
      <c r="W5" s="250" t="s">
        <v>179</v>
      </c>
      <c r="X5" s="250" t="s">
        <v>1267</v>
      </c>
      <c r="Y5" s="250" t="s">
        <v>182</v>
      </c>
      <c r="Z5" s="250" t="s">
        <v>152</v>
      </c>
      <c r="AA5" s="250">
        <v>1</v>
      </c>
      <c r="AB5" s="250" t="s">
        <v>1759</v>
      </c>
      <c r="AC5" s="177" t="s">
        <v>1515</v>
      </c>
      <c r="AD5" s="177" t="s">
        <v>1516</v>
      </c>
      <c r="AE5" s="177">
        <v>44</v>
      </c>
      <c r="AF5" s="177">
        <v>66</v>
      </c>
      <c r="AG5" s="177" t="s">
        <v>1431</v>
      </c>
      <c r="AH5" s="177" t="s">
        <v>1436</v>
      </c>
      <c r="AI5" s="49">
        <v>0</v>
      </c>
      <c r="AJ5" s="79">
        <v>15</v>
      </c>
      <c r="AK5" s="381">
        <v>0</v>
      </c>
      <c r="AL5" s="381">
        <v>8760</v>
      </c>
      <c r="AN5" s="177" t="s">
        <v>1644</v>
      </c>
      <c r="AO5" s="49" t="str">
        <f>""</f>
        <v/>
      </c>
      <c r="AP5" s="177">
        <v>49</v>
      </c>
      <c r="AQ5" s="177">
        <v>73</v>
      </c>
      <c r="AR5" s="337">
        <v>4</v>
      </c>
      <c r="AT5" s="48" t="s">
        <v>1722</v>
      </c>
      <c r="AU5" s="49">
        <v>305502</v>
      </c>
      <c r="AV5" s="49">
        <v>0.5</v>
      </c>
      <c r="AW5" s="389"/>
      <c r="AX5" s="389">
        <v>7.2</v>
      </c>
      <c r="AY5" s="389">
        <v>0</v>
      </c>
      <c r="AZ5" s="389">
        <v>8760</v>
      </c>
      <c r="BA5" s="389" t="s">
        <v>179</v>
      </c>
    </row>
    <row r="6" spans="1:53" ht="12.75" customHeight="1" x14ac:dyDescent="0.2">
      <c r="A6" s="250" t="s">
        <v>1271</v>
      </c>
      <c r="B6" s="251" t="s">
        <v>1272</v>
      </c>
      <c r="C6" s="250" t="s">
        <v>1273</v>
      </c>
      <c r="D6" s="250" t="s">
        <v>179</v>
      </c>
      <c r="E6" s="250" t="s">
        <v>1274</v>
      </c>
      <c r="F6" s="250" t="s">
        <v>1275</v>
      </c>
      <c r="G6" s="250" t="s">
        <v>179</v>
      </c>
      <c r="H6" s="250" t="s">
        <v>1276</v>
      </c>
      <c r="I6" s="250" t="s">
        <v>1277</v>
      </c>
      <c r="K6" s="251">
        <v>3012</v>
      </c>
      <c r="L6" s="252">
        <v>9</v>
      </c>
      <c r="M6" s="253">
        <v>42456</v>
      </c>
      <c r="N6" s="250" t="s">
        <v>1265</v>
      </c>
      <c r="O6" s="254" t="s">
        <v>179</v>
      </c>
      <c r="P6" s="254">
        <v>11</v>
      </c>
      <c r="Q6" s="252">
        <v>148</v>
      </c>
      <c r="R6" s="250">
        <v>2.8114598000000001E-2</v>
      </c>
      <c r="S6" s="250">
        <v>7.4324324324324328E-2</v>
      </c>
      <c r="T6" s="250">
        <v>391.25581664016676</v>
      </c>
      <c r="U6" s="250" t="s">
        <v>178</v>
      </c>
      <c r="V6" s="250" t="s">
        <v>1266</v>
      </c>
      <c r="W6" s="250" t="s">
        <v>179</v>
      </c>
      <c r="X6" s="250" t="s">
        <v>1267</v>
      </c>
      <c r="Y6" s="250" t="s">
        <v>182</v>
      </c>
      <c r="Z6" s="250" t="s">
        <v>152</v>
      </c>
      <c r="AA6" s="250">
        <v>1</v>
      </c>
      <c r="AB6" s="250" t="s">
        <v>1759</v>
      </c>
      <c r="AC6" s="177" t="s">
        <v>1462</v>
      </c>
      <c r="AD6" s="177" t="s">
        <v>1039</v>
      </c>
      <c r="AE6" s="177">
        <v>34</v>
      </c>
      <c r="AF6" s="177">
        <v>51</v>
      </c>
      <c r="AG6" s="177" t="s">
        <v>1430</v>
      </c>
      <c r="AH6" s="177" t="s">
        <v>1435</v>
      </c>
      <c r="AI6" s="49">
        <v>0</v>
      </c>
      <c r="AJ6" s="79">
        <v>14</v>
      </c>
      <c r="AK6" s="381">
        <v>0</v>
      </c>
      <c r="AL6" s="381">
        <v>8760</v>
      </c>
      <c r="AN6" s="177" t="s">
        <v>1646</v>
      </c>
      <c r="AO6" s="49" t="str">
        <f>""</f>
        <v/>
      </c>
      <c r="AP6" s="177">
        <v>67</v>
      </c>
      <c r="AQ6" s="177">
        <v>130</v>
      </c>
      <c r="AR6" s="337">
        <v>5</v>
      </c>
      <c r="AT6" s="49" t="s">
        <v>1724</v>
      </c>
      <c r="AU6" s="49">
        <v>305401</v>
      </c>
      <c r="AV6" s="49">
        <v>1.5</v>
      </c>
      <c r="AW6" s="389"/>
      <c r="AX6" s="389">
        <v>5.5</v>
      </c>
      <c r="AY6" s="389">
        <v>8500</v>
      </c>
      <c r="AZ6" s="389">
        <v>8760</v>
      </c>
      <c r="BA6" s="389" t="s">
        <v>620</v>
      </c>
    </row>
    <row r="7" spans="1:53" ht="12.75" customHeight="1" x14ac:dyDescent="0.2">
      <c r="A7" s="250" t="s">
        <v>1281</v>
      </c>
      <c r="B7" s="251" t="s">
        <v>1282</v>
      </c>
      <c r="C7" s="250" t="s">
        <v>1283</v>
      </c>
      <c r="D7" s="250" t="s">
        <v>179</v>
      </c>
      <c r="E7" s="250" t="s">
        <v>1284</v>
      </c>
      <c r="F7" s="250" t="s">
        <v>1285</v>
      </c>
      <c r="G7" s="250" t="s">
        <v>179</v>
      </c>
      <c r="H7" s="250" t="s">
        <v>1286</v>
      </c>
      <c r="I7" s="250" t="s">
        <v>1287</v>
      </c>
      <c r="K7" s="251">
        <v>3008</v>
      </c>
      <c r="L7" s="252">
        <v>9</v>
      </c>
      <c r="M7" s="253">
        <v>42456</v>
      </c>
      <c r="N7" s="250" t="s">
        <v>1265</v>
      </c>
      <c r="O7" s="254" t="s">
        <v>179</v>
      </c>
      <c r="P7" s="254">
        <v>15</v>
      </c>
      <c r="Q7" s="252">
        <v>251</v>
      </c>
      <c r="R7" s="250">
        <v>4.7585856750000002E-2</v>
      </c>
      <c r="S7" s="250">
        <v>5.9880239520958084E-2</v>
      </c>
      <c r="T7" s="250">
        <v>315.21971073894764</v>
      </c>
      <c r="U7" s="250" t="s">
        <v>178</v>
      </c>
      <c r="V7" s="250" t="s">
        <v>1266</v>
      </c>
      <c r="W7" s="250" t="s">
        <v>179</v>
      </c>
      <c r="X7" s="250" t="s">
        <v>1267</v>
      </c>
      <c r="Y7" s="250" t="s">
        <v>182</v>
      </c>
      <c r="Z7" s="250" t="s">
        <v>152</v>
      </c>
      <c r="AA7" s="250">
        <v>1</v>
      </c>
      <c r="AB7" s="250" t="s">
        <v>1759</v>
      </c>
      <c r="AC7" s="177" t="s">
        <v>1463</v>
      </c>
      <c r="AD7" s="177" t="s">
        <v>1040</v>
      </c>
      <c r="AE7" s="177">
        <v>47</v>
      </c>
      <c r="AF7" s="177">
        <v>91</v>
      </c>
      <c r="AG7" s="177" t="s">
        <v>1432</v>
      </c>
      <c r="AH7" s="177" t="s">
        <v>1437</v>
      </c>
      <c r="AI7" s="49">
        <v>0</v>
      </c>
      <c r="AJ7" s="79">
        <v>21</v>
      </c>
      <c r="AK7" s="381">
        <v>0</v>
      </c>
      <c r="AL7" s="381">
        <v>8760</v>
      </c>
      <c r="AN7" s="177" t="s">
        <v>1489</v>
      </c>
      <c r="AO7" s="49" t="str">
        <f>""</f>
        <v/>
      </c>
      <c r="AP7" s="177">
        <v>27</v>
      </c>
      <c r="AQ7" s="177">
        <v>43</v>
      </c>
      <c r="AR7" s="337">
        <v>6</v>
      </c>
      <c r="AT7" s="49" t="s">
        <v>1728</v>
      </c>
      <c r="AU7" s="49">
        <v>305402</v>
      </c>
      <c r="AV7" s="49">
        <v>1.25</v>
      </c>
      <c r="AW7" s="389"/>
      <c r="AX7" s="389">
        <v>5.5</v>
      </c>
      <c r="AY7" s="389">
        <v>8500</v>
      </c>
      <c r="AZ7" s="389">
        <v>8760</v>
      </c>
      <c r="BA7" s="389" t="s">
        <v>620</v>
      </c>
    </row>
    <row r="8" spans="1:53" ht="12.75" customHeight="1" x14ac:dyDescent="0.2">
      <c r="A8" s="250" t="s">
        <v>1765</v>
      </c>
      <c r="B8" s="251" t="s">
        <v>1766</v>
      </c>
      <c r="C8" s="250" t="s">
        <v>1767</v>
      </c>
      <c r="D8" s="250" t="s">
        <v>179</v>
      </c>
      <c r="E8" s="250" t="s">
        <v>1268</v>
      </c>
      <c r="F8" s="250" t="s">
        <v>1763</v>
      </c>
      <c r="G8" s="250" t="s">
        <v>179</v>
      </c>
      <c r="H8" s="250" t="s">
        <v>1297</v>
      </c>
      <c r="I8" s="250" t="s">
        <v>1768</v>
      </c>
      <c r="K8" s="251" t="s">
        <v>1298</v>
      </c>
      <c r="L8" s="252">
        <v>9</v>
      </c>
      <c r="M8" s="253">
        <v>42541</v>
      </c>
      <c r="N8" s="250" t="s">
        <v>1751</v>
      </c>
      <c r="O8" s="254" t="s">
        <v>620</v>
      </c>
      <c r="P8" s="254">
        <v>60</v>
      </c>
      <c r="U8" s="250" t="s">
        <v>178</v>
      </c>
      <c r="W8" s="250" t="s">
        <v>179</v>
      </c>
      <c r="X8" s="250" t="s">
        <v>1267</v>
      </c>
      <c r="Y8" s="250" t="s">
        <v>182</v>
      </c>
      <c r="Z8" s="250" t="s">
        <v>152</v>
      </c>
      <c r="AA8" s="250">
        <v>1</v>
      </c>
      <c r="AB8" s="250" t="s">
        <v>1759</v>
      </c>
      <c r="AC8" s="177" t="s">
        <v>1886</v>
      </c>
      <c r="AD8" s="177" t="s">
        <v>1041</v>
      </c>
      <c r="AE8" s="177">
        <v>99</v>
      </c>
      <c r="AF8" s="177">
        <v>176</v>
      </c>
      <c r="AG8" s="177" t="s">
        <v>1464</v>
      </c>
      <c r="AH8" s="177" t="s">
        <v>1434</v>
      </c>
      <c r="AI8" s="49">
        <v>0</v>
      </c>
      <c r="AJ8" s="79">
        <v>81</v>
      </c>
      <c r="AK8" s="381">
        <v>8500</v>
      </c>
      <c r="AL8" s="381">
        <v>8760</v>
      </c>
      <c r="AN8" s="177" t="s">
        <v>1490</v>
      </c>
      <c r="AO8" s="49" t="str">
        <f>""</f>
        <v/>
      </c>
      <c r="AP8" s="177">
        <v>52</v>
      </c>
      <c r="AQ8" s="177">
        <v>71</v>
      </c>
      <c r="AR8" s="49">
        <v>7</v>
      </c>
      <c r="AT8" s="49" t="s">
        <v>1727</v>
      </c>
      <c r="AU8" s="49">
        <v>305501</v>
      </c>
      <c r="AV8" s="49">
        <v>0.75</v>
      </c>
      <c r="AW8" s="389"/>
      <c r="AX8" s="389">
        <v>7.2</v>
      </c>
      <c r="AY8" s="389">
        <v>8500</v>
      </c>
      <c r="AZ8" s="389">
        <v>8760</v>
      </c>
      <c r="BA8" s="389" t="s">
        <v>620</v>
      </c>
    </row>
    <row r="9" spans="1:53" ht="12.75" customHeight="1" x14ac:dyDescent="0.2">
      <c r="A9" s="250" t="s">
        <v>1760</v>
      </c>
      <c r="B9" s="251" t="s">
        <v>1761</v>
      </c>
      <c r="C9" s="250" t="s">
        <v>1762</v>
      </c>
      <c r="D9" s="250" t="s">
        <v>179</v>
      </c>
      <c r="E9" s="250" t="s">
        <v>1268</v>
      </c>
      <c r="F9" s="250" t="s">
        <v>1763</v>
      </c>
      <c r="G9" s="250" t="s">
        <v>179</v>
      </c>
      <c r="H9" s="250" t="s">
        <v>1269</v>
      </c>
      <c r="I9" s="250" t="s">
        <v>1764</v>
      </c>
      <c r="K9" s="251" t="s">
        <v>1035</v>
      </c>
      <c r="L9" s="252">
        <v>12</v>
      </c>
      <c r="M9" s="253">
        <v>42541</v>
      </c>
      <c r="N9" s="250" t="s">
        <v>1751</v>
      </c>
      <c r="O9" s="254" t="s">
        <v>179</v>
      </c>
      <c r="P9" s="254">
        <v>50</v>
      </c>
      <c r="U9" s="250" t="s">
        <v>178</v>
      </c>
      <c r="W9" s="250" t="s">
        <v>179</v>
      </c>
      <c r="X9" s="250" t="s">
        <v>1267</v>
      </c>
      <c r="Y9" s="250" t="s">
        <v>182</v>
      </c>
      <c r="Z9" s="250" t="s">
        <v>152</v>
      </c>
      <c r="AA9" s="250">
        <v>1</v>
      </c>
      <c r="AB9" s="250" t="s">
        <v>1759</v>
      </c>
      <c r="AC9" s="177" t="s">
        <v>1883</v>
      </c>
      <c r="AD9" s="177" t="s">
        <v>1041</v>
      </c>
      <c r="AE9" s="177">
        <v>99</v>
      </c>
      <c r="AF9" s="177">
        <v>176</v>
      </c>
      <c r="AG9" s="177" t="s">
        <v>1465</v>
      </c>
      <c r="AH9" s="177" t="s">
        <v>1434</v>
      </c>
      <c r="AI9" s="49">
        <v>0</v>
      </c>
      <c r="AJ9" s="79">
        <v>81</v>
      </c>
      <c r="AK9" s="381">
        <v>0</v>
      </c>
      <c r="AL9" s="381">
        <v>8760</v>
      </c>
      <c r="AN9" s="177" t="s">
        <v>1515</v>
      </c>
      <c r="AO9" s="49" t="str">
        <f>""</f>
        <v/>
      </c>
      <c r="AP9" s="177">
        <v>44</v>
      </c>
      <c r="AQ9" s="177">
        <v>66</v>
      </c>
      <c r="AR9" s="337">
        <v>8</v>
      </c>
      <c r="AT9" s="48" t="s">
        <v>1726</v>
      </c>
      <c r="AU9" s="49">
        <v>305502</v>
      </c>
      <c r="AV9" s="49">
        <v>0.5</v>
      </c>
      <c r="AW9" s="389"/>
      <c r="AX9" s="389">
        <v>7.2</v>
      </c>
      <c r="AY9" s="389">
        <v>8500</v>
      </c>
      <c r="AZ9" s="389">
        <v>8760</v>
      </c>
      <c r="BA9" s="389" t="s">
        <v>620</v>
      </c>
    </row>
    <row r="10" spans="1:53" ht="12.75" customHeight="1" x14ac:dyDescent="0.2">
      <c r="A10" s="250" t="s">
        <v>1776</v>
      </c>
      <c r="B10" s="251" t="s">
        <v>1777</v>
      </c>
      <c r="C10" s="250" t="s">
        <v>1778</v>
      </c>
      <c r="D10" s="250" t="s">
        <v>179</v>
      </c>
      <c r="E10" s="250" t="s">
        <v>1772</v>
      </c>
      <c r="F10" s="250" t="s">
        <v>1773</v>
      </c>
      <c r="G10" s="250" t="s">
        <v>179</v>
      </c>
      <c r="H10" s="250" t="s">
        <v>1299</v>
      </c>
      <c r="I10" s="250" t="s">
        <v>1779</v>
      </c>
      <c r="K10" s="251" t="s">
        <v>1300</v>
      </c>
      <c r="L10" s="252">
        <v>9</v>
      </c>
      <c r="M10" s="253">
        <v>42541</v>
      </c>
      <c r="N10" s="250" t="s">
        <v>1751</v>
      </c>
      <c r="O10" s="254" t="s">
        <v>620</v>
      </c>
      <c r="P10" s="254">
        <v>80</v>
      </c>
      <c r="U10" s="250" t="s">
        <v>178</v>
      </c>
      <c r="W10" s="250" t="s">
        <v>179</v>
      </c>
      <c r="X10" s="250" t="s">
        <v>1267</v>
      </c>
      <c r="Y10" s="250" t="s">
        <v>182</v>
      </c>
      <c r="Z10" s="250" t="s">
        <v>152</v>
      </c>
      <c r="AA10" s="250">
        <v>1</v>
      </c>
      <c r="AB10" s="250" t="s">
        <v>1759</v>
      </c>
      <c r="AC10" s="177" t="s">
        <v>1887</v>
      </c>
      <c r="AD10" s="177" t="s">
        <v>1042</v>
      </c>
      <c r="AE10" s="177">
        <v>175</v>
      </c>
      <c r="AF10" s="177">
        <v>301</v>
      </c>
      <c r="AG10" s="177" t="s">
        <v>1733</v>
      </c>
      <c r="AH10" s="177" t="s">
        <v>1737</v>
      </c>
      <c r="AI10" s="49">
        <v>61</v>
      </c>
      <c r="AJ10" s="79">
        <v>131</v>
      </c>
      <c r="AK10" s="381">
        <v>8500</v>
      </c>
      <c r="AL10" s="381">
        <v>8760</v>
      </c>
      <c r="AN10" s="177" t="s">
        <v>1462</v>
      </c>
      <c r="AO10" s="49" t="str">
        <f>""</f>
        <v/>
      </c>
      <c r="AP10" s="177">
        <v>34</v>
      </c>
      <c r="AQ10" s="177">
        <v>51</v>
      </c>
      <c r="AR10" s="337">
        <v>9</v>
      </c>
    </row>
    <row r="11" spans="1:53" ht="12.75" customHeight="1" x14ac:dyDescent="0.2">
      <c r="A11" s="250" t="s">
        <v>1769</v>
      </c>
      <c r="B11" s="251" t="s">
        <v>1770</v>
      </c>
      <c r="C11" s="250" t="s">
        <v>1771</v>
      </c>
      <c r="D11" s="250" t="s">
        <v>179</v>
      </c>
      <c r="E11" s="250" t="s">
        <v>1772</v>
      </c>
      <c r="F11" s="250" t="s">
        <v>1773</v>
      </c>
      <c r="G11" s="250" t="s">
        <v>179</v>
      </c>
      <c r="H11" s="250" t="s">
        <v>1270</v>
      </c>
      <c r="I11" s="250" t="s">
        <v>1774</v>
      </c>
      <c r="K11" s="251" t="s">
        <v>1775</v>
      </c>
      <c r="L11" s="252">
        <v>12</v>
      </c>
      <c r="M11" s="253">
        <v>42541</v>
      </c>
      <c r="N11" s="250" t="s">
        <v>1751</v>
      </c>
      <c r="O11" s="254" t="s">
        <v>179</v>
      </c>
      <c r="P11" s="254">
        <v>70</v>
      </c>
      <c r="U11" s="250" t="s">
        <v>178</v>
      </c>
      <c r="W11" s="250" t="s">
        <v>179</v>
      </c>
      <c r="X11" s="250" t="s">
        <v>1267</v>
      </c>
      <c r="Y11" s="250" t="s">
        <v>182</v>
      </c>
      <c r="Z11" s="250" t="s">
        <v>152</v>
      </c>
      <c r="AA11" s="250">
        <v>1</v>
      </c>
      <c r="AB11" s="250" t="s">
        <v>1759</v>
      </c>
      <c r="AC11" s="177" t="s">
        <v>1884</v>
      </c>
      <c r="AD11" s="177" t="s">
        <v>1042</v>
      </c>
      <c r="AE11" s="177">
        <v>175</v>
      </c>
      <c r="AF11" s="177">
        <v>301</v>
      </c>
      <c r="AG11" s="177" t="s">
        <v>1734</v>
      </c>
      <c r="AH11" s="177" t="s">
        <v>1737</v>
      </c>
      <c r="AI11" s="49">
        <v>61</v>
      </c>
      <c r="AJ11" s="79">
        <v>131</v>
      </c>
      <c r="AK11" s="381">
        <v>0</v>
      </c>
      <c r="AL11" s="381">
        <v>8760</v>
      </c>
      <c r="AN11" s="177" t="s">
        <v>1463</v>
      </c>
      <c r="AO11" s="49" t="str">
        <f>""</f>
        <v/>
      </c>
      <c r="AP11" s="177">
        <v>47</v>
      </c>
      <c r="AQ11" s="177">
        <v>91</v>
      </c>
      <c r="AR11" s="337">
        <v>10</v>
      </c>
    </row>
    <row r="12" spans="1:53" ht="12.75" customHeight="1" x14ac:dyDescent="0.2">
      <c r="A12" s="250" t="s">
        <v>1787</v>
      </c>
      <c r="B12" s="251" t="s">
        <v>1788</v>
      </c>
      <c r="C12" s="250" t="s">
        <v>1789</v>
      </c>
      <c r="D12" s="250" t="s">
        <v>179</v>
      </c>
      <c r="E12" s="250" t="s">
        <v>1783</v>
      </c>
      <c r="F12" s="250" t="s">
        <v>1784</v>
      </c>
      <c r="G12" s="250" t="s">
        <v>179</v>
      </c>
      <c r="H12" s="250" t="s">
        <v>1790</v>
      </c>
      <c r="I12" s="250" t="s">
        <v>1791</v>
      </c>
      <c r="K12" s="251" t="s">
        <v>1301</v>
      </c>
      <c r="L12" s="252">
        <v>9</v>
      </c>
      <c r="M12" s="253">
        <v>42541</v>
      </c>
      <c r="N12" s="250" t="s">
        <v>1751</v>
      </c>
      <c r="O12" s="254" t="s">
        <v>620</v>
      </c>
      <c r="P12" s="254">
        <v>115</v>
      </c>
      <c r="U12" s="250" t="s">
        <v>178</v>
      </c>
      <c r="W12" s="250" t="s">
        <v>179</v>
      </c>
      <c r="X12" s="250" t="s">
        <v>1267</v>
      </c>
      <c r="Y12" s="250" t="s">
        <v>182</v>
      </c>
      <c r="Z12" s="250" t="s">
        <v>152</v>
      </c>
      <c r="AA12" s="250">
        <v>1</v>
      </c>
      <c r="AB12" s="250" t="s">
        <v>1759</v>
      </c>
      <c r="AC12" s="177" t="s">
        <v>1888</v>
      </c>
      <c r="AD12" s="177" t="s">
        <v>1732</v>
      </c>
      <c r="AE12" s="177">
        <v>300</v>
      </c>
      <c r="AF12" s="177">
        <v>501</v>
      </c>
      <c r="AG12" s="177" t="s">
        <v>1735</v>
      </c>
      <c r="AH12" s="177" t="s">
        <v>1738</v>
      </c>
      <c r="AI12" s="49">
        <v>84</v>
      </c>
      <c r="AJ12" s="79">
        <v>226</v>
      </c>
      <c r="AK12" s="381">
        <v>8500</v>
      </c>
      <c r="AL12" s="381">
        <v>8760</v>
      </c>
      <c r="AN12" s="177" t="s">
        <v>1883</v>
      </c>
      <c r="AO12" s="49" t="str">
        <f>""</f>
        <v/>
      </c>
      <c r="AP12" s="177">
        <v>99</v>
      </c>
      <c r="AQ12" s="177">
        <v>176</v>
      </c>
      <c r="AR12" s="49">
        <v>11</v>
      </c>
    </row>
    <row r="13" spans="1:53" ht="12.75" customHeight="1" x14ac:dyDescent="0.2">
      <c r="A13" s="250" t="s">
        <v>1780</v>
      </c>
      <c r="B13" s="251" t="s">
        <v>1781</v>
      </c>
      <c r="C13" s="250" t="s">
        <v>1782</v>
      </c>
      <c r="D13" s="250" t="s">
        <v>179</v>
      </c>
      <c r="E13" s="250" t="s">
        <v>1783</v>
      </c>
      <c r="F13" s="250" t="s">
        <v>1784</v>
      </c>
      <c r="G13" s="250" t="s">
        <v>179</v>
      </c>
      <c r="H13" s="250" t="s">
        <v>1785</v>
      </c>
      <c r="I13" s="250" t="s">
        <v>1786</v>
      </c>
      <c r="K13" s="251" t="s">
        <v>1036</v>
      </c>
      <c r="L13" s="252">
        <v>12</v>
      </c>
      <c r="M13" s="253">
        <v>42541</v>
      </c>
      <c r="N13" s="250" t="s">
        <v>1751</v>
      </c>
      <c r="O13" s="254" t="s">
        <v>179</v>
      </c>
      <c r="P13" s="254">
        <v>105</v>
      </c>
      <c r="U13" s="250" t="s">
        <v>178</v>
      </c>
      <c r="W13" s="250" t="s">
        <v>179</v>
      </c>
      <c r="X13" s="250" t="s">
        <v>1267</v>
      </c>
      <c r="Y13" s="250" t="s">
        <v>182</v>
      </c>
      <c r="Z13" s="250" t="s">
        <v>152</v>
      </c>
      <c r="AA13" s="250">
        <v>1</v>
      </c>
      <c r="AB13" s="250" t="s">
        <v>1759</v>
      </c>
      <c r="AC13" s="177" t="s">
        <v>1885</v>
      </c>
      <c r="AD13" s="177" t="s">
        <v>1732</v>
      </c>
      <c r="AE13" s="177">
        <v>300</v>
      </c>
      <c r="AF13" s="177">
        <v>501</v>
      </c>
      <c r="AG13" s="177" t="s">
        <v>1736</v>
      </c>
      <c r="AH13" s="177" t="s">
        <v>1738</v>
      </c>
      <c r="AI13" s="49">
        <v>84</v>
      </c>
      <c r="AJ13" s="79">
        <v>226</v>
      </c>
      <c r="AK13" s="381">
        <v>0</v>
      </c>
      <c r="AL13" s="381">
        <v>8760</v>
      </c>
      <c r="AN13" s="177" t="s">
        <v>1884</v>
      </c>
      <c r="AO13" s="49" t="str">
        <f>""</f>
        <v/>
      </c>
      <c r="AP13" s="177">
        <v>175</v>
      </c>
      <c r="AQ13" s="177">
        <v>301</v>
      </c>
      <c r="AR13" s="337">
        <v>12</v>
      </c>
    </row>
    <row r="14" spans="1:53" ht="12.75" customHeight="1" x14ac:dyDescent="0.2">
      <c r="A14" s="250" t="s">
        <v>1288</v>
      </c>
      <c r="B14" s="251" t="s">
        <v>1289</v>
      </c>
      <c r="C14" s="250" t="s">
        <v>1290</v>
      </c>
      <c r="D14" s="250" t="s">
        <v>179</v>
      </c>
      <c r="E14" s="250" t="s">
        <v>1291</v>
      </c>
      <c r="F14" s="250" t="s">
        <v>1292</v>
      </c>
      <c r="G14" s="250" t="s">
        <v>179</v>
      </c>
      <c r="H14" s="250" t="s">
        <v>1293</v>
      </c>
      <c r="I14" s="250" t="s">
        <v>1294</v>
      </c>
      <c r="K14" s="251">
        <v>3011</v>
      </c>
      <c r="L14" s="252">
        <v>9</v>
      </c>
      <c r="M14" s="253">
        <v>42456</v>
      </c>
      <c r="N14" s="250" t="s">
        <v>1265</v>
      </c>
      <c r="O14" s="254" t="s">
        <v>179</v>
      </c>
      <c r="P14" s="254">
        <v>5</v>
      </c>
      <c r="Q14" s="252">
        <v>85</v>
      </c>
      <c r="R14" s="250">
        <v>1.61468975E-2</v>
      </c>
      <c r="S14" s="250">
        <v>5.8823529411764705E-2</v>
      </c>
      <c r="T14" s="250">
        <v>309.65700996120154</v>
      </c>
      <c r="U14" s="250" t="s">
        <v>178</v>
      </c>
      <c r="V14" s="250" t="s">
        <v>1266</v>
      </c>
      <c r="W14" s="250" t="s">
        <v>179</v>
      </c>
      <c r="X14" s="250" t="s">
        <v>1267</v>
      </c>
      <c r="Y14" s="250" t="s">
        <v>182</v>
      </c>
      <c r="Z14" s="250" t="s">
        <v>152</v>
      </c>
      <c r="AA14" s="250">
        <v>1</v>
      </c>
      <c r="AB14" s="250" t="s">
        <v>181</v>
      </c>
      <c r="AC14" s="177" t="s">
        <v>1491</v>
      </c>
      <c r="AD14" s="177" t="s">
        <v>1492</v>
      </c>
      <c r="AE14" s="177">
        <v>39</v>
      </c>
      <c r="AF14" s="177">
        <v>61</v>
      </c>
      <c r="AG14" s="177" t="s">
        <v>1488</v>
      </c>
      <c r="AH14" s="177" t="s">
        <v>1438</v>
      </c>
      <c r="AI14" s="49">
        <v>0</v>
      </c>
      <c r="AJ14" s="79">
        <v>12</v>
      </c>
      <c r="AK14" s="381">
        <v>0</v>
      </c>
      <c r="AL14" s="381">
        <v>8760</v>
      </c>
      <c r="AN14" s="177" t="s">
        <v>1885</v>
      </c>
      <c r="AO14" s="49" t="str">
        <f>""</f>
        <v/>
      </c>
      <c r="AP14" s="177">
        <v>300</v>
      </c>
      <c r="AQ14" s="177">
        <v>501</v>
      </c>
      <c r="AR14" s="337">
        <v>13</v>
      </c>
    </row>
    <row r="15" spans="1:53" ht="12.75" customHeight="1" x14ac:dyDescent="0.2">
      <c r="A15" s="250" t="s">
        <v>1748</v>
      </c>
      <c r="B15" s="251" t="s">
        <v>1749</v>
      </c>
      <c r="C15" s="250" t="s">
        <v>1750</v>
      </c>
      <c r="D15" s="250" t="s">
        <v>179</v>
      </c>
      <c r="E15" s="250" t="s">
        <v>1291</v>
      </c>
      <c r="F15" s="250" t="s">
        <v>1292</v>
      </c>
      <c r="G15" s="250" t="s">
        <v>179</v>
      </c>
      <c r="H15" s="250" t="s">
        <v>1295</v>
      </c>
      <c r="I15" s="250" t="s">
        <v>1296</v>
      </c>
      <c r="K15" s="251">
        <v>3009</v>
      </c>
      <c r="L15" s="252">
        <v>9</v>
      </c>
      <c r="M15" s="253">
        <v>42541</v>
      </c>
      <c r="N15" s="250" t="s">
        <v>1751</v>
      </c>
      <c r="O15" s="254" t="s">
        <v>179</v>
      </c>
      <c r="P15" s="254">
        <v>7</v>
      </c>
      <c r="Q15" s="252">
        <v>149</v>
      </c>
      <c r="S15" s="250">
        <v>4.6979865771812082E-2</v>
      </c>
      <c r="U15" s="250" t="s">
        <v>178</v>
      </c>
      <c r="W15" s="250" t="s">
        <v>179</v>
      </c>
      <c r="X15" s="250" t="s">
        <v>1267</v>
      </c>
      <c r="Y15" s="250" t="s">
        <v>182</v>
      </c>
      <c r="Z15" s="250" t="s">
        <v>152</v>
      </c>
      <c r="AA15" s="250">
        <v>1</v>
      </c>
      <c r="AB15" s="250" t="s">
        <v>181</v>
      </c>
      <c r="AC15" s="177" t="s">
        <v>1493</v>
      </c>
      <c r="AD15" s="177" t="s">
        <v>1494</v>
      </c>
      <c r="AE15" s="177">
        <v>74</v>
      </c>
      <c r="AF15" s="177">
        <v>101</v>
      </c>
      <c r="AG15" s="177" t="s">
        <v>1876</v>
      </c>
      <c r="AH15" s="177" t="s">
        <v>1043</v>
      </c>
      <c r="AI15" s="49">
        <v>6</v>
      </c>
      <c r="AJ15" s="79">
        <v>21</v>
      </c>
      <c r="AK15" s="381">
        <v>0</v>
      </c>
      <c r="AL15" s="381">
        <v>8760</v>
      </c>
      <c r="AN15" s="177" t="s">
        <v>1886</v>
      </c>
      <c r="AO15" s="49" t="str">
        <f>""</f>
        <v/>
      </c>
      <c r="AP15" s="177">
        <v>99</v>
      </c>
      <c r="AQ15" s="177">
        <v>176</v>
      </c>
      <c r="AR15" s="337">
        <v>14</v>
      </c>
    </row>
    <row r="16" spans="1:53" ht="12.75" customHeight="1" x14ac:dyDescent="0.2">
      <c r="A16" s="250" t="s">
        <v>1278</v>
      </c>
      <c r="B16" s="251" t="s">
        <v>1512</v>
      </c>
      <c r="C16" s="250" t="s">
        <v>1513</v>
      </c>
      <c r="D16" s="250" t="s">
        <v>179</v>
      </c>
      <c r="E16" s="250" t="s">
        <v>1279</v>
      </c>
      <c r="F16" s="250" t="s">
        <v>1280</v>
      </c>
      <c r="G16" s="250" t="s">
        <v>179</v>
      </c>
      <c r="H16" s="250" t="s">
        <v>1511</v>
      </c>
      <c r="I16" s="250" t="s">
        <v>1514</v>
      </c>
      <c r="K16" s="251">
        <v>3007</v>
      </c>
      <c r="L16" s="252">
        <v>9</v>
      </c>
      <c r="M16" s="253">
        <v>42456</v>
      </c>
      <c r="N16" s="250" t="s">
        <v>1265</v>
      </c>
      <c r="O16" s="254" t="s">
        <v>179</v>
      </c>
      <c r="P16" s="254">
        <v>12</v>
      </c>
      <c r="Q16" s="252">
        <v>196</v>
      </c>
      <c r="R16" s="250">
        <v>3.7213849650000005E-2</v>
      </c>
      <c r="S16" s="250">
        <v>6.1255742725880552E-2</v>
      </c>
      <c r="T16" s="250">
        <v>322.46059230262944</v>
      </c>
      <c r="U16" s="250" t="s">
        <v>178</v>
      </c>
      <c r="V16" s="250" t="s">
        <v>1266</v>
      </c>
      <c r="W16" s="250" t="s">
        <v>179</v>
      </c>
      <c r="X16" s="250" t="s">
        <v>1267</v>
      </c>
      <c r="Y16" s="250" t="s">
        <v>182</v>
      </c>
      <c r="Z16" s="250" t="s">
        <v>152</v>
      </c>
      <c r="AA16" s="250">
        <v>1</v>
      </c>
      <c r="AB16" s="250" t="s">
        <v>1759</v>
      </c>
      <c r="AC16" s="177" t="s">
        <v>1642</v>
      </c>
      <c r="AD16" s="177" t="s">
        <v>1643</v>
      </c>
      <c r="AE16" s="177">
        <v>63</v>
      </c>
      <c r="AF16" s="177">
        <v>94</v>
      </c>
      <c r="AG16" s="177" t="s">
        <v>1639</v>
      </c>
      <c r="AH16" s="177" t="s">
        <v>1436</v>
      </c>
      <c r="AI16" s="49">
        <v>0</v>
      </c>
      <c r="AJ16" s="79">
        <v>15</v>
      </c>
      <c r="AK16" s="381">
        <v>0</v>
      </c>
      <c r="AL16" s="381">
        <v>8760</v>
      </c>
      <c r="AN16" s="177" t="s">
        <v>1887</v>
      </c>
      <c r="AO16" s="49" t="str">
        <f>""</f>
        <v/>
      </c>
      <c r="AP16" s="177">
        <v>175</v>
      </c>
      <c r="AQ16" s="177">
        <v>301</v>
      </c>
      <c r="AR16" s="49">
        <v>15</v>
      </c>
    </row>
    <row r="17" spans="1:44" ht="12.75" customHeight="1" x14ac:dyDescent="0.2">
      <c r="A17" s="250" t="s">
        <v>1271</v>
      </c>
      <c r="B17" s="251" t="s">
        <v>1272</v>
      </c>
      <c r="C17" s="250" t="s">
        <v>1273</v>
      </c>
      <c r="D17" s="250" t="s">
        <v>179</v>
      </c>
      <c r="E17" s="250" t="s">
        <v>1274</v>
      </c>
      <c r="F17" s="250" t="s">
        <v>1275</v>
      </c>
      <c r="G17" s="250" t="s">
        <v>179</v>
      </c>
      <c r="H17" s="250" t="s">
        <v>1276</v>
      </c>
      <c r="I17" s="250" t="s">
        <v>1277</v>
      </c>
      <c r="K17" s="251">
        <v>3012</v>
      </c>
      <c r="L17" s="252">
        <v>9</v>
      </c>
      <c r="M17" s="253">
        <v>42456</v>
      </c>
      <c r="N17" s="250" t="s">
        <v>1265</v>
      </c>
      <c r="O17" s="254" t="s">
        <v>179</v>
      </c>
      <c r="P17" s="254">
        <v>11</v>
      </c>
      <c r="Q17" s="252">
        <v>148</v>
      </c>
      <c r="R17" s="250">
        <v>2.8114598000000001E-2</v>
      </c>
      <c r="S17" s="250">
        <v>7.4324324324324328E-2</v>
      </c>
      <c r="T17" s="250">
        <v>391.25581664016676</v>
      </c>
      <c r="U17" s="250" t="s">
        <v>178</v>
      </c>
      <c r="V17" s="250" t="s">
        <v>1266</v>
      </c>
      <c r="W17" s="250" t="s">
        <v>179</v>
      </c>
      <c r="X17" s="250" t="s">
        <v>1267</v>
      </c>
      <c r="Y17" s="250" t="s">
        <v>182</v>
      </c>
      <c r="Z17" s="250" t="s">
        <v>152</v>
      </c>
      <c r="AA17" s="250">
        <v>1</v>
      </c>
      <c r="AB17" s="250" t="s">
        <v>1759</v>
      </c>
      <c r="AC17" s="177" t="s">
        <v>1644</v>
      </c>
      <c r="AD17" s="177" t="s">
        <v>1645</v>
      </c>
      <c r="AE17" s="177">
        <v>49</v>
      </c>
      <c r="AF17" s="177">
        <v>73</v>
      </c>
      <c r="AG17" s="177" t="s">
        <v>1640</v>
      </c>
      <c r="AH17" s="177" t="s">
        <v>1435</v>
      </c>
      <c r="AI17" s="49">
        <v>0</v>
      </c>
      <c r="AJ17" s="79">
        <v>14</v>
      </c>
      <c r="AK17" s="381">
        <v>0</v>
      </c>
      <c r="AL17" s="381">
        <v>8760</v>
      </c>
      <c r="AN17" s="177" t="s">
        <v>1888</v>
      </c>
      <c r="AO17" s="49" t="str">
        <f>""</f>
        <v/>
      </c>
      <c r="AP17" s="177">
        <v>300</v>
      </c>
      <c r="AQ17" s="177">
        <v>501</v>
      </c>
      <c r="AR17" s="337">
        <v>16</v>
      </c>
    </row>
    <row r="18" spans="1:44" ht="12.75" customHeight="1" x14ac:dyDescent="0.2">
      <c r="A18" s="250" t="s">
        <v>1281</v>
      </c>
      <c r="B18" s="251" t="s">
        <v>1282</v>
      </c>
      <c r="C18" s="250" t="s">
        <v>1283</v>
      </c>
      <c r="D18" s="250" t="s">
        <v>179</v>
      </c>
      <c r="E18" s="250" t="s">
        <v>1284</v>
      </c>
      <c r="F18" s="250" t="s">
        <v>1285</v>
      </c>
      <c r="G18" s="250" t="s">
        <v>179</v>
      </c>
      <c r="H18" s="250" t="s">
        <v>1286</v>
      </c>
      <c r="I18" s="250" t="s">
        <v>1287</v>
      </c>
      <c r="K18" s="251">
        <v>3008</v>
      </c>
      <c r="L18" s="252">
        <v>9</v>
      </c>
      <c r="M18" s="253">
        <v>42456</v>
      </c>
      <c r="N18" s="250" t="s">
        <v>1265</v>
      </c>
      <c r="O18" s="254" t="s">
        <v>179</v>
      </c>
      <c r="P18" s="254">
        <v>15</v>
      </c>
      <c r="Q18" s="252">
        <v>251</v>
      </c>
      <c r="R18" s="250">
        <v>4.7585856750000002E-2</v>
      </c>
      <c r="S18" s="250">
        <v>5.9880239520958084E-2</v>
      </c>
      <c r="T18" s="250">
        <v>315.21971073894764</v>
      </c>
      <c r="U18" s="250" t="s">
        <v>178</v>
      </c>
      <c r="V18" s="250" t="s">
        <v>1266</v>
      </c>
      <c r="W18" s="250" t="s">
        <v>179</v>
      </c>
      <c r="X18" s="250" t="s">
        <v>1267</v>
      </c>
      <c r="Y18" s="250" t="s">
        <v>182</v>
      </c>
      <c r="Z18" s="250" t="s">
        <v>152</v>
      </c>
      <c r="AA18" s="250">
        <v>1</v>
      </c>
      <c r="AB18" s="250" t="s">
        <v>1759</v>
      </c>
      <c r="AC18" s="177" t="s">
        <v>1646</v>
      </c>
      <c r="AD18" s="177" t="s">
        <v>1647</v>
      </c>
      <c r="AE18" s="177">
        <v>67</v>
      </c>
      <c r="AF18" s="177">
        <v>130</v>
      </c>
      <c r="AG18" s="177" t="s">
        <v>1641</v>
      </c>
      <c r="AH18" s="177" t="s">
        <v>1437</v>
      </c>
      <c r="AI18" s="49">
        <v>0</v>
      </c>
      <c r="AJ18" s="79">
        <v>21</v>
      </c>
      <c r="AK18" s="381">
        <v>0</v>
      </c>
      <c r="AL18" s="381">
        <v>8760</v>
      </c>
      <c r="AN18" s="250" t="s">
        <v>1316</v>
      </c>
      <c r="AO18" s="49" t="str">
        <f>""</f>
        <v/>
      </c>
      <c r="AP18" s="177">
        <v>0</v>
      </c>
      <c r="AQ18" s="177">
        <v>99</v>
      </c>
      <c r="AR18" s="337">
        <v>17</v>
      </c>
    </row>
    <row r="19" spans="1:44" ht="12.75" customHeight="1" x14ac:dyDescent="0.2">
      <c r="A19" s="250" t="s">
        <v>1312</v>
      </c>
      <c r="B19" s="251" t="s">
        <v>1313</v>
      </c>
      <c r="C19" s="250" t="s">
        <v>1314</v>
      </c>
      <c r="D19" s="250" t="s">
        <v>179</v>
      </c>
      <c r="E19" s="250" t="s">
        <v>1315</v>
      </c>
      <c r="F19" s="250" t="s">
        <v>1315</v>
      </c>
      <c r="G19" s="250" t="s">
        <v>179</v>
      </c>
      <c r="H19" s="250" t="s">
        <v>1316</v>
      </c>
      <c r="I19" s="250" t="s">
        <v>1316</v>
      </c>
      <c r="K19" s="251">
        <v>793</v>
      </c>
      <c r="L19" s="252">
        <v>16</v>
      </c>
      <c r="M19" s="253">
        <v>42456</v>
      </c>
      <c r="N19" s="250" t="s">
        <v>1265</v>
      </c>
      <c r="O19" s="254" t="s">
        <v>179</v>
      </c>
      <c r="P19" s="254">
        <v>12</v>
      </c>
      <c r="Q19" s="252">
        <v>224</v>
      </c>
      <c r="R19" s="250">
        <v>4.2515730935000003E-2</v>
      </c>
      <c r="S19" s="250">
        <v>5.3616907198069788E-2</v>
      </c>
      <c r="T19" s="250">
        <v>282.24846982746573</v>
      </c>
      <c r="U19" s="250" t="s">
        <v>178</v>
      </c>
      <c r="V19" s="250" t="s">
        <v>1266</v>
      </c>
      <c r="W19" s="250" t="s">
        <v>179</v>
      </c>
      <c r="X19" s="250" t="s">
        <v>1267</v>
      </c>
      <c r="Y19" s="250" t="s">
        <v>182</v>
      </c>
      <c r="Z19" s="250" t="s">
        <v>152</v>
      </c>
      <c r="AA19" s="250">
        <v>1</v>
      </c>
      <c r="AB19" s="250" t="s">
        <v>1317</v>
      </c>
      <c r="AC19" s="250" t="s">
        <v>1316</v>
      </c>
      <c r="AD19" s="177"/>
      <c r="AE19" s="177">
        <v>0</v>
      </c>
      <c r="AF19" s="177">
        <v>99</v>
      </c>
      <c r="AG19" s="177" t="s">
        <v>1422</v>
      </c>
      <c r="AH19" s="177"/>
      <c r="AI19" s="49">
        <v>0</v>
      </c>
      <c r="AJ19" s="79">
        <v>10</v>
      </c>
      <c r="AK19" s="381">
        <v>0</v>
      </c>
      <c r="AL19" s="381">
        <v>8760</v>
      </c>
      <c r="AN19" s="250" t="s">
        <v>1321</v>
      </c>
      <c r="AO19" s="49" t="str">
        <f>""</f>
        <v/>
      </c>
      <c r="AP19" s="177">
        <v>0</v>
      </c>
      <c r="AQ19" s="177">
        <v>99</v>
      </c>
      <c r="AR19" s="337">
        <v>18</v>
      </c>
    </row>
    <row r="20" spans="1:44" ht="12.75" customHeight="1" x14ac:dyDescent="0.2">
      <c r="A20" s="392" t="s">
        <v>1792</v>
      </c>
      <c r="B20" s="393" t="s">
        <v>1793</v>
      </c>
      <c r="C20" s="392" t="s">
        <v>1794</v>
      </c>
      <c r="D20" s="392" t="s">
        <v>179</v>
      </c>
      <c r="E20" s="392" t="s">
        <v>1795</v>
      </c>
      <c r="F20" s="392" t="s">
        <v>1795</v>
      </c>
      <c r="G20" s="392" t="s">
        <v>179</v>
      </c>
      <c r="H20" s="392" t="s">
        <v>1264</v>
      </c>
      <c r="I20" s="392" t="s">
        <v>1796</v>
      </c>
      <c r="J20" s="392"/>
      <c r="K20" s="393"/>
      <c r="L20" s="394"/>
      <c r="M20" s="395">
        <v>42541</v>
      </c>
      <c r="N20" s="392" t="s">
        <v>1751</v>
      </c>
      <c r="O20" s="396" t="s">
        <v>179</v>
      </c>
      <c r="P20" s="396"/>
      <c r="Q20" s="394"/>
      <c r="R20" s="392"/>
      <c r="S20" s="392"/>
      <c r="T20" s="392"/>
      <c r="U20" s="392" t="s">
        <v>178</v>
      </c>
      <c r="V20" s="392"/>
      <c r="W20" s="392" t="s">
        <v>179</v>
      </c>
      <c r="X20" s="392" t="s">
        <v>1267</v>
      </c>
      <c r="Y20" s="392" t="s">
        <v>182</v>
      </c>
      <c r="Z20" s="392" t="s">
        <v>152</v>
      </c>
      <c r="AA20" s="392">
        <v>1</v>
      </c>
      <c r="AB20" s="392" t="s">
        <v>1797</v>
      </c>
      <c r="AC20" s="397" t="s">
        <v>201</v>
      </c>
      <c r="AD20" s="397" t="s">
        <v>1426</v>
      </c>
      <c r="AE20" s="397">
        <v>0</v>
      </c>
      <c r="AF20" s="397">
        <v>41</v>
      </c>
      <c r="AG20" s="397" t="s">
        <v>1739</v>
      </c>
      <c r="AH20" s="398"/>
      <c r="AI20" s="399">
        <v>0</v>
      </c>
      <c r="AJ20" s="400">
        <v>23</v>
      </c>
      <c r="AK20" s="400">
        <v>0</v>
      </c>
      <c r="AL20" s="400">
        <v>8760</v>
      </c>
    </row>
    <row r="21" spans="1:44" ht="12.75" customHeight="1" x14ac:dyDescent="0.2">
      <c r="A21" s="392" t="s">
        <v>1810</v>
      </c>
      <c r="B21" s="393" t="s">
        <v>1811</v>
      </c>
      <c r="C21" s="392" t="s">
        <v>1812</v>
      </c>
      <c r="D21" s="392" t="s">
        <v>179</v>
      </c>
      <c r="E21" s="392" t="s">
        <v>1813</v>
      </c>
      <c r="F21" s="392" t="s">
        <v>1813</v>
      </c>
      <c r="G21" s="392" t="s">
        <v>179</v>
      </c>
      <c r="H21" s="392" t="s">
        <v>1264</v>
      </c>
      <c r="I21" s="392" t="s">
        <v>1796</v>
      </c>
      <c r="J21" s="392"/>
      <c r="K21" s="393"/>
      <c r="L21" s="394"/>
      <c r="M21" s="395">
        <v>42541</v>
      </c>
      <c r="N21" s="392" t="s">
        <v>1751</v>
      </c>
      <c r="O21" s="396" t="s">
        <v>179</v>
      </c>
      <c r="P21" s="396"/>
      <c r="Q21" s="394"/>
      <c r="R21" s="392"/>
      <c r="S21" s="392"/>
      <c r="T21" s="392"/>
      <c r="U21" s="392" t="s">
        <v>178</v>
      </c>
      <c r="V21" s="392"/>
      <c r="W21" s="392" t="s">
        <v>179</v>
      </c>
      <c r="X21" s="392" t="s">
        <v>1267</v>
      </c>
      <c r="Y21" s="392" t="s">
        <v>182</v>
      </c>
      <c r="Z21" s="392" t="s">
        <v>152</v>
      </c>
      <c r="AA21" s="392">
        <v>1</v>
      </c>
      <c r="AB21" s="392" t="s">
        <v>1797</v>
      </c>
      <c r="AC21" s="397" t="s">
        <v>201</v>
      </c>
      <c r="AD21" s="397" t="s">
        <v>1426</v>
      </c>
      <c r="AE21" s="397">
        <v>0</v>
      </c>
      <c r="AF21" s="397">
        <v>41</v>
      </c>
      <c r="AG21" s="397" t="s">
        <v>1472</v>
      </c>
      <c r="AH21" s="397"/>
      <c r="AI21" s="399">
        <v>27</v>
      </c>
      <c r="AJ21" s="400">
        <v>29</v>
      </c>
      <c r="AK21" s="400">
        <v>0</v>
      </c>
      <c r="AL21" s="400">
        <v>8760</v>
      </c>
    </row>
    <row r="22" spans="1:44" ht="12.75" customHeight="1" x14ac:dyDescent="0.2">
      <c r="A22" s="392" t="s">
        <v>1817</v>
      </c>
      <c r="B22" s="393" t="s">
        <v>1818</v>
      </c>
      <c r="C22" s="392" t="s">
        <v>1819</v>
      </c>
      <c r="D22" s="392" t="s">
        <v>179</v>
      </c>
      <c r="E22" s="392" t="s">
        <v>1820</v>
      </c>
      <c r="F22" s="392" t="s">
        <v>1820</v>
      </c>
      <c r="G22" s="392" t="s">
        <v>179</v>
      </c>
      <c r="H22" s="392" t="s">
        <v>1264</v>
      </c>
      <c r="I22" s="392" t="s">
        <v>1796</v>
      </c>
      <c r="J22" s="392"/>
      <c r="K22" s="393"/>
      <c r="L22" s="394"/>
      <c r="M22" s="395">
        <v>42541</v>
      </c>
      <c r="N22" s="392" t="s">
        <v>1751</v>
      </c>
      <c r="O22" s="396" t="s">
        <v>179</v>
      </c>
      <c r="P22" s="396"/>
      <c r="Q22" s="394"/>
      <c r="R22" s="392"/>
      <c r="S22" s="392"/>
      <c r="T22" s="392"/>
      <c r="U22" s="392" t="s">
        <v>178</v>
      </c>
      <c r="V22" s="392"/>
      <c r="W22" s="392" t="s">
        <v>179</v>
      </c>
      <c r="X22" s="392" t="s">
        <v>1267</v>
      </c>
      <c r="Y22" s="392" t="s">
        <v>182</v>
      </c>
      <c r="Z22" s="392" t="s">
        <v>152</v>
      </c>
      <c r="AA22" s="392">
        <v>1</v>
      </c>
      <c r="AB22" s="392" t="s">
        <v>1797</v>
      </c>
      <c r="AC22" s="397" t="s">
        <v>201</v>
      </c>
      <c r="AD22" s="397" t="s">
        <v>1426</v>
      </c>
      <c r="AE22" s="397">
        <v>0</v>
      </c>
      <c r="AF22" s="397">
        <v>41</v>
      </c>
      <c r="AG22" s="397" t="s">
        <v>1473</v>
      </c>
      <c r="AH22" s="397"/>
      <c r="AI22" s="399">
        <v>24</v>
      </c>
      <c r="AJ22" s="400">
        <v>26</v>
      </c>
      <c r="AK22" s="400">
        <v>0</v>
      </c>
      <c r="AL22" s="400">
        <v>8760</v>
      </c>
      <c r="AN22" s="32" t="s">
        <v>1725</v>
      </c>
    </row>
    <row r="23" spans="1:44" ht="12.75" customHeight="1" x14ac:dyDescent="0.2">
      <c r="A23" s="392" t="s">
        <v>1798</v>
      </c>
      <c r="B23" s="393" t="s">
        <v>1799</v>
      </c>
      <c r="C23" s="392" t="s">
        <v>1800</v>
      </c>
      <c r="D23" s="392" t="s">
        <v>179</v>
      </c>
      <c r="E23" s="392" t="s">
        <v>1795</v>
      </c>
      <c r="F23" s="392" t="s">
        <v>1795</v>
      </c>
      <c r="G23" s="392" t="s">
        <v>179</v>
      </c>
      <c r="H23" s="392" t="s">
        <v>832</v>
      </c>
      <c r="I23" s="392" t="s">
        <v>1801</v>
      </c>
      <c r="J23" s="392"/>
      <c r="K23" s="393"/>
      <c r="L23" s="394"/>
      <c r="M23" s="395">
        <v>42541</v>
      </c>
      <c r="N23" s="392" t="s">
        <v>1751</v>
      </c>
      <c r="O23" s="396" t="s">
        <v>179</v>
      </c>
      <c r="P23" s="396"/>
      <c r="Q23" s="394"/>
      <c r="R23" s="392"/>
      <c r="S23" s="392"/>
      <c r="T23" s="392"/>
      <c r="U23" s="392" t="s">
        <v>178</v>
      </c>
      <c r="V23" s="392"/>
      <c r="W23" s="392" t="s">
        <v>179</v>
      </c>
      <c r="X23" s="392" t="s">
        <v>1267</v>
      </c>
      <c r="Y23" s="392" t="s">
        <v>182</v>
      </c>
      <c r="Z23" s="392" t="s">
        <v>152</v>
      </c>
      <c r="AA23" s="392">
        <v>1</v>
      </c>
      <c r="AB23" s="392" t="s">
        <v>1797</v>
      </c>
      <c r="AC23" s="397" t="s">
        <v>185</v>
      </c>
      <c r="AD23" s="397" t="s">
        <v>1427</v>
      </c>
      <c r="AE23" s="397">
        <v>31</v>
      </c>
      <c r="AF23" s="397">
        <v>33</v>
      </c>
      <c r="AG23" s="397" t="s">
        <v>1742</v>
      </c>
      <c r="AH23" s="397"/>
      <c r="AI23" s="399">
        <v>0</v>
      </c>
      <c r="AJ23" s="400">
        <v>23</v>
      </c>
      <c r="AK23" s="400">
        <v>0</v>
      </c>
      <c r="AL23" s="400">
        <v>8760</v>
      </c>
      <c r="AN23" s="412" t="s">
        <v>1439</v>
      </c>
      <c r="AO23" s="408" t="str">
        <f>""</f>
        <v/>
      </c>
      <c r="AP23" s="408">
        <v>0</v>
      </c>
      <c r="AQ23" s="408">
        <v>41</v>
      </c>
      <c r="AR23" s="410"/>
    </row>
    <row r="24" spans="1:44" ht="12.75" customHeight="1" x14ac:dyDescent="0.2">
      <c r="A24" s="392" t="s">
        <v>1802</v>
      </c>
      <c r="B24" s="393" t="s">
        <v>1803</v>
      </c>
      <c r="C24" s="392" t="s">
        <v>1804</v>
      </c>
      <c r="D24" s="392" t="s">
        <v>179</v>
      </c>
      <c r="E24" s="392" t="s">
        <v>1795</v>
      </c>
      <c r="F24" s="392" t="s">
        <v>1795</v>
      </c>
      <c r="G24" s="392" t="s">
        <v>179</v>
      </c>
      <c r="H24" s="392" t="s">
        <v>831</v>
      </c>
      <c r="I24" s="392" t="s">
        <v>1805</v>
      </c>
      <c r="J24" s="392"/>
      <c r="K24" s="393"/>
      <c r="L24" s="394"/>
      <c r="M24" s="395">
        <v>42541</v>
      </c>
      <c r="N24" s="392" t="s">
        <v>1751</v>
      </c>
      <c r="O24" s="396" t="s">
        <v>179</v>
      </c>
      <c r="P24" s="396"/>
      <c r="Q24" s="394"/>
      <c r="R24" s="392"/>
      <c r="S24" s="392"/>
      <c r="T24" s="392"/>
      <c r="U24" s="392" t="s">
        <v>178</v>
      </c>
      <c r="V24" s="392"/>
      <c r="W24" s="392" t="s">
        <v>179</v>
      </c>
      <c r="X24" s="392" t="s">
        <v>1267</v>
      </c>
      <c r="Y24" s="392" t="s">
        <v>182</v>
      </c>
      <c r="Z24" s="392" t="s">
        <v>152</v>
      </c>
      <c r="AA24" s="392">
        <v>1</v>
      </c>
      <c r="AB24" s="392" t="s">
        <v>1797</v>
      </c>
      <c r="AC24" s="397" t="s">
        <v>185</v>
      </c>
      <c r="AD24" s="397" t="s">
        <v>1428</v>
      </c>
      <c r="AE24" s="397">
        <v>27</v>
      </c>
      <c r="AF24" s="397">
        <v>29</v>
      </c>
      <c r="AG24" s="397" t="s">
        <v>1741</v>
      </c>
      <c r="AH24" s="397"/>
      <c r="AI24" s="399">
        <v>0</v>
      </c>
      <c r="AJ24" s="400">
        <v>23</v>
      </c>
      <c r="AK24" s="400">
        <v>0</v>
      </c>
      <c r="AL24" s="400">
        <v>8760</v>
      </c>
      <c r="AN24" s="413" t="s">
        <v>1421</v>
      </c>
      <c r="AO24" s="409">
        <v>25</v>
      </c>
      <c r="AP24" s="409">
        <v>24</v>
      </c>
      <c r="AQ24" s="409">
        <v>26</v>
      </c>
      <c r="AR24" s="411"/>
    </row>
    <row r="25" spans="1:44" ht="12.75" customHeight="1" x14ac:dyDescent="0.2">
      <c r="A25" s="392" t="s">
        <v>1806</v>
      </c>
      <c r="B25" s="393" t="s">
        <v>1807</v>
      </c>
      <c r="C25" s="392" t="s">
        <v>1808</v>
      </c>
      <c r="D25" s="392" t="s">
        <v>179</v>
      </c>
      <c r="E25" s="392" t="s">
        <v>1795</v>
      </c>
      <c r="F25" s="392" t="s">
        <v>1795</v>
      </c>
      <c r="G25" s="392" t="s">
        <v>179</v>
      </c>
      <c r="H25" s="392" t="s">
        <v>830</v>
      </c>
      <c r="I25" s="392" t="s">
        <v>1809</v>
      </c>
      <c r="J25" s="392"/>
      <c r="K25" s="393"/>
      <c r="L25" s="394"/>
      <c r="M25" s="395">
        <v>42541</v>
      </c>
      <c r="N25" s="392" t="s">
        <v>1751</v>
      </c>
      <c r="O25" s="396" t="s">
        <v>179</v>
      </c>
      <c r="P25" s="396"/>
      <c r="Q25" s="394"/>
      <c r="R25" s="392"/>
      <c r="S25" s="392"/>
      <c r="T25" s="392"/>
      <c r="U25" s="392" t="s">
        <v>178</v>
      </c>
      <c r="V25" s="392"/>
      <c r="W25" s="392" t="s">
        <v>179</v>
      </c>
      <c r="X25" s="392" t="s">
        <v>1267</v>
      </c>
      <c r="Y25" s="392" t="s">
        <v>182</v>
      </c>
      <c r="Z25" s="392" t="s">
        <v>152</v>
      </c>
      <c r="AA25" s="392">
        <v>1</v>
      </c>
      <c r="AB25" s="392" t="s">
        <v>1797</v>
      </c>
      <c r="AC25" s="397" t="s">
        <v>185</v>
      </c>
      <c r="AD25" s="397" t="s">
        <v>1429</v>
      </c>
      <c r="AE25" s="397">
        <v>24</v>
      </c>
      <c r="AF25" s="397">
        <v>26</v>
      </c>
      <c r="AG25" s="397" t="s">
        <v>1740</v>
      </c>
      <c r="AH25" s="397"/>
      <c r="AI25" s="399">
        <v>0</v>
      </c>
      <c r="AJ25" s="400">
        <v>23</v>
      </c>
      <c r="AK25" s="400">
        <v>0</v>
      </c>
      <c r="AL25" s="400">
        <v>8760</v>
      </c>
      <c r="AN25" s="412" t="s">
        <v>1420</v>
      </c>
      <c r="AO25" s="408">
        <v>28</v>
      </c>
      <c r="AP25" s="408">
        <v>27</v>
      </c>
      <c r="AQ25" s="408">
        <v>29</v>
      </c>
      <c r="AR25" s="410"/>
    </row>
    <row r="26" spans="1:44" ht="12.75" customHeight="1" x14ac:dyDescent="0.2">
      <c r="A26" s="392" t="s">
        <v>1814</v>
      </c>
      <c r="B26" s="393" t="s">
        <v>1815</v>
      </c>
      <c r="C26" s="392" t="s">
        <v>1816</v>
      </c>
      <c r="D26" s="392" t="s">
        <v>179</v>
      </c>
      <c r="E26" s="392" t="s">
        <v>1813</v>
      </c>
      <c r="F26" s="392" t="s">
        <v>1813</v>
      </c>
      <c r="G26" s="392" t="s">
        <v>179</v>
      </c>
      <c r="H26" s="392" t="s">
        <v>832</v>
      </c>
      <c r="I26" s="392" t="s">
        <v>1801</v>
      </c>
      <c r="J26" s="392"/>
      <c r="K26" s="393"/>
      <c r="L26" s="394"/>
      <c r="M26" s="395">
        <v>42541</v>
      </c>
      <c r="N26" s="392" t="s">
        <v>1751</v>
      </c>
      <c r="O26" s="396" t="s">
        <v>179</v>
      </c>
      <c r="P26" s="396"/>
      <c r="Q26" s="394"/>
      <c r="R26" s="392"/>
      <c r="S26" s="392"/>
      <c r="T26" s="392"/>
      <c r="U26" s="392" t="s">
        <v>178</v>
      </c>
      <c r="V26" s="392"/>
      <c r="W26" s="392" t="s">
        <v>179</v>
      </c>
      <c r="X26" s="392" t="s">
        <v>1267</v>
      </c>
      <c r="Y26" s="392" t="s">
        <v>182</v>
      </c>
      <c r="Z26" s="392" t="s">
        <v>152</v>
      </c>
      <c r="AA26" s="392">
        <v>1</v>
      </c>
      <c r="AB26" s="392" t="s">
        <v>1797</v>
      </c>
      <c r="AC26" s="397" t="s">
        <v>185</v>
      </c>
      <c r="AD26" s="397" t="s">
        <v>1427</v>
      </c>
      <c r="AE26" s="397">
        <v>31</v>
      </c>
      <c r="AF26" s="397">
        <v>33</v>
      </c>
      <c r="AG26" s="397" t="s">
        <v>1424</v>
      </c>
      <c r="AH26" s="397"/>
      <c r="AI26" s="399">
        <v>27</v>
      </c>
      <c r="AJ26" s="400">
        <v>29</v>
      </c>
      <c r="AK26" s="400">
        <v>0</v>
      </c>
      <c r="AL26" s="400">
        <v>8760</v>
      </c>
      <c r="AN26" s="413" t="s">
        <v>1419</v>
      </c>
      <c r="AO26" s="409">
        <v>32</v>
      </c>
      <c r="AP26" s="409">
        <v>31</v>
      </c>
      <c r="AQ26" s="409">
        <v>33</v>
      </c>
      <c r="AR26" s="411"/>
    </row>
    <row r="27" spans="1:44" ht="12.75" customHeight="1" x14ac:dyDescent="0.2">
      <c r="A27" s="392" t="s">
        <v>1821</v>
      </c>
      <c r="B27" s="393" t="s">
        <v>1822</v>
      </c>
      <c r="C27" s="392" t="s">
        <v>1823</v>
      </c>
      <c r="D27" s="392" t="s">
        <v>179</v>
      </c>
      <c r="E27" s="392" t="s">
        <v>1820</v>
      </c>
      <c r="F27" s="392" t="s">
        <v>1820</v>
      </c>
      <c r="G27" s="392" t="s">
        <v>179</v>
      </c>
      <c r="H27" s="392" t="s">
        <v>832</v>
      </c>
      <c r="I27" s="392" t="s">
        <v>1801</v>
      </c>
      <c r="J27" s="392"/>
      <c r="K27" s="393"/>
      <c r="L27" s="394"/>
      <c r="M27" s="395">
        <v>42541</v>
      </c>
      <c r="N27" s="392" t="s">
        <v>1751</v>
      </c>
      <c r="O27" s="396" t="s">
        <v>179</v>
      </c>
      <c r="P27" s="396"/>
      <c r="Q27" s="394"/>
      <c r="R27" s="392"/>
      <c r="S27" s="392"/>
      <c r="T27" s="392"/>
      <c r="U27" s="392" t="s">
        <v>178</v>
      </c>
      <c r="V27" s="392"/>
      <c r="W27" s="392" t="s">
        <v>179</v>
      </c>
      <c r="X27" s="392" t="s">
        <v>1267</v>
      </c>
      <c r="Y27" s="392" t="s">
        <v>182</v>
      </c>
      <c r="Z27" s="392" t="s">
        <v>152</v>
      </c>
      <c r="AA27" s="392">
        <v>1</v>
      </c>
      <c r="AB27" s="392" t="s">
        <v>1797</v>
      </c>
      <c r="AC27" s="397" t="s">
        <v>185</v>
      </c>
      <c r="AD27" s="397" t="s">
        <v>1427</v>
      </c>
      <c r="AE27" s="397">
        <v>31</v>
      </c>
      <c r="AF27" s="397">
        <v>33</v>
      </c>
      <c r="AG27" s="397" t="s">
        <v>1425</v>
      </c>
      <c r="AH27" s="397"/>
      <c r="AI27" s="399">
        <v>24</v>
      </c>
      <c r="AJ27" s="400">
        <v>26</v>
      </c>
      <c r="AK27" s="400">
        <v>0</v>
      </c>
      <c r="AL27" s="400">
        <v>8760</v>
      </c>
    </row>
    <row r="28" spans="1:44" ht="12.75" customHeight="1" x14ac:dyDescent="0.2">
      <c r="O28" s="254"/>
      <c r="P28" s="254"/>
    </row>
    <row r="29" spans="1:44" ht="12.75" customHeight="1" x14ac:dyDescent="0.2">
      <c r="O29" s="254"/>
      <c r="P29" s="254"/>
    </row>
    <row r="30" spans="1:44" ht="12.75" customHeight="1" x14ac:dyDescent="0.2">
      <c r="O30" s="254"/>
      <c r="P30" s="254"/>
    </row>
    <row r="31" spans="1:44" ht="12.75" customHeight="1" x14ac:dyDescent="0.2">
      <c r="A31" s="255" t="s">
        <v>1249</v>
      </c>
      <c r="B31" s="256" t="s">
        <v>1250</v>
      </c>
      <c r="C31" s="257" t="s">
        <v>1251</v>
      </c>
      <c r="D31" s="257" t="s">
        <v>1252</v>
      </c>
      <c r="E31" s="257" t="s">
        <v>1253</v>
      </c>
      <c r="F31" s="257" t="s">
        <v>164</v>
      </c>
      <c r="G31" s="257" t="s">
        <v>1254</v>
      </c>
      <c r="H31" s="257" t="s">
        <v>1255</v>
      </c>
      <c r="I31" s="257" t="s">
        <v>165</v>
      </c>
      <c r="J31" s="257" t="s">
        <v>1256</v>
      </c>
      <c r="K31" s="256" t="s">
        <v>1257</v>
      </c>
      <c r="L31" s="257" t="s">
        <v>169</v>
      </c>
      <c r="M31" s="258" t="s">
        <v>1258</v>
      </c>
      <c r="N31" s="257" t="s">
        <v>177</v>
      </c>
      <c r="O31" s="257" t="s">
        <v>834</v>
      </c>
      <c r="P31" s="257" t="s">
        <v>168</v>
      </c>
      <c r="Q31" s="257" t="s">
        <v>171</v>
      </c>
      <c r="R31" s="257" t="s">
        <v>1259</v>
      </c>
      <c r="S31" s="257" t="s">
        <v>1260</v>
      </c>
      <c r="T31" s="257" t="s">
        <v>1261</v>
      </c>
      <c r="U31" s="257" t="s">
        <v>160</v>
      </c>
      <c r="V31" s="257" t="s">
        <v>0</v>
      </c>
      <c r="W31" s="257" t="s">
        <v>1262</v>
      </c>
      <c r="X31" s="257" t="s">
        <v>546</v>
      </c>
      <c r="Y31" s="257" t="s">
        <v>174</v>
      </c>
      <c r="Z31" s="257" t="s">
        <v>1152</v>
      </c>
      <c r="AA31" s="257" t="s">
        <v>1263</v>
      </c>
      <c r="AB31" s="257" t="s">
        <v>102</v>
      </c>
      <c r="AC31" s="47" t="s">
        <v>202</v>
      </c>
      <c r="AD31" s="47" t="s">
        <v>203</v>
      </c>
      <c r="AE31" s="47" t="s">
        <v>206</v>
      </c>
      <c r="AF31" s="47" t="s">
        <v>260</v>
      </c>
      <c r="AG31" s="47" t="s">
        <v>204</v>
      </c>
      <c r="AH31" s="47" t="s">
        <v>205</v>
      </c>
      <c r="AI31" s="50" t="s">
        <v>207</v>
      </c>
      <c r="AJ31" s="47" t="s">
        <v>221</v>
      </c>
      <c r="AK31" s="380"/>
      <c r="AL31" s="380"/>
    </row>
    <row r="32" spans="1:44" ht="12.75" customHeight="1" x14ac:dyDescent="0.2">
      <c r="A32" s="401" t="s">
        <v>1752</v>
      </c>
      <c r="B32" s="402" t="s">
        <v>1753</v>
      </c>
      <c r="C32" s="250" t="s">
        <v>1754</v>
      </c>
      <c r="D32" s="250" t="s">
        <v>179</v>
      </c>
      <c r="E32" s="250" t="s">
        <v>1743</v>
      </c>
      <c r="F32" s="250" t="s">
        <v>1743</v>
      </c>
      <c r="G32" s="250" t="s">
        <v>179</v>
      </c>
      <c r="H32" s="250" t="s">
        <v>199</v>
      </c>
      <c r="I32" s="250" t="s">
        <v>199</v>
      </c>
      <c r="J32" s="401"/>
      <c r="K32" s="402">
        <v>3077</v>
      </c>
      <c r="L32" s="252">
        <v>10</v>
      </c>
      <c r="M32" s="404">
        <v>42456</v>
      </c>
      <c r="N32" s="401" t="s">
        <v>1265</v>
      </c>
      <c r="O32" s="254" t="s">
        <v>179</v>
      </c>
      <c r="P32" s="405">
        <v>10</v>
      </c>
      <c r="Q32" s="403">
        <v>300</v>
      </c>
      <c r="R32" s="401">
        <v>5.6989049999999999E-2</v>
      </c>
      <c r="S32" s="401">
        <v>0.11666666666666667</v>
      </c>
      <c r="T32" s="401">
        <v>614.15306975638305</v>
      </c>
      <c r="U32" s="401" t="s">
        <v>178</v>
      </c>
      <c r="V32" s="401"/>
      <c r="W32" s="401" t="s">
        <v>179</v>
      </c>
      <c r="X32" s="401" t="s">
        <v>1267</v>
      </c>
      <c r="Y32" s="401" t="s">
        <v>182</v>
      </c>
      <c r="Z32" s="250" t="s">
        <v>152</v>
      </c>
      <c r="AA32" s="250">
        <v>1</v>
      </c>
      <c r="AB32" s="250" t="s">
        <v>1302</v>
      </c>
      <c r="AC32" s="51" t="s">
        <v>199</v>
      </c>
      <c r="AD32" s="406"/>
      <c r="AE32" s="406"/>
      <c r="AF32" s="407"/>
      <c r="AG32" s="250" t="s">
        <v>1745</v>
      </c>
      <c r="AH32" s="51" t="s">
        <v>1744</v>
      </c>
      <c r="AI32" s="407">
        <v>49</v>
      </c>
      <c r="AJ32" s="407">
        <v>201</v>
      </c>
      <c r="AK32" s="178"/>
      <c r="AL32" s="178"/>
    </row>
    <row r="33" spans="1:39" ht="12.75" customHeight="1" x14ac:dyDescent="0.2">
      <c r="A33" s="250" t="s">
        <v>1755</v>
      </c>
      <c r="B33" s="251" t="s">
        <v>1756</v>
      </c>
      <c r="C33" s="250" t="s">
        <v>1757</v>
      </c>
      <c r="D33" s="250" t="s">
        <v>179</v>
      </c>
      <c r="E33" s="250" t="s">
        <v>1758</v>
      </c>
      <c r="F33" s="250" t="s">
        <v>1758</v>
      </c>
      <c r="G33" s="250" t="s">
        <v>179</v>
      </c>
      <c r="H33" s="250" t="s">
        <v>199</v>
      </c>
      <c r="I33" s="250" t="s">
        <v>199</v>
      </c>
      <c r="K33" s="251">
        <v>3077</v>
      </c>
      <c r="L33" s="252">
        <v>10</v>
      </c>
      <c r="M33" s="253">
        <v>42456</v>
      </c>
      <c r="N33" s="250" t="s">
        <v>1265</v>
      </c>
      <c r="O33" s="254" t="s">
        <v>179</v>
      </c>
      <c r="P33" s="254">
        <v>35</v>
      </c>
      <c r="Q33" s="252">
        <v>300</v>
      </c>
      <c r="R33" s="250">
        <v>5.6989049999999999E-2</v>
      </c>
      <c r="S33" s="250">
        <v>0.11666666666666667</v>
      </c>
      <c r="T33" s="250">
        <v>614.15306975638305</v>
      </c>
      <c r="U33" s="250" t="s">
        <v>178</v>
      </c>
      <c r="W33" s="250" t="s">
        <v>179</v>
      </c>
      <c r="X33" s="250" t="s">
        <v>1267</v>
      </c>
      <c r="Y33" s="250" t="s">
        <v>182</v>
      </c>
      <c r="Z33" s="250" t="s">
        <v>152</v>
      </c>
      <c r="AA33" s="250">
        <v>1</v>
      </c>
      <c r="AB33" s="250" t="s">
        <v>1302</v>
      </c>
      <c r="AC33" s="51" t="s">
        <v>199</v>
      </c>
      <c r="AD33" s="51"/>
      <c r="AE33" s="51"/>
      <c r="AF33" s="51"/>
      <c r="AG33" s="250" t="s">
        <v>1746</v>
      </c>
      <c r="AH33" s="51" t="s">
        <v>1440</v>
      </c>
      <c r="AI33" s="51">
        <v>200</v>
      </c>
      <c r="AJ33" s="178">
        <v>501</v>
      </c>
      <c r="AK33" s="178"/>
      <c r="AL33" s="178"/>
    </row>
    <row r="34" spans="1:39" ht="12.75" customHeight="1" x14ac:dyDescent="0.2">
      <c r="A34" s="250" t="s">
        <v>1303</v>
      </c>
      <c r="B34" s="251" t="s">
        <v>1304</v>
      </c>
      <c r="C34" s="250" t="s">
        <v>1305</v>
      </c>
      <c r="D34" s="250" t="s">
        <v>179</v>
      </c>
      <c r="E34" s="250" t="s">
        <v>1305</v>
      </c>
      <c r="F34" s="250" t="s">
        <v>1305</v>
      </c>
      <c r="G34" s="250" t="s">
        <v>179</v>
      </c>
      <c r="H34" s="250" t="s">
        <v>199</v>
      </c>
      <c r="I34" s="250" t="s">
        <v>199</v>
      </c>
      <c r="K34" s="251">
        <v>3080</v>
      </c>
      <c r="L34" s="252">
        <v>11</v>
      </c>
      <c r="M34" s="253">
        <v>42456</v>
      </c>
      <c r="N34" s="250" t="s">
        <v>1265</v>
      </c>
      <c r="O34" s="254" t="s">
        <v>179</v>
      </c>
      <c r="P34" s="254">
        <v>15</v>
      </c>
      <c r="Q34" s="252">
        <v>125</v>
      </c>
      <c r="R34" s="250">
        <v>2.3745437500000001E-2</v>
      </c>
      <c r="S34" s="250">
        <v>0.12</v>
      </c>
      <c r="T34" s="250">
        <v>631.70030032085106</v>
      </c>
      <c r="U34" s="250" t="s">
        <v>178</v>
      </c>
      <c r="V34" s="250" t="s">
        <v>1266</v>
      </c>
      <c r="W34" s="250" t="s">
        <v>179</v>
      </c>
      <c r="X34" s="250" t="s">
        <v>1267</v>
      </c>
      <c r="Y34" s="250" t="s">
        <v>182</v>
      </c>
      <c r="Z34" s="250" t="s">
        <v>152</v>
      </c>
      <c r="AA34" s="250">
        <v>1</v>
      </c>
      <c r="AB34" s="250" t="s">
        <v>1302</v>
      </c>
      <c r="AC34" s="51" t="s">
        <v>199</v>
      </c>
      <c r="AD34" s="51"/>
      <c r="AE34" s="51"/>
      <c r="AF34" s="51"/>
      <c r="AG34" s="250" t="s">
        <v>1485</v>
      </c>
      <c r="AH34" s="51" t="s">
        <v>1441</v>
      </c>
      <c r="AI34" s="51">
        <v>50</v>
      </c>
      <c r="AJ34" s="178">
        <v>121</v>
      </c>
      <c r="AK34" s="178"/>
      <c r="AL34" s="178"/>
    </row>
    <row r="35" spans="1:39" ht="12.75" customHeight="1" x14ac:dyDescent="0.2">
      <c r="A35" s="250" t="s">
        <v>1306</v>
      </c>
      <c r="B35" s="251" t="s">
        <v>1307</v>
      </c>
      <c r="C35" s="250" t="s">
        <v>1308</v>
      </c>
      <c r="D35" s="250" t="s">
        <v>179</v>
      </c>
      <c r="E35" s="250" t="s">
        <v>1308</v>
      </c>
      <c r="F35" s="250" t="s">
        <v>1308</v>
      </c>
      <c r="G35" s="250" t="s">
        <v>179</v>
      </c>
      <c r="H35" s="250" t="s">
        <v>199</v>
      </c>
      <c r="I35" s="250" t="s">
        <v>199</v>
      </c>
      <c r="K35" s="251">
        <v>3079</v>
      </c>
      <c r="L35" s="252">
        <v>11</v>
      </c>
      <c r="M35" s="253">
        <v>42456</v>
      </c>
      <c r="N35" s="250" t="s">
        <v>1265</v>
      </c>
      <c r="O35" s="254" t="s">
        <v>179</v>
      </c>
      <c r="P35" s="254">
        <v>35</v>
      </c>
      <c r="Q35" s="252">
        <v>460</v>
      </c>
      <c r="R35" s="250">
        <v>8.7383210000000003E-2</v>
      </c>
      <c r="S35" s="250">
        <v>7.6086956521739135E-2</v>
      </c>
      <c r="T35" s="250">
        <v>400.53461071068455</v>
      </c>
      <c r="U35" s="250" t="s">
        <v>178</v>
      </c>
      <c r="V35" s="250" t="s">
        <v>1266</v>
      </c>
      <c r="W35" s="250" t="s">
        <v>179</v>
      </c>
      <c r="X35" s="250" t="s">
        <v>1267</v>
      </c>
      <c r="Y35" s="250" t="s">
        <v>182</v>
      </c>
      <c r="Z35" s="250" t="s">
        <v>152</v>
      </c>
      <c r="AA35" s="250">
        <v>1</v>
      </c>
      <c r="AB35" s="250" t="s">
        <v>1302</v>
      </c>
      <c r="AC35" s="178" t="s">
        <v>199</v>
      </c>
      <c r="AD35" s="178"/>
      <c r="AE35" s="178"/>
      <c r="AF35" s="178"/>
      <c r="AG35" s="250" t="s">
        <v>1486</v>
      </c>
      <c r="AH35" s="178" t="s">
        <v>1442</v>
      </c>
      <c r="AI35" s="178">
        <v>120</v>
      </c>
      <c r="AJ35" s="178">
        <v>9999</v>
      </c>
      <c r="AK35" s="178"/>
      <c r="AL35" s="178"/>
    </row>
    <row r="36" spans="1:39" ht="12.75" customHeight="1" x14ac:dyDescent="0.2">
      <c r="A36" s="250" t="s">
        <v>1309</v>
      </c>
      <c r="B36" s="251" t="s">
        <v>1310</v>
      </c>
      <c r="C36" s="250" t="s">
        <v>1311</v>
      </c>
      <c r="D36" s="250" t="s">
        <v>179</v>
      </c>
      <c r="E36" s="250" t="s">
        <v>1311</v>
      </c>
      <c r="F36" s="250" t="s">
        <v>1311</v>
      </c>
      <c r="G36" s="250" t="s">
        <v>179</v>
      </c>
      <c r="H36" s="250" t="s">
        <v>199</v>
      </c>
      <c r="I36" s="250" t="s">
        <v>199</v>
      </c>
      <c r="K36" s="251">
        <v>3016</v>
      </c>
      <c r="L36" s="252">
        <v>8</v>
      </c>
      <c r="M36" s="253">
        <v>42456</v>
      </c>
      <c r="N36" s="250" t="s">
        <v>1265</v>
      </c>
      <c r="O36" s="254" t="s">
        <v>179</v>
      </c>
      <c r="P36" s="254">
        <v>45</v>
      </c>
      <c r="Q36" s="252">
        <v>570</v>
      </c>
      <c r="R36" s="250">
        <v>0.10827919500000001</v>
      </c>
      <c r="S36" s="250">
        <v>7.8947368421052627E-2</v>
      </c>
      <c r="T36" s="250">
        <v>415.59230284266516</v>
      </c>
      <c r="U36" s="250" t="s">
        <v>178</v>
      </c>
      <c r="V36" s="250" t="s">
        <v>1266</v>
      </c>
      <c r="W36" s="250" t="s">
        <v>179</v>
      </c>
      <c r="X36" s="250" t="s">
        <v>1267</v>
      </c>
      <c r="Y36" s="250" t="s">
        <v>182</v>
      </c>
      <c r="Z36" s="250" t="s">
        <v>152</v>
      </c>
      <c r="AA36" s="250">
        <v>1</v>
      </c>
      <c r="AB36" s="250" t="s">
        <v>1302</v>
      </c>
      <c r="AC36" s="178" t="s">
        <v>199</v>
      </c>
      <c r="AD36" s="178"/>
      <c r="AE36" s="178"/>
      <c r="AF36" s="178"/>
      <c r="AG36" s="250" t="s">
        <v>1487</v>
      </c>
      <c r="AH36" s="178" t="s">
        <v>1443</v>
      </c>
      <c r="AI36" s="178">
        <v>150</v>
      </c>
      <c r="AJ36" s="178">
        <v>9999</v>
      </c>
    </row>
    <row r="37" spans="1:39" ht="12.75" customHeight="1" x14ac:dyDescent="0.2">
      <c r="O37" s="254"/>
      <c r="P37" s="254"/>
    </row>
    <row r="38" spans="1:39" ht="12.75" customHeight="1" x14ac:dyDescent="0.2">
      <c r="O38" s="254"/>
      <c r="P38" s="254"/>
    </row>
    <row r="39" spans="1:39" ht="12.75" customHeight="1" x14ac:dyDescent="0.2">
      <c r="O39" s="254"/>
      <c r="P39" s="254"/>
      <c r="AK39" s="179"/>
      <c r="AL39" s="179"/>
    </row>
    <row r="40" spans="1:39" ht="12.75" customHeight="1" x14ac:dyDescent="0.2">
      <c r="A40" s="250" t="s">
        <v>1249</v>
      </c>
      <c r="B40" s="250" t="s">
        <v>1250</v>
      </c>
      <c r="C40" s="250" t="s">
        <v>1251</v>
      </c>
      <c r="D40" s="250" t="s">
        <v>1252</v>
      </c>
      <c r="E40" s="250" t="s">
        <v>1253</v>
      </c>
      <c r="F40" s="250" t="s">
        <v>164</v>
      </c>
      <c r="G40" s="250" t="s">
        <v>1254</v>
      </c>
      <c r="H40" s="250" t="s">
        <v>1255</v>
      </c>
      <c r="I40" s="250" t="s">
        <v>165</v>
      </c>
      <c r="J40" s="250" t="s">
        <v>1256</v>
      </c>
      <c r="K40" s="251" t="s">
        <v>1257</v>
      </c>
      <c r="L40" s="252" t="s">
        <v>169</v>
      </c>
      <c r="M40" s="253" t="s">
        <v>1258</v>
      </c>
      <c r="N40" s="250" t="s">
        <v>177</v>
      </c>
      <c r="O40" s="250" t="s">
        <v>834</v>
      </c>
      <c r="P40" s="250" t="s">
        <v>168</v>
      </c>
      <c r="Q40" s="252" t="s">
        <v>171</v>
      </c>
      <c r="R40" s="250" t="s">
        <v>1259</v>
      </c>
      <c r="S40" s="250" t="s">
        <v>1260</v>
      </c>
      <c r="T40" s="250" t="s">
        <v>1261</v>
      </c>
      <c r="U40" s="250" t="s">
        <v>160</v>
      </c>
      <c r="V40" s="250" t="s">
        <v>0</v>
      </c>
      <c r="W40" s="250" t="s">
        <v>1262</v>
      </c>
      <c r="X40" s="250" t="s">
        <v>546</v>
      </c>
      <c r="Y40" s="250" t="s">
        <v>174</v>
      </c>
      <c r="Z40" s="250" t="s">
        <v>1152</v>
      </c>
      <c r="AA40" s="250" t="s">
        <v>1263</v>
      </c>
      <c r="AB40" s="250" t="s">
        <v>102</v>
      </c>
      <c r="AC40" s="30" t="s">
        <v>202</v>
      </c>
      <c r="AD40" s="30" t="s">
        <v>203</v>
      </c>
      <c r="AE40" s="30" t="s">
        <v>206</v>
      </c>
      <c r="AF40" s="30" t="s">
        <v>260</v>
      </c>
      <c r="AG40" s="30" t="s">
        <v>204</v>
      </c>
      <c r="AH40" s="30" t="s">
        <v>205</v>
      </c>
      <c r="AI40" s="30" t="s">
        <v>207</v>
      </c>
      <c r="AJ40" s="179" t="s">
        <v>1034</v>
      </c>
      <c r="AK40" s="45"/>
      <c r="AL40" s="45"/>
    </row>
    <row r="41" spans="1:39" ht="12.75" customHeight="1" x14ac:dyDescent="0.2">
      <c r="A41" s="250" t="s">
        <v>1382</v>
      </c>
      <c r="B41" s="251" t="s">
        <v>1383</v>
      </c>
      <c r="C41" s="250" t="s">
        <v>1384</v>
      </c>
      <c r="D41" s="250" t="s">
        <v>188</v>
      </c>
      <c r="E41" s="250" t="s">
        <v>1385</v>
      </c>
      <c r="F41" s="250" t="s">
        <v>1385</v>
      </c>
      <c r="G41" s="250" t="s">
        <v>188</v>
      </c>
      <c r="H41" s="250" t="s">
        <v>1365</v>
      </c>
      <c r="I41" s="250" t="s">
        <v>1365</v>
      </c>
      <c r="K41" s="251">
        <v>826</v>
      </c>
      <c r="L41" s="252">
        <v>12</v>
      </c>
      <c r="M41" s="253">
        <v>42456</v>
      </c>
      <c r="N41" s="250" t="s">
        <v>1265</v>
      </c>
      <c r="O41" s="250" t="s">
        <v>188</v>
      </c>
      <c r="P41" s="250">
        <v>85</v>
      </c>
      <c r="Q41" s="252">
        <v>1693</v>
      </c>
      <c r="R41" s="250">
        <v>0.22980494189999998</v>
      </c>
      <c r="S41" s="250">
        <v>5.0206733608978142E-2</v>
      </c>
      <c r="T41" s="250">
        <v>369.87890380959647</v>
      </c>
      <c r="U41" s="250" t="s">
        <v>178</v>
      </c>
      <c r="V41" s="250" t="s">
        <v>1266</v>
      </c>
      <c r="W41" s="250" t="s">
        <v>1328</v>
      </c>
      <c r="X41" s="250" t="s">
        <v>1267</v>
      </c>
      <c r="Y41" s="250" t="s">
        <v>182</v>
      </c>
      <c r="AA41" s="250">
        <v>1</v>
      </c>
      <c r="AB41" s="250" t="s">
        <v>167</v>
      </c>
      <c r="AC41" s="45" t="s">
        <v>1045</v>
      </c>
      <c r="AD41" s="45" t="s">
        <v>1050</v>
      </c>
      <c r="AE41" s="45"/>
      <c r="AF41" s="45"/>
      <c r="AG41" s="45" t="s">
        <v>1444</v>
      </c>
      <c r="AH41" s="45" t="s">
        <v>1050</v>
      </c>
      <c r="AI41" s="45"/>
      <c r="AJ41" s="45"/>
      <c r="AK41" s="45"/>
      <c r="AL41" s="45"/>
    </row>
    <row r="42" spans="1:39" ht="12.75" customHeight="1" x14ac:dyDescent="0.2">
      <c r="A42" s="250" t="s">
        <v>1386</v>
      </c>
      <c r="B42" s="251" t="s">
        <v>1387</v>
      </c>
      <c r="C42" s="250" t="s">
        <v>1388</v>
      </c>
      <c r="D42" s="250" t="s">
        <v>188</v>
      </c>
      <c r="E42" s="250" t="s">
        <v>1389</v>
      </c>
      <c r="F42" s="250" t="s">
        <v>1389</v>
      </c>
      <c r="G42" s="250" t="s">
        <v>188</v>
      </c>
      <c r="H42" s="250" t="s">
        <v>1365</v>
      </c>
      <c r="I42" s="250" t="s">
        <v>1365</v>
      </c>
      <c r="K42" s="251">
        <v>827</v>
      </c>
      <c r="L42" s="252">
        <v>12</v>
      </c>
      <c r="M42" s="253">
        <v>42456</v>
      </c>
      <c r="N42" s="250" t="s">
        <v>1265</v>
      </c>
      <c r="O42" s="250" t="s">
        <v>188</v>
      </c>
      <c r="P42" s="250">
        <v>160</v>
      </c>
      <c r="Q42" s="252">
        <v>2004</v>
      </c>
      <c r="R42" s="250">
        <v>0.27201955319999999</v>
      </c>
      <c r="S42" s="250">
        <v>7.9840319361277445E-2</v>
      </c>
      <c r="T42" s="250">
        <v>588.19301082507627</v>
      </c>
      <c r="U42" s="250" t="s">
        <v>178</v>
      </c>
      <c r="V42" s="250" t="s">
        <v>1266</v>
      </c>
      <c r="W42" s="250" t="s">
        <v>1328</v>
      </c>
      <c r="X42" s="250" t="s">
        <v>1267</v>
      </c>
      <c r="Y42" s="250" t="s">
        <v>182</v>
      </c>
      <c r="AA42" s="250">
        <v>1</v>
      </c>
      <c r="AB42" s="250" t="s">
        <v>167</v>
      </c>
      <c r="AC42" s="45" t="s">
        <v>1045</v>
      </c>
      <c r="AD42" s="45" t="s">
        <v>1051</v>
      </c>
      <c r="AE42" s="45"/>
      <c r="AF42" s="45"/>
      <c r="AG42" s="45" t="s">
        <v>1445</v>
      </c>
      <c r="AH42" s="45" t="s">
        <v>1051</v>
      </c>
      <c r="AI42" s="45"/>
      <c r="AJ42" s="45"/>
      <c r="AK42" s="45"/>
      <c r="AL42" s="45"/>
    </row>
    <row r="43" spans="1:39" ht="12.75" customHeight="1" x14ac:dyDescent="0.2">
      <c r="A43" s="250" t="s">
        <v>1390</v>
      </c>
      <c r="B43" s="251" t="s">
        <v>1391</v>
      </c>
      <c r="C43" s="250" t="s">
        <v>1392</v>
      </c>
      <c r="D43" s="250" t="s">
        <v>188</v>
      </c>
      <c r="E43" s="250" t="s">
        <v>1393</v>
      </c>
      <c r="F43" s="250" t="s">
        <v>1393</v>
      </c>
      <c r="G43" s="250" t="s">
        <v>188</v>
      </c>
      <c r="H43" s="250" t="s">
        <v>1365</v>
      </c>
      <c r="I43" s="250" t="s">
        <v>1365</v>
      </c>
      <c r="K43" s="251">
        <v>828</v>
      </c>
      <c r="L43" s="252">
        <v>12</v>
      </c>
      <c r="M43" s="253">
        <v>42456</v>
      </c>
      <c r="N43" s="250" t="s">
        <v>1265</v>
      </c>
      <c r="O43" s="250" t="s">
        <v>188</v>
      </c>
      <c r="P43" s="250">
        <v>270</v>
      </c>
      <c r="Q43" s="252">
        <v>3869</v>
      </c>
      <c r="R43" s="250">
        <v>0.52517148269999991</v>
      </c>
      <c r="S43" s="250">
        <v>6.9785474282760399E-2</v>
      </c>
      <c r="T43" s="250">
        <v>514.11778608366546</v>
      </c>
      <c r="U43" s="250" t="s">
        <v>178</v>
      </c>
      <c r="V43" s="250" t="s">
        <v>1266</v>
      </c>
      <c r="W43" s="250" t="s">
        <v>1328</v>
      </c>
      <c r="X43" s="250" t="s">
        <v>1267</v>
      </c>
      <c r="Y43" s="250" t="s">
        <v>182</v>
      </c>
      <c r="AA43" s="250">
        <v>1</v>
      </c>
      <c r="AB43" s="250" t="s">
        <v>167</v>
      </c>
      <c r="AC43" s="45" t="s">
        <v>1045</v>
      </c>
      <c r="AD43" s="45" t="s">
        <v>1052</v>
      </c>
      <c r="AE43" s="45"/>
      <c r="AF43" s="45"/>
      <c r="AG43" s="45" t="s">
        <v>1446</v>
      </c>
      <c r="AH43" s="45" t="s">
        <v>1052</v>
      </c>
      <c r="AI43" s="45"/>
      <c r="AJ43" s="45"/>
      <c r="AK43" s="45"/>
      <c r="AL43" s="45"/>
    </row>
    <row r="44" spans="1:39" ht="12.75" customHeight="1" x14ac:dyDescent="0.2">
      <c r="A44" s="250" t="s">
        <v>1394</v>
      </c>
      <c r="B44" s="251" t="s">
        <v>1395</v>
      </c>
      <c r="C44" s="250" t="s">
        <v>1396</v>
      </c>
      <c r="D44" s="250" t="s">
        <v>188</v>
      </c>
      <c r="E44" s="250" t="s">
        <v>1397</v>
      </c>
      <c r="F44" s="250" t="s">
        <v>1397</v>
      </c>
      <c r="G44" s="250" t="s">
        <v>188</v>
      </c>
      <c r="H44" s="250" t="s">
        <v>1365</v>
      </c>
      <c r="I44" s="250" t="s">
        <v>1365</v>
      </c>
      <c r="K44" s="251">
        <v>829</v>
      </c>
      <c r="L44" s="252">
        <v>12</v>
      </c>
      <c r="M44" s="253">
        <v>42456</v>
      </c>
      <c r="N44" s="250" t="s">
        <v>1265</v>
      </c>
      <c r="O44" s="250" t="s">
        <v>188</v>
      </c>
      <c r="P44" s="250">
        <v>427</v>
      </c>
      <c r="Q44" s="252">
        <v>7118</v>
      </c>
      <c r="R44" s="250">
        <v>0.96618521939999991</v>
      </c>
      <c r="S44" s="250">
        <v>5.9988760887889854E-2</v>
      </c>
      <c r="T44" s="250">
        <v>441.94424777597675</v>
      </c>
      <c r="U44" s="250" t="s">
        <v>178</v>
      </c>
      <c r="V44" s="250" t="s">
        <v>1266</v>
      </c>
      <c r="W44" s="250" t="s">
        <v>1328</v>
      </c>
      <c r="X44" s="250" t="s">
        <v>1267</v>
      </c>
      <c r="Y44" s="250" t="s">
        <v>182</v>
      </c>
      <c r="AA44" s="250">
        <v>1</v>
      </c>
      <c r="AB44" s="250" t="s">
        <v>167</v>
      </c>
      <c r="AC44" s="45" t="s">
        <v>1045</v>
      </c>
      <c r="AD44" s="45" t="s">
        <v>1053</v>
      </c>
      <c r="AE44" s="45"/>
      <c r="AF44" s="45"/>
      <c r="AG44" s="45" t="s">
        <v>1447</v>
      </c>
      <c r="AH44" s="45" t="s">
        <v>1053</v>
      </c>
      <c r="AI44" s="45"/>
      <c r="AJ44" s="45"/>
      <c r="AK44" s="45"/>
      <c r="AL44" s="45"/>
    </row>
    <row r="45" spans="1:39" ht="12.75" customHeight="1" x14ac:dyDescent="0.2">
      <c r="A45" s="250" t="s">
        <v>1398</v>
      </c>
      <c r="B45" s="251" t="s">
        <v>1399</v>
      </c>
      <c r="C45" s="250" t="s">
        <v>1400</v>
      </c>
      <c r="D45" s="250" t="s">
        <v>188</v>
      </c>
      <c r="E45" s="250" t="s">
        <v>1401</v>
      </c>
      <c r="F45" s="250" t="s">
        <v>1401</v>
      </c>
      <c r="G45" s="250" t="s">
        <v>188</v>
      </c>
      <c r="H45" s="250" t="s">
        <v>1365</v>
      </c>
      <c r="I45" s="250" t="s">
        <v>1365</v>
      </c>
      <c r="K45" s="251">
        <v>830</v>
      </c>
      <c r="L45" s="252">
        <v>12</v>
      </c>
      <c r="M45" s="253">
        <v>42456</v>
      </c>
      <c r="N45" s="250" t="s">
        <v>1265</v>
      </c>
      <c r="O45" s="250" t="s">
        <v>188</v>
      </c>
      <c r="P45" s="250">
        <v>35</v>
      </c>
      <c r="Q45" s="252">
        <v>595</v>
      </c>
      <c r="R45" s="250">
        <v>8.0764288499999989E-2</v>
      </c>
      <c r="S45" s="250">
        <v>5.8823529411764705E-2</v>
      </c>
      <c r="T45" s="250">
        <v>433.359850622593</v>
      </c>
      <c r="U45" s="250" t="s">
        <v>178</v>
      </c>
      <c r="V45" s="250" t="s">
        <v>1266</v>
      </c>
      <c r="W45" s="250" t="s">
        <v>1328</v>
      </c>
      <c r="X45" s="250" t="s">
        <v>1267</v>
      </c>
      <c r="Y45" s="250" t="s">
        <v>182</v>
      </c>
      <c r="AA45" s="250">
        <v>1</v>
      </c>
      <c r="AB45" s="250" t="s">
        <v>167</v>
      </c>
      <c r="AC45" s="45" t="s">
        <v>1045</v>
      </c>
      <c r="AD45" s="45" t="s">
        <v>1050</v>
      </c>
      <c r="AE45" s="45"/>
      <c r="AF45" s="45"/>
      <c r="AG45" s="45" t="s">
        <v>1448</v>
      </c>
      <c r="AH45" s="45" t="s">
        <v>1050</v>
      </c>
      <c r="AI45" s="45"/>
      <c r="AJ45" s="45"/>
      <c r="AK45" s="45"/>
      <c r="AL45" s="45"/>
    </row>
    <row r="46" spans="1:39" ht="12.75" customHeight="1" x14ac:dyDescent="0.2">
      <c r="A46" s="250" t="s">
        <v>1402</v>
      </c>
      <c r="B46" s="251" t="s">
        <v>1403</v>
      </c>
      <c r="C46" s="250" t="s">
        <v>1404</v>
      </c>
      <c r="D46" s="250" t="s">
        <v>188</v>
      </c>
      <c r="E46" s="250" t="s">
        <v>1405</v>
      </c>
      <c r="F46" s="250" t="s">
        <v>1405</v>
      </c>
      <c r="G46" s="250" t="s">
        <v>188</v>
      </c>
      <c r="H46" s="250" t="s">
        <v>1365</v>
      </c>
      <c r="I46" s="250" t="s">
        <v>1365</v>
      </c>
      <c r="K46" s="251">
        <v>831</v>
      </c>
      <c r="L46" s="252">
        <v>12</v>
      </c>
      <c r="M46" s="253">
        <v>42456</v>
      </c>
      <c r="N46" s="250" t="s">
        <v>1265</v>
      </c>
      <c r="O46" s="250" t="s">
        <v>188</v>
      </c>
      <c r="P46" s="250">
        <v>70</v>
      </c>
      <c r="Q46" s="252">
        <v>869</v>
      </c>
      <c r="R46" s="250">
        <v>0.11795658269999999</v>
      </c>
      <c r="S46" s="250">
        <v>8.0552359033371698E-2</v>
      </c>
      <c r="T46" s="250">
        <v>593.43869072599034</v>
      </c>
      <c r="U46" s="250" t="s">
        <v>178</v>
      </c>
      <c r="V46" s="250" t="s">
        <v>1266</v>
      </c>
      <c r="W46" s="250" t="s">
        <v>1328</v>
      </c>
      <c r="X46" s="250" t="s">
        <v>1267</v>
      </c>
      <c r="Y46" s="250" t="s">
        <v>182</v>
      </c>
      <c r="AA46" s="250">
        <v>1</v>
      </c>
      <c r="AB46" s="250" t="s">
        <v>167</v>
      </c>
      <c r="AC46" s="45" t="s">
        <v>1045</v>
      </c>
      <c r="AD46" s="45" t="s">
        <v>1051</v>
      </c>
      <c r="AE46" s="45"/>
      <c r="AF46" s="45"/>
      <c r="AG46" s="45" t="s">
        <v>1449</v>
      </c>
      <c r="AH46" s="45" t="s">
        <v>1051</v>
      </c>
      <c r="AI46" s="45"/>
      <c r="AJ46" s="45"/>
      <c r="AK46" s="45"/>
      <c r="AL46" s="45"/>
    </row>
    <row r="47" spans="1:39" ht="12.75" customHeight="1" x14ac:dyDescent="0.2">
      <c r="A47" s="250" t="s">
        <v>1406</v>
      </c>
      <c r="B47" s="251" t="s">
        <v>1407</v>
      </c>
      <c r="C47" s="250" t="s">
        <v>1408</v>
      </c>
      <c r="D47" s="250" t="s">
        <v>188</v>
      </c>
      <c r="E47" s="250" t="s">
        <v>1409</v>
      </c>
      <c r="F47" s="250" t="s">
        <v>1409</v>
      </c>
      <c r="G47" s="250" t="s">
        <v>188</v>
      </c>
      <c r="H47" s="250" t="s">
        <v>1365</v>
      </c>
      <c r="I47" s="250" t="s">
        <v>1365</v>
      </c>
      <c r="K47" s="251">
        <v>832</v>
      </c>
      <c r="L47" s="252">
        <v>12</v>
      </c>
      <c r="M47" s="253">
        <v>42456</v>
      </c>
      <c r="N47" s="250" t="s">
        <v>1265</v>
      </c>
      <c r="O47" s="250" t="s">
        <v>188</v>
      </c>
      <c r="P47" s="250">
        <v>121</v>
      </c>
      <c r="Q47" s="252">
        <v>1728</v>
      </c>
      <c r="R47" s="250">
        <v>0.23455578239999997</v>
      </c>
      <c r="S47" s="250">
        <v>7.0023148148148154E-2</v>
      </c>
      <c r="T47" s="250">
        <v>515.86875736728803</v>
      </c>
      <c r="U47" s="250" t="s">
        <v>178</v>
      </c>
      <c r="V47" s="250" t="s">
        <v>1266</v>
      </c>
      <c r="W47" s="250" t="s">
        <v>1328</v>
      </c>
      <c r="X47" s="250" t="s">
        <v>1267</v>
      </c>
      <c r="Y47" s="250" t="s">
        <v>182</v>
      </c>
      <c r="AA47" s="250">
        <v>1</v>
      </c>
      <c r="AB47" s="250" t="s">
        <v>167</v>
      </c>
      <c r="AC47" s="45" t="s">
        <v>1045</v>
      </c>
      <c r="AD47" s="45" t="s">
        <v>1052</v>
      </c>
      <c r="AE47" s="45"/>
      <c r="AF47" s="45"/>
      <c r="AG47" s="45" t="s">
        <v>1450</v>
      </c>
      <c r="AH47" s="45" t="s">
        <v>1052</v>
      </c>
      <c r="AI47" s="45"/>
      <c r="AJ47" s="45"/>
      <c r="AK47" s="45"/>
      <c r="AL47" s="45"/>
    </row>
    <row r="48" spans="1:39" ht="12.75" customHeight="1" x14ac:dyDescent="0.2">
      <c r="A48" s="250" t="s">
        <v>1410</v>
      </c>
      <c r="B48" s="251" t="s">
        <v>1411</v>
      </c>
      <c r="C48" s="250" t="s">
        <v>1412</v>
      </c>
      <c r="D48" s="250" t="s">
        <v>188</v>
      </c>
      <c r="E48" s="250" t="s">
        <v>1413</v>
      </c>
      <c r="F48" s="250" t="s">
        <v>1413</v>
      </c>
      <c r="G48" s="250" t="s">
        <v>188</v>
      </c>
      <c r="H48" s="250" t="s">
        <v>1365</v>
      </c>
      <c r="I48" s="250" t="s">
        <v>1365</v>
      </c>
      <c r="K48" s="251">
        <v>833</v>
      </c>
      <c r="L48" s="252">
        <v>12</v>
      </c>
      <c r="M48" s="253">
        <v>42456</v>
      </c>
      <c r="N48" s="250" t="s">
        <v>1265</v>
      </c>
      <c r="O48" s="250" t="s">
        <v>188</v>
      </c>
      <c r="P48" s="250">
        <v>225</v>
      </c>
      <c r="Q48" s="252">
        <v>3757</v>
      </c>
      <c r="R48" s="250">
        <v>0.50996879309999998</v>
      </c>
      <c r="S48" s="250">
        <v>5.9888208677136012E-2</v>
      </c>
      <c r="T48" s="250">
        <v>441.20346782843171</v>
      </c>
      <c r="U48" s="250" t="s">
        <v>178</v>
      </c>
      <c r="V48" s="250" t="s">
        <v>1266</v>
      </c>
      <c r="W48" s="250" t="s">
        <v>1328</v>
      </c>
      <c r="X48" s="250" t="s">
        <v>1267</v>
      </c>
      <c r="Y48" s="250" t="s">
        <v>182</v>
      </c>
      <c r="AA48" s="250">
        <v>1</v>
      </c>
      <c r="AB48" s="250" t="s">
        <v>167</v>
      </c>
      <c r="AC48" s="45" t="s">
        <v>1045</v>
      </c>
      <c r="AD48" s="45" t="s">
        <v>1053</v>
      </c>
      <c r="AE48" s="45"/>
      <c r="AF48" s="45"/>
      <c r="AG48" s="45" t="s">
        <v>1451</v>
      </c>
      <c r="AH48" s="45" t="s">
        <v>1053</v>
      </c>
      <c r="AI48" s="45"/>
      <c r="AJ48" s="45"/>
      <c r="AK48" s="45"/>
      <c r="AL48" s="45"/>
      <c r="AM48" s="45"/>
    </row>
    <row r="49" spans="1:39" ht="12.75" customHeight="1" x14ac:dyDescent="0.2">
      <c r="A49" s="250" t="s">
        <v>1353</v>
      </c>
      <c r="B49" s="251" t="s">
        <v>1354</v>
      </c>
      <c r="C49" s="250" t="s">
        <v>1355</v>
      </c>
      <c r="D49" s="250" t="s">
        <v>188</v>
      </c>
      <c r="E49" s="250" t="s">
        <v>1356</v>
      </c>
      <c r="F49" s="250" t="s">
        <v>1356</v>
      </c>
      <c r="G49" s="250" t="s">
        <v>188</v>
      </c>
      <c r="H49" s="250" t="s">
        <v>199</v>
      </c>
      <c r="I49" s="250" t="s">
        <v>199</v>
      </c>
      <c r="K49" s="251">
        <v>838</v>
      </c>
      <c r="L49" s="252">
        <v>12</v>
      </c>
      <c r="M49" s="253">
        <v>42456</v>
      </c>
      <c r="N49" s="250" t="s">
        <v>1265</v>
      </c>
      <c r="O49" s="250" t="s">
        <v>188</v>
      </c>
      <c r="P49" s="250">
        <v>68</v>
      </c>
      <c r="Q49" s="252">
        <v>1367</v>
      </c>
      <c r="R49" s="250">
        <v>0.18554068227000001</v>
      </c>
      <c r="S49" s="250">
        <v>4.9743964886613021E-2</v>
      </c>
      <c r="T49" s="250">
        <v>366.49644254862636</v>
      </c>
      <c r="U49" s="250" t="s">
        <v>178</v>
      </c>
      <c r="V49" s="250" t="s">
        <v>1266</v>
      </c>
      <c r="W49" s="250" t="s">
        <v>1328</v>
      </c>
      <c r="X49" s="250" t="s">
        <v>1267</v>
      </c>
      <c r="Y49" s="250" t="s">
        <v>182</v>
      </c>
      <c r="AA49" s="250">
        <v>1</v>
      </c>
      <c r="AB49" s="250" t="s">
        <v>1049</v>
      </c>
      <c r="AC49" s="45" t="s">
        <v>1048</v>
      </c>
      <c r="AD49" s="45"/>
      <c r="AE49" s="45"/>
      <c r="AF49" s="45"/>
      <c r="AG49" s="45" t="s">
        <v>189</v>
      </c>
      <c r="AH49" s="45"/>
      <c r="AI49" s="45"/>
      <c r="AJ49" s="45"/>
      <c r="AM49" s="45"/>
    </row>
    <row r="50" spans="1:39" ht="12.75" customHeight="1" x14ac:dyDescent="0.2">
      <c r="O50" s="254"/>
      <c r="P50" s="254"/>
      <c r="AM50" s="45"/>
    </row>
    <row r="51" spans="1:39" ht="12.75" customHeight="1" x14ac:dyDescent="0.2">
      <c r="O51" s="254"/>
      <c r="P51" s="254"/>
      <c r="AM51" s="45"/>
    </row>
    <row r="52" spans="1:39" ht="12.75" customHeight="1" x14ac:dyDescent="0.2">
      <c r="O52" s="254"/>
      <c r="P52" s="254"/>
      <c r="AK52" s="179"/>
      <c r="AL52" s="179"/>
      <c r="AM52" s="45"/>
    </row>
    <row r="53" spans="1:39" ht="12.75" customHeight="1" x14ac:dyDescent="0.2">
      <c r="A53" s="250" t="s">
        <v>1249</v>
      </c>
      <c r="B53" s="250" t="s">
        <v>1250</v>
      </c>
      <c r="C53" s="250" t="s">
        <v>1251</v>
      </c>
      <c r="D53" s="250" t="s">
        <v>1252</v>
      </c>
      <c r="E53" s="250" t="s">
        <v>1253</v>
      </c>
      <c r="F53" s="250" t="s">
        <v>164</v>
      </c>
      <c r="G53" s="250" t="s">
        <v>1254</v>
      </c>
      <c r="H53" s="250" t="s">
        <v>1255</v>
      </c>
      <c r="I53" s="250" t="s">
        <v>165</v>
      </c>
      <c r="J53" s="250" t="s">
        <v>1256</v>
      </c>
      <c r="K53" s="251" t="s">
        <v>1257</v>
      </c>
      <c r="L53" s="252" t="s">
        <v>169</v>
      </c>
      <c r="M53" s="253" t="s">
        <v>1258</v>
      </c>
      <c r="N53" s="250" t="s">
        <v>177</v>
      </c>
      <c r="O53" s="250" t="s">
        <v>834</v>
      </c>
      <c r="P53" s="250" t="s">
        <v>168</v>
      </c>
      <c r="Q53" s="252" t="s">
        <v>171</v>
      </c>
      <c r="R53" s="250" t="s">
        <v>1259</v>
      </c>
      <c r="S53" s="250" t="s">
        <v>1260</v>
      </c>
      <c r="T53" s="250" t="s">
        <v>1261</v>
      </c>
      <c r="U53" s="250" t="s">
        <v>160</v>
      </c>
      <c r="V53" s="250" t="s">
        <v>0</v>
      </c>
      <c r="W53" s="250" t="s">
        <v>1262</v>
      </c>
      <c r="X53" s="250" t="s">
        <v>546</v>
      </c>
      <c r="Y53" s="250" t="s">
        <v>174</v>
      </c>
      <c r="Z53" s="250" t="s">
        <v>1152</v>
      </c>
      <c r="AA53" s="250" t="s">
        <v>1263</v>
      </c>
      <c r="AB53" s="250" t="s">
        <v>102</v>
      </c>
      <c r="AC53" s="30" t="s">
        <v>202</v>
      </c>
      <c r="AD53" s="30" t="s">
        <v>203</v>
      </c>
      <c r="AE53" s="30" t="s">
        <v>206</v>
      </c>
      <c r="AF53" s="30" t="s">
        <v>260</v>
      </c>
      <c r="AG53" s="30" t="s">
        <v>204</v>
      </c>
      <c r="AH53" s="30" t="s">
        <v>205</v>
      </c>
      <c r="AI53" s="30" t="s">
        <v>207</v>
      </c>
      <c r="AJ53" s="179" t="s">
        <v>1034</v>
      </c>
      <c r="AK53" s="45"/>
      <c r="AL53" s="45"/>
      <c r="AM53" s="45"/>
    </row>
    <row r="54" spans="1:39" ht="12.75" customHeight="1" x14ac:dyDescent="0.2">
      <c r="A54" s="259" t="s">
        <v>1322</v>
      </c>
      <c r="B54" s="260" t="s">
        <v>1323</v>
      </c>
      <c r="C54" s="259" t="s">
        <v>1324</v>
      </c>
      <c r="D54" s="259" t="s">
        <v>273</v>
      </c>
      <c r="E54" s="259" t="s">
        <v>851</v>
      </c>
      <c r="F54" s="259" t="s">
        <v>1325</v>
      </c>
      <c r="G54" s="259" t="s">
        <v>273</v>
      </c>
      <c r="H54" s="259" t="s">
        <v>1326</v>
      </c>
      <c r="I54" s="259" t="s">
        <v>1327</v>
      </c>
      <c r="J54" s="259"/>
      <c r="K54" s="260">
        <v>850</v>
      </c>
      <c r="L54" s="261">
        <v>15</v>
      </c>
      <c r="M54" s="262">
        <v>42456</v>
      </c>
      <c r="N54" s="259" t="s">
        <v>1265</v>
      </c>
      <c r="O54" s="259" t="s">
        <v>273</v>
      </c>
      <c r="P54" s="259">
        <v>1057</v>
      </c>
      <c r="Q54" s="261">
        <v>21156</v>
      </c>
      <c r="R54" s="259">
        <v>3.8325046020000002</v>
      </c>
      <c r="S54" s="259">
        <v>4.9962185668368311E-2</v>
      </c>
      <c r="T54" s="259">
        <v>275.7987555835947</v>
      </c>
      <c r="U54" s="259" t="s">
        <v>178</v>
      </c>
      <c r="V54" s="259" t="s">
        <v>1266</v>
      </c>
      <c r="W54" s="259" t="s">
        <v>1328</v>
      </c>
      <c r="X54" s="259" t="s">
        <v>1267</v>
      </c>
      <c r="Y54" s="259" t="s">
        <v>182</v>
      </c>
      <c r="AA54" s="259">
        <v>1</v>
      </c>
      <c r="AB54" s="259" t="s">
        <v>167</v>
      </c>
      <c r="AC54" s="259" t="s">
        <v>1326</v>
      </c>
      <c r="AD54" s="45"/>
      <c r="AE54" s="45"/>
      <c r="AF54" s="45"/>
      <c r="AG54" s="259" t="s">
        <v>1456</v>
      </c>
      <c r="AH54" s="45"/>
      <c r="AI54" s="45"/>
      <c r="AJ54" s="45"/>
      <c r="AK54" s="45"/>
      <c r="AL54" s="45"/>
      <c r="AM54" s="45"/>
    </row>
    <row r="55" spans="1:39" ht="12.75" customHeight="1" x14ac:dyDescent="0.2">
      <c r="A55" s="259" t="s">
        <v>1329</v>
      </c>
      <c r="B55" s="260" t="s">
        <v>1330</v>
      </c>
      <c r="C55" s="259" t="s">
        <v>1331</v>
      </c>
      <c r="D55" s="259" t="s">
        <v>273</v>
      </c>
      <c r="E55" s="259" t="s">
        <v>851</v>
      </c>
      <c r="F55" s="259" t="s">
        <v>1325</v>
      </c>
      <c r="G55" s="259" t="s">
        <v>273</v>
      </c>
      <c r="H55" s="259" t="s">
        <v>1332</v>
      </c>
      <c r="I55" s="259" t="s">
        <v>1333</v>
      </c>
      <c r="J55" s="259"/>
      <c r="K55" s="260">
        <v>853</v>
      </c>
      <c r="L55" s="261">
        <v>15</v>
      </c>
      <c r="M55" s="262">
        <v>42456</v>
      </c>
      <c r="N55" s="259" t="s">
        <v>1265</v>
      </c>
      <c r="O55" s="259" t="s">
        <v>273</v>
      </c>
      <c r="P55" s="259">
        <v>2664</v>
      </c>
      <c r="Q55" s="261">
        <v>52890</v>
      </c>
      <c r="R55" s="259">
        <v>9.5812615050000005</v>
      </c>
      <c r="S55" s="259">
        <v>5.036868973340896E-2</v>
      </c>
      <c r="T55" s="259">
        <v>278.04271896866464</v>
      </c>
      <c r="U55" s="259" t="s">
        <v>178</v>
      </c>
      <c r="V55" s="259" t="s">
        <v>1266</v>
      </c>
      <c r="W55" s="259" t="s">
        <v>1328</v>
      </c>
      <c r="X55" s="259" t="s">
        <v>1267</v>
      </c>
      <c r="Y55" s="259" t="s">
        <v>182</v>
      </c>
      <c r="AA55" s="259">
        <v>1</v>
      </c>
      <c r="AB55" s="259" t="s">
        <v>167</v>
      </c>
      <c r="AC55" s="259" t="s">
        <v>1332</v>
      </c>
      <c r="AD55" s="45"/>
      <c r="AE55" s="45"/>
      <c r="AF55" s="45"/>
      <c r="AG55" s="259" t="s">
        <v>1457</v>
      </c>
      <c r="AH55" s="45"/>
      <c r="AI55" s="45"/>
      <c r="AJ55" s="45"/>
      <c r="AK55" s="45"/>
      <c r="AL55" s="45"/>
      <c r="AM55" s="45"/>
    </row>
    <row r="56" spans="1:39" ht="12.75" customHeight="1" x14ac:dyDescent="0.2">
      <c r="A56" s="250" t="s">
        <v>1334</v>
      </c>
      <c r="B56" s="251" t="s">
        <v>1335</v>
      </c>
      <c r="C56" s="250" t="s">
        <v>1336</v>
      </c>
      <c r="D56" s="250" t="s">
        <v>273</v>
      </c>
      <c r="E56" s="250" t="s">
        <v>851</v>
      </c>
      <c r="F56" s="250" t="s">
        <v>1325</v>
      </c>
      <c r="G56" s="250" t="s">
        <v>273</v>
      </c>
      <c r="H56" s="250" t="s">
        <v>1337</v>
      </c>
      <c r="I56" s="250" t="s">
        <v>1338</v>
      </c>
      <c r="K56" s="251">
        <v>851</v>
      </c>
      <c r="L56" s="252">
        <v>15</v>
      </c>
      <c r="M56" s="253">
        <v>42456</v>
      </c>
      <c r="N56" s="250" t="s">
        <v>1265</v>
      </c>
      <c r="O56" s="250" t="s">
        <v>273</v>
      </c>
      <c r="P56" s="250">
        <v>7052</v>
      </c>
      <c r="Q56" s="252">
        <v>141041</v>
      </c>
      <c r="R56" s="250">
        <v>25.550211834500001</v>
      </c>
      <c r="S56" s="250">
        <v>4.9999645493154471E-2</v>
      </c>
      <c r="T56" s="250">
        <v>276.00553943266368</v>
      </c>
      <c r="U56" s="250" t="s">
        <v>178</v>
      </c>
      <c r="V56" s="250" t="s">
        <v>1266</v>
      </c>
      <c r="W56" s="250" t="s">
        <v>1328</v>
      </c>
      <c r="X56" s="250" t="s">
        <v>1267</v>
      </c>
      <c r="Y56" s="250" t="s">
        <v>182</v>
      </c>
      <c r="AA56" s="250">
        <v>1</v>
      </c>
      <c r="AB56" s="250" t="s">
        <v>167</v>
      </c>
      <c r="AC56" s="250" t="s">
        <v>1337</v>
      </c>
      <c r="AD56" s="45"/>
      <c r="AE56" s="45"/>
      <c r="AF56" s="45"/>
      <c r="AG56" s="250" t="s">
        <v>1458</v>
      </c>
      <c r="AH56" s="45"/>
      <c r="AI56" s="45"/>
      <c r="AJ56" s="45"/>
      <c r="AK56" s="45"/>
      <c r="AL56" s="45"/>
      <c r="AM56" s="45"/>
    </row>
    <row r="57" spans="1:39" ht="12.75" customHeight="1" x14ac:dyDescent="0.2">
      <c r="A57" s="250" t="s">
        <v>1339</v>
      </c>
      <c r="B57" s="251" t="s">
        <v>1340</v>
      </c>
      <c r="C57" s="250" t="s">
        <v>1341</v>
      </c>
      <c r="D57" s="250" t="s">
        <v>273</v>
      </c>
      <c r="E57" s="250" t="s">
        <v>851</v>
      </c>
      <c r="F57" s="250" t="s">
        <v>1325</v>
      </c>
      <c r="G57" s="250" t="s">
        <v>273</v>
      </c>
      <c r="H57" s="250" t="s">
        <v>1342</v>
      </c>
      <c r="I57" s="250" t="s">
        <v>1343</v>
      </c>
      <c r="K57" s="251">
        <v>852</v>
      </c>
      <c r="L57" s="252">
        <v>15</v>
      </c>
      <c r="M57" s="253">
        <v>42456</v>
      </c>
      <c r="N57" s="250" t="s">
        <v>1265</v>
      </c>
      <c r="O57" s="250" t="s">
        <v>273</v>
      </c>
      <c r="P57" s="250">
        <v>14000</v>
      </c>
      <c r="Q57" s="252">
        <v>282081</v>
      </c>
      <c r="R57" s="250">
        <v>51.100242514500003</v>
      </c>
      <c r="S57" s="250">
        <v>4.9631134319574874E-2</v>
      </c>
      <c r="T57" s="250">
        <v>273.97130250462931</v>
      </c>
      <c r="U57" s="250" t="s">
        <v>178</v>
      </c>
      <c r="V57" s="250" t="s">
        <v>1266</v>
      </c>
      <c r="W57" s="250" t="s">
        <v>1328</v>
      </c>
      <c r="X57" s="250" t="s">
        <v>1267</v>
      </c>
      <c r="Y57" s="250" t="s">
        <v>182</v>
      </c>
      <c r="AA57" s="250">
        <v>1</v>
      </c>
      <c r="AB57" s="250" t="s">
        <v>167</v>
      </c>
      <c r="AC57" s="250" t="s">
        <v>1342</v>
      </c>
      <c r="AD57" s="45"/>
      <c r="AE57" s="45"/>
      <c r="AF57" s="45"/>
      <c r="AG57" s="250" t="s">
        <v>1459</v>
      </c>
      <c r="AH57" s="45"/>
      <c r="AI57" s="45"/>
      <c r="AJ57" s="45"/>
      <c r="AK57" s="45"/>
      <c r="AL57" s="45"/>
    </row>
    <row r="58" spans="1:39" ht="12.75" customHeight="1" x14ac:dyDescent="0.2">
      <c r="A58" s="250" t="s">
        <v>1344</v>
      </c>
      <c r="B58" s="251" t="s">
        <v>1345</v>
      </c>
      <c r="C58" s="250" t="s">
        <v>1346</v>
      </c>
      <c r="D58" s="250" t="s">
        <v>273</v>
      </c>
      <c r="E58" s="250" t="s">
        <v>851</v>
      </c>
      <c r="F58" s="250" t="s">
        <v>1325</v>
      </c>
      <c r="G58" s="250" t="s">
        <v>273</v>
      </c>
      <c r="H58" s="250" t="s">
        <v>1347</v>
      </c>
      <c r="I58" s="250" t="s">
        <v>1348</v>
      </c>
      <c r="K58" s="251">
        <v>854</v>
      </c>
      <c r="L58" s="252">
        <v>15</v>
      </c>
      <c r="M58" s="253">
        <v>42456</v>
      </c>
      <c r="N58" s="250" t="s">
        <v>1265</v>
      </c>
      <c r="O58" s="250" t="s">
        <v>273</v>
      </c>
      <c r="P58" s="250">
        <v>21000</v>
      </c>
      <c r="Q58" s="252">
        <v>423122</v>
      </c>
      <c r="R58" s="250">
        <v>76.650454349</v>
      </c>
      <c r="S58" s="250">
        <v>4.9631075670846708E-2</v>
      </c>
      <c r="T58" s="250">
        <v>273.97097875485679</v>
      </c>
      <c r="U58" s="250" t="s">
        <v>178</v>
      </c>
      <c r="V58" s="250" t="s">
        <v>1266</v>
      </c>
      <c r="W58" s="250" t="s">
        <v>1328</v>
      </c>
      <c r="X58" s="250" t="s">
        <v>1267</v>
      </c>
      <c r="Y58" s="250" t="s">
        <v>182</v>
      </c>
      <c r="AA58" s="250">
        <v>1</v>
      </c>
      <c r="AB58" s="250" t="s">
        <v>167</v>
      </c>
      <c r="AC58" s="250" t="s">
        <v>1347</v>
      </c>
      <c r="AD58" s="45"/>
      <c r="AE58" s="45"/>
      <c r="AF58" s="45"/>
      <c r="AG58" s="250" t="s">
        <v>1460</v>
      </c>
      <c r="AH58" s="45"/>
      <c r="AI58" s="45"/>
      <c r="AJ58" s="45"/>
      <c r="AK58" s="45"/>
      <c r="AL58" s="45"/>
    </row>
    <row r="59" spans="1:39" ht="12.75" customHeight="1" x14ac:dyDescent="0.2">
      <c r="A59" s="250" t="s">
        <v>1349</v>
      </c>
      <c r="B59" s="251" t="s">
        <v>1350</v>
      </c>
      <c r="C59" s="250" t="s">
        <v>1351</v>
      </c>
      <c r="D59" s="250" t="s">
        <v>273</v>
      </c>
      <c r="E59" s="250" t="s">
        <v>1054</v>
      </c>
      <c r="F59" s="250" t="s">
        <v>1054</v>
      </c>
      <c r="G59" s="250" t="s">
        <v>273</v>
      </c>
      <c r="H59" s="250" t="s">
        <v>1352</v>
      </c>
      <c r="I59" s="250" t="s">
        <v>1352</v>
      </c>
      <c r="K59" s="251">
        <v>3071</v>
      </c>
      <c r="L59" s="252">
        <v>15</v>
      </c>
      <c r="M59" s="253">
        <v>42456</v>
      </c>
      <c r="N59" s="250" t="s">
        <v>1265</v>
      </c>
      <c r="O59" s="250" t="s">
        <v>273</v>
      </c>
      <c r="P59" s="250">
        <v>90</v>
      </c>
      <c r="Q59" s="252">
        <v>1810</v>
      </c>
      <c r="R59" s="250">
        <v>0.32796029525500003</v>
      </c>
      <c r="S59" s="250">
        <v>4.9723756906077346E-2</v>
      </c>
      <c r="T59" s="250">
        <v>274.4234631513001</v>
      </c>
      <c r="U59" s="250" t="s">
        <v>178</v>
      </c>
      <c r="V59" s="250" t="s">
        <v>1266</v>
      </c>
      <c r="W59" s="250" t="s">
        <v>1328</v>
      </c>
      <c r="X59" s="250" t="s">
        <v>1267</v>
      </c>
      <c r="Y59" s="250" t="s">
        <v>182</v>
      </c>
      <c r="AA59" s="250">
        <v>1</v>
      </c>
      <c r="AB59" s="250" t="s">
        <v>167</v>
      </c>
      <c r="AC59" s="250" t="s">
        <v>1352</v>
      </c>
      <c r="AD59" s="45"/>
      <c r="AE59" s="45"/>
      <c r="AF59" s="45"/>
      <c r="AG59" s="250" t="s">
        <v>1054</v>
      </c>
      <c r="AH59" s="45"/>
      <c r="AI59" s="45"/>
      <c r="AJ59" s="45"/>
      <c r="AK59" s="45"/>
      <c r="AL59" s="45"/>
    </row>
    <row r="60" spans="1:39" ht="12.75" customHeight="1" x14ac:dyDescent="0.2">
      <c r="A60" s="250" t="s">
        <v>1414</v>
      </c>
      <c r="B60" s="251" t="s">
        <v>1415</v>
      </c>
      <c r="C60" s="250" t="s">
        <v>1416</v>
      </c>
      <c r="D60" s="250" t="s">
        <v>621</v>
      </c>
      <c r="E60" s="250" t="s">
        <v>1417</v>
      </c>
      <c r="F60" s="250" t="s">
        <v>1417</v>
      </c>
      <c r="G60" s="250" t="s">
        <v>621</v>
      </c>
      <c r="H60" s="250" t="s">
        <v>1418</v>
      </c>
      <c r="I60" s="250" t="s">
        <v>1418</v>
      </c>
      <c r="K60" s="251">
        <v>3070</v>
      </c>
      <c r="L60" s="252">
        <v>15</v>
      </c>
      <c r="M60" s="253">
        <v>42456</v>
      </c>
      <c r="N60" s="250" t="s">
        <v>1265</v>
      </c>
      <c r="O60" s="250" t="s">
        <v>621</v>
      </c>
      <c r="P60" s="250">
        <v>125</v>
      </c>
      <c r="Q60" s="252">
        <v>2511</v>
      </c>
      <c r="R60" s="250">
        <v>0.3463771329</v>
      </c>
      <c r="S60" s="250">
        <v>4.9780963759458383E-2</v>
      </c>
      <c r="T60" s="250">
        <v>360.87832633018485</v>
      </c>
      <c r="U60" s="250" t="s">
        <v>178</v>
      </c>
      <c r="V60" s="250" t="s">
        <v>1266</v>
      </c>
      <c r="W60" s="250" t="s">
        <v>1328</v>
      </c>
      <c r="X60" s="250" t="s">
        <v>1267</v>
      </c>
      <c r="Y60" s="250" t="s">
        <v>182</v>
      </c>
      <c r="AA60" s="250">
        <v>1</v>
      </c>
      <c r="AB60" s="250" t="s">
        <v>167</v>
      </c>
      <c r="AC60" s="250" t="s">
        <v>1418</v>
      </c>
      <c r="AD60" s="45"/>
      <c r="AE60" s="45"/>
      <c r="AF60" s="45"/>
      <c r="AG60" s="250" t="s">
        <v>1417</v>
      </c>
      <c r="AH60" s="45"/>
      <c r="AI60" s="45"/>
      <c r="AJ60" s="45"/>
      <c r="AK60" s="45"/>
      <c r="AL60" s="45"/>
    </row>
    <row r="61" spans="1:39" ht="12.75" customHeight="1" x14ac:dyDescent="0.2">
      <c r="A61" s="250" t="s">
        <v>1357</v>
      </c>
      <c r="B61" s="251" t="s">
        <v>1358</v>
      </c>
      <c r="C61" s="250" t="s">
        <v>1359</v>
      </c>
      <c r="D61" s="250" t="s">
        <v>621</v>
      </c>
      <c r="E61" s="250" t="s">
        <v>1360</v>
      </c>
      <c r="F61" s="250" t="s">
        <v>1360</v>
      </c>
      <c r="G61" s="250" t="s">
        <v>621</v>
      </c>
      <c r="H61" s="250" t="s">
        <v>199</v>
      </c>
      <c r="I61" s="250" t="s">
        <v>199</v>
      </c>
      <c r="K61" s="251">
        <v>3072</v>
      </c>
      <c r="L61" s="252">
        <v>10</v>
      </c>
      <c r="M61" s="253">
        <v>42456</v>
      </c>
      <c r="N61" s="250" t="s">
        <v>1265</v>
      </c>
      <c r="O61" s="250" t="s">
        <v>621</v>
      </c>
      <c r="P61" s="250">
        <v>30</v>
      </c>
      <c r="Q61" s="252">
        <v>602</v>
      </c>
      <c r="R61" s="250">
        <v>8.3027053970999992E-2</v>
      </c>
      <c r="S61" s="250">
        <v>4.9833887043189369E-2</v>
      </c>
      <c r="T61" s="250">
        <v>361.32800774165145</v>
      </c>
      <c r="U61" s="250" t="s">
        <v>178</v>
      </c>
      <c r="V61" s="250" t="s">
        <v>1266</v>
      </c>
      <c r="W61" s="250" t="s">
        <v>1328</v>
      </c>
      <c r="X61" s="250" t="s">
        <v>1267</v>
      </c>
      <c r="Y61" s="250" t="s">
        <v>182</v>
      </c>
      <c r="AA61" s="250">
        <v>1</v>
      </c>
      <c r="AB61" s="250" t="s">
        <v>1055</v>
      </c>
      <c r="AC61" s="250" t="s">
        <v>199</v>
      </c>
      <c r="AD61" s="45"/>
      <c r="AE61" s="45"/>
      <c r="AF61" s="45"/>
      <c r="AG61" s="250" t="s">
        <v>1360</v>
      </c>
      <c r="AH61" s="45"/>
      <c r="AI61" s="45"/>
      <c r="AJ61" s="45"/>
    </row>
    <row r="62" spans="1:39" ht="12.75" customHeight="1" x14ac:dyDescent="0.2">
      <c r="A62" s="259"/>
      <c r="B62" s="260"/>
      <c r="C62" s="259"/>
      <c r="D62" s="259"/>
      <c r="E62" s="259"/>
      <c r="F62" s="259"/>
      <c r="G62" s="259"/>
      <c r="H62" s="259"/>
      <c r="I62" s="259"/>
      <c r="J62" s="259"/>
      <c r="K62" s="260"/>
      <c r="L62" s="261"/>
      <c r="M62" s="262"/>
      <c r="N62" s="259"/>
      <c r="O62" s="263"/>
      <c r="P62" s="263"/>
      <c r="Q62" s="261"/>
      <c r="R62" s="259"/>
      <c r="S62" s="259"/>
      <c r="T62" s="259"/>
      <c r="U62" s="259"/>
      <c r="V62" s="259"/>
      <c r="W62" s="259"/>
      <c r="X62" s="259"/>
      <c r="Y62" s="259"/>
      <c r="Z62" s="259"/>
      <c r="AA62" s="259"/>
      <c r="AB62" s="259"/>
      <c r="AC62" s="45"/>
      <c r="AD62" s="45"/>
    </row>
    <row r="63" spans="1:39" ht="12.75" customHeight="1" x14ac:dyDescent="0.2">
      <c r="A63" s="259"/>
      <c r="B63" s="260"/>
      <c r="C63" s="259"/>
      <c r="D63" s="259"/>
      <c r="E63" s="259"/>
      <c r="F63" s="259"/>
      <c r="G63" s="259"/>
      <c r="H63" s="259"/>
      <c r="I63" s="259"/>
      <c r="J63" s="259"/>
      <c r="K63" s="260"/>
      <c r="L63" s="261"/>
      <c r="M63" s="262"/>
      <c r="N63" s="259"/>
      <c r="O63" s="263"/>
      <c r="P63" s="263"/>
      <c r="Q63" s="261"/>
      <c r="R63" s="259"/>
      <c r="S63" s="259"/>
      <c r="T63" s="259"/>
      <c r="U63" s="259"/>
      <c r="V63" s="259"/>
      <c r="W63" s="259"/>
      <c r="X63" s="259"/>
      <c r="Y63" s="259"/>
      <c r="Z63" s="259"/>
      <c r="AA63" s="259"/>
      <c r="AB63" s="259"/>
      <c r="AC63" s="45"/>
      <c r="AD63" s="45"/>
      <c r="AM63" s="45"/>
    </row>
    <row r="64" spans="1:39" ht="12.75" customHeight="1" x14ac:dyDescent="0.2">
      <c r="O64" s="254"/>
      <c r="P64" s="254"/>
      <c r="AM64" s="45"/>
    </row>
    <row r="65" spans="1:39" ht="12.75" customHeight="1" x14ac:dyDescent="0.2">
      <c r="O65" s="254"/>
      <c r="P65" s="254"/>
      <c r="AM65" s="45"/>
    </row>
    <row r="66" spans="1:39" ht="12.75" customHeight="1" x14ac:dyDescent="0.2">
      <c r="O66" s="254"/>
      <c r="P66" s="254"/>
      <c r="AK66" s="179"/>
      <c r="AL66" s="179"/>
      <c r="AM66" s="45"/>
    </row>
    <row r="67" spans="1:39" ht="12.75" customHeight="1" x14ac:dyDescent="0.2">
      <c r="A67" s="250" t="s">
        <v>1249</v>
      </c>
      <c r="B67" s="250" t="s">
        <v>1250</v>
      </c>
      <c r="C67" s="250" t="s">
        <v>1251</v>
      </c>
      <c r="D67" s="250" t="s">
        <v>1252</v>
      </c>
      <c r="E67" s="250" t="s">
        <v>1253</v>
      </c>
      <c r="F67" s="250" t="s">
        <v>164</v>
      </c>
      <c r="G67" s="250" t="s">
        <v>1254</v>
      </c>
      <c r="H67" s="250" t="s">
        <v>1255</v>
      </c>
      <c r="I67" s="250" t="s">
        <v>165</v>
      </c>
      <c r="J67" s="250" t="s">
        <v>1256</v>
      </c>
      <c r="K67" s="251" t="s">
        <v>1257</v>
      </c>
      <c r="L67" s="252" t="s">
        <v>169</v>
      </c>
      <c r="M67" s="253" t="s">
        <v>1258</v>
      </c>
      <c r="N67" s="250" t="s">
        <v>177</v>
      </c>
      <c r="O67" s="250" t="s">
        <v>834</v>
      </c>
      <c r="P67" s="250" t="s">
        <v>168</v>
      </c>
      <c r="Q67" s="252" t="s">
        <v>171</v>
      </c>
      <c r="R67" s="250" t="s">
        <v>1259</v>
      </c>
      <c r="S67" s="250" t="s">
        <v>1260</v>
      </c>
      <c r="T67" s="250" t="s">
        <v>1261</v>
      </c>
      <c r="U67" s="250" t="s">
        <v>160</v>
      </c>
      <c r="V67" s="250" t="s">
        <v>0</v>
      </c>
      <c r="W67" s="250" t="s">
        <v>1262</v>
      </c>
      <c r="X67" s="250" t="s">
        <v>546</v>
      </c>
      <c r="Y67" s="250" t="s">
        <v>174</v>
      </c>
      <c r="Z67" s="250" t="s">
        <v>1152</v>
      </c>
      <c r="AA67" s="250" t="s">
        <v>1263</v>
      </c>
      <c r="AB67" s="250" t="s">
        <v>102</v>
      </c>
      <c r="AC67" s="30" t="s">
        <v>202</v>
      </c>
      <c r="AD67" s="30" t="s">
        <v>203</v>
      </c>
      <c r="AE67" s="30" t="s">
        <v>206</v>
      </c>
      <c r="AF67" s="30" t="s">
        <v>260</v>
      </c>
      <c r="AG67" s="30" t="s">
        <v>204</v>
      </c>
      <c r="AH67" s="30" t="s">
        <v>205</v>
      </c>
      <c r="AI67" s="30" t="s">
        <v>207</v>
      </c>
      <c r="AJ67" s="179" t="s">
        <v>1034</v>
      </c>
      <c r="AK67" s="45"/>
      <c r="AL67" s="45"/>
      <c r="AM67" s="45"/>
    </row>
    <row r="68" spans="1:39" ht="12.75" customHeight="1" x14ac:dyDescent="0.2">
      <c r="A68" s="250" t="s">
        <v>1361</v>
      </c>
      <c r="B68" s="251" t="s">
        <v>1362</v>
      </c>
      <c r="C68" s="250" t="s">
        <v>1363</v>
      </c>
      <c r="D68" s="250" t="s">
        <v>616</v>
      </c>
      <c r="E68" s="250" t="s">
        <v>1364</v>
      </c>
      <c r="F68" s="250" t="s">
        <v>1364</v>
      </c>
      <c r="G68" s="250" t="s">
        <v>616</v>
      </c>
      <c r="H68" s="250" t="s">
        <v>1365</v>
      </c>
      <c r="I68" s="250" t="s">
        <v>1365</v>
      </c>
      <c r="K68" s="251">
        <v>675</v>
      </c>
      <c r="L68" s="252">
        <v>12</v>
      </c>
      <c r="M68" s="253">
        <v>42456</v>
      </c>
      <c r="N68" s="250" t="s">
        <v>1265</v>
      </c>
      <c r="O68" s="250" t="s">
        <v>616</v>
      </c>
      <c r="P68" s="250">
        <v>671</v>
      </c>
      <c r="Q68" s="252">
        <v>11188</v>
      </c>
      <c r="R68" s="250">
        <v>2.2364241412000001</v>
      </c>
      <c r="S68" s="250">
        <v>5.9974973185555953E-2</v>
      </c>
      <c r="T68" s="250">
        <v>300.03253302388379</v>
      </c>
      <c r="U68" s="250" t="s">
        <v>178</v>
      </c>
      <c r="V68" s="250" t="s">
        <v>1266</v>
      </c>
      <c r="W68" s="250" t="s">
        <v>1328</v>
      </c>
      <c r="X68" s="250" t="s">
        <v>1267</v>
      </c>
      <c r="Y68" s="250" t="s">
        <v>182</v>
      </c>
      <c r="AA68" s="250">
        <v>1</v>
      </c>
      <c r="AB68" s="250" t="s">
        <v>167</v>
      </c>
      <c r="AC68" s="45" t="s">
        <v>1045</v>
      </c>
      <c r="AD68" s="45" t="s">
        <v>192</v>
      </c>
      <c r="AE68" s="45"/>
      <c r="AF68" s="45"/>
      <c r="AG68" s="45" t="s">
        <v>1452</v>
      </c>
      <c r="AH68" s="45" t="s">
        <v>192</v>
      </c>
      <c r="AI68" s="45"/>
      <c r="AJ68" s="45"/>
      <c r="AK68" s="45"/>
      <c r="AL68" s="45"/>
    </row>
    <row r="69" spans="1:39" ht="12.75" customHeight="1" x14ac:dyDescent="0.2">
      <c r="A69" s="250" t="s">
        <v>1366</v>
      </c>
      <c r="B69" s="251" t="s">
        <v>1367</v>
      </c>
      <c r="C69" s="250" t="s">
        <v>1368</v>
      </c>
      <c r="D69" s="250" t="s">
        <v>616</v>
      </c>
      <c r="E69" s="250" t="s">
        <v>1369</v>
      </c>
      <c r="F69" s="250" t="s">
        <v>1369</v>
      </c>
      <c r="G69" s="250" t="s">
        <v>616</v>
      </c>
      <c r="H69" s="250" t="s">
        <v>1365</v>
      </c>
      <c r="I69" s="250" t="s">
        <v>1365</v>
      </c>
      <c r="K69" s="251">
        <v>676</v>
      </c>
      <c r="L69" s="252">
        <v>12</v>
      </c>
      <c r="M69" s="253">
        <v>42456</v>
      </c>
      <c r="N69" s="250" t="s">
        <v>1265</v>
      </c>
      <c r="O69" s="250" t="s">
        <v>616</v>
      </c>
      <c r="P69" s="250">
        <v>729</v>
      </c>
      <c r="Q69" s="252">
        <v>12159</v>
      </c>
      <c r="R69" s="250">
        <v>2.43056206808</v>
      </c>
      <c r="S69" s="250">
        <v>5.9955588452997782E-2</v>
      </c>
      <c r="T69" s="250">
        <v>299.93062492572625</v>
      </c>
      <c r="U69" s="250" t="s">
        <v>178</v>
      </c>
      <c r="V69" s="250" t="s">
        <v>1266</v>
      </c>
      <c r="W69" s="250" t="s">
        <v>1328</v>
      </c>
      <c r="X69" s="250" t="s">
        <v>1267</v>
      </c>
      <c r="Y69" s="250" t="s">
        <v>182</v>
      </c>
      <c r="AA69" s="250">
        <v>1</v>
      </c>
      <c r="AB69" s="250" t="s">
        <v>167</v>
      </c>
      <c r="AC69" s="45" t="s">
        <v>1045</v>
      </c>
      <c r="AD69" s="45" t="s">
        <v>193</v>
      </c>
      <c r="AE69" s="45"/>
      <c r="AF69" s="45"/>
      <c r="AG69" s="45" t="s">
        <v>1453</v>
      </c>
      <c r="AH69" s="45" t="s">
        <v>193</v>
      </c>
      <c r="AI69" s="45"/>
      <c r="AJ69" s="45"/>
      <c r="AK69" s="45"/>
      <c r="AL69" s="45"/>
    </row>
    <row r="70" spans="1:39" ht="12.75" customHeight="1" x14ac:dyDescent="0.2">
      <c r="A70" s="250" t="s">
        <v>1370</v>
      </c>
      <c r="B70" s="251" t="s">
        <v>1371</v>
      </c>
      <c r="C70" s="250" t="s">
        <v>1372</v>
      </c>
      <c r="D70" s="250" t="s">
        <v>616</v>
      </c>
      <c r="E70" s="250" t="s">
        <v>1373</v>
      </c>
      <c r="F70" s="250" t="s">
        <v>1373</v>
      </c>
      <c r="G70" s="250" t="s">
        <v>616</v>
      </c>
      <c r="H70" s="250" t="s">
        <v>1365</v>
      </c>
      <c r="I70" s="250" t="s">
        <v>1365</v>
      </c>
      <c r="K70" s="251">
        <v>677</v>
      </c>
      <c r="L70" s="252">
        <v>12</v>
      </c>
      <c r="M70" s="253">
        <v>42456</v>
      </c>
      <c r="N70" s="250" t="s">
        <v>1265</v>
      </c>
      <c r="O70" s="250" t="s">
        <v>616</v>
      </c>
      <c r="P70" s="250">
        <v>788</v>
      </c>
      <c r="Q70" s="252">
        <v>13139</v>
      </c>
      <c r="R70" s="250">
        <v>2.6263991016100001</v>
      </c>
      <c r="S70" s="250">
        <v>5.9974122840398811E-2</v>
      </c>
      <c r="T70" s="250">
        <v>300.03056257403938</v>
      </c>
      <c r="U70" s="250" t="s">
        <v>178</v>
      </c>
      <c r="V70" s="250" t="s">
        <v>1266</v>
      </c>
      <c r="W70" s="250" t="s">
        <v>1328</v>
      </c>
      <c r="X70" s="250" t="s">
        <v>1267</v>
      </c>
      <c r="Y70" s="250" t="s">
        <v>182</v>
      </c>
      <c r="AA70" s="250">
        <v>1</v>
      </c>
      <c r="AB70" s="250" t="s">
        <v>167</v>
      </c>
      <c r="AC70" s="45" t="s">
        <v>1045</v>
      </c>
      <c r="AD70" s="45" t="s">
        <v>194</v>
      </c>
      <c r="AE70" s="45"/>
      <c r="AF70" s="45"/>
      <c r="AG70" s="45" t="s">
        <v>1454</v>
      </c>
      <c r="AH70" s="45" t="s">
        <v>194</v>
      </c>
      <c r="AI70" s="45"/>
      <c r="AJ70" s="45"/>
      <c r="AK70" s="45"/>
      <c r="AL70" s="45"/>
    </row>
    <row r="71" spans="1:39" ht="12.75" customHeight="1" x14ac:dyDescent="0.2">
      <c r="A71" s="250" t="s">
        <v>1374</v>
      </c>
      <c r="B71" s="251" t="s">
        <v>1375</v>
      </c>
      <c r="C71" s="250" t="s">
        <v>1376</v>
      </c>
      <c r="D71" s="250" t="s">
        <v>616</v>
      </c>
      <c r="E71" s="250" t="s">
        <v>1377</v>
      </c>
      <c r="F71" s="250" t="s">
        <v>1377</v>
      </c>
      <c r="G71" s="250" t="s">
        <v>616</v>
      </c>
      <c r="H71" s="250" t="s">
        <v>1365</v>
      </c>
      <c r="I71" s="250" t="s">
        <v>1365</v>
      </c>
      <c r="K71" s="251">
        <v>678</v>
      </c>
      <c r="L71" s="252">
        <v>12</v>
      </c>
      <c r="M71" s="253">
        <v>42456</v>
      </c>
      <c r="N71" s="250" t="s">
        <v>1265</v>
      </c>
      <c r="O71" s="250" t="s">
        <v>616</v>
      </c>
      <c r="P71" s="250">
        <v>910</v>
      </c>
      <c r="Q71" s="252">
        <v>15169</v>
      </c>
      <c r="R71" s="250">
        <v>3.0322856960599998</v>
      </c>
      <c r="S71" s="250">
        <v>5.9990770650669129E-2</v>
      </c>
      <c r="T71" s="250">
        <v>300.10364827509773</v>
      </c>
      <c r="U71" s="250" t="s">
        <v>178</v>
      </c>
      <c r="V71" s="250" t="s">
        <v>1266</v>
      </c>
      <c r="W71" s="250" t="s">
        <v>1328</v>
      </c>
      <c r="X71" s="250" t="s">
        <v>1267</v>
      </c>
      <c r="Y71" s="250" t="s">
        <v>182</v>
      </c>
      <c r="AA71" s="250">
        <v>1</v>
      </c>
      <c r="AB71" s="250" t="s">
        <v>167</v>
      </c>
      <c r="AC71" s="45" t="s">
        <v>1045</v>
      </c>
      <c r="AD71" s="45" t="s">
        <v>195</v>
      </c>
      <c r="AE71" s="45"/>
      <c r="AF71" s="45"/>
      <c r="AG71" s="45" t="s">
        <v>1455</v>
      </c>
      <c r="AH71" s="45" t="s">
        <v>195</v>
      </c>
      <c r="AI71" s="45"/>
      <c r="AJ71" s="45"/>
      <c r="AK71" s="45"/>
      <c r="AL71" s="45"/>
    </row>
    <row r="72" spans="1:39" ht="12.75" customHeight="1" x14ac:dyDescent="0.2">
      <c r="A72" s="250" t="s">
        <v>1378</v>
      </c>
      <c r="B72" s="251" t="s">
        <v>1379</v>
      </c>
      <c r="C72" s="250" t="s">
        <v>1380</v>
      </c>
      <c r="D72" s="250" t="s">
        <v>616</v>
      </c>
      <c r="E72" s="250" t="s">
        <v>1381</v>
      </c>
      <c r="F72" s="250" t="s">
        <v>1381</v>
      </c>
      <c r="G72" s="250" t="s">
        <v>616</v>
      </c>
      <c r="H72" s="250" t="s">
        <v>1365</v>
      </c>
      <c r="I72" s="250" t="s">
        <v>1365</v>
      </c>
      <c r="K72" s="251">
        <v>679</v>
      </c>
      <c r="L72" s="252">
        <v>12</v>
      </c>
      <c r="M72" s="253">
        <v>42456</v>
      </c>
      <c r="N72" s="250" t="s">
        <v>1265</v>
      </c>
      <c r="O72" s="250" t="s">
        <v>616</v>
      </c>
      <c r="P72" s="250">
        <v>397</v>
      </c>
      <c r="Q72" s="252">
        <v>6624</v>
      </c>
      <c r="R72" s="250">
        <v>1.3241038176</v>
      </c>
      <c r="S72" s="250">
        <v>5.9933574879227056E-2</v>
      </c>
      <c r="T72" s="250">
        <v>299.82543266099862</v>
      </c>
      <c r="U72" s="250" t="s">
        <v>178</v>
      </c>
      <c r="V72" s="250" t="s">
        <v>1266</v>
      </c>
      <c r="W72" s="250" t="s">
        <v>1328</v>
      </c>
      <c r="X72" s="250" t="s">
        <v>1267</v>
      </c>
      <c r="Y72" s="250" t="s">
        <v>182</v>
      </c>
      <c r="AA72" s="250">
        <v>1</v>
      </c>
      <c r="AB72" s="250" t="s">
        <v>167</v>
      </c>
      <c r="AC72" s="45" t="s">
        <v>1045</v>
      </c>
      <c r="AD72" s="45" t="s">
        <v>1047</v>
      </c>
      <c r="AE72" s="45"/>
      <c r="AF72" s="45"/>
      <c r="AG72" s="45" t="s">
        <v>1046</v>
      </c>
      <c r="AH72" s="45" t="s">
        <v>1047</v>
      </c>
      <c r="AI72" s="45"/>
      <c r="AJ72" s="45"/>
    </row>
    <row r="73" spans="1:39" ht="12.75" customHeight="1" x14ac:dyDescent="0.2">
      <c r="A73" s="259"/>
      <c r="B73" s="260"/>
      <c r="C73" s="259"/>
      <c r="D73" s="259"/>
      <c r="E73" s="259"/>
      <c r="F73" s="259"/>
      <c r="G73" s="259"/>
      <c r="H73" s="259"/>
      <c r="I73" s="259"/>
      <c r="J73" s="259"/>
      <c r="K73" s="260"/>
      <c r="L73" s="261"/>
      <c r="M73" s="262"/>
      <c r="N73" s="259"/>
      <c r="O73" s="259"/>
      <c r="P73" s="259"/>
      <c r="Q73" s="261"/>
      <c r="R73" s="259"/>
      <c r="S73" s="259"/>
      <c r="T73" s="259"/>
      <c r="U73" s="259"/>
      <c r="V73" s="259"/>
      <c r="W73" s="259"/>
      <c r="X73" s="259"/>
      <c r="Y73" s="259"/>
      <c r="Z73" s="259"/>
      <c r="AA73" s="259"/>
      <c r="AB73" s="259"/>
      <c r="AC73" s="45"/>
      <c r="AD73" s="45"/>
    </row>
    <row r="74" spans="1:39" ht="12.75" customHeight="1" x14ac:dyDescent="0.2">
      <c r="A74" s="259"/>
      <c r="B74" s="260"/>
      <c r="C74" s="259"/>
      <c r="D74" s="259"/>
      <c r="E74" s="259"/>
      <c r="F74" s="259"/>
      <c r="G74" s="259"/>
      <c r="H74" s="259"/>
      <c r="I74" s="259"/>
      <c r="J74" s="259"/>
      <c r="K74" s="260"/>
      <c r="L74" s="261"/>
      <c r="M74" s="262"/>
      <c r="N74" s="259"/>
      <c r="O74" s="259"/>
      <c r="P74" s="259"/>
      <c r="Q74" s="261"/>
      <c r="R74" s="259"/>
      <c r="S74" s="259"/>
      <c r="T74" s="259"/>
      <c r="U74" s="259"/>
      <c r="V74" s="259"/>
      <c r="W74" s="259"/>
      <c r="X74" s="259"/>
      <c r="Y74" s="259"/>
      <c r="Z74" s="259"/>
      <c r="AA74" s="259"/>
      <c r="AB74" s="259"/>
      <c r="AC74" s="45"/>
      <c r="AD74" s="45"/>
    </row>
    <row r="75" spans="1:39" ht="12.75" customHeight="1" x14ac:dyDescent="0.2">
      <c r="AC75" s="45"/>
      <c r="AD75" s="45"/>
    </row>
    <row r="76" spans="1:39" ht="12.75" customHeight="1" x14ac:dyDescent="0.2"/>
    <row r="77" spans="1:39" ht="12.75" customHeight="1" x14ac:dyDescent="0.2"/>
    <row r="78" spans="1:39" ht="12.75" customHeight="1" x14ac:dyDescent="0.2"/>
    <row r="79" spans="1:39" ht="12.75" customHeight="1" x14ac:dyDescent="0.2">
      <c r="A79" s="264" t="s">
        <v>158</v>
      </c>
      <c r="B79" s="265" t="s">
        <v>159</v>
      </c>
      <c r="C79" s="264" t="s">
        <v>0</v>
      </c>
      <c r="D79" s="264" t="s">
        <v>160</v>
      </c>
      <c r="E79" s="264" t="s">
        <v>161</v>
      </c>
      <c r="F79" s="264" t="s">
        <v>162</v>
      </c>
      <c r="G79" s="264" t="s">
        <v>163</v>
      </c>
      <c r="H79" s="264" t="s">
        <v>164</v>
      </c>
      <c r="I79" s="264" t="s">
        <v>165</v>
      </c>
      <c r="J79" s="264" t="s">
        <v>166</v>
      </c>
      <c r="K79" s="265" t="s">
        <v>167</v>
      </c>
      <c r="L79" s="266" t="s">
        <v>168</v>
      </c>
      <c r="M79" s="267" t="s">
        <v>169</v>
      </c>
      <c r="N79" s="264" t="s">
        <v>170</v>
      </c>
      <c r="O79" s="264" t="s">
        <v>196</v>
      </c>
      <c r="P79" s="250" t="s">
        <v>197</v>
      </c>
      <c r="Q79" s="266" t="s">
        <v>173</v>
      </c>
      <c r="R79" s="264" t="s">
        <v>174</v>
      </c>
      <c r="S79" s="264" t="s">
        <v>175</v>
      </c>
      <c r="T79" s="264" t="s">
        <v>176</v>
      </c>
      <c r="U79" s="264" t="s">
        <v>177</v>
      </c>
      <c r="V79" s="264" t="s">
        <v>202</v>
      </c>
      <c r="W79" s="264" t="s">
        <v>203</v>
      </c>
      <c r="X79" s="264" t="s">
        <v>206</v>
      </c>
      <c r="Y79" s="264" t="s">
        <v>260</v>
      </c>
      <c r="Z79" s="264" t="s">
        <v>204</v>
      </c>
      <c r="AA79" s="264" t="s">
        <v>205</v>
      </c>
      <c r="AB79" s="264" t="s">
        <v>207</v>
      </c>
      <c r="AC79" s="179" t="s">
        <v>1034</v>
      </c>
    </row>
    <row r="80" spans="1:39" ht="12.75" customHeight="1" x14ac:dyDescent="0.2">
      <c r="A80" s="259"/>
      <c r="B80" s="260"/>
      <c r="C80" s="259"/>
      <c r="D80" s="259"/>
      <c r="E80" s="259"/>
      <c r="F80" s="259"/>
      <c r="G80" s="259"/>
      <c r="H80" s="259"/>
      <c r="I80" s="259"/>
      <c r="J80" s="259"/>
      <c r="K80" s="260"/>
      <c r="L80" s="261"/>
      <c r="M80" s="262"/>
      <c r="N80" s="259"/>
      <c r="O80" s="263"/>
      <c r="P80" s="259"/>
      <c r="Q80" s="261"/>
      <c r="R80" s="259"/>
      <c r="S80" s="259"/>
      <c r="T80" s="259"/>
      <c r="U80" s="259"/>
      <c r="V80" s="259"/>
      <c r="W80" s="259"/>
      <c r="X80" s="259"/>
      <c r="Y80" s="259"/>
      <c r="Z80" s="259"/>
      <c r="AA80" s="259"/>
      <c r="AB80" s="259"/>
      <c r="AC80" s="45"/>
      <c r="AD80" s="45"/>
    </row>
    <row r="81" spans="1:30" ht="12.75" customHeight="1" x14ac:dyDescent="0.2">
      <c r="A81" s="259"/>
      <c r="B81" s="260"/>
      <c r="C81" s="259"/>
      <c r="D81" s="259"/>
      <c r="E81" s="259"/>
      <c r="F81" s="259"/>
      <c r="G81" s="259"/>
      <c r="H81" s="259"/>
      <c r="I81" s="259"/>
      <c r="J81" s="259"/>
      <c r="K81" s="260"/>
      <c r="L81" s="261"/>
      <c r="M81" s="262"/>
      <c r="N81" s="259"/>
      <c r="O81" s="263"/>
      <c r="P81" s="259"/>
      <c r="Q81" s="261"/>
      <c r="R81" s="259"/>
      <c r="S81" s="259"/>
      <c r="T81" s="259"/>
      <c r="U81" s="259"/>
      <c r="V81" s="259"/>
      <c r="W81" s="259"/>
      <c r="X81" s="259"/>
      <c r="Y81" s="259"/>
      <c r="Z81" s="259"/>
      <c r="AA81" s="259"/>
      <c r="AB81" s="259"/>
      <c r="AC81" s="45"/>
      <c r="AD81" s="45"/>
    </row>
    <row r="82" spans="1:30" ht="12.75" customHeight="1" x14ac:dyDescent="0.2">
      <c r="A82" s="259"/>
      <c r="B82" s="260"/>
      <c r="C82" s="259"/>
      <c r="D82" s="259"/>
      <c r="E82" s="259"/>
      <c r="F82" s="259"/>
      <c r="G82" s="259"/>
      <c r="H82" s="259"/>
      <c r="I82" s="259"/>
      <c r="J82" s="259"/>
      <c r="K82" s="260"/>
      <c r="L82" s="261"/>
      <c r="M82" s="262"/>
      <c r="N82" s="259"/>
      <c r="O82" s="263"/>
      <c r="P82" s="259"/>
      <c r="Q82" s="261"/>
      <c r="R82" s="259"/>
      <c r="S82" s="259"/>
      <c r="T82" s="259"/>
      <c r="U82" s="259"/>
      <c r="V82" s="259"/>
      <c r="W82" s="259"/>
      <c r="X82" s="259"/>
      <c r="Y82" s="259"/>
      <c r="Z82" s="259"/>
      <c r="AA82" s="259"/>
      <c r="AB82" s="259"/>
      <c r="AC82" s="45"/>
      <c r="AD82" s="45"/>
    </row>
    <row r="83" spans="1:30" ht="12.75" customHeight="1" x14ac:dyDescent="0.2">
      <c r="A83" s="259"/>
      <c r="B83" s="260"/>
      <c r="C83" s="259"/>
      <c r="D83" s="259"/>
      <c r="E83" s="259"/>
      <c r="F83" s="259"/>
      <c r="G83" s="259"/>
      <c r="H83" s="259"/>
      <c r="I83" s="259"/>
      <c r="J83" s="259"/>
      <c r="K83" s="260"/>
      <c r="L83" s="261"/>
      <c r="M83" s="262"/>
      <c r="N83" s="259"/>
      <c r="O83" s="263"/>
      <c r="P83" s="259"/>
      <c r="Q83" s="261"/>
      <c r="R83" s="259"/>
      <c r="S83" s="259"/>
      <c r="T83" s="259"/>
      <c r="U83" s="259"/>
      <c r="V83" s="259"/>
      <c r="W83" s="259"/>
      <c r="X83" s="259"/>
      <c r="Y83" s="259"/>
      <c r="Z83" s="259"/>
      <c r="AA83" s="259"/>
      <c r="AB83" s="259"/>
      <c r="AC83" s="45"/>
      <c r="AD83" s="45"/>
    </row>
    <row r="84" spans="1:30" ht="12.75" customHeight="1" x14ac:dyDescent="0.2">
      <c r="A84" s="259"/>
      <c r="B84" s="260"/>
      <c r="C84" s="259"/>
      <c r="D84" s="259"/>
      <c r="E84" s="259"/>
      <c r="F84" s="259"/>
      <c r="G84" s="259"/>
      <c r="H84" s="259"/>
      <c r="I84" s="259"/>
      <c r="J84" s="259"/>
      <c r="K84" s="260"/>
      <c r="L84" s="261"/>
      <c r="M84" s="262"/>
      <c r="N84" s="259"/>
      <c r="O84" s="263"/>
      <c r="P84" s="259"/>
      <c r="Q84" s="261"/>
      <c r="R84" s="259"/>
      <c r="S84" s="259"/>
      <c r="T84" s="259"/>
      <c r="U84" s="259"/>
      <c r="V84" s="259"/>
      <c r="W84" s="259"/>
      <c r="X84" s="259"/>
      <c r="Y84" s="259"/>
      <c r="Z84" s="259"/>
      <c r="AA84" s="259"/>
      <c r="AB84" s="259"/>
      <c r="AC84" s="45"/>
      <c r="AD84" s="45"/>
    </row>
    <row r="85" spans="1:30" ht="12.75" customHeight="1" x14ac:dyDescent="0.2">
      <c r="A85" s="259"/>
      <c r="B85" s="260"/>
      <c r="C85" s="259"/>
      <c r="D85" s="259"/>
      <c r="E85" s="259"/>
      <c r="F85" s="259"/>
      <c r="G85" s="259"/>
      <c r="H85" s="259"/>
      <c r="I85" s="259"/>
      <c r="J85" s="259"/>
      <c r="K85" s="260"/>
      <c r="L85" s="261"/>
      <c r="M85" s="262"/>
      <c r="N85" s="259"/>
      <c r="O85" s="263"/>
      <c r="P85" s="259"/>
      <c r="Q85" s="261"/>
      <c r="R85" s="259"/>
      <c r="S85" s="259"/>
      <c r="T85" s="259"/>
      <c r="U85" s="259"/>
      <c r="V85" s="259"/>
      <c r="W85" s="259"/>
      <c r="X85" s="259"/>
      <c r="Y85" s="259"/>
      <c r="Z85" s="259"/>
      <c r="AA85" s="259"/>
      <c r="AB85" s="259"/>
      <c r="AC85" s="45"/>
      <c r="AD85" s="45"/>
    </row>
    <row r="86" spans="1:30" ht="12.75" customHeight="1" x14ac:dyDescent="0.2">
      <c r="A86" s="259"/>
      <c r="B86" s="260"/>
      <c r="C86" s="259"/>
      <c r="D86" s="259"/>
      <c r="E86" s="259"/>
      <c r="F86" s="259"/>
      <c r="G86" s="259"/>
      <c r="H86" s="259"/>
      <c r="I86" s="259"/>
      <c r="J86" s="259"/>
      <c r="K86" s="260"/>
      <c r="L86" s="261"/>
      <c r="M86" s="262"/>
      <c r="N86" s="259"/>
      <c r="O86" s="263"/>
      <c r="P86" s="259"/>
      <c r="Q86" s="261"/>
      <c r="R86" s="259"/>
      <c r="S86" s="259"/>
      <c r="T86" s="259"/>
      <c r="U86" s="259"/>
      <c r="V86" s="259"/>
      <c r="W86" s="259"/>
      <c r="X86" s="259"/>
      <c r="Y86" s="259"/>
      <c r="Z86" s="259"/>
      <c r="AA86" s="259"/>
      <c r="AB86" s="259"/>
      <c r="AC86" s="45"/>
      <c r="AD86" s="45"/>
    </row>
    <row r="87" spans="1:30" ht="12.75" customHeight="1" x14ac:dyDescent="0.2">
      <c r="A87" s="259"/>
      <c r="B87" s="260"/>
      <c r="C87" s="259"/>
      <c r="D87" s="259"/>
      <c r="E87" s="259"/>
      <c r="F87" s="259"/>
      <c r="G87" s="259"/>
      <c r="H87" s="259"/>
      <c r="I87" s="259"/>
      <c r="J87" s="259"/>
      <c r="K87" s="260"/>
      <c r="L87" s="261"/>
      <c r="M87" s="262"/>
      <c r="N87" s="259"/>
      <c r="O87" s="263"/>
      <c r="P87" s="259"/>
      <c r="Q87" s="261"/>
      <c r="R87" s="259"/>
      <c r="S87" s="259"/>
      <c r="T87" s="259"/>
      <c r="U87" s="259"/>
      <c r="V87" s="259"/>
      <c r="W87" s="259"/>
      <c r="X87" s="259"/>
      <c r="Y87" s="259"/>
      <c r="Z87" s="259"/>
      <c r="AA87" s="259"/>
      <c r="AB87" s="259"/>
      <c r="AC87" s="45"/>
      <c r="AD87" s="45"/>
    </row>
    <row r="88" spans="1:30" ht="12.75" customHeight="1" x14ac:dyDescent="0.2">
      <c r="A88" s="259"/>
      <c r="B88" s="260"/>
      <c r="C88" s="259"/>
      <c r="D88" s="259"/>
      <c r="E88" s="259"/>
      <c r="F88" s="259"/>
      <c r="G88" s="259"/>
      <c r="H88" s="259"/>
      <c r="I88" s="259"/>
      <c r="J88" s="259"/>
      <c r="K88" s="260"/>
      <c r="L88" s="261"/>
      <c r="M88" s="262"/>
      <c r="N88" s="259"/>
      <c r="O88" s="263"/>
      <c r="P88" s="259"/>
      <c r="Q88" s="261"/>
      <c r="R88" s="259"/>
      <c r="S88" s="259"/>
      <c r="T88" s="259"/>
      <c r="U88" s="259"/>
      <c r="V88" s="259"/>
      <c r="W88" s="259"/>
      <c r="X88" s="259"/>
      <c r="Y88" s="259"/>
      <c r="Z88" s="259"/>
      <c r="AA88" s="259"/>
      <c r="AB88" s="259"/>
      <c r="AC88" s="45"/>
      <c r="AD88" s="45"/>
    </row>
    <row r="89" spans="1:30" ht="12.75" customHeight="1" x14ac:dyDescent="0.2">
      <c r="A89" s="259"/>
      <c r="B89" s="260"/>
      <c r="C89" s="259"/>
      <c r="D89" s="259"/>
      <c r="E89" s="259"/>
      <c r="F89" s="259"/>
      <c r="G89" s="259"/>
      <c r="H89" s="259"/>
      <c r="I89" s="259"/>
      <c r="J89" s="259"/>
      <c r="K89" s="260"/>
      <c r="L89" s="261"/>
      <c r="M89" s="262"/>
      <c r="N89" s="259"/>
      <c r="O89" s="263"/>
      <c r="P89" s="259"/>
      <c r="Q89" s="261"/>
      <c r="R89" s="259"/>
      <c r="S89" s="259"/>
      <c r="T89" s="259"/>
      <c r="U89" s="259"/>
      <c r="V89" s="259"/>
      <c r="W89" s="259"/>
      <c r="X89" s="259"/>
      <c r="Y89" s="259"/>
      <c r="Z89" s="259"/>
      <c r="AA89" s="259"/>
      <c r="AB89" s="259"/>
      <c r="AC89" s="45"/>
      <c r="AD89" s="45"/>
    </row>
    <row r="90" spans="1:30" ht="12.75" customHeight="1" x14ac:dyDescent="0.2">
      <c r="A90" s="259"/>
      <c r="B90" s="260"/>
      <c r="C90" s="259"/>
      <c r="D90" s="259"/>
      <c r="E90" s="259"/>
      <c r="F90" s="259"/>
      <c r="G90" s="259"/>
      <c r="H90" s="259"/>
      <c r="I90" s="259"/>
      <c r="J90" s="259"/>
      <c r="K90" s="260"/>
      <c r="L90" s="261"/>
      <c r="M90" s="262"/>
      <c r="N90" s="259"/>
      <c r="O90" s="263"/>
      <c r="P90" s="259"/>
      <c r="Q90" s="261"/>
      <c r="R90" s="259"/>
      <c r="S90" s="259"/>
      <c r="T90" s="259"/>
      <c r="U90" s="259"/>
      <c r="V90" s="259"/>
      <c r="W90" s="259"/>
      <c r="X90" s="259"/>
      <c r="Y90" s="259"/>
      <c r="Z90" s="259"/>
      <c r="AA90" s="259"/>
      <c r="AB90" s="259"/>
      <c r="AC90" s="45"/>
      <c r="AD90" s="45"/>
    </row>
    <row r="91" spans="1:30" ht="12.75" customHeight="1" x14ac:dyDescent="0.2">
      <c r="A91" s="259"/>
      <c r="B91" s="260"/>
      <c r="C91" s="259"/>
      <c r="D91" s="259"/>
      <c r="E91" s="259"/>
      <c r="F91" s="259"/>
      <c r="G91" s="259"/>
      <c r="H91" s="259"/>
      <c r="I91" s="259"/>
      <c r="J91" s="259"/>
      <c r="K91" s="260"/>
      <c r="L91" s="261"/>
      <c r="M91" s="262"/>
      <c r="N91" s="259"/>
      <c r="O91" s="263"/>
      <c r="P91" s="259"/>
      <c r="Q91" s="261"/>
      <c r="R91" s="259"/>
      <c r="S91" s="259"/>
      <c r="T91" s="259"/>
      <c r="U91" s="259"/>
      <c r="V91" s="259"/>
      <c r="W91" s="259"/>
      <c r="X91" s="259"/>
      <c r="Y91" s="259"/>
      <c r="Z91" s="259"/>
      <c r="AA91" s="259"/>
      <c r="AB91" s="259"/>
      <c r="AC91" s="45"/>
      <c r="AD91" s="45"/>
    </row>
    <row r="92" spans="1:30" ht="12.75" customHeight="1" x14ac:dyDescent="0.2">
      <c r="A92" s="259"/>
      <c r="B92" s="260"/>
      <c r="C92" s="259"/>
      <c r="D92" s="259"/>
      <c r="E92" s="259"/>
      <c r="F92" s="259"/>
      <c r="G92" s="259"/>
      <c r="H92" s="259"/>
      <c r="I92" s="259"/>
      <c r="J92" s="259"/>
      <c r="K92" s="260"/>
      <c r="L92" s="261"/>
      <c r="M92" s="262"/>
      <c r="N92" s="259"/>
      <c r="O92" s="263"/>
      <c r="P92" s="259"/>
      <c r="Q92" s="261"/>
      <c r="R92" s="259"/>
      <c r="S92" s="259"/>
      <c r="T92" s="259"/>
      <c r="U92" s="259"/>
      <c r="V92" s="259"/>
      <c r="W92" s="259"/>
      <c r="X92" s="259"/>
      <c r="Y92" s="259"/>
      <c r="Z92" s="259"/>
      <c r="AA92" s="259"/>
      <c r="AB92" s="259"/>
      <c r="AC92" s="45"/>
      <c r="AD92" s="45"/>
    </row>
    <row r="93" spans="1:30" ht="12.75" customHeight="1" x14ac:dyDescent="0.2">
      <c r="A93" s="259"/>
      <c r="B93" s="260"/>
      <c r="C93" s="259"/>
      <c r="D93" s="259"/>
      <c r="E93" s="259"/>
      <c r="F93" s="259"/>
      <c r="G93" s="259"/>
      <c r="H93" s="259"/>
      <c r="I93" s="259"/>
      <c r="J93" s="259"/>
      <c r="K93" s="260"/>
      <c r="L93" s="261"/>
      <c r="M93" s="262"/>
      <c r="N93" s="259"/>
      <c r="O93" s="263"/>
      <c r="P93" s="259"/>
      <c r="Q93" s="261"/>
      <c r="R93" s="259"/>
      <c r="S93" s="259"/>
      <c r="T93" s="259"/>
      <c r="U93" s="259"/>
      <c r="V93" s="259"/>
      <c r="W93" s="259"/>
      <c r="X93" s="259"/>
      <c r="Y93" s="259"/>
      <c r="Z93" s="259"/>
      <c r="AA93" s="259"/>
      <c r="AB93" s="259"/>
      <c r="AC93" s="45"/>
      <c r="AD93" s="45"/>
    </row>
    <row r="94" spans="1:30" ht="12.75" customHeight="1" x14ac:dyDescent="0.2">
      <c r="A94" s="259"/>
      <c r="B94" s="260"/>
      <c r="C94" s="259"/>
      <c r="D94" s="259"/>
      <c r="E94" s="259"/>
      <c r="F94" s="259"/>
      <c r="G94" s="259"/>
      <c r="H94" s="259"/>
      <c r="I94" s="259"/>
      <c r="J94" s="259"/>
      <c r="K94" s="260"/>
      <c r="L94" s="261"/>
      <c r="M94" s="262"/>
      <c r="N94" s="259"/>
      <c r="O94" s="263"/>
      <c r="P94" s="259"/>
      <c r="Q94" s="261"/>
      <c r="R94" s="259"/>
      <c r="S94" s="259"/>
      <c r="T94" s="259"/>
      <c r="U94" s="259"/>
      <c r="V94" s="259"/>
      <c r="W94" s="259"/>
      <c r="X94" s="259"/>
      <c r="Y94" s="259"/>
      <c r="Z94" s="259"/>
      <c r="AA94" s="259"/>
      <c r="AB94" s="259"/>
      <c r="AC94" s="45"/>
      <c r="AD94" s="45"/>
    </row>
    <row r="95" spans="1:30" ht="12.75" customHeight="1" x14ac:dyDescent="0.2">
      <c r="A95" s="259"/>
      <c r="B95" s="260"/>
      <c r="C95" s="259"/>
      <c r="D95" s="259"/>
      <c r="E95" s="259"/>
      <c r="F95" s="259"/>
      <c r="G95" s="259"/>
      <c r="H95" s="259"/>
      <c r="I95" s="259"/>
      <c r="J95" s="259"/>
      <c r="K95" s="260"/>
      <c r="L95" s="261"/>
      <c r="M95" s="262"/>
      <c r="N95" s="259"/>
      <c r="O95" s="263"/>
      <c r="P95" s="259"/>
      <c r="Q95" s="261"/>
      <c r="R95" s="259"/>
      <c r="S95" s="259"/>
      <c r="T95" s="259"/>
      <c r="U95" s="259"/>
      <c r="V95" s="259"/>
      <c r="W95" s="259"/>
      <c r="X95" s="259"/>
      <c r="Y95" s="259"/>
      <c r="Z95" s="259"/>
      <c r="AA95" s="259"/>
      <c r="AB95" s="259"/>
      <c r="AC95" s="45"/>
      <c r="AD95" s="45"/>
    </row>
    <row r="96" spans="1:30" ht="12.75" customHeight="1" x14ac:dyDescent="0.2">
      <c r="A96" s="259"/>
      <c r="B96" s="260"/>
      <c r="C96" s="259"/>
      <c r="D96" s="259"/>
      <c r="E96" s="259"/>
      <c r="F96" s="259"/>
      <c r="G96" s="259"/>
      <c r="H96" s="259"/>
      <c r="I96" s="259"/>
      <c r="J96" s="259"/>
      <c r="K96" s="260"/>
      <c r="L96" s="261"/>
      <c r="M96" s="262"/>
      <c r="N96" s="259"/>
      <c r="O96" s="263"/>
      <c r="P96" s="259"/>
      <c r="Q96" s="261"/>
      <c r="R96" s="259"/>
      <c r="S96" s="259"/>
      <c r="T96" s="259"/>
      <c r="U96" s="259"/>
      <c r="V96" s="259"/>
      <c r="W96" s="259"/>
      <c r="X96" s="259"/>
      <c r="Y96" s="259"/>
      <c r="Z96" s="259"/>
      <c r="AA96" s="259"/>
      <c r="AB96" s="259"/>
      <c r="AC96" s="45"/>
      <c r="AD96" s="45"/>
    </row>
    <row r="97" spans="1:30" ht="12.75" customHeight="1" x14ac:dyDescent="0.2">
      <c r="A97" s="259"/>
      <c r="B97" s="260"/>
      <c r="C97" s="259"/>
      <c r="D97" s="259"/>
      <c r="E97" s="259"/>
      <c r="F97" s="259"/>
      <c r="G97" s="259"/>
      <c r="H97" s="259"/>
      <c r="I97" s="259"/>
      <c r="J97" s="259"/>
      <c r="K97" s="260"/>
      <c r="L97" s="261"/>
      <c r="M97" s="262"/>
      <c r="N97" s="259"/>
      <c r="O97" s="263"/>
      <c r="P97" s="259"/>
      <c r="Q97" s="261"/>
      <c r="R97" s="259"/>
      <c r="S97" s="259"/>
      <c r="T97" s="259"/>
      <c r="U97" s="259"/>
      <c r="V97" s="259"/>
      <c r="W97" s="259"/>
      <c r="X97" s="259"/>
      <c r="Y97" s="259"/>
      <c r="Z97" s="259"/>
      <c r="AA97" s="259"/>
      <c r="AB97" s="259"/>
      <c r="AC97" s="45"/>
      <c r="AD97" s="45"/>
    </row>
    <row r="98" spans="1:30" ht="12.75" customHeight="1" x14ac:dyDescent="0.2">
      <c r="A98" s="259"/>
      <c r="B98" s="260"/>
      <c r="C98" s="259"/>
      <c r="D98" s="259"/>
      <c r="E98" s="259"/>
      <c r="F98" s="259"/>
      <c r="G98" s="259"/>
      <c r="H98" s="259"/>
      <c r="I98" s="259"/>
      <c r="J98" s="259"/>
      <c r="K98" s="260"/>
      <c r="L98" s="261"/>
      <c r="M98" s="262"/>
      <c r="N98" s="259"/>
      <c r="O98" s="263"/>
      <c r="P98" s="259"/>
      <c r="Q98" s="261"/>
      <c r="R98" s="259"/>
      <c r="S98" s="259"/>
      <c r="T98" s="259"/>
      <c r="U98" s="259"/>
      <c r="V98" s="259"/>
      <c r="W98" s="259"/>
      <c r="X98" s="259"/>
      <c r="Y98" s="259"/>
      <c r="Z98" s="259"/>
      <c r="AA98" s="259"/>
      <c r="AB98" s="259"/>
      <c r="AC98" s="45"/>
      <c r="AD98" s="45"/>
    </row>
    <row r="99" spans="1:30" ht="12.75" customHeight="1" x14ac:dyDescent="0.2">
      <c r="A99" s="259"/>
      <c r="B99" s="260"/>
      <c r="C99" s="259"/>
      <c r="D99" s="259"/>
      <c r="E99" s="259"/>
      <c r="F99" s="259"/>
      <c r="G99" s="259"/>
      <c r="H99" s="259"/>
      <c r="I99" s="259"/>
      <c r="J99" s="259"/>
      <c r="K99" s="260"/>
      <c r="L99" s="261"/>
      <c r="M99" s="262"/>
      <c r="N99" s="259"/>
      <c r="O99" s="263"/>
      <c r="P99" s="259"/>
      <c r="Q99" s="261"/>
      <c r="R99" s="259"/>
      <c r="S99" s="259"/>
      <c r="T99" s="259"/>
      <c r="U99" s="259"/>
      <c r="V99" s="259"/>
      <c r="W99" s="259"/>
      <c r="X99" s="259"/>
      <c r="Y99" s="259"/>
      <c r="Z99" s="259"/>
      <c r="AA99" s="259"/>
      <c r="AB99" s="259"/>
      <c r="AC99" s="45"/>
      <c r="AD99" s="45"/>
    </row>
    <row r="100" spans="1:30" ht="12.75" customHeight="1" x14ac:dyDescent="0.2">
      <c r="A100" s="259"/>
      <c r="B100" s="260"/>
      <c r="C100" s="259"/>
      <c r="D100" s="259"/>
      <c r="E100" s="259"/>
      <c r="F100" s="259"/>
      <c r="G100" s="259"/>
      <c r="H100" s="259"/>
      <c r="I100" s="259"/>
      <c r="J100" s="259"/>
      <c r="K100" s="260"/>
      <c r="L100" s="261"/>
      <c r="M100" s="262"/>
      <c r="N100" s="259"/>
      <c r="O100" s="263"/>
      <c r="P100" s="259"/>
      <c r="Q100" s="261"/>
      <c r="R100" s="259"/>
      <c r="S100" s="259"/>
      <c r="T100" s="259"/>
      <c r="U100" s="259"/>
      <c r="V100" s="259"/>
      <c r="W100" s="259"/>
      <c r="X100" s="259"/>
      <c r="Y100" s="259"/>
      <c r="Z100" s="259"/>
      <c r="AA100" s="259"/>
      <c r="AB100" s="259"/>
      <c r="AC100" s="45"/>
      <c r="AD100" s="45"/>
    </row>
    <row r="101" spans="1:30" ht="12.75" customHeight="1" x14ac:dyDescent="0.2">
      <c r="A101" s="259"/>
      <c r="B101" s="260"/>
      <c r="C101" s="259"/>
      <c r="D101" s="259"/>
      <c r="E101" s="259"/>
      <c r="F101" s="259"/>
      <c r="G101" s="259"/>
      <c r="H101" s="259"/>
      <c r="I101" s="259"/>
      <c r="J101" s="259"/>
      <c r="K101" s="260"/>
      <c r="L101" s="261"/>
      <c r="M101" s="262"/>
      <c r="N101" s="259"/>
      <c r="O101" s="263"/>
      <c r="P101" s="259"/>
      <c r="Q101" s="261"/>
      <c r="R101" s="259"/>
      <c r="S101" s="259"/>
      <c r="T101" s="259"/>
      <c r="U101" s="259"/>
      <c r="V101" s="259"/>
      <c r="W101" s="259"/>
      <c r="X101" s="259"/>
      <c r="Y101" s="259"/>
      <c r="Z101" s="259"/>
      <c r="AA101" s="259"/>
      <c r="AB101" s="259"/>
      <c r="AC101" s="45"/>
      <c r="AD101" s="45"/>
    </row>
    <row r="102" spans="1:30" ht="12.75" customHeight="1" x14ac:dyDescent="0.2">
      <c r="A102" s="259"/>
      <c r="B102" s="260"/>
      <c r="C102" s="259"/>
      <c r="D102" s="259"/>
      <c r="E102" s="259"/>
      <c r="F102" s="259"/>
      <c r="G102" s="259"/>
      <c r="H102" s="259"/>
      <c r="I102" s="259"/>
      <c r="J102" s="259"/>
      <c r="K102" s="260"/>
      <c r="L102" s="261"/>
      <c r="M102" s="262"/>
      <c r="N102" s="259"/>
      <c r="O102" s="263"/>
      <c r="P102" s="259"/>
      <c r="Q102" s="261"/>
      <c r="R102" s="259"/>
      <c r="S102" s="259"/>
      <c r="T102" s="259"/>
      <c r="U102" s="259"/>
      <c r="V102" s="259"/>
      <c r="W102" s="259"/>
      <c r="X102" s="259"/>
      <c r="Y102" s="259"/>
      <c r="Z102" s="259"/>
      <c r="AA102" s="259"/>
      <c r="AB102" s="259"/>
      <c r="AC102" s="45"/>
      <c r="AD102" s="45"/>
    </row>
    <row r="103" spans="1:30" ht="12.75" customHeight="1" x14ac:dyDescent="0.2">
      <c r="A103" s="259"/>
      <c r="B103" s="260"/>
      <c r="C103" s="259"/>
      <c r="D103" s="259"/>
      <c r="E103" s="259"/>
      <c r="F103" s="259"/>
      <c r="G103" s="259"/>
      <c r="H103" s="259"/>
      <c r="I103" s="259"/>
      <c r="J103" s="259"/>
      <c r="K103" s="260"/>
      <c r="L103" s="261"/>
      <c r="M103" s="262"/>
      <c r="N103" s="259"/>
      <c r="O103" s="263"/>
      <c r="P103" s="259"/>
      <c r="Q103" s="261"/>
      <c r="R103" s="259"/>
      <c r="S103" s="259"/>
      <c r="T103" s="259"/>
      <c r="U103" s="259"/>
      <c r="V103" s="259"/>
      <c r="W103" s="259"/>
      <c r="X103" s="259"/>
      <c r="Y103" s="259"/>
      <c r="Z103" s="259"/>
      <c r="AA103" s="259"/>
      <c r="AB103" s="259"/>
      <c r="AC103" s="45"/>
      <c r="AD103" s="45"/>
    </row>
    <row r="104" spans="1:30" ht="12.75" customHeight="1" x14ac:dyDescent="0.2">
      <c r="A104" s="259"/>
      <c r="B104" s="260"/>
      <c r="C104" s="259"/>
      <c r="D104" s="259"/>
      <c r="E104" s="259"/>
      <c r="F104" s="259"/>
      <c r="G104" s="259"/>
      <c r="H104" s="259"/>
      <c r="I104" s="259"/>
      <c r="J104" s="259"/>
      <c r="K104" s="260"/>
      <c r="L104" s="261"/>
      <c r="M104" s="262"/>
      <c r="N104" s="259"/>
      <c r="O104" s="263"/>
      <c r="P104" s="259"/>
      <c r="Q104" s="261"/>
      <c r="R104" s="259"/>
      <c r="S104" s="259"/>
      <c r="T104" s="259"/>
      <c r="U104" s="259"/>
      <c r="V104" s="259"/>
      <c r="W104" s="259"/>
      <c r="X104" s="259"/>
      <c r="Y104" s="259"/>
      <c r="Z104" s="259"/>
      <c r="AA104" s="259"/>
      <c r="AB104" s="259"/>
      <c r="AC104" s="45"/>
      <c r="AD104" s="45"/>
    </row>
    <row r="105" spans="1:30" ht="12.75" customHeight="1" x14ac:dyDescent="0.2">
      <c r="A105" s="259"/>
      <c r="B105" s="260"/>
      <c r="C105" s="259"/>
      <c r="D105" s="259"/>
      <c r="E105" s="259"/>
      <c r="F105" s="259"/>
      <c r="G105" s="259"/>
      <c r="H105" s="259"/>
      <c r="I105" s="259"/>
      <c r="J105" s="259"/>
      <c r="K105" s="260"/>
      <c r="L105" s="261"/>
      <c r="M105" s="262"/>
      <c r="N105" s="259"/>
      <c r="O105" s="263"/>
      <c r="P105" s="259"/>
      <c r="Q105" s="261"/>
      <c r="R105" s="259"/>
      <c r="S105" s="259"/>
      <c r="T105" s="259"/>
      <c r="U105" s="259"/>
      <c r="V105" s="259"/>
      <c r="W105" s="259"/>
      <c r="X105" s="259"/>
      <c r="Y105" s="259"/>
      <c r="Z105" s="259"/>
      <c r="AA105" s="259"/>
      <c r="AB105" s="259"/>
      <c r="AC105" s="45"/>
      <c r="AD105" s="45"/>
    </row>
    <row r="106" spans="1:30" ht="12.75" customHeight="1" x14ac:dyDescent="0.2">
      <c r="O106" s="254"/>
    </row>
    <row r="107" spans="1:30" ht="12.75" customHeight="1" x14ac:dyDescent="0.2">
      <c r="O107" s="254"/>
    </row>
    <row r="108" spans="1:30" ht="12.75" customHeight="1" x14ac:dyDescent="0.2">
      <c r="A108" s="264" t="s">
        <v>158</v>
      </c>
      <c r="B108" s="265" t="s">
        <v>159</v>
      </c>
      <c r="C108" s="264" t="s">
        <v>0</v>
      </c>
      <c r="D108" s="264" t="s">
        <v>160</v>
      </c>
      <c r="E108" s="264" t="s">
        <v>161</v>
      </c>
      <c r="F108" s="264" t="s">
        <v>162</v>
      </c>
      <c r="G108" s="264" t="s">
        <v>163</v>
      </c>
      <c r="H108" s="264" t="s">
        <v>164</v>
      </c>
      <c r="I108" s="264" t="s">
        <v>165</v>
      </c>
      <c r="J108" s="264" t="s">
        <v>166</v>
      </c>
      <c r="K108" s="265" t="s">
        <v>167</v>
      </c>
      <c r="L108" s="266" t="s">
        <v>168</v>
      </c>
      <c r="M108" s="267" t="s">
        <v>169</v>
      </c>
      <c r="N108" s="264" t="s">
        <v>170</v>
      </c>
      <c r="O108" s="264" t="s">
        <v>196</v>
      </c>
      <c r="P108" s="250" t="s">
        <v>197</v>
      </c>
      <c r="Q108" s="266" t="s">
        <v>173</v>
      </c>
      <c r="R108" s="264" t="s">
        <v>174</v>
      </c>
      <c r="S108" s="264" t="s">
        <v>175</v>
      </c>
      <c r="T108" s="264" t="s">
        <v>176</v>
      </c>
      <c r="U108" s="264" t="s">
        <v>177</v>
      </c>
      <c r="V108" s="264" t="s">
        <v>202</v>
      </c>
      <c r="W108" s="264" t="s">
        <v>203</v>
      </c>
      <c r="X108" s="264" t="s">
        <v>206</v>
      </c>
      <c r="Y108" s="264" t="s">
        <v>260</v>
      </c>
      <c r="Z108" s="264" t="s">
        <v>204</v>
      </c>
      <c r="AA108" s="264" t="s">
        <v>205</v>
      </c>
      <c r="AB108" s="264" t="s">
        <v>207</v>
      </c>
      <c r="AC108" s="179" t="s">
        <v>1034</v>
      </c>
    </row>
    <row r="109" spans="1:30" ht="12.75" customHeight="1" x14ac:dyDescent="0.2">
      <c r="A109" s="259"/>
      <c r="B109" s="260"/>
      <c r="C109" s="259"/>
      <c r="D109" s="259"/>
      <c r="E109" s="259"/>
      <c r="F109" s="259"/>
      <c r="G109" s="259"/>
      <c r="H109" s="259"/>
      <c r="I109" s="259"/>
      <c r="J109" s="259"/>
      <c r="K109" s="260"/>
      <c r="L109" s="261"/>
      <c r="M109" s="262"/>
      <c r="N109" s="259"/>
      <c r="O109" s="263"/>
      <c r="P109" s="259"/>
      <c r="Q109" s="261"/>
      <c r="R109" s="259"/>
      <c r="S109" s="259"/>
      <c r="T109" s="259"/>
      <c r="U109" s="259"/>
      <c r="V109" s="259"/>
      <c r="W109" s="259"/>
      <c r="X109" s="259"/>
      <c r="Y109" s="259"/>
      <c r="Z109" s="259"/>
      <c r="AA109" s="259"/>
      <c r="AB109" s="259"/>
      <c r="AC109" s="45"/>
      <c r="AD109" s="45"/>
    </row>
    <row r="110" spans="1:30" ht="12.75" customHeight="1" x14ac:dyDescent="0.2">
      <c r="A110" s="259"/>
      <c r="B110" s="260"/>
      <c r="C110" s="259"/>
      <c r="D110" s="259"/>
      <c r="E110" s="259"/>
      <c r="F110" s="259"/>
      <c r="G110" s="259"/>
      <c r="H110" s="259"/>
      <c r="I110" s="259"/>
      <c r="J110" s="259"/>
      <c r="K110" s="260"/>
      <c r="L110" s="261"/>
      <c r="M110" s="262"/>
      <c r="N110" s="259"/>
      <c r="O110" s="263"/>
      <c r="P110" s="259"/>
      <c r="Q110" s="261"/>
      <c r="R110" s="259"/>
      <c r="S110" s="259"/>
      <c r="T110" s="259"/>
      <c r="U110" s="259"/>
      <c r="V110" s="259"/>
      <c r="W110" s="259"/>
      <c r="X110" s="259"/>
      <c r="Y110" s="259"/>
      <c r="Z110" s="259"/>
      <c r="AA110" s="259"/>
      <c r="AB110" s="259"/>
      <c r="AC110" s="45"/>
      <c r="AD110" s="45"/>
    </row>
    <row r="111" spans="1:30" ht="12.75" customHeight="1" x14ac:dyDescent="0.2">
      <c r="A111" s="259"/>
      <c r="B111" s="260"/>
      <c r="C111" s="259"/>
      <c r="D111" s="259"/>
      <c r="E111" s="259"/>
      <c r="F111" s="259"/>
      <c r="G111" s="259"/>
      <c r="H111" s="259"/>
      <c r="I111" s="259"/>
      <c r="J111" s="259"/>
      <c r="K111" s="260"/>
      <c r="L111" s="261"/>
      <c r="M111" s="262"/>
      <c r="N111" s="259"/>
      <c r="O111" s="263"/>
      <c r="P111" s="259"/>
      <c r="Q111" s="261"/>
      <c r="R111" s="259"/>
      <c r="S111" s="259"/>
      <c r="T111" s="259"/>
      <c r="U111" s="259"/>
      <c r="V111" s="259"/>
      <c r="W111" s="259"/>
      <c r="X111" s="259"/>
      <c r="Y111" s="259"/>
      <c r="Z111" s="259"/>
      <c r="AA111" s="259"/>
      <c r="AB111" s="259"/>
      <c r="AC111" s="45"/>
      <c r="AD111" s="45"/>
    </row>
    <row r="112" spans="1:30" ht="12.75" customHeight="1" x14ac:dyDescent="0.2">
      <c r="A112" s="259"/>
      <c r="B112" s="260"/>
      <c r="C112" s="259"/>
      <c r="D112" s="259"/>
      <c r="E112" s="259"/>
      <c r="F112" s="259"/>
      <c r="G112" s="259"/>
      <c r="H112" s="259"/>
      <c r="I112" s="259"/>
      <c r="J112" s="259"/>
      <c r="K112" s="260"/>
      <c r="L112" s="261"/>
      <c r="M112" s="262"/>
      <c r="N112" s="259"/>
      <c r="O112" s="263"/>
      <c r="P112" s="259"/>
      <c r="Q112" s="261"/>
      <c r="R112" s="259"/>
      <c r="S112" s="259"/>
      <c r="T112" s="259"/>
      <c r="U112" s="259"/>
      <c r="V112" s="259"/>
      <c r="W112" s="259"/>
      <c r="X112" s="259"/>
      <c r="Y112" s="259"/>
      <c r="Z112" s="259"/>
      <c r="AA112" s="259"/>
      <c r="AB112" s="259"/>
      <c r="AC112" s="45"/>
      <c r="AD112" s="45"/>
    </row>
    <row r="113" spans="1:30" ht="12.75" customHeight="1" x14ac:dyDescent="0.2">
      <c r="A113" s="259"/>
      <c r="B113" s="260"/>
      <c r="C113" s="259"/>
      <c r="D113" s="259"/>
      <c r="E113" s="259"/>
      <c r="F113" s="259"/>
      <c r="G113" s="259"/>
      <c r="H113" s="259"/>
      <c r="I113" s="259"/>
      <c r="J113" s="259"/>
      <c r="K113" s="260"/>
      <c r="L113" s="261"/>
      <c r="M113" s="262"/>
      <c r="N113" s="259"/>
      <c r="O113" s="263"/>
      <c r="P113" s="259"/>
      <c r="Q113" s="261"/>
      <c r="R113" s="259"/>
      <c r="S113" s="259"/>
      <c r="T113" s="259"/>
      <c r="U113" s="259"/>
      <c r="V113" s="259"/>
      <c r="W113" s="259"/>
      <c r="X113" s="259"/>
      <c r="Y113" s="259"/>
      <c r="Z113" s="259"/>
      <c r="AA113" s="259"/>
      <c r="AB113" s="259"/>
      <c r="AC113" s="45"/>
      <c r="AD113" s="45"/>
    </row>
    <row r="114" spans="1:30" ht="12.75" customHeight="1" x14ac:dyDescent="0.2">
      <c r="O114" s="254"/>
    </row>
    <row r="115" spans="1:30" ht="12.75" customHeight="1" x14ac:dyDescent="0.2">
      <c r="O115" s="254"/>
    </row>
    <row r="116" spans="1:30" ht="12.75" customHeight="1" x14ac:dyDescent="0.2">
      <c r="O116" s="254"/>
    </row>
    <row r="117" spans="1:30" ht="12.75" customHeight="1" x14ac:dyDescent="0.2">
      <c r="O117" s="254"/>
    </row>
    <row r="118" spans="1:30" ht="12.75" customHeight="1" x14ac:dyDescent="0.2">
      <c r="A118" s="264" t="s">
        <v>158</v>
      </c>
      <c r="B118" s="265" t="s">
        <v>159</v>
      </c>
      <c r="C118" s="264" t="s">
        <v>0</v>
      </c>
      <c r="D118" s="264" t="s">
        <v>160</v>
      </c>
      <c r="E118" s="264" t="s">
        <v>161</v>
      </c>
      <c r="F118" s="264" t="s">
        <v>162</v>
      </c>
      <c r="G118" s="264" t="s">
        <v>163</v>
      </c>
      <c r="H118" s="264" t="s">
        <v>164</v>
      </c>
      <c r="I118" s="264" t="s">
        <v>165</v>
      </c>
      <c r="J118" s="264" t="s">
        <v>166</v>
      </c>
      <c r="K118" s="265" t="s">
        <v>167</v>
      </c>
      <c r="L118" s="266" t="s">
        <v>168</v>
      </c>
      <c r="M118" s="267" t="s">
        <v>169</v>
      </c>
      <c r="N118" s="264" t="s">
        <v>170</v>
      </c>
      <c r="O118" s="264" t="s">
        <v>196</v>
      </c>
      <c r="P118" s="250" t="s">
        <v>197</v>
      </c>
      <c r="Q118" s="266" t="s">
        <v>173</v>
      </c>
      <c r="R118" s="264" t="s">
        <v>174</v>
      </c>
      <c r="S118" s="264" t="s">
        <v>175</v>
      </c>
      <c r="T118" s="264" t="s">
        <v>176</v>
      </c>
      <c r="U118" s="264" t="s">
        <v>177</v>
      </c>
      <c r="V118" s="264" t="s">
        <v>202</v>
      </c>
      <c r="W118" s="264" t="s">
        <v>203</v>
      </c>
      <c r="X118" s="264" t="s">
        <v>206</v>
      </c>
      <c r="Y118" s="264" t="s">
        <v>260</v>
      </c>
      <c r="Z118" s="264" t="s">
        <v>204</v>
      </c>
      <c r="AA118" s="264" t="s">
        <v>205</v>
      </c>
      <c r="AB118" s="264" t="s">
        <v>207</v>
      </c>
      <c r="AC118" s="179" t="s">
        <v>1034</v>
      </c>
    </row>
    <row r="119" spans="1:30" ht="12.75" customHeight="1" x14ac:dyDescent="0.2">
      <c r="A119" s="259"/>
      <c r="B119" s="260"/>
      <c r="C119" s="259"/>
      <c r="D119" s="259"/>
      <c r="E119" s="259"/>
      <c r="F119" s="259"/>
      <c r="G119" s="259"/>
      <c r="H119" s="259"/>
      <c r="I119" s="259"/>
      <c r="J119" s="259"/>
      <c r="K119" s="260"/>
      <c r="L119" s="261"/>
      <c r="M119" s="262"/>
      <c r="N119" s="259"/>
      <c r="O119" s="263"/>
      <c r="P119" s="259"/>
      <c r="Q119" s="261"/>
      <c r="R119" s="259"/>
      <c r="S119" s="259"/>
      <c r="T119" s="259"/>
      <c r="U119" s="259"/>
      <c r="V119" s="259"/>
      <c r="W119" s="259"/>
      <c r="X119" s="259"/>
      <c r="Y119" s="259"/>
      <c r="Z119" s="259"/>
      <c r="AA119" s="259"/>
      <c r="AB119" s="259"/>
      <c r="AC119" s="45"/>
      <c r="AD119" s="45"/>
    </row>
    <row r="120" spans="1:30" ht="12.75" customHeight="1" x14ac:dyDescent="0.2">
      <c r="A120" s="259"/>
      <c r="B120" s="260"/>
      <c r="C120" s="259"/>
      <c r="D120" s="259"/>
      <c r="E120" s="259"/>
      <c r="F120" s="259"/>
      <c r="G120" s="259"/>
      <c r="H120" s="259"/>
      <c r="I120" s="259"/>
      <c r="J120" s="259"/>
      <c r="K120" s="260"/>
      <c r="L120" s="261"/>
      <c r="M120" s="262"/>
      <c r="N120" s="259"/>
      <c r="O120" s="263"/>
      <c r="P120" s="259"/>
      <c r="Q120" s="261"/>
      <c r="R120" s="259"/>
      <c r="S120" s="259"/>
      <c r="T120" s="259"/>
      <c r="U120" s="259"/>
      <c r="V120" s="259"/>
      <c r="W120" s="259"/>
      <c r="X120" s="259"/>
      <c r="Y120" s="259"/>
      <c r="Z120" s="259"/>
      <c r="AA120" s="259"/>
      <c r="AB120" s="259"/>
      <c r="AC120" s="45"/>
      <c r="AD120" s="45"/>
    </row>
    <row r="121" spans="1:30" ht="12.75" customHeight="1" x14ac:dyDescent="0.2">
      <c r="A121" s="259"/>
      <c r="B121" s="260"/>
      <c r="C121" s="259"/>
      <c r="D121" s="259"/>
      <c r="E121" s="259"/>
      <c r="F121" s="259"/>
      <c r="G121" s="259"/>
      <c r="H121" s="259"/>
      <c r="I121" s="259"/>
      <c r="J121" s="259"/>
      <c r="K121" s="260"/>
      <c r="L121" s="261"/>
      <c r="M121" s="262"/>
      <c r="N121" s="259"/>
      <c r="O121" s="263"/>
      <c r="P121" s="259"/>
      <c r="Q121" s="261"/>
      <c r="R121" s="259"/>
      <c r="S121" s="259"/>
      <c r="T121" s="259"/>
      <c r="U121" s="259"/>
      <c r="V121" s="259"/>
      <c r="W121" s="259"/>
      <c r="X121" s="259"/>
      <c r="Y121" s="259"/>
      <c r="Z121" s="259"/>
      <c r="AA121" s="259"/>
      <c r="AB121" s="259"/>
      <c r="AC121" s="45"/>
      <c r="AD121" s="45"/>
    </row>
    <row r="122" spans="1:30" ht="12.75" customHeight="1" x14ac:dyDescent="0.2">
      <c r="A122" s="259"/>
      <c r="B122" s="260"/>
      <c r="C122" s="259"/>
      <c r="D122" s="259"/>
      <c r="E122" s="259"/>
      <c r="F122" s="259"/>
      <c r="G122" s="259"/>
      <c r="H122" s="259"/>
      <c r="I122" s="259"/>
      <c r="J122" s="259"/>
      <c r="K122" s="260"/>
      <c r="L122" s="261"/>
      <c r="M122" s="262"/>
      <c r="N122" s="259"/>
      <c r="O122" s="263"/>
      <c r="P122" s="259"/>
      <c r="Q122" s="261"/>
      <c r="R122" s="259"/>
      <c r="S122" s="259"/>
      <c r="T122" s="259"/>
      <c r="U122" s="259"/>
      <c r="V122" s="259"/>
      <c r="W122" s="259"/>
      <c r="X122" s="259"/>
      <c r="Y122" s="259"/>
      <c r="Z122" s="259"/>
      <c r="AA122" s="259"/>
      <c r="AB122" s="259"/>
      <c r="AC122" s="45"/>
      <c r="AD122" s="45"/>
    </row>
    <row r="123" spans="1:30" ht="12.75" customHeight="1" x14ac:dyDescent="0.2">
      <c r="A123" s="259"/>
      <c r="B123" s="260"/>
      <c r="C123" s="259"/>
      <c r="D123" s="259"/>
      <c r="E123" s="259"/>
      <c r="F123" s="259"/>
      <c r="G123" s="259"/>
      <c r="H123" s="259"/>
      <c r="I123" s="259"/>
      <c r="J123" s="259"/>
      <c r="K123" s="260"/>
      <c r="L123" s="261"/>
      <c r="M123" s="262"/>
      <c r="N123" s="259"/>
      <c r="O123" s="259"/>
      <c r="P123" s="259"/>
      <c r="Q123" s="261"/>
      <c r="R123" s="259"/>
      <c r="S123" s="259"/>
      <c r="T123" s="259"/>
      <c r="U123" s="259"/>
      <c r="V123" s="259"/>
      <c r="W123" s="259"/>
      <c r="X123" s="259"/>
      <c r="Y123" s="259"/>
      <c r="Z123" s="259"/>
      <c r="AA123" s="259"/>
      <c r="AB123" s="259"/>
      <c r="AC123" s="45"/>
      <c r="AD123" s="45"/>
    </row>
    <row r="124" spans="1:30" ht="12.75" customHeight="1" x14ac:dyDescent="0.2">
      <c r="A124" s="259"/>
      <c r="B124" s="260"/>
      <c r="C124" s="259"/>
      <c r="D124" s="259"/>
      <c r="E124" s="259"/>
      <c r="F124" s="259"/>
      <c r="G124" s="259"/>
      <c r="H124" s="259"/>
      <c r="I124" s="259"/>
      <c r="J124" s="259"/>
      <c r="K124" s="260"/>
      <c r="L124" s="261"/>
      <c r="M124" s="262"/>
      <c r="N124" s="259"/>
      <c r="O124" s="259"/>
      <c r="P124" s="259"/>
      <c r="Q124" s="261"/>
      <c r="R124" s="259"/>
      <c r="S124" s="259"/>
      <c r="T124" s="259"/>
      <c r="U124" s="259"/>
      <c r="V124" s="259"/>
      <c r="W124" s="259"/>
      <c r="X124" s="259"/>
      <c r="Y124" s="259"/>
      <c r="Z124" s="259"/>
      <c r="AA124" s="259"/>
      <c r="AB124" s="259"/>
      <c r="AC124" s="45"/>
      <c r="AD124" s="45"/>
    </row>
    <row r="125" spans="1:30" ht="12.75" customHeight="1" x14ac:dyDescent="0.2"/>
    <row r="126" spans="1:30" ht="12.75" customHeight="1" x14ac:dyDescent="0.2">
      <c r="A126" s="264" t="s">
        <v>158</v>
      </c>
      <c r="B126" s="265" t="s">
        <v>159</v>
      </c>
      <c r="C126" s="264" t="s">
        <v>0</v>
      </c>
      <c r="D126" s="264" t="s">
        <v>160</v>
      </c>
      <c r="E126" s="264" t="s">
        <v>161</v>
      </c>
      <c r="F126" s="264" t="s">
        <v>162</v>
      </c>
      <c r="G126" s="264" t="s">
        <v>163</v>
      </c>
      <c r="H126" s="264" t="s">
        <v>164</v>
      </c>
      <c r="I126" s="264" t="s">
        <v>165</v>
      </c>
      <c r="J126" s="264" t="s">
        <v>166</v>
      </c>
      <c r="K126" s="265" t="s">
        <v>167</v>
      </c>
      <c r="L126" s="266" t="s">
        <v>168</v>
      </c>
      <c r="M126" s="267" t="s">
        <v>169</v>
      </c>
      <c r="N126" s="264" t="s">
        <v>170</v>
      </c>
      <c r="O126" s="264" t="s">
        <v>171</v>
      </c>
      <c r="P126" s="264" t="s">
        <v>172</v>
      </c>
      <c r="Q126" s="266" t="s">
        <v>173</v>
      </c>
      <c r="R126" s="264" t="s">
        <v>174</v>
      </c>
      <c r="S126" s="264" t="s">
        <v>175</v>
      </c>
      <c r="T126" s="264" t="s">
        <v>176</v>
      </c>
      <c r="U126" s="264" t="s">
        <v>177</v>
      </c>
      <c r="V126" s="264" t="s">
        <v>202</v>
      </c>
      <c r="W126" s="264" t="s">
        <v>203</v>
      </c>
      <c r="X126" s="264" t="s">
        <v>206</v>
      </c>
      <c r="Y126" s="264" t="s">
        <v>260</v>
      </c>
      <c r="Z126" s="264" t="s">
        <v>204</v>
      </c>
      <c r="AA126" s="264" t="s">
        <v>205</v>
      </c>
      <c r="AB126" s="264" t="s">
        <v>207</v>
      </c>
      <c r="AC126" s="179" t="s">
        <v>1034</v>
      </c>
    </row>
    <row r="127" spans="1:30" ht="12.75" customHeight="1" x14ac:dyDescent="0.2">
      <c r="A127" s="259"/>
      <c r="B127" s="260"/>
      <c r="C127" s="259"/>
      <c r="D127" s="259"/>
      <c r="E127" s="259"/>
      <c r="F127" s="259"/>
      <c r="G127" s="259"/>
      <c r="H127" s="259"/>
      <c r="I127" s="259"/>
      <c r="J127" s="259"/>
      <c r="K127" s="260"/>
      <c r="L127" s="261"/>
      <c r="M127" s="262"/>
      <c r="N127" s="259"/>
      <c r="O127" s="263"/>
      <c r="P127" s="263"/>
      <c r="Q127" s="261"/>
      <c r="R127" s="259"/>
      <c r="S127" s="259"/>
      <c r="T127" s="259"/>
      <c r="U127" s="259"/>
      <c r="V127" s="259"/>
      <c r="W127" s="259"/>
      <c r="X127" s="259"/>
      <c r="Y127" s="259"/>
      <c r="Z127" s="259"/>
      <c r="AA127" s="259"/>
      <c r="AB127" s="259"/>
      <c r="AC127" s="45"/>
    </row>
    <row r="128" spans="1:30" ht="12.75" customHeight="1" x14ac:dyDescent="0.2">
      <c r="A128" s="259"/>
      <c r="B128" s="260"/>
      <c r="C128" s="259"/>
      <c r="D128" s="259"/>
      <c r="E128" s="259"/>
      <c r="F128" s="259"/>
      <c r="G128" s="259"/>
      <c r="H128" s="259"/>
      <c r="I128" s="259"/>
      <c r="J128" s="259"/>
      <c r="K128" s="260"/>
      <c r="L128" s="261"/>
      <c r="M128" s="262"/>
      <c r="N128" s="259"/>
      <c r="O128" s="263"/>
      <c r="P128" s="263"/>
      <c r="Q128" s="261"/>
      <c r="R128" s="259"/>
      <c r="S128" s="259"/>
      <c r="T128" s="259"/>
      <c r="U128" s="259"/>
      <c r="V128" s="259"/>
      <c r="W128" s="259"/>
      <c r="X128" s="259"/>
      <c r="Y128" s="259"/>
      <c r="Z128" s="259"/>
      <c r="AA128" s="259"/>
      <c r="AB128" s="259"/>
      <c r="AC128" s="45"/>
    </row>
    <row r="129" spans="1:29" ht="12.75" customHeight="1" x14ac:dyDescent="0.2">
      <c r="A129" s="259"/>
      <c r="B129" s="260"/>
      <c r="C129" s="259"/>
      <c r="D129" s="259"/>
      <c r="E129" s="259"/>
      <c r="F129" s="259"/>
      <c r="G129" s="259"/>
      <c r="H129" s="259"/>
      <c r="I129" s="259"/>
      <c r="J129" s="259"/>
      <c r="K129" s="260"/>
      <c r="L129" s="261"/>
      <c r="M129" s="262"/>
      <c r="N129" s="259"/>
      <c r="O129" s="263"/>
      <c r="P129" s="263"/>
      <c r="Q129" s="261"/>
      <c r="R129" s="259"/>
      <c r="S129" s="259"/>
      <c r="T129" s="259"/>
      <c r="U129" s="259"/>
      <c r="V129" s="259"/>
      <c r="W129" s="259"/>
      <c r="X129" s="259"/>
      <c r="Y129" s="259"/>
      <c r="Z129" s="259"/>
      <c r="AA129" s="259"/>
      <c r="AB129" s="259"/>
      <c r="AC129" s="45"/>
    </row>
    <row r="130" spans="1:29" ht="12.75" customHeight="1" x14ac:dyDescent="0.2">
      <c r="A130" s="259"/>
      <c r="B130" s="260"/>
      <c r="C130" s="259"/>
      <c r="D130" s="259"/>
      <c r="E130" s="259"/>
      <c r="F130" s="259"/>
      <c r="G130" s="259"/>
      <c r="H130" s="259"/>
      <c r="I130" s="259"/>
      <c r="J130" s="259"/>
      <c r="K130" s="260"/>
      <c r="L130" s="261"/>
      <c r="M130" s="262"/>
      <c r="N130" s="259"/>
      <c r="O130" s="263"/>
      <c r="P130" s="263"/>
      <c r="Q130" s="261"/>
      <c r="R130" s="259"/>
      <c r="S130" s="259"/>
      <c r="T130" s="259"/>
      <c r="U130" s="259"/>
      <c r="V130" s="259"/>
      <c r="W130" s="259"/>
      <c r="X130" s="259"/>
      <c r="Y130" s="259"/>
      <c r="Z130" s="259"/>
      <c r="AA130" s="259"/>
      <c r="AB130" s="259"/>
      <c r="AC130" s="45"/>
    </row>
    <row r="131" spans="1:29" ht="12.75" customHeight="1" x14ac:dyDescent="0.2">
      <c r="A131" s="259"/>
      <c r="B131" s="260"/>
      <c r="C131" s="259"/>
      <c r="D131" s="259"/>
      <c r="E131" s="259"/>
      <c r="F131" s="259"/>
      <c r="G131" s="259"/>
      <c r="H131" s="259"/>
      <c r="I131" s="259"/>
      <c r="J131" s="259"/>
      <c r="K131" s="260"/>
      <c r="L131" s="261"/>
      <c r="M131" s="262"/>
      <c r="N131" s="259"/>
      <c r="O131" s="263"/>
      <c r="P131" s="263"/>
      <c r="Q131" s="261"/>
      <c r="R131" s="259"/>
      <c r="S131" s="259"/>
      <c r="T131" s="259"/>
      <c r="U131" s="259"/>
      <c r="V131" s="259"/>
      <c r="W131" s="259"/>
      <c r="X131" s="259"/>
      <c r="Y131" s="259"/>
      <c r="Z131" s="259"/>
      <c r="AA131" s="259"/>
      <c r="AB131" s="259"/>
      <c r="AC131" s="45"/>
    </row>
    <row r="132" spans="1:29" ht="12.75" customHeight="1" x14ac:dyDescent="0.2">
      <c r="A132" s="259"/>
      <c r="B132" s="260"/>
      <c r="C132" s="259"/>
      <c r="D132" s="259"/>
      <c r="E132" s="259"/>
      <c r="F132" s="259"/>
      <c r="G132" s="259"/>
      <c r="H132" s="259"/>
      <c r="I132" s="259"/>
      <c r="J132" s="259"/>
      <c r="K132" s="260"/>
      <c r="L132" s="261"/>
      <c r="M132" s="262"/>
      <c r="N132" s="259"/>
      <c r="O132" s="263"/>
      <c r="P132" s="263"/>
      <c r="Q132" s="261"/>
      <c r="R132" s="259"/>
      <c r="S132" s="259"/>
      <c r="T132" s="259"/>
      <c r="U132" s="259"/>
      <c r="V132" s="259"/>
      <c r="W132" s="259"/>
      <c r="X132" s="259"/>
      <c r="Y132" s="259"/>
      <c r="Z132" s="259"/>
      <c r="AA132" s="259"/>
      <c r="AB132" s="259"/>
      <c r="AC132" s="45"/>
    </row>
    <row r="133" spans="1:29" ht="12.75" customHeight="1" x14ac:dyDescent="0.2">
      <c r="A133" s="259"/>
      <c r="B133" s="260"/>
      <c r="C133" s="259"/>
      <c r="D133" s="259"/>
      <c r="E133" s="259"/>
      <c r="F133" s="259"/>
      <c r="G133" s="259"/>
      <c r="H133" s="259"/>
      <c r="I133" s="259"/>
      <c r="J133" s="259"/>
      <c r="K133" s="260"/>
      <c r="L133" s="261"/>
      <c r="M133" s="262"/>
      <c r="N133" s="259"/>
      <c r="O133" s="263"/>
      <c r="P133" s="263"/>
      <c r="Q133" s="261"/>
      <c r="R133" s="259"/>
      <c r="S133" s="259"/>
      <c r="T133" s="259"/>
      <c r="U133" s="259"/>
      <c r="V133" s="259"/>
      <c r="W133" s="259"/>
      <c r="X133" s="259"/>
      <c r="Y133" s="259"/>
      <c r="Z133" s="259"/>
      <c r="AA133" s="259"/>
      <c r="AB133" s="259"/>
      <c r="AC133" s="45"/>
    </row>
    <row r="134" spans="1:29" ht="12.75" customHeight="1" x14ac:dyDescent="0.2">
      <c r="A134" s="259"/>
      <c r="B134" s="260"/>
      <c r="C134" s="259"/>
      <c r="D134" s="259"/>
      <c r="E134" s="259"/>
      <c r="F134" s="259"/>
      <c r="G134" s="259"/>
      <c r="H134" s="259"/>
      <c r="I134" s="259"/>
      <c r="J134" s="259"/>
      <c r="K134" s="260"/>
      <c r="L134" s="261"/>
      <c r="M134" s="262"/>
      <c r="N134" s="259"/>
      <c r="O134" s="263"/>
      <c r="P134" s="263"/>
      <c r="Q134" s="261"/>
      <c r="R134" s="259"/>
      <c r="S134" s="259"/>
      <c r="T134" s="259"/>
      <c r="U134" s="259"/>
      <c r="V134" s="259"/>
      <c r="W134" s="259"/>
      <c r="X134" s="259"/>
      <c r="Y134" s="259"/>
      <c r="Z134" s="259"/>
      <c r="AA134" s="259"/>
      <c r="AB134" s="259"/>
      <c r="AC134" s="45"/>
    </row>
    <row r="135" spans="1:29" ht="12.75" customHeight="1" x14ac:dyDescent="0.2">
      <c r="A135" s="259"/>
      <c r="B135" s="260"/>
      <c r="C135" s="259"/>
      <c r="D135" s="259"/>
      <c r="E135" s="259"/>
      <c r="F135" s="259"/>
      <c r="G135" s="259"/>
      <c r="H135" s="259"/>
      <c r="I135" s="259"/>
      <c r="J135" s="259"/>
      <c r="K135" s="260"/>
      <c r="L135" s="261"/>
      <c r="M135" s="262"/>
      <c r="N135" s="259"/>
      <c r="O135" s="263"/>
      <c r="P135" s="263"/>
      <c r="Q135" s="261"/>
      <c r="R135" s="259"/>
      <c r="S135" s="259"/>
      <c r="T135" s="259"/>
      <c r="U135" s="259"/>
      <c r="V135" s="259"/>
      <c r="W135" s="259"/>
      <c r="X135" s="259"/>
      <c r="Y135" s="259"/>
      <c r="Z135" s="259"/>
      <c r="AA135" s="259"/>
      <c r="AB135" s="259"/>
      <c r="AC135" s="45"/>
    </row>
    <row r="136" spans="1:29" ht="12.75" customHeight="1" x14ac:dyDescent="0.2">
      <c r="A136" s="259"/>
      <c r="B136" s="260"/>
      <c r="C136" s="259"/>
      <c r="D136" s="259"/>
      <c r="E136" s="259"/>
      <c r="F136" s="259"/>
      <c r="G136" s="259"/>
      <c r="H136" s="259"/>
      <c r="I136" s="259"/>
      <c r="J136" s="259"/>
      <c r="K136" s="260"/>
      <c r="L136" s="261"/>
      <c r="M136" s="262"/>
      <c r="N136" s="259"/>
      <c r="O136" s="263"/>
      <c r="P136" s="263"/>
      <c r="Q136" s="261"/>
      <c r="R136" s="259"/>
      <c r="S136" s="259"/>
      <c r="T136" s="259"/>
      <c r="U136" s="259"/>
      <c r="V136" s="259"/>
      <c r="W136" s="259"/>
      <c r="X136" s="259"/>
      <c r="Y136" s="259"/>
      <c r="Z136" s="259"/>
      <c r="AA136" s="259"/>
      <c r="AB136" s="259"/>
      <c r="AC136" s="45"/>
    </row>
    <row r="137" spans="1:29" ht="12.75" customHeight="1" x14ac:dyDescent="0.2">
      <c r="A137" s="259"/>
      <c r="B137" s="260"/>
      <c r="C137" s="259"/>
      <c r="D137" s="259"/>
      <c r="E137" s="259"/>
      <c r="F137" s="259"/>
      <c r="G137" s="259"/>
      <c r="H137" s="259"/>
      <c r="I137" s="259"/>
      <c r="J137" s="259"/>
      <c r="K137" s="260"/>
      <c r="L137" s="261"/>
      <c r="M137" s="262"/>
      <c r="N137" s="259"/>
      <c r="O137" s="263"/>
      <c r="P137" s="263"/>
      <c r="Q137" s="261"/>
      <c r="R137" s="259"/>
      <c r="S137" s="259"/>
      <c r="T137" s="259"/>
      <c r="U137" s="259"/>
      <c r="V137" s="259"/>
      <c r="W137" s="259"/>
      <c r="X137" s="259"/>
      <c r="Y137" s="259"/>
      <c r="Z137" s="259"/>
      <c r="AA137" s="259"/>
      <c r="AB137" s="259"/>
      <c r="AC137" s="45"/>
    </row>
    <row r="138" spans="1:29" ht="12.75" customHeight="1" x14ac:dyDescent="0.2">
      <c r="A138" s="259"/>
      <c r="B138" s="260"/>
      <c r="C138" s="259"/>
      <c r="D138" s="259"/>
      <c r="E138" s="259"/>
      <c r="F138" s="259"/>
      <c r="G138" s="259"/>
      <c r="H138" s="259"/>
      <c r="I138" s="259"/>
      <c r="J138" s="259"/>
      <c r="K138" s="260"/>
      <c r="L138" s="261"/>
      <c r="M138" s="262"/>
      <c r="N138" s="259"/>
      <c r="O138" s="263"/>
      <c r="P138" s="263"/>
      <c r="Q138" s="261"/>
      <c r="R138" s="259"/>
      <c r="S138" s="259"/>
      <c r="T138" s="259"/>
      <c r="U138" s="259"/>
      <c r="V138" s="259"/>
      <c r="W138" s="259"/>
      <c r="X138" s="259"/>
      <c r="Y138" s="259"/>
      <c r="Z138" s="259"/>
      <c r="AA138" s="259"/>
      <c r="AB138" s="259"/>
      <c r="AC138" s="45"/>
    </row>
    <row r="139" spans="1:29" ht="12.75" customHeight="1" x14ac:dyDescent="0.2">
      <c r="A139" s="259"/>
      <c r="B139" s="260"/>
      <c r="C139" s="259"/>
      <c r="D139" s="259"/>
      <c r="E139" s="259"/>
      <c r="F139" s="259"/>
      <c r="G139" s="259"/>
      <c r="H139" s="259"/>
      <c r="I139" s="259"/>
      <c r="J139" s="259"/>
      <c r="K139" s="260"/>
      <c r="L139" s="261"/>
      <c r="M139" s="262"/>
      <c r="N139" s="259"/>
      <c r="O139" s="263"/>
      <c r="P139" s="263"/>
      <c r="Q139" s="261"/>
      <c r="R139" s="259"/>
      <c r="S139" s="259"/>
      <c r="T139" s="259"/>
      <c r="U139" s="259"/>
      <c r="V139" s="259"/>
      <c r="W139" s="259"/>
      <c r="X139" s="259"/>
      <c r="Y139" s="259"/>
      <c r="Z139" s="259"/>
      <c r="AA139" s="259"/>
      <c r="AB139" s="259"/>
      <c r="AC139" s="45"/>
    </row>
    <row r="140" spans="1:29" ht="12.75" customHeight="1" x14ac:dyDescent="0.2">
      <c r="A140" s="259"/>
      <c r="B140" s="260"/>
      <c r="C140" s="259"/>
      <c r="D140" s="259"/>
      <c r="E140" s="259"/>
      <c r="F140" s="259"/>
      <c r="G140" s="259"/>
      <c r="H140" s="259"/>
      <c r="I140" s="259"/>
      <c r="J140" s="259"/>
      <c r="K140" s="260"/>
      <c r="L140" s="261"/>
      <c r="M140" s="262"/>
      <c r="N140" s="259"/>
      <c r="O140" s="263"/>
      <c r="P140" s="263"/>
      <c r="Q140" s="261"/>
      <c r="R140" s="259"/>
      <c r="S140" s="259"/>
      <c r="T140" s="259"/>
      <c r="U140" s="259"/>
      <c r="V140" s="259"/>
      <c r="W140" s="259"/>
      <c r="X140" s="259"/>
      <c r="Y140" s="259"/>
      <c r="Z140" s="259"/>
      <c r="AA140" s="259"/>
      <c r="AB140" s="259"/>
      <c r="AC140" s="45"/>
    </row>
    <row r="141" spans="1:29" ht="12.75" customHeight="1" x14ac:dyDescent="0.2">
      <c r="A141" s="259"/>
      <c r="B141" s="260"/>
      <c r="C141" s="259"/>
      <c r="D141" s="259"/>
      <c r="E141" s="259"/>
      <c r="F141" s="259"/>
      <c r="G141" s="259"/>
      <c r="H141" s="259"/>
      <c r="I141" s="259"/>
      <c r="J141" s="259"/>
      <c r="K141" s="260"/>
      <c r="L141" s="261"/>
      <c r="M141" s="262"/>
      <c r="N141" s="259"/>
      <c r="O141" s="263"/>
      <c r="P141" s="263"/>
      <c r="Q141" s="261"/>
      <c r="R141" s="259"/>
      <c r="S141" s="259"/>
      <c r="T141" s="259"/>
      <c r="U141" s="259"/>
      <c r="V141" s="259"/>
      <c r="W141" s="259"/>
      <c r="X141" s="259"/>
      <c r="Y141" s="259"/>
      <c r="Z141" s="259"/>
      <c r="AA141" s="259"/>
      <c r="AB141" s="259"/>
      <c r="AC141" s="45"/>
    </row>
    <row r="142" spans="1:29" ht="12.75" customHeight="1" x14ac:dyDescent="0.2">
      <c r="A142" s="259"/>
      <c r="B142" s="260"/>
      <c r="C142" s="259"/>
      <c r="D142" s="259"/>
      <c r="E142" s="259"/>
      <c r="F142" s="259"/>
      <c r="G142" s="259"/>
      <c r="H142" s="259"/>
      <c r="I142" s="259"/>
      <c r="J142" s="259"/>
      <c r="K142" s="260"/>
      <c r="L142" s="261"/>
      <c r="M142" s="262"/>
      <c r="N142" s="259"/>
      <c r="O142" s="263"/>
      <c r="P142" s="263"/>
      <c r="Q142" s="261"/>
      <c r="R142" s="259"/>
      <c r="S142" s="259"/>
      <c r="T142" s="259"/>
      <c r="U142" s="259"/>
      <c r="V142" s="259"/>
      <c r="W142" s="259"/>
      <c r="X142" s="259"/>
      <c r="Y142" s="259"/>
      <c r="Z142" s="259"/>
      <c r="AA142" s="259"/>
      <c r="AB142" s="259"/>
      <c r="AC142" s="45"/>
    </row>
    <row r="143" spans="1:29" ht="12.75" customHeight="1" x14ac:dyDescent="0.2">
      <c r="A143" s="259"/>
      <c r="B143" s="260"/>
      <c r="C143" s="259"/>
      <c r="D143" s="259"/>
      <c r="E143" s="259"/>
      <c r="F143" s="259"/>
      <c r="G143" s="259"/>
      <c r="H143" s="259"/>
      <c r="I143" s="259"/>
      <c r="J143" s="259"/>
      <c r="K143" s="260"/>
      <c r="L143" s="261"/>
      <c r="M143" s="262"/>
      <c r="N143" s="259"/>
      <c r="O143" s="263"/>
      <c r="P143" s="263"/>
      <c r="Q143" s="261"/>
      <c r="R143" s="259"/>
      <c r="S143" s="259"/>
      <c r="T143" s="259"/>
      <c r="U143" s="259"/>
      <c r="V143" s="259"/>
      <c r="W143" s="259"/>
      <c r="X143" s="259"/>
      <c r="Y143" s="259"/>
      <c r="Z143" s="259"/>
      <c r="AA143" s="259"/>
      <c r="AB143" s="259"/>
      <c r="AC143" s="45"/>
    </row>
    <row r="144" spans="1:29" ht="12.75" customHeight="1" x14ac:dyDescent="0.2">
      <c r="A144" s="259"/>
      <c r="B144" s="260"/>
      <c r="C144" s="259"/>
      <c r="D144" s="259"/>
      <c r="E144" s="259"/>
      <c r="F144" s="259"/>
      <c r="G144" s="259"/>
      <c r="H144" s="259"/>
      <c r="I144" s="259"/>
      <c r="J144" s="259"/>
      <c r="K144" s="260"/>
      <c r="L144" s="261"/>
      <c r="M144" s="262"/>
      <c r="N144" s="259"/>
      <c r="O144" s="263"/>
      <c r="P144" s="263"/>
      <c r="Q144" s="261"/>
      <c r="R144" s="259"/>
      <c r="S144" s="259"/>
      <c r="T144" s="259"/>
      <c r="U144" s="259"/>
      <c r="V144" s="259"/>
      <c r="W144" s="259"/>
      <c r="X144" s="259"/>
      <c r="Y144" s="259"/>
      <c r="Z144" s="259"/>
      <c r="AA144" s="259"/>
      <c r="AB144" s="259"/>
      <c r="AC144" s="45"/>
    </row>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sheetData>
  <sheetProtection password="954C" sheet="1" objects="1" scenarios="1"/>
  <pageMargins left="0.7" right="0.7" top="0.75" bottom="0.75" header="0.3" footer="0.3"/>
  <pageSetup orientation="portrait" r:id="rId1"/>
  <tableParts count="11">
    <tablePart r:id="rId2"/>
    <tablePart r:id="rId3"/>
    <tablePart r:id="rId4"/>
    <tablePart r:id="rId5"/>
    <tablePart r:id="rId6"/>
    <tablePart r:id="rId7"/>
    <tablePart r:id="rId8"/>
    <tablePart r:id="rId9"/>
    <tablePart r:id="rId10"/>
    <tablePart r:id="rId11"/>
    <tablePart r:id="rId12"/>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BZ203"/>
  <sheetViews>
    <sheetView showGridLines="0" showRowColHeaders="0" zoomScale="85" zoomScaleNormal="85" workbookViewId="0">
      <selection activeCell="C16" sqref="C16:H16"/>
    </sheetView>
  </sheetViews>
  <sheetFormatPr defaultColWidth="0" defaultRowHeight="15" customHeight="1" zeroHeight="1" x14ac:dyDescent="0.25"/>
  <cols>
    <col min="1" max="44" width="4.7109375" customWidth="1"/>
    <col min="45" max="45" width="4.7109375" style="150" customWidth="1"/>
    <col min="46" max="46" width="4.7109375" style="150" hidden="1" customWidth="1"/>
    <col min="47" max="78" width="9.140625" style="150" hidden="1" customWidth="1"/>
    <col min="79" max="16384" width="9.140625" hidden="1"/>
  </cols>
  <sheetData>
    <row r="1" spans="2:78" ht="15.95" customHeight="1" x14ac:dyDescent="0.3">
      <c r="AH1" s="520" t="s">
        <v>520</v>
      </c>
      <c r="AI1" s="521"/>
      <c r="AJ1" s="521"/>
      <c r="AK1" s="521"/>
      <c r="AL1" s="532" t="s">
        <v>965</v>
      </c>
      <c r="AM1" s="532"/>
      <c r="AN1" s="532"/>
      <c r="AO1" s="532"/>
      <c r="AP1" s="532"/>
      <c r="AQ1" s="526" t="s">
        <v>529</v>
      </c>
      <c r="AR1" s="527"/>
    </row>
    <row r="2" spans="2:78" ht="15.95" customHeight="1" x14ac:dyDescent="0.25">
      <c r="AH2" s="522" t="str">
        <f ca="1">INCENSTATUS</f>
        <v>---</v>
      </c>
      <c r="AI2" s="523"/>
      <c r="AJ2" s="523"/>
      <c r="AK2" s="523"/>
      <c r="AL2" s="533" t="str">
        <f ca="1">PROJSTATUS</f>
        <v>Enter EMS Information</v>
      </c>
      <c r="AM2" s="533"/>
      <c r="AN2" s="533"/>
      <c r="AO2" s="533"/>
      <c r="AP2" s="533"/>
      <c r="AQ2" s="528">
        <f ca="1">PROGRESSSTATUS</f>
        <v>0</v>
      </c>
      <c r="AR2" s="529"/>
    </row>
    <row r="3" spans="2:78" ht="15.95" customHeight="1" x14ac:dyDescent="0.25">
      <c r="AH3" s="524"/>
      <c r="AI3" s="525"/>
      <c r="AJ3" s="525"/>
      <c r="AK3" s="525"/>
      <c r="AL3" s="534"/>
      <c r="AM3" s="534"/>
      <c r="AN3" s="534"/>
      <c r="AO3" s="534"/>
      <c r="AP3" s="534"/>
      <c r="AQ3" s="530"/>
      <c r="AR3" s="531"/>
    </row>
    <row r="4" spans="2:78" ht="15.95" customHeight="1" x14ac:dyDescent="0.25"/>
    <row r="5" spans="2:78" ht="15.95" customHeight="1" x14ac:dyDescent="0.25"/>
    <row r="6" spans="2:78" ht="15.95" customHeight="1" x14ac:dyDescent="0.25">
      <c r="AU6" s="150" t="s">
        <v>1679</v>
      </c>
      <c r="AV6" s="150">
        <f>PROJID</f>
        <v>0</v>
      </c>
    </row>
    <row r="7" spans="2:78" ht="15.95" customHeight="1" x14ac:dyDescent="0.25"/>
    <row r="8" spans="2:78" ht="15.95" customHeight="1" x14ac:dyDescent="0.25">
      <c r="BE8"/>
      <c r="BF8"/>
      <c r="BG8"/>
      <c r="BH8"/>
      <c r="BI8"/>
      <c r="BJ8"/>
      <c r="BK8"/>
      <c r="BL8"/>
    </row>
    <row r="9" spans="2:78" s="67" customFormat="1" ht="15.95" customHeight="1" x14ac:dyDescent="0.25">
      <c r="B9" s="145"/>
      <c r="C9" s="145"/>
      <c r="D9" s="145"/>
      <c r="E9" s="145"/>
      <c r="F9" s="145"/>
      <c r="G9" s="145"/>
      <c r="H9" s="145"/>
      <c r="I9" s="145"/>
      <c r="J9" s="145"/>
      <c r="K9" s="145"/>
      <c r="L9" s="145"/>
      <c r="M9" s="145"/>
      <c r="N9" s="145"/>
      <c r="O9" s="145"/>
      <c r="P9" s="145"/>
      <c r="Q9" s="145"/>
      <c r="R9" s="700" t="str">
        <f>CONCATENATE(M3S1," ","Summary")</f>
        <v>EMS Savings Summary</v>
      </c>
      <c r="S9" s="700"/>
      <c r="T9" s="700"/>
      <c r="U9" s="700"/>
      <c r="V9" s="700"/>
      <c r="W9" s="700"/>
      <c r="X9" s="700"/>
      <c r="Y9" s="700"/>
      <c r="Z9" s="700"/>
      <c r="AA9" s="700"/>
      <c r="AB9" s="700"/>
      <c r="AC9" s="700"/>
      <c r="AD9" s="145"/>
      <c r="AE9" s="145"/>
      <c r="AF9" s="145"/>
      <c r="AG9" s="145"/>
      <c r="AH9" s="145"/>
      <c r="AI9" s="145"/>
      <c r="AJ9" s="145"/>
      <c r="AK9" s="145"/>
      <c r="AL9" s="145"/>
      <c r="AM9" s="145"/>
      <c r="AN9" s="145"/>
      <c r="AO9" s="145"/>
      <c r="AP9" s="145"/>
      <c r="AQ9" s="145"/>
      <c r="AR9" s="145"/>
      <c r="AS9" s="150"/>
      <c r="AT9" s="150"/>
      <c r="AV9"/>
      <c r="AW9"/>
      <c r="AX9"/>
      <c r="AY9"/>
      <c r="AZ9"/>
      <c r="BA9"/>
      <c r="BD9" s="150"/>
      <c r="BE9"/>
      <c r="BF9"/>
      <c r="BG9"/>
      <c r="BH9"/>
      <c r="BI9"/>
      <c r="BJ9"/>
      <c r="BK9"/>
      <c r="BL9"/>
      <c r="BM9" s="150"/>
      <c r="BN9" s="150"/>
      <c r="BO9" s="150"/>
      <c r="BP9" s="150"/>
      <c r="BQ9" s="150"/>
      <c r="BR9" s="150"/>
      <c r="BS9" s="150"/>
      <c r="BT9" s="150"/>
      <c r="BU9" s="150"/>
      <c r="BV9" s="150"/>
      <c r="BW9" s="150"/>
      <c r="BX9" s="150"/>
      <c r="BY9" s="150"/>
      <c r="BZ9" s="150"/>
    </row>
    <row r="10" spans="2:78" ht="15.95" customHeight="1" x14ac:dyDescent="0.25">
      <c r="B10" s="145"/>
      <c r="C10" s="145"/>
      <c r="D10" s="145"/>
      <c r="E10" s="145"/>
      <c r="Q10" s="145"/>
      <c r="R10" s="700"/>
      <c r="S10" s="700"/>
      <c r="T10" s="700"/>
      <c r="U10" s="700"/>
      <c r="V10" s="700"/>
      <c r="W10" s="700"/>
      <c r="X10" s="700"/>
      <c r="Y10" s="700"/>
      <c r="Z10" s="700"/>
      <c r="AA10" s="700"/>
      <c r="AB10" s="700"/>
      <c r="AC10" s="700"/>
      <c r="AD10" s="145"/>
      <c r="AE10" s="145"/>
      <c r="AF10" s="145"/>
      <c r="AG10" s="145"/>
      <c r="AH10" s="145"/>
      <c r="AI10" s="145"/>
      <c r="AJ10" s="145"/>
      <c r="AK10" s="145"/>
      <c r="AL10" s="145"/>
      <c r="AM10" s="145"/>
      <c r="AN10" s="145"/>
      <c r="AO10" s="145"/>
      <c r="AP10" s="145"/>
      <c r="AQ10" s="145"/>
      <c r="AR10" s="145"/>
      <c r="AV10"/>
      <c r="AW10"/>
      <c r="AX10"/>
      <c r="AY10"/>
      <c r="AZ10"/>
      <c r="BA10"/>
      <c r="BE10"/>
      <c r="BF10"/>
      <c r="BG10"/>
      <c r="BH10"/>
      <c r="BI10"/>
      <c r="BJ10"/>
      <c r="BK10"/>
      <c r="BL10"/>
    </row>
    <row r="11" spans="2:78" ht="15.95" customHeight="1" x14ac:dyDescent="0.25">
      <c r="B11" s="145"/>
      <c r="C11" s="145"/>
      <c r="D11" s="145"/>
      <c r="E11" s="145"/>
      <c r="F11" s="590" t="s">
        <v>1984</v>
      </c>
      <c r="G11" s="590"/>
      <c r="H11" s="590"/>
      <c r="I11" s="590"/>
      <c r="J11" s="590"/>
      <c r="K11" s="590"/>
      <c r="L11" s="590"/>
      <c r="M11" s="590"/>
      <c r="N11" s="590"/>
      <c r="O11" s="590"/>
      <c r="P11" s="590"/>
      <c r="Q11" s="590"/>
      <c r="R11" s="590"/>
      <c r="S11" s="590"/>
      <c r="T11" s="590"/>
      <c r="U11" s="590"/>
      <c r="V11" s="590"/>
      <c r="W11" s="590"/>
      <c r="X11" s="590"/>
      <c r="Y11" s="590"/>
      <c r="Z11" s="590"/>
      <c r="AA11" s="590"/>
      <c r="AB11" s="590"/>
      <c r="AC11" s="590"/>
      <c r="AD11" s="590"/>
      <c r="AE11" s="590"/>
      <c r="AF11" s="590"/>
      <c r="AG11" s="590"/>
      <c r="AH11" s="590"/>
      <c r="AI11" s="590"/>
      <c r="AJ11" s="590"/>
      <c r="AK11" s="590"/>
      <c r="AL11" s="590"/>
      <c r="AM11" s="590"/>
      <c r="AN11" s="590"/>
      <c r="AO11" s="145"/>
      <c r="AP11" s="145"/>
      <c r="AQ11" s="145"/>
      <c r="AR11" s="145"/>
      <c r="AV11"/>
      <c r="AW11"/>
      <c r="AX11"/>
      <c r="AY11"/>
      <c r="AZ11"/>
      <c r="BA11"/>
      <c r="BE11"/>
      <c r="BF11"/>
      <c r="BG11"/>
      <c r="BH11"/>
      <c r="BI11"/>
      <c r="BJ11"/>
      <c r="BK11"/>
      <c r="BL11"/>
    </row>
    <row r="12" spans="2:78" ht="15.95" customHeight="1" x14ac:dyDescent="0.25">
      <c r="B12" s="145"/>
      <c r="D12" s="145"/>
      <c r="E12" s="145"/>
      <c r="F12" s="590"/>
      <c r="G12" s="590"/>
      <c r="H12" s="590"/>
      <c r="I12" s="590"/>
      <c r="J12" s="590"/>
      <c r="K12" s="590"/>
      <c r="L12" s="590"/>
      <c r="M12" s="590"/>
      <c r="N12" s="590"/>
      <c r="O12" s="590"/>
      <c r="P12" s="590"/>
      <c r="Q12" s="590"/>
      <c r="R12" s="590"/>
      <c r="S12" s="590"/>
      <c r="T12" s="590"/>
      <c r="U12" s="590"/>
      <c r="V12" s="590"/>
      <c r="W12" s="590"/>
      <c r="X12" s="590"/>
      <c r="Y12" s="590"/>
      <c r="Z12" s="590"/>
      <c r="AA12" s="590"/>
      <c r="AB12" s="590"/>
      <c r="AC12" s="590"/>
      <c r="AD12" s="590"/>
      <c r="AE12" s="590"/>
      <c r="AF12" s="590"/>
      <c r="AG12" s="590"/>
      <c r="AH12" s="590"/>
      <c r="AI12" s="590"/>
      <c r="AJ12" s="590"/>
      <c r="AK12" s="590"/>
      <c r="AL12" s="590"/>
      <c r="AM12" s="590"/>
      <c r="AN12" s="590"/>
      <c r="AO12" s="145"/>
      <c r="AP12" s="145"/>
      <c r="AQ12" s="145"/>
      <c r="AR12" s="145"/>
      <c r="AV12"/>
      <c r="AW12"/>
      <c r="AX12"/>
      <c r="AY12"/>
      <c r="AZ12"/>
      <c r="BA12"/>
      <c r="BE12"/>
      <c r="BF12"/>
      <c r="BG12"/>
      <c r="BH12"/>
      <c r="BI12"/>
      <c r="BJ12"/>
      <c r="BK12"/>
      <c r="BL12"/>
    </row>
    <row r="13" spans="2:78" s="67" customFormat="1" ht="15.95" customHeight="1" x14ac:dyDescent="0.25">
      <c r="B13" s="145"/>
      <c r="D13" s="145"/>
      <c r="E13" s="145"/>
      <c r="F13" s="204"/>
      <c r="G13" s="204"/>
      <c r="H13" s="204"/>
      <c r="I13" s="204"/>
      <c r="J13" s="204"/>
      <c r="K13" s="204"/>
      <c r="L13" s="204"/>
      <c r="M13" s="204"/>
      <c r="N13" s="204"/>
      <c r="O13" s="204"/>
      <c r="P13" s="204"/>
      <c r="Q13" s="145"/>
      <c r="R13"/>
      <c r="S13"/>
      <c r="T13"/>
      <c r="U13"/>
      <c r="V13"/>
      <c r="W13"/>
      <c r="X13"/>
      <c r="Y13"/>
      <c r="Z13"/>
      <c r="AA13"/>
      <c r="AB13"/>
      <c r="AC13"/>
      <c r="AD13" s="145"/>
      <c r="AE13" s="145"/>
      <c r="AF13" s="145"/>
      <c r="AG13" s="145"/>
      <c r="AH13" s="145"/>
      <c r="AI13" s="145"/>
      <c r="AJ13" s="145"/>
      <c r="AK13" s="145"/>
      <c r="AL13" s="145"/>
      <c r="AM13" s="145"/>
      <c r="AN13" s="145"/>
      <c r="AO13" s="145"/>
      <c r="AP13" s="145"/>
      <c r="AQ13" s="145"/>
      <c r="AR13" s="145"/>
      <c r="AS13" s="150"/>
      <c r="AT13" s="150"/>
      <c r="AU13" s="150"/>
      <c r="AV13" s="150"/>
      <c r="AW13" s="150"/>
      <c r="AX13" s="150"/>
      <c r="AY13" s="150"/>
      <c r="AZ13" s="150"/>
      <c r="BA13" s="150"/>
      <c r="BB13" s="150"/>
      <c r="BC13" s="150"/>
      <c r="BD13" s="150"/>
      <c r="BE13"/>
      <c r="BF13"/>
      <c r="BG13"/>
      <c r="BH13"/>
      <c r="BI13"/>
      <c r="BJ13"/>
      <c r="BK13"/>
      <c r="BL13"/>
      <c r="BM13" s="150"/>
      <c r="BN13" s="150"/>
      <c r="BO13" s="150"/>
      <c r="BP13" s="150"/>
      <c r="BQ13" s="150"/>
      <c r="BR13" s="150"/>
      <c r="BS13" s="150"/>
      <c r="BT13" s="150"/>
      <c r="BU13" s="150"/>
      <c r="BV13" s="150"/>
      <c r="BW13" s="150"/>
      <c r="BX13" s="150"/>
      <c r="BY13" s="150"/>
      <c r="BZ13" s="150"/>
    </row>
    <row r="14" spans="2:78" ht="15.95" customHeight="1" x14ac:dyDescent="0.25">
      <c r="B14" s="145"/>
      <c r="C14" s="145"/>
      <c r="D14" s="145"/>
      <c r="E14" s="145"/>
      <c r="F14" s="145"/>
      <c r="G14" s="145"/>
      <c r="H14" s="145"/>
      <c r="I14" s="145"/>
      <c r="J14" s="145"/>
      <c r="K14" s="145"/>
      <c r="L14" s="145"/>
      <c r="M14" s="145"/>
      <c r="N14" s="145"/>
      <c r="O14" s="145"/>
      <c r="P14" s="145"/>
      <c r="Q14" s="145"/>
      <c r="R14" s="145"/>
      <c r="S14" s="145"/>
      <c r="T14" s="145"/>
      <c r="U14" s="145"/>
      <c r="V14" s="145"/>
      <c r="W14" s="145"/>
      <c r="X14" s="145"/>
      <c r="Y14" s="145"/>
      <c r="Z14" s="145"/>
      <c r="AA14" s="145"/>
      <c r="AB14" s="145"/>
      <c r="AC14" s="145"/>
      <c r="AD14" s="145"/>
      <c r="AE14" s="145"/>
      <c r="AF14" s="145"/>
      <c r="AG14" s="145"/>
      <c r="AH14" s="145"/>
      <c r="AI14" s="145"/>
      <c r="AJ14" s="145"/>
      <c r="AK14" s="145"/>
      <c r="AL14" s="145"/>
      <c r="AM14" s="145"/>
      <c r="AN14" s="145"/>
      <c r="AO14" s="145"/>
      <c r="AP14" s="145"/>
      <c r="AQ14" s="145"/>
      <c r="AR14" s="145"/>
      <c r="AU14" s="703" t="s">
        <v>237</v>
      </c>
      <c r="AV14" s="720" t="s">
        <v>672</v>
      </c>
      <c r="AW14" s="703" t="s">
        <v>2076</v>
      </c>
      <c r="AX14" s="703" t="s">
        <v>240</v>
      </c>
      <c r="AY14" s="720" t="s">
        <v>159</v>
      </c>
      <c r="AZ14" s="720" t="s">
        <v>259</v>
      </c>
      <c r="BB14" s="703" t="s">
        <v>670</v>
      </c>
      <c r="BC14" s="703" t="s">
        <v>546</v>
      </c>
      <c r="BE14"/>
      <c r="BF14"/>
      <c r="BG14"/>
      <c r="BH14"/>
      <c r="BI14"/>
      <c r="BJ14"/>
      <c r="BK14"/>
      <c r="BL14"/>
    </row>
    <row r="15" spans="2:78" ht="15.95" customHeight="1" thickBot="1" x14ac:dyDescent="0.3">
      <c r="B15" s="145"/>
      <c r="C15" s="578" t="s">
        <v>2014</v>
      </c>
      <c r="D15" s="578"/>
      <c r="E15" s="578"/>
      <c r="F15" s="578"/>
      <c r="G15" s="578"/>
      <c r="H15" s="578"/>
      <c r="I15" s="145"/>
      <c r="J15" s="578" t="s">
        <v>2015</v>
      </c>
      <c r="K15" s="578"/>
      <c r="L15" s="578"/>
      <c r="M15" s="578"/>
      <c r="N15" s="578"/>
      <c r="O15" s="578"/>
      <c r="P15" s="145"/>
      <c r="Q15" s="578" t="s">
        <v>2016</v>
      </c>
      <c r="R15" s="578"/>
      <c r="S15" s="578"/>
      <c r="T15" s="578"/>
      <c r="U15" s="578"/>
      <c r="V15" s="578"/>
      <c r="W15" s="145"/>
      <c r="X15" s="578" t="s">
        <v>2017</v>
      </c>
      <c r="Y15" s="578"/>
      <c r="Z15" s="578"/>
      <c r="AA15" s="578"/>
      <c r="AB15" s="578"/>
      <c r="AC15" s="578"/>
      <c r="AD15" s="145"/>
      <c r="AE15" s="578" t="s">
        <v>2018</v>
      </c>
      <c r="AF15" s="578"/>
      <c r="AG15" s="578"/>
      <c r="AH15" s="578"/>
      <c r="AI15" s="578"/>
      <c r="AJ15" s="578"/>
      <c r="AK15" s="145"/>
      <c r="AL15" s="578" t="s">
        <v>109</v>
      </c>
      <c r="AM15" s="578"/>
      <c r="AN15" s="578"/>
      <c r="AO15" s="578"/>
      <c r="AP15" s="578"/>
      <c r="AQ15" s="578"/>
      <c r="AR15" s="145"/>
      <c r="AU15" s="704"/>
      <c r="AV15" s="721"/>
      <c r="AW15" s="704"/>
      <c r="AX15" s="704"/>
      <c r="AY15" s="721"/>
      <c r="AZ15" s="721"/>
      <c r="BB15" s="704"/>
      <c r="BC15" s="704"/>
      <c r="BE15"/>
      <c r="BF15"/>
      <c r="BG15"/>
      <c r="BH15"/>
      <c r="BI15"/>
      <c r="BJ15"/>
      <c r="BK15"/>
      <c r="BL15"/>
    </row>
    <row r="16" spans="2:78" ht="15.95" customHeight="1" thickBot="1" x14ac:dyDescent="0.3">
      <c r="B16" s="145"/>
      <c r="C16" s="591"/>
      <c r="D16" s="592"/>
      <c r="E16" s="592"/>
      <c r="F16" s="592"/>
      <c r="G16" s="592"/>
      <c r="H16" s="593"/>
      <c r="I16" s="145"/>
      <c r="J16" s="594"/>
      <c r="K16" s="595"/>
      <c r="L16" s="595"/>
      <c r="M16" s="595"/>
      <c r="N16" s="595"/>
      <c r="O16" s="596"/>
      <c r="P16" s="145"/>
      <c r="Q16" s="594"/>
      <c r="R16" s="595"/>
      <c r="S16" s="595"/>
      <c r="T16" s="595"/>
      <c r="U16" s="595"/>
      <c r="V16" s="596"/>
      <c r="W16" s="145"/>
      <c r="X16" s="713"/>
      <c r="Y16" s="714"/>
      <c r="Z16" s="714"/>
      <c r="AA16" s="714"/>
      <c r="AB16" s="714"/>
      <c r="AC16" s="715"/>
      <c r="AD16" s="145"/>
      <c r="AE16" s="713"/>
      <c r="AF16" s="714"/>
      <c r="AG16" s="714"/>
      <c r="AH16" s="714"/>
      <c r="AI16" s="714"/>
      <c r="AJ16" s="715"/>
      <c r="AK16" s="145"/>
      <c r="AL16" s="716">
        <f>X16+AE16</f>
        <v>0</v>
      </c>
      <c r="AM16" s="717"/>
      <c r="AN16" s="717"/>
      <c r="AO16" s="717"/>
      <c r="AP16" s="717"/>
      <c r="AQ16" s="718"/>
      <c r="AR16" s="145"/>
      <c r="AU16" s="705"/>
      <c r="AV16" s="753"/>
      <c r="AW16" s="719"/>
      <c r="AX16" s="719"/>
      <c r="AY16" s="749"/>
      <c r="AZ16" s="747"/>
      <c r="BB16" s="751"/>
      <c r="BC16" s="751"/>
      <c r="BE16"/>
      <c r="BF16"/>
      <c r="BG16"/>
      <c r="BH16"/>
      <c r="BI16"/>
      <c r="BJ16"/>
      <c r="BK16"/>
      <c r="BL16"/>
    </row>
    <row r="17" spans="2:64" ht="15.95" customHeight="1" x14ac:dyDescent="0.25">
      <c r="B17" s="145"/>
      <c r="C17" s="145"/>
      <c r="D17" s="145"/>
      <c r="E17" s="145"/>
      <c r="F17" s="145"/>
      <c r="G17" s="145"/>
      <c r="H17" s="145"/>
      <c r="I17" s="145"/>
      <c r="J17" s="145"/>
      <c r="K17" s="145"/>
      <c r="L17" s="145"/>
      <c r="M17" s="145"/>
      <c r="N17" s="145"/>
      <c r="O17" s="145"/>
      <c r="P17" s="145"/>
      <c r="Q17" s="145"/>
      <c r="R17" s="145"/>
      <c r="S17" s="145"/>
      <c r="T17" s="145"/>
      <c r="U17" s="145"/>
      <c r="V17" s="145"/>
      <c r="W17" s="145"/>
      <c r="X17" s="145"/>
      <c r="Y17" s="145"/>
      <c r="Z17" s="145"/>
      <c r="AA17" s="145"/>
      <c r="AB17" s="145"/>
      <c r="AC17" s="145"/>
      <c r="AD17" s="145"/>
      <c r="AE17" s="145"/>
      <c r="AF17" s="145"/>
      <c r="AG17" s="145"/>
      <c r="AH17" s="145"/>
      <c r="AI17" s="145"/>
      <c r="AJ17" s="145"/>
      <c r="AK17" s="145"/>
      <c r="AL17" s="145"/>
      <c r="AM17" s="145"/>
      <c r="AN17" s="145"/>
      <c r="AO17" s="145"/>
      <c r="AP17" s="145"/>
      <c r="AQ17" s="145"/>
      <c r="AR17" s="145"/>
      <c r="AU17" s="702"/>
      <c r="AV17" s="709"/>
      <c r="AW17" s="707"/>
      <c r="AX17" s="707"/>
      <c r="AY17" s="750"/>
      <c r="AZ17" s="748"/>
      <c r="BB17" s="752"/>
      <c r="BC17" s="752"/>
      <c r="BE17"/>
      <c r="BF17"/>
      <c r="BG17"/>
      <c r="BH17"/>
      <c r="BI17"/>
      <c r="BJ17"/>
      <c r="BK17"/>
      <c r="BL17"/>
    </row>
    <row r="18" spans="2:64" ht="15.95" customHeight="1" thickBot="1" x14ac:dyDescent="0.3">
      <c r="B18" s="145"/>
      <c r="C18" s="578" t="s">
        <v>2019</v>
      </c>
      <c r="D18" s="578"/>
      <c r="E18" s="578"/>
      <c r="F18" s="578"/>
      <c r="G18" s="578"/>
      <c r="H18" s="578"/>
      <c r="J18" s="144" t="s">
        <v>1918</v>
      </c>
      <c r="K18" s="144"/>
      <c r="L18" s="144"/>
      <c r="M18" s="144"/>
      <c r="N18" s="144"/>
      <c r="O18" s="144"/>
      <c r="AD18" s="145"/>
      <c r="AR18" s="145"/>
      <c r="AU18" s="701"/>
      <c r="AV18" s="708"/>
      <c r="AW18" s="706"/>
      <c r="AX18" s="706"/>
      <c r="AY18" s="749"/>
      <c r="AZ18" s="747"/>
      <c r="BB18" s="751"/>
      <c r="BC18" s="751"/>
      <c r="BE18"/>
      <c r="BF18"/>
      <c r="BG18"/>
      <c r="BH18"/>
      <c r="BI18"/>
      <c r="BJ18"/>
      <c r="BK18"/>
      <c r="BL18"/>
    </row>
    <row r="19" spans="2:64" ht="15.95" customHeight="1" thickBot="1" x14ac:dyDescent="0.3">
      <c r="B19" s="145"/>
      <c r="C19" s="591"/>
      <c r="D19" s="592"/>
      <c r="E19" s="592"/>
      <c r="F19" s="592"/>
      <c r="G19" s="592"/>
      <c r="H19" s="593"/>
      <c r="J19" s="591"/>
      <c r="K19" s="592"/>
      <c r="L19" s="592"/>
      <c r="M19" s="592"/>
      <c r="N19" s="592"/>
      <c r="O19" s="593"/>
      <c r="AD19" s="145"/>
      <c r="AR19" s="145"/>
      <c r="AU19" s="702"/>
      <c r="AV19" s="709"/>
      <c r="AW19" s="707"/>
      <c r="AX19" s="707"/>
      <c r="AY19" s="750"/>
      <c r="AZ19" s="748"/>
      <c r="BB19" s="752"/>
      <c r="BC19" s="752"/>
      <c r="BE19"/>
      <c r="BF19"/>
      <c r="BG19"/>
      <c r="BH19"/>
      <c r="BI19"/>
      <c r="BJ19"/>
      <c r="BK19"/>
      <c r="BL19"/>
    </row>
    <row r="20" spans="2:64" ht="15.95" customHeight="1" x14ac:dyDescent="0.25">
      <c r="B20" s="145"/>
      <c r="P20" s="145"/>
      <c r="AD20" s="144"/>
      <c r="AE20" s="743" t="s">
        <v>161</v>
      </c>
      <c r="AF20" s="743"/>
      <c r="AG20" s="743"/>
      <c r="AH20" s="743"/>
      <c r="AI20" s="743"/>
      <c r="AJ20" s="710" t="s">
        <v>1951</v>
      </c>
      <c r="AK20" s="710"/>
      <c r="AL20" s="710"/>
      <c r="AM20" s="710"/>
      <c r="AN20" s="743" t="s">
        <v>1912</v>
      </c>
      <c r="AO20" s="743"/>
      <c r="AP20" s="743"/>
      <c r="AQ20" s="743"/>
      <c r="AR20" s="145"/>
      <c r="AU20" s="701"/>
      <c r="AV20" s="708"/>
      <c r="AW20" s="706"/>
      <c r="AX20" s="706"/>
      <c r="AY20" s="749"/>
      <c r="AZ20" s="747"/>
      <c r="BB20" s="751"/>
      <c r="BC20" s="751"/>
      <c r="BE20"/>
      <c r="BF20"/>
      <c r="BG20"/>
      <c r="BH20"/>
      <c r="BI20"/>
      <c r="BJ20"/>
      <c r="BK20"/>
      <c r="BL20"/>
    </row>
    <row r="21" spans="2:64" ht="15.95" customHeight="1" thickBot="1" x14ac:dyDescent="0.3">
      <c r="B21" s="145"/>
      <c r="C21" s="578" t="s">
        <v>2020</v>
      </c>
      <c r="D21" s="578"/>
      <c r="E21" s="578"/>
      <c r="F21" s="578"/>
      <c r="G21" s="578"/>
      <c r="H21" s="578"/>
      <c r="J21" s="578" t="s">
        <v>2021</v>
      </c>
      <c r="K21" s="578"/>
      <c r="L21" s="578"/>
      <c r="M21" s="578"/>
      <c r="N21" s="578"/>
      <c r="O21" s="578"/>
      <c r="P21" s="145"/>
      <c r="Q21" s="578" t="s">
        <v>2022</v>
      </c>
      <c r="R21" s="578"/>
      <c r="S21" s="578"/>
      <c r="T21" s="578"/>
      <c r="U21" s="578"/>
      <c r="V21" s="578"/>
      <c r="X21" s="578" t="s">
        <v>2023</v>
      </c>
      <c r="Y21" s="578"/>
      <c r="Z21" s="578"/>
      <c r="AA21" s="578"/>
      <c r="AB21" s="578"/>
      <c r="AC21" s="578"/>
      <c r="AE21" s="743"/>
      <c r="AF21" s="743"/>
      <c r="AG21" s="743"/>
      <c r="AH21" s="743"/>
      <c r="AI21" s="743"/>
      <c r="AJ21" s="710"/>
      <c r="AK21" s="710"/>
      <c r="AL21" s="710"/>
      <c r="AM21" s="710"/>
      <c r="AN21" s="743"/>
      <c r="AO21" s="743"/>
      <c r="AP21" s="743"/>
      <c r="AQ21" s="743"/>
      <c r="AR21" s="145"/>
      <c r="AU21" s="702"/>
      <c r="AV21" s="709"/>
      <c r="AW21" s="707"/>
      <c r="AX21" s="707"/>
      <c r="AY21" s="750"/>
      <c r="AZ21" s="748"/>
      <c r="BB21" s="752"/>
      <c r="BC21" s="752"/>
      <c r="BE21"/>
      <c r="BF21"/>
      <c r="BG21"/>
      <c r="BH21"/>
      <c r="BI21"/>
      <c r="BJ21"/>
      <c r="BK21"/>
      <c r="BL21"/>
    </row>
    <row r="22" spans="2:64" ht="15.95" customHeight="1" thickBot="1" x14ac:dyDescent="0.3">
      <c r="B22" s="145"/>
      <c r="C22" s="591"/>
      <c r="D22" s="592"/>
      <c r="E22" s="592"/>
      <c r="F22" s="592"/>
      <c r="G22" s="592"/>
      <c r="H22" s="593"/>
      <c r="J22" s="744"/>
      <c r="K22" s="745"/>
      <c r="L22" s="745"/>
      <c r="M22" s="745"/>
      <c r="N22" s="745"/>
      <c r="O22" s="746"/>
      <c r="Q22" s="591"/>
      <c r="R22" s="592"/>
      <c r="S22" s="592"/>
      <c r="T22" s="592"/>
      <c r="U22" s="592"/>
      <c r="V22" s="593"/>
      <c r="X22" s="744"/>
      <c r="Y22" s="745"/>
      <c r="Z22" s="745"/>
      <c r="AA22" s="745"/>
      <c r="AB22" s="745"/>
      <c r="AC22" s="746"/>
      <c r="AE22" s="712" t="s">
        <v>1913</v>
      </c>
      <c r="AF22" s="712"/>
      <c r="AG22" s="712"/>
      <c r="AH22" s="712"/>
      <c r="AI22" s="712"/>
      <c r="AJ22" s="722"/>
      <c r="AK22" s="722"/>
      <c r="AL22" s="722"/>
      <c r="AM22" s="722"/>
      <c r="AN22" s="723">
        <f>IFERROR(($J$22-$X$22)*AJ22,0)</f>
        <v>0</v>
      </c>
      <c r="AO22" s="723"/>
      <c r="AP22" s="723"/>
      <c r="AQ22" s="723"/>
      <c r="AR22" s="145"/>
      <c r="AU22" s="701">
        <f>$AL$16*AJ22</f>
        <v>0</v>
      </c>
      <c r="AV22" s="708">
        <f>AN22*INDEX(ENDUSEALL[Factor],MATCH("Lighting",ENDUSEALL[End Use to Coincident Peak Demand Factors],0))</f>
        <v>0</v>
      </c>
      <c r="AW22" s="706" t="s">
        <v>179</v>
      </c>
      <c r="AX22" s="706"/>
      <c r="AY22" s="749" t="s">
        <v>1997</v>
      </c>
      <c r="AZ22" s="747" t="e">
        <f>(1+ELOSS)*PEAKTD*(1+INDEX(ELECCB[Capacity Reserve Margin],MATCH(12,ELECCB[Year Number],0)))*(((AN22*INDEX(ELECCB[NPV AEC $/kWh],MATCH(15,ELECCB[Year Number],0))))+(AV22*INDEX(ELECCB[NPV ACC+T&amp;D $/kW],MATCH(15,ELECCB[Year Number],0))))/(AU22+(500*AJ22))</f>
        <v>#DIV/0!</v>
      </c>
      <c r="BB22" s="751"/>
      <c r="BC22" s="751"/>
      <c r="BE22"/>
      <c r="BF22"/>
      <c r="BG22"/>
      <c r="BH22"/>
      <c r="BI22"/>
      <c r="BJ22"/>
      <c r="BK22"/>
      <c r="BL22"/>
    </row>
    <row r="23" spans="2:64" ht="15.95" customHeight="1" x14ac:dyDescent="0.25">
      <c r="B23" s="145"/>
      <c r="AE23" s="712"/>
      <c r="AF23" s="712"/>
      <c r="AG23" s="712"/>
      <c r="AH23" s="712"/>
      <c r="AI23" s="712"/>
      <c r="AJ23" s="722"/>
      <c r="AK23" s="722"/>
      <c r="AL23" s="722"/>
      <c r="AM23" s="722"/>
      <c r="AN23" s="723"/>
      <c r="AO23" s="723"/>
      <c r="AP23" s="723"/>
      <c r="AQ23" s="723"/>
      <c r="AR23" s="145"/>
      <c r="AU23" s="702"/>
      <c r="AV23" s="709"/>
      <c r="AW23" s="707"/>
      <c r="AX23" s="707"/>
      <c r="AY23" s="750"/>
      <c r="AZ23" s="748"/>
      <c r="BB23" s="752"/>
      <c r="BC23" s="752"/>
      <c r="BE23"/>
      <c r="BF23"/>
      <c r="BG23"/>
      <c r="BH23"/>
      <c r="BI23"/>
      <c r="BJ23"/>
      <c r="BK23"/>
      <c r="BL23"/>
    </row>
    <row r="24" spans="2:64" ht="15.95" customHeight="1" x14ac:dyDescent="0.25">
      <c r="B24" s="145"/>
      <c r="C24" s="633" t="s">
        <v>1999</v>
      </c>
      <c r="D24" s="633"/>
      <c r="E24" s="633"/>
      <c r="F24" s="633"/>
      <c r="G24" s="633"/>
      <c r="H24" s="633"/>
      <c r="I24" s="633"/>
      <c r="J24" s="633"/>
      <c r="K24" s="633"/>
      <c r="L24" s="633"/>
      <c r="M24" s="633"/>
      <c r="N24" s="633"/>
      <c r="O24" s="633"/>
      <c r="Q24" s="633" t="s">
        <v>2000</v>
      </c>
      <c r="R24" s="633"/>
      <c r="S24" s="633"/>
      <c r="T24" s="633"/>
      <c r="U24" s="633"/>
      <c r="V24" s="633"/>
      <c r="W24" s="633"/>
      <c r="X24" s="633"/>
      <c r="Y24" s="633"/>
      <c r="Z24" s="633"/>
      <c r="AA24" s="633"/>
      <c r="AB24" s="633"/>
      <c r="AC24" s="633"/>
      <c r="AE24" s="712" t="s">
        <v>1914</v>
      </c>
      <c r="AF24" s="712"/>
      <c r="AG24" s="712"/>
      <c r="AH24" s="712"/>
      <c r="AI24" s="712"/>
      <c r="AJ24" s="722"/>
      <c r="AK24" s="722"/>
      <c r="AL24" s="722"/>
      <c r="AM24" s="722"/>
      <c r="AN24" s="723">
        <f t="shared" ref="AN24" si="0">IFERROR(($J$22-$X$22)*AJ24,0)</f>
        <v>0</v>
      </c>
      <c r="AO24" s="723"/>
      <c r="AP24" s="723"/>
      <c r="AQ24" s="723"/>
      <c r="AR24" s="145"/>
      <c r="AU24" s="701">
        <f>$AL$16*AJ24</f>
        <v>0</v>
      </c>
      <c r="AV24" s="708">
        <f>AN24*INDEX(ENDUSEALL[Factor],MATCH("Ext Lighting",ENDUSEALL[End Use to Coincident Peak Demand Factors],0))</f>
        <v>0</v>
      </c>
      <c r="AW24" s="706" t="s">
        <v>618</v>
      </c>
      <c r="AX24" s="706"/>
      <c r="AY24" s="749" t="s">
        <v>1994</v>
      </c>
      <c r="AZ24" s="747" t="e">
        <f>(1+ELOSS)*PEAKTD*(1+INDEX(ELECCB[Capacity Reserve Margin],MATCH(12,ELECCB[Year Number],0)))*(((AN24*INDEX(ELECCB[NPV AEC $/kWh],MATCH(15,ELECCB[Year Number],0))))+(AV24*INDEX(ELECCB[NPV ACC+T&amp;D $/kW],MATCH(15,ELECCB[Year Number],0))))/(AU24+(500*AJ24))</f>
        <v>#DIV/0!</v>
      </c>
      <c r="BB24" s="751"/>
      <c r="BC24" s="751"/>
      <c r="BE24"/>
      <c r="BF24"/>
      <c r="BG24"/>
      <c r="BH24"/>
      <c r="BI24"/>
      <c r="BJ24"/>
      <c r="BK24"/>
      <c r="BL24"/>
    </row>
    <row r="25" spans="2:64" ht="15.95" customHeight="1" thickBot="1" x14ac:dyDescent="0.3">
      <c r="B25" s="145"/>
      <c r="C25" s="633"/>
      <c r="D25" s="633"/>
      <c r="E25" s="633"/>
      <c r="F25" s="633"/>
      <c r="G25" s="633"/>
      <c r="H25" s="633"/>
      <c r="I25" s="633"/>
      <c r="J25" s="633"/>
      <c r="K25" s="633"/>
      <c r="L25" s="633"/>
      <c r="M25" s="633"/>
      <c r="N25" s="633"/>
      <c r="O25" s="633"/>
      <c r="Q25" s="633"/>
      <c r="R25" s="633"/>
      <c r="S25" s="633"/>
      <c r="T25" s="633"/>
      <c r="U25" s="633"/>
      <c r="V25" s="633"/>
      <c r="W25" s="633"/>
      <c r="X25" s="633"/>
      <c r="Y25" s="633"/>
      <c r="Z25" s="633"/>
      <c r="AA25" s="633"/>
      <c r="AB25" s="633"/>
      <c r="AC25" s="633"/>
      <c r="AE25" s="712"/>
      <c r="AF25" s="712"/>
      <c r="AG25" s="712"/>
      <c r="AH25" s="712"/>
      <c r="AI25" s="712"/>
      <c r="AJ25" s="722"/>
      <c r="AK25" s="722"/>
      <c r="AL25" s="722"/>
      <c r="AM25" s="722"/>
      <c r="AN25" s="723"/>
      <c r="AO25" s="723"/>
      <c r="AP25" s="723"/>
      <c r="AQ25" s="723"/>
      <c r="AR25" s="145"/>
      <c r="AU25" s="702"/>
      <c r="AV25" s="709"/>
      <c r="AW25" s="707"/>
      <c r="AX25" s="707"/>
      <c r="AY25" s="750"/>
      <c r="AZ25" s="748"/>
      <c r="BB25" s="752"/>
      <c r="BC25" s="752"/>
      <c r="BE25"/>
      <c r="BF25"/>
      <c r="BG25"/>
      <c r="BH25"/>
      <c r="BI25"/>
      <c r="BJ25"/>
      <c r="BK25"/>
      <c r="BL25"/>
    </row>
    <row r="26" spans="2:64" ht="15.95" customHeight="1" x14ac:dyDescent="0.25">
      <c r="B26" s="145"/>
      <c r="C26" s="724"/>
      <c r="D26" s="725"/>
      <c r="E26" s="725"/>
      <c r="F26" s="725"/>
      <c r="G26" s="725"/>
      <c r="H26" s="725"/>
      <c r="I26" s="725"/>
      <c r="J26" s="725"/>
      <c r="K26" s="725"/>
      <c r="L26" s="725"/>
      <c r="M26" s="725"/>
      <c r="N26" s="725"/>
      <c r="O26" s="726"/>
      <c r="Q26" s="724"/>
      <c r="R26" s="725"/>
      <c r="S26" s="725"/>
      <c r="T26" s="725"/>
      <c r="U26" s="725"/>
      <c r="V26" s="725"/>
      <c r="W26" s="725"/>
      <c r="X26" s="725"/>
      <c r="Y26" s="725"/>
      <c r="Z26" s="725"/>
      <c r="AA26" s="725"/>
      <c r="AB26" s="725"/>
      <c r="AC26" s="726"/>
      <c r="AE26" s="712" t="s">
        <v>617</v>
      </c>
      <c r="AF26" s="712"/>
      <c r="AG26" s="712"/>
      <c r="AH26" s="712"/>
      <c r="AI26" s="712"/>
      <c r="AJ26" s="722"/>
      <c r="AK26" s="722"/>
      <c r="AL26" s="722"/>
      <c r="AM26" s="722"/>
      <c r="AN26" s="723">
        <f t="shared" ref="AN26" si="1">IFERROR(($J$22-$X$22)*AJ26,0)</f>
        <v>0</v>
      </c>
      <c r="AO26" s="723"/>
      <c r="AP26" s="723"/>
      <c r="AQ26" s="723"/>
      <c r="AR26" s="145"/>
      <c r="AU26" s="701">
        <f>$AL$16*AJ26</f>
        <v>0</v>
      </c>
      <c r="AV26" s="708">
        <f>AN26*INDEX(ENDUSEALL[Factor],MATCH("Cooling",ENDUSEALL[End Use to Coincident Peak Demand Factors],0))</f>
        <v>0</v>
      </c>
      <c r="AW26" s="706" t="s">
        <v>617</v>
      </c>
      <c r="AX26" s="706"/>
      <c r="AY26" s="749" t="s">
        <v>1993</v>
      </c>
      <c r="AZ26" s="747" t="e">
        <f>(1+ELOSS)*PEAKTD*(1+INDEX(ELECCB[Capacity Reserve Margin],MATCH(12,ELECCB[Year Number],0)))*(((AN26*INDEX(ELECCB[NPV AEC $/kWh],MATCH(15,ELECCB[Year Number],0))))+(AV26*INDEX(ELECCB[NPV ACC+T&amp;D $/kW],MATCH(15,ELECCB[Year Number],0))))/(AU26+(500*AJ26))</f>
        <v>#DIV/0!</v>
      </c>
      <c r="BB26" s="751"/>
      <c r="BC26" s="751"/>
      <c r="BE26"/>
      <c r="BF26"/>
      <c r="BG26"/>
      <c r="BH26"/>
      <c r="BI26"/>
      <c r="BJ26"/>
      <c r="BK26"/>
      <c r="BL26"/>
    </row>
    <row r="27" spans="2:64" ht="15.95" customHeight="1" x14ac:dyDescent="0.25">
      <c r="B27" s="145"/>
      <c r="C27" s="727"/>
      <c r="D27" s="728"/>
      <c r="E27" s="728"/>
      <c r="F27" s="728"/>
      <c r="G27" s="728"/>
      <c r="H27" s="728"/>
      <c r="I27" s="728"/>
      <c r="J27" s="728"/>
      <c r="K27" s="728"/>
      <c r="L27" s="728"/>
      <c r="M27" s="728"/>
      <c r="N27" s="728"/>
      <c r="O27" s="729"/>
      <c r="Q27" s="727"/>
      <c r="R27" s="728"/>
      <c r="S27" s="728"/>
      <c r="T27" s="728"/>
      <c r="U27" s="728"/>
      <c r="V27" s="728"/>
      <c r="W27" s="728"/>
      <c r="X27" s="728"/>
      <c r="Y27" s="728"/>
      <c r="Z27" s="728"/>
      <c r="AA27" s="728"/>
      <c r="AB27" s="728"/>
      <c r="AC27" s="729"/>
      <c r="AE27" s="712"/>
      <c r="AF27" s="712"/>
      <c r="AG27" s="712"/>
      <c r="AH27" s="712"/>
      <c r="AI27" s="712"/>
      <c r="AJ27" s="722"/>
      <c r="AK27" s="722"/>
      <c r="AL27" s="722"/>
      <c r="AM27" s="722"/>
      <c r="AN27" s="723"/>
      <c r="AO27" s="723"/>
      <c r="AP27" s="723"/>
      <c r="AQ27" s="723"/>
      <c r="AR27" s="145"/>
      <c r="AU27" s="702"/>
      <c r="AV27" s="709"/>
      <c r="AW27" s="707"/>
      <c r="AX27" s="707"/>
      <c r="AY27" s="750"/>
      <c r="AZ27" s="748"/>
      <c r="BB27" s="752"/>
      <c r="BC27" s="752"/>
    </row>
    <row r="28" spans="2:64" ht="15.95" customHeight="1" x14ac:dyDescent="0.25">
      <c r="B28" s="145"/>
      <c r="C28" s="727"/>
      <c r="D28" s="728"/>
      <c r="E28" s="728"/>
      <c r="F28" s="728"/>
      <c r="G28" s="728"/>
      <c r="H28" s="728"/>
      <c r="I28" s="728"/>
      <c r="J28" s="728"/>
      <c r="K28" s="728"/>
      <c r="L28" s="728"/>
      <c r="M28" s="728"/>
      <c r="N28" s="728"/>
      <c r="O28" s="729"/>
      <c r="Q28" s="727"/>
      <c r="R28" s="728"/>
      <c r="S28" s="728"/>
      <c r="T28" s="728"/>
      <c r="U28" s="728"/>
      <c r="V28" s="728"/>
      <c r="W28" s="728"/>
      <c r="X28" s="728"/>
      <c r="Y28" s="728"/>
      <c r="Z28" s="728"/>
      <c r="AA28" s="728"/>
      <c r="AB28" s="728"/>
      <c r="AC28" s="729"/>
      <c r="AE28" s="712" t="s">
        <v>619</v>
      </c>
      <c r="AF28" s="712"/>
      <c r="AG28" s="712"/>
      <c r="AH28" s="712"/>
      <c r="AI28" s="712"/>
      <c r="AJ28" s="722"/>
      <c r="AK28" s="722"/>
      <c r="AL28" s="722"/>
      <c r="AM28" s="722"/>
      <c r="AN28" s="723">
        <f t="shared" ref="AN28" si="2">IFERROR(($J$22-$X$22)*AJ28,0)</f>
        <v>0</v>
      </c>
      <c r="AO28" s="723"/>
      <c r="AP28" s="723"/>
      <c r="AQ28" s="723"/>
      <c r="AR28" s="145"/>
      <c r="AU28" s="701">
        <f>$AL$16*AJ28</f>
        <v>0</v>
      </c>
      <c r="AV28" s="708">
        <f>AN28*INDEX(ENDUSEALL[Factor],MATCH("Heating",ENDUSEALL[End Use to Coincident Peak Demand Factors],0))</f>
        <v>0</v>
      </c>
      <c r="AW28" s="706" t="s">
        <v>619</v>
      </c>
      <c r="AX28" s="706"/>
      <c r="AY28" s="749" t="s">
        <v>1995</v>
      </c>
      <c r="AZ28" s="747" t="e">
        <f>(1+ELOSS)*PEAKTD*(1+INDEX(ELECCB[Capacity Reserve Margin],MATCH(12,ELECCB[Year Number],0)))*(((AN28*INDEX(ELECCB[NPV AEC $/kWh],MATCH(15,ELECCB[Year Number],0))))+(AV28*INDEX(ELECCB[NPV ACC+T&amp;D $/kW],MATCH(15,ELECCB[Year Number],0))))/(AU28+(500*AJ28))</f>
        <v>#DIV/0!</v>
      </c>
      <c r="BB28" s="751"/>
      <c r="BC28" s="751"/>
    </row>
    <row r="29" spans="2:64" ht="15.95" customHeight="1" x14ac:dyDescent="0.25">
      <c r="B29" s="145"/>
      <c r="C29" s="727"/>
      <c r="D29" s="728"/>
      <c r="E29" s="728"/>
      <c r="F29" s="728"/>
      <c r="G29" s="728"/>
      <c r="H29" s="728"/>
      <c r="I29" s="728"/>
      <c r="J29" s="728"/>
      <c r="K29" s="728"/>
      <c r="L29" s="728"/>
      <c r="M29" s="728"/>
      <c r="N29" s="728"/>
      <c r="O29" s="729"/>
      <c r="Q29" s="727"/>
      <c r="R29" s="728"/>
      <c r="S29" s="728"/>
      <c r="T29" s="728"/>
      <c r="U29" s="728"/>
      <c r="V29" s="728"/>
      <c r="W29" s="728"/>
      <c r="X29" s="728"/>
      <c r="Y29" s="728"/>
      <c r="Z29" s="728"/>
      <c r="AA29" s="728"/>
      <c r="AB29" s="728"/>
      <c r="AC29" s="729"/>
      <c r="AE29" s="712"/>
      <c r="AF29" s="712"/>
      <c r="AG29" s="712"/>
      <c r="AH29" s="712"/>
      <c r="AI29" s="712"/>
      <c r="AJ29" s="722"/>
      <c r="AK29" s="722"/>
      <c r="AL29" s="722"/>
      <c r="AM29" s="722"/>
      <c r="AN29" s="723"/>
      <c r="AO29" s="723"/>
      <c r="AP29" s="723"/>
      <c r="AQ29" s="723"/>
      <c r="AR29" s="145"/>
      <c r="AU29" s="702"/>
      <c r="AV29" s="709"/>
      <c r="AW29" s="707"/>
      <c r="AX29" s="707"/>
      <c r="AY29" s="750"/>
      <c r="AZ29" s="748"/>
      <c r="BB29" s="752"/>
      <c r="BC29" s="752"/>
    </row>
    <row r="30" spans="2:64" ht="15.95" customHeight="1" x14ac:dyDescent="0.25">
      <c r="B30" s="145"/>
      <c r="C30" s="727"/>
      <c r="D30" s="728"/>
      <c r="E30" s="728"/>
      <c r="F30" s="728"/>
      <c r="G30" s="728"/>
      <c r="H30" s="728"/>
      <c r="I30" s="728"/>
      <c r="J30" s="728"/>
      <c r="K30" s="728"/>
      <c r="L30" s="728"/>
      <c r="M30" s="728"/>
      <c r="N30" s="728"/>
      <c r="O30" s="729"/>
      <c r="Q30" s="727"/>
      <c r="R30" s="728"/>
      <c r="S30" s="728"/>
      <c r="T30" s="728"/>
      <c r="U30" s="728"/>
      <c r="V30" s="728"/>
      <c r="W30" s="728"/>
      <c r="X30" s="728"/>
      <c r="Y30" s="728"/>
      <c r="Z30" s="728"/>
      <c r="AA30" s="728"/>
      <c r="AB30" s="728"/>
      <c r="AC30" s="729"/>
      <c r="AE30" s="712" t="s">
        <v>1915</v>
      </c>
      <c r="AF30" s="712"/>
      <c r="AG30" s="712"/>
      <c r="AH30" s="712"/>
      <c r="AI30" s="712"/>
      <c r="AJ30" s="722"/>
      <c r="AK30" s="722"/>
      <c r="AL30" s="722"/>
      <c r="AM30" s="722"/>
      <c r="AN30" s="723">
        <f t="shared" ref="AN30" si="3">IFERROR(($J$22-$X$22)*AJ30,0)</f>
        <v>0</v>
      </c>
      <c r="AO30" s="723"/>
      <c r="AP30" s="723"/>
      <c r="AQ30" s="723"/>
      <c r="AR30" s="145"/>
      <c r="AU30" s="701">
        <f>$AL$16*AJ30</f>
        <v>0</v>
      </c>
      <c r="AV30" s="708">
        <f>AN30*INDEX(ENDUSEALL[Factor],MATCH("HVAC",ENDUSEALL[End Use to Coincident Peak Demand Factors],0))</f>
        <v>0</v>
      </c>
      <c r="AW30" s="706" t="s">
        <v>186</v>
      </c>
      <c r="AX30" s="706"/>
      <c r="AY30" s="749" t="s">
        <v>1996</v>
      </c>
      <c r="AZ30" s="747" t="e">
        <f>(1+ELOSS)*PEAKTD*(1+INDEX(ELECCB[Capacity Reserve Margin],MATCH(12,ELECCB[Year Number],0)))*(((AN30*INDEX(ELECCB[NPV AEC $/kWh],MATCH(15,ELECCB[Year Number],0))))+(AV30*INDEX(ELECCB[NPV ACC+T&amp;D $/kW],MATCH(15,ELECCB[Year Number],0))))/(AU30+(500*AJ30))</f>
        <v>#DIV/0!</v>
      </c>
      <c r="BB30" s="751"/>
      <c r="BC30" s="751"/>
    </row>
    <row r="31" spans="2:64" ht="15.95" customHeight="1" x14ac:dyDescent="0.25">
      <c r="B31" s="145"/>
      <c r="C31" s="727"/>
      <c r="D31" s="728"/>
      <c r="E31" s="728"/>
      <c r="F31" s="728"/>
      <c r="G31" s="728"/>
      <c r="H31" s="728"/>
      <c r="I31" s="728"/>
      <c r="J31" s="728"/>
      <c r="K31" s="728"/>
      <c r="L31" s="728"/>
      <c r="M31" s="728"/>
      <c r="N31" s="728"/>
      <c r="O31" s="729"/>
      <c r="Q31" s="727"/>
      <c r="R31" s="728"/>
      <c r="S31" s="728"/>
      <c r="T31" s="728"/>
      <c r="U31" s="728"/>
      <c r="V31" s="728"/>
      <c r="W31" s="728"/>
      <c r="X31" s="728"/>
      <c r="Y31" s="728"/>
      <c r="Z31" s="728"/>
      <c r="AA31" s="728"/>
      <c r="AB31" s="728"/>
      <c r="AC31" s="729"/>
      <c r="AE31" s="712"/>
      <c r="AF31" s="712"/>
      <c r="AG31" s="712"/>
      <c r="AH31" s="712"/>
      <c r="AI31" s="712"/>
      <c r="AJ31" s="722"/>
      <c r="AK31" s="722"/>
      <c r="AL31" s="722"/>
      <c r="AM31" s="722"/>
      <c r="AN31" s="723"/>
      <c r="AO31" s="723"/>
      <c r="AP31" s="723"/>
      <c r="AQ31" s="723"/>
      <c r="AR31" s="145"/>
      <c r="AU31" s="702"/>
      <c r="AV31" s="709"/>
      <c r="AW31" s="707"/>
      <c r="AX31" s="707"/>
      <c r="AY31" s="750"/>
      <c r="AZ31" s="748"/>
      <c r="BB31" s="752"/>
      <c r="BC31" s="752"/>
    </row>
    <row r="32" spans="2:64" ht="15.95" customHeight="1" x14ac:dyDescent="0.25">
      <c r="B32" s="145"/>
      <c r="C32" s="727"/>
      <c r="D32" s="728"/>
      <c r="E32" s="728"/>
      <c r="F32" s="728"/>
      <c r="G32" s="728"/>
      <c r="H32" s="728"/>
      <c r="I32" s="728"/>
      <c r="J32" s="728"/>
      <c r="K32" s="728"/>
      <c r="L32" s="728"/>
      <c r="M32" s="728"/>
      <c r="N32" s="728"/>
      <c r="O32" s="729"/>
      <c r="Q32" s="727"/>
      <c r="R32" s="728"/>
      <c r="S32" s="728"/>
      <c r="T32" s="728"/>
      <c r="U32" s="728"/>
      <c r="V32" s="728"/>
      <c r="W32" s="728"/>
      <c r="X32" s="728"/>
      <c r="Y32" s="728"/>
      <c r="Z32" s="728"/>
      <c r="AA32" s="728"/>
      <c r="AB32" s="728"/>
      <c r="AC32" s="729"/>
      <c r="AE32" s="712" t="s">
        <v>190</v>
      </c>
      <c r="AF32" s="712"/>
      <c r="AG32" s="712"/>
      <c r="AH32" s="712"/>
      <c r="AI32" s="712"/>
      <c r="AJ32" s="722"/>
      <c r="AK32" s="722"/>
      <c r="AL32" s="722"/>
      <c r="AM32" s="722"/>
      <c r="AN32" s="723">
        <f t="shared" ref="AN32" si="4">IFERROR(($J$22-$X$22)*AJ32,0)</f>
        <v>0</v>
      </c>
      <c r="AO32" s="723"/>
      <c r="AP32" s="723"/>
      <c r="AQ32" s="723"/>
      <c r="AR32" s="145"/>
      <c r="AU32" s="701">
        <f>$AL$16*AJ32</f>
        <v>0</v>
      </c>
      <c r="AV32" s="708">
        <f>AN32*INDEX(ENDUSEALL[Factor],MATCH("Miscellaneous",ENDUSEALL[End Use to Coincident Peak Demand Factors],0))</f>
        <v>0</v>
      </c>
      <c r="AW32" s="706" t="s">
        <v>620</v>
      </c>
      <c r="AX32" s="706"/>
      <c r="AY32" s="749" t="s">
        <v>1998</v>
      </c>
      <c r="AZ32" s="747" t="e">
        <f>(1+ELOSS)*PEAKTD*(1+INDEX(ELECCB[Capacity Reserve Margin],MATCH(12,ELECCB[Year Number],0)))*(((AN32*INDEX(ELECCB[NPV AEC $/kWh],MATCH(15,ELECCB[Year Number],0))))+(AV32*INDEX(ELECCB[NPV ACC+T&amp;D $/kW],MATCH(15,ELECCB[Year Number],0))))/(AU32+(500*AJ32))</f>
        <v>#DIV/0!</v>
      </c>
      <c r="BB32" s="751"/>
      <c r="BC32" s="751"/>
    </row>
    <row r="33" spans="2:55" ht="15.95" customHeight="1" x14ac:dyDescent="0.25">
      <c r="B33" s="145"/>
      <c r="C33" s="727"/>
      <c r="D33" s="728"/>
      <c r="E33" s="728"/>
      <c r="F33" s="728"/>
      <c r="G33" s="728"/>
      <c r="H33" s="728"/>
      <c r="I33" s="728"/>
      <c r="J33" s="728"/>
      <c r="K33" s="728"/>
      <c r="L33" s="728"/>
      <c r="M33" s="728"/>
      <c r="N33" s="728"/>
      <c r="O33" s="729"/>
      <c r="Q33" s="727"/>
      <c r="R33" s="728"/>
      <c r="S33" s="728"/>
      <c r="T33" s="728"/>
      <c r="U33" s="728"/>
      <c r="V33" s="728"/>
      <c r="W33" s="728"/>
      <c r="X33" s="728"/>
      <c r="Y33" s="728"/>
      <c r="Z33" s="728"/>
      <c r="AA33" s="728"/>
      <c r="AB33" s="728"/>
      <c r="AC33" s="729"/>
      <c r="AE33" s="712"/>
      <c r="AF33" s="712"/>
      <c r="AG33" s="712"/>
      <c r="AH33" s="712"/>
      <c r="AI33" s="712"/>
      <c r="AJ33" s="722"/>
      <c r="AK33" s="722"/>
      <c r="AL33" s="722"/>
      <c r="AM33" s="722"/>
      <c r="AN33" s="723"/>
      <c r="AO33" s="723"/>
      <c r="AP33" s="723"/>
      <c r="AQ33" s="723"/>
      <c r="AR33" s="145"/>
      <c r="AU33" s="702"/>
      <c r="AV33" s="709"/>
      <c r="AW33" s="707"/>
      <c r="AX33" s="707"/>
      <c r="AY33" s="750"/>
      <c r="AZ33" s="748"/>
      <c r="BB33" s="752"/>
      <c r="BC33" s="752"/>
    </row>
    <row r="34" spans="2:55" ht="15.95" customHeight="1" x14ac:dyDescent="0.25">
      <c r="B34" s="145"/>
      <c r="C34" s="727"/>
      <c r="D34" s="728"/>
      <c r="E34" s="728"/>
      <c r="F34" s="728"/>
      <c r="G34" s="728"/>
      <c r="H34" s="728"/>
      <c r="I34" s="728"/>
      <c r="J34" s="728"/>
      <c r="K34" s="728"/>
      <c r="L34" s="728"/>
      <c r="M34" s="728"/>
      <c r="N34" s="728"/>
      <c r="O34" s="729"/>
      <c r="Q34" s="727"/>
      <c r="R34" s="728"/>
      <c r="S34" s="728"/>
      <c r="T34" s="728"/>
      <c r="U34" s="728"/>
      <c r="V34" s="728"/>
      <c r="W34" s="728"/>
      <c r="X34" s="728"/>
      <c r="Y34" s="728"/>
      <c r="Z34" s="728"/>
      <c r="AA34" s="728"/>
      <c r="AB34" s="728"/>
      <c r="AC34" s="729"/>
      <c r="AE34" s="712" t="s">
        <v>152</v>
      </c>
      <c r="AF34" s="712"/>
      <c r="AG34" s="712"/>
      <c r="AH34" s="712"/>
      <c r="AI34" s="712"/>
      <c r="AJ34" s="733">
        <f>IF(SUM(AJ22:AM33)&gt;1,"Total Exceeded 100%",SUM(AJ22:AM33))</f>
        <v>0</v>
      </c>
      <c r="AK34" s="733"/>
      <c r="AL34" s="733"/>
      <c r="AM34" s="733"/>
      <c r="AN34" s="711">
        <f>SUM(AN22:AQ33)</f>
        <v>0</v>
      </c>
      <c r="AO34" s="711"/>
      <c r="AP34" s="711"/>
      <c r="AQ34" s="711"/>
      <c r="AR34" s="145"/>
      <c r="AU34" s="701">
        <f>$AL$16</f>
        <v>0</v>
      </c>
      <c r="AV34" s="708">
        <f>SUM(AV22:AV33)</f>
        <v>0</v>
      </c>
      <c r="AW34" s="706" t="s">
        <v>620</v>
      </c>
      <c r="AX34" s="706"/>
      <c r="AY34" s="749" t="s">
        <v>2077</v>
      </c>
      <c r="AZ34" s="747">
        <f>(1+ELOSS)*PEAKTD*(1+INDEX(ELECCB[Capacity Reserve Margin],MATCH(12,ELECCB[Year Number],0)))*(((AN34*INDEX(ELECCB[NPV AEC $/kWh],MATCH(15,ELECCB[Year Number],0))))+(AV34*INDEX(ELECCB[NPV ACC+T&amp;D $/kW],MATCH(15,ELECCB[Year Number],0))))/(($AL$16+500))</f>
        <v>0</v>
      </c>
      <c r="BB34" s="751"/>
      <c r="BC34" s="751" t="str">
        <f>IF(AZ34&lt;1.25,MEASURECB,"")</f>
        <v>Not Cost Effective Submit for Review</v>
      </c>
    </row>
    <row r="35" spans="2:55" ht="15.95" customHeight="1" x14ac:dyDescent="0.25">
      <c r="B35" s="145"/>
      <c r="C35" s="727"/>
      <c r="D35" s="728"/>
      <c r="E35" s="728"/>
      <c r="F35" s="728"/>
      <c r="G35" s="728"/>
      <c r="H35" s="728"/>
      <c r="I35" s="728"/>
      <c r="J35" s="728"/>
      <c r="K35" s="728"/>
      <c r="L35" s="728"/>
      <c r="M35" s="728"/>
      <c r="N35" s="728"/>
      <c r="O35" s="729"/>
      <c r="Q35" s="727"/>
      <c r="R35" s="728"/>
      <c r="S35" s="728"/>
      <c r="T35" s="728"/>
      <c r="U35" s="728"/>
      <c r="V35" s="728"/>
      <c r="W35" s="728"/>
      <c r="X35" s="728"/>
      <c r="Y35" s="728"/>
      <c r="Z35" s="728"/>
      <c r="AA35" s="728"/>
      <c r="AB35" s="728"/>
      <c r="AC35" s="729"/>
      <c r="AE35" s="712"/>
      <c r="AF35" s="712"/>
      <c r="AG35" s="712"/>
      <c r="AH35" s="712"/>
      <c r="AI35" s="712"/>
      <c r="AJ35" s="733"/>
      <c r="AK35" s="733"/>
      <c r="AL35" s="733"/>
      <c r="AM35" s="733"/>
      <c r="AN35" s="711"/>
      <c r="AO35" s="711"/>
      <c r="AP35" s="711"/>
      <c r="AQ35" s="711"/>
      <c r="AR35" s="145"/>
      <c r="AU35" s="702"/>
      <c r="AV35" s="709"/>
      <c r="AW35" s="707"/>
      <c r="AX35" s="707"/>
      <c r="AY35" s="750"/>
      <c r="AZ35" s="748"/>
      <c r="BB35" s="752"/>
      <c r="BC35" s="752"/>
    </row>
    <row r="36" spans="2:55" ht="15.95" customHeight="1" x14ac:dyDescent="0.25">
      <c r="B36" s="145"/>
      <c r="C36" s="727"/>
      <c r="D36" s="728"/>
      <c r="E36" s="728"/>
      <c r="F36" s="728"/>
      <c r="G36" s="728"/>
      <c r="H36" s="728"/>
      <c r="I36" s="728"/>
      <c r="J36" s="728"/>
      <c r="K36" s="728"/>
      <c r="L36" s="728"/>
      <c r="M36" s="728"/>
      <c r="N36" s="728"/>
      <c r="O36" s="729"/>
      <c r="Q36" s="727"/>
      <c r="R36" s="728"/>
      <c r="S36" s="728"/>
      <c r="T36" s="728"/>
      <c r="U36" s="728"/>
      <c r="V36" s="728"/>
      <c r="W36" s="728"/>
      <c r="X36" s="728"/>
      <c r="Y36" s="728"/>
      <c r="Z36" s="728"/>
      <c r="AA36" s="728"/>
      <c r="AB36" s="728"/>
      <c r="AC36" s="729"/>
      <c r="AE36" s="712" t="s">
        <v>544</v>
      </c>
      <c r="AF36" s="712"/>
      <c r="AG36" s="712"/>
      <c r="AH36" s="712"/>
      <c r="AI36" s="712"/>
      <c r="AJ36" s="734" t="str">
        <f>IF(EMSKWH=0,"",IF(SUM(AJ22:AM33)&gt;1,"",IF(BC34&lt;&gt;"",BC34,MIN(AL16*0.5))))</f>
        <v/>
      </c>
      <c r="AK36" s="735"/>
      <c r="AL36" s="735"/>
      <c r="AM36" s="735"/>
      <c r="AN36" s="735"/>
      <c r="AO36" s="735"/>
      <c r="AP36" s="735"/>
      <c r="AQ36" s="736"/>
      <c r="AR36" s="145"/>
      <c r="AU36" s="701"/>
      <c r="AV36" s="708"/>
      <c r="AW36" s="706"/>
      <c r="AX36" s="706"/>
      <c r="AY36" s="749"/>
      <c r="AZ36" s="747"/>
      <c r="BB36" s="751"/>
      <c r="BC36" s="751"/>
    </row>
    <row r="37" spans="2:55" ht="15.95" customHeight="1" thickBot="1" x14ac:dyDescent="0.3">
      <c r="B37" s="145"/>
      <c r="C37" s="730"/>
      <c r="D37" s="731"/>
      <c r="E37" s="731"/>
      <c r="F37" s="731"/>
      <c r="G37" s="731"/>
      <c r="H37" s="731"/>
      <c r="I37" s="731"/>
      <c r="J37" s="731"/>
      <c r="K37" s="731"/>
      <c r="L37" s="731"/>
      <c r="M37" s="731"/>
      <c r="N37" s="731"/>
      <c r="O37" s="732"/>
      <c r="Q37" s="730"/>
      <c r="R37" s="731"/>
      <c r="S37" s="731"/>
      <c r="T37" s="731"/>
      <c r="U37" s="731"/>
      <c r="V37" s="731"/>
      <c r="W37" s="731"/>
      <c r="X37" s="731"/>
      <c r="Y37" s="731"/>
      <c r="Z37" s="731"/>
      <c r="AA37" s="731"/>
      <c r="AB37" s="731"/>
      <c r="AC37" s="732"/>
      <c r="AE37" s="712"/>
      <c r="AF37" s="712"/>
      <c r="AG37" s="712"/>
      <c r="AH37" s="712"/>
      <c r="AI37" s="712"/>
      <c r="AJ37" s="737"/>
      <c r="AK37" s="738"/>
      <c r="AL37" s="738"/>
      <c r="AM37" s="738"/>
      <c r="AN37" s="738"/>
      <c r="AO37" s="738"/>
      <c r="AP37" s="738"/>
      <c r="AQ37" s="739"/>
      <c r="AR37" s="145"/>
      <c r="AU37" s="702"/>
      <c r="AV37" s="709"/>
      <c r="AW37" s="707"/>
      <c r="AX37" s="707"/>
      <c r="AY37" s="750"/>
      <c r="AZ37" s="748"/>
      <c r="BB37" s="752"/>
      <c r="BC37" s="752"/>
    </row>
    <row r="38" spans="2:55" ht="15.95" customHeight="1" x14ac:dyDescent="0.25">
      <c r="B38" s="145"/>
      <c r="AR38" s="145"/>
      <c r="AU38" s="701"/>
      <c r="AV38" s="708"/>
      <c r="AW38" s="706"/>
      <c r="AX38" s="706"/>
      <c r="AY38" s="749"/>
      <c r="AZ38" s="747"/>
      <c r="BB38" s="751"/>
      <c r="BC38" s="751"/>
    </row>
    <row r="39" spans="2:55" ht="15.95" customHeight="1" x14ac:dyDescent="0.25">
      <c r="B39" s="145"/>
      <c r="AR39" s="145"/>
      <c r="AU39" s="702"/>
      <c r="AV39" s="709"/>
      <c r="AW39" s="707"/>
      <c r="AX39" s="707"/>
      <c r="AY39" s="750"/>
      <c r="AZ39" s="748"/>
      <c r="BB39" s="752"/>
      <c r="BC39" s="752"/>
    </row>
    <row r="40" spans="2:55" ht="15.95" hidden="1" customHeight="1" x14ac:dyDescent="0.25">
      <c r="B40" s="145"/>
      <c r="AR40" s="145"/>
      <c r="AU40" s="701"/>
      <c r="AV40" s="708"/>
      <c r="AW40" s="706"/>
      <c r="AX40" s="706"/>
    </row>
    <row r="41" spans="2:55" ht="15.95" hidden="1" customHeight="1" x14ac:dyDescent="0.25">
      <c r="B41" s="145"/>
      <c r="AR41" s="145"/>
      <c r="AU41" s="702"/>
      <c r="AV41" s="709"/>
      <c r="AW41" s="707"/>
      <c r="AX41" s="707"/>
    </row>
    <row r="42" spans="2:55" ht="15.95" hidden="1" customHeight="1" x14ac:dyDescent="0.25">
      <c r="B42" s="145"/>
      <c r="AR42" s="145"/>
      <c r="AU42" s="701"/>
      <c r="AV42" s="708"/>
      <c r="AW42" s="706"/>
      <c r="AX42" s="706"/>
    </row>
    <row r="43" spans="2:55" ht="15.95" hidden="1" customHeight="1" x14ac:dyDescent="0.25">
      <c r="B43" s="145"/>
      <c r="AR43" s="145"/>
      <c r="AU43" s="702"/>
      <c r="AV43" s="709"/>
      <c r="AW43" s="707"/>
      <c r="AX43" s="707"/>
    </row>
    <row r="44" spans="2:55" ht="15.95" hidden="1" customHeight="1" x14ac:dyDescent="0.25">
      <c r="B44" s="145"/>
      <c r="AR44" s="145"/>
      <c r="AU44" s="701"/>
      <c r="AV44" s="708"/>
      <c r="AW44" s="706"/>
      <c r="AX44" s="706"/>
    </row>
    <row r="45" spans="2:55" ht="15.95" hidden="1" customHeight="1" x14ac:dyDescent="0.25">
      <c r="B45" s="145"/>
      <c r="AR45" s="145"/>
      <c r="AU45" s="702"/>
      <c r="AV45" s="709"/>
      <c r="AW45" s="707"/>
      <c r="AX45" s="707"/>
    </row>
    <row r="46" spans="2:55" ht="15.95" hidden="1" customHeight="1" x14ac:dyDescent="0.25">
      <c r="B46" s="145"/>
      <c r="AR46" s="145"/>
      <c r="AU46" s="701"/>
      <c r="AV46" s="708"/>
      <c r="AW46" s="706"/>
      <c r="AX46" s="706"/>
    </row>
    <row r="47" spans="2:55" ht="15.95" hidden="1" customHeight="1" x14ac:dyDescent="0.25">
      <c r="B47" s="145"/>
      <c r="AR47" s="145"/>
      <c r="AU47" s="702"/>
      <c r="AV47" s="709"/>
      <c r="AW47" s="707"/>
      <c r="AX47" s="707"/>
    </row>
    <row r="48" spans="2:55" ht="15.95" hidden="1" customHeight="1" x14ac:dyDescent="0.25">
      <c r="B48" s="145"/>
      <c r="AR48" s="145"/>
      <c r="AU48" s="701"/>
      <c r="AV48" s="708"/>
      <c r="AW48" s="706"/>
      <c r="AX48" s="706"/>
    </row>
    <row r="49" spans="2:50" ht="15.95" hidden="1" customHeight="1" x14ac:dyDescent="0.25">
      <c r="B49" s="145"/>
      <c r="AR49" s="145"/>
      <c r="AU49" s="702"/>
      <c r="AV49" s="709"/>
      <c r="AW49" s="707"/>
      <c r="AX49" s="707"/>
    </row>
    <row r="50" spans="2:50" ht="15.95" hidden="1" customHeight="1" x14ac:dyDescent="0.25">
      <c r="B50" s="145"/>
      <c r="AR50" s="145"/>
      <c r="AU50" s="701"/>
      <c r="AV50" s="708"/>
      <c r="AW50" s="706"/>
      <c r="AX50" s="706"/>
    </row>
    <row r="51" spans="2:50" ht="15.95" hidden="1" customHeight="1" x14ac:dyDescent="0.25">
      <c r="B51" s="145"/>
      <c r="AR51" s="145"/>
      <c r="AU51" s="702"/>
      <c r="AV51" s="709"/>
      <c r="AW51" s="707"/>
      <c r="AX51" s="707"/>
    </row>
    <row r="52" spans="2:50" ht="15.95" hidden="1" customHeight="1" x14ac:dyDescent="0.25">
      <c r="B52" s="145"/>
      <c r="AR52" s="145"/>
      <c r="AU52" s="701"/>
      <c r="AV52" s="708"/>
      <c r="AW52" s="706"/>
      <c r="AX52" s="706"/>
    </row>
    <row r="53" spans="2:50" ht="15.95" hidden="1" customHeight="1" x14ac:dyDescent="0.25">
      <c r="B53" s="145"/>
      <c r="AR53" s="145"/>
      <c r="AU53" s="702"/>
      <c r="AV53" s="709"/>
      <c r="AW53" s="707"/>
      <c r="AX53" s="707"/>
    </row>
    <row r="54" spans="2:50" ht="15.95" hidden="1" customHeight="1" x14ac:dyDescent="0.25">
      <c r="B54" s="145"/>
      <c r="AR54" s="145"/>
      <c r="AU54" s="701"/>
      <c r="AV54" s="708"/>
      <c r="AW54" s="706"/>
      <c r="AX54" s="706"/>
    </row>
    <row r="55" spans="2:50" ht="15.95" hidden="1" customHeight="1" x14ac:dyDescent="0.25">
      <c r="B55" s="145"/>
      <c r="AR55" s="145"/>
      <c r="AU55" s="702"/>
      <c r="AV55" s="709"/>
      <c r="AW55" s="707"/>
      <c r="AX55" s="707"/>
    </row>
    <row r="56" spans="2:50" ht="15.95" hidden="1" customHeight="1" x14ac:dyDescent="0.25">
      <c r="B56" s="145"/>
      <c r="AR56" s="145"/>
      <c r="AU56" s="701"/>
      <c r="AV56" s="708"/>
      <c r="AW56" s="706"/>
      <c r="AX56" s="706"/>
    </row>
    <row r="57" spans="2:50" ht="15.95" hidden="1" customHeight="1" x14ac:dyDescent="0.25">
      <c r="B57" s="145"/>
      <c r="AR57" s="145"/>
      <c r="AU57" s="702"/>
      <c r="AV57" s="709"/>
      <c r="AW57" s="707"/>
      <c r="AX57" s="707"/>
    </row>
    <row r="58" spans="2:50" ht="15.95" hidden="1" customHeight="1" x14ac:dyDescent="0.25">
      <c r="B58" s="145"/>
      <c r="AR58" s="145"/>
      <c r="AU58" s="701"/>
      <c r="AV58" s="708"/>
      <c r="AW58" s="706"/>
      <c r="AX58" s="706"/>
    </row>
    <row r="59" spans="2:50" ht="15.95" hidden="1" customHeight="1" x14ac:dyDescent="0.25">
      <c r="B59" s="145"/>
      <c r="AR59" s="145"/>
      <c r="AU59" s="702"/>
      <c r="AV59" s="709"/>
      <c r="AW59" s="707"/>
      <c r="AX59" s="707"/>
    </row>
    <row r="60" spans="2:50" ht="15.95" hidden="1" customHeight="1" x14ac:dyDescent="0.25">
      <c r="B60" s="145"/>
      <c r="AR60" s="145"/>
      <c r="AU60" s="701"/>
      <c r="AV60" s="708"/>
      <c r="AW60" s="706"/>
      <c r="AX60" s="706"/>
    </row>
    <row r="61" spans="2:50" ht="15.95" hidden="1" customHeight="1" x14ac:dyDescent="0.25">
      <c r="B61" s="145"/>
      <c r="AR61" s="145"/>
      <c r="AU61" s="702"/>
      <c r="AV61" s="709"/>
      <c r="AW61" s="707"/>
      <c r="AX61" s="707"/>
    </row>
    <row r="62" spans="2:50" ht="15.95" hidden="1" customHeight="1" x14ac:dyDescent="0.25">
      <c r="B62" s="145"/>
      <c r="AR62" s="145"/>
      <c r="AU62" s="701"/>
      <c r="AV62" s="708"/>
      <c r="AW62" s="706"/>
      <c r="AX62" s="706"/>
    </row>
    <row r="63" spans="2:50" ht="15.95" hidden="1" customHeight="1" x14ac:dyDescent="0.25">
      <c r="B63" s="145"/>
      <c r="AR63" s="145"/>
      <c r="AU63" s="702"/>
      <c r="AV63" s="709"/>
      <c r="AW63" s="707"/>
      <c r="AX63" s="707"/>
    </row>
    <row r="64" spans="2:50" ht="15.95" hidden="1" customHeight="1" x14ac:dyDescent="0.25">
      <c r="B64" s="145"/>
      <c r="AR64" s="145"/>
      <c r="AU64" s="701"/>
      <c r="AV64" s="708"/>
      <c r="AW64" s="706"/>
      <c r="AX64" s="706"/>
    </row>
    <row r="65" spans="2:50" ht="15.95" hidden="1" customHeight="1" x14ac:dyDescent="0.25">
      <c r="B65" s="145"/>
      <c r="AR65" s="145"/>
      <c r="AU65" s="702"/>
      <c r="AV65" s="709"/>
      <c r="AW65" s="707"/>
      <c r="AX65" s="707"/>
    </row>
    <row r="66" spans="2:50" ht="15.95" hidden="1" customHeight="1" x14ac:dyDescent="0.25">
      <c r="B66" s="145"/>
      <c r="AR66" s="145"/>
      <c r="AU66" s="701"/>
      <c r="AV66" s="708"/>
      <c r="AW66" s="706"/>
      <c r="AX66" s="706"/>
    </row>
    <row r="67" spans="2:50" ht="15.95" hidden="1" customHeight="1" x14ac:dyDescent="0.25">
      <c r="B67" s="145"/>
      <c r="AR67" s="145"/>
      <c r="AU67" s="702"/>
      <c r="AV67" s="709"/>
      <c r="AW67" s="707"/>
      <c r="AX67" s="707"/>
    </row>
    <row r="68" spans="2:50" ht="15.95" hidden="1" customHeight="1" x14ac:dyDescent="0.25">
      <c r="B68" s="145"/>
      <c r="AR68" s="145"/>
      <c r="AU68" s="701"/>
      <c r="AV68" s="708"/>
      <c r="AW68" s="706"/>
      <c r="AX68" s="706"/>
    </row>
    <row r="69" spans="2:50" ht="15.95" hidden="1" customHeight="1" x14ac:dyDescent="0.25">
      <c r="B69" s="145"/>
      <c r="AR69" s="145"/>
      <c r="AU69" s="702"/>
      <c r="AV69" s="709"/>
      <c r="AW69" s="707"/>
      <c r="AX69" s="707"/>
    </row>
    <row r="70" spans="2:50" ht="15.95" hidden="1" customHeight="1" x14ac:dyDescent="0.25">
      <c r="B70" s="145"/>
      <c r="AC70" s="145"/>
      <c r="AQ70" s="145"/>
      <c r="AR70" s="145"/>
      <c r="AU70" s="701"/>
      <c r="AV70" s="708"/>
      <c r="AW70" s="706"/>
      <c r="AX70" s="706"/>
    </row>
    <row r="71" spans="2:50" ht="15.95" hidden="1" customHeight="1" x14ac:dyDescent="0.25">
      <c r="B71" s="145"/>
      <c r="AC71" s="145"/>
      <c r="AQ71" s="145"/>
      <c r="AR71" s="145"/>
      <c r="AU71" s="702"/>
      <c r="AV71" s="709"/>
      <c r="AW71" s="707"/>
      <c r="AX71" s="707"/>
    </row>
    <row r="72" spans="2:50" ht="15.95" hidden="1" customHeight="1" x14ac:dyDescent="0.25">
      <c r="B72" s="145"/>
      <c r="AC72" s="145"/>
      <c r="AQ72" s="145"/>
      <c r="AR72" s="145"/>
      <c r="AU72" s="701"/>
      <c r="AV72" s="708"/>
      <c r="AW72" s="706"/>
      <c r="AX72" s="706"/>
    </row>
    <row r="73" spans="2:50" ht="15.95" hidden="1" customHeight="1" x14ac:dyDescent="0.25">
      <c r="B73" s="145"/>
      <c r="AQ73" s="145"/>
      <c r="AR73" s="145"/>
      <c r="AU73" s="702"/>
      <c r="AV73" s="709"/>
      <c r="AW73" s="707"/>
      <c r="AX73" s="707"/>
    </row>
    <row r="74" spans="2:50" ht="15.95" hidden="1" customHeight="1" x14ac:dyDescent="0.25">
      <c r="AU74" s="701"/>
      <c r="AV74" s="708"/>
      <c r="AW74" s="706"/>
      <c r="AX74" s="706"/>
    </row>
    <row r="75" spans="2:50" ht="15.95" hidden="1" customHeight="1" x14ac:dyDescent="0.25">
      <c r="AU75" s="702"/>
      <c r="AV75" s="709"/>
      <c r="AW75" s="707"/>
      <c r="AX75" s="707"/>
    </row>
    <row r="76" spans="2:50" ht="15.95" hidden="1" customHeight="1" x14ac:dyDescent="0.25"/>
    <row r="77" spans="2:50" ht="15.95" hidden="1" customHeight="1" x14ac:dyDescent="0.25"/>
    <row r="78" spans="2:50" ht="15.95" hidden="1" customHeight="1" x14ac:dyDescent="0.25"/>
    <row r="79" spans="2:50" ht="15.95" hidden="1" customHeight="1" x14ac:dyDescent="0.25"/>
    <row r="80" spans="2:50" ht="15.95" hidden="1" customHeight="1" x14ac:dyDescent="0.25"/>
    <row r="81" ht="15.95" hidden="1" customHeight="1" x14ac:dyDescent="0.25"/>
    <row r="82" ht="15.95" hidden="1" customHeight="1" x14ac:dyDescent="0.25"/>
    <row r="83" ht="15.95" hidden="1" customHeight="1" x14ac:dyDescent="0.25"/>
    <row r="84" ht="15.95" hidden="1" customHeight="1" x14ac:dyDescent="0.25"/>
    <row r="85" ht="15.95" hidden="1" customHeight="1" x14ac:dyDescent="0.25"/>
    <row r="86" ht="15.95" hidden="1" customHeight="1" x14ac:dyDescent="0.25"/>
    <row r="87" ht="15.95" hidden="1" customHeight="1" x14ac:dyDescent="0.25"/>
    <row r="88" ht="15.95" hidden="1" customHeight="1" x14ac:dyDescent="0.25"/>
    <row r="89" ht="15.95" hidden="1" customHeight="1" x14ac:dyDescent="0.25"/>
    <row r="90" ht="15.95" hidden="1" customHeight="1" x14ac:dyDescent="0.25"/>
    <row r="91" ht="15.95" hidden="1" customHeight="1" x14ac:dyDescent="0.25"/>
    <row r="92" ht="15.95" hidden="1" customHeight="1" x14ac:dyDescent="0.25"/>
    <row r="93" ht="15.95" hidden="1" customHeight="1" x14ac:dyDescent="0.25"/>
    <row r="94" ht="15.95" hidden="1" customHeight="1" x14ac:dyDescent="0.25"/>
    <row r="95" ht="15.95" hidden="1" customHeight="1" x14ac:dyDescent="0.25"/>
    <row r="96" ht="15.95" hidden="1" customHeight="1" x14ac:dyDescent="0.25"/>
    <row r="97" ht="15.95" hidden="1" customHeight="1" x14ac:dyDescent="0.25"/>
    <row r="98" ht="15.95" hidden="1" customHeight="1" x14ac:dyDescent="0.25"/>
    <row r="99" ht="15.95" hidden="1" customHeight="1" x14ac:dyDescent="0.25"/>
    <row r="100" ht="15.95" hidden="1" customHeight="1" x14ac:dyDescent="0.25"/>
    <row r="101" ht="15.95" hidden="1" customHeight="1" x14ac:dyDescent="0.25"/>
    <row r="102" ht="15.95" hidden="1" customHeight="1" x14ac:dyDescent="0.25"/>
    <row r="103" ht="15.95" hidden="1" customHeight="1" x14ac:dyDescent="0.25"/>
    <row r="104" ht="15.95" hidden="1" customHeight="1" x14ac:dyDescent="0.25"/>
    <row r="105" ht="15.95" hidden="1" customHeight="1" x14ac:dyDescent="0.25"/>
    <row r="106" ht="15.95" hidden="1" customHeight="1" x14ac:dyDescent="0.25"/>
    <row r="107" ht="15.95" hidden="1" customHeight="1" x14ac:dyDescent="0.25"/>
    <row r="108" ht="15.95" hidden="1" customHeight="1" x14ac:dyDescent="0.25"/>
    <row r="109" ht="15.95" hidden="1" customHeight="1" x14ac:dyDescent="0.25"/>
    <row r="110" ht="15.95" hidden="1" customHeight="1" x14ac:dyDescent="0.25"/>
    <row r="111" ht="15.95" hidden="1" customHeight="1" x14ac:dyDescent="0.25"/>
    <row r="112" ht="15.95" hidden="1" customHeight="1" x14ac:dyDescent="0.25"/>
    <row r="113" ht="15.95" hidden="1" customHeight="1" x14ac:dyDescent="0.25"/>
    <row r="114" ht="15.95" hidden="1" customHeight="1" x14ac:dyDescent="0.25"/>
    <row r="115" ht="15.95" hidden="1" customHeight="1" x14ac:dyDescent="0.25"/>
    <row r="116" ht="15.95" hidden="1" customHeight="1" x14ac:dyDescent="0.25"/>
    <row r="117" ht="15.95" hidden="1" customHeight="1" x14ac:dyDescent="0.25"/>
    <row r="118" ht="15.95" hidden="1" customHeight="1" x14ac:dyDescent="0.25"/>
    <row r="119" ht="15.95" hidden="1" customHeight="1" x14ac:dyDescent="0.25"/>
    <row r="120" ht="15.95" hidden="1" customHeight="1" x14ac:dyDescent="0.25"/>
    <row r="121" ht="15.95" hidden="1" customHeight="1" x14ac:dyDescent="0.25"/>
    <row r="122" ht="15.95" hidden="1" customHeight="1" x14ac:dyDescent="0.25"/>
    <row r="123" ht="15.95" hidden="1" customHeight="1" x14ac:dyDescent="0.25"/>
    <row r="124" ht="15.95" hidden="1" customHeight="1" x14ac:dyDescent="0.25"/>
    <row r="125" ht="15.95" hidden="1" customHeight="1" x14ac:dyDescent="0.25"/>
    <row r="126" ht="15.95" hidden="1" customHeight="1" x14ac:dyDescent="0.25"/>
    <row r="127" ht="15.95" hidden="1" customHeight="1" x14ac:dyDescent="0.25"/>
    <row r="128" ht="15.95" hidden="1" customHeight="1" x14ac:dyDescent="0.25"/>
    <row r="129" ht="15.95" hidden="1" customHeight="1" x14ac:dyDescent="0.25"/>
    <row r="130" ht="15.95" hidden="1" customHeight="1" x14ac:dyDescent="0.25"/>
    <row r="131" ht="15.95" hidden="1" customHeight="1" x14ac:dyDescent="0.25"/>
    <row r="132" ht="15.95" hidden="1" customHeight="1" x14ac:dyDescent="0.25"/>
    <row r="133" ht="15.95" hidden="1" customHeight="1" x14ac:dyDescent="0.25"/>
    <row r="134" ht="15.95" hidden="1" customHeight="1" x14ac:dyDescent="0.25"/>
    <row r="135" ht="15.95" hidden="1" customHeight="1" x14ac:dyDescent="0.25"/>
    <row r="136" ht="15.95" hidden="1" customHeight="1" x14ac:dyDescent="0.25"/>
    <row r="137" ht="15.95" hidden="1" customHeight="1" x14ac:dyDescent="0.25"/>
    <row r="138" ht="15.95" hidden="1" customHeight="1" x14ac:dyDescent="0.25"/>
    <row r="139" ht="15.95" hidden="1" customHeight="1" x14ac:dyDescent="0.25"/>
    <row r="140" ht="15.95" hidden="1" customHeight="1" x14ac:dyDescent="0.25"/>
    <row r="141" ht="15.95" hidden="1" customHeight="1" x14ac:dyDescent="0.25"/>
    <row r="142" ht="15.95" hidden="1" customHeight="1" x14ac:dyDescent="0.25"/>
    <row r="143" ht="15.95" hidden="1" customHeight="1" x14ac:dyDescent="0.25"/>
    <row r="144" ht="15.95" hidden="1" customHeight="1" x14ac:dyDescent="0.25"/>
    <row r="145" ht="15.95" hidden="1" customHeight="1" x14ac:dyDescent="0.25"/>
    <row r="146" ht="15.95" hidden="1" customHeight="1" x14ac:dyDescent="0.25"/>
    <row r="147" ht="15.95" hidden="1" customHeight="1" x14ac:dyDescent="0.25"/>
    <row r="148" ht="15.95" hidden="1" customHeight="1" x14ac:dyDescent="0.25"/>
    <row r="149" ht="15.95" hidden="1" customHeight="1" x14ac:dyDescent="0.25"/>
    <row r="150" ht="15.95" hidden="1" customHeight="1" x14ac:dyDescent="0.25"/>
    <row r="151" ht="15.95" hidden="1" customHeight="1" x14ac:dyDescent="0.25"/>
    <row r="152" ht="15.95" hidden="1" customHeight="1" x14ac:dyDescent="0.25"/>
    <row r="153" ht="15.95" hidden="1" customHeight="1" x14ac:dyDescent="0.25"/>
    <row r="154" ht="15.95" hidden="1" customHeight="1" x14ac:dyDescent="0.25"/>
    <row r="155" ht="15.95" hidden="1" customHeight="1" x14ac:dyDescent="0.25"/>
    <row r="156" ht="15.95" hidden="1" customHeight="1" x14ac:dyDescent="0.25"/>
    <row r="157" ht="15.95" hidden="1" customHeight="1" x14ac:dyDescent="0.25"/>
    <row r="158" ht="15.95" hidden="1" customHeight="1" x14ac:dyDescent="0.25"/>
    <row r="159" ht="15.95" hidden="1" customHeight="1" x14ac:dyDescent="0.25"/>
    <row r="160" ht="15.95" hidden="1" customHeight="1" x14ac:dyDescent="0.25"/>
    <row r="161" ht="15.95" hidden="1" customHeight="1" x14ac:dyDescent="0.25"/>
    <row r="162" ht="15.95" hidden="1" customHeight="1" x14ac:dyDescent="0.25"/>
    <row r="163" ht="15.95" hidden="1" customHeight="1" x14ac:dyDescent="0.25"/>
    <row r="164" ht="15.95" hidden="1" customHeight="1" x14ac:dyDescent="0.25"/>
    <row r="165" ht="15.95" hidden="1" customHeight="1" x14ac:dyDescent="0.25"/>
    <row r="166" ht="15.95" hidden="1" customHeight="1" x14ac:dyDescent="0.25"/>
    <row r="167" ht="15.95" hidden="1" customHeight="1" x14ac:dyDescent="0.25"/>
    <row r="168" ht="15.95" hidden="1" customHeight="1" x14ac:dyDescent="0.25"/>
    <row r="169" ht="15.95" hidden="1" customHeight="1" x14ac:dyDescent="0.25"/>
    <row r="170" ht="15.95" hidden="1" customHeight="1" x14ac:dyDescent="0.25"/>
    <row r="171" ht="15.95" hidden="1" customHeight="1" x14ac:dyDescent="0.25"/>
    <row r="172" ht="15.95" hidden="1" customHeight="1" x14ac:dyDescent="0.25"/>
    <row r="173" ht="15.95" hidden="1" customHeight="1" x14ac:dyDescent="0.25"/>
    <row r="174" ht="15.95" hidden="1" customHeight="1" x14ac:dyDescent="0.25"/>
    <row r="175" ht="15.95" hidden="1" customHeight="1" x14ac:dyDescent="0.25"/>
    <row r="176" ht="15.95" hidden="1" customHeight="1" x14ac:dyDescent="0.25"/>
    <row r="177" ht="15.95" hidden="1" customHeight="1" x14ac:dyDescent="0.25"/>
    <row r="178" ht="15.95" hidden="1" customHeight="1" x14ac:dyDescent="0.25"/>
    <row r="179" ht="15.95" hidden="1" customHeight="1" x14ac:dyDescent="0.25"/>
    <row r="180" ht="15.95" hidden="1" customHeight="1" x14ac:dyDescent="0.25"/>
    <row r="181" ht="15.95" hidden="1" customHeight="1" x14ac:dyDescent="0.25"/>
    <row r="182" ht="15.95" hidden="1" customHeight="1" x14ac:dyDescent="0.25"/>
    <row r="183" ht="15.95" hidden="1" customHeight="1" x14ac:dyDescent="0.25"/>
    <row r="184" ht="15.95" hidden="1" customHeight="1" x14ac:dyDescent="0.25"/>
    <row r="185" ht="15.95" hidden="1" customHeight="1" x14ac:dyDescent="0.25"/>
    <row r="186" ht="15.95" hidden="1" customHeight="1" x14ac:dyDescent="0.25"/>
    <row r="187" ht="15.95" hidden="1" customHeight="1" x14ac:dyDescent="0.25"/>
    <row r="188" ht="15.95" hidden="1" customHeight="1" x14ac:dyDescent="0.25"/>
    <row r="189" ht="15.95" hidden="1" customHeight="1" x14ac:dyDescent="0.25"/>
    <row r="190" ht="15.95" hidden="1" customHeight="1" x14ac:dyDescent="0.25"/>
    <row r="191" ht="15.95" hidden="1" customHeight="1" x14ac:dyDescent="0.25"/>
    <row r="192" ht="15.95" hidden="1" customHeight="1" x14ac:dyDescent="0.25"/>
    <row r="193" spans="2:48" ht="15.95" hidden="1" customHeight="1" x14ac:dyDescent="0.25"/>
    <row r="194" spans="2:48" ht="15.95" hidden="1" customHeight="1" x14ac:dyDescent="0.25"/>
    <row r="195" spans="2:48" ht="15.95" hidden="1" customHeight="1" x14ac:dyDescent="0.25"/>
    <row r="196" spans="2:48" ht="15.95" hidden="1" customHeight="1" x14ac:dyDescent="0.25"/>
    <row r="197" spans="2:48" ht="15.95" hidden="1" customHeight="1" x14ac:dyDescent="0.25"/>
    <row r="198" spans="2:48" ht="15.95" hidden="1" customHeight="1" x14ac:dyDescent="0.25"/>
    <row r="199" spans="2:48" ht="15.95" hidden="1" customHeight="1" x14ac:dyDescent="0.25"/>
    <row r="200" spans="2:48" ht="15.95" customHeight="1" x14ac:dyDescent="0.25">
      <c r="B200" s="464" t="str">
        <f>FOOT1</f>
        <v>Ameren Missouri BizSavers program</v>
      </c>
      <c r="C200" s="464"/>
      <c r="D200" s="464"/>
      <c r="E200" s="464"/>
      <c r="F200" s="464"/>
      <c r="G200" s="464"/>
      <c r="H200" s="464"/>
      <c r="I200" s="464"/>
      <c r="J200" s="464"/>
      <c r="K200" s="464"/>
      <c r="L200" s="464"/>
      <c r="M200" s="537" t="str">
        <f>FOOTDISCLAIM</f>
        <v/>
      </c>
      <c r="N200" s="537"/>
      <c r="O200" s="537"/>
      <c r="P200" s="537"/>
      <c r="Q200" s="537"/>
      <c r="R200" s="537"/>
      <c r="S200" s="537"/>
      <c r="T200" s="537"/>
      <c r="U200" s="537"/>
      <c r="V200" s="537"/>
      <c r="W200" s="537"/>
      <c r="X200" s="537"/>
      <c r="Y200" s="537"/>
      <c r="Z200" s="537"/>
      <c r="AA200" s="537"/>
      <c r="AB200" s="537"/>
      <c r="AC200" s="537"/>
      <c r="AD200" s="537"/>
      <c r="AE200" s="537"/>
      <c r="AF200" s="537"/>
      <c r="AG200" s="537"/>
      <c r="AH200" s="464"/>
      <c r="AI200" s="464"/>
      <c r="AJ200" s="464"/>
      <c r="AK200" s="464"/>
      <c r="AL200" s="464"/>
      <c r="AM200" s="464"/>
      <c r="AN200" s="464"/>
      <c r="AO200" s="464"/>
      <c r="AP200" s="464"/>
      <c r="AQ200" s="464"/>
      <c r="AR200" s="465" t="str">
        <f>FOOT4</f>
        <v/>
      </c>
      <c r="AU200" s="740">
        <f>SUM(AU16:AU199)-AU34</f>
        <v>0</v>
      </c>
      <c r="AV200" s="741">
        <f>SUM(AV16:AV199)-AV34</f>
        <v>0</v>
      </c>
    </row>
    <row r="201" spans="2:48" ht="15.95" customHeight="1" x14ac:dyDescent="0.25">
      <c r="B201" s="464" t="str">
        <f>FOOT2</f>
        <v>Toll-Free 866-941-7299</v>
      </c>
      <c r="C201" s="464"/>
      <c r="D201" s="464"/>
      <c r="E201" s="464"/>
      <c r="F201" s="464"/>
      <c r="G201" s="464"/>
      <c r="H201" s="464"/>
      <c r="I201" s="464"/>
      <c r="J201" s="464"/>
      <c r="K201" s="464"/>
      <c r="L201" s="464"/>
      <c r="M201" s="537"/>
      <c r="N201" s="537"/>
      <c r="O201" s="537"/>
      <c r="P201" s="537"/>
      <c r="Q201" s="537"/>
      <c r="R201" s="537"/>
      <c r="S201" s="537"/>
      <c r="T201" s="537"/>
      <c r="U201" s="537"/>
      <c r="V201" s="537"/>
      <c r="W201" s="537"/>
      <c r="X201" s="537"/>
      <c r="Y201" s="537"/>
      <c r="Z201" s="537"/>
      <c r="AA201" s="537"/>
      <c r="AB201" s="537"/>
      <c r="AC201" s="537"/>
      <c r="AD201" s="537"/>
      <c r="AE201" s="537"/>
      <c r="AF201" s="537"/>
      <c r="AG201" s="537"/>
      <c r="AH201" s="464"/>
      <c r="AI201" s="464"/>
      <c r="AJ201" s="464"/>
      <c r="AK201" s="464"/>
      <c r="AL201" s="464"/>
      <c r="AM201" s="464"/>
      <c r="AN201" s="464"/>
      <c r="AO201" s="464"/>
      <c r="AP201" s="464"/>
      <c r="AQ201" s="464"/>
      <c r="AR201" s="465" t="str">
        <f>FOOT5</f>
        <v/>
      </c>
      <c r="AU201" s="702"/>
      <c r="AV201" s="742"/>
    </row>
    <row r="202" spans="2:48" ht="15.95" customHeight="1" x14ac:dyDescent="0.25">
      <c r="B202" s="466" t="str">
        <f>FOOT3</f>
        <v>BizSavers@ameren.com</v>
      </c>
      <c r="C202" s="464"/>
      <c r="D202" s="464"/>
      <c r="E202" s="464"/>
      <c r="F202" s="464"/>
      <c r="G202" s="464"/>
      <c r="H202" s="464"/>
      <c r="I202" s="464"/>
      <c r="J202" s="464"/>
      <c r="K202" s="464"/>
      <c r="L202" s="464"/>
      <c r="M202" s="467"/>
      <c r="N202" s="464"/>
      <c r="O202" s="464"/>
      <c r="P202" s="467"/>
      <c r="Q202" s="467"/>
      <c r="R202" s="467"/>
      <c r="S202" s="467"/>
      <c r="T202" s="467"/>
      <c r="U202" s="467"/>
      <c r="V202" s="467"/>
      <c r="W202" s="468" t="str">
        <f>VERSION</f>
        <v>EMS v2.0.0</v>
      </c>
      <c r="X202" s="467"/>
      <c r="Y202" s="467"/>
      <c r="Z202" s="467"/>
      <c r="AA202" s="467"/>
      <c r="AB202" s="467"/>
      <c r="AC202" s="467"/>
      <c r="AD202" s="467"/>
      <c r="AE202" s="464"/>
      <c r="AF202" s="464"/>
      <c r="AG202" s="464"/>
      <c r="AH202" s="464"/>
      <c r="AI202" s="464"/>
      <c r="AJ202" s="464"/>
      <c r="AK202" s="464"/>
      <c r="AL202" s="464"/>
      <c r="AM202" s="464"/>
      <c r="AN202" s="464"/>
      <c r="AO202" s="464"/>
      <c r="AP202" s="464"/>
      <c r="AQ202" s="464"/>
      <c r="AR202" s="465" t="str">
        <f>FOOT6</f>
        <v>Product of Lockheed Martin Energy</v>
      </c>
    </row>
    <row r="203" spans="2:48" ht="15" hidden="1" customHeight="1" x14ac:dyDescent="0.25"/>
  </sheetData>
  <sheetProtection algorithmName="SHA-512" hashValue="2b+S8lLzURxz8Ob2yTCZOVRfcKe8Ae6adrwuIl+wei5qwPUHvwzvD98geKrAziP+iF3Gh3iL1WZSiS4HRJV2Jw==" saltValue="9DWffJPklDultDPgx64SuA==" spinCount="100000" sheet="1" objects="1" scenarios="1" selectLockedCells="1"/>
  <mergeCells count="240">
    <mergeCell ref="AY36:AY37"/>
    <mergeCell ref="BB36:BB37"/>
    <mergeCell ref="BC36:BC37"/>
    <mergeCell ref="AY38:AY39"/>
    <mergeCell ref="BB38:BB39"/>
    <mergeCell ref="BC38:BC39"/>
    <mergeCell ref="AZ18:AZ19"/>
    <mergeCell ref="AZ20:AZ21"/>
    <mergeCell ref="AZ22:AZ23"/>
    <mergeCell ref="AZ24:AZ25"/>
    <mergeCell ref="AZ26:AZ27"/>
    <mergeCell ref="AZ28:AZ29"/>
    <mergeCell ref="AZ30:AZ31"/>
    <mergeCell ref="AZ32:AZ33"/>
    <mergeCell ref="AZ34:AZ35"/>
    <mergeCell ref="AZ36:AZ37"/>
    <mergeCell ref="AZ38:AZ39"/>
    <mergeCell ref="AY30:AY31"/>
    <mergeCell ref="BB30:BB31"/>
    <mergeCell ref="BC30:BC31"/>
    <mergeCell ref="AY32:AY33"/>
    <mergeCell ref="BB32:BB33"/>
    <mergeCell ref="BC32:BC33"/>
    <mergeCell ref="AY34:AY35"/>
    <mergeCell ref="BB34:BB35"/>
    <mergeCell ref="BC34:BC35"/>
    <mergeCell ref="AY24:AY25"/>
    <mergeCell ref="BB24:BB25"/>
    <mergeCell ref="BC24:BC25"/>
    <mergeCell ref="AY26:AY27"/>
    <mergeCell ref="BB26:BB27"/>
    <mergeCell ref="BC26:BC27"/>
    <mergeCell ref="AY28:AY29"/>
    <mergeCell ref="BB28:BB29"/>
    <mergeCell ref="BC28:BC29"/>
    <mergeCell ref="AY14:AY15"/>
    <mergeCell ref="BB14:BB15"/>
    <mergeCell ref="BC14:BC15"/>
    <mergeCell ref="AZ16:AZ17"/>
    <mergeCell ref="AY16:AY17"/>
    <mergeCell ref="BB16:BB17"/>
    <mergeCell ref="BC16:BC17"/>
    <mergeCell ref="AJ22:AM23"/>
    <mergeCell ref="AN22:AQ23"/>
    <mergeCell ref="AY18:AY19"/>
    <mergeCell ref="BB18:BB19"/>
    <mergeCell ref="BC18:BC19"/>
    <mergeCell ref="AY20:AY21"/>
    <mergeCell ref="BB20:BB21"/>
    <mergeCell ref="BC20:BC21"/>
    <mergeCell ref="AY22:AY23"/>
    <mergeCell ref="BB22:BB23"/>
    <mergeCell ref="BC22:BC23"/>
    <mergeCell ref="AZ14:AZ15"/>
    <mergeCell ref="AV16:AV17"/>
    <mergeCell ref="AV18:AV19"/>
    <mergeCell ref="AV20:AV21"/>
    <mergeCell ref="AV22:AV23"/>
    <mergeCell ref="J15:O15"/>
    <mergeCell ref="Q15:V15"/>
    <mergeCell ref="X15:AC15"/>
    <mergeCell ref="AE15:AJ15"/>
    <mergeCell ref="J19:O19"/>
    <mergeCell ref="AE20:AI21"/>
    <mergeCell ref="AE28:AI29"/>
    <mergeCell ref="AJ28:AM29"/>
    <mergeCell ref="AN28:AQ29"/>
    <mergeCell ref="AU200:AU201"/>
    <mergeCell ref="AV200:AV201"/>
    <mergeCell ref="AU64:AU65"/>
    <mergeCell ref="AU66:AU67"/>
    <mergeCell ref="AU68:AU69"/>
    <mergeCell ref="AU70:AU71"/>
    <mergeCell ref="AU36:AU37"/>
    <mergeCell ref="C15:H15"/>
    <mergeCell ref="AN20:AQ21"/>
    <mergeCell ref="AE24:AI25"/>
    <mergeCell ref="C21:H21"/>
    <mergeCell ref="C22:H22"/>
    <mergeCell ref="AJ24:AM25"/>
    <mergeCell ref="AN24:AQ25"/>
    <mergeCell ref="AL15:AQ15"/>
    <mergeCell ref="AU34:AU35"/>
    <mergeCell ref="AU28:AU29"/>
    <mergeCell ref="AV28:AV29"/>
    <mergeCell ref="AU30:AU31"/>
    <mergeCell ref="AV30:AV31"/>
    <mergeCell ref="AU32:AU33"/>
    <mergeCell ref="AV32:AV33"/>
    <mergeCell ref="J22:O22"/>
    <mergeCell ref="X22:AC22"/>
    <mergeCell ref="M200:AG201"/>
    <mergeCell ref="AE30:AI31"/>
    <mergeCell ref="AJ30:AM31"/>
    <mergeCell ref="AN30:AQ31"/>
    <mergeCell ref="AE32:AI33"/>
    <mergeCell ref="AJ32:AM33"/>
    <mergeCell ref="AN32:AQ33"/>
    <mergeCell ref="C26:O37"/>
    <mergeCell ref="Q26:AC37"/>
    <mergeCell ref="AE34:AI35"/>
    <mergeCell ref="AJ34:AM35"/>
    <mergeCell ref="AE36:AI37"/>
    <mergeCell ref="AJ36:AQ37"/>
    <mergeCell ref="AE26:AI27"/>
    <mergeCell ref="AJ26:AM27"/>
    <mergeCell ref="AN26:AQ27"/>
    <mergeCell ref="AX52:AX53"/>
    <mergeCell ref="AX54:AX55"/>
    <mergeCell ref="AX56:AX57"/>
    <mergeCell ref="AV64:AV65"/>
    <mergeCell ref="AV66:AV67"/>
    <mergeCell ref="AV68:AV69"/>
    <mergeCell ref="AW14:AW15"/>
    <mergeCell ref="AX14:AX15"/>
    <mergeCell ref="AW16:AW17"/>
    <mergeCell ref="AX16:AX17"/>
    <mergeCell ref="AW18:AW19"/>
    <mergeCell ref="AW20:AW21"/>
    <mergeCell ref="AW22:AW23"/>
    <mergeCell ref="AX18:AX19"/>
    <mergeCell ref="AX20:AX21"/>
    <mergeCell ref="AX22:AX23"/>
    <mergeCell ref="AV34:AV35"/>
    <mergeCell ref="AV14:AV15"/>
    <mergeCell ref="AW24:AW25"/>
    <mergeCell ref="AW26:AW27"/>
    <mergeCell ref="AW28:AW29"/>
    <mergeCell ref="AW30:AW31"/>
    <mergeCell ref="AW32:AW33"/>
    <mergeCell ref="AW34:AW35"/>
    <mergeCell ref="AX72:AX73"/>
    <mergeCell ref="AX74:AX75"/>
    <mergeCell ref="AW74:AW75"/>
    <mergeCell ref="AW70:AW71"/>
    <mergeCell ref="AW72:AW73"/>
    <mergeCell ref="AW54:AW55"/>
    <mergeCell ref="AW38:AW39"/>
    <mergeCell ref="AW40:AW41"/>
    <mergeCell ref="AW42:AW43"/>
    <mergeCell ref="AW44:AW45"/>
    <mergeCell ref="AW46:AW47"/>
    <mergeCell ref="AW48:AW49"/>
    <mergeCell ref="AW50:AW51"/>
    <mergeCell ref="AW52:AW53"/>
    <mergeCell ref="AX58:AX59"/>
    <mergeCell ref="AX60:AX61"/>
    <mergeCell ref="AX62:AX63"/>
    <mergeCell ref="AX64:AX65"/>
    <mergeCell ref="AX66:AX67"/>
    <mergeCell ref="AX68:AX69"/>
    <mergeCell ref="AW56:AW57"/>
    <mergeCell ref="AW58:AW59"/>
    <mergeCell ref="AW60:AW61"/>
    <mergeCell ref="AW62:AW63"/>
    <mergeCell ref="AV72:AV73"/>
    <mergeCell ref="AV74:AV75"/>
    <mergeCell ref="C16:H16"/>
    <mergeCell ref="AJ20:AM21"/>
    <mergeCell ref="C19:H19"/>
    <mergeCell ref="C18:H18"/>
    <mergeCell ref="AN34:AQ35"/>
    <mergeCell ref="F11:AN12"/>
    <mergeCell ref="AU62:AU63"/>
    <mergeCell ref="AU72:AU73"/>
    <mergeCell ref="AU74:AU75"/>
    <mergeCell ref="AV62:AV63"/>
    <mergeCell ref="AV36:AV37"/>
    <mergeCell ref="Q22:V22"/>
    <mergeCell ref="C24:O25"/>
    <mergeCell ref="Q24:AC25"/>
    <mergeCell ref="AE22:AI23"/>
    <mergeCell ref="J21:O21"/>
    <mergeCell ref="X21:AC21"/>
    <mergeCell ref="Q16:V16"/>
    <mergeCell ref="J16:O16"/>
    <mergeCell ref="X16:AC16"/>
    <mergeCell ref="AE16:AJ16"/>
    <mergeCell ref="AL16:AQ16"/>
    <mergeCell ref="AX70:AX71"/>
    <mergeCell ref="AV58:AV59"/>
    <mergeCell ref="AV60:AV61"/>
    <mergeCell ref="AU46:AU47"/>
    <mergeCell ref="AU48:AU49"/>
    <mergeCell ref="AU50:AU51"/>
    <mergeCell ref="AU52:AU53"/>
    <mergeCell ref="AU54:AU55"/>
    <mergeCell ref="AU56:AU57"/>
    <mergeCell ref="AU58:AU59"/>
    <mergeCell ref="AU60:AU61"/>
    <mergeCell ref="AV46:AV47"/>
    <mergeCell ref="AV48:AV49"/>
    <mergeCell ref="AV50:AV51"/>
    <mergeCell ref="AV52:AV53"/>
    <mergeCell ref="AV54:AV55"/>
    <mergeCell ref="AV56:AV57"/>
    <mergeCell ref="AV70:AV71"/>
    <mergeCell ref="AW64:AW65"/>
    <mergeCell ref="AW66:AW67"/>
    <mergeCell ref="AW68:AW69"/>
    <mergeCell ref="AX46:AX47"/>
    <mergeCell ref="AX48:AX49"/>
    <mergeCell ref="AX50:AX51"/>
    <mergeCell ref="AX24:AX25"/>
    <mergeCell ref="AV44:AV45"/>
    <mergeCell ref="AU38:AU39"/>
    <mergeCell ref="AV38:AV39"/>
    <mergeCell ref="AU40:AU41"/>
    <mergeCell ref="AV40:AV41"/>
    <mergeCell ref="AU42:AU43"/>
    <mergeCell ref="AQ1:AR1"/>
    <mergeCell ref="AQ2:AR3"/>
    <mergeCell ref="AV42:AV43"/>
    <mergeCell ref="AV24:AV25"/>
    <mergeCell ref="AV26:AV27"/>
    <mergeCell ref="AW36:AW37"/>
    <mergeCell ref="AX34:AX35"/>
    <mergeCell ref="AX36:AX37"/>
    <mergeCell ref="AX38:AX39"/>
    <mergeCell ref="AX40:AX41"/>
    <mergeCell ref="AX42:AX43"/>
    <mergeCell ref="AX44:AX45"/>
    <mergeCell ref="AX26:AX27"/>
    <mergeCell ref="AX28:AX29"/>
    <mergeCell ref="AX30:AX31"/>
    <mergeCell ref="AX32:AX33"/>
    <mergeCell ref="R9:AC10"/>
    <mergeCell ref="AH1:AK1"/>
    <mergeCell ref="AL1:AP1"/>
    <mergeCell ref="AH2:AK3"/>
    <mergeCell ref="AL2:AP3"/>
    <mergeCell ref="AU44:AU45"/>
    <mergeCell ref="AU14:AU15"/>
    <mergeCell ref="AU16:AU17"/>
    <mergeCell ref="AU18:AU19"/>
    <mergeCell ref="AU20:AU21"/>
    <mergeCell ref="AU22:AU23"/>
    <mergeCell ref="AU24:AU25"/>
    <mergeCell ref="AU26:AU27"/>
    <mergeCell ref="Q21:V21"/>
  </mergeCells>
  <conditionalFormatting sqref="AQ2:AR3">
    <cfRule type="cellIs" dxfId="273" priority="6" operator="equal">
      <formula>1</formula>
    </cfRule>
    <cfRule type="cellIs" dxfId="272" priority="7" operator="between">
      <formula>0.51</formula>
      <formula>0.99</formula>
    </cfRule>
    <cfRule type="cellIs" dxfId="271" priority="8" operator="lessThanOrEqual">
      <formula>0.5</formula>
    </cfRule>
  </conditionalFormatting>
  <conditionalFormatting sqref="AH2 AL2">
    <cfRule type="expression" dxfId="270" priority="4">
      <formula>PROJSTATUS=PROJSTATELI</formula>
    </cfRule>
    <cfRule type="expression" dxfId="269" priority="5">
      <formula>PROJSTATUS=PROJSTATREVIEW</formula>
    </cfRule>
    <cfRule type="expression" dxfId="268" priority="9">
      <formula>PROJSTATUS=PROJSTATPREAPPROVE</formula>
    </cfRule>
    <cfRule type="expression" dxfId="267" priority="10">
      <formula>PROJSTATUS=PROJSTATSTANDARD</formula>
    </cfRule>
    <cfRule type="expression" dxfId="266" priority="11">
      <formula>PROJSTATUS=PROJSTATEXP</formula>
    </cfRule>
  </conditionalFormatting>
  <conditionalFormatting sqref="AY16 AY18 AY20 AY22 AY24 AY26 AY28 AY30 AY32 AY34 AY38">
    <cfRule type="expression" dxfId="265" priority="1">
      <formula>AND(ISBLANK($V11)=FALSE,OR(ISBLANK(AY16)=TRUE,AY16=""))</formula>
    </cfRule>
  </conditionalFormatting>
  <conditionalFormatting sqref="AY36">
    <cfRule type="expression" dxfId="264" priority="86">
      <formula>AND(ISBLANK($V37)=FALSE,OR(ISBLANK(AY36)=TRUE,AY36=""))</formula>
    </cfRule>
  </conditionalFormatting>
  <dataValidations count="5">
    <dataValidation type="list" allowBlank="1" showInputMessage="1" showErrorMessage="1" sqref="C19:H19">
      <formula1>EMSCALCNAME</formula1>
    </dataValidation>
    <dataValidation type="list" allowBlank="1" showInputMessage="1" showErrorMessage="1" sqref="C22:H22">
      <formula1>EMSBASECONNAME</formula1>
    </dataValidation>
    <dataValidation type="list" allowBlank="1" showInputMessage="1" showErrorMessage="1" sqref="Q22:V22">
      <formula1>EMSEFFCONNAME</formula1>
    </dataValidation>
    <dataValidation type="list" allowBlank="1" showInputMessage="1" showErrorMessage="1" sqref="C16:H16">
      <formula1>EMSTYPENAME</formula1>
    </dataValidation>
    <dataValidation type="date" allowBlank="1" showInputMessage="1" showErrorMessage="1" sqref="J16:O16 Q16:V16">
      <formula1>42005</formula1>
      <formula2>43830</formula2>
    </dataValidation>
  </dataValidations>
  <hyperlinks>
    <hyperlink ref="B202" r:id="rId1" display="NIPSCO.Savings@LMCO.com"/>
  </hyperlinks>
  <pageMargins left="0.25" right="0.25" top="0.25" bottom="0.25" header="0.25" footer="0.25"/>
  <pageSetup scale="63" fitToHeight="0" orientation="landscape" r:id="rId2"/>
  <drawing r:id="rId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8">
    <pageSetUpPr fitToPage="1"/>
  </sheetPr>
  <dimension ref="A1:AY203"/>
  <sheetViews>
    <sheetView showGridLines="0" showRowColHeaders="0" zoomScale="85" zoomScaleNormal="85" workbookViewId="0">
      <selection activeCell="F24" sqref="F24:G24"/>
    </sheetView>
  </sheetViews>
  <sheetFormatPr defaultColWidth="0" defaultRowHeight="15" customHeight="1" zeroHeight="1" x14ac:dyDescent="0.25"/>
  <cols>
    <col min="1" max="45" width="4.7109375" style="67" customWidth="1"/>
    <col min="46" max="78" width="9.140625" style="67" hidden="1" customWidth="1"/>
    <col min="79" max="16384" width="9.140625" style="67" hidden="1"/>
  </cols>
  <sheetData>
    <row r="1" spans="2:51" ht="15.95" customHeight="1" x14ac:dyDescent="0.3">
      <c r="AH1" s="520" t="s">
        <v>520</v>
      </c>
      <c r="AI1" s="521"/>
      <c r="AJ1" s="521"/>
      <c r="AK1" s="521"/>
      <c r="AL1" s="532" t="s">
        <v>965</v>
      </c>
      <c r="AM1" s="532"/>
      <c r="AN1" s="532"/>
      <c r="AO1" s="532"/>
      <c r="AP1" s="532"/>
      <c r="AQ1" s="526" t="s">
        <v>529</v>
      </c>
      <c r="AR1" s="527"/>
    </row>
    <row r="2" spans="2:51" ht="15.95" customHeight="1" x14ac:dyDescent="0.25">
      <c r="AH2" s="522" t="str">
        <f ca="1">INCENSTATUS</f>
        <v>---</v>
      </c>
      <c r="AI2" s="523"/>
      <c r="AJ2" s="523"/>
      <c r="AK2" s="523"/>
      <c r="AL2" s="533" t="str">
        <f ca="1">PROJSTATUS</f>
        <v>Enter EMS Information</v>
      </c>
      <c r="AM2" s="533"/>
      <c r="AN2" s="533"/>
      <c r="AO2" s="533"/>
      <c r="AP2" s="533"/>
      <c r="AQ2" s="528">
        <f ca="1">PROGRESSSTATUS</f>
        <v>0</v>
      </c>
      <c r="AR2" s="529"/>
    </row>
    <row r="3" spans="2:51" ht="15.95" customHeight="1" x14ac:dyDescent="0.25">
      <c r="AH3" s="524"/>
      <c r="AI3" s="525"/>
      <c r="AJ3" s="525"/>
      <c r="AK3" s="525"/>
      <c r="AL3" s="534"/>
      <c r="AM3" s="534"/>
      <c r="AN3" s="534"/>
      <c r="AO3" s="534"/>
      <c r="AP3" s="534"/>
      <c r="AQ3" s="530"/>
      <c r="AR3" s="531"/>
    </row>
    <row r="4" spans="2:51" ht="15.95" customHeight="1" x14ac:dyDescent="0.25"/>
    <row r="5" spans="2:51" ht="15.95" customHeight="1" x14ac:dyDescent="0.25"/>
    <row r="6" spans="2:51" ht="15.95" customHeight="1" x14ac:dyDescent="0.25"/>
    <row r="7" spans="2:51" ht="15.95" customHeight="1" x14ac:dyDescent="0.25"/>
    <row r="8" spans="2:51" ht="15.95" customHeight="1" x14ac:dyDescent="0.25"/>
    <row r="9" spans="2:51" ht="15.95" customHeight="1" x14ac:dyDescent="0.25">
      <c r="B9" s="145"/>
      <c r="C9" s="145"/>
      <c r="D9" s="145"/>
      <c r="E9" s="145"/>
      <c r="F9" s="145"/>
      <c r="G9" s="145"/>
      <c r="H9" s="145"/>
      <c r="I9" s="145"/>
      <c r="J9" s="145"/>
      <c r="K9" s="145"/>
      <c r="L9" s="145"/>
      <c r="M9" s="145"/>
      <c r="N9" s="145"/>
      <c r="O9" s="145"/>
      <c r="P9" s="145"/>
      <c r="Q9" s="145"/>
      <c r="R9" s="756" t="str">
        <f>CONCATENATE(M3S1," ","Summary")</f>
        <v>EMS Savings Summary</v>
      </c>
      <c r="S9" s="756"/>
      <c r="T9" s="756"/>
      <c r="U9" s="756"/>
      <c r="V9" s="756"/>
      <c r="W9" s="756"/>
      <c r="X9" s="756"/>
      <c r="Y9" s="756"/>
      <c r="Z9" s="756"/>
      <c r="AA9" s="756"/>
      <c r="AB9" s="756"/>
      <c r="AC9" s="756"/>
      <c r="AD9" s="145"/>
      <c r="AE9" s="145"/>
      <c r="AF9" s="145"/>
      <c r="AG9" s="145"/>
      <c r="AH9" s="145"/>
      <c r="AI9" s="145"/>
      <c r="AJ9" s="145"/>
      <c r="AK9" s="145"/>
      <c r="AL9" s="145"/>
      <c r="AM9" s="145"/>
      <c r="AN9" s="145"/>
      <c r="AO9" s="145"/>
      <c r="AP9" s="145"/>
      <c r="AQ9" s="145"/>
      <c r="AR9" s="145"/>
      <c r="AS9" s="145"/>
      <c r="AT9" s="145"/>
      <c r="AU9" s="145"/>
      <c r="AV9" s="145"/>
      <c r="AW9" s="145"/>
      <c r="AX9" s="145"/>
    </row>
    <row r="10" spans="2:51" ht="15.95" customHeight="1" x14ac:dyDescent="0.25">
      <c r="B10" s="145"/>
      <c r="C10" s="145"/>
      <c r="D10" s="145"/>
      <c r="E10" s="145"/>
      <c r="F10" s="757" t="s">
        <v>1063</v>
      </c>
      <c r="G10" s="757"/>
      <c r="H10" s="757"/>
      <c r="I10" s="757"/>
      <c r="J10" s="757"/>
      <c r="K10" s="757"/>
      <c r="L10" s="757"/>
      <c r="M10" s="757"/>
      <c r="N10" s="757"/>
      <c r="O10" s="757"/>
      <c r="P10" s="757"/>
      <c r="Q10" s="145"/>
      <c r="R10" s="756"/>
      <c r="S10" s="756"/>
      <c r="T10" s="756"/>
      <c r="U10" s="756"/>
      <c r="V10" s="756"/>
      <c r="W10" s="756"/>
      <c r="X10" s="756"/>
      <c r="Y10" s="756"/>
      <c r="Z10" s="756"/>
      <c r="AA10" s="756"/>
      <c r="AB10" s="756"/>
      <c r="AC10" s="756"/>
      <c r="AD10" s="145"/>
      <c r="AE10" s="145"/>
      <c r="AF10" s="145"/>
      <c r="AG10" s="145"/>
      <c r="AH10" s="145"/>
      <c r="AI10" s="145"/>
      <c r="AJ10" s="145"/>
      <c r="AK10" s="145"/>
      <c r="AL10" s="145"/>
      <c r="AM10" s="145"/>
      <c r="AN10" s="145"/>
      <c r="AO10" s="145"/>
      <c r="AP10" s="145"/>
      <c r="AQ10" s="145"/>
      <c r="AR10" s="145"/>
      <c r="AS10" s="145"/>
      <c r="AT10" s="145"/>
      <c r="AU10" s="145"/>
      <c r="AV10" s="145"/>
      <c r="AW10" s="145"/>
      <c r="AX10" s="145"/>
    </row>
    <row r="11" spans="2:51" ht="15.95" customHeight="1" x14ac:dyDescent="0.3">
      <c r="B11" s="145"/>
      <c r="C11" s="145"/>
      <c r="D11" s="145"/>
      <c r="E11" s="145"/>
      <c r="F11" s="757"/>
      <c r="G11" s="757"/>
      <c r="H11" s="757"/>
      <c r="I11" s="757"/>
      <c r="J11" s="757"/>
      <c r="K11" s="757"/>
      <c r="L11" s="757"/>
      <c r="M11" s="757"/>
      <c r="N11" s="757"/>
      <c r="O11" s="757"/>
      <c r="P11" s="757"/>
      <c r="Q11" s="145"/>
      <c r="R11" s="758" t="s">
        <v>69</v>
      </c>
      <c r="S11" s="758"/>
      <c r="T11" s="758"/>
      <c r="U11" s="758"/>
      <c r="V11" s="758" t="s">
        <v>70</v>
      </c>
      <c r="W11" s="758"/>
      <c r="X11" s="758"/>
      <c r="Y11" s="758"/>
      <c r="Z11" s="758" t="s">
        <v>71</v>
      </c>
      <c r="AA11" s="758"/>
      <c r="AB11" s="758"/>
      <c r="AC11" s="758"/>
      <c r="AD11" s="145"/>
      <c r="AE11" s="145"/>
      <c r="AF11" s="145"/>
      <c r="AG11" s="145"/>
      <c r="AH11" s="145"/>
      <c r="AI11" s="145"/>
      <c r="AJ11" s="145"/>
      <c r="AK11" s="145"/>
      <c r="AL11" s="145"/>
      <c r="AM11" s="145"/>
      <c r="AN11" s="145"/>
      <c r="AO11" s="145"/>
      <c r="AP11" s="145"/>
      <c r="AQ11" s="145"/>
      <c r="AR11" s="145"/>
      <c r="AS11" s="145"/>
      <c r="AT11" s="145"/>
      <c r="AU11" s="145"/>
      <c r="AV11" s="145"/>
      <c r="AW11" s="145"/>
      <c r="AX11" s="145"/>
    </row>
    <row r="12" spans="2:51" ht="15.95" customHeight="1" x14ac:dyDescent="0.25">
      <c r="B12" s="145"/>
      <c r="D12" s="145"/>
      <c r="E12" s="145"/>
      <c r="F12" s="757"/>
      <c r="G12" s="757"/>
      <c r="H12" s="757"/>
      <c r="I12" s="757"/>
      <c r="J12" s="757"/>
      <c r="K12" s="757"/>
      <c r="L12" s="757"/>
      <c r="M12" s="757"/>
      <c r="N12" s="757"/>
      <c r="O12" s="757"/>
      <c r="P12" s="757"/>
      <c r="Q12" s="145"/>
      <c r="R12" s="760">
        <f>'M03-S01'!$R$12</f>
        <v>0</v>
      </c>
      <c r="S12" s="760"/>
      <c r="T12" s="760"/>
      <c r="U12" s="760"/>
      <c r="V12" s="760">
        <f>'M03-S01'!$V$12</f>
        <v>0</v>
      </c>
      <c r="W12" s="760"/>
      <c r="X12" s="760"/>
      <c r="Y12" s="760"/>
      <c r="Z12" s="761">
        <f>'M03-S01'!$Z$12</f>
        <v>0</v>
      </c>
      <c r="AA12" s="761"/>
      <c r="AB12" s="761"/>
      <c r="AC12" s="761"/>
      <c r="AD12" s="145"/>
      <c r="AE12" s="145"/>
      <c r="AF12" s="145"/>
      <c r="AG12" s="145"/>
      <c r="AH12" s="145"/>
      <c r="AI12" s="145"/>
      <c r="AJ12" s="145"/>
      <c r="AK12" s="145"/>
      <c r="AL12" s="145"/>
      <c r="AM12" s="145"/>
      <c r="AN12" s="145"/>
      <c r="AO12" s="145"/>
      <c r="AP12" s="145"/>
      <c r="AQ12" s="145"/>
      <c r="AR12" s="145"/>
      <c r="AS12" s="145"/>
      <c r="AT12" s="145"/>
      <c r="AU12" s="145"/>
      <c r="AV12" s="145"/>
      <c r="AW12" s="145"/>
      <c r="AX12" s="145"/>
    </row>
    <row r="13" spans="2:51" ht="15.95" customHeight="1" x14ac:dyDescent="0.25">
      <c r="B13" s="145"/>
      <c r="D13" s="145"/>
      <c r="E13" s="145"/>
      <c r="F13" s="204"/>
      <c r="G13" s="204"/>
      <c r="H13" s="204"/>
      <c r="I13" s="204"/>
      <c r="J13" s="204"/>
      <c r="K13" s="204"/>
      <c r="L13" s="204"/>
      <c r="M13" s="204"/>
      <c r="N13" s="204"/>
      <c r="O13" s="204"/>
      <c r="P13" s="204"/>
      <c r="Q13" s="145"/>
      <c r="R13" s="760"/>
      <c r="S13" s="760"/>
      <c r="T13" s="760"/>
      <c r="U13" s="760"/>
      <c r="V13" s="760"/>
      <c r="W13" s="760"/>
      <c r="X13" s="760"/>
      <c r="Y13" s="760"/>
      <c r="Z13" s="761"/>
      <c r="AA13" s="761"/>
      <c r="AB13" s="761"/>
      <c r="AC13" s="761"/>
      <c r="AD13" s="145"/>
      <c r="AE13" s="145"/>
      <c r="AF13" s="145"/>
      <c r="AG13" s="145"/>
      <c r="AH13" s="145"/>
      <c r="AI13" s="145"/>
      <c r="AJ13" s="145"/>
      <c r="AK13" s="145"/>
      <c r="AL13" s="145"/>
      <c r="AM13" s="145"/>
      <c r="AN13" s="145"/>
      <c r="AO13" s="145"/>
      <c r="AP13" s="145"/>
      <c r="AQ13" s="145"/>
      <c r="AR13" s="145"/>
      <c r="AS13" s="145"/>
      <c r="AT13" s="145"/>
      <c r="AU13" s="145"/>
      <c r="AV13" s="145"/>
      <c r="AW13" s="145"/>
      <c r="AX13" s="145"/>
    </row>
    <row r="14" spans="2:51" ht="15.95" customHeight="1" x14ac:dyDescent="0.25">
      <c r="B14"/>
      <c r="C14"/>
      <c r="D14"/>
      <c r="E14"/>
      <c r="F14"/>
      <c r="G14"/>
      <c r="H14"/>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row>
    <row r="15" spans="2:51" ht="15.95" customHeight="1" x14ac:dyDescent="0.25">
      <c r="B15"/>
      <c r="C15"/>
      <c r="D15"/>
      <c r="E15"/>
      <c r="AO15"/>
      <c r="AP15"/>
      <c r="AQ15"/>
      <c r="AR15"/>
      <c r="AS15"/>
      <c r="AT15"/>
      <c r="AU15"/>
      <c r="AV15"/>
      <c r="AW15"/>
      <c r="AX15"/>
      <c r="AY15"/>
    </row>
    <row r="16" spans="2:51" ht="15.95" customHeight="1" x14ac:dyDescent="0.3">
      <c r="B16"/>
      <c r="C16"/>
      <c r="D16"/>
      <c r="F16" s="549" t="s">
        <v>1613</v>
      </c>
      <c r="G16" s="549"/>
      <c r="H16" s="549"/>
      <c r="I16" s="549"/>
      <c r="J16" s="549"/>
      <c r="K16" s="549"/>
      <c r="L16" s="549"/>
      <c r="M16" s="549"/>
      <c r="N16" s="549"/>
      <c r="O16" s="549"/>
      <c r="P16" s="549"/>
      <c r="Q16" s="549"/>
      <c r="R16" s="549"/>
      <c r="S16" s="549"/>
      <c r="T16" s="549"/>
      <c r="U16" s="549"/>
      <c r="V16" s="549"/>
      <c r="W16" s="549"/>
      <c r="X16" s="549"/>
      <c r="Y16" s="549"/>
      <c r="Z16" s="549"/>
      <c r="AA16" s="549"/>
      <c r="AB16" s="549"/>
      <c r="AC16" s="549"/>
      <c r="AD16" s="549"/>
      <c r="AE16" s="549"/>
      <c r="AF16" s="549"/>
      <c r="AG16" s="549"/>
      <c r="AH16" s="549"/>
      <c r="AI16" s="549"/>
      <c r="AJ16" s="549"/>
      <c r="AK16" s="549"/>
      <c r="AL16" s="549"/>
      <c r="AM16" s="549"/>
      <c r="AN16" s="549"/>
      <c r="AO16"/>
      <c r="AP16"/>
      <c r="AQ16"/>
      <c r="AR16"/>
      <c r="AS16"/>
      <c r="AT16"/>
      <c r="AU16"/>
      <c r="AV16"/>
      <c r="AW16"/>
      <c r="AX16"/>
      <c r="AY16"/>
    </row>
    <row r="17" spans="2:51" ht="15.95" customHeight="1" x14ac:dyDescent="0.25">
      <c r="B17"/>
      <c r="C17"/>
      <c r="D17"/>
      <c r="E17"/>
      <c r="F17"/>
      <c r="G17"/>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row>
    <row r="18" spans="2:51" ht="15.95" customHeight="1" x14ac:dyDescent="0.25">
      <c r="B18"/>
      <c r="C18" s="159" t="s">
        <v>1004</v>
      </c>
      <c r="D18" s="160"/>
      <c r="E18" s="160"/>
      <c r="F18" s="160"/>
      <c r="G18" s="160"/>
      <c r="H18" s="160"/>
      <c r="I18" s="160"/>
      <c r="J18" s="160"/>
      <c r="K18" s="160"/>
      <c r="L18" s="160"/>
      <c r="M18" s="160"/>
      <c r="N18" s="160"/>
      <c r="O18" s="160"/>
      <c r="P18" s="160"/>
      <c r="Q18" s="160"/>
      <c r="R18" s="161"/>
      <c r="S18" s="161"/>
      <c r="T18" s="161"/>
      <c r="U18" s="162"/>
      <c r="V18" s="162"/>
      <c r="W18" s="161"/>
      <c r="X18" s="161"/>
      <c r="Y18" s="161"/>
      <c r="Z18" s="161"/>
      <c r="AA18" s="161"/>
      <c r="AB18" s="161"/>
      <c r="AC18" s="161"/>
      <c r="AD18" s="161"/>
      <c r="AE18" s="161"/>
      <c r="AF18" s="161"/>
      <c r="AG18" s="161"/>
      <c r="AH18" s="161"/>
      <c r="AI18" s="161"/>
      <c r="AJ18" s="161"/>
      <c r="AK18" s="161"/>
      <c r="AL18" s="161"/>
      <c r="AM18" s="161"/>
      <c r="AN18" s="161"/>
      <c r="AO18" s="161"/>
      <c r="AP18" s="161"/>
      <c r="AQ18" s="145"/>
      <c r="AR18" s="145"/>
      <c r="AU18"/>
      <c r="AV18"/>
      <c r="AW18"/>
      <c r="AX18"/>
      <c r="AY18"/>
    </row>
    <row r="19" spans="2:51" ht="15.95" customHeight="1" x14ac:dyDescent="0.25">
      <c r="B19"/>
      <c r="C19" s="551" t="s">
        <v>1508</v>
      </c>
      <c r="D19" s="551"/>
      <c r="E19" s="551"/>
      <c r="F19" s="551"/>
      <c r="G19" s="551"/>
      <c r="H19" s="163"/>
      <c r="I19" s="163"/>
      <c r="J19" s="551" t="s">
        <v>1626</v>
      </c>
      <c r="K19" s="551"/>
      <c r="L19" s="551"/>
      <c r="M19" s="551"/>
      <c r="N19" s="551"/>
      <c r="O19" s="551"/>
      <c r="P19" s="551"/>
      <c r="Q19" s="551"/>
      <c r="R19" s="551"/>
      <c r="S19" s="551"/>
      <c r="T19" s="551"/>
      <c r="U19" s="551"/>
      <c r="V19" s="551"/>
      <c r="W19" s="551"/>
      <c r="X19" s="551"/>
      <c r="Y19" s="164"/>
      <c r="AA19" s="551" t="s">
        <v>1627</v>
      </c>
      <c r="AB19" s="551"/>
      <c r="AC19" s="551"/>
      <c r="AD19" s="551"/>
      <c r="AE19" s="551"/>
      <c r="AF19" s="164"/>
      <c r="AG19" s="164"/>
      <c r="AH19" s="164"/>
      <c r="AI19" s="164"/>
      <c r="AJ19" s="164"/>
      <c r="AK19" s="164"/>
      <c r="AL19" s="164"/>
      <c r="AM19" s="164"/>
      <c r="AN19" s="164"/>
      <c r="AO19" s="161"/>
      <c r="AP19" s="161"/>
      <c r="AQ19" s="145"/>
      <c r="AR19" s="145"/>
      <c r="AU19"/>
      <c r="AV19"/>
      <c r="AW19"/>
      <c r="AX19"/>
      <c r="AY19"/>
    </row>
    <row r="20" spans="2:51" ht="15.95" customHeight="1" x14ac:dyDescent="0.25">
      <c r="B20"/>
      <c r="C20" s="551"/>
      <c r="D20" s="551"/>
      <c r="E20" s="551"/>
      <c r="F20" s="551"/>
      <c r="G20" s="551"/>
      <c r="H20" s="165"/>
      <c r="I20" s="165"/>
      <c r="J20" s="551"/>
      <c r="K20" s="551"/>
      <c r="L20" s="551"/>
      <c r="M20" s="551"/>
      <c r="N20" s="551"/>
      <c r="O20" s="551"/>
      <c r="P20" s="551"/>
      <c r="Q20" s="551"/>
      <c r="R20" s="551"/>
      <c r="S20" s="551"/>
      <c r="T20" s="551"/>
      <c r="U20" s="551"/>
      <c r="V20" s="551"/>
      <c r="W20" s="551"/>
      <c r="X20" s="551"/>
      <c r="Y20" s="164"/>
      <c r="AA20" s="551"/>
      <c r="AB20" s="551"/>
      <c r="AC20" s="551"/>
      <c r="AD20" s="551"/>
      <c r="AE20" s="551"/>
      <c r="AF20" s="164"/>
      <c r="AG20" s="164"/>
      <c r="AH20" s="553" t="s">
        <v>1005</v>
      </c>
      <c r="AI20" s="553"/>
      <c r="AJ20" s="553"/>
      <c r="AK20" s="553"/>
      <c r="AL20" s="553"/>
      <c r="AM20" s="553"/>
      <c r="AN20" s="553"/>
      <c r="AO20" s="553"/>
      <c r="AP20" s="553"/>
      <c r="AQ20" s="145"/>
      <c r="AR20" s="145"/>
      <c r="AU20"/>
      <c r="AV20"/>
      <c r="AW20"/>
      <c r="AX20"/>
      <c r="AY20"/>
    </row>
    <row r="21" spans="2:51" ht="15.95" customHeight="1" x14ac:dyDescent="0.25">
      <c r="B21"/>
      <c r="C21" s="551"/>
      <c r="D21" s="551"/>
      <c r="E21" s="551"/>
      <c r="F21" s="551"/>
      <c r="G21" s="551"/>
      <c r="H21" s="165"/>
      <c r="I21" s="165"/>
      <c r="J21" s="551"/>
      <c r="K21" s="551"/>
      <c r="L21" s="551"/>
      <c r="M21" s="551"/>
      <c r="N21" s="551"/>
      <c r="O21" s="551"/>
      <c r="P21" s="551"/>
      <c r="Q21" s="551"/>
      <c r="R21" s="551"/>
      <c r="S21" s="551"/>
      <c r="T21" s="551"/>
      <c r="U21" s="551"/>
      <c r="V21" s="551"/>
      <c r="W21" s="551"/>
      <c r="X21" s="551"/>
      <c r="Y21" s="166"/>
      <c r="AA21" s="551"/>
      <c r="AB21" s="551"/>
      <c r="AC21" s="551"/>
      <c r="AD21" s="551"/>
      <c r="AE21" s="551"/>
      <c r="AF21" s="166"/>
      <c r="AG21" s="166"/>
      <c r="AH21" s="554">
        <f>(F31*AD24)-X35</f>
        <v>0</v>
      </c>
      <c r="AI21" s="554"/>
      <c r="AJ21" s="554"/>
      <c r="AK21" s="554"/>
      <c r="AL21" s="554"/>
      <c r="AM21" s="554"/>
      <c r="AN21" s="554"/>
      <c r="AO21" s="554"/>
      <c r="AP21" s="554"/>
      <c r="AQ21" s="145"/>
      <c r="AR21" s="145"/>
      <c r="AU21"/>
      <c r="AV21"/>
      <c r="AW21"/>
      <c r="AX21"/>
      <c r="AY21"/>
    </row>
    <row r="22" spans="2:51" ht="15.95" customHeight="1" x14ac:dyDescent="0.25">
      <c r="B22"/>
      <c r="C22" s="551"/>
      <c r="D22" s="551"/>
      <c r="E22" s="551"/>
      <c r="F22" s="551"/>
      <c r="G22" s="551"/>
      <c r="H22" s="167"/>
      <c r="I22" s="167"/>
      <c r="J22" s="555" t="s">
        <v>1006</v>
      </c>
      <c r="K22" s="555"/>
      <c r="L22" s="555"/>
      <c r="M22" s="556" t="s">
        <v>153</v>
      </c>
      <c r="N22" s="556"/>
      <c r="O22" s="556"/>
      <c r="P22" s="557" t="s">
        <v>1007</v>
      </c>
      <c r="Q22" s="557"/>
      <c r="R22" s="557"/>
      <c r="S22" s="557"/>
      <c r="T22" s="557"/>
      <c r="U22" s="557"/>
      <c r="V22" s="557" t="s">
        <v>1008</v>
      </c>
      <c r="W22" s="557"/>
      <c r="X22" s="150"/>
      <c r="Y22" s="150"/>
      <c r="AA22" s="551"/>
      <c r="AB22" s="551"/>
      <c r="AC22" s="551"/>
      <c r="AD22" s="551"/>
      <c r="AE22" s="551"/>
      <c r="AF22" s="166"/>
      <c r="AG22" s="166"/>
      <c r="AH22" s="166"/>
      <c r="AI22" s="166"/>
      <c r="AJ22" s="166"/>
      <c r="AK22" s="166"/>
      <c r="AL22" s="166"/>
      <c r="AM22" s="166"/>
      <c r="AN22" s="166"/>
      <c r="AO22" s="166"/>
      <c r="AP22" s="161"/>
      <c r="AQ22" s="145"/>
      <c r="AR22" s="145"/>
      <c r="AU22"/>
      <c r="AV22"/>
      <c r="AW22"/>
      <c r="AX22"/>
      <c r="AY22"/>
    </row>
    <row r="23" spans="2:51" ht="15.95" customHeight="1" x14ac:dyDescent="0.25">
      <c r="B23"/>
      <c r="C23" s="552"/>
      <c r="D23" s="552"/>
      <c r="E23" s="552"/>
      <c r="F23" s="552"/>
      <c r="G23" s="552"/>
      <c r="H23" s="167"/>
      <c r="I23" s="167"/>
      <c r="J23" s="558" t="str">
        <f>TEXT(M23,"dddd")</f>
        <v>Friday</v>
      </c>
      <c r="K23" s="558"/>
      <c r="L23" s="558"/>
      <c r="M23" s="559">
        <v>42370</v>
      </c>
      <c r="N23" s="559"/>
      <c r="O23" s="559"/>
      <c r="P23" s="560" t="s">
        <v>1009</v>
      </c>
      <c r="Q23" s="560"/>
      <c r="R23" s="560"/>
      <c r="S23" s="560"/>
      <c r="T23" s="560"/>
      <c r="U23" s="560"/>
      <c r="V23" s="561"/>
      <c r="W23" s="561"/>
      <c r="X23" s="168" t="str">
        <f t="shared" ref="X23:X33" si="0">IF(AU23=TRUE,VLOOKUP(J23,$C$24:$G$30,4,FALSE),"")</f>
        <v/>
      </c>
      <c r="Y23" s="173" t="b">
        <v>0</v>
      </c>
      <c r="Z23" s="69"/>
      <c r="AA23" s="552"/>
      <c r="AB23" s="552"/>
      <c r="AC23" s="552"/>
      <c r="AD23" s="552"/>
      <c r="AE23" s="552"/>
      <c r="AF23" s="166"/>
      <c r="AG23" s="166"/>
      <c r="AH23" s="166"/>
      <c r="AI23" s="166"/>
      <c r="AJ23" s="166"/>
      <c r="AK23" s="166"/>
      <c r="AL23" s="166"/>
      <c r="AM23" s="166"/>
      <c r="AN23" s="166"/>
      <c r="AO23" s="166"/>
      <c r="AP23" s="161"/>
      <c r="AQ23" s="145"/>
      <c r="AR23" s="145"/>
      <c r="AU23" s="287" t="b">
        <v>0</v>
      </c>
      <c r="AV23"/>
      <c r="AW23"/>
      <c r="AX23"/>
      <c r="AY23"/>
    </row>
    <row r="24" spans="2:51" ht="15.95" customHeight="1" x14ac:dyDescent="0.25">
      <c r="B24"/>
      <c r="C24" s="564" t="s">
        <v>1010</v>
      </c>
      <c r="D24" s="564"/>
      <c r="E24" s="564"/>
      <c r="F24" s="565"/>
      <c r="G24" s="565"/>
      <c r="H24" s="167"/>
      <c r="I24" s="167"/>
      <c r="J24" s="558" t="str">
        <f t="shared" ref="J24:J33" si="1">TEXT(M24,"dddd")</f>
        <v>Monday</v>
      </c>
      <c r="K24" s="558"/>
      <c r="L24" s="558"/>
      <c r="M24" s="559">
        <v>42387</v>
      </c>
      <c r="N24" s="559"/>
      <c r="O24" s="559"/>
      <c r="P24" s="560" t="s">
        <v>1011</v>
      </c>
      <c r="Q24" s="560"/>
      <c r="R24" s="560"/>
      <c r="S24" s="560"/>
      <c r="T24" s="560"/>
      <c r="U24" s="560"/>
      <c r="V24" s="561"/>
      <c r="W24" s="561"/>
      <c r="X24" s="168" t="str">
        <f t="shared" si="0"/>
        <v/>
      </c>
      <c r="Y24" s="173" t="b">
        <v>0</v>
      </c>
      <c r="Z24" s="69"/>
      <c r="AA24" s="560" t="s">
        <v>1012</v>
      </c>
      <c r="AB24" s="560"/>
      <c r="AC24" s="560"/>
      <c r="AD24" s="562">
        <v>52.14</v>
      </c>
      <c r="AE24" s="563"/>
      <c r="AF24" s="166"/>
      <c r="AG24" s="166"/>
      <c r="AH24" s="166"/>
      <c r="AI24" s="166"/>
      <c r="AJ24" s="166"/>
      <c r="AK24" s="166"/>
      <c r="AL24" s="166"/>
      <c r="AM24" s="166"/>
      <c r="AN24" s="166"/>
      <c r="AO24" s="166"/>
      <c r="AP24" s="161"/>
      <c r="AQ24" s="145"/>
      <c r="AR24" s="145"/>
      <c r="AU24" s="287" t="b">
        <v>0</v>
      </c>
      <c r="AV24"/>
      <c r="AW24"/>
      <c r="AX24"/>
      <c r="AY24"/>
    </row>
    <row r="25" spans="2:51" ht="15.95" customHeight="1" x14ac:dyDescent="0.25">
      <c r="B25"/>
      <c r="C25" s="564" t="s">
        <v>1013</v>
      </c>
      <c r="D25" s="564"/>
      <c r="E25" s="564"/>
      <c r="F25" s="565"/>
      <c r="G25" s="565"/>
      <c r="H25" s="167"/>
      <c r="I25" s="167"/>
      <c r="J25" s="558" t="str">
        <f t="shared" si="1"/>
        <v>Monday</v>
      </c>
      <c r="K25" s="558"/>
      <c r="L25" s="558"/>
      <c r="M25" s="559">
        <v>42415</v>
      </c>
      <c r="N25" s="559"/>
      <c r="O25" s="559"/>
      <c r="P25" s="560" t="s">
        <v>1014</v>
      </c>
      <c r="Q25" s="560"/>
      <c r="R25" s="560"/>
      <c r="S25" s="560"/>
      <c r="T25" s="560"/>
      <c r="U25" s="560"/>
      <c r="V25" s="561"/>
      <c r="W25" s="561"/>
      <c r="X25" s="168" t="str">
        <f t="shared" si="0"/>
        <v/>
      </c>
      <c r="Y25" s="173" t="b">
        <v>0</v>
      </c>
      <c r="Z25" s="69"/>
      <c r="AA25" s="150"/>
      <c r="AB25" s="166"/>
      <c r="AC25" s="150"/>
      <c r="AD25" s="150"/>
      <c r="AE25" s="150"/>
      <c r="AF25" s="166"/>
      <c r="AG25" s="166"/>
      <c r="AH25" s="166"/>
      <c r="AI25" s="166"/>
      <c r="AJ25" s="166"/>
      <c r="AK25" s="166"/>
      <c r="AL25" s="166"/>
      <c r="AM25" s="166"/>
      <c r="AN25" s="166"/>
      <c r="AO25" s="166"/>
      <c r="AP25" s="161"/>
      <c r="AQ25" s="145"/>
      <c r="AR25" s="145"/>
      <c r="AU25" s="287" t="b">
        <v>0</v>
      </c>
      <c r="AV25"/>
      <c r="AW25"/>
      <c r="AX25"/>
      <c r="AY25"/>
    </row>
    <row r="26" spans="2:51" ht="15.95" customHeight="1" x14ac:dyDescent="0.25">
      <c r="B26"/>
      <c r="C26" s="564" t="s">
        <v>1015</v>
      </c>
      <c r="D26" s="564"/>
      <c r="E26" s="564"/>
      <c r="F26" s="565"/>
      <c r="G26" s="565"/>
      <c r="H26" s="167"/>
      <c r="I26" s="167"/>
      <c r="J26" s="558" t="str">
        <f t="shared" si="1"/>
        <v>Monday</v>
      </c>
      <c r="K26" s="558"/>
      <c r="L26" s="558"/>
      <c r="M26" s="559">
        <v>42520</v>
      </c>
      <c r="N26" s="559"/>
      <c r="O26" s="559"/>
      <c r="P26" s="560" t="s">
        <v>1016</v>
      </c>
      <c r="Q26" s="560"/>
      <c r="R26" s="560"/>
      <c r="S26" s="560"/>
      <c r="T26" s="560"/>
      <c r="U26" s="560"/>
      <c r="V26" s="561"/>
      <c r="W26" s="561"/>
      <c r="X26" s="168" t="str">
        <f t="shared" si="0"/>
        <v/>
      </c>
      <c r="Y26" s="173" t="b">
        <v>0</v>
      </c>
      <c r="Z26" s="69"/>
      <c r="AA26" s="150"/>
      <c r="AB26" s="170"/>
      <c r="AC26" s="170"/>
      <c r="AD26" s="170"/>
      <c r="AE26" s="170"/>
      <c r="AF26" s="170"/>
      <c r="AG26" s="170"/>
      <c r="AH26" s="170"/>
      <c r="AI26" s="170"/>
      <c r="AJ26" s="170"/>
      <c r="AK26" s="170"/>
      <c r="AL26" s="170"/>
      <c r="AM26" s="170"/>
      <c r="AN26" s="170"/>
      <c r="AO26" s="170"/>
      <c r="AP26" s="170"/>
      <c r="AQ26" s="145"/>
      <c r="AR26" s="145"/>
      <c r="AU26" s="287" t="b">
        <v>0</v>
      </c>
      <c r="AV26"/>
      <c r="AW26"/>
      <c r="AX26"/>
      <c r="AY26"/>
    </row>
    <row r="27" spans="2:51" ht="15.95" customHeight="1" x14ac:dyDescent="0.25">
      <c r="B27"/>
      <c r="C27" s="564" t="s">
        <v>1017</v>
      </c>
      <c r="D27" s="564"/>
      <c r="E27" s="564"/>
      <c r="F27" s="565"/>
      <c r="G27" s="565"/>
      <c r="H27" s="167"/>
      <c r="I27" s="167"/>
      <c r="J27" s="558" t="str">
        <f t="shared" si="1"/>
        <v>Monday</v>
      </c>
      <c r="K27" s="558"/>
      <c r="L27" s="558"/>
      <c r="M27" s="559">
        <v>42555</v>
      </c>
      <c r="N27" s="559"/>
      <c r="O27" s="559"/>
      <c r="P27" s="560" t="s">
        <v>1018</v>
      </c>
      <c r="Q27" s="560"/>
      <c r="R27" s="560"/>
      <c r="S27" s="560"/>
      <c r="T27" s="560"/>
      <c r="U27" s="560"/>
      <c r="V27" s="561"/>
      <c r="W27" s="561"/>
      <c r="X27" s="168" t="str">
        <f t="shared" si="0"/>
        <v/>
      </c>
      <c r="Y27" s="173" t="b">
        <v>0</v>
      </c>
      <c r="Z27" s="69"/>
      <c r="AA27" s="566" t="s">
        <v>1628</v>
      </c>
      <c r="AB27" s="566"/>
      <c r="AC27" s="566"/>
      <c r="AD27" s="566"/>
      <c r="AE27" s="566"/>
      <c r="AF27" s="566"/>
      <c r="AG27" s="566"/>
      <c r="AH27" s="566"/>
      <c r="AI27" s="566"/>
      <c r="AJ27" s="566"/>
      <c r="AK27" s="566"/>
      <c r="AL27" s="566"/>
      <c r="AM27" s="566"/>
      <c r="AN27" s="566"/>
      <c r="AO27" s="566"/>
      <c r="AP27" s="566"/>
      <c r="AQ27" s="145"/>
      <c r="AR27" s="145"/>
      <c r="AU27" s="174" t="b">
        <v>0</v>
      </c>
      <c r="AV27"/>
      <c r="AW27"/>
      <c r="AX27"/>
      <c r="AY27"/>
    </row>
    <row r="28" spans="2:51" ht="15.95" customHeight="1" x14ac:dyDescent="0.25">
      <c r="B28"/>
      <c r="C28" s="564" t="s">
        <v>1019</v>
      </c>
      <c r="D28" s="564"/>
      <c r="E28" s="564"/>
      <c r="F28" s="565"/>
      <c r="G28" s="565"/>
      <c r="H28" s="167"/>
      <c r="I28" s="167"/>
      <c r="J28" s="558" t="str">
        <f t="shared" si="1"/>
        <v>Monday</v>
      </c>
      <c r="K28" s="558"/>
      <c r="L28" s="558"/>
      <c r="M28" s="559">
        <v>42618</v>
      </c>
      <c r="N28" s="559"/>
      <c r="O28" s="559"/>
      <c r="P28" s="560" t="s">
        <v>1020</v>
      </c>
      <c r="Q28" s="560"/>
      <c r="R28" s="560"/>
      <c r="S28" s="560"/>
      <c r="T28" s="560"/>
      <c r="U28" s="560"/>
      <c r="V28" s="561"/>
      <c r="W28" s="561"/>
      <c r="X28" s="168" t="str">
        <f t="shared" si="0"/>
        <v/>
      </c>
      <c r="Y28" s="173" t="b">
        <v>0</v>
      </c>
      <c r="Z28" s="69"/>
      <c r="AA28" s="369" t="s">
        <v>1479</v>
      </c>
      <c r="AB28" s="759" t="s">
        <v>1482</v>
      </c>
      <c r="AC28" s="566"/>
      <c r="AD28" s="566"/>
      <c r="AE28" s="566"/>
      <c r="AF28" s="566"/>
      <c r="AG28" s="566"/>
      <c r="AH28" s="566"/>
      <c r="AI28" s="566"/>
      <c r="AJ28" s="566"/>
      <c r="AK28" s="566"/>
      <c r="AL28" s="566"/>
      <c r="AM28" s="566"/>
      <c r="AN28" s="566"/>
      <c r="AO28" s="566"/>
      <c r="AP28" s="566"/>
      <c r="AQ28" s="145"/>
      <c r="AR28" s="145"/>
      <c r="AU28" s="174" t="b">
        <v>0</v>
      </c>
      <c r="AV28"/>
      <c r="AW28"/>
      <c r="AX28"/>
      <c r="AY28"/>
    </row>
    <row r="29" spans="2:51" ht="15.95" customHeight="1" x14ac:dyDescent="0.25">
      <c r="B29"/>
      <c r="C29" s="564" t="s">
        <v>1021</v>
      </c>
      <c r="D29" s="564"/>
      <c r="E29" s="564"/>
      <c r="F29" s="565"/>
      <c r="G29" s="565"/>
      <c r="H29" s="167"/>
      <c r="I29" s="167"/>
      <c r="J29" s="558" t="str">
        <f t="shared" si="1"/>
        <v>Monday</v>
      </c>
      <c r="K29" s="558"/>
      <c r="L29" s="558"/>
      <c r="M29" s="559">
        <v>42653</v>
      </c>
      <c r="N29" s="559"/>
      <c r="O29" s="559"/>
      <c r="P29" s="560" t="s">
        <v>1022</v>
      </c>
      <c r="Q29" s="560"/>
      <c r="R29" s="560"/>
      <c r="S29" s="560"/>
      <c r="T29" s="560"/>
      <c r="U29" s="560"/>
      <c r="V29" s="561"/>
      <c r="W29" s="561"/>
      <c r="X29" s="168" t="str">
        <f t="shared" si="0"/>
        <v/>
      </c>
      <c r="Y29" s="173" t="b">
        <v>0</v>
      </c>
      <c r="Z29" s="69"/>
      <c r="AA29" s="370"/>
      <c r="AB29" s="566"/>
      <c r="AC29" s="566"/>
      <c r="AD29" s="566"/>
      <c r="AE29" s="566"/>
      <c r="AF29" s="566"/>
      <c r="AG29" s="566"/>
      <c r="AH29" s="566"/>
      <c r="AI29" s="566"/>
      <c r="AJ29" s="566"/>
      <c r="AK29" s="566"/>
      <c r="AL29" s="566"/>
      <c r="AM29" s="566"/>
      <c r="AN29" s="566"/>
      <c r="AO29" s="566"/>
      <c r="AP29" s="566"/>
      <c r="AQ29" s="145"/>
      <c r="AR29" s="145"/>
      <c r="AU29" s="175" t="b">
        <v>0</v>
      </c>
      <c r="AV29"/>
      <c r="AW29"/>
      <c r="AX29"/>
      <c r="AY29"/>
    </row>
    <row r="30" spans="2:51" ht="15.95" customHeight="1" x14ac:dyDescent="0.25">
      <c r="B30"/>
      <c r="C30" s="564" t="s">
        <v>1023</v>
      </c>
      <c r="D30" s="564"/>
      <c r="E30" s="564"/>
      <c r="F30" s="565"/>
      <c r="G30" s="565"/>
      <c r="H30" s="167"/>
      <c r="I30" s="167"/>
      <c r="J30" s="558" t="str">
        <f t="shared" si="1"/>
        <v>Friday</v>
      </c>
      <c r="K30" s="558"/>
      <c r="L30" s="558"/>
      <c r="M30" s="559">
        <v>42685</v>
      </c>
      <c r="N30" s="559"/>
      <c r="O30" s="559"/>
      <c r="P30" s="560" t="s">
        <v>1024</v>
      </c>
      <c r="Q30" s="560"/>
      <c r="R30" s="560"/>
      <c r="S30" s="560"/>
      <c r="T30" s="560"/>
      <c r="U30" s="560"/>
      <c r="V30" s="561"/>
      <c r="W30" s="561"/>
      <c r="X30" s="168" t="str">
        <f t="shared" si="0"/>
        <v/>
      </c>
      <c r="Y30" s="173" t="b">
        <v>0</v>
      </c>
      <c r="Z30" s="169"/>
      <c r="AA30" s="370"/>
      <c r="AB30" s="566"/>
      <c r="AC30" s="566"/>
      <c r="AD30" s="566"/>
      <c r="AE30" s="566"/>
      <c r="AF30" s="566"/>
      <c r="AG30" s="566"/>
      <c r="AH30" s="566"/>
      <c r="AI30" s="566"/>
      <c r="AJ30" s="566"/>
      <c r="AK30" s="566"/>
      <c r="AL30" s="566"/>
      <c r="AM30" s="566"/>
      <c r="AN30" s="566"/>
      <c r="AO30" s="566"/>
      <c r="AP30" s="566"/>
      <c r="AQ30" s="145"/>
      <c r="AR30" s="145"/>
      <c r="AU30" s="175" t="b">
        <v>0</v>
      </c>
      <c r="AV30"/>
      <c r="AW30"/>
      <c r="AX30"/>
      <c r="AY30"/>
    </row>
    <row r="31" spans="2:51" ht="15.95" customHeight="1" x14ac:dyDescent="0.25">
      <c r="B31"/>
      <c r="C31" s="568" t="s">
        <v>1025</v>
      </c>
      <c r="D31" s="568"/>
      <c r="E31" s="568"/>
      <c r="F31" s="569">
        <f>SUM(F24:G30)</f>
        <v>0</v>
      </c>
      <c r="G31" s="569"/>
      <c r="H31" s="167"/>
      <c r="I31" s="167"/>
      <c r="J31" s="558" t="str">
        <f t="shared" si="1"/>
        <v>Thursday</v>
      </c>
      <c r="K31" s="558"/>
      <c r="L31" s="558"/>
      <c r="M31" s="559">
        <v>42698</v>
      </c>
      <c r="N31" s="559"/>
      <c r="O31" s="559"/>
      <c r="P31" s="560" t="s">
        <v>1026</v>
      </c>
      <c r="Q31" s="560"/>
      <c r="R31" s="560"/>
      <c r="S31" s="560"/>
      <c r="T31" s="560"/>
      <c r="U31" s="560"/>
      <c r="V31" s="561"/>
      <c r="W31" s="561"/>
      <c r="X31" s="168" t="str">
        <f t="shared" si="0"/>
        <v/>
      </c>
      <c r="Y31" s="173" t="b">
        <v>0</v>
      </c>
      <c r="Z31" s="169"/>
      <c r="AA31" s="369" t="s">
        <v>1479</v>
      </c>
      <c r="AB31" s="566" t="s">
        <v>1027</v>
      </c>
      <c r="AC31" s="566"/>
      <c r="AD31" s="566"/>
      <c r="AE31" s="566"/>
      <c r="AF31" s="566"/>
      <c r="AG31" s="566"/>
      <c r="AH31" s="566"/>
      <c r="AI31" s="566"/>
      <c r="AJ31" s="566"/>
      <c r="AK31" s="566"/>
      <c r="AL31" s="566"/>
      <c r="AM31" s="566"/>
      <c r="AN31" s="566"/>
      <c r="AO31" s="566"/>
      <c r="AP31" s="566"/>
      <c r="AQ31" s="145"/>
      <c r="AR31" s="145"/>
      <c r="AU31" s="176" t="b">
        <v>0</v>
      </c>
      <c r="AV31"/>
      <c r="AW31"/>
      <c r="AX31"/>
      <c r="AY31"/>
    </row>
    <row r="32" spans="2:51" ht="15.95" customHeight="1" x14ac:dyDescent="0.25">
      <c r="B32"/>
      <c r="C32" s="167"/>
      <c r="D32" s="167"/>
      <c r="E32" s="167"/>
      <c r="F32" s="167"/>
      <c r="G32" s="167"/>
      <c r="H32" s="167"/>
      <c r="I32" s="167"/>
      <c r="J32" s="558" t="str">
        <f t="shared" si="1"/>
        <v>Saturday</v>
      </c>
      <c r="K32" s="558"/>
      <c r="L32" s="558"/>
      <c r="M32" s="559">
        <v>42728</v>
      </c>
      <c r="N32" s="559"/>
      <c r="O32" s="559"/>
      <c r="P32" s="560" t="s">
        <v>1028</v>
      </c>
      <c r="Q32" s="560"/>
      <c r="R32" s="560"/>
      <c r="S32" s="560"/>
      <c r="T32" s="560"/>
      <c r="U32" s="560"/>
      <c r="V32" s="561"/>
      <c r="W32" s="561"/>
      <c r="X32" s="168" t="str">
        <f t="shared" si="0"/>
        <v/>
      </c>
      <c r="Y32" s="173" t="b">
        <v>0</v>
      </c>
      <c r="Z32" s="169"/>
      <c r="AA32" s="171"/>
      <c r="AB32" s="762"/>
      <c r="AC32" s="762"/>
      <c r="AD32" s="762"/>
      <c r="AE32" s="762"/>
      <c r="AF32" s="762"/>
      <c r="AG32" s="762"/>
      <c r="AH32" s="762"/>
      <c r="AI32" s="762"/>
      <c r="AJ32" s="762"/>
      <c r="AK32" s="762"/>
      <c r="AL32" s="762"/>
      <c r="AM32" s="762"/>
      <c r="AN32" s="762"/>
      <c r="AO32" s="762"/>
      <c r="AP32" s="762"/>
      <c r="AQ32" s="145"/>
      <c r="AR32" s="145"/>
      <c r="AU32" s="176" t="b">
        <v>0</v>
      </c>
      <c r="AV32"/>
      <c r="AW32"/>
      <c r="AX32"/>
      <c r="AY32"/>
    </row>
    <row r="33" spans="2:51" ht="15.95" customHeight="1" x14ac:dyDescent="0.25">
      <c r="B33"/>
      <c r="C33" s="167"/>
      <c r="D33" s="167"/>
      <c r="E33" s="167"/>
      <c r="F33" s="167"/>
      <c r="G33" s="167"/>
      <c r="H33" s="167"/>
      <c r="I33" s="167"/>
      <c r="J33" s="558" t="str">
        <f t="shared" si="1"/>
        <v>Sunday</v>
      </c>
      <c r="K33" s="558"/>
      <c r="L33" s="558"/>
      <c r="M33" s="559">
        <v>42729</v>
      </c>
      <c r="N33" s="559"/>
      <c r="O33" s="559"/>
      <c r="P33" s="560" t="s">
        <v>1029</v>
      </c>
      <c r="Q33" s="560"/>
      <c r="R33" s="560"/>
      <c r="S33" s="560"/>
      <c r="T33" s="560"/>
      <c r="U33" s="560"/>
      <c r="V33" s="561"/>
      <c r="W33" s="561"/>
      <c r="X33" s="168" t="str">
        <f t="shared" si="0"/>
        <v/>
      </c>
      <c r="Y33" s="173" t="b">
        <v>0</v>
      </c>
      <c r="Z33" s="169"/>
      <c r="AA33" s="369" t="s">
        <v>1479</v>
      </c>
      <c r="AB33" s="566" t="s">
        <v>1688</v>
      </c>
      <c r="AC33" s="566"/>
      <c r="AD33" s="566"/>
      <c r="AE33" s="566"/>
      <c r="AF33" s="566"/>
      <c r="AG33" s="566"/>
      <c r="AH33" s="566"/>
      <c r="AI33" s="566"/>
      <c r="AJ33" s="566"/>
      <c r="AK33" s="566"/>
      <c r="AL33" s="566"/>
      <c r="AM33" s="566"/>
      <c r="AN33" s="566"/>
      <c r="AO33" s="566"/>
      <c r="AP33" s="566"/>
      <c r="AQ33" s="145"/>
      <c r="AR33" s="145"/>
      <c r="AU33" s="176" t="b">
        <v>0</v>
      </c>
      <c r="AV33"/>
      <c r="AW33"/>
      <c r="AX33"/>
      <c r="AY33"/>
    </row>
    <row r="34" spans="2:51" ht="15.95" customHeight="1" x14ac:dyDescent="0.25">
      <c r="B34"/>
      <c r="C34" s="164"/>
      <c r="D34" s="164"/>
      <c r="E34" s="164"/>
      <c r="F34" s="164"/>
      <c r="G34" s="164"/>
      <c r="H34" s="164"/>
      <c r="I34" s="164"/>
      <c r="J34" s="558" t="s">
        <v>1685</v>
      </c>
      <c r="K34" s="558"/>
      <c r="L34" s="558"/>
      <c r="M34" s="570" t="s">
        <v>1686</v>
      </c>
      <c r="N34" s="570"/>
      <c r="O34" s="570"/>
      <c r="P34" s="571" t="s">
        <v>1687</v>
      </c>
      <c r="Q34" s="571"/>
      <c r="R34" s="571"/>
      <c r="S34" s="571"/>
      <c r="T34" s="571"/>
      <c r="U34" s="571"/>
      <c r="V34" s="68"/>
      <c r="W34" s="68"/>
      <c r="X34" s="383"/>
      <c r="Y34" s="164"/>
      <c r="Z34" s="164"/>
      <c r="AA34" s="164"/>
      <c r="AB34" s="566"/>
      <c r="AC34" s="566"/>
      <c r="AD34" s="566"/>
      <c r="AE34" s="566"/>
      <c r="AF34" s="566"/>
      <c r="AG34" s="566"/>
      <c r="AH34" s="566"/>
      <c r="AI34" s="566"/>
      <c r="AJ34" s="566"/>
      <c r="AK34" s="566"/>
      <c r="AL34" s="566"/>
      <c r="AM34" s="566"/>
      <c r="AN34" s="566"/>
      <c r="AO34" s="566"/>
      <c r="AP34" s="566"/>
      <c r="AQ34" s="145"/>
      <c r="AR34" s="145"/>
      <c r="AU34"/>
      <c r="AV34"/>
      <c r="AW34"/>
      <c r="AX34"/>
      <c r="AY34"/>
    </row>
    <row r="35" spans="2:51" ht="15.95" customHeight="1" x14ac:dyDescent="0.25">
      <c r="B35"/>
      <c r="C35"/>
      <c r="D35"/>
      <c r="E35"/>
      <c r="F35"/>
      <c r="G35"/>
      <c r="H35"/>
      <c r="I35"/>
      <c r="J35" s="755" t="s">
        <v>1030</v>
      </c>
      <c r="K35" s="755"/>
      <c r="L35" s="755"/>
      <c r="M35" s="755"/>
      <c r="N35" s="755"/>
      <c r="O35" s="755"/>
      <c r="P35" s="755"/>
      <c r="Q35" s="755"/>
      <c r="R35" s="755"/>
      <c r="S35" s="755"/>
      <c r="T35" s="755"/>
      <c r="U35" s="755"/>
      <c r="V35" s="755"/>
      <c r="W35" s="755"/>
      <c r="X35" s="172">
        <f>SUM(X23:X34)</f>
        <v>0</v>
      </c>
      <c r="Y35"/>
      <c r="Z35"/>
      <c r="AA35" s="145"/>
      <c r="AB35" s="566"/>
      <c r="AC35" s="566"/>
      <c r="AD35" s="566"/>
      <c r="AE35" s="566"/>
      <c r="AF35" s="566"/>
      <c r="AG35" s="566"/>
      <c r="AH35" s="566"/>
      <c r="AI35" s="566"/>
      <c r="AJ35" s="566"/>
      <c r="AK35" s="566"/>
      <c r="AL35" s="566"/>
      <c r="AM35" s="566"/>
      <c r="AN35" s="566"/>
      <c r="AO35" s="566"/>
      <c r="AP35" s="566"/>
      <c r="AQ35"/>
      <c r="AR35"/>
      <c r="AS35"/>
      <c r="AT35"/>
      <c r="AU35"/>
      <c r="AV35"/>
      <c r="AW35"/>
      <c r="AX35"/>
      <c r="AY35"/>
    </row>
    <row r="36" spans="2:51" ht="15.95" customHeight="1" x14ac:dyDescent="0.25">
      <c r="B36"/>
      <c r="C36"/>
      <c r="D36"/>
      <c r="E36"/>
      <c r="F36"/>
      <c r="G36"/>
      <c r="H36"/>
      <c r="I36"/>
      <c r="J36"/>
      <c r="K36"/>
      <c r="L36"/>
      <c r="M36"/>
      <c r="N36"/>
      <c r="O36"/>
      <c r="P36"/>
      <c r="Q36"/>
      <c r="R36"/>
      <c r="S36"/>
      <c r="T36"/>
      <c r="U36"/>
      <c r="V36"/>
      <c r="W36"/>
      <c r="X36"/>
      <c r="Y36"/>
      <c r="Z36"/>
      <c r="AA36" s="145"/>
      <c r="AB36" s="566"/>
      <c r="AC36" s="566"/>
      <c r="AD36" s="566"/>
      <c r="AE36" s="566"/>
      <c r="AF36" s="566"/>
      <c r="AG36" s="566"/>
      <c r="AH36" s="566"/>
      <c r="AI36" s="566"/>
      <c r="AJ36" s="566"/>
      <c r="AK36" s="566"/>
      <c r="AL36" s="566"/>
      <c r="AM36" s="566"/>
      <c r="AN36" s="566"/>
      <c r="AO36" s="566"/>
      <c r="AP36" s="566"/>
      <c r="AQ36"/>
      <c r="AR36"/>
      <c r="AS36"/>
      <c r="AT36"/>
      <c r="AU36"/>
      <c r="AV36"/>
      <c r="AW36"/>
      <c r="AX36"/>
      <c r="AY36"/>
    </row>
    <row r="37" spans="2:51" ht="15.95" customHeight="1" x14ac:dyDescent="0.25">
      <c r="B37"/>
      <c r="C37"/>
      <c r="D37"/>
      <c r="E37"/>
      <c r="F37"/>
      <c r="G37"/>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row>
    <row r="38" spans="2:51" ht="15.95" customHeight="1" x14ac:dyDescent="0.25">
      <c r="B38"/>
      <c r="C38"/>
      <c r="D38"/>
      <c r="E38"/>
      <c r="F38"/>
      <c r="G38"/>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row>
    <row r="39" spans="2:51" ht="15.95" customHeight="1" x14ac:dyDescent="0.25">
      <c r="B39"/>
      <c r="C39"/>
      <c r="D39"/>
      <c r="E39"/>
      <c r="F39"/>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row>
    <row r="40" spans="2:51" ht="15.95" customHeight="1" x14ac:dyDescent="0.25">
      <c r="B40"/>
      <c r="C40"/>
      <c r="D40"/>
      <c r="E40"/>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row>
    <row r="41" spans="2:51" ht="15.95" customHeight="1" x14ac:dyDescent="0.25">
      <c r="B41"/>
      <c r="C41"/>
      <c r="D41"/>
      <c r="E41"/>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row>
    <row r="42" spans="2:51" ht="15.95" customHeight="1" x14ac:dyDescent="0.25">
      <c r="B42"/>
      <c r="C42"/>
      <c r="D42"/>
      <c r="E42"/>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row>
    <row r="43" spans="2:51" ht="15.95" customHeight="1" x14ac:dyDescent="0.25">
      <c r="B43"/>
      <c r="C43"/>
      <c r="D43"/>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row>
    <row r="44" spans="2:51" ht="15.95" customHeight="1" x14ac:dyDescent="0.25">
      <c r="B44"/>
      <c r="C44"/>
      <c r="D44"/>
      <c r="E44"/>
      <c r="F44"/>
      <c r="G44"/>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row>
    <row r="45" spans="2:51" ht="15.95" customHeight="1" x14ac:dyDescent="0.25">
      <c r="B45"/>
      <c r="C45"/>
      <c r="D45"/>
      <c r="E45"/>
      <c r="F45"/>
      <c r="G45"/>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row>
    <row r="46" spans="2:51" ht="15.95" customHeight="1" x14ac:dyDescent="0.25">
      <c r="B46"/>
      <c r="C46"/>
      <c r="D46"/>
      <c r="E46"/>
      <c r="F46"/>
      <c r="G46"/>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row>
    <row r="47" spans="2:51" ht="15.95" customHeight="1" x14ac:dyDescent="0.25">
      <c r="B47"/>
      <c r="C47"/>
      <c r="D47"/>
      <c r="E47"/>
      <c r="F47"/>
      <c r="G47"/>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row>
    <row r="48" spans="2:51" ht="15.95" customHeight="1" x14ac:dyDescent="0.25">
      <c r="B48"/>
      <c r="C48"/>
      <c r="D48"/>
      <c r="E48"/>
      <c r="F48"/>
      <c r="G48"/>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row>
    <row r="49" spans="2:51" ht="15.95" customHeight="1" x14ac:dyDescent="0.25">
      <c r="B49"/>
      <c r="C49"/>
      <c r="D49"/>
      <c r="E49"/>
      <c r="F49"/>
      <c r="G49"/>
      <c r="H49"/>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row>
    <row r="50" spans="2:51" ht="15.95" customHeight="1" x14ac:dyDescent="0.25">
      <c r="B50"/>
      <c r="C50"/>
      <c r="D50"/>
      <c r="E50"/>
      <c r="F50"/>
      <c r="G50"/>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row>
    <row r="51" spans="2:51" ht="15.95" customHeight="1" x14ac:dyDescent="0.25">
      <c r="B51"/>
      <c r="C51"/>
      <c r="D51"/>
      <c r="E51"/>
      <c r="F51"/>
      <c r="G51"/>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row>
    <row r="52" spans="2:51" ht="15.95" customHeight="1" x14ac:dyDescent="0.25">
      <c r="B52"/>
      <c r="C52"/>
      <c r="D52"/>
      <c r="E52"/>
      <c r="F52"/>
      <c r="G52"/>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row>
    <row r="53" spans="2:51" ht="15.95" customHeight="1" x14ac:dyDescent="0.25">
      <c r="B53"/>
      <c r="C53"/>
      <c r="D53"/>
      <c r="E53"/>
      <c r="F53"/>
      <c r="G53"/>
      <c r="H53"/>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row>
    <row r="54" spans="2:51" ht="15.95" customHeight="1" x14ac:dyDescent="0.25">
      <c r="B54"/>
      <c r="C54"/>
      <c r="D54"/>
      <c r="E54"/>
      <c r="F54"/>
      <c r="G54"/>
      <c r="H54"/>
      <c r="I54"/>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row>
    <row r="55" spans="2:51" ht="15.95" customHeight="1" x14ac:dyDescent="0.25">
      <c r="B55"/>
      <c r="C55"/>
      <c r="D55"/>
      <c r="E55"/>
      <c r="F55"/>
      <c r="G55"/>
      <c r="H55"/>
      <c r="I55"/>
      <c r="J55"/>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row>
    <row r="56" spans="2:51" ht="15.95" customHeight="1" x14ac:dyDescent="0.25">
      <c r="B56"/>
      <c r="C56"/>
      <c r="D56"/>
      <c r="E56"/>
      <c r="F56"/>
      <c r="G56"/>
      <c r="H56"/>
      <c r="I56"/>
      <c r="J56"/>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row>
    <row r="57" spans="2:51" ht="15.95" customHeight="1" x14ac:dyDescent="0.25">
      <c r="B57"/>
      <c r="C57"/>
      <c r="D57"/>
      <c r="E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row>
    <row r="58" spans="2:51" ht="15.95" customHeight="1" x14ac:dyDescent="0.25">
      <c r="B58"/>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row>
    <row r="59" spans="2:51" ht="15.95" customHeight="1" x14ac:dyDescent="0.25">
      <c r="B59"/>
      <c r="C59"/>
      <c r="D59"/>
      <c r="E59"/>
      <c r="F59"/>
      <c r="G59"/>
      <c r="H59"/>
      <c r="I59"/>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row>
    <row r="60" spans="2:51" ht="15.95" customHeight="1" x14ac:dyDescent="0.25">
      <c r="B60"/>
      <c r="C60"/>
      <c r="D60"/>
      <c r="E60"/>
      <c r="F60"/>
      <c r="G60"/>
      <c r="H60"/>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row>
    <row r="61" spans="2:51" ht="15.95" customHeight="1" x14ac:dyDescent="0.25">
      <c r="B61"/>
      <c r="C61"/>
      <c r="D61"/>
      <c r="E61"/>
      <c r="F61"/>
      <c r="G61"/>
      <c r="H61"/>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row>
    <row r="62" spans="2:51" ht="15.95" customHeight="1" x14ac:dyDescent="0.25">
      <c r="B62"/>
      <c r="C62"/>
      <c r="D62"/>
      <c r="E62"/>
      <c r="F62"/>
      <c r="G62"/>
      <c r="H62"/>
      <c r="I62"/>
      <c r="J62"/>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row>
    <row r="63" spans="2:51" ht="15.95" customHeight="1" x14ac:dyDescent="0.25">
      <c r="B63"/>
      <c r="C63"/>
      <c r="D63"/>
      <c r="E63"/>
      <c r="F63"/>
      <c r="G63"/>
      <c r="H63"/>
      <c r="I63"/>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row>
    <row r="64" spans="2:51" ht="15.95" customHeight="1" x14ac:dyDescent="0.25">
      <c r="B64"/>
      <c r="C64"/>
      <c r="D64"/>
      <c r="E64"/>
      <c r="F64"/>
      <c r="G64"/>
      <c r="H64"/>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row>
    <row r="65" spans="2:51" ht="15.95" customHeight="1" x14ac:dyDescent="0.25">
      <c r="B65"/>
      <c r="C65"/>
      <c r="D65"/>
      <c r="E65"/>
      <c r="F65"/>
      <c r="G65"/>
      <c r="H65"/>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row>
    <row r="66" spans="2:51" ht="15.95" customHeight="1" x14ac:dyDescent="0.25">
      <c r="B66"/>
      <c r="C66"/>
      <c r="D66"/>
      <c r="E66"/>
      <c r="F66"/>
      <c r="G66"/>
      <c r="H66"/>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row>
    <row r="67" spans="2:51" ht="15.95" customHeight="1" x14ac:dyDescent="0.25">
      <c r="B67"/>
      <c r="C67"/>
      <c r="D67"/>
      <c r="E67"/>
      <c r="F67"/>
      <c r="G67"/>
      <c r="H67"/>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row>
    <row r="68" spans="2:51" ht="15.95" customHeight="1" x14ac:dyDescent="0.25">
      <c r="B68"/>
      <c r="C68"/>
      <c r="D68"/>
      <c r="E68"/>
      <c r="F68"/>
      <c r="G68"/>
      <c r="H68"/>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row>
    <row r="69" spans="2:51" ht="15.95" customHeight="1" x14ac:dyDescent="0.25">
      <c r="B69"/>
      <c r="C69"/>
      <c r="D69"/>
      <c r="E69"/>
      <c r="F69"/>
      <c r="G69"/>
      <c r="H69"/>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row>
    <row r="70" spans="2:51" ht="15.95" customHeight="1" x14ac:dyDescent="0.25">
      <c r="B70"/>
      <c r="C70"/>
      <c r="D70"/>
      <c r="E70"/>
      <c r="F70"/>
      <c r="G70"/>
      <c r="H70"/>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row>
    <row r="71" spans="2:51" ht="15.95" customHeight="1" x14ac:dyDescent="0.25">
      <c r="B71"/>
      <c r="C71"/>
      <c r="D71"/>
      <c r="E71"/>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row>
    <row r="72" spans="2:51" ht="15.95" customHeight="1" x14ac:dyDescent="0.25">
      <c r="B72"/>
      <c r="C72"/>
      <c r="D72"/>
      <c r="E72"/>
      <c r="F72"/>
      <c r="G72"/>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row>
    <row r="73" spans="2:51" ht="15.95" customHeight="1" x14ac:dyDescent="0.25">
      <c r="B73"/>
      <c r="C73"/>
      <c r="D73"/>
      <c r="E73"/>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row>
    <row r="74" spans="2:51" ht="15.95" customHeight="1" x14ac:dyDescent="0.25">
      <c r="B74"/>
      <c r="C74"/>
      <c r="D74"/>
      <c r="E74"/>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row>
    <row r="75" spans="2:51" ht="15.95" customHeight="1" x14ac:dyDescent="0.25">
      <c r="B75"/>
      <c r="C75"/>
      <c r="D75"/>
      <c r="E75"/>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row>
    <row r="76" spans="2:51" ht="15.95" customHeight="1" x14ac:dyDescent="0.25">
      <c r="B76" s="754">
        <v>31</v>
      </c>
      <c r="C76" s="17"/>
      <c r="D76" s="17"/>
      <c r="E76" s="17"/>
      <c r="F76" s="17"/>
      <c r="G76" s="17"/>
      <c r="H76" s="17"/>
      <c r="I76" s="17"/>
      <c r="J76" s="17"/>
      <c r="K76" s="17"/>
      <c r="L76" s="17"/>
      <c r="M76" s="17"/>
      <c r="N76" s="17"/>
      <c r="O76" s="17"/>
      <c r="P76" s="17"/>
      <c r="Q76" s="17"/>
      <c r="R76" s="17"/>
      <c r="S76" s="17"/>
      <c r="T76" s="17"/>
      <c r="U76" s="17"/>
      <c r="V76" s="17"/>
      <c r="W76" s="17"/>
      <c r="X76" s="17"/>
      <c r="Y76" s="17"/>
      <c r="Z76" s="17"/>
      <c r="AA76" s="17"/>
      <c r="AB76" s="17"/>
      <c r="AC76" s="17"/>
      <c r="AD76" s="17"/>
      <c r="AE76" s="17"/>
      <c r="AF76" s="17"/>
      <c r="AG76" s="17"/>
      <c r="AH76" s="17"/>
      <c r="AI76" s="17"/>
      <c r="AJ76" s="17"/>
      <c r="AK76" s="17"/>
      <c r="AL76" s="17"/>
      <c r="AM76" s="17"/>
      <c r="AN76" s="17"/>
      <c r="AO76" s="17"/>
      <c r="AP76" s="17"/>
      <c r="AQ76" s="17"/>
    </row>
    <row r="77" spans="2:51" ht="15.95" customHeight="1" x14ac:dyDescent="0.25">
      <c r="B77" s="754"/>
      <c r="C77" s="17"/>
      <c r="D77" s="17"/>
      <c r="E77" s="17"/>
      <c r="F77" s="17"/>
      <c r="G77" s="17"/>
      <c r="H77" s="17"/>
      <c r="I77" s="17"/>
      <c r="J77" s="17"/>
      <c r="K77" s="17"/>
      <c r="L77" s="17"/>
      <c r="M77" s="17"/>
      <c r="N77" s="17"/>
      <c r="O77" s="17"/>
      <c r="P77" s="17"/>
      <c r="Q77" s="17"/>
      <c r="R77" s="17"/>
      <c r="S77" s="17"/>
      <c r="T77" s="17"/>
      <c r="U77" s="17"/>
      <c r="V77" s="17"/>
      <c r="W77" s="17"/>
      <c r="X77" s="17"/>
      <c r="Y77" s="17"/>
      <c r="Z77" s="17"/>
      <c r="AA77" s="17"/>
      <c r="AB77" s="17"/>
      <c r="AC77" s="17"/>
      <c r="AD77" s="17"/>
      <c r="AE77" s="17"/>
      <c r="AF77" s="17"/>
      <c r="AG77" s="17"/>
      <c r="AH77" s="17"/>
      <c r="AI77" s="17"/>
      <c r="AJ77" s="17"/>
      <c r="AK77" s="17"/>
      <c r="AL77" s="17"/>
      <c r="AM77" s="17"/>
      <c r="AN77" s="17"/>
      <c r="AO77" s="17"/>
      <c r="AP77" s="17"/>
      <c r="AQ77" s="17"/>
    </row>
    <row r="78" spans="2:51" ht="15.95" customHeight="1" x14ac:dyDescent="0.25">
      <c r="B78" s="754">
        <v>32</v>
      </c>
      <c r="C78" s="17"/>
      <c r="D78" s="17"/>
      <c r="E78" s="17"/>
      <c r="F78" s="17"/>
      <c r="G78" s="17"/>
      <c r="H78" s="17"/>
      <c r="I78" s="17"/>
      <c r="J78" s="17"/>
      <c r="K78" s="17"/>
      <c r="L78" s="17"/>
      <c r="M78" s="17"/>
      <c r="N78" s="17"/>
      <c r="O78" s="17"/>
      <c r="P78" s="17"/>
      <c r="Q78" s="17"/>
      <c r="R78" s="17"/>
      <c r="S78" s="17"/>
      <c r="T78" s="17"/>
      <c r="U78" s="17"/>
      <c r="V78" s="17"/>
      <c r="W78" s="17"/>
      <c r="X78" s="17"/>
      <c r="Y78" s="17"/>
      <c r="Z78" s="17"/>
      <c r="AA78" s="17"/>
      <c r="AB78" s="17"/>
      <c r="AC78" s="17"/>
      <c r="AD78" s="17"/>
      <c r="AE78" s="17"/>
      <c r="AF78" s="17"/>
      <c r="AG78" s="17"/>
      <c r="AH78" s="17"/>
      <c r="AI78" s="17"/>
      <c r="AJ78" s="17"/>
      <c r="AK78" s="17"/>
      <c r="AL78" s="17"/>
      <c r="AM78" s="17"/>
      <c r="AN78" s="17"/>
      <c r="AO78" s="17"/>
      <c r="AP78" s="17"/>
      <c r="AQ78" s="17"/>
    </row>
    <row r="79" spans="2:51" ht="15.95" customHeight="1" x14ac:dyDescent="0.25">
      <c r="B79" s="754"/>
      <c r="C79" s="17"/>
      <c r="D79" s="17"/>
      <c r="E79" s="17"/>
      <c r="F79" s="17"/>
      <c r="G79" s="17"/>
      <c r="H79" s="17"/>
      <c r="I79" s="17"/>
      <c r="J79" s="17"/>
      <c r="K79" s="17"/>
      <c r="L79" s="17"/>
      <c r="M79" s="17"/>
      <c r="N79" s="17"/>
      <c r="O79" s="17"/>
      <c r="P79" s="17"/>
      <c r="Q79" s="17"/>
      <c r="R79" s="17"/>
      <c r="S79" s="17"/>
      <c r="T79" s="17"/>
      <c r="U79" s="17"/>
      <c r="V79" s="17"/>
      <c r="W79" s="17"/>
      <c r="X79" s="17"/>
      <c r="Y79" s="17"/>
      <c r="Z79" s="17"/>
      <c r="AA79" s="17"/>
      <c r="AB79" s="17"/>
      <c r="AC79" s="17"/>
      <c r="AD79" s="17"/>
      <c r="AE79" s="17"/>
      <c r="AF79" s="17"/>
      <c r="AG79" s="17"/>
      <c r="AH79" s="17"/>
      <c r="AI79" s="17"/>
      <c r="AJ79" s="17"/>
      <c r="AK79" s="17"/>
      <c r="AL79" s="17"/>
      <c r="AM79" s="17"/>
      <c r="AN79" s="17"/>
      <c r="AO79" s="17"/>
      <c r="AP79" s="17"/>
      <c r="AQ79" s="17"/>
    </row>
    <row r="80" spans="2:51" ht="15.95" customHeight="1" x14ac:dyDescent="0.25">
      <c r="B80" s="754">
        <v>33</v>
      </c>
      <c r="C80" s="17"/>
      <c r="D80" s="17"/>
      <c r="E80" s="17"/>
      <c r="F80" s="17"/>
      <c r="G80" s="17"/>
      <c r="H80" s="17"/>
      <c r="I80" s="17"/>
      <c r="J80" s="17"/>
      <c r="K80" s="17"/>
      <c r="L80" s="17"/>
      <c r="M80" s="17"/>
      <c r="N80" s="17"/>
      <c r="O80" s="17"/>
      <c r="P80" s="17"/>
      <c r="Q80" s="17"/>
      <c r="R80" s="17"/>
      <c r="S80" s="17"/>
      <c r="T80" s="17"/>
      <c r="U80" s="17"/>
      <c r="V80" s="17"/>
      <c r="W80" s="17"/>
      <c r="X80" s="17"/>
      <c r="Y80" s="17"/>
      <c r="Z80" s="17"/>
      <c r="AA80" s="17"/>
      <c r="AB80" s="17"/>
      <c r="AC80" s="17"/>
      <c r="AD80" s="17"/>
      <c r="AE80" s="17"/>
      <c r="AF80" s="17"/>
      <c r="AG80" s="17"/>
      <c r="AH80" s="17"/>
      <c r="AI80" s="17"/>
      <c r="AJ80" s="17"/>
      <c r="AK80" s="17"/>
      <c r="AL80" s="17"/>
      <c r="AM80" s="17"/>
      <c r="AN80" s="17"/>
      <c r="AO80" s="17"/>
      <c r="AP80" s="17"/>
      <c r="AQ80" s="17"/>
    </row>
    <row r="81" spans="2:43" ht="15.95" customHeight="1" x14ac:dyDescent="0.25">
      <c r="B81" s="754"/>
      <c r="C81" s="17"/>
      <c r="D81" s="17"/>
      <c r="E81" s="17"/>
      <c r="F81" s="17"/>
      <c r="G81" s="17"/>
      <c r="H81" s="17"/>
      <c r="I81" s="17"/>
      <c r="J81" s="17"/>
      <c r="K81" s="17"/>
      <c r="L81" s="17"/>
      <c r="M81" s="17"/>
      <c r="N81" s="17"/>
      <c r="O81" s="17"/>
      <c r="P81" s="17"/>
      <c r="Q81" s="17"/>
      <c r="R81" s="17"/>
      <c r="S81" s="17"/>
      <c r="T81" s="17"/>
      <c r="U81" s="17"/>
      <c r="V81" s="17"/>
      <c r="W81" s="17"/>
      <c r="X81" s="17"/>
      <c r="Y81" s="17"/>
      <c r="Z81" s="17"/>
      <c r="AA81" s="17"/>
      <c r="AB81" s="17"/>
      <c r="AC81" s="17"/>
      <c r="AD81" s="17"/>
      <c r="AE81" s="17"/>
      <c r="AF81" s="17"/>
      <c r="AG81" s="17"/>
      <c r="AH81" s="17"/>
      <c r="AI81" s="17"/>
      <c r="AJ81" s="17"/>
      <c r="AK81" s="17"/>
      <c r="AL81" s="17"/>
      <c r="AM81" s="17"/>
      <c r="AN81" s="17"/>
      <c r="AO81" s="17"/>
      <c r="AP81" s="17"/>
      <c r="AQ81" s="17"/>
    </row>
    <row r="82" spans="2:43" ht="15.95" customHeight="1" x14ac:dyDescent="0.25">
      <c r="B82" s="754">
        <v>34</v>
      </c>
      <c r="C82" s="17"/>
      <c r="D82" s="17"/>
      <c r="E82" s="17"/>
      <c r="F82" s="17"/>
      <c r="G82" s="17"/>
      <c r="H82" s="17"/>
      <c r="I82" s="17"/>
      <c r="J82" s="17"/>
      <c r="K82" s="17"/>
      <c r="L82" s="17"/>
      <c r="M82" s="17"/>
      <c r="N82" s="17"/>
      <c r="O82" s="17"/>
      <c r="P82" s="17"/>
      <c r="Q82" s="17"/>
      <c r="R82" s="17"/>
      <c r="S82" s="17"/>
      <c r="T82" s="17"/>
      <c r="U82" s="17"/>
      <c r="V82" s="17"/>
      <c r="W82" s="17"/>
      <c r="X82" s="17"/>
      <c r="Y82" s="17"/>
      <c r="Z82" s="17"/>
      <c r="AA82" s="17"/>
      <c r="AB82" s="17"/>
      <c r="AC82" s="17"/>
      <c r="AD82" s="17"/>
      <c r="AE82" s="17"/>
      <c r="AF82" s="17"/>
      <c r="AG82" s="17"/>
      <c r="AH82" s="17"/>
      <c r="AI82" s="17"/>
      <c r="AJ82" s="17"/>
      <c r="AK82" s="17"/>
      <c r="AL82" s="17"/>
      <c r="AM82" s="17"/>
      <c r="AN82" s="17"/>
      <c r="AO82" s="17"/>
      <c r="AP82" s="17"/>
      <c r="AQ82" s="17"/>
    </row>
    <row r="83" spans="2:43" ht="15.95" customHeight="1" x14ac:dyDescent="0.25">
      <c r="B83" s="754"/>
      <c r="C83" s="17"/>
      <c r="D83" s="17"/>
      <c r="E83" s="17"/>
      <c r="F83" s="17"/>
      <c r="G83" s="17"/>
      <c r="H83" s="17"/>
      <c r="I83" s="17"/>
      <c r="J83" s="17"/>
      <c r="K83" s="17"/>
      <c r="L83" s="17"/>
      <c r="M83" s="17"/>
      <c r="N83" s="17"/>
      <c r="O83" s="17"/>
      <c r="P83" s="17"/>
      <c r="Q83" s="17"/>
      <c r="R83" s="17"/>
      <c r="S83" s="17"/>
      <c r="T83" s="17"/>
      <c r="U83" s="17"/>
      <c r="V83" s="17"/>
      <c r="W83" s="17"/>
      <c r="X83" s="17"/>
      <c r="Y83" s="17"/>
      <c r="Z83" s="17"/>
      <c r="AA83" s="17"/>
      <c r="AB83" s="17"/>
      <c r="AC83" s="17"/>
      <c r="AD83" s="17"/>
      <c r="AE83" s="17"/>
      <c r="AF83" s="17"/>
      <c r="AG83" s="17"/>
      <c r="AH83" s="17"/>
      <c r="AI83" s="17"/>
      <c r="AJ83" s="17"/>
      <c r="AK83" s="17"/>
      <c r="AL83" s="17"/>
      <c r="AM83" s="17"/>
      <c r="AN83" s="17"/>
      <c r="AO83" s="17"/>
      <c r="AP83" s="17"/>
      <c r="AQ83" s="17"/>
    </row>
    <row r="84" spans="2:43" ht="15.95" customHeight="1" x14ac:dyDescent="0.25">
      <c r="B84" s="754">
        <v>35</v>
      </c>
      <c r="C84" s="17"/>
      <c r="D84" s="17"/>
      <c r="E84" s="17"/>
      <c r="F84" s="17"/>
      <c r="G84" s="17"/>
      <c r="H84" s="17"/>
      <c r="I84" s="17"/>
      <c r="J84" s="17"/>
      <c r="K84" s="17"/>
      <c r="L84" s="17"/>
      <c r="M84" s="17"/>
      <c r="N84" s="17"/>
      <c r="O84" s="17"/>
      <c r="P84" s="17"/>
      <c r="Q84" s="17"/>
      <c r="R84" s="17"/>
      <c r="S84" s="17"/>
      <c r="T84" s="17"/>
      <c r="U84" s="17"/>
      <c r="V84" s="17"/>
      <c r="W84" s="17"/>
      <c r="X84" s="17"/>
      <c r="Y84" s="17"/>
      <c r="Z84" s="17"/>
      <c r="AA84" s="17"/>
      <c r="AB84" s="17"/>
      <c r="AC84" s="17"/>
      <c r="AD84" s="17"/>
      <c r="AE84" s="17"/>
      <c r="AF84" s="17"/>
      <c r="AG84" s="17"/>
      <c r="AH84" s="17"/>
      <c r="AI84" s="17"/>
      <c r="AJ84" s="17"/>
      <c r="AK84" s="17"/>
      <c r="AL84" s="17"/>
      <c r="AM84" s="17"/>
      <c r="AN84" s="17"/>
      <c r="AO84" s="17"/>
      <c r="AP84" s="17"/>
      <c r="AQ84" s="17"/>
    </row>
    <row r="85" spans="2:43" ht="15.95" customHeight="1" x14ac:dyDescent="0.25">
      <c r="B85" s="754"/>
      <c r="C85" s="17"/>
      <c r="D85" s="17"/>
      <c r="E85" s="17"/>
      <c r="F85" s="17"/>
      <c r="G85" s="17"/>
      <c r="H85" s="17"/>
      <c r="I85" s="17"/>
      <c r="J85" s="17"/>
      <c r="K85" s="17"/>
      <c r="L85" s="17"/>
      <c r="M85" s="17"/>
      <c r="N85" s="17"/>
      <c r="O85" s="17"/>
      <c r="P85" s="17"/>
      <c r="Q85" s="17"/>
      <c r="R85" s="17"/>
      <c r="S85" s="17"/>
      <c r="T85" s="17"/>
      <c r="U85" s="17"/>
      <c r="V85" s="17"/>
      <c r="W85" s="17"/>
      <c r="X85" s="17"/>
      <c r="Y85" s="17"/>
      <c r="Z85" s="17"/>
      <c r="AA85" s="17"/>
      <c r="AB85" s="17"/>
      <c r="AC85" s="17"/>
      <c r="AD85" s="17"/>
      <c r="AE85" s="17"/>
      <c r="AF85" s="17"/>
      <c r="AG85" s="17"/>
      <c r="AH85" s="17"/>
      <c r="AI85" s="17"/>
      <c r="AJ85" s="17"/>
      <c r="AK85" s="17"/>
      <c r="AL85" s="17"/>
      <c r="AM85" s="17"/>
      <c r="AN85" s="17"/>
      <c r="AO85" s="17"/>
      <c r="AP85" s="17"/>
      <c r="AQ85" s="17"/>
    </row>
    <row r="86" spans="2:43" ht="15.95" customHeight="1" x14ac:dyDescent="0.25">
      <c r="B86" s="754">
        <v>36</v>
      </c>
      <c r="C86" s="17"/>
      <c r="D86" s="17"/>
      <c r="E86" s="17"/>
      <c r="F86" s="17"/>
      <c r="G86" s="17"/>
      <c r="H86" s="17"/>
      <c r="I86" s="17"/>
      <c r="J86" s="17"/>
      <c r="K86" s="17"/>
      <c r="L86" s="17"/>
      <c r="M86" s="17"/>
      <c r="N86" s="17"/>
      <c r="O86" s="17"/>
      <c r="P86" s="17"/>
      <c r="Q86" s="17"/>
      <c r="R86" s="17"/>
      <c r="S86" s="17"/>
      <c r="T86" s="17"/>
      <c r="U86" s="17"/>
      <c r="V86" s="17"/>
      <c r="W86" s="17"/>
      <c r="X86" s="17"/>
      <c r="Y86" s="17"/>
      <c r="Z86" s="17"/>
      <c r="AA86" s="17"/>
      <c r="AB86" s="17"/>
      <c r="AC86" s="17"/>
      <c r="AD86" s="17"/>
      <c r="AE86" s="17"/>
      <c r="AF86" s="17"/>
      <c r="AG86" s="17"/>
      <c r="AH86" s="17"/>
      <c r="AI86" s="17"/>
      <c r="AJ86" s="17"/>
      <c r="AK86" s="17"/>
      <c r="AL86" s="17"/>
      <c r="AM86" s="17"/>
      <c r="AN86" s="17"/>
      <c r="AO86" s="17"/>
      <c r="AP86" s="17"/>
      <c r="AQ86" s="17"/>
    </row>
    <row r="87" spans="2:43" ht="15.95" customHeight="1" x14ac:dyDescent="0.25">
      <c r="B87" s="754"/>
      <c r="C87" s="17"/>
      <c r="D87" s="17"/>
      <c r="E87" s="17"/>
      <c r="F87" s="17"/>
      <c r="G87" s="17"/>
      <c r="H87" s="17"/>
      <c r="I87" s="17"/>
      <c r="J87" s="17"/>
      <c r="K87" s="17"/>
      <c r="L87" s="17"/>
      <c r="M87" s="17"/>
      <c r="N87" s="17"/>
      <c r="O87" s="17"/>
      <c r="P87" s="17"/>
      <c r="Q87" s="17"/>
      <c r="R87" s="17"/>
      <c r="S87" s="17"/>
      <c r="T87" s="17"/>
      <c r="U87" s="17"/>
      <c r="V87" s="17"/>
      <c r="W87" s="17"/>
      <c r="X87" s="17"/>
      <c r="Y87" s="17"/>
      <c r="Z87" s="17"/>
      <c r="AA87" s="17"/>
      <c r="AB87" s="17"/>
      <c r="AC87" s="17"/>
      <c r="AD87" s="17"/>
      <c r="AE87" s="17"/>
      <c r="AF87" s="17"/>
      <c r="AG87" s="17"/>
      <c r="AH87" s="17"/>
      <c r="AI87" s="17"/>
      <c r="AJ87" s="17"/>
      <c r="AK87" s="17"/>
      <c r="AL87" s="17"/>
      <c r="AM87" s="17"/>
      <c r="AN87" s="17"/>
      <c r="AO87" s="17"/>
      <c r="AP87" s="17"/>
      <c r="AQ87" s="17"/>
    </row>
    <row r="88" spans="2:43" ht="15.95" customHeight="1" x14ac:dyDescent="0.25">
      <c r="B88" s="754">
        <v>37</v>
      </c>
      <c r="C88" s="17"/>
      <c r="D88" s="17"/>
      <c r="E88" s="17"/>
      <c r="F88" s="17"/>
      <c r="G88" s="17"/>
      <c r="H88" s="17"/>
      <c r="I88" s="17"/>
      <c r="J88" s="17"/>
      <c r="K88" s="17"/>
      <c r="L88" s="17"/>
      <c r="M88" s="17"/>
      <c r="N88" s="17"/>
      <c r="O88" s="17"/>
      <c r="P88" s="17"/>
      <c r="Q88" s="17"/>
      <c r="R88" s="17"/>
      <c r="S88" s="17"/>
      <c r="T88" s="17"/>
      <c r="U88" s="17"/>
      <c r="V88" s="17"/>
      <c r="W88" s="17"/>
      <c r="X88" s="17"/>
      <c r="Y88" s="17"/>
      <c r="Z88" s="17"/>
      <c r="AA88" s="17"/>
      <c r="AB88" s="17"/>
      <c r="AC88" s="17"/>
      <c r="AD88" s="17"/>
      <c r="AE88" s="17"/>
      <c r="AF88" s="17"/>
      <c r="AG88" s="17"/>
      <c r="AH88" s="17"/>
      <c r="AI88" s="17"/>
      <c r="AJ88" s="17"/>
      <c r="AK88" s="17"/>
      <c r="AL88" s="17"/>
      <c r="AM88" s="17"/>
      <c r="AN88" s="17"/>
      <c r="AO88" s="17"/>
      <c r="AP88" s="17"/>
      <c r="AQ88" s="17"/>
    </row>
    <row r="89" spans="2:43" ht="15.95" customHeight="1" x14ac:dyDescent="0.25">
      <c r="B89" s="754"/>
      <c r="C89" s="17"/>
      <c r="D89" s="17"/>
      <c r="E89" s="17"/>
      <c r="F89" s="17"/>
      <c r="G89" s="17"/>
      <c r="H89" s="17"/>
      <c r="I89" s="17"/>
      <c r="J89" s="17"/>
      <c r="K89" s="17"/>
      <c r="L89" s="17"/>
      <c r="M89" s="17"/>
      <c r="N89" s="17"/>
      <c r="O89" s="17"/>
      <c r="P89" s="17"/>
      <c r="Q89" s="17"/>
      <c r="R89" s="17"/>
      <c r="S89" s="17"/>
      <c r="T89" s="17"/>
      <c r="U89" s="17"/>
      <c r="V89" s="17"/>
      <c r="W89" s="17"/>
      <c r="X89" s="17"/>
      <c r="Y89" s="17"/>
      <c r="Z89" s="17"/>
      <c r="AA89" s="17"/>
      <c r="AB89" s="17"/>
      <c r="AC89" s="17"/>
      <c r="AD89" s="17"/>
      <c r="AE89" s="17"/>
      <c r="AF89" s="17"/>
      <c r="AG89" s="17"/>
      <c r="AH89" s="17"/>
      <c r="AI89" s="17"/>
      <c r="AJ89" s="17"/>
      <c r="AK89" s="17"/>
      <c r="AL89" s="17"/>
      <c r="AM89" s="17"/>
      <c r="AN89" s="17"/>
      <c r="AO89" s="17"/>
      <c r="AP89" s="17"/>
      <c r="AQ89" s="17"/>
    </row>
    <row r="90" spans="2:43" ht="15.95" customHeight="1" x14ac:dyDescent="0.25">
      <c r="B90" s="754">
        <v>38</v>
      </c>
      <c r="C90" s="17"/>
      <c r="D90" s="17"/>
      <c r="E90" s="17"/>
      <c r="F90" s="17"/>
      <c r="G90" s="17"/>
      <c r="H90" s="17"/>
      <c r="I90" s="17"/>
      <c r="J90" s="17"/>
      <c r="K90" s="17"/>
      <c r="L90" s="17"/>
      <c r="M90" s="17"/>
      <c r="N90" s="17"/>
      <c r="O90" s="17"/>
      <c r="P90" s="17"/>
      <c r="Q90" s="17"/>
      <c r="R90" s="17"/>
      <c r="S90" s="17"/>
      <c r="T90" s="17"/>
      <c r="U90" s="17"/>
      <c r="V90" s="17"/>
      <c r="W90" s="17"/>
      <c r="X90" s="17"/>
      <c r="Y90" s="17"/>
      <c r="Z90" s="17"/>
      <c r="AA90" s="17"/>
      <c r="AB90" s="17"/>
      <c r="AC90" s="17"/>
      <c r="AD90" s="17"/>
      <c r="AE90" s="17"/>
      <c r="AF90" s="17"/>
      <c r="AG90" s="17"/>
      <c r="AH90" s="17"/>
      <c r="AI90" s="17"/>
      <c r="AJ90" s="17"/>
      <c r="AK90" s="17"/>
      <c r="AL90" s="17"/>
      <c r="AM90" s="17"/>
      <c r="AN90" s="17"/>
      <c r="AO90" s="17"/>
      <c r="AP90" s="17"/>
      <c r="AQ90" s="17"/>
    </row>
    <row r="91" spans="2:43" ht="15.95" customHeight="1" x14ac:dyDescent="0.25">
      <c r="B91" s="754"/>
      <c r="C91" s="17"/>
      <c r="D91" s="17"/>
      <c r="E91" s="17"/>
      <c r="F91" s="17"/>
      <c r="G91" s="17"/>
      <c r="H91" s="17"/>
      <c r="I91" s="17"/>
      <c r="J91" s="17"/>
      <c r="K91" s="17"/>
      <c r="L91" s="17"/>
      <c r="M91" s="17"/>
      <c r="N91" s="17"/>
      <c r="O91" s="17"/>
      <c r="P91" s="17"/>
      <c r="Q91" s="17"/>
      <c r="R91" s="17"/>
      <c r="S91" s="17"/>
      <c r="T91" s="17"/>
      <c r="U91" s="17"/>
      <c r="V91" s="17"/>
      <c r="W91" s="17"/>
      <c r="X91" s="17"/>
      <c r="Y91" s="17"/>
      <c r="Z91" s="17"/>
      <c r="AA91" s="17"/>
      <c r="AB91" s="17"/>
      <c r="AC91" s="17"/>
      <c r="AD91" s="17"/>
      <c r="AE91" s="17"/>
      <c r="AF91" s="17"/>
      <c r="AG91" s="17"/>
      <c r="AH91" s="17"/>
      <c r="AI91" s="17"/>
      <c r="AJ91" s="17"/>
      <c r="AK91" s="17"/>
      <c r="AL91" s="17"/>
      <c r="AM91" s="17"/>
      <c r="AN91" s="17"/>
      <c r="AO91" s="17"/>
      <c r="AP91" s="17"/>
      <c r="AQ91" s="17"/>
    </row>
    <row r="92" spans="2:43" ht="15.95" customHeight="1" x14ac:dyDescent="0.25">
      <c r="B92" s="754">
        <v>39</v>
      </c>
      <c r="C92" s="17"/>
      <c r="D92" s="17"/>
      <c r="E92" s="17"/>
      <c r="F92" s="17"/>
      <c r="G92" s="17"/>
      <c r="H92" s="17"/>
      <c r="I92" s="17"/>
      <c r="J92" s="17"/>
      <c r="K92" s="17"/>
      <c r="L92" s="17"/>
      <c r="M92" s="17"/>
      <c r="N92" s="17"/>
      <c r="O92" s="17"/>
      <c r="P92" s="17"/>
      <c r="Q92" s="17"/>
      <c r="R92" s="17"/>
      <c r="S92" s="17"/>
      <c r="T92" s="17"/>
      <c r="U92" s="17"/>
      <c r="V92" s="17"/>
      <c r="W92" s="17"/>
      <c r="X92" s="17"/>
      <c r="Y92" s="17"/>
      <c r="Z92" s="17"/>
      <c r="AA92" s="17"/>
      <c r="AB92" s="17"/>
      <c r="AC92" s="17"/>
      <c r="AD92" s="17"/>
      <c r="AE92" s="17"/>
      <c r="AF92" s="17"/>
      <c r="AG92" s="17"/>
      <c r="AH92" s="17"/>
      <c r="AI92" s="17"/>
      <c r="AJ92" s="17"/>
      <c r="AK92" s="17"/>
      <c r="AL92" s="17"/>
      <c r="AM92" s="17"/>
      <c r="AN92" s="17"/>
      <c r="AO92" s="17"/>
      <c r="AP92" s="17"/>
      <c r="AQ92" s="17"/>
    </row>
    <row r="93" spans="2:43" ht="15.95" customHeight="1" x14ac:dyDescent="0.25">
      <c r="B93" s="754"/>
      <c r="C93" s="17"/>
      <c r="D93" s="17"/>
      <c r="E93" s="17"/>
      <c r="F93" s="17"/>
      <c r="G93" s="17"/>
      <c r="H93" s="17"/>
      <c r="I93" s="17"/>
      <c r="J93" s="17"/>
      <c r="K93" s="17"/>
      <c r="L93" s="17"/>
      <c r="M93" s="17"/>
      <c r="N93" s="17"/>
      <c r="O93" s="17"/>
      <c r="P93" s="17"/>
      <c r="Q93" s="17"/>
      <c r="R93" s="17"/>
      <c r="S93" s="17"/>
      <c r="T93" s="17"/>
      <c r="U93" s="17"/>
      <c r="V93" s="17"/>
      <c r="W93" s="17"/>
      <c r="X93" s="17"/>
      <c r="Y93" s="17"/>
      <c r="Z93" s="17"/>
      <c r="AA93" s="17"/>
      <c r="AB93" s="17"/>
      <c r="AC93" s="17"/>
      <c r="AD93" s="17"/>
      <c r="AE93" s="17"/>
      <c r="AF93" s="17"/>
      <c r="AG93" s="17"/>
      <c r="AH93" s="17"/>
      <c r="AI93" s="17"/>
      <c r="AJ93" s="17"/>
      <c r="AK93" s="17"/>
      <c r="AL93" s="17"/>
      <c r="AM93" s="17"/>
      <c r="AN93" s="17"/>
      <c r="AO93" s="17"/>
      <c r="AP93" s="17"/>
      <c r="AQ93" s="17"/>
    </row>
    <row r="94" spans="2:43" ht="15.95" customHeight="1" x14ac:dyDescent="0.25">
      <c r="B94" s="754">
        <v>40</v>
      </c>
      <c r="C94" s="17"/>
      <c r="D94" s="17"/>
      <c r="E94" s="17"/>
      <c r="F94" s="17"/>
      <c r="G94" s="17"/>
      <c r="H94" s="17"/>
      <c r="I94" s="17"/>
      <c r="J94" s="17"/>
      <c r="K94" s="17"/>
      <c r="L94" s="17"/>
      <c r="M94" s="17"/>
      <c r="N94" s="17"/>
      <c r="O94" s="17"/>
      <c r="P94" s="17"/>
      <c r="Q94" s="17"/>
      <c r="R94" s="17"/>
      <c r="S94" s="17"/>
      <c r="T94" s="17"/>
      <c r="U94" s="17"/>
      <c r="V94" s="17"/>
      <c r="W94" s="17"/>
      <c r="X94" s="17"/>
      <c r="Y94" s="17"/>
      <c r="Z94" s="17"/>
      <c r="AA94" s="17"/>
      <c r="AB94" s="17"/>
      <c r="AC94" s="17"/>
      <c r="AD94" s="17"/>
      <c r="AE94" s="17"/>
      <c r="AF94" s="17"/>
      <c r="AG94" s="17"/>
      <c r="AH94" s="17"/>
      <c r="AI94" s="17"/>
      <c r="AJ94" s="17"/>
      <c r="AK94" s="17"/>
      <c r="AL94" s="17"/>
      <c r="AM94" s="17"/>
      <c r="AN94" s="17"/>
      <c r="AO94" s="17"/>
      <c r="AP94" s="17"/>
      <c r="AQ94" s="17"/>
    </row>
    <row r="95" spans="2:43" ht="15.95" customHeight="1" x14ac:dyDescent="0.25">
      <c r="B95" s="754"/>
      <c r="C95" s="17"/>
      <c r="D95" s="17"/>
      <c r="E95" s="17"/>
      <c r="F95" s="17"/>
      <c r="G95" s="17"/>
      <c r="H95" s="17"/>
      <c r="I95" s="17"/>
      <c r="J95" s="17"/>
      <c r="K95" s="17"/>
      <c r="L95" s="17"/>
      <c r="M95" s="17"/>
      <c r="N95" s="17"/>
      <c r="O95" s="17"/>
      <c r="P95" s="17"/>
      <c r="Q95" s="17"/>
      <c r="R95" s="17"/>
      <c r="S95" s="17"/>
      <c r="T95" s="17"/>
      <c r="U95" s="17"/>
      <c r="V95" s="17"/>
      <c r="W95" s="17"/>
      <c r="X95" s="17"/>
      <c r="Y95" s="17"/>
      <c r="Z95" s="17"/>
      <c r="AA95" s="17"/>
      <c r="AB95" s="17"/>
      <c r="AC95" s="17"/>
      <c r="AD95" s="17"/>
      <c r="AE95" s="17"/>
      <c r="AF95" s="17"/>
      <c r="AG95" s="17"/>
      <c r="AH95" s="17"/>
      <c r="AI95" s="17"/>
      <c r="AJ95" s="17"/>
      <c r="AK95" s="17"/>
      <c r="AL95" s="17"/>
      <c r="AM95" s="17"/>
      <c r="AN95" s="17"/>
      <c r="AO95" s="17"/>
      <c r="AP95" s="17"/>
      <c r="AQ95" s="17"/>
    </row>
    <row r="96" spans="2:43" ht="15.95" customHeight="1" x14ac:dyDescent="0.25">
      <c r="B96" s="754">
        <v>41</v>
      </c>
      <c r="C96" s="17"/>
      <c r="D96" s="17"/>
      <c r="E96" s="17"/>
      <c r="F96" s="17"/>
      <c r="G96" s="17"/>
      <c r="H96" s="17"/>
      <c r="I96" s="17"/>
      <c r="J96" s="17"/>
      <c r="K96" s="17"/>
      <c r="L96" s="17"/>
      <c r="M96" s="17"/>
      <c r="N96" s="17"/>
      <c r="O96" s="17"/>
      <c r="P96" s="17"/>
      <c r="Q96" s="17"/>
      <c r="R96" s="17"/>
      <c r="S96" s="17"/>
      <c r="T96" s="17"/>
      <c r="U96" s="17"/>
      <c r="V96" s="17"/>
      <c r="W96" s="17"/>
      <c r="X96" s="17"/>
      <c r="Y96" s="17"/>
      <c r="Z96" s="17"/>
      <c r="AA96" s="17"/>
      <c r="AB96" s="17"/>
      <c r="AC96" s="17"/>
      <c r="AD96" s="17"/>
      <c r="AE96" s="17"/>
      <c r="AF96" s="17"/>
      <c r="AG96" s="17"/>
      <c r="AH96" s="17"/>
      <c r="AI96" s="17"/>
      <c r="AJ96" s="17"/>
      <c r="AK96" s="17"/>
      <c r="AL96" s="17"/>
      <c r="AM96" s="17"/>
      <c r="AN96" s="17"/>
      <c r="AO96" s="17"/>
      <c r="AP96" s="17"/>
      <c r="AQ96" s="17"/>
    </row>
    <row r="97" spans="2:43" ht="15.95" customHeight="1" x14ac:dyDescent="0.25">
      <c r="B97" s="754"/>
      <c r="C97" s="17"/>
      <c r="D97" s="17"/>
      <c r="E97" s="17"/>
      <c r="F97" s="17"/>
      <c r="G97" s="17"/>
      <c r="H97" s="17"/>
      <c r="I97" s="17"/>
      <c r="J97" s="17"/>
      <c r="K97" s="17"/>
      <c r="L97" s="17"/>
      <c r="M97" s="17"/>
      <c r="N97" s="17"/>
      <c r="O97" s="17"/>
      <c r="P97" s="17"/>
      <c r="Q97" s="17"/>
      <c r="R97" s="17"/>
      <c r="S97" s="17"/>
      <c r="T97" s="17"/>
      <c r="U97" s="17"/>
      <c r="V97" s="17"/>
      <c r="W97" s="17"/>
      <c r="X97" s="17"/>
      <c r="Y97" s="17"/>
      <c r="Z97" s="17"/>
      <c r="AA97" s="17"/>
      <c r="AB97" s="17"/>
      <c r="AC97" s="17"/>
      <c r="AD97" s="17"/>
      <c r="AE97" s="17"/>
      <c r="AF97" s="17"/>
      <c r="AG97" s="17"/>
      <c r="AH97" s="17"/>
      <c r="AI97" s="17"/>
      <c r="AJ97" s="17"/>
      <c r="AK97" s="17"/>
      <c r="AL97" s="17"/>
      <c r="AM97" s="17"/>
      <c r="AN97" s="17"/>
      <c r="AO97" s="17"/>
      <c r="AP97" s="17"/>
      <c r="AQ97" s="17"/>
    </row>
    <row r="98" spans="2:43" ht="15.95" customHeight="1" x14ac:dyDescent="0.25">
      <c r="B98" s="754">
        <v>42</v>
      </c>
      <c r="C98" s="17"/>
      <c r="D98" s="17"/>
      <c r="E98" s="17"/>
      <c r="F98" s="17"/>
      <c r="G98" s="17"/>
      <c r="H98" s="17"/>
      <c r="I98" s="17"/>
      <c r="J98" s="17"/>
      <c r="K98" s="17"/>
      <c r="L98" s="17"/>
      <c r="M98" s="17"/>
      <c r="N98" s="17"/>
      <c r="O98" s="17"/>
      <c r="P98" s="17"/>
      <c r="Q98" s="17"/>
      <c r="R98" s="17"/>
      <c r="S98" s="17"/>
      <c r="T98" s="17"/>
      <c r="U98" s="17"/>
      <c r="V98" s="17"/>
      <c r="W98" s="17"/>
      <c r="X98" s="17"/>
      <c r="Y98" s="17"/>
      <c r="Z98" s="17"/>
      <c r="AA98" s="17"/>
      <c r="AB98" s="17"/>
      <c r="AC98" s="17"/>
      <c r="AD98" s="17"/>
      <c r="AE98" s="17"/>
      <c r="AF98" s="17"/>
      <c r="AG98" s="17"/>
      <c r="AH98" s="17"/>
      <c r="AI98" s="17"/>
      <c r="AJ98" s="17"/>
      <c r="AK98" s="17"/>
      <c r="AL98" s="17"/>
      <c r="AM98" s="17"/>
      <c r="AN98" s="17"/>
      <c r="AO98" s="17"/>
      <c r="AP98" s="17"/>
      <c r="AQ98" s="17"/>
    </row>
    <row r="99" spans="2:43" ht="15.95" customHeight="1" x14ac:dyDescent="0.25">
      <c r="B99" s="754"/>
      <c r="C99" s="17"/>
      <c r="D99" s="17"/>
      <c r="E99" s="17"/>
      <c r="F99" s="17"/>
      <c r="G99" s="17"/>
      <c r="H99" s="17"/>
      <c r="I99" s="17"/>
      <c r="J99" s="17"/>
      <c r="K99" s="17"/>
      <c r="L99" s="17"/>
      <c r="M99" s="17"/>
      <c r="N99" s="17"/>
      <c r="O99" s="17"/>
      <c r="P99" s="17"/>
      <c r="Q99" s="17"/>
      <c r="R99" s="17"/>
      <c r="S99" s="17"/>
      <c r="T99" s="17"/>
      <c r="U99" s="17"/>
      <c r="V99" s="17"/>
      <c r="W99" s="17"/>
      <c r="X99" s="17"/>
      <c r="Y99" s="17"/>
      <c r="Z99" s="17"/>
      <c r="AA99" s="17"/>
      <c r="AB99" s="17"/>
      <c r="AC99" s="17"/>
      <c r="AD99" s="17"/>
      <c r="AE99" s="17"/>
      <c r="AF99" s="17"/>
      <c r="AG99" s="17"/>
      <c r="AH99" s="17"/>
      <c r="AI99" s="17"/>
      <c r="AJ99" s="17"/>
      <c r="AK99" s="17"/>
      <c r="AL99" s="17"/>
      <c r="AM99" s="17"/>
      <c r="AN99" s="17"/>
      <c r="AO99" s="17"/>
      <c r="AP99" s="17"/>
      <c r="AQ99" s="17"/>
    </row>
    <row r="100" spans="2:43" ht="15.95" customHeight="1" x14ac:dyDescent="0.25">
      <c r="B100" s="754">
        <v>43</v>
      </c>
      <c r="C100" s="17"/>
      <c r="D100" s="17"/>
      <c r="E100" s="17"/>
      <c r="F100" s="17"/>
      <c r="G100" s="17"/>
      <c r="H100" s="17"/>
      <c r="I100" s="17"/>
      <c r="J100" s="17"/>
      <c r="K100" s="17"/>
      <c r="L100" s="17"/>
      <c r="M100" s="17"/>
      <c r="N100" s="17"/>
      <c r="O100" s="17"/>
      <c r="P100" s="17"/>
      <c r="Q100" s="17"/>
      <c r="R100" s="17"/>
      <c r="S100" s="17"/>
      <c r="T100" s="17"/>
      <c r="U100" s="17"/>
      <c r="V100" s="17"/>
      <c r="W100" s="17"/>
      <c r="X100" s="17"/>
      <c r="Y100" s="17"/>
      <c r="Z100" s="17"/>
      <c r="AA100" s="17"/>
      <c r="AB100" s="17"/>
      <c r="AC100" s="17"/>
      <c r="AD100" s="17"/>
      <c r="AE100" s="17"/>
      <c r="AF100" s="17"/>
      <c r="AG100" s="17"/>
      <c r="AH100" s="17"/>
      <c r="AI100" s="17"/>
      <c r="AJ100" s="17"/>
      <c r="AK100" s="17"/>
      <c r="AL100" s="17"/>
      <c r="AM100" s="17"/>
      <c r="AN100" s="17"/>
      <c r="AO100" s="17"/>
      <c r="AP100" s="17"/>
      <c r="AQ100" s="17"/>
    </row>
    <row r="101" spans="2:43" ht="15.95" customHeight="1" x14ac:dyDescent="0.25">
      <c r="B101" s="754"/>
      <c r="C101" s="17"/>
      <c r="D101" s="17"/>
      <c r="E101" s="17"/>
      <c r="F101" s="17"/>
      <c r="G101" s="17"/>
      <c r="H101" s="17"/>
      <c r="I101" s="17"/>
      <c r="J101" s="17"/>
      <c r="K101" s="17"/>
      <c r="L101" s="17"/>
      <c r="M101" s="17"/>
      <c r="N101" s="17"/>
      <c r="O101" s="17"/>
      <c r="P101" s="17"/>
      <c r="Q101" s="17"/>
      <c r="R101" s="17"/>
      <c r="S101" s="17"/>
      <c r="T101" s="17"/>
      <c r="U101" s="17"/>
      <c r="V101" s="17"/>
      <c r="W101" s="17"/>
      <c r="X101" s="17"/>
      <c r="Y101" s="17"/>
      <c r="Z101" s="17"/>
      <c r="AA101" s="17"/>
      <c r="AB101" s="17"/>
      <c r="AC101" s="17"/>
      <c r="AD101" s="17"/>
      <c r="AE101" s="17"/>
      <c r="AF101" s="17"/>
      <c r="AG101" s="17"/>
      <c r="AH101" s="17"/>
      <c r="AI101" s="17"/>
      <c r="AJ101" s="17"/>
      <c r="AK101" s="17"/>
      <c r="AL101" s="17"/>
      <c r="AM101" s="17"/>
      <c r="AN101" s="17"/>
      <c r="AO101" s="17"/>
      <c r="AP101" s="17"/>
      <c r="AQ101" s="17"/>
    </row>
    <row r="102" spans="2:43" ht="15.95" customHeight="1" x14ac:dyDescent="0.25">
      <c r="B102" s="754">
        <v>44</v>
      </c>
      <c r="C102" s="17"/>
      <c r="D102" s="17"/>
      <c r="E102" s="17"/>
      <c r="F102" s="17"/>
      <c r="G102" s="17"/>
      <c r="H102" s="17"/>
      <c r="I102" s="17"/>
      <c r="J102" s="17"/>
      <c r="K102" s="17"/>
      <c r="L102" s="17"/>
      <c r="M102" s="17"/>
      <c r="N102" s="17"/>
      <c r="O102" s="17"/>
      <c r="P102" s="17"/>
      <c r="Q102" s="17"/>
      <c r="R102" s="17"/>
      <c r="S102" s="17"/>
      <c r="T102" s="17"/>
      <c r="U102" s="17"/>
      <c r="V102" s="17"/>
      <c r="W102" s="17"/>
      <c r="X102" s="17"/>
      <c r="Y102" s="17"/>
      <c r="Z102" s="17"/>
      <c r="AA102" s="17"/>
      <c r="AB102" s="17"/>
      <c r="AC102" s="17"/>
      <c r="AD102" s="17"/>
      <c r="AE102" s="17"/>
      <c r="AF102" s="17"/>
      <c r="AG102" s="17"/>
      <c r="AH102" s="17"/>
      <c r="AI102" s="17"/>
      <c r="AJ102" s="17"/>
      <c r="AK102" s="17"/>
      <c r="AL102" s="17"/>
      <c r="AM102" s="17"/>
      <c r="AN102" s="17"/>
      <c r="AO102" s="17"/>
      <c r="AP102" s="17"/>
      <c r="AQ102" s="17"/>
    </row>
    <row r="103" spans="2:43" ht="15.95" customHeight="1" x14ac:dyDescent="0.25">
      <c r="B103" s="754"/>
      <c r="C103" s="17"/>
      <c r="D103" s="17"/>
      <c r="E103" s="17"/>
      <c r="F103" s="17"/>
      <c r="G103" s="17"/>
      <c r="H103" s="17"/>
      <c r="I103" s="17"/>
      <c r="J103" s="17"/>
      <c r="K103" s="17"/>
      <c r="L103" s="17"/>
      <c r="M103" s="17"/>
      <c r="N103" s="17"/>
      <c r="O103" s="17"/>
      <c r="P103" s="17"/>
      <c r="Q103" s="17"/>
      <c r="R103" s="17"/>
      <c r="S103" s="17"/>
      <c r="T103" s="17"/>
      <c r="U103" s="17"/>
      <c r="V103" s="17"/>
      <c r="W103" s="17"/>
      <c r="X103" s="17"/>
      <c r="Y103" s="17"/>
      <c r="Z103" s="17"/>
      <c r="AA103" s="17"/>
      <c r="AB103" s="17"/>
      <c r="AC103" s="17"/>
      <c r="AD103" s="17"/>
      <c r="AE103" s="17"/>
      <c r="AF103" s="17"/>
      <c r="AG103" s="17"/>
      <c r="AH103" s="17"/>
      <c r="AI103" s="17"/>
      <c r="AJ103" s="17"/>
      <c r="AK103" s="17"/>
      <c r="AL103" s="17"/>
      <c r="AM103" s="17"/>
      <c r="AN103" s="17"/>
      <c r="AO103" s="17"/>
      <c r="AP103" s="17"/>
      <c r="AQ103" s="17"/>
    </row>
    <row r="104" spans="2:43" ht="15.95" customHeight="1" x14ac:dyDescent="0.25">
      <c r="B104" s="754">
        <v>45</v>
      </c>
      <c r="C104" s="17"/>
      <c r="D104" s="17"/>
      <c r="E104" s="17"/>
      <c r="F104" s="17"/>
      <c r="G104" s="17"/>
      <c r="H104" s="17"/>
      <c r="I104" s="17"/>
      <c r="J104" s="17"/>
      <c r="K104" s="17"/>
      <c r="L104" s="17"/>
      <c r="M104" s="17"/>
      <c r="N104" s="17"/>
      <c r="O104" s="17"/>
      <c r="P104" s="17"/>
      <c r="Q104" s="17"/>
      <c r="R104" s="17"/>
      <c r="S104" s="17"/>
      <c r="T104" s="17"/>
      <c r="U104" s="17"/>
      <c r="V104" s="17"/>
      <c r="W104" s="17"/>
      <c r="X104" s="17"/>
      <c r="Y104" s="17"/>
      <c r="Z104" s="17"/>
      <c r="AA104" s="17"/>
      <c r="AB104" s="17"/>
      <c r="AC104" s="17"/>
      <c r="AD104" s="17"/>
      <c r="AE104" s="17"/>
      <c r="AF104" s="17"/>
      <c r="AG104" s="17"/>
      <c r="AH104" s="17"/>
      <c r="AI104" s="17"/>
      <c r="AJ104" s="17"/>
      <c r="AK104" s="17"/>
      <c r="AL104" s="17"/>
      <c r="AM104" s="17"/>
      <c r="AN104" s="17"/>
      <c r="AO104" s="17"/>
      <c r="AP104" s="17"/>
      <c r="AQ104" s="17"/>
    </row>
    <row r="105" spans="2:43" ht="15.95" customHeight="1" x14ac:dyDescent="0.25">
      <c r="B105" s="754"/>
      <c r="C105" s="17"/>
      <c r="D105" s="17"/>
      <c r="E105" s="17"/>
      <c r="F105" s="17"/>
      <c r="G105" s="17"/>
      <c r="H105" s="17"/>
      <c r="I105" s="17"/>
      <c r="J105" s="17"/>
      <c r="K105" s="17"/>
      <c r="L105" s="17"/>
      <c r="M105" s="17"/>
      <c r="N105" s="17"/>
      <c r="O105" s="17"/>
      <c r="P105" s="17"/>
      <c r="Q105" s="17"/>
      <c r="R105" s="17"/>
      <c r="S105" s="17"/>
      <c r="T105" s="17"/>
      <c r="U105" s="17"/>
      <c r="V105" s="17"/>
      <c r="W105" s="17"/>
      <c r="X105" s="17"/>
      <c r="Y105" s="17"/>
      <c r="Z105" s="17"/>
      <c r="AA105" s="17"/>
      <c r="AB105" s="17"/>
      <c r="AC105" s="17"/>
      <c r="AD105" s="17"/>
      <c r="AE105" s="17"/>
      <c r="AF105" s="17"/>
      <c r="AG105" s="17"/>
      <c r="AH105" s="17"/>
      <c r="AI105" s="17"/>
      <c r="AJ105" s="17"/>
      <c r="AK105" s="17"/>
      <c r="AL105" s="17"/>
      <c r="AM105" s="17"/>
      <c r="AN105" s="17"/>
      <c r="AO105" s="17"/>
      <c r="AP105" s="17"/>
      <c r="AQ105" s="17"/>
    </row>
    <row r="106" spans="2:43" ht="15.95" customHeight="1" x14ac:dyDescent="0.25">
      <c r="B106" s="754">
        <v>46</v>
      </c>
      <c r="C106" s="17"/>
      <c r="D106" s="17"/>
      <c r="E106" s="17"/>
      <c r="F106" s="17"/>
      <c r="G106" s="17"/>
      <c r="H106" s="17"/>
      <c r="I106" s="17"/>
      <c r="J106" s="17"/>
      <c r="K106" s="17"/>
      <c r="L106" s="17"/>
      <c r="M106" s="17"/>
      <c r="N106" s="17"/>
      <c r="O106" s="17"/>
      <c r="P106" s="17"/>
      <c r="Q106" s="17"/>
      <c r="R106" s="17"/>
      <c r="S106" s="17"/>
      <c r="T106" s="17"/>
      <c r="U106" s="17"/>
      <c r="V106" s="17"/>
      <c r="W106" s="17"/>
      <c r="X106" s="17"/>
      <c r="Y106" s="17"/>
      <c r="Z106" s="17"/>
      <c r="AA106" s="17"/>
      <c r="AB106" s="17"/>
      <c r="AC106" s="17"/>
      <c r="AD106" s="17"/>
      <c r="AE106" s="17"/>
      <c r="AF106" s="17"/>
      <c r="AG106" s="17"/>
      <c r="AH106" s="17"/>
      <c r="AI106" s="17"/>
      <c r="AJ106" s="17"/>
      <c r="AK106" s="17"/>
      <c r="AL106" s="17"/>
      <c r="AM106" s="17"/>
      <c r="AN106" s="17"/>
      <c r="AO106" s="17"/>
      <c r="AP106" s="17"/>
      <c r="AQ106" s="17"/>
    </row>
    <row r="107" spans="2:43" ht="15.95" customHeight="1" x14ac:dyDescent="0.25">
      <c r="B107" s="754"/>
      <c r="C107" s="17"/>
      <c r="D107" s="17"/>
      <c r="E107" s="17"/>
      <c r="F107" s="17"/>
      <c r="G107" s="17"/>
      <c r="H107" s="17"/>
      <c r="I107" s="17"/>
      <c r="J107" s="17"/>
      <c r="K107" s="17"/>
      <c r="L107" s="17"/>
      <c r="M107" s="17"/>
      <c r="N107" s="17"/>
      <c r="O107" s="17"/>
      <c r="P107" s="17"/>
      <c r="Q107" s="17"/>
      <c r="R107" s="17"/>
      <c r="S107" s="17"/>
      <c r="T107" s="17"/>
      <c r="U107" s="17"/>
      <c r="V107" s="17"/>
      <c r="W107" s="17"/>
      <c r="X107" s="17"/>
      <c r="Y107" s="17"/>
      <c r="Z107" s="17"/>
      <c r="AA107" s="17"/>
      <c r="AB107" s="17"/>
      <c r="AC107" s="17"/>
      <c r="AD107" s="17"/>
      <c r="AE107" s="17"/>
      <c r="AF107" s="17"/>
      <c r="AG107" s="17"/>
      <c r="AH107" s="17"/>
      <c r="AI107" s="17"/>
      <c r="AJ107" s="17"/>
      <c r="AK107" s="17"/>
      <c r="AL107" s="17"/>
      <c r="AM107" s="17"/>
      <c r="AN107" s="17"/>
      <c r="AO107" s="17"/>
      <c r="AP107" s="17"/>
      <c r="AQ107" s="17"/>
    </row>
    <row r="108" spans="2:43" ht="15.95" customHeight="1" x14ac:dyDescent="0.25">
      <c r="B108" s="754">
        <v>47</v>
      </c>
      <c r="C108" s="17"/>
      <c r="D108" s="17"/>
      <c r="E108" s="17"/>
      <c r="F108" s="17"/>
      <c r="G108" s="17"/>
      <c r="H108" s="17"/>
      <c r="I108" s="17"/>
      <c r="J108" s="17"/>
      <c r="K108" s="17"/>
      <c r="L108" s="17"/>
      <c r="M108" s="17"/>
      <c r="N108" s="17"/>
      <c r="O108" s="17"/>
      <c r="P108" s="17"/>
      <c r="Q108" s="17"/>
      <c r="R108" s="17"/>
      <c r="S108" s="17"/>
      <c r="T108" s="17"/>
      <c r="U108" s="17"/>
      <c r="V108" s="17"/>
      <c r="W108" s="17"/>
      <c r="X108" s="17"/>
      <c r="Y108" s="17"/>
      <c r="Z108" s="17"/>
      <c r="AA108" s="17"/>
      <c r="AB108" s="17"/>
      <c r="AC108" s="17"/>
      <c r="AD108" s="17"/>
      <c r="AE108" s="17"/>
      <c r="AF108" s="17"/>
      <c r="AG108" s="17"/>
      <c r="AH108" s="17"/>
      <c r="AI108" s="17"/>
      <c r="AJ108" s="17"/>
      <c r="AK108" s="17"/>
      <c r="AL108" s="17"/>
      <c r="AM108" s="17"/>
      <c r="AN108" s="17"/>
      <c r="AO108" s="17"/>
      <c r="AP108" s="17"/>
      <c r="AQ108" s="17"/>
    </row>
    <row r="109" spans="2:43" ht="15.95" customHeight="1" x14ac:dyDescent="0.25">
      <c r="B109" s="754"/>
      <c r="C109" s="17"/>
      <c r="D109" s="17"/>
      <c r="E109" s="17"/>
      <c r="F109" s="17"/>
      <c r="G109" s="17"/>
      <c r="H109" s="17"/>
      <c r="I109" s="17"/>
      <c r="J109" s="17"/>
      <c r="K109" s="17"/>
      <c r="L109" s="17"/>
      <c r="M109" s="17"/>
      <c r="N109" s="17"/>
      <c r="O109" s="17"/>
      <c r="P109" s="17"/>
      <c r="Q109" s="17"/>
      <c r="R109" s="17"/>
      <c r="S109" s="17"/>
      <c r="T109" s="17"/>
      <c r="U109" s="17"/>
      <c r="V109" s="17"/>
      <c r="W109" s="17"/>
      <c r="X109" s="17"/>
      <c r="Y109" s="17"/>
      <c r="Z109" s="17"/>
      <c r="AA109" s="17"/>
      <c r="AB109" s="17"/>
      <c r="AC109" s="17"/>
      <c r="AD109" s="17"/>
      <c r="AE109" s="17"/>
      <c r="AF109" s="17"/>
      <c r="AG109" s="17"/>
      <c r="AH109" s="17"/>
      <c r="AI109" s="17"/>
      <c r="AJ109" s="17"/>
      <c r="AK109" s="17"/>
      <c r="AL109" s="17"/>
      <c r="AM109" s="17"/>
      <c r="AN109" s="17"/>
      <c r="AO109" s="17"/>
      <c r="AP109" s="17"/>
      <c r="AQ109" s="17"/>
    </row>
    <row r="110" spans="2:43" ht="15.95" customHeight="1" x14ac:dyDescent="0.25">
      <c r="B110" s="754">
        <v>48</v>
      </c>
      <c r="C110" s="17"/>
      <c r="D110" s="17"/>
      <c r="E110" s="17"/>
      <c r="F110" s="17"/>
      <c r="G110" s="17"/>
      <c r="H110" s="17"/>
      <c r="I110" s="17"/>
      <c r="J110" s="17"/>
      <c r="K110" s="17"/>
      <c r="L110" s="17"/>
      <c r="M110" s="17"/>
      <c r="N110" s="17"/>
      <c r="O110" s="17"/>
      <c r="P110" s="17"/>
      <c r="Q110" s="17"/>
      <c r="R110" s="17"/>
      <c r="S110" s="17"/>
      <c r="T110" s="17"/>
      <c r="U110" s="17"/>
      <c r="V110" s="17"/>
      <c r="W110" s="17"/>
      <c r="X110" s="17"/>
      <c r="Y110" s="17"/>
      <c r="Z110" s="17"/>
      <c r="AA110" s="17"/>
      <c r="AB110" s="17"/>
      <c r="AC110" s="17"/>
      <c r="AD110" s="17"/>
      <c r="AE110" s="17"/>
      <c r="AF110" s="17"/>
      <c r="AG110" s="17"/>
      <c r="AH110" s="17"/>
      <c r="AI110" s="17"/>
      <c r="AJ110" s="17"/>
      <c r="AK110" s="17"/>
      <c r="AL110" s="17"/>
      <c r="AM110" s="17"/>
      <c r="AN110" s="17"/>
      <c r="AO110" s="17"/>
      <c r="AP110" s="17"/>
      <c r="AQ110" s="17"/>
    </row>
    <row r="111" spans="2:43" ht="15.95" customHeight="1" x14ac:dyDescent="0.25">
      <c r="B111" s="754"/>
      <c r="C111" s="17"/>
      <c r="D111" s="17"/>
      <c r="E111" s="17"/>
      <c r="F111" s="17"/>
      <c r="G111" s="17"/>
      <c r="H111" s="17"/>
      <c r="I111" s="17"/>
      <c r="J111" s="17"/>
      <c r="K111" s="17"/>
      <c r="L111" s="17"/>
      <c r="M111" s="17"/>
      <c r="N111" s="17"/>
      <c r="O111" s="17"/>
      <c r="P111" s="17"/>
      <c r="Q111" s="17"/>
      <c r="R111" s="17"/>
      <c r="S111" s="17"/>
      <c r="T111" s="17"/>
      <c r="U111" s="17"/>
      <c r="V111" s="17"/>
      <c r="W111" s="17"/>
      <c r="X111" s="17"/>
      <c r="Y111" s="17"/>
      <c r="Z111" s="17"/>
      <c r="AA111" s="17"/>
      <c r="AB111" s="17"/>
      <c r="AC111" s="17"/>
      <c r="AD111" s="17"/>
      <c r="AE111" s="17"/>
      <c r="AF111" s="17"/>
      <c r="AG111" s="17"/>
      <c r="AH111" s="17"/>
      <c r="AI111" s="17"/>
      <c r="AJ111" s="17"/>
      <c r="AK111" s="17"/>
      <c r="AL111" s="17"/>
      <c r="AM111" s="17"/>
      <c r="AN111" s="17"/>
      <c r="AO111" s="17"/>
      <c r="AP111" s="17"/>
      <c r="AQ111" s="17"/>
    </row>
    <row r="112" spans="2:43" ht="15.95" customHeight="1" x14ac:dyDescent="0.25">
      <c r="B112" s="754">
        <v>49</v>
      </c>
      <c r="C112" s="17"/>
      <c r="D112" s="17"/>
      <c r="E112" s="17"/>
      <c r="F112" s="17"/>
      <c r="G112" s="17"/>
      <c r="H112" s="17"/>
      <c r="I112" s="17"/>
      <c r="J112" s="17"/>
      <c r="K112" s="17"/>
      <c r="L112" s="17"/>
      <c r="M112" s="17"/>
      <c r="N112" s="17"/>
      <c r="O112" s="17"/>
      <c r="P112" s="17"/>
      <c r="Q112" s="17"/>
      <c r="R112" s="17"/>
      <c r="S112" s="17"/>
      <c r="T112" s="17"/>
      <c r="U112" s="17"/>
      <c r="V112" s="17"/>
      <c r="W112" s="17"/>
      <c r="X112" s="17"/>
      <c r="Y112" s="17"/>
      <c r="Z112" s="17"/>
      <c r="AA112" s="17"/>
      <c r="AB112" s="17"/>
      <c r="AC112" s="17"/>
      <c r="AD112" s="17"/>
      <c r="AE112" s="17"/>
      <c r="AF112" s="17"/>
      <c r="AG112" s="17"/>
      <c r="AH112" s="17"/>
      <c r="AI112" s="17"/>
      <c r="AJ112" s="17"/>
      <c r="AK112" s="17"/>
      <c r="AL112" s="17"/>
      <c r="AM112" s="17"/>
      <c r="AN112" s="17"/>
      <c r="AO112" s="17"/>
      <c r="AP112" s="17"/>
      <c r="AQ112" s="17"/>
    </row>
    <row r="113" spans="2:43" ht="15.95" customHeight="1" x14ac:dyDescent="0.25">
      <c r="B113" s="754"/>
      <c r="C113" s="17"/>
      <c r="D113" s="17"/>
      <c r="E113" s="17"/>
      <c r="F113" s="17"/>
      <c r="G113" s="17"/>
      <c r="H113" s="17"/>
      <c r="I113" s="17"/>
      <c r="J113" s="17"/>
      <c r="K113" s="17"/>
      <c r="L113" s="17"/>
      <c r="M113" s="17"/>
      <c r="N113" s="17"/>
      <c r="O113" s="17"/>
      <c r="P113" s="17"/>
      <c r="Q113" s="17"/>
      <c r="R113" s="17"/>
      <c r="S113" s="17"/>
      <c r="T113" s="17"/>
      <c r="U113" s="17"/>
      <c r="V113" s="17"/>
      <c r="W113" s="17"/>
      <c r="X113" s="17"/>
      <c r="Y113" s="17"/>
      <c r="Z113" s="17"/>
      <c r="AA113" s="17"/>
      <c r="AB113" s="17"/>
      <c r="AC113" s="17"/>
      <c r="AD113" s="17"/>
      <c r="AE113" s="17"/>
      <c r="AF113" s="17"/>
      <c r="AG113" s="17"/>
      <c r="AH113" s="17"/>
      <c r="AI113" s="17"/>
      <c r="AJ113" s="17"/>
      <c r="AK113" s="17"/>
      <c r="AL113" s="17"/>
      <c r="AM113" s="17"/>
      <c r="AN113" s="17"/>
      <c r="AO113" s="17"/>
      <c r="AP113" s="17"/>
      <c r="AQ113" s="17"/>
    </row>
    <row r="114" spans="2:43" ht="15.95" customHeight="1" x14ac:dyDescent="0.25">
      <c r="B114" s="754">
        <v>50</v>
      </c>
      <c r="C114" s="17"/>
      <c r="D114" s="17"/>
      <c r="E114" s="17"/>
      <c r="F114" s="17"/>
      <c r="G114" s="17"/>
      <c r="H114" s="17"/>
      <c r="I114" s="17"/>
      <c r="J114" s="17"/>
      <c r="K114" s="17"/>
      <c r="L114" s="17"/>
      <c r="M114" s="17"/>
      <c r="N114" s="17"/>
      <c r="O114" s="17"/>
      <c r="P114" s="17"/>
      <c r="Q114" s="17"/>
      <c r="R114" s="17"/>
      <c r="S114" s="17"/>
      <c r="T114" s="17"/>
      <c r="U114" s="17"/>
      <c r="V114" s="17"/>
      <c r="W114" s="17"/>
      <c r="X114" s="17"/>
      <c r="Y114" s="17"/>
      <c r="Z114" s="17"/>
      <c r="AA114" s="17"/>
      <c r="AB114" s="17"/>
      <c r="AC114" s="17"/>
      <c r="AD114" s="17"/>
      <c r="AE114" s="17"/>
      <c r="AF114" s="17"/>
      <c r="AG114" s="17"/>
      <c r="AH114" s="17"/>
      <c r="AI114" s="17"/>
      <c r="AJ114" s="17"/>
      <c r="AK114" s="17"/>
      <c r="AL114" s="17"/>
      <c r="AM114" s="17"/>
      <c r="AN114" s="17"/>
      <c r="AO114" s="17"/>
      <c r="AP114" s="17"/>
      <c r="AQ114" s="17"/>
    </row>
    <row r="115" spans="2:43" ht="15.95" customHeight="1" x14ac:dyDescent="0.25">
      <c r="B115" s="754"/>
      <c r="C115" s="17"/>
      <c r="D115" s="17"/>
      <c r="E115" s="17"/>
      <c r="F115" s="17"/>
      <c r="G115" s="17"/>
      <c r="H115" s="17"/>
      <c r="I115" s="17"/>
      <c r="J115" s="17"/>
      <c r="K115" s="17"/>
      <c r="L115" s="17"/>
      <c r="M115" s="17"/>
      <c r="N115" s="17"/>
      <c r="O115" s="17"/>
      <c r="P115" s="17"/>
      <c r="Q115" s="17"/>
      <c r="R115" s="17"/>
      <c r="S115" s="17"/>
      <c r="T115" s="17"/>
      <c r="U115" s="17"/>
      <c r="V115" s="17"/>
      <c r="W115" s="17"/>
      <c r="X115" s="17"/>
      <c r="Y115" s="17"/>
      <c r="Z115" s="17"/>
      <c r="AA115" s="17"/>
      <c r="AB115" s="17"/>
      <c r="AC115" s="17"/>
      <c r="AD115" s="17"/>
      <c r="AE115" s="17"/>
      <c r="AF115" s="17"/>
      <c r="AG115" s="17"/>
      <c r="AH115" s="17"/>
      <c r="AI115" s="17"/>
      <c r="AJ115" s="17"/>
      <c r="AK115" s="17"/>
      <c r="AL115" s="17"/>
      <c r="AM115" s="17"/>
      <c r="AN115" s="17"/>
      <c r="AO115" s="17"/>
      <c r="AP115" s="17"/>
      <c r="AQ115" s="17"/>
    </row>
    <row r="116" spans="2:43" ht="15.95" customHeight="1" x14ac:dyDescent="0.25">
      <c r="B116" s="754">
        <v>51</v>
      </c>
      <c r="C116" s="17"/>
      <c r="D116" s="17"/>
      <c r="E116" s="17"/>
      <c r="F116" s="17"/>
      <c r="G116" s="17"/>
      <c r="H116" s="17"/>
      <c r="I116" s="17"/>
      <c r="J116" s="17"/>
      <c r="K116" s="17"/>
      <c r="L116" s="17"/>
      <c r="M116" s="17"/>
      <c r="N116" s="17"/>
      <c r="O116" s="17"/>
      <c r="P116" s="17"/>
      <c r="Q116" s="17"/>
      <c r="R116" s="17"/>
      <c r="S116" s="17"/>
      <c r="T116" s="17"/>
      <c r="U116" s="17"/>
      <c r="V116" s="17"/>
      <c r="W116" s="17"/>
      <c r="X116" s="17"/>
      <c r="Y116" s="17"/>
      <c r="Z116" s="17"/>
      <c r="AA116" s="17"/>
      <c r="AB116" s="17"/>
      <c r="AC116" s="17"/>
      <c r="AD116" s="17"/>
      <c r="AE116" s="17"/>
      <c r="AF116" s="17"/>
      <c r="AG116" s="17"/>
      <c r="AH116" s="17"/>
      <c r="AI116" s="17"/>
      <c r="AJ116" s="17"/>
      <c r="AK116" s="17"/>
      <c r="AL116" s="17"/>
      <c r="AM116" s="17"/>
      <c r="AN116" s="17"/>
      <c r="AO116" s="17"/>
      <c r="AP116" s="17"/>
      <c r="AQ116" s="17"/>
    </row>
    <row r="117" spans="2:43" ht="15.95" customHeight="1" x14ac:dyDescent="0.25">
      <c r="B117" s="754"/>
      <c r="C117" s="17"/>
      <c r="D117" s="17"/>
      <c r="E117" s="17"/>
      <c r="F117" s="17"/>
      <c r="G117" s="17"/>
      <c r="H117" s="17"/>
      <c r="I117" s="17"/>
      <c r="J117" s="17"/>
      <c r="K117" s="17"/>
      <c r="L117" s="17"/>
      <c r="M117" s="17"/>
      <c r="N117" s="17"/>
      <c r="O117" s="17"/>
      <c r="P117" s="17"/>
      <c r="Q117" s="17"/>
      <c r="R117" s="17"/>
      <c r="S117" s="17"/>
      <c r="T117" s="17"/>
      <c r="U117" s="17"/>
      <c r="V117" s="17"/>
      <c r="W117" s="17"/>
      <c r="X117" s="17"/>
      <c r="Y117" s="17"/>
      <c r="Z117" s="17"/>
      <c r="AA117" s="17"/>
      <c r="AB117" s="17"/>
      <c r="AC117" s="17"/>
      <c r="AD117" s="17"/>
      <c r="AE117" s="17"/>
      <c r="AF117" s="17"/>
      <c r="AG117" s="17"/>
      <c r="AH117" s="17"/>
      <c r="AI117" s="17"/>
      <c r="AJ117" s="17"/>
      <c r="AK117" s="17"/>
      <c r="AL117" s="17"/>
      <c r="AM117" s="17"/>
      <c r="AN117" s="17"/>
      <c r="AO117" s="17"/>
      <c r="AP117" s="17"/>
      <c r="AQ117" s="17"/>
    </row>
    <row r="118" spans="2:43" ht="15.95" customHeight="1" x14ac:dyDescent="0.25">
      <c r="B118" s="754">
        <v>52</v>
      </c>
      <c r="C118" s="17"/>
      <c r="D118" s="17"/>
      <c r="E118" s="17"/>
      <c r="F118" s="17"/>
      <c r="G118" s="17"/>
      <c r="H118" s="17"/>
      <c r="I118" s="17"/>
      <c r="J118" s="17"/>
      <c r="K118" s="17"/>
      <c r="L118" s="17"/>
      <c r="M118" s="17"/>
      <c r="N118" s="17"/>
      <c r="O118" s="17"/>
      <c r="P118" s="17"/>
      <c r="Q118" s="17"/>
      <c r="R118" s="17"/>
      <c r="S118" s="17"/>
      <c r="T118" s="17"/>
      <c r="U118" s="17"/>
      <c r="V118" s="17"/>
      <c r="W118" s="17"/>
      <c r="X118" s="17"/>
      <c r="Y118" s="17"/>
      <c r="Z118" s="17"/>
      <c r="AA118" s="17"/>
      <c r="AB118" s="17"/>
      <c r="AC118" s="17"/>
      <c r="AD118" s="17"/>
      <c r="AE118" s="17"/>
      <c r="AF118" s="17"/>
      <c r="AG118" s="17"/>
      <c r="AH118" s="17"/>
      <c r="AI118" s="17"/>
      <c r="AJ118" s="17"/>
      <c r="AK118" s="17"/>
      <c r="AL118" s="17"/>
      <c r="AM118" s="17"/>
      <c r="AN118" s="17"/>
      <c r="AO118" s="17"/>
      <c r="AP118" s="17"/>
      <c r="AQ118" s="17"/>
    </row>
    <row r="119" spans="2:43" ht="15.95" customHeight="1" x14ac:dyDescent="0.25">
      <c r="B119" s="754"/>
      <c r="C119" s="17"/>
      <c r="D119" s="17"/>
      <c r="E119" s="17"/>
      <c r="F119" s="17"/>
      <c r="G119" s="17"/>
      <c r="H119" s="17"/>
      <c r="I119" s="17"/>
      <c r="J119" s="17"/>
      <c r="K119" s="17"/>
      <c r="L119" s="17"/>
      <c r="M119" s="17"/>
      <c r="N119" s="17"/>
      <c r="O119" s="17"/>
      <c r="P119" s="17"/>
      <c r="Q119" s="17"/>
      <c r="R119" s="17"/>
      <c r="S119" s="17"/>
      <c r="T119" s="17"/>
      <c r="U119" s="17"/>
      <c r="V119" s="17"/>
      <c r="W119" s="17"/>
      <c r="X119" s="17"/>
      <c r="Y119" s="17"/>
      <c r="Z119" s="17"/>
      <c r="AA119" s="17"/>
      <c r="AB119" s="17"/>
      <c r="AC119" s="17"/>
      <c r="AD119" s="17"/>
      <c r="AE119" s="17"/>
      <c r="AF119" s="17"/>
      <c r="AG119" s="17"/>
      <c r="AH119" s="17"/>
      <c r="AI119" s="17"/>
      <c r="AJ119" s="17"/>
      <c r="AK119" s="17"/>
      <c r="AL119" s="17"/>
      <c r="AM119" s="17"/>
      <c r="AN119" s="17"/>
      <c r="AO119" s="17"/>
      <c r="AP119" s="17"/>
      <c r="AQ119" s="17"/>
    </row>
    <row r="120" spans="2:43" ht="15.95" customHeight="1" x14ac:dyDescent="0.25">
      <c r="B120" s="754">
        <v>53</v>
      </c>
      <c r="C120" s="17"/>
      <c r="D120" s="17"/>
      <c r="E120" s="17"/>
      <c r="F120" s="17"/>
      <c r="G120" s="17"/>
      <c r="H120" s="17"/>
      <c r="I120" s="17"/>
      <c r="J120" s="17"/>
      <c r="K120" s="17"/>
      <c r="L120" s="17"/>
      <c r="M120" s="17"/>
      <c r="N120" s="17"/>
      <c r="O120" s="17"/>
      <c r="P120" s="17"/>
      <c r="Q120" s="17"/>
      <c r="R120" s="17"/>
      <c r="S120" s="17"/>
      <c r="T120" s="17"/>
      <c r="U120" s="17"/>
      <c r="V120" s="17"/>
      <c r="W120" s="17"/>
      <c r="X120" s="17"/>
      <c r="Y120" s="17"/>
      <c r="Z120" s="17"/>
      <c r="AA120" s="17"/>
      <c r="AB120" s="17"/>
      <c r="AC120" s="17"/>
      <c r="AD120" s="17"/>
      <c r="AE120" s="17"/>
      <c r="AF120" s="17"/>
      <c r="AG120" s="17"/>
      <c r="AH120" s="17"/>
      <c r="AI120" s="17"/>
      <c r="AJ120" s="17"/>
      <c r="AK120" s="17"/>
      <c r="AL120" s="17"/>
      <c r="AM120" s="17"/>
      <c r="AN120" s="17"/>
      <c r="AO120" s="17"/>
      <c r="AP120" s="17"/>
      <c r="AQ120" s="17"/>
    </row>
    <row r="121" spans="2:43" ht="15.95" customHeight="1" x14ac:dyDescent="0.25">
      <c r="B121" s="754"/>
      <c r="C121" s="17"/>
      <c r="D121" s="17"/>
      <c r="E121" s="17"/>
      <c r="F121" s="17"/>
      <c r="G121" s="17"/>
      <c r="H121" s="17"/>
      <c r="I121" s="17"/>
      <c r="J121" s="17"/>
      <c r="K121" s="17"/>
      <c r="L121" s="17"/>
      <c r="M121" s="17"/>
      <c r="N121" s="17"/>
      <c r="O121" s="17"/>
      <c r="P121" s="17"/>
      <c r="Q121" s="17"/>
      <c r="R121" s="17"/>
      <c r="S121" s="17"/>
      <c r="T121" s="17"/>
      <c r="U121" s="17"/>
      <c r="V121" s="17"/>
      <c r="W121" s="17"/>
      <c r="X121" s="17"/>
      <c r="Y121" s="17"/>
      <c r="Z121" s="17"/>
      <c r="AA121" s="17"/>
      <c r="AB121" s="17"/>
      <c r="AC121" s="17"/>
      <c r="AD121" s="17"/>
      <c r="AE121" s="17"/>
      <c r="AF121" s="17"/>
      <c r="AG121" s="17"/>
      <c r="AH121" s="17"/>
      <c r="AI121" s="17"/>
      <c r="AJ121" s="17"/>
      <c r="AK121" s="17"/>
      <c r="AL121" s="17"/>
      <c r="AM121" s="17"/>
      <c r="AN121" s="17"/>
      <c r="AO121" s="17"/>
      <c r="AP121" s="17"/>
      <c r="AQ121" s="17"/>
    </row>
    <row r="122" spans="2:43" ht="15.95" customHeight="1" x14ac:dyDescent="0.25">
      <c r="B122" s="754">
        <v>54</v>
      </c>
      <c r="C122" s="17"/>
      <c r="D122" s="17"/>
      <c r="E122" s="17"/>
      <c r="F122" s="17"/>
      <c r="G122" s="17"/>
      <c r="H122" s="17"/>
      <c r="I122" s="17"/>
      <c r="J122" s="17"/>
      <c r="K122" s="17"/>
      <c r="L122" s="17"/>
      <c r="M122" s="17"/>
      <c r="N122" s="17"/>
      <c r="O122" s="17"/>
      <c r="P122" s="17"/>
      <c r="Q122" s="17"/>
      <c r="R122" s="17"/>
      <c r="S122" s="17"/>
      <c r="T122" s="17"/>
      <c r="U122" s="17"/>
      <c r="V122" s="17"/>
      <c r="W122" s="17"/>
      <c r="X122" s="17"/>
      <c r="Y122" s="17"/>
      <c r="Z122" s="17"/>
      <c r="AA122" s="17"/>
      <c r="AB122" s="17"/>
      <c r="AC122" s="17"/>
      <c r="AD122" s="17"/>
      <c r="AE122" s="17"/>
      <c r="AF122" s="17"/>
      <c r="AG122" s="17"/>
      <c r="AH122" s="17"/>
      <c r="AI122" s="17"/>
      <c r="AJ122" s="17"/>
      <c r="AK122" s="17"/>
      <c r="AL122" s="17"/>
      <c r="AM122" s="17"/>
      <c r="AN122" s="17"/>
      <c r="AO122" s="17"/>
      <c r="AP122" s="17"/>
      <c r="AQ122" s="17"/>
    </row>
    <row r="123" spans="2:43" ht="15.95" customHeight="1" x14ac:dyDescent="0.25">
      <c r="B123" s="754"/>
      <c r="C123" s="17"/>
      <c r="D123" s="17"/>
      <c r="E123" s="17"/>
      <c r="F123" s="17"/>
      <c r="G123" s="17"/>
      <c r="H123" s="17"/>
      <c r="I123" s="17"/>
      <c r="J123" s="17"/>
      <c r="K123" s="17"/>
      <c r="L123" s="17"/>
      <c r="M123" s="17"/>
      <c r="N123" s="17"/>
      <c r="O123" s="17"/>
      <c r="P123" s="17"/>
      <c r="Q123" s="17"/>
      <c r="R123" s="17"/>
      <c r="S123" s="17"/>
      <c r="T123" s="17"/>
      <c r="U123" s="17"/>
      <c r="V123" s="17"/>
      <c r="W123" s="17"/>
      <c r="X123" s="17"/>
      <c r="Y123" s="17"/>
      <c r="Z123" s="17"/>
      <c r="AA123" s="17"/>
      <c r="AB123" s="17"/>
      <c r="AC123" s="17"/>
      <c r="AD123" s="17"/>
      <c r="AE123" s="17"/>
      <c r="AF123" s="17"/>
      <c r="AG123" s="17"/>
      <c r="AH123" s="17"/>
      <c r="AI123" s="17"/>
      <c r="AJ123" s="17"/>
      <c r="AK123" s="17"/>
      <c r="AL123" s="17"/>
      <c r="AM123" s="17"/>
      <c r="AN123" s="17"/>
      <c r="AO123" s="17"/>
      <c r="AP123" s="17"/>
      <c r="AQ123" s="17"/>
    </row>
    <row r="124" spans="2:43" ht="15.95" customHeight="1" x14ac:dyDescent="0.25">
      <c r="B124" s="754">
        <v>55</v>
      </c>
      <c r="C124" s="17"/>
      <c r="D124" s="17"/>
      <c r="E124" s="17"/>
      <c r="F124" s="17"/>
      <c r="G124" s="17"/>
      <c r="H124" s="17"/>
      <c r="I124" s="17"/>
      <c r="J124" s="17"/>
      <c r="K124" s="17"/>
      <c r="L124" s="17"/>
      <c r="M124" s="17"/>
      <c r="N124" s="17"/>
      <c r="O124" s="17"/>
      <c r="P124" s="17"/>
      <c r="Q124" s="17"/>
      <c r="R124" s="17"/>
      <c r="S124" s="17"/>
      <c r="T124" s="17"/>
      <c r="U124" s="17"/>
      <c r="V124" s="17"/>
      <c r="W124" s="17"/>
      <c r="X124" s="17"/>
      <c r="Y124" s="17"/>
      <c r="Z124" s="17"/>
      <c r="AA124" s="17"/>
      <c r="AB124" s="17"/>
      <c r="AC124" s="17"/>
      <c r="AD124" s="17"/>
      <c r="AE124" s="17"/>
      <c r="AF124" s="17"/>
      <c r="AG124" s="17"/>
      <c r="AH124" s="17"/>
      <c r="AI124" s="17"/>
      <c r="AJ124" s="17"/>
      <c r="AK124" s="17"/>
      <c r="AL124" s="17"/>
      <c r="AM124" s="17"/>
      <c r="AN124" s="17"/>
      <c r="AO124" s="17"/>
      <c r="AP124" s="17"/>
      <c r="AQ124" s="17"/>
    </row>
    <row r="125" spans="2:43" ht="15.95" customHeight="1" x14ac:dyDescent="0.25">
      <c r="B125" s="754"/>
      <c r="C125" s="17"/>
      <c r="D125" s="17"/>
      <c r="E125" s="17"/>
      <c r="F125" s="17"/>
      <c r="G125" s="17"/>
      <c r="H125" s="17"/>
      <c r="I125" s="17"/>
      <c r="J125" s="17"/>
      <c r="K125" s="17"/>
      <c r="L125" s="17"/>
      <c r="M125" s="17"/>
      <c r="N125" s="17"/>
      <c r="O125" s="17"/>
      <c r="P125" s="17"/>
      <c r="Q125" s="17"/>
      <c r="R125" s="17"/>
      <c r="S125" s="17"/>
      <c r="T125" s="17"/>
      <c r="U125" s="17"/>
      <c r="V125" s="17"/>
      <c r="W125" s="17"/>
      <c r="X125" s="17"/>
      <c r="Y125" s="17"/>
      <c r="Z125" s="17"/>
      <c r="AA125" s="17"/>
      <c r="AB125" s="17"/>
      <c r="AC125" s="17"/>
      <c r="AD125" s="17"/>
      <c r="AE125" s="17"/>
      <c r="AF125" s="17"/>
      <c r="AG125" s="17"/>
      <c r="AH125" s="17"/>
      <c r="AI125" s="17"/>
      <c r="AJ125" s="17"/>
      <c r="AK125" s="17"/>
      <c r="AL125" s="17"/>
      <c r="AM125" s="17"/>
      <c r="AN125" s="17"/>
      <c r="AO125" s="17"/>
      <c r="AP125" s="17"/>
      <c r="AQ125" s="17"/>
    </row>
    <row r="126" spans="2:43" ht="15.95" customHeight="1" x14ac:dyDescent="0.25">
      <c r="B126" s="754">
        <v>56</v>
      </c>
      <c r="C126" s="17"/>
      <c r="D126" s="17"/>
      <c r="E126" s="17"/>
      <c r="F126" s="17"/>
      <c r="G126" s="17"/>
      <c r="H126" s="17"/>
      <c r="I126" s="17"/>
      <c r="J126" s="17"/>
      <c r="K126" s="17"/>
      <c r="L126" s="17"/>
      <c r="M126" s="17"/>
      <c r="N126" s="17"/>
      <c r="O126" s="17"/>
      <c r="P126" s="17"/>
      <c r="Q126" s="17"/>
      <c r="R126" s="17"/>
      <c r="S126" s="17"/>
      <c r="T126" s="17"/>
      <c r="U126" s="17"/>
      <c r="V126" s="17"/>
      <c r="W126" s="17"/>
      <c r="X126" s="17"/>
      <c r="Y126" s="17"/>
      <c r="Z126" s="17"/>
      <c r="AA126" s="17"/>
      <c r="AB126" s="17"/>
      <c r="AC126" s="17"/>
      <c r="AD126" s="17"/>
      <c r="AE126" s="17"/>
      <c r="AF126" s="17"/>
      <c r="AG126" s="17"/>
      <c r="AH126" s="17"/>
      <c r="AI126" s="17"/>
      <c r="AJ126" s="17"/>
      <c r="AK126" s="17"/>
      <c r="AL126" s="17"/>
      <c r="AM126" s="17"/>
      <c r="AN126" s="17"/>
      <c r="AO126" s="17"/>
      <c r="AP126" s="17"/>
      <c r="AQ126" s="17"/>
    </row>
    <row r="127" spans="2:43" ht="15.95" customHeight="1" x14ac:dyDescent="0.25">
      <c r="B127" s="754"/>
      <c r="C127" s="17"/>
      <c r="D127" s="17"/>
      <c r="E127" s="17"/>
      <c r="F127" s="17"/>
      <c r="G127" s="17"/>
      <c r="H127" s="17"/>
      <c r="I127" s="17"/>
      <c r="J127" s="17"/>
      <c r="K127" s="17"/>
      <c r="L127" s="17"/>
      <c r="M127" s="17"/>
      <c r="N127" s="17"/>
      <c r="O127" s="17"/>
      <c r="P127" s="17"/>
      <c r="Q127" s="17"/>
      <c r="R127" s="17"/>
      <c r="S127" s="17"/>
      <c r="T127" s="17"/>
      <c r="U127" s="17"/>
      <c r="V127" s="17"/>
      <c r="W127" s="17"/>
      <c r="X127" s="17"/>
      <c r="Y127" s="17"/>
      <c r="Z127" s="17"/>
      <c r="AA127" s="17"/>
      <c r="AB127" s="17"/>
      <c r="AC127" s="17"/>
      <c r="AD127" s="17"/>
      <c r="AE127" s="17"/>
      <c r="AF127" s="17"/>
      <c r="AG127" s="17"/>
      <c r="AH127" s="17"/>
      <c r="AI127" s="17"/>
      <c r="AJ127" s="17"/>
      <c r="AK127" s="17"/>
      <c r="AL127" s="17"/>
      <c r="AM127" s="17"/>
      <c r="AN127" s="17"/>
      <c r="AO127" s="17"/>
      <c r="AP127" s="17"/>
      <c r="AQ127" s="17"/>
    </row>
    <row r="128" spans="2:43" ht="15.95" customHeight="1" x14ac:dyDescent="0.25">
      <c r="B128" s="754">
        <v>57</v>
      </c>
      <c r="C128" s="17"/>
      <c r="D128" s="17"/>
      <c r="E128" s="17"/>
      <c r="F128" s="17"/>
      <c r="G128" s="17"/>
      <c r="H128" s="17"/>
      <c r="I128" s="17"/>
      <c r="J128" s="17"/>
      <c r="K128" s="17"/>
      <c r="L128" s="17"/>
      <c r="M128" s="17"/>
      <c r="N128" s="17"/>
      <c r="O128" s="17"/>
      <c r="P128" s="17"/>
      <c r="Q128" s="17"/>
      <c r="R128" s="17"/>
      <c r="S128" s="17"/>
      <c r="T128" s="17"/>
      <c r="U128" s="17"/>
      <c r="V128" s="17"/>
      <c r="W128" s="17"/>
      <c r="X128" s="17"/>
      <c r="Y128" s="17"/>
      <c r="Z128" s="17"/>
      <c r="AA128" s="17"/>
      <c r="AB128" s="17"/>
      <c r="AC128" s="17"/>
      <c r="AD128" s="17"/>
      <c r="AE128" s="17"/>
      <c r="AF128" s="17"/>
      <c r="AG128" s="17"/>
      <c r="AH128" s="17"/>
      <c r="AI128" s="17"/>
      <c r="AJ128" s="17"/>
      <c r="AK128" s="17"/>
      <c r="AL128" s="17"/>
      <c r="AM128" s="17"/>
      <c r="AN128" s="17"/>
      <c r="AO128" s="17"/>
      <c r="AP128" s="17"/>
      <c r="AQ128" s="17"/>
    </row>
    <row r="129" spans="2:43" ht="15.95" customHeight="1" x14ac:dyDescent="0.25">
      <c r="B129" s="754"/>
      <c r="C129" s="17"/>
      <c r="D129" s="17"/>
      <c r="E129" s="17"/>
      <c r="F129" s="17"/>
      <c r="G129" s="17"/>
      <c r="H129" s="17"/>
      <c r="I129" s="17"/>
      <c r="J129" s="17"/>
      <c r="K129" s="17"/>
      <c r="L129" s="17"/>
      <c r="M129" s="17"/>
      <c r="N129" s="17"/>
      <c r="O129" s="17"/>
      <c r="P129" s="17"/>
      <c r="Q129" s="17"/>
      <c r="R129" s="17"/>
      <c r="S129" s="17"/>
      <c r="T129" s="17"/>
      <c r="U129" s="17"/>
      <c r="V129" s="17"/>
      <c r="W129" s="17"/>
      <c r="X129" s="17"/>
      <c r="Y129" s="17"/>
      <c r="Z129" s="17"/>
      <c r="AA129" s="17"/>
      <c r="AB129" s="17"/>
      <c r="AC129" s="17"/>
      <c r="AD129" s="17"/>
      <c r="AE129" s="17"/>
      <c r="AF129" s="17"/>
      <c r="AG129" s="17"/>
      <c r="AH129" s="17"/>
      <c r="AI129" s="17"/>
      <c r="AJ129" s="17"/>
      <c r="AK129" s="17"/>
      <c r="AL129" s="17"/>
      <c r="AM129" s="17"/>
      <c r="AN129" s="17"/>
      <c r="AO129" s="17"/>
      <c r="AP129" s="17"/>
      <c r="AQ129" s="17"/>
    </row>
    <row r="130" spans="2:43" ht="15.95" customHeight="1" x14ac:dyDescent="0.25">
      <c r="B130" s="754">
        <v>58</v>
      </c>
      <c r="C130" s="17"/>
      <c r="D130" s="17"/>
      <c r="E130" s="17"/>
      <c r="F130" s="17"/>
      <c r="G130" s="17"/>
      <c r="H130" s="17"/>
      <c r="I130" s="17"/>
      <c r="J130" s="17"/>
      <c r="K130" s="17"/>
      <c r="L130" s="17"/>
      <c r="M130" s="17"/>
      <c r="N130" s="17"/>
      <c r="O130" s="17"/>
      <c r="P130" s="17"/>
      <c r="Q130" s="17"/>
      <c r="R130" s="17"/>
      <c r="S130" s="17"/>
      <c r="T130" s="17"/>
      <c r="U130" s="17"/>
      <c r="V130" s="17"/>
      <c r="W130" s="17"/>
      <c r="X130" s="17"/>
      <c r="Y130" s="17"/>
      <c r="Z130" s="17"/>
      <c r="AA130" s="17"/>
      <c r="AB130" s="17"/>
      <c r="AC130" s="17"/>
      <c r="AD130" s="17"/>
      <c r="AE130" s="17"/>
      <c r="AF130" s="17"/>
      <c r="AG130" s="17"/>
      <c r="AH130" s="17"/>
      <c r="AI130" s="17"/>
      <c r="AJ130" s="17"/>
      <c r="AK130" s="17"/>
      <c r="AL130" s="17"/>
      <c r="AM130" s="17"/>
      <c r="AN130" s="17"/>
      <c r="AO130" s="17"/>
      <c r="AP130" s="17"/>
      <c r="AQ130" s="17"/>
    </row>
    <row r="131" spans="2:43" ht="15.95" customHeight="1" x14ac:dyDescent="0.25">
      <c r="B131" s="754"/>
      <c r="C131" s="17"/>
      <c r="D131" s="17"/>
      <c r="E131" s="17"/>
      <c r="F131" s="17"/>
      <c r="G131" s="17"/>
      <c r="H131" s="17"/>
      <c r="I131" s="17"/>
      <c r="J131" s="17"/>
      <c r="K131" s="17"/>
      <c r="L131" s="17"/>
      <c r="M131" s="17"/>
      <c r="N131" s="17"/>
      <c r="O131" s="17"/>
      <c r="P131" s="17"/>
      <c r="Q131" s="17"/>
      <c r="R131" s="17"/>
      <c r="S131" s="17"/>
      <c r="T131" s="17"/>
      <c r="U131" s="17"/>
      <c r="V131" s="17"/>
      <c r="W131" s="17"/>
      <c r="X131" s="17"/>
      <c r="Y131" s="17"/>
      <c r="Z131" s="17"/>
      <c r="AA131" s="17"/>
      <c r="AB131" s="17"/>
      <c r="AC131" s="17"/>
      <c r="AD131" s="17"/>
      <c r="AE131" s="17"/>
      <c r="AF131" s="17"/>
      <c r="AG131" s="17"/>
      <c r="AH131" s="17"/>
      <c r="AI131" s="17"/>
      <c r="AJ131" s="17"/>
      <c r="AK131" s="17"/>
      <c r="AL131" s="17"/>
      <c r="AM131" s="17"/>
      <c r="AN131" s="17"/>
      <c r="AO131" s="17"/>
      <c r="AP131" s="17"/>
      <c r="AQ131" s="17"/>
    </row>
    <row r="132" spans="2:43" ht="15.95" customHeight="1" x14ac:dyDescent="0.25">
      <c r="B132" s="754">
        <v>59</v>
      </c>
      <c r="C132" s="17"/>
      <c r="D132" s="17"/>
      <c r="E132" s="17"/>
      <c r="F132" s="17"/>
      <c r="G132" s="17"/>
      <c r="H132" s="17"/>
      <c r="I132" s="17"/>
      <c r="J132" s="17"/>
      <c r="K132" s="17"/>
      <c r="L132" s="17"/>
      <c r="M132" s="17"/>
      <c r="N132" s="17"/>
      <c r="O132" s="17"/>
      <c r="P132" s="17"/>
      <c r="Q132" s="17"/>
      <c r="R132" s="17"/>
      <c r="S132" s="17"/>
      <c r="T132" s="17"/>
      <c r="U132" s="17"/>
      <c r="V132" s="17"/>
      <c r="W132" s="17"/>
      <c r="X132" s="17"/>
      <c r="Y132" s="17"/>
      <c r="Z132" s="17"/>
      <c r="AA132" s="17"/>
      <c r="AB132" s="17"/>
      <c r="AC132" s="17"/>
      <c r="AD132" s="17"/>
      <c r="AE132" s="17"/>
      <c r="AF132" s="17"/>
      <c r="AG132" s="17"/>
      <c r="AH132" s="17"/>
      <c r="AI132" s="17"/>
      <c r="AJ132" s="17"/>
      <c r="AK132" s="17"/>
      <c r="AL132" s="17"/>
      <c r="AM132" s="17"/>
      <c r="AN132" s="17"/>
      <c r="AO132" s="17"/>
      <c r="AP132" s="17"/>
      <c r="AQ132" s="17"/>
    </row>
    <row r="133" spans="2:43" ht="15.95" customHeight="1" x14ac:dyDescent="0.25">
      <c r="B133" s="754"/>
      <c r="C133" s="17"/>
      <c r="D133" s="17"/>
      <c r="E133" s="17"/>
      <c r="F133" s="17"/>
      <c r="G133" s="17"/>
      <c r="H133" s="17"/>
      <c r="I133" s="17"/>
      <c r="J133" s="17"/>
      <c r="K133" s="17"/>
      <c r="L133" s="17"/>
      <c r="M133" s="17"/>
      <c r="N133" s="17"/>
      <c r="O133" s="17"/>
      <c r="P133" s="17"/>
      <c r="Q133" s="17"/>
      <c r="R133" s="17"/>
      <c r="S133" s="17"/>
      <c r="T133" s="17"/>
      <c r="U133" s="17"/>
      <c r="V133" s="17"/>
      <c r="W133" s="17"/>
      <c r="X133" s="17"/>
      <c r="Y133" s="17"/>
      <c r="Z133" s="17"/>
      <c r="AA133" s="17"/>
      <c r="AB133" s="17"/>
      <c r="AC133" s="17"/>
      <c r="AD133" s="17"/>
      <c r="AE133" s="17"/>
      <c r="AF133" s="17"/>
      <c r="AG133" s="17"/>
      <c r="AH133" s="17"/>
      <c r="AI133" s="17"/>
      <c r="AJ133" s="17"/>
      <c r="AK133" s="17"/>
      <c r="AL133" s="17"/>
      <c r="AM133" s="17"/>
      <c r="AN133" s="17"/>
      <c r="AO133" s="17"/>
      <c r="AP133" s="17"/>
      <c r="AQ133" s="17"/>
    </row>
    <row r="134" spans="2:43" ht="15.95" customHeight="1" x14ac:dyDescent="0.25">
      <c r="B134" s="754">
        <v>60</v>
      </c>
      <c r="C134" s="17"/>
      <c r="D134" s="17"/>
      <c r="E134" s="17"/>
      <c r="F134" s="17"/>
      <c r="G134" s="17"/>
      <c r="H134" s="17"/>
      <c r="I134" s="17"/>
      <c r="J134" s="17"/>
      <c r="K134" s="17"/>
      <c r="L134" s="17"/>
      <c r="M134" s="17"/>
      <c r="N134" s="17"/>
      <c r="O134" s="17"/>
      <c r="P134" s="17"/>
      <c r="Q134" s="17"/>
      <c r="R134" s="17"/>
      <c r="S134" s="17"/>
      <c r="T134" s="17"/>
      <c r="U134" s="17"/>
      <c r="V134" s="17"/>
      <c r="W134" s="17"/>
      <c r="X134" s="17"/>
      <c r="Y134" s="17"/>
      <c r="Z134" s="17"/>
      <c r="AA134" s="17"/>
      <c r="AB134" s="17"/>
      <c r="AC134" s="17"/>
      <c r="AD134" s="17"/>
      <c r="AE134" s="17"/>
      <c r="AF134" s="17"/>
      <c r="AG134" s="17"/>
      <c r="AH134" s="17"/>
      <c r="AI134" s="17"/>
      <c r="AJ134" s="17"/>
      <c r="AK134" s="17"/>
      <c r="AL134" s="17"/>
      <c r="AM134" s="17"/>
      <c r="AN134" s="17"/>
      <c r="AO134" s="17"/>
      <c r="AP134" s="17"/>
      <c r="AQ134" s="17"/>
    </row>
    <row r="135" spans="2:43" ht="15.95" customHeight="1" x14ac:dyDescent="0.25">
      <c r="B135" s="754"/>
      <c r="C135" s="17"/>
      <c r="D135" s="17"/>
      <c r="E135" s="17"/>
      <c r="F135" s="17"/>
      <c r="G135" s="17"/>
      <c r="H135" s="17"/>
      <c r="I135" s="17"/>
      <c r="J135" s="17"/>
      <c r="K135" s="17"/>
      <c r="L135" s="17"/>
      <c r="M135" s="17"/>
      <c r="N135" s="17"/>
      <c r="O135" s="17"/>
      <c r="P135" s="17"/>
      <c r="Q135" s="17"/>
      <c r="R135" s="17"/>
      <c r="S135" s="17"/>
      <c r="T135" s="17"/>
      <c r="U135" s="17"/>
      <c r="V135" s="17"/>
      <c r="W135" s="17"/>
      <c r="X135" s="17"/>
      <c r="Y135" s="17"/>
      <c r="Z135" s="17"/>
      <c r="AA135" s="17"/>
      <c r="AB135" s="17"/>
      <c r="AC135" s="17"/>
      <c r="AD135" s="17"/>
      <c r="AE135" s="17"/>
      <c r="AF135" s="17"/>
      <c r="AG135" s="17"/>
      <c r="AH135" s="17"/>
      <c r="AI135" s="17"/>
      <c r="AJ135" s="17"/>
      <c r="AK135" s="17"/>
      <c r="AL135" s="17"/>
      <c r="AM135" s="17"/>
      <c r="AN135" s="17"/>
      <c r="AO135" s="17"/>
      <c r="AP135" s="17"/>
      <c r="AQ135" s="17"/>
    </row>
    <row r="136" spans="2:43" ht="15.95" customHeight="1" x14ac:dyDescent="0.25">
      <c r="B136" s="754">
        <v>61</v>
      </c>
      <c r="C136" s="17"/>
      <c r="D136" s="17"/>
      <c r="E136" s="17"/>
      <c r="F136" s="17"/>
      <c r="G136" s="17"/>
      <c r="H136" s="17"/>
      <c r="I136" s="17"/>
      <c r="J136" s="17"/>
      <c r="K136" s="17"/>
      <c r="L136" s="17"/>
      <c r="M136" s="17"/>
      <c r="N136" s="17"/>
      <c r="O136" s="17"/>
      <c r="P136" s="17"/>
      <c r="Q136" s="17"/>
      <c r="R136" s="17"/>
      <c r="S136" s="17"/>
      <c r="T136" s="17"/>
      <c r="U136" s="17"/>
      <c r="V136" s="17"/>
      <c r="W136" s="17"/>
      <c r="X136" s="17"/>
      <c r="Y136" s="17"/>
      <c r="Z136" s="17"/>
      <c r="AA136" s="17"/>
      <c r="AB136" s="17"/>
      <c r="AC136" s="17"/>
      <c r="AD136" s="17"/>
      <c r="AE136" s="17"/>
      <c r="AF136" s="17"/>
      <c r="AG136" s="17"/>
      <c r="AH136" s="17"/>
      <c r="AI136" s="17"/>
      <c r="AJ136" s="17"/>
      <c r="AK136" s="17"/>
      <c r="AL136" s="17"/>
      <c r="AM136" s="17"/>
      <c r="AN136" s="17"/>
      <c r="AO136" s="17"/>
      <c r="AP136" s="17"/>
      <c r="AQ136" s="17"/>
    </row>
    <row r="137" spans="2:43" ht="15.95" customHeight="1" x14ac:dyDescent="0.25">
      <c r="B137" s="754"/>
      <c r="C137" s="17"/>
      <c r="D137" s="17"/>
      <c r="E137" s="17"/>
      <c r="F137" s="17"/>
      <c r="G137" s="17"/>
      <c r="H137" s="17"/>
      <c r="I137" s="17"/>
      <c r="J137" s="17"/>
      <c r="K137" s="17"/>
      <c r="L137" s="17"/>
      <c r="M137" s="17"/>
      <c r="N137" s="17"/>
      <c r="O137" s="17"/>
      <c r="P137" s="17"/>
      <c r="Q137" s="17"/>
      <c r="R137" s="17"/>
      <c r="S137" s="17"/>
      <c r="T137" s="17"/>
      <c r="U137" s="17"/>
      <c r="V137" s="17"/>
      <c r="W137" s="17"/>
      <c r="X137" s="17"/>
      <c r="Y137" s="17"/>
      <c r="Z137" s="17"/>
      <c r="AA137" s="17"/>
      <c r="AB137" s="17"/>
      <c r="AC137" s="17"/>
      <c r="AD137" s="17"/>
      <c r="AE137" s="17"/>
      <c r="AF137" s="17"/>
      <c r="AG137" s="17"/>
      <c r="AH137" s="17"/>
      <c r="AI137" s="17"/>
      <c r="AJ137" s="17"/>
      <c r="AK137" s="17"/>
      <c r="AL137" s="17"/>
      <c r="AM137" s="17"/>
      <c r="AN137" s="17"/>
      <c r="AO137" s="17"/>
      <c r="AP137" s="17"/>
      <c r="AQ137" s="17"/>
    </row>
    <row r="138" spans="2:43" ht="15.95" customHeight="1" x14ac:dyDescent="0.25">
      <c r="B138" s="754">
        <v>62</v>
      </c>
      <c r="C138" s="17"/>
      <c r="D138" s="17"/>
      <c r="E138" s="17"/>
      <c r="F138" s="17"/>
      <c r="G138" s="17"/>
      <c r="H138" s="17"/>
      <c r="I138" s="17"/>
      <c r="J138" s="17"/>
      <c r="K138" s="17"/>
      <c r="L138" s="17"/>
      <c r="M138" s="17"/>
      <c r="N138" s="17"/>
      <c r="O138" s="17"/>
      <c r="P138" s="17"/>
      <c r="Q138" s="17"/>
      <c r="R138" s="17"/>
      <c r="S138" s="17"/>
      <c r="T138" s="17"/>
      <c r="U138" s="17"/>
      <c r="V138" s="17"/>
      <c r="W138" s="17"/>
      <c r="X138" s="17"/>
      <c r="Y138" s="17"/>
      <c r="Z138" s="17"/>
      <c r="AA138" s="17"/>
      <c r="AB138" s="17"/>
      <c r="AC138" s="17"/>
      <c r="AD138" s="17"/>
      <c r="AE138" s="17"/>
      <c r="AF138" s="17"/>
      <c r="AG138" s="17"/>
      <c r="AH138" s="17"/>
      <c r="AI138" s="17"/>
      <c r="AJ138" s="17"/>
      <c r="AK138" s="17"/>
      <c r="AL138" s="17"/>
      <c r="AM138" s="17"/>
      <c r="AN138" s="17"/>
      <c r="AO138" s="17"/>
      <c r="AP138" s="17"/>
      <c r="AQ138" s="17"/>
    </row>
    <row r="139" spans="2:43" ht="15.95" customHeight="1" x14ac:dyDescent="0.25">
      <c r="B139" s="754"/>
      <c r="C139" s="17"/>
      <c r="D139" s="17"/>
      <c r="E139" s="17"/>
      <c r="F139" s="17"/>
      <c r="G139" s="17"/>
      <c r="H139" s="17"/>
      <c r="I139" s="17"/>
      <c r="J139" s="17"/>
      <c r="K139" s="17"/>
      <c r="L139" s="17"/>
      <c r="M139" s="17"/>
      <c r="N139" s="17"/>
      <c r="O139" s="17"/>
      <c r="P139" s="17"/>
      <c r="Q139" s="17"/>
      <c r="R139" s="17"/>
      <c r="S139" s="17"/>
      <c r="T139" s="17"/>
      <c r="U139" s="17"/>
      <c r="V139" s="17"/>
      <c r="W139" s="17"/>
      <c r="X139" s="17"/>
      <c r="Y139" s="17"/>
      <c r="Z139" s="17"/>
      <c r="AA139" s="17"/>
      <c r="AB139" s="17"/>
      <c r="AC139" s="17"/>
      <c r="AD139" s="17"/>
      <c r="AE139" s="17"/>
      <c r="AF139" s="17"/>
      <c r="AG139" s="17"/>
      <c r="AH139" s="17"/>
      <c r="AI139" s="17"/>
      <c r="AJ139" s="17"/>
      <c r="AK139" s="17"/>
      <c r="AL139" s="17"/>
      <c r="AM139" s="17"/>
      <c r="AN139" s="17"/>
      <c r="AO139" s="17"/>
      <c r="AP139" s="17"/>
      <c r="AQ139" s="17"/>
    </row>
    <row r="140" spans="2:43" ht="15.95" customHeight="1" x14ac:dyDescent="0.25">
      <c r="B140" s="754">
        <v>63</v>
      </c>
      <c r="C140" s="17"/>
      <c r="D140" s="17"/>
      <c r="E140" s="17"/>
      <c r="F140" s="17"/>
      <c r="G140" s="17"/>
      <c r="H140" s="17"/>
      <c r="I140" s="17"/>
      <c r="J140" s="17"/>
      <c r="K140" s="17"/>
      <c r="L140" s="17"/>
      <c r="M140" s="17"/>
      <c r="N140" s="17"/>
      <c r="O140" s="17"/>
      <c r="P140" s="17"/>
      <c r="Q140" s="17"/>
      <c r="R140" s="17"/>
      <c r="S140" s="17"/>
      <c r="T140" s="17"/>
      <c r="U140" s="17"/>
      <c r="V140" s="17"/>
      <c r="W140" s="17"/>
      <c r="X140" s="17"/>
      <c r="Y140" s="17"/>
      <c r="Z140" s="17"/>
      <c r="AA140" s="17"/>
      <c r="AB140" s="17"/>
      <c r="AC140" s="17"/>
      <c r="AD140" s="17"/>
      <c r="AE140" s="17"/>
      <c r="AF140" s="17"/>
      <c r="AG140" s="17"/>
      <c r="AH140" s="17"/>
      <c r="AI140" s="17"/>
      <c r="AJ140" s="17"/>
      <c r="AK140" s="17"/>
      <c r="AL140" s="17"/>
      <c r="AM140" s="17"/>
      <c r="AN140" s="17"/>
      <c r="AO140" s="17"/>
      <c r="AP140" s="17"/>
      <c r="AQ140" s="17"/>
    </row>
    <row r="141" spans="2:43" ht="15.95" customHeight="1" x14ac:dyDescent="0.25">
      <c r="B141" s="754"/>
      <c r="C141" s="17"/>
      <c r="D141" s="17"/>
      <c r="E141" s="17"/>
      <c r="F141" s="17"/>
      <c r="G141" s="17"/>
      <c r="H141" s="17"/>
      <c r="I141" s="17"/>
      <c r="J141" s="17"/>
      <c r="K141" s="17"/>
      <c r="L141" s="17"/>
      <c r="M141" s="17"/>
      <c r="N141" s="17"/>
      <c r="O141" s="17"/>
      <c r="P141" s="17"/>
      <c r="Q141" s="17"/>
      <c r="R141" s="17"/>
      <c r="S141" s="17"/>
      <c r="T141" s="17"/>
      <c r="U141" s="17"/>
      <c r="V141" s="17"/>
      <c r="W141" s="17"/>
      <c r="X141" s="17"/>
      <c r="Y141" s="17"/>
      <c r="Z141" s="17"/>
      <c r="AA141" s="17"/>
      <c r="AB141" s="17"/>
      <c r="AC141" s="17"/>
      <c r="AD141" s="17"/>
      <c r="AE141" s="17"/>
      <c r="AF141" s="17"/>
      <c r="AG141" s="17"/>
      <c r="AH141" s="17"/>
      <c r="AI141" s="17"/>
      <c r="AJ141" s="17"/>
      <c r="AK141" s="17"/>
      <c r="AL141" s="17"/>
      <c r="AM141" s="17"/>
      <c r="AN141" s="17"/>
      <c r="AO141" s="17"/>
      <c r="AP141" s="17"/>
      <c r="AQ141" s="17"/>
    </row>
    <row r="142" spans="2:43" ht="15.95" customHeight="1" x14ac:dyDescent="0.25">
      <c r="B142" s="754">
        <v>64</v>
      </c>
      <c r="C142" s="17"/>
      <c r="D142" s="17"/>
      <c r="E142" s="17"/>
      <c r="F142" s="17"/>
      <c r="G142" s="17"/>
      <c r="H142" s="17"/>
      <c r="I142" s="17"/>
      <c r="J142" s="17"/>
      <c r="K142" s="17"/>
      <c r="L142" s="17"/>
      <c r="M142" s="17"/>
      <c r="N142" s="17"/>
      <c r="O142" s="17"/>
      <c r="P142" s="17"/>
      <c r="Q142" s="17"/>
      <c r="R142" s="17"/>
      <c r="S142" s="17"/>
      <c r="T142" s="17"/>
      <c r="U142" s="17"/>
      <c r="V142" s="17"/>
      <c r="W142" s="17"/>
      <c r="X142" s="17"/>
      <c r="Y142" s="17"/>
      <c r="Z142" s="17"/>
      <c r="AA142" s="17"/>
      <c r="AB142" s="17"/>
      <c r="AC142" s="17"/>
      <c r="AD142" s="17"/>
      <c r="AE142" s="17"/>
      <c r="AF142" s="17"/>
      <c r="AG142" s="17"/>
      <c r="AH142" s="17"/>
      <c r="AI142" s="17"/>
      <c r="AJ142" s="17"/>
      <c r="AK142" s="17"/>
      <c r="AL142" s="17"/>
      <c r="AM142" s="17"/>
      <c r="AN142" s="17"/>
      <c r="AO142" s="17"/>
      <c r="AP142" s="17"/>
      <c r="AQ142" s="17"/>
    </row>
    <row r="143" spans="2:43" ht="15.95" customHeight="1" x14ac:dyDescent="0.25">
      <c r="B143" s="754"/>
      <c r="C143" s="17"/>
      <c r="D143" s="17"/>
      <c r="E143" s="17"/>
      <c r="F143" s="17"/>
      <c r="G143" s="17"/>
      <c r="H143" s="17"/>
      <c r="I143" s="17"/>
      <c r="J143" s="17"/>
      <c r="K143" s="17"/>
      <c r="L143" s="17"/>
      <c r="M143" s="17"/>
      <c r="N143" s="17"/>
      <c r="O143" s="17"/>
      <c r="P143" s="17"/>
      <c r="Q143" s="17"/>
      <c r="R143" s="17"/>
      <c r="S143" s="17"/>
      <c r="T143" s="17"/>
      <c r="U143" s="17"/>
      <c r="V143" s="17"/>
      <c r="W143" s="17"/>
      <c r="X143" s="17"/>
      <c r="Y143" s="17"/>
      <c r="Z143" s="17"/>
      <c r="AA143" s="17"/>
      <c r="AB143" s="17"/>
      <c r="AC143" s="17"/>
      <c r="AD143" s="17"/>
      <c r="AE143" s="17"/>
      <c r="AF143" s="17"/>
      <c r="AG143" s="17"/>
      <c r="AH143" s="17"/>
      <c r="AI143" s="17"/>
      <c r="AJ143" s="17"/>
      <c r="AK143" s="17"/>
      <c r="AL143" s="17"/>
      <c r="AM143" s="17"/>
      <c r="AN143" s="17"/>
      <c r="AO143" s="17"/>
      <c r="AP143" s="17"/>
      <c r="AQ143" s="17"/>
    </row>
    <row r="144" spans="2:43" ht="15.95" customHeight="1" x14ac:dyDescent="0.25">
      <c r="B144" s="754">
        <v>65</v>
      </c>
      <c r="C144" s="17"/>
      <c r="D144" s="17"/>
      <c r="E144" s="17"/>
      <c r="F144" s="17"/>
      <c r="G144" s="17"/>
      <c r="H144" s="17"/>
      <c r="I144" s="17"/>
      <c r="J144" s="17"/>
      <c r="K144" s="17"/>
      <c r="L144" s="17"/>
      <c r="M144" s="17"/>
      <c r="N144" s="17"/>
      <c r="O144" s="17"/>
      <c r="P144" s="17"/>
      <c r="Q144" s="17"/>
      <c r="R144" s="17"/>
      <c r="S144" s="17"/>
      <c r="T144" s="17"/>
      <c r="U144" s="17"/>
      <c r="V144" s="17"/>
      <c r="W144" s="17"/>
      <c r="X144" s="17"/>
      <c r="Y144" s="17"/>
      <c r="Z144" s="17"/>
      <c r="AA144" s="17"/>
      <c r="AB144" s="17"/>
      <c r="AC144" s="17"/>
      <c r="AD144" s="17"/>
      <c r="AE144" s="17"/>
      <c r="AF144" s="17"/>
      <c r="AG144" s="17"/>
      <c r="AH144" s="17"/>
      <c r="AI144" s="17"/>
      <c r="AJ144" s="17"/>
      <c r="AK144" s="17"/>
      <c r="AL144" s="17"/>
      <c r="AM144" s="17"/>
      <c r="AN144" s="17"/>
      <c r="AO144" s="17"/>
      <c r="AP144" s="17"/>
      <c r="AQ144" s="17"/>
    </row>
    <row r="145" spans="2:43" ht="15.95" customHeight="1" x14ac:dyDescent="0.25">
      <c r="B145" s="754"/>
      <c r="C145" s="17"/>
      <c r="D145" s="17"/>
      <c r="E145" s="17"/>
      <c r="F145" s="17"/>
      <c r="G145" s="17"/>
      <c r="H145" s="17"/>
      <c r="I145" s="17"/>
      <c r="J145" s="17"/>
      <c r="K145" s="17"/>
      <c r="L145" s="17"/>
      <c r="M145" s="17"/>
      <c r="N145" s="17"/>
      <c r="O145" s="17"/>
      <c r="P145" s="17"/>
      <c r="Q145" s="17"/>
      <c r="R145" s="17"/>
      <c r="S145" s="17"/>
      <c r="T145" s="17"/>
      <c r="U145" s="17"/>
      <c r="V145" s="17"/>
      <c r="W145" s="17"/>
      <c r="X145" s="17"/>
      <c r="Y145" s="17"/>
      <c r="Z145" s="17"/>
      <c r="AA145" s="17"/>
      <c r="AB145" s="17"/>
      <c r="AC145" s="17"/>
      <c r="AD145" s="17"/>
      <c r="AE145" s="17"/>
      <c r="AF145" s="17"/>
      <c r="AG145" s="17"/>
      <c r="AH145" s="17"/>
      <c r="AI145" s="17"/>
      <c r="AJ145" s="17"/>
      <c r="AK145" s="17"/>
      <c r="AL145" s="17"/>
      <c r="AM145" s="17"/>
      <c r="AN145" s="17"/>
      <c r="AO145" s="17"/>
      <c r="AP145" s="17"/>
      <c r="AQ145" s="17"/>
    </row>
    <row r="146" spans="2:43" ht="15.95" customHeight="1" x14ac:dyDescent="0.25">
      <c r="B146" s="754">
        <v>66</v>
      </c>
      <c r="C146" s="17"/>
      <c r="D146" s="17"/>
      <c r="E146" s="17"/>
      <c r="F146" s="17"/>
      <c r="G146" s="17"/>
      <c r="H146" s="17"/>
      <c r="I146" s="17"/>
      <c r="J146" s="17"/>
      <c r="K146" s="17"/>
      <c r="L146" s="17"/>
      <c r="M146" s="17"/>
      <c r="N146" s="17"/>
      <c r="O146" s="17"/>
      <c r="P146" s="17"/>
      <c r="Q146" s="17"/>
      <c r="R146" s="17"/>
      <c r="S146" s="17"/>
      <c r="T146" s="17"/>
      <c r="U146" s="17"/>
      <c r="V146" s="17"/>
      <c r="W146" s="17"/>
      <c r="X146" s="17"/>
      <c r="Y146" s="17"/>
      <c r="Z146" s="17"/>
      <c r="AA146" s="17"/>
      <c r="AB146" s="17"/>
      <c r="AC146" s="17"/>
      <c r="AD146" s="17"/>
      <c r="AE146" s="17"/>
      <c r="AF146" s="17"/>
      <c r="AG146" s="17"/>
      <c r="AH146" s="17"/>
      <c r="AI146" s="17"/>
      <c r="AJ146" s="17"/>
      <c r="AK146" s="17"/>
      <c r="AL146" s="17"/>
      <c r="AM146" s="17"/>
      <c r="AN146" s="17"/>
      <c r="AO146" s="17"/>
      <c r="AP146" s="17"/>
      <c r="AQ146" s="17"/>
    </row>
    <row r="147" spans="2:43" ht="15.95" customHeight="1" x14ac:dyDescent="0.25">
      <c r="B147" s="754"/>
      <c r="C147" s="17"/>
      <c r="D147" s="17"/>
      <c r="E147" s="17"/>
      <c r="F147" s="17"/>
      <c r="G147" s="17"/>
      <c r="H147" s="17"/>
      <c r="I147" s="17"/>
      <c r="J147" s="17"/>
      <c r="K147" s="17"/>
      <c r="L147" s="17"/>
      <c r="M147" s="17"/>
      <c r="N147" s="17"/>
      <c r="O147" s="17"/>
      <c r="P147" s="17"/>
      <c r="Q147" s="17"/>
      <c r="R147" s="17"/>
      <c r="S147" s="17"/>
      <c r="T147" s="17"/>
      <c r="U147" s="17"/>
      <c r="V147" s="17"/>
      <c r="W147" s="17"/>
      <c r="X147" s="17"/>
      <c r="Y147" s="17"/>
      <c r="Z147" s="17"/>
      <c r="AA147" s="17"/>
      <c r="AB147" s="17"/>
      <c r="AC147" s="17"/>
      <c r="AD147" s="17"/>
      <c r="AE147" s="17"/>
      <c r="AF147" s="17"/>
      <c r="AG147" s="17"/>
      <c r="AH147" s="17"/>
      <c r="AI147" s="17"/>
      <c r="AJ147" s="17"/>
      <c r="AK147" s="17"/>
      <c r="AL147" s="17"/>
      <c r="AM147" s="17"/>
      <c r="AN147" s="17"/>
      <c r="AO147" s="17"/>
      <c r="AP147" s="17"/>
      <c r="AQ147" s="17"/>
    </row>
    <row r="148" spans="2:43" ht="15.95" customHeight="1" x14ac:dyDescent="0.25">
      <c r="B148" s="754">
        <v>67</v>
      </c>
      <c r="C148" s="17"/>
      <c r="D148" s="17"/>
      <c r="E148" s="17"/>
      <c r="F148" s="17"/>
      <c r="G148" s="17"/>
      <c r="H148" s="17"/>
      <c r="I148" s="17"/>
      <c r="J148" s="17"/>
      <c r="K148" s="17"/>
      <c r="L148" s="17"/>
      <c r="M148" s="17"/>
      <c r="N148" s="17"/>
      <c r="O148" s="17"/>
      <c r="P148" s="17"/>
      <c r="Q148" s="17"/>
      <c r="R148" s="17"/>
      <c r="S148" s="17"/>
      <c r="T148" s="17"/>
      <c r="U148" s="17"/>
      <c r="V148" s="17"/>
      <c r="W148" s="17"/>
      <c r="X148" s="17"/>
      <c r="Y148" s="17"/>
      <c r="Z148" s="17"/>
      <c r="AA148" s="17"/>
      <c r="AB148" s="17"/>
      <c r="AC148" s="17"/>
      <c r="AD148" s="17"/>
      <c r="AE148" s="17"/>
      <c r="AF148" s="17"/>
      <c r="AG148" s="17"/>
      <c r="AH148" s="17"/>
      <c r="AI148" s="17"/>
      <c r="AJ148" s="17"/>
      <c r="AK148" s="17"/>
      <c r="AL148" s="17"/>
      <c r="AM148" s="17"/>
      <c r="AN148" s="17"/>
      <c r="AO148" s="17"/>
      <c r="AP148" s="17"/>
      <c r="AQ148" s="17"/>
    </row>
    <row r="149" spans="2:43" ht="15.95" customHeight="1" x14ac:dyDescent="0.25">
      <c r="B149" s="754"/>
      <c r="C149" s="17"/>
      <c r="D149" s="17"/>
      <c r="E149" s="17"/>
      <c r="F149" s="17"/>
      <c r="G149" s="17"/>
      <c r="H149" s="17"/>
      <c r="I149" s="17"/>
      <c r="J149" s="17"/>
      <c r="K149" s="17"/>
      <c r="L149" s="17"/>
      <c r="M149" s="17"/>
      <c r="N149" s="17"/>
      <c r="O149" s="17"/>
      <c r="P149" s="17"/>
      <c r="Q149" s="17"/>
      <c r="R149" s="17"/>
      <c r="S149" s="17"/>
      <c r="T149" s="17"/>
      <c r="U149" s="17"/>
      <c r="V149" s="17"/>
      <c r="W149" s="17"/>
      <c r="X149" s="17"/>
      <c r="Y149" s="17"/>
      <c r="Z149" s="17"/>
      <c r="AA149" s="17"/>
      <c r="AB149" s="17"/>
      <c r="AC149" s="17"/>
      <c r="AD149" s="17"/>
      <c r="AE149" s="17"/>
      <c r="AF149" s="17"/>
      <c r="AG149" s="17"/>
      <c r="AH149" s="17"/>
      <c r="AI149" s="17"/>
      <c r="AJ149" s="17"/>
      <c r="AK149" s="17"/>
      <c r="AL149" s="17"/>
      <c r="AM149" s="17"/>
      <c r="AN149" s="17"/>
      <c r="AO149" s="17"/>
      <c r="AP149" s="17"/>
      <c r="AQ149" s="17"/>
    </row>
    <row r="150" spans="2:43" ht="15.95" customHeight="1" x14ac:dyDescent="0.25">
      <c r="B150" s="754">
        <v>68</v>
      </c>
      <c r="C150" s="17"/>
      <c r="D150" s="17"/>
      <c r="E150" s="17"/>
      <c r="F150" s="17"/>
      <c r="G150" s="17"/>
      <c r="H150" s="17"/>
      <c r="I150" s="17"/>
      <c r="J150" s="17"/>
      <c r="K150" s="17"/>
      <c r="L150" s="17"/>
      <c r="M150" s="17"/>
      <c r="N150" s="17"/>
      <c r="O150" s="17"/>
      <c r="P150" s="17"/>
      <c r="Q150" s="17"/>
      <c r="R150" s="17"/>
      <c r="S150" s="17"/>
      <c r="T150" s="17"/>
      <c r="U150" s="17"/>
      <c r="V150" s="17"/>
      <c r="W150" s="17"/>
      <c r="X150" s="17"/>
      <c r="Y150" s="17"/>
      <c r="Z150" s="17"/>
      <c r="AA150" s="17"/>
      <c r="AB150" s="17"/>
      <c r="AC150" s="17"/>
      <c r="AD150" s="17"/>
      <c r="AE150" s="17"/>
      <c r="AF150" s="17"/>
      <c r="AG150" s="17"/>
      <c r="AH150" s="17"/>
      <c r="AI150" s="17"/>
      <c r="AJ150" s="17"/>
      <c r="AK150" s="17"/>
      <c r="AL150" s="17"/>
      <c r="AM150" s="17"/>
      <c r="AN150" s="17"/>
      <c r="AO150" s="17"/>
      <c r="AP150" s="17"/>
      <c r="AQ150" s="17"/>
    </row>
    <row r="151" spans="2:43" ht="15.95" customHeight="1" x14ac:dyDescent="0.25">
      <c r="B151" s="754"/>
      <c r="C151" s="17"/>
      <c r="D151" s="17"/>
      <c r="E151" s="17"/>
      <c r="F151" s="17"/>
      <c r="G151" s="17"/>
      <c r="H151" s="17"/>
      <c r="I151" s="17"/>
      <c r="J151" s="17"/>
      <c r="K151" s="17"/>
      <c r="L151" s="17"/>
      <c r="M151" s="17"/>
      <c r="N151" s="17"/>
      <c r="O151" s="17"/>
      <c r="P151" s="17"/>
      <c r="Q151" s="17"/>
      <c r="R151" s="17"/>
      <c r="S151" s="17"/>
      <c r="T151" s="17"/>
      <c r="U151" s="17"/>
      <c r="V151" s="17"/>
      <c r="W151" s="17"/>
      <c r="X151" s="17"/>
      <c r="Y151" s="17"/>
      <c r="Z151" s="17"/>
      <c r="AA151" s="17"/>
      <c r="AB151" s="17"/>
      <c r="AC151" s="17"/>
      <c r="AD151" s="17"/>
      <c r="AE151" s="17"/>
      <c r="AF151" s="17"/>
      <c r="AG151" s="17"/>
      <c r="AH151" s="17"/>
      <c r="AI151" s="17"/>
      <c r="AJ151" s="17"/>
      <c r="AK151" s="17"/>
      <c r="AL151" s="17"/>
      <c r="AM151" s="17"/>
      <c r="AN151" s="17"/>
      <c r="AO151" s="17"/>
      <c r="AP151" s="17"/>
      <c r="AQ151" s="17"/>
    </row>
    <row r="152" spans="2:43" ht="15.95" customHeight="1" x14ac:dyDescent="0.25">
      <c r="B152" s="754">
        <v>69</v>
      </c>
      <c r="C152" s="17"/>
      <c r="D152" s="17"/>
      <c r="E152" s="17"/>
      <c r="F152" s="17"/>
      <c r="G152" s="17"/>
      <c r="H152" s="17"/>
      <c r="I152" s="17"/>
      <c r="J152" s="17"/>
      <c r="K152" s="17"/>
      <c r="L152" s="17"/>
      <c r="M152" s="17"/>
      <c r="N152" s="17"/>
      <c r="O152" s="17"/>
      <c r="P152" s="17"/>
      <c r="Q152" s="17"/>
      <c r="R152" s="17"/>
      <c r="S152" s="17"/>
      <c r="T152" s="17"/>
      <c r="U152" s="17"/>
      <c r="V152" s="17"/>
      <c r="W152" s="17"/>
      <c r="X152" s="17"/>
      <c r="Y152" s="17"/>
      <c r="Z152" s="17"/>
      <c r="AA152" s="17"/>
      <c r="AB152" s="17"/>
      <c r="AC152" s="17"/>
      <c r="AD152" s="17"/>
      <c r="AE152" s="17"/>
      <c r="AF152" s="17"/>
      <c r="AG152" s="17"/>
      <c r="AH152" s="17"/>
      <c r="AI152" s="17"/>
      <c r="AJ152" s="17"/>
      <c r="AK152" s="17"/>
      <c r="AL152" s="17"/>
      <c r="AM152" s="17"/>
      <c r="AN152" s="17"/>
      <c r="AO152" s="17"/>
      <c r="AP152" s="17"/>
      <c r="AQ152" s="17"/>
    </row>
    <row r="153" spans="2:43" ht="15.95" customHeight="1" x14ac:dyDescent="0.25">
      <c r="B153" s="754"/>
      <c r="C153" s="17"/>
      <c r="D153" s="17"/>
      <c r="E153" s="17"/>
      <c r="F153" s="17"/>
      <c r="G153" s="17"/>
      <c r="H153" s="17"/>
      <c r="I153" s="17"/>
      <c r="J153" s="17"/>
      <c r="K153" s="17"/>
      <c r="L153" s="17"/>
      <c r="M153" s="17"/>
      <c r="N153" s="17"/>
      <c r="O153" s="17"/>
      <c r="P153" s="17"/>
      <c r="Q153" s="17"/>
      <c r="R153" s="17"/>
      <c r="S153" s="17"/>
      <c r="T153" s="17"/>
      <c r="U153" s="17"/>
      <c r="V153" s="17"/>
      <c r="W153" s="17"/>
      <c r="X153" s="17"/>
      <c r="Y153" s="17"/>
      <c r="Z153" s="17"/>
      <c r="AA153" s="17"/>
      <c r="AB153" s="17"/>
      <c r="AC153" s="17"/>
      <c r="AD153" s="17"/>
      <c r="AE153" s="17"/>
      <c r="AF153" s="17"/>
      <c r="AG153" s="17"/>
      <c r="AH153" s="17"/>
      <c r="AI153" s="17"/>
      <c r="AJ153" s="17"/>
      <c r="AK153" s="17"/>
      <c r="AL153" s="17"/>
      <c r="AM153" s="17"/>
      <c r="AN153" s="17"/>
      <c r="AO153" s="17"/>
      <c r="AP153" s="17"/>
      <c r="AQ153" s="17"/>
    </row>
    <row r="154" spans="2:43" ht="15.95" customHeight="1" x14ac:dyDescent="0.25">
      <c r="B154" s="754">
        <v>70</v>
      </c>
      <c r="C154" s="17"/>
      <c r="D154" s="17"/>
      <c r="E154" s="17"/>
      <c r="F154" s="17"/>
      <c r="G154" s="17"/>
      <c r="H154" s="17"/>
      <c r="I154" s="17"/>
      <c r="J154" s="17"/>
      <c r="K154" s="17"/>
      <c r="L154" s="17"/>
      <c r="M154" s="17"/>
      <c r="N154" s="17"/>
      <c r="O154" s="17"/>
      <c r="P154" s="17"/>
      <c r="Q154" s="17"/>
      <c r="R154" s="17"/>
      <c r="S154" s="17"/>
      <c r="T154" s="17"/>
      <c r="U154" s="17"/>
      <c r="V154" s="17"/>
      <c r="W154" s="17"/>
      <c r="X154" s="17"/>
      <c r="Y154" s="17"/>
      <c r="Z154" s="17"/>
      <c r="AA154" s="17"/>
      <c r="AB154" s="17"/>
      <c r="AC154" s="17"/>
      <c r="AD154" s="17"/>
      <c r="AE154" s="17"/>
      <c r="AF154" s="17"/>
      <c r="AG154" s="17"/>
      <c r="AH154" s="17"/>
      <c r="AI154" s="17"/>
      <c r="AJ154" s="17"/>
      <c r="AK154" s="17"/>
      <c r="AL154" s="17"/>
      <c r="AM154" s="17"/>
      <c r="AN154" s="17"/>
      <c r="AO154" s="17"/>
      <c r="AP154" s="17"/>
      <c r="AQ154" s="17"/>
    </row>
    <row r="155" spans="2:43" ht="15.95" customHeight="1" x14ac:dyDescent="0.25">
      <c r="B155" s="754"/>
      <c r="C155" s="17"/>
      <c r="D155" s="17"/>
      <c r="E155" s="17"/>
      <c r="F155" s="17"/>
      <c r="G155" s="17"/>
      <c r="H155" s="17"/>
      <c r="I155" s="17"/>
      <c r="J155" s="17"/>
      <c r="K155" s="17"/>
      <c r="L155" s="17"/>
      <c r="M155" s="17"/>
      <c r="N155" s="17"/>
      <c r="O155" s="17"/>
      <c r="P155" s="17"/>
      <c r="Q155" s="17"/>
      <c r="R155" s="17"/>
      <c r="S155" s="17"/>
      <c r="T155" s="17"/>
      <c r="U155" s="17"/>
      <c r="V155" s="17"/>
      <c r="W155" s="17"/>
      <c r="X155" s="17"/>
      <c r="Y155" s="17"/>
      <c r="Z155" s="17"/>
      <c r="AA155" s="17"/>
      <c r="AB155" s="17"/>
      <c r="AC155" s="17"/>
      <c r="AD155" s="17"/>
      <c r="AE155" s="17"/>
      <c r="AF155" s="17"/>
      <c r="AG155" s="17"/>
      <c r="AH155" s="17"/>
      <c r="AI155" s="17"/>
      <c r="AJ155" s="17"/>
      <c r="AK155" s="17"/>
      <c r="AL155" s="17"/>
      <c r="AM155" s="17"/>
      <c r="AN155" s="17"/>
      <c r="AO155" s="17"/>
      <c r="AP155" s="17"/>
      <c r="AQ155" s="17"/>
    </row>
    <row r="156" spans="2:43" ht="15.95" customHeight="1" x14ac:dyDescent="0.25">
      <c r="B156" s="754">
        <v>71</v>
      </c>
      <c r="C156" s="17"/>
      <c r="D156" s="17"/>
      <c r="E156" s="17"/>
      <c r="F156" s="17"/>
      <c r="G156" s="17"/>
      <c r="H156" s="17"/>
      <c r="I156" s="17"/>
      <c r="J156" s="17"/>
      <c r="K156" s="17"/>
      <c r="L156" s="17"/>
      <c r="M156" s="17"/>
      <c r="N156" s="17"/>
      <c r="O156" s="17"/>
      <c r="P156" s="17"/>
      <c r="Q156" s="17"/>
      <c r="R156" s="17"/>
      <c r="S156" s="17"/>
      <c r="T156" s="17"/>
      <c r="U156" s="17"/>
      <c r="V156" s="17"/>
      <c r="W156" s="17"/>
      <c r="X156" s="17"/>
      <c r="Y156" s="17"/>
      <c r="Z156" s="17"/>
      <c r="AA156" s="17"/>
      <c r="AB156" s="17"/>
      <c r="AC156" s="17"/>
      <c r="AD156" s="17"/>
      <c r="AE156" s="17"/>
      <c r="AF156" s="17"/>
      <c r="AG156" s="17"/>
      <c r="AH156" s="17"/>
      <c r="AI156" s="17"/>
      <c r="AJ156" s="17"/>
      <c r="AK156" s="17"/>
      <c r="AL156" s="17"/>
      <c r="AM156" s="17"/>
      <c r="AN156" s="17"/>
      <c r="AO156" s="17"/>
      <c r="AP156" s="17"/>
      <c r="AQ156" s="17"/>
    </row>
    <row r="157" spans="2:43" ht="15.95" customHeight="1" x14ac:dyDescent="0.25">
      <c r="B157" s="754"/>
      <c r="C157" s="17"/>
      <c r="D157" s="17"/>
      <c r="E157" s="17"/>
      <c r="F157" s="17"/>
      <c r="G157" s="17"/>
      <c r="H157" s="17"/>
      <c r="I157" s="17"/>
      <c r="J157" s="17"/>
      <c r="K157" s="17"/>
      <c r="L157" s="17"/>
      <c r="M157" s="17"/>
      <c r="N157" s="17"/>
      <c r="O157" s="17"/>
      <c r="P157" s="17"/>
      <c r="Q157" s="17"/>
      <c r="R157" s="17"/>
      <c r="S157" s="17"/>
      <c r="T157" s="17"/>
      <c r="U157" s="17"/>
      <c r="V157" s="17"/>
      <c r="W157" s="17"/>
      <c r="X157" s="17"/>
      <c r="Y157" s="17"/>
      <c r="Z157" s="17"/>
      <c r="AA157" s="17"/>
      <c r="AB157" s="17"/>
      <c r="AC157" s="17"/>
      <c r="AD157" s="17"/>
      <c r="AE157" s="17"/>
      <c r="AF157" s="17"/>
      <c r="AG157" s="17"/>
      <c r="AH157" s="17"/>
      <c r="AI157" s="17"/>
      <c r="AJ157" s="17"/>
      <c r="AK157" s="17"/>
      <c r="AL157" s="17"/>
      <c r="AM157" s="17"/>
      <c r="AN157" s="17"/>
      <c r="AO157" s="17"/>
      <c r="AP157" s="17"/>
      <c r="AQ157" s="17"/>
    </row>
    <row r="158" spans="2:43" ht="15.95" customHeight="1" x14ac:dyDescent="0.25">
      <c r="B158" s="754">
        <v>72</v>
      </c>
      <c r="C158" s="17"/>
      <c r="D158" s="17"/>
      <c r="E158" s="17"/>
      <c r="F158" s="17"/>
      <c r="G158" s="17"/>
      <c r="H158" s="17"/>
      <c r="I158" s="17"/>
      <c r="J158" s="17"/>
      <c r="K158" s="17"/>
      <c r="L158" s="17"/>
      <c r="M158" s="17"/>
      <c r="N158" s="17"/>
      <c r="O158" s="17"/>
      <c r="P158" s="17"/>
      <c r="Q158" s="17"/>
      <c r="R158" s="17"/>
      <c r="S158" s="17"/>
      <c r="T158" s="17"/>
      <c r="U158" s="17"/>
      <c r="V158" s="17"/>
      <c r="W158" s="17"/>
      <c r="X158" s="17"/>
      <c r="Y158" s="17"/>
      <c r="Z158" s="17"/>
      <c r="AA158" s="17"/>
      <c r="AB158" s="17"/>
      <c r="AC158" s="17"/>
      <c r="AD158" s="17"/>
      <c r="AE158" s="17"/>
      <c r="AF158" s="17"/>
      <c r="AG158" s="17"/>
      <c r="AH158" s="17"/>
      <c r="AI158" s="17"/>
      <c r="AJ158" s="17"/>
      <c r="AK158" s="17"/>
      <c r="AL158" s="17"/>
      <c r="AM158" s="17"/>
      <c r="AN158" s="17"/>
      <c r="AO158" s="17"/>
      <c r="AP158" s="17"/>
      <c r="AQ158" s="17"/>
    </row>
    <row r="159" spans="2:43" ht="15.95" customHeight="1" x14ac:dyDescent="0.25">
      <c r="B159" s="754"/>
      <c r="C159" s="17"/>
      <c r="D159" s="17"/>
      <c r="E159" s="17"/>
      <c r="F159" s="17"/>
      <c r="G159" s="17"/>
      <c r="H159" s="17"/>
      <c r="I159" s="17"/>
      <c r="J159" s="17"/>
      <c r="K159" s="17"/>
      <c r="L159" s="17"/>
      <c r="M159" s="17"/>
      <c r="N159" s="17"/>
      <c r="O159" s="17"/>
      <c r="P159" s="17"/>
      <c r="Q159" s="17"/>
      <c r="R159" s="17"/>
      <c r="S159" s="17"/>
      <c r="T159" s="17"/>
      <c r="U159" s="17"/>
      <c r="V159" s="17"/>
      <c r="W159" s="17"/>
      <c r="X159" s="17"/>
      <c r="Y159" s="17"/>
      <c r="Z159" s="17"/>
      <c r="AA159" s="17"/>
      <c r="AB159" s="17"/>
      <c r="AC159" s="17"/>
      <c r="AD159" s="17"/>
      <c r="AE159" s="17"/>
      <c r="AF159" s="17"/>
      <c r="AG159" s="17"/>
      <c r="AH159" s="17"/>
      <c r="AI159" s="17"/>
      <c r="AJ159" s="17"/>
      <c r="AK159" s="17"/>
      <c r="AL159" s="17"/>
      <c r="AM159" s="17"/>
      <c r="AN159" s="17"/>
      <c r="AO159" s="17"/>
      <c r="AP159" s="17"/>
      <c r="AQ159" s="17"/>
    </row>
    <row r="160" spans="2:43" ht="15.95" customHeight="1" x14ac:dyDescent="0.25">
      <c r="B160" s="754">
        <v>73</v>
      </c>
      <c r="C160" s="17"/>
      <c r="D160" s="17"/>
      <c r="E160" s="17"/>
      <c r="F160" s="17"/>
      <c r="G160" s="17"/>
      <c r="H160" s="17"/>
      <c r="I160" s="17"/>
      <c r="J160" s="17"/>
      <c r="K160" s="17"/>
      <c r="L160" s="17"/>
      <c r="M160" s="17"/>
      <c r="N160" s="17"/>
      <c r="O160" s="17"/>
      <c r="P160" s="17"/>
      <c r="Q160" s="17"/>
      <c r="R160" s="17"/>
      <c r="S160" s="17"/>
      <c r="T160" s="17"/>
      <c r="U160" s="17"/>
      <c r="V160" s="17"/>
      <c r="W160" s="17"/>
      <c r="X160" s="17"/>
      <c r="Y160" s="17"/>
      <c r="Z160" s="17"/>
      <c r="AA160" s="17"/>
      <c r="AB160" s="17"/>
      <c r="AC160" s="17"/>
      <c r="AD160" s="17"/>
      <c r="AE160" s="17"/>
      <c r="AF160" s="17"/>
      <c r="AG160" s="17"/>
      <c r="AH160" s="17"/>
      <c r="AI160" s="17"/>
      <c r="AJ160" s="17"/>
      <c r="AK160" s="17"/>
      <c r="AL160" s="17"/>
      <c r="AM160" s="17"/>
      <c r="AN160" s="17"/>
      <c r="AO160" s="17"/>
      <c r="AP160" s="17"/>
      <c r="AQ160" s="17"/>
    </row>
    <row r="161" spans="2:43" ht="15.95" customHeight="1" x14ac:dyDescent="0.25">
      <c r="B161" s="754"/>
      <c r="C161" s="17"/>
      <c r="D161" s="17"/>
      <c r="E161" s="17"/>
      <c r="F161" s="17"/>
      <c r="G161" s="17"/>
      <c r="H161" s="17"/>
      <c r="I161" s="17"/>
      <c r="J161" s="17"/>
      <c r="K161" s="17"/>
      <c r="L161" s="17"/>
      <c r="M161" s="17"/>
      <c r="N161" s="17"/>
      <c r="O161" s="17"/>
      <c r="P161" s="17"/>
      <c r="Q161" s="17"/>
      <c r="R161" s="17"/>
      <c r="S161" s="17"/>
      <c r="T161" s="17"/>
      <c r="U161" s="17"/>
      <c r="V161" s="17"/>
      <c r="W161" s="17"/>
      <c r="X161" s="17"/>
      <c r="Y161" s="17"/>
      <c r="Z161" s="17"/>
      <c r="AA161" s="17"/>
      <c r="AB161" s="17"/>
      <c r="AC161" s="17"/>
      <c r="AD161" s="17"/>
      <c r="AE161" s="17"/>
      <c r="AF161" s="17"/>
      <c r="AG161" s="17"/>
      <c r="AH161" s="17"/>
      <c r="AI161" s="17"/>
      <c r="AJ161" s="17"/>
      <c r="AK161" s="17"/>
      <c r="AL161" s="17"/>
      <c r="AM161" s="17"/>
      <c r="AN161" s="17"/>
      <c r="AO161" s="17"/>
      <c r="AP161" s="17"/>
      <c r="AQ161" s="17"/>
    </row>
    <row r="162" spans="2:43" ht="15.95" customHeight="1" x14ac:dyDescent="0.25">
      <c r="B162" s="754">
        <v>74</v>
      </c>
      <c r="C162" s="17"/>
      <c r="D162" s="17"/>
      <c r="E162" s="17"/>
      <c r="F162" s="17"/>
      <c r="G162" s="17"/>
      <c r="H162" s="17"/>
      <c r="I162" s="17"/>
      <c r="J162" s="17"/>
      <c r="K162" s="17"/>
      <c r="L162" s="17"/>
      <c r="M162" s="17"/>
      <c r="N162" s="17"/>
      <c r="O162" s="17"/>
      <c r="P162" s="17"/>
      <c r="Q162" s="17"/>
      <c r="R162" s="17"/>
      <c r="S162" s="17"/>
      <c r="T162" s="17"/>
      <c r="U162" s="17"/>
      <c r="V162" s="17"/>
      <c r="W162" s="17"/>
      <c r="X162" s="17"/>
      <c r="Y162" s="17"/>
      <c r="Z162" s="17"/>
      <c r="AA162" s="17"/>
      <c r="AB162" s="17"/>
      <c r="AC162" s="17"/>
      <c r="AD162" s="17"/>
      <c r="AE162" s="17"/>
      <c r="AF162" s="17"/>
      <c r="AG162" s="17"/>
      <c r="AH162" s="17"/>
      <c r="AI162" s="17"/>
      <c r="AJ162" s="17"/>
      <c r="AK162" s="17"/>
      <c r="AL162" s="17"/>
      <c r="AM162" s="17"/>
      <c r="AN162" s="17"/>
      <c r="AO162" s="17"/>
      <c r="AP162" s="17"/>
      <c r="AQ162" s="17"/>
    </row>
    <row r="163" spans="2:43" ht="15.95" customHeight="1" x14ac:dyDescent="0.25">
      <c r="B163" s="754"/>
      <c r="C163" s="17"/>
      <c r="D163" s="17"/>
      <c r="E163" s="17"/>
      <c r="F163" s="17"/>
      <c r="G163" s="17"/>
      <c r="H163" s="17"/>
      <c r="I163" s="17"/>
      <c r="J163" s="17"/>
      <c r="K163" s="17"/>
      <c r="L163" s="17"/>
      <c r="M163" s="17"/>
      <c r="N163" s="17"/>
      <c r="O163" s="17"/>
      <c r="P163" s="17"/>
      <c r="Q163" s="17"/>
      <c r="R163" s="17"/>
      <c r="S163" s="17"/>
      <c r="T163" s="17"/>
      <c r="U163" s="17"/>
      <c r="V163" s="17"/>
      <c r="W163" s="17"/>
      <c r="X163" s="17"/>
      <c r="Y163" s="17"/>
      <c r="Z163" s="17"/>
      <c r="AA163" s="17"/>
      <c r="AB163" s="17"/>
      <c r="AC163" s="17"/>
      <c r="AD163" s="17"/>
      <c r="AE163" s="17"/>
      <c r="AF163" s="17"/>
      <c r="AG163" s="17"/>
      <c r="AH163" s="17"/>
      <c r="AI163" s="17"/>
      <c r="AJ163" s="17"/>
      <c r="AK163" s="17"/>
      <c r="AL163" s="17"/>
      <c r="AM163" s="17"/>
      <c r="AN163" s="17"/>
      <c r="AO163" s="17"/>
      <c r="AP163" s="17"/>
      <c r="AQ163" s="17"/>
    </row>
    <row r="164" spans="2:43" ht="15.95" customHeight="1" x14ac:dyDescent="0.25">
      <c r="B164" s="754">
        <v>75</v>
      </c>
      <c r="C164" s="17"/>
      <c r="D164" s="17"/>
      <c r="E164" s="17"/>
      <c r="F164" s="17"/>
      <c r="G164" s="17"/>
      <c r="H164" s="17"/>
      <c r="I164" s="17"/>
      <c r="J164" s="17"/>
      <c r="K164" s="17"/>
      <c r="L164" s="17"/>
      <c r="M164" s="17"/>
      <c r="N164" s="17"/>
      <c r="O164" s="17"/>
      <c r="P164" s="17"/>
      <c r="Q164" s="17"/>
      <c r="R164" s="17"/>
      <c r="S164" s="17"/>
      <c r="T164" s="17"/>
      <c r="U164" s="17"/>
      <c r="V164" s="17"/>
      <c r="W164" s="17"/>
      <c r="X164" s="17"/>
      <c r="Y164" s="17"/>
      <c r="Z164" s="17"/>
      <c r="AA164" s="17"/>
      <c r="AB164" s="17"/>
      <c r="AC164" s="17"/>
      <c r="AD164" s="17"/>
      <c r="AE164" s="17"/>
      <c r="AF164" s="17"/>
      <c r="AG164" s="17"/>
      <c r="AH164" s="17"/>
      <c r="AI164" s="17"/>
      <c r="AJ164" s="17"/>
      <c r="AK164" s="17"/>
      <c r="AL164" s="17"/>
      <c r="AM164" s="17"/>
      <c r="AN164" s="17"/>
      <c r="AO164" s="17"/>
      <c r="AP164" s="17"/>
      <c r="AQ164" s="17"/>
    </row>
    <row r="165" spans="2:43" ht="15.95" customHeight="1" x14ac:dyDescent="0.25">
      <c r="B165" s="754"/>
      <c r="C165" s="17"/>
      <c r="D165" s="17"/>
      <c r="E165" s="17"/>
      <c r="F165" s="17"/>
      <c r="G165" s="17"/>
      <c r="H165" s="17"/>
      <c r="I165" s="17"/>
      <c r="J165" s="17"/>
      <c r="K165" s="17"/>
      <c r="L165" s="17"/>
      <c r="M165" s="17"/>
      <c r="N165" s="17"/>
      <c r="O165" s="17"/>
      <c r="P165" s="17"/>
      <c r="Q165" s="17"/>
      <c r="R165" s="17"/>
      <c r="S165" s="17"/>
      <c r="T165" s="17"/>
      <c r="U165" s="17"/>
      <c r="V165" s="17"/>
      <c r="W165" s="17"/>
      <c r="X165" s="17"/>
      <c r="Y165" s="17"/>
      <c r="Z165" s="17"/>
      <c r="AA165" s="17"/>
      <c r="AB165" s="17"/>
      <c r="AC165" s="17"/>
      <c r="AD165" s="17"/>
      <c r="AE165" s="17"/>
      <c r="AF165" s="17"/>
      <c r="AG165" s="17"/>
      <c r="AH165" s="17"/>
      <c r="AI165" s="17"/>
      <c r="AJ165" s="17"/>
      <c r="AK165" s="17"/>
      <c r="AL165" s="17"/>
      <c r="AM165" s="17"/>
      <c r="AN165" s="17"/>
      <c r="AO165" s="17"/>
      <c r="AP165" s="17"/>
      <c r="AQ165" s="17"/>
    </row>
    <row r="166" spans="2:43" ht="15.95" customHeight="1" x14ac:dyDescent="0.25">
      <c r="B166" s="754">
        <v>76</v>
      </c>
      <c r="C166" s="17"/>
      <c r="D166" s="17"/>
      <c r="E166" s="17"/>
      <c r="F166" s="17"/>
      <c r="G166" s="17"/>
      <c r="H166" s="17"/>
      <c r="I166" s="17"/>
      <c r="J166" s="17"/>
      <c r="K166" s="17"/>
      <c r="L166" s="17"/>
      <c r="M166" s="17"/>
      <c r="N166" s="17"/>
      <c r="O166" s="17"/>
      <c r="P166" s="17"/>
      <c r="Q166" s="17"/>
      <c r="R166" s="17"/>
      <c r="S166" s="17"/>
      <c r="T166" s="17"/>
      <c r="U166" s="17"/>
      <c r="V166" s="17"/>
      <c r="W166" s="17"/>
      <c r="X166" s="17"/>
      <c r="Y166" s="17"/>
      <c r="Z166" s="17"/>
      <c r="AA166" s="17"/>
      <c r="AB166" s="17"/>
      <c r="AC166" s="17"/>
      <c r="AD166" s="17"/>
      <c r="AE166" s="17"/>
      <c r="AF166" s="17"/>
      <c r="AG166" s="17"/>
      <c r="AH166" s="17"/>
      <c r="AI166" s="17"/>
      <c r="AJ166" s="17"/>
      <c r="AK166" s="17"/>
      <c r="AL166" s="17"/>
      <c r="AM166" s="17"/>
      <c r="AN166" s="17"/>
      <c r="AO166" s="17"/>
      <c r="AP166" s="17"/>
      <c r="AQ166" s="17"/>
    </row>
    <row r="167" spans="2:43" ht="15.95" customHeight="1" x14ac:dyDescent="0.25">
      <c r="B167" s="754"/>
      <c r="C167" s="17"/>
      <c r="D167" s="17"/>
      <c r="E167" s="17"/>
      <c r="F167" s="17"/>
      <c r="G167" s="17"/>
      <c r="H167" s="17"/>
      <c r="I167" s="17"/>
      <c r="J167" s="17"/>
      <c r="K167" s="17"/>
      <c r="L167" s="17"/>
      <c r="M167" s="17"/>
      <c r="N167" s="17"/>
      <c r="O167" s="17"/>
      <c r="P167" s="17"/>
      <c r="Q167" s="17"/>
      <c r="R167" s="17"/>
      <c r="S167" s="17"/>
      <c r="T167" s="17"/>
      <c r="U167" s="17"/>
      <c r="V167" s="17"/>
      <c r="W167" s="17"/>
      <c r="X167" s="17"/>
      <c r="Y167" s="17"/>
      <c r="Z167" s="17"/>
      <c r="AA167" s="17"/>
      <c r="AB167" s="17"/>
      <c r="AC167" s="17"/>
      <c r="AD167" s="17"/>
      <c r="AE167" s="17"/>
      <c r="AF167" s="17"/>
      <c r="AG167" s="17"/>
      <c r="AH167" s="17"/>
      <c r="AI167" s="17"/>
      <c r="AJ167" s="17"/>
      <c r="AK167" s="17"/>
      <c r="AL167" s="17"/>
      <c r="AM167" s="17"/>
      <c r="AN167" s="17"/>
      <c r="AO167" s="17"/>
      <c r="AP167" s="17"/>
      <c r="AQ167" s="17"/>
    </row>
    <row r="168" spans="2:43" ht="15.95" customHeight="1" x14ac:dyDescent="0.25">
      <c r="B168" s="754">
        <v>77</v>
      </c>
      <c r="C168" s="17"/>
      <c r="D168" s="17"/>
      <c r="E168" s="17"/>
      <c r="F168" s="17"/>
      <c r="G168" s="17"/>
      <c r="H168" s="17"/>
      <c r="I168" s="17"/>
      <c r="J168" s="17"/>
      <c r="K168" s="17"/>
      <c r="L168" s="17"/>
      <c r="M168" s="17"/>
      <c r="N168" s="17"/>
      <c r="O168" s="17"/>
      <c r="P168" s="17"/>
      <c r="Q168" s="17"/>
      <c r="R168" s="17"/>
      <c r="S168" s="17"/>
      <c r="T168" s="17"/>
      <c r="U168" s="17"/>
      <c r="V168" s="17"/>
      <c r="W168" s="17"/>
      <c r="X168" s="17"/>
      <c r="Y168" s="17"/>
      <c r="Z168" s="17"/>
      <c r="AA168" s="17"/>
      <c r="AB168" s="17"/>
      <c r="AC168" s="17"/>
      <c r="AD168" s="17"/>
      <c r="AE168" s="17"/>
      <c r="AF168" s="17"/>
      <c r="AG168" s="17"/>
      <c r="AH168" s="17"/>
      <c r="AI168" s="17"/>
      <c r="AJ168" s="17"/>
      <c r="AK168" s="17"/>
      <c r="AL168" s="17"/>
      <c r="AM168" s="17"/>
      <c r="AN168" s="17"/>
      <c r="AO168" s="17"/>
      <c r="AP168" s="17"/>
      <c r="AQ168" s="17"/>
    </row>
    <row r="169" spans="2:43" ht="15.95" customHeight="1" x14ac:dyDescent="0.25">
      <c r="B169" s="754"/>
      <c r="C169" s="17"/>
      <c r="D169" s="17"/>
      <c r="E169" s="17"/>
      <c r="F169" s="17"/>
      <c r="G169" s="17"/>
      <c r="H169" s="17"/>
      <c r="I169" s="17"/>
      <c r="J169" s="17"/>
      <c r="K169" s="17"/>
      <c r="L169" s="17"/>
      <c r="M169" s="17"/>
      <c r="N169" s="17"/>
      <c r="O169" s="17"/>
      <c r="P169" s="17"/>
      <c r="Q169" s="17"/>
      <c r="R169" s="17"/>
      <c r="S169" s="17"/>
      <c r="T169" s="17"/>
      <c r="U169" s="17"/>
      <c r="V169" s="17"/>
      <c r="W169" s="17"/>
      <c r="X169" s="17"/>
      <c r="Y169" s="17"/>
      <c r="Z169" s="17"/>
      <c r="AA169" s="17"/>
      <c r="AB169" s="17"/>
      <c r="AC169" s="17"/>
      <c r="AD169" s="17"/>
      <c r="AE169" s="17"/>
      <c r="AF169" s="17"/>
      <c r="AG169" s="17"/>
      <c r="AH169" s="17"/>
      <c r="AI169" s="17"/>
      <c r="AJ169" s="17"/>
      <c r="AK169" s="17"/>
      <c r="AL169" s="17"/>
      <c r="AM169" s="17"/>
      <c r="AN169" s="17"/>
      <c r="AO169" s="17"/>
      <c r="AP169" s="17"/>
      <c r="AQ169" s="17"/>
    </row>
    <row r="170" spans="2:43" ht="15.95" customHeight="1" x14ac:dyDescent="0.25">
      <c r="B170" s="754">
        <v>78</v>
      </c>
      <c r="C170" s="17"/>
      <c r="D170" s="17"/>
      <c r="E170" s="17"/>
      <c r="F170" s="17"/>
      <c r="G170" s="17"/>
      <c r="H170" s="17"/>
      <c r="I170" s="17"/>
      <c r="J170" s="17"/>
      <c r="K170" s="17"/>
      <c r="L170" s="17"/>
      <c r="M170" s="17"/>
      <c r="N170" s="17"/>
      <c r="O170" s="17"/>
      <c r="P170" s="17"/>
      <c r="Q170" s="17"/>
      <c r="R170" s="17"/>
      <c r="S170" s="17"/>
      <c r="T170" s="17"/>
      <c r="U170" s="17"/>
      <c r="V170" s="17"/>
      <c r="W170" s="17"/>
      <c r="X170" s="17"/>
      <c r="Y170" s="17"/>
      <c r="Z170" s="17"/>
      <c r="AA170" s="17"/>
      <c r="AB170" s="17"/>
      <c r="AC170" s="17"/>
      <c r="AD170" s="17"/>
      <c r="AE170" s="17"/>
      <c r="AF170" s="17"/>
      <c r="AG170" s="17"/>
      <c r="AH170" s="17"/>
      <c r="AI170" s="17"/>
      <c r="AJ170" s="17"/>
      <c r="AK170" s="17"/>
      <c r="AL170" s="17"/>
      <c r="AM170" s="17"/>
      <c r="AN170" s="17"/>
      <c r="AO170" s="17"/>
      <c r="AP170" s="17"/>
      <c r="AQ170" s="17"/>
    </row>
    <row r="171" spans="2:43" ht="15.95" customHeight="1" x14ac:dyDescent="0.25">
      <c r="B171" s="754"/>
      <c r="C171" s="17"/>
      <c r="D171" s="17"/>
      <c r="E171" s="17"/>
      <c r="F171" s="17"/>
      <c r="G171" s="17"/>
      <c r="H171" s="17"/>
      <c r="I171" s="17"/>
      <c r="J171" s="17"/>
      <c r="K171" s="17"/>
      <c r="L171" s="17"/>
      <c r="M171" s="17"/>
      <c r="N171" s="17"/>
      <c r="O171" s="17"/>
      <c r="P171" s="17"/>
      <c r="Q171" s="17"/>
      <c r="R171" s="17"/>
      <c r="S171" s="17"/>
      <c r="T171" s="17"/>
      <c r="U171" s="17"/>
      <c r="V171" s="17"/>
      <c r="W171" s="17"/>
      <c r="X171" s="17"/>
      <c r="Y171" s="17"/>
      <c r="Z171" s="17"/>
      <c r="AA171" s="17"/>
      <c r="AB171" s="17"/>
      <c r="AC171" s="17"/>
      <c r="AD171" s="17"/>
      <c r="AE171" s="17"/>
      <c r="AF171" s="17"/>
      <c r="AG171" s="17"/>
      <c r="AH171" s="17"/>
      <c r="AI171" s="17"/>
      <c r="AJ171" s="17"/>
      <c r="AK171" s="17"/>
      <c r="AL171" s="17"/>
      <c r="AM171" s="17"/>
      <c r="AN171" s="17"/>
      <c r="AO171" s="17"/>
      <c r="AP171" s="17"/>
      <c r="AQ171" s="17"/>
    </row>
    <row r="172" spans="2:43" ht="15.95" customHeight="1" x14ac:dyDescent="0.25">
      <c r="B172" s="754">
        <v>79</v>
      </c>
      <c r="C172" s="17"/>
      <c r="D172" s="17"/>
      <c r="E172" s="17"/>
      <c r="F172" s="17"/>
      <c r="G172" s="17"/>
      <c r="H172" s="17"/>
      <c r="I172" s="17"/>
      <c r="J172" s="17"/>
      <c r="K172" s="17"/>
      <c r="L172" s="17"/>
      <c r="M172" s="17"/>
      <c r="N172" s="17"/>
      <c r="O172" s="17"/>
      <c r="P172" s="17"/>
      <c r="Q172" s="17"/>
      <c r="R172" s="17"/>
      <c r="S172" s="17"/>
      <c r="T172" s="17"/>
      <c r="U172" s="17"/>
      <c r="V172" s="17"/>
      <c r="W172" s="17"/>
      <c r="X172" s="17"/>
      <c r="Y172" s="17"/>
      <c r="Z172" s="17"/>
      <c r="AA172" s="17"/>
      <c r="AB172" s="17"/>
      <c r="AC172" s="17"/>
      <c r="AD172" s="17"/>
      <c r="AE172" s="17"/>
      <c r="AF172" s="17"/>
      <c r="AG172" s="17"/>
      <c r="AH172" s="17"/>
      <c r="AI172" s="17"/>
      <c r="AJ172" s="17"/>
      <c r="AK172" s="17"/>
      <c r="AL172" s="17"/>
      <c r="AM172" s="17"/>
      <c r="AN172" s="17"/>
      <c r="AO172" s="17"/>
      <c r="AP172" s="17"/>
      <c r="AQ172" s="17"/>
    </row>
    <row r="173" spans="2:43" ht="15.95" customHeight="1" x14ac:dyDescent="0.25">
      <c r="B173" s="754"/>
      <c r="C173" s="17"/>
      <c r="D173" s="17"/>
      <c r="E173" s="17"/>
      <c r="F173" s="17"/>
      <c r="G173" s="17"/>
      <c r="H173" s="17"/>
      <c r="I173" s="17"/>
      <c r="J173" s="17"/>
      <c r="K173" s="17"/>
      <c r="L173" s="17"/>
      <c r="M173" s="17"/>
      <c r="N173" s="17"/>
      <c r="O173" s="17"/>
      <c r="P173" s="17"/>
      <c r="Q173" s="17"/>
      <c r="R173" s="17"/>
      <c r="S173" s="17"/>
      <c r="T173" s="17"/>
      <c r="U173" s="17"/>
      <c r="V173" s="17"/>
      <c r="W173" s="17"/>
      <c r="X173" s="17"/>
      <c r="Y173" s="17"/>
      <c r="Z173" s="17"/>
      <c r="AA173" s="17"/>
      <c r="AB173" s="17"/>
      <c r="AC173" s="17"/>
      <c r="AD173" s="17"/>
      <c r="AE173" s="17"/>
      <c r="AF173" s="17"/>
      <c r="AG173" s="17"/>
      <c r="AH173" s="17"/>
      <c r="AI173" s="17"/>
      <c r="AJ173" s="17"/>
      <c r="AK173" s="17"/>
      <c r="AL173" s="17"/>
      <c r="AM173" s="17"/>
      <c r="AN173" s="17"/>
      <c r="AO173" s="17"/>
      <c r="AP173" s="17"/>
      <c r="AQ173" s="17"/>
    </row>
    <row r="174" spans="2:43" ht="15.95" customHeight="1" x14ac:dyDescent="0.25">
      <c r="B174" s="754">
        <v>80</v>
      </c>
      <c r="C174" s="17"/>
      <c r="D174" s="17"/>
      <c r="E174" s="17"/>
      <c r="F174" s="17"/>
      <c r="G174" s="17"/>
      <c r="H174" s="17"/>
      <c r="I174" s="17"/>
      <c r="J174" s="17"/>
      <c r="K174" s="17"/>
      <c r="L174" s="17"/>
      <c r="M174" s="17"/>
      <c r="N174" s="17"/>
      <c r="O174" s="17"/>
      <c r="P174" s="17"/>
      <c r="Q174" s="17"/>
      <c r="R174" s="17"/>
      <c r="S174" s="17"/>
      <c r="T174" s="17"/>
      <c r="U174" s="17"/>
      <c r="V174" s="17"/>
      <c r="W174" s="17"/>
      <c r="X174" s="17"/>
      <c r="Y174" s="17"/>
      <c r="Z174" s="17"/>
      <c r="AA174" s="17"/>
      <c r="AB174" s="17"/>
      <c r="AC174" s="17"/>
      <c r="AD174" s="17"/>
      <c r="AE174" s="17"/>
      <c r="AF174" s="17"/>
      <c r="AG174" s="17"/>
      <c r="AH174" s="17"/>
      <c r="AI174" s="17"/>
      <c r="AJ174" s="17"/>
      <c r="AK174" s="17"/>
      <c r="AL174" s="17"/>
      <c r="AM174" s="17"/>
      <c r="AN174" s="17"/>
      <c r="AO174" s="17"/>
      <c r="AP174" s="17"/>
      <c r="AQ174" s="17"/>
    </row>
    <row r="175" spans="2:43" ht="15.95" customHeight="1" x14ac:dyDescent="0.25">
      <c r="B175" s="754"/>
      <c r="C175" s="17"/>
      <c r="D175" s="17"/>
      <c r="E175" s="17"/>
      <c r="F175" s="17"/>
      <c r="G175" s="17"/>
      <c r="H175" s="17"/>
      <c r="I175" s="17"/>
      <c r="J175" s="17"/>
      <c r="K175" s="17"/>
      <c r="L175" s="17"/>
      <c r="M175" s="17"/>
      <c r="N175" s="17"/>
      <c r="O175" s="17"/>
      <c r="P175" s="17"/>
      <c r="Q175" s="17"/>
      <c r="R175" s="17"/>
      <c r="S175" s="17"/>
      <c r="T175" s="17"/>
      <c r="U175" s="17"/>
      <c r="V175" s="17"/>
      <c r="W175" s="17"/>
      <c r="X175" s="17"/>
      <c r="Y175" s="17"/>
      <c r="Z175" s="17"/>
      <c r="AA175" s="17"/>
      <c r="AB175" s="17"/>
      <c r="AC175" s="17"/>
      <c r="AD175" s="17"/>
      <c r="AE175" s="17"/>
      <c r="AF175" s="17"/>
      <c r="AG175" s="17"/>
      <c r="AH175" s="17"/>
      <c r="AI175" s="17"/>
      <c r="AJ175" s="17"/>
      <c r="AK175" s="17"/>
      <c r="AL175" s="17"/>
      <c r="AM175" s="17"/>
      <c r="AN175" s="17"/>
      <c r="AO175" s="17"/>
      <c r="AP175" s="17"/>
      <c r="AQ175" s="17"/>
    </row>
    <row r="176" spans="2:43" ht="15.95" customHeight="1" x14ac:dyDescent="0.25">
      <c r="B176" s="754">
        <v>81</v>
      </c>
      <c r="C176" s="17"/>
      <c r="D176" s="17"/>
      <c r="E176" s="17"/>
      <c r="F176" s="17"/>
      <c r="G176" s="17"/>
      <c r="H176" s="17"/>
      <c r="I176" s="17"/>
      <c r="J176" s="17"/>
      <c r="K176" s="17"/>
      <c r="L176" s="17"/>
      <c r="M176" s="17"/>
      <c r="N176" s="17"/>
      <c r="O176" s="17"/>
      <c r="P176" s="17"/>
      <c r="Q176" s="17"/>
      <c r="R176" s="17"/>
      <c r="S176" s="17"/>
      <c r="T176" s="17"/>
      <c r="U176" s="17"/>
      <c r="V176" s="17"/>
      <c r="W176" s="17"/>
      <c r="X176" s="17"/>
      <c r="Y176" s="17"/>
      <c r="Z176" s="17"/>
      <c r="AA176" s="17"/>
      <c r="AB176" s="17"/>
      <c r="AC176" s="17"/>
      <c r="AD176" s="17"/>
      <c r="AE176" s="17"/>
      <c r="AF176" s="17"/>
      <c r="AG176" s="17"/>
      <c r="AH176" s="17"/>
      <c r="AI176" s="17"/>
      <c r="AJ176" s="17"/>
      <c r="AK176" s="17"/>
      <c r="AL176" s="17"/>
      <c r="AM176" s="17"/>
      <c r="AN176" s="17"/>
      <c r="AO176" s="17"/>
      <c r="AP176" s="17"/>
      <c r="AQ176" s="17"/>
    </row>
    <row r="177" spans="2:43" ht="15.95" customHeight="1" x14ac:dyDescent="0.25">
      <c r="B177" s="754"/>
      <c r="C177" s="17"/>
      <c r="D177" s="17"/>
      <c r="E177" s="17"/>
      <c r="F177" s="17"/>
      <c r="G177" s="17"/>
      <c r="H177" s="17"/>
      <c r="I177" s="17"/>
      <c r="J177" s="17"/>
      <c r="K177" s="17"/>
      <c r="L177" s="17"/>
      <c r="M177" s="17"/>
      <c r="N177" s="17"/>
      <c r="O177" s="17"/>
      <c r="P177" s="17"/>
      <c r="Q177" s="17"/>
      <c r="R177" s="17"/>
      <c r="S177" s="17"/>
      <c r="T177" s="17"/>
      <c r="U177" s="17"/>
      <c r="V177" s="17"/>
      <c r="W177" s="17"/>
      <c r="X177" s="17"/>
      <c r="Y177" s="17"/>
      <c r="Z177" s="17"/>
      <c r="AA177" s="17"/>
      <c r="AB177" s="17"/>
      <c r="AC177" s="17"/>
      <c r="AD177" s="17"/>
      <c r="AE177" s="17"/>
      <c r="AF177" s="17"/>
      <c r="AG177" s="17"/>
      <c r="AH177" s="17"/>
      <c r="AI177" s="17"/>
      <c r="AJ177" s="17"/>
      <c r="AK177" s="17"/>
      <c r="AL177" s="17"/>
      <c r="AM177" s="17"/>
      <c r="AN177" s="17"/>
      <c r="AO177" s="17"/>
      <c r="AP177" s="17"/>
      <c r="AQ177" s="17"/>
    </row>
    <row r="178" spans="2:43" ht="15.95" customHeight="1" x14ac:dyDescent="0.25">
      <c r="B178" s="754">
        <v>82</v>
      </c>
      <c r="C178" s="17"/>
      <c r="D178" s="17"/>
      <c r="E178" s="17"/>
      <c r="F178" s="17"/>
      <c r="G178" s="17"/>
      <c r="H178" s="17"/>
      <c r="I178" s="17"/>
      <c r="J178" s="17"/>
      <c r="K178" s="17"/>
      <c r="L178" s="17"/>
      <c r="M178" s="17"/>
      <c r="N178" s="17"/>
      <c r="O178" s="17"/>
      <c r="P178" s="17"/>
      <c r="Q178" s="17"/>
      <c r="R178" s="17"/>
      <c r="S178" s="17"/>
      <c r="T178" s="17"/>
      <c r="U178" s="17"/>
      <c r="V178" s="17"/>
      <c r="W178" s="17"/>
      <c r="X178" s="17"/>
      <c r="Y178" s="17"/>
      <c r="Z178" s="17"/>
      <c r="AA178" s="17"/>
      <c r="AB178" s="17"/>
      <c r="AC178" s="17"/>
      <c r="AD178" s="17"/>
      <c r="AE178" s="17"/>
      <c r="AF178" s="17"/>
      <c r="AG178" s="17"/>
      <c r="AH178" s="17"/>
      <c r="AI178" s="17"/>
      <c r="AJ178" s="17"/>
      <c r="AK178" s="17"/>
      <c r="AL178" s="17"/>
      <c r="AM178" s="17"/>
      <c r="AN178" s="17"/>
      <c r="AO178" s="17"/>
      <c r="AP178" s="17"/>
      <c r="AQ178" s="17"/>
    </row>
    <row r="179" spans="2:43" ht="15.95" customHeight="1" x14ac:dyDescent="0.25">
      <c r="B179" s="754"/>
      <c r="C179" s="17"/>
      <c r="D179" s="17"/>
      <c r="E179" s="17"/>
      <c r="F179" s="17"/>
      <c r="G179" s="17"/>
      <c r="H179" s="17"/>
      <c r="I179" s="17"/>
      <c r="J179" s="17"/>
      <c r="K179" s="17"/>
      <c r="L179" s="17"/>
      <c r="M179" s="17"/>
      <c r="N179" s="17"/>
      <c r="O179" s="17"/>
      <c r="P179" s="17"/>
      <c r="Q179" s="17"/>
      <c r="R179" s="17"/>
      <c r="S179" s="17"/>
      <c r="T179" s="17"/>
      <c r="U179" s="17"/>
      <c r="V179" s="17"/>
      <c r="W179" s="17"/>
      <c r="X179" s="17"/>
      <c r="Y179" s="17"/>
      <c r="Z179" s="17"/>
      <c r="AA179" s="17"/>
      <c r="AB179" s="17"/>
      <c r="AC179" s="17"/>
      <c r="AD179" s="17"/>
      <c r="AE179" s="17"/>
      <c r="AF179" s="17"/>
      <c r="AG179" s="17"/>
      <c r="AH179" s="17"/>
      <c r="AI179" s="17"/>
      <c r="AJ179" s="17"/>
      <c r="AK179" s="17"/>
      <c r="AL179" s="17"/>
      <c r="AM179" s="17"/>
      <c r="AN179" s="17"/>
      <c r="AO179" s="17"/>
      <c r="AP179" s="17"/>
      <c r="AQ179" s="17"/>
    </row>
    <row r="180" spans="2:43" ht="15.95" customHeight="1" x14ac:dyDescent="0.25">
      <c r="B180" s="754">
        <v>83</v>
      </c>
      <c r="C180" s="17"/>
      <c r="D180" s="17"/>
      <c r="E180" s="17"/>
      <c r="F180" s="17"/>
      <c r="G180" s="17"/>
      <c r="H180" s="17"/>
      <c r="I180" s="17"/>
      <c r="J180" s="17"/>
      <c r="K180" s="17"/>
      <c r="L180" s="17"/>
      <c r="M180" s="17"/>
      <c r="N180" s="17"/>
      <c r="O180" s="17"/>
      <c r="P180" s="17"/>
      <c r="Q180" s="17"/>
      <c r="R180" s="17"/>
      <c r="S180" s="17"/>
      <c r="T180" s="17"/>
      <c r="U180" s="17"/>
      <c r="V180" s="17"/>
      <c r="W180" s="17"/>
      <c r="X180" s="17"/>
      <c r="Y180" s="17"/>
      <c r="Z180" s="17"/>
      <c r="AA180" s="17"/>
      <c r="AB180" s="17"/>
      <c r="AC180" s="17"/>
      <c r="AD180" s="17"/>
      <c r="AE180" s="17"/>
      <c r="AF180" s="17"/>
      <c r="AG180" s="17"/>
      <c r="AH180" s="17"/>
      <c r="AI180" s="17"/>
      <c r="AJ180" s="17"/>
      <c r="AK180" s="17"/>
      <c r="AL180" s="17"/>
      <c r="AM180" s="17"/>
      <c r="AN180" s="17"/>
      <c r="AO180" s="17"/>
      <c r="AP180" s="17"/>
      <c r="AQ180" s="17"/>
    </row>
    <row r="181" spans="2:43" ht="15.95" customHeight="1" x14ac:dyDescent="0.25">
      <c r="B181" s="754"/>
      <c r="C181" s="17"/>
      <c r="D181" s="17"/>
      <c r="E181" s="17"/>
      <c r="F181" s="17"/>
      <c r="G181" s="17"/>
      <c r="H181" s="17"/>
      <c r="I181" s="17"/>
      <c r="J181" s="17"/>
      <c r="K181" s="17"/>
      <c r="L181" s="17"/>
      <c r="M181" s="17"/>
      <c r="N181" s="17"/>
      <c r="O181" s="17"/>
      <c r="P181" s="17"/>
      <c r="Q181" s="17"/>
      <c r="R181" s="17"/>
      <c r="S181" s="17"/>
      <c r="T181" s="17"/>
      <c r="U181" s="17"/>
      <c r="V181" s="17"/>
      <c r="W181" s="17"/>
      <c r="X181" s="17"/>
      <c r="Y181" s="17"/>
      <c r="Z181" s="17"/>
      <c r="AA181" s="17"/>
      <c r="AB181" s="17"/>
      <c r="AC181" s="17"/>
      <c r="AD181" s="17"/>
      <c r="AE181" s="17"/>
      <c r="AF181" s="17"/>
      <c r="AG181" s="17"/>
      <c r="AH181" s="17"/>
      <c r="AI181" s="17"/>
      <c r="AJ181" s="17"/>
      <c r="AK181" s="17"/>
      <c r="AL181" s="17"/>
      <c r="AM181" s="17"/>
      <c r="AN181" s="17"/>
      <c r="AO181" s="17"/>
      <c r="AP181" s="17"/>
      <c r="AQ181" s="17"/>
    </row>
    <row r="182" spans="2:43" ht="15.95" customHeight="1" x14ac:dyDescent="0.25">
      <c r="B182" s="754">
        <v>84</v>
      </c>
      <c r="C182" s="17"/>
      <c r="D182" s="17"/>
      <c r="E182" s="17"/>
      <c r="F182" s="17"/>
      <c r="G182" s="17"/>
      <c r="H182" s="17"/>
      <c r="I182" s="17"/>
      <c r="J182" s="17"/>
      <c r="K182" s="17"/>
      <c r="L182" s="17"/>
      <c r="M182" s="17"/>
      <c r="N182" s="17"/>
      <c r="O182" s="17"/>
      <c r="P182" s="17"/>
      <c r="Q182" s="17"/>
      <c r="R182" s="17"/>
      <c r="S182" s="17"/>
      <c r="T182" s="17"/>
      <c r="U182" s="17"/>
      <c r="V182" s="17"/>
      <c r="W182" s="17"/>
      <c r="X182" s="17"/>
      <c r="Y182" s="17"/>
      <c r="Z182" s="17"/>
      <c r="AA182" s="17"/>
      <c r="AB182" s="17"/>
      <c r="AC182" s="17"/>
      <c r="AD182" s="17"/>
      <c r="AE182" s="17"/>
      <c r="AF182" s="17"/>
      <c r="AG182" s="17"/>
      <c r="AH182" s="17"/>
      <c r="AI182" s="17"/>
      <c r="AJ182" s="17"/>
      <c r="AK182" s="17"/>
      <c r="AL182" s="17"/>
      <c r="AM182" s="17"/>
      <c r="AN182" s="17"/>
      <c r="AO182" s="17"/>
      <c r="AP182" s="17"/>
      <c r="AQ182" s="17"/>
    </row>
    <row r="183" spans="2:43" ht="15.95" customHeight="1" x14ac:dyDescent="0.25">
      <c r="B183" s="754"/>
      <c r="C183" s="17"/>
      <c r="D183" s="17"/>
      <c r="E183" s="17"/>
      <c r="F183" s="17"/>
      <c r="G183" s="17"/>
      <c r="H183" s="17"/>
      <c r="I183" s="17"/>
      <c r="J183" s="17"/>
      <c r="K183" s="17"/>
      <c r="L183" s="17"/>
      <c r="M183" s="17"/>
      <c r="N183" s="17"/>
      <c r="O183" s="17"/>
      <c r="P183" s="17"/>
      <c r="Q183" s="17"/>
      <c r="R183" s="17"/>
      <c r="S183" s="17"/>
      <c r="T183" s="17"/>
      <c r="U183" s="17"/>
      <c r="V183" s="17"/>
      <c r="W183" s="17"/>
      <c r="X183" s="17"/>
      <c r="Y183" s="17"/>
      <c r="Z183" s="17"/>
      <c r="AA183" s="17"/>
      <c r="AB183" s="17"/>
      <c r="AC183" s="17"/>
      <c r="AD183" s="17"/>
      <c r="AE183" s="17"/>
      <c r="AF183" s="17"/>
      <c r="AG183" s="17"/>
      <c r="AH183" s="17"/>
      <c r="AI183" s="17"/>
      <c r="AJ183" s="17"/>
      <c r="AK183" s="17"/>
      <c r="AL183" s="17"/>
      <c r="AM183" s="17"/>
      <c r="AN183" s="17"/>
      <c r="AO183" s="17"/>
      <c r="AP183" s="17"/>
      <c r="AQ183" s="17"/>
    </row>
    <row r="184" spans="2:43" ht="15.95" customHeight="1" x14ac:dyDescent="0.25">
      <c r="B184" s="754">
        <v>85</v>
      </c>
      <c r="C184" s="17"/>
      <c r="D184" s="17"/>
      <c r="E184" s="17"/>
      <c r="F184" s="17"/>
      <c r="G184" s="17"/>
      <c r="H184" s="17"/>
      <c r="I184" s="17"/>
      <c r="J184" s="17"/>
      <c r="K184" s="17"/>
      <c r="L184" s="17"/>
      <c r="M184" s="17"/>
      <c r="N184" s="17"/>
      <c r="O184" s="17"/>
      <c r="P184" s="17"/>
      <c r="Q184" s="17"/>
      <c r="R184" s="17"/>
      <c r="S184" s="17"/>
      <c r="T184" s="17"/>
      <c r="U184" s="17"/>
      <c r="V184" s="17"/>
      <c r="W184" s="17"/>
      <c r="X184" s="17"/>
      <c r="Y184" s="17"/>
      <c r="Z184" s="17"/>
      <c r="AA184" s="17"/>
      <c r="AB184" s="17"/>
      <c r="AC184" s="17"/>
      <c r="AD184" s="17"/>
      <c r="AE184" s="17"/>
      <c r="AF184" s="17"/>
      <c r="AG184" s="17"/>
      <c r="AH184" s="17"/>
      <c r="AI184" s="17"/>
      <c r="AJ184" s="17"/>
      <c r="AK184" s="17"/>
      <c r="AL184" s="17"/>
      <c r="AM184" s="17"/>
      <c r="AN184" s="17"/>
      <c r="AO184" s="17"/>
      <c r="AP184" s="17"/>
      <c r="AQ184" s="17"/>
    </row>
    <row r="185" spans="2:43" ht="15.95" customHeight="1" x14ac:dyDescent="0.25">
      <c r="B185" s="754"/>
      <c r="C185" s="17"/>
      <c r="D185" s="17"/>
      <c r="E185" s="17"/>
      <c r="F185" s="17"/>
      <c r="G185" s="17"/>
      <c r="H185" s="17"/>
      <c r="I185" s="17"/>
      <c r="J185" s="17"/>
      <c r="K185" s="17"/>
      <c r="L185" s="17"/>
      <c r="M185" s="17"/>
      <c r="N185" s="17"/>
      <c r="O185" s="17"/>
      <c r="P185" s="17"/>
      <c r="Q185" s="17"/>
      <c r="R185" s="17"/>
      <c r="S185" s="17"/>
      <c r="T185" s="17"/>
      <c r="U185" s="17"/>
      <c r="V185" s="17"/>
      <c r="W185" s="17"/>
      <c r="X185" s="17"/>
      <c r="Y185" s="17"/>
      <c r="Z185" s="17"/>
      <c r="AA185" s="17"/>
      <c r="AB185" s="17"/>
      <c r="AC185" s="17"/>
      <c r="AD185" s="17"/>
      <c r="AE185" s="17"/>
      <c r="AF185" s="17"/>
      <c r="AG185" s="17"/>
      <c r="AH185" s="17"/>
      <c r="AI185" s="17"/>
      <c r="AJ185" s="17"/>
      <c r="AK185" s="17"/>
      <c r="AL185" s="17"/>
      <c r="AM185" s="17"/>
      <c r="AN185" s="17"/>
      <c r="AO185" s="17"/>
      <c r="AP185" s="17"/>
      <c r="AQ185" s="17"/>
    </row>
    <row r="186" spans="2:43" ht="15.95" customHeight="1" x14ac:dyDescent="0.25">
      <c r="B186" s="754">
        <v>86</v>
      </c>
      <c r="C186" s="17"/>
      <c r="D186" s="17"/>
      <c r="E186" s="17"/>
      <c r="F186" s="17"/>
      <c r="G186" s="17"/>
      <c r="H186" s="17"/>
      <c r="I186" s="17"/>
      <c r="J186" s="17"/>
      <c r="K186" s="17"/>
      <c r="L186" s="17"/>
      <c r="M186" s="17"/>
      <c r="N186" s="17"/>
      <c r="O186" s="17"/>
      <c r="P186" s="17"/>
      <c r="Q186" s="17"/>
      <c r="R186" s="17"/>
      <c r="S186" s="17"/>
      <c r="T186" s="17"/>
      <c r="U186" s="17"/>
      <c r="V186" s="17"/>
      <c r="W186" s="17"/>
      <c r="X186" s="17"/>
      <c r="Y186" s="17"/>
      <c r="Z186" s="17"/>
      <c r="AA186" s="17"/>
      <c r="AB186" s="17"/>
      <c r="AC186" s="17"/>
      <c r="AD186" s="17"/>
      <c r="AE186" s="17"/>
      <c r="AF186" s="17"/>
      <c r="AG186" s="17"/>
      <c r="AH186" s="17"/>
      <c r="AI186" s="17"/>
      <c r="AJ186" s="17"/>
      <c r="AK186" s="17"/>
      <c r="AL186" s="17"/>
      <c r="AM186" s="17"/>
      <c r="AN186" s="17"/>
      <c r="AO186" s="17"/>
      <c r="AP186" s="17"/>
      <c r="AQ186" s="17"/>
    </row>
    <row r="187" spans="2:43" ht="15.95" customHeight="1" x14ac:dyDescent="0.25">
      <c r="B187" s="754"/>
      <c r="C187" s="17"/>
      <c r="D187" s="17"/>
      <c r="E187" s="17"/>
      <c r="F187" s="17"/>
      <c r="G187" s="17"/>
      <c r="H187" s="17"/>
      <c r="I187" s="17"/>
      <c r="J187" s="17"/>
      <c r="K187" s="17"/>
      <c r="L187" s="17"/>
      <c r="M187" s="17"/>
      <c r="N187" s="17"/>
      <c r="O187" s="17"/>
      <c r="P187" s="17"/>
      <c r="Q187" s="17"/>
      <c r="R187" s="17"/>
      <c r="S187" s="17"/>
      <c r="T187" s="17"/>
      <c r="U187" s="17"/>
      <c r="V187" s="17"/>
      <c r="W187" s="17"/>
      <c r="X187" s="17"/>
      <c r="Y187" s="17"/>
      <c r="Z187" s="17"/>
      <c r="AA187" s="17"/>
      <c r="AB187" s="17"/>
      <c r="AC187" s="17"/>
      <c r="AD187" s="17"/>
      <c r="AE187" s="17"/>
      <c r="AF187" s="17"/>
      <c r="AG187" s="17"/>
      <c r="AH187" s="17"/>
      <c r="AI187" s="17"/>
      <c r="AJ187" s="17"/>
      <c r="AK187" s="17"/>
      <c r="AL187" s="17"/>
      <c r="AM187" s="17"/>
      <c r="AN187" s="17"/>
      <c r="AO187" s="17"/>
      <c r="AP187" s="17"/>
      <c r="AQ187" s="17"/>
    </row>
    <row r="188" spans="2:43" ht="15.95" customHeight="1" x14ac:dyDescent="0.25">
      <c r="B188" s="754">
        <v>87</v>
      </c>
      <c r="C188" s="17"/>
      <c r="D188" s="17"/>
      <c r="E188" s="17"/>
      <c r="F188" s="17"/>
      <c r="G188" s="17"/>
      <c r="H188" s="17"/>
      <c r="I188" s="17"/>
      <c r="J188" s="17"/>
      <c r="K188" s="17"/>
      <c r="L188" s="17"/>
      <c r="M188" s="17"/>
      <c r="N188" s="17"/>
      <c r="O188" s="17"/>
      <c r="P188" s="17"/>
      <c r="Q188" s="17"/>
      <c r="R188" s="17"/>
      <c r="S188" s="17"/>
      <c r="T188" s="17"/>
      <c r="U188" s="17"/>
      <c r="V188" s="17"/>
      <c r="W188" s="17"/>
      <c r="X188" s="17"/>
      <c r="Y188" s="17"/>
      <c r="Z188" s="17"/>
      <c r="AA188" s="17"/>
      <c r="AB188" s="17"/>
      <c r="AC188" s="17"/>
      <c r="AD188" s="17"/>
      <c r="AE188" s="17"/>
      <c r="AF188" s="17"/>
      <c r="AG188" s="17"/>
      <c r="AH188" s="17"/>
      <c r="AI188" s="17"/>
      <c r="AJ188" s="17"/>
      <c r="AK188" s="17"/>
      <c r="AL188" s="17"/>
      <c r="AM188" s="17"/>
      <c r="AN188" s="17"/>
      <c r="AO188" s="17"/>
      <c r="AP188" s="17"/>
      <c r="AQ188" s="17"/>
    </row>
    <row r="189" spans="2:43" ht="15.95" customHeight="1" x14ac:dyDescent="0.25">
      <c r="B189" s="754"/>
      <c r="C189" s="17"/>
      <c r="D189" s="17"/>
      <c r="E189" s="17"/>
      <c r="F189" s="17"/>
      <c r="G189" s="17"/>
      <c r="H189" s="17"/>
      <c r="I189" s="17"/>
      <c r="J189" s="17"/>
      <c r="K189" s="17"/>
      <c r="L189" s="17"/>
      <c r="M189" s="17"/>
      <c r="N189" s="17"/>
      <c r="O189" s="17"/>
      <c r="P189" s="17"/>
      <c r="Q189" s="17"/>
      <c r="R189" s="17"/>
      <c r="S189" s="17"/>
      <c r="T189" s="17"/>
      <c r="U189" s="17"/>
      <c r="V189" s="17"/>
      <c r="W189" s="17"/>
      <c r="X189" s="17"/>
      <c r="Y189" s="17"/>
      <c r="Z189" s="17"/>
      <c r="AA189" s="17"/>
      <c r="AB189" s="17"/>
      <c r="AC189" s="17"/>
      <c r="AD189" s="17"/>
      <c r="AE189" s="17"/>
      <c r="AF189" s="17"/>
      <c r="AG189" s="17"/>
      <c r="AH189" s="17"/>
      <c r="AI189" s="17"/>
      <c r="AJ189" s="17"/>
      <c r="AK189" s="17"/>
      <c r="AL189" s="17"/>
      <c r="AM189" s="17"/>
      <c r="AN189" s="17"/>
      <c r="AO189" s="17"/>
      <c r="AP189" s="17"/>
      <c r="AQ189" s="17"/>
    </row>
    <row r="190" spans="2:43" ht="15.95" customHeight="1" x14ac:dyDescent="0.25">
      <c r="B190" s="754">
        <v>88</v>
      </c>
      <c r="C190" s="17"/>
      <c r="D190" s="17"/>
      <c r="E190" s="17"/>
      <c r="F190" s="17"/>
      <c r="G190" s="17"/>
      <c r="H190" s="17"/>
      <c r="I190" s="17"/>
      <c r="J190" s="17"/>
      <c r="K190" s="17"/>
      <c r="L190" s="17"/>
      <c r="M190" s="17"/>
      <c r="N190" s="17"/>
      <c r="O190" s="17"/>
      <c r="P190" s="17"/>
      <c r="Q190" s="17"/>
      <c r="R190" s="17"/>
      <c r="S190" s="17"/>
      <c r="T190" s="17"/>
      <c r="U190" s="17"/>
      <c r="V190" s="17"/>
      <c r="W190" s="17"/>
      <c r="X190" s="17"/>
      <c r="Y190" s="17"/>
      <c r="Z190" s="17"/>
      <c r="AA190" s="17"/>
      <c r="AB190" s="17"/>
      <c r="AC190" s="17"/>
      <c r="AD190" s="17"/>
      <c r="AE190" s="17"/>
      <c r="AF190" s="17"/>
      <c r="AG190" s="17"/>
      <c r="AH190" s="17"/>
      <c r="AI190" s="17"/>
      <c r="AJ190" s="17"/>
      <c r="AK190" s="17"/>
      <c r="AL190" s="17"/>
      <c r="AM190" s="17"/>
      <c r="AN190" s="17"/>
      <c r="AO190" s="17"/>
      <c r="AP190" s="17"/>
      <c r="AQ190" s="17"/>
    </row>
    <row r="191" spans="2:43" ht="15.95" customHeight="1" x14ac:dyDescent="0.25">
      <c r="B191" s="754"/>
      <c r="C191" s="17"/>
      <c r="D191" s="17"/>
      <c r="E191" s="17"/>
      <c r="F191" s="17"/>
      <c r="G191" s="17"/>
      <c r="H191" s="17"/>
      <c r="I191" s="17"/>
      <c r="J191" s="17"/>
      <c r="K191" s="17"/>
      <c r="L191" s="17"/>
      <c r="M191" s="17"/>
      <c r="N191" s="17"/>
      <c r="O191" s="17"/>
      <c r="P191" s="17"/>
      <c r="Q191" s="17"/>
      <c r="R191" s="17"/>
      <c r="S191" s="17"/>
      <c r="T191" s="17"/>
      <c r="U191" s="17"/>
      <c r="V191" s="17"/>
      <c r="W191" s="17"/>
      <c r="X191" s="17"/>
      <c r="Y191" s="17"/>
      <c r="Z191" s="17"/>
      <c r="AA191" s="17"/>
      <c r="AB191" s="17"/>
      <c r="AC191" s="17"/>
      <c r="AD191" s="17"/>
      <c r="AE191" s="17"/>
      <c r="AF191" s="17"/>
      <c r="AG191" s="17"/>
      <c r="AH191" s="17"/>
      <c r="AI191" s="17"/>
      <c r="AJ191" s="17"/>
      <c r="AK191" s="17"/>
      <c r="AL191" s="17"/>
      <c r="AM191" s="17"/>
      <c r="AN191" s="17"/>
      <c r="AO191" s="17"/>
      <c r="AP191" s="17"/>
      <c r="AQ191" s="17"/>
    </row>
    <row r="192" spans="2:43" ht="15.95" customHeight="1" x14ac:dyDescent="0.25">
      <c r="B192" s="754">
        <v>89</v>
      </c>
      <c r="C192" s="17"/>
      <c r="D192" s="17"/>
      <c r="E192" s="17"/>
      <c r="F192" s="17"/>
      <c r="G192" s="17"/>
      <c r="H192" s="17"/>
      <c r="I192" s="17"/>
      <c r="J192" s="17"/>
      <c r="K192" s="17"/>
      <c r="L192" s="17"/>
      <c r="M192" s="17"/>
      <c r="N192" s="17"/>
      <c r="O192" s="17"/>
      <c r="P192" s="17"/>
      <c r="Q192" s="17"/>
      <c r="R192" s="17"/>
      <c r="S192" s="17"/>
      <c r="T192" s="17"/>
      <c r="U192" s="17"/>
      <c r="V192" s="17"/>
      <c r="W192" s="17"/>
      <c r="X192" s="17"/>
      <c r="Y192" s="17"/>
      <c r="Z192" s="17"/>
      <c r="AA192" s="17"/>
      <c r="AB192" s="17"/>
      <c r="AC192" s="17"/>
      <c r="AD192" s="17"/>
      <c r="AE192" s="17"/>
      <c r="AF192" s="17"/>
      <c r="AG192" s="17"/>
      <c r="AH192" s="17"/>
      <c r="AI192" s="17"/>
      <c r="AJ192" s="17"/>
      <c r="AK192" s="17"/>
      <c r="AL192" s="17"/>
      <c r="AM192" s="17"/>
      <c r="AN192" s="17"/>
      <c r="AO192" s="17"/>
      <c r="AP192" s="17"/>
      <c r="AQ192" s="17"/>
    </row>
    <row r="193" spans="2:49" ht="15.95" customHeight="1" x14ac:dyDescent="0.25">
      <c r="B193" s="754"/>
      <c r="C193" s="17"/>
      <c r="D193" s="17"/>
      <c r="E193" s="17"/>
      <c r="F193" s="17"/>
      <c r="G193" s="17"/>
      <c r="H193" s="17"/>
      <c r="I193" s="17"/>
      <c r="J193" s="17"/>
      <c r="K193" s="17"/>
      <c r="L193" s="17"/>
      <c r="M193" s="17"/>
      <c r="N193" s="17"/>
      <c r="O193" s="17"/>
      <c r="P193" s="17"/>
      <c r="Q193" s="17"/>
      <c r="R193" s="17"/>
      <c r="S193" s="17"/>
      <c r="T193" s="17"/>
      <c r="U193" s="17"/>
      <c r="V193" s="17"/>
      <c r="W193" s="17"/>
      <c r="X193" s="17"/>
      <c r="Y193" s="17"/>
      <c r="Z193" s="17"/>
      <c r="AA193" s="17"/>
      <c r="AB193" s="17"/>
      <c r="AC193" s="17"/>
      <c r="AD193" s="17"/>
      <c r="AE193" s="17"/>
      <c r="AF193" s="17"/>
      <c r="AG193" s="17"/>
      <c r="AH193" s="17"/>
      <c r="AI193" s="17"/>
      <c r="AJ193" s="17"/>
      <c r="AK193" s="17"/>
      <c r="AL193" s="17"/>
      <c r="AM193" s="17"/>
      <c r="AN193" s="17"/>
      <c r="AO193" s="17"/>
      <c r="AP193" s="17"/>
      <c r="AQ193" s="17"/>
    </row>
    <row r="194" spans="2:49" ht="15.95" customHeight="1" x14ac:dyDescent="0.25">
      <c r="B194" s="754">
        <v>90</v>
      </c>
      <c r="C194" s="17"/>
      <c r="D194" s="17"/>
      <c r="E194" s="17"/>
      <c r="F194" s="17"/>
      <c r="G194" s="17"/>
      <c r="H194" s="17"/>
      <c r="I194" s="17"/>
      <c r="J194" s="17"/>
      <c r="K194" s="17"/>
      <c r="L194" s="17"/>
      <c r="M194" s="17"/>
      <c r="N194" s="17"/>
      <c r="O194" s="17"/>
      <c r="P194" s="17"/>
      <c r="Q194" s="17"/>
      <c r="R194" s="17"/>
      <c r="S194" s="17"/>
      <c r="T194" s="17"/>
      <c r="U194" s="17"/>
      <c r="V194" s="17"/>
      <c r="W194" s="17"/>
      <c r="X194" s="17"/>
      <c r="Y194" s="17"/>
      <c r="Z194" s="17"/>
      <c r="AA194" s="17"/>
      <c r="AB194" s="17"/>
      <c r="AC194" s="17"/>
      <c r="AD194" s="17"/>
      <c r="AE194" s="17"/>
      <c r="AF194" s="17"/>
      <c r="AG194" s="17"/>
      <c r="AH194" s="17"/>
      <c r="AI194" s="17"/>
      <c r="AJ194" s="17"/>
      <c r="AK194" s="17"/>
      <c r="AL194" s="17"/>
      <c r="AM194" s="17"/>
      <c r="AN194" s="17"/>
      <c r="AO194" s="17"/>
      <c r="AP194" s="17"/>
      <c r="AQ194" s="17"/>
    </row>
    <row r="195" spans="2:49" ht="15.95" customHeight="1" x14ac:dyDescent="0.25">
      <c r="B195" s="754"/>
      <c r="C195" s="17"/>
      <c r="D195" s="17"/>
      <c r="E195" s="17"/>
      <c r="F195" s="17"/>
      <c r="G195" s="17"/>
      <c r="H195" s="17"/>
      <c r="I195" s="17"/>
      <c r="J195" s="17"/>
      <c r="K195" s="17"/>
      <c r="L195" s="17"/>
      <c r="M195" s="17"/>
      <c r="N195" s="17"/>
      <c r="O195" s="17"/>
      <c r="P195" s="17"/>
      <c r="Q195" s="17"/>
      <c r="R195" s="17"/>
      <c r="S195" s="17"/>
      <c r="T195" s="17"/>
      <c r="U195" s="17"/>
      <c r="V195" s="17"/>
      <c r="W195" s="17"/>
      <c r="X195" s="17"/>
      <c r="Y195" s="17"/>
      <c r="Z195" s="17"/>
      <c r="AA195" s="17"/>
      <c r="AB195" s="17"/>
      <c r="AC195" s="17"/>
      <c r="AD195" s="17"/>
      <c r="AE195" s="17"/>
      <c r="AF195" s="17"/>
      <c r="AG195" s="17"/>
      <c r="AH195" s="17"/>
      <c r="AI195" s="17"/>
      <c r="AJ195" s="17"/>
      <c r="AK195" s="17"/>
      <c r="AL195" s="17"/>
      <c r="AM195" s="17"/>
      <c r="AN195" s="17"/>
      <c r="AO195" s="17"/>
      <c r="AP195" s="17"/>
      <c r="AQ195" s="17"/>
    </row>
    <row r="196" spans="2:49" ht="15.95" customHeight="1" x14ac:dyDescent="0.25">
      <c r="B196" s="754">
        <v>91</v>
      </c>
      <c r="C196" s="17"/>
      <c r="D196" s="17"/>
      <c r="E196" s="17"/>
      <c r="F196" s="17"/>
      <c r="G196" s="17"/>
      <c r="H196" s="17"/>
      <c r="I196" s="17"/>
      <c r="J196" s="17"/>
      <c r="K196" s="17"/>
      <c r="L196" s="17"/>
      <c r="M196" s="17"/>
      <c r="N196" s="17"/>
      <c r="O196" s="17"/>
      <c r="P196" s="17"/>
      <c r="Q196" s="17"/>
      <c r="R196" s="17"/>
      <c r="S196" s="17"/>
      <c r="T196" s="17"/>
      <c r="U196" s="17"/>
      <c r="V196" s="17"/>
      <c r="W196" s="17"/>
      <c r="X196" s="17"/>
      <c r="Y196" s="17"/>
      <c r="Z196" s="17"/>
      <c r="AA196" s="17"/>
      <c r="AB196" s="17"/>
      <c r="AC196" s="17"/>
      <c r="AD196" s="17"/>
      <c r="AE196" s="17"/>
      <c r="AF196" s="17"/>
      <c r="AG196" s="17"/>
      <c r="AH196" s="17"/>
      <c r="AI196" s="17"/>
      <c r="AJ196" s="17"/>
      <c r="AK196" s="17"/>
      <c r="AL196" s="17"/>
      <c r="AM196" s="17"/>
      <c r="AN196" s="17"/>
      <c r="AO196" s="17"/>
      <c r="AP196" s="17"/>
      <c r="AQ196" s="17"/>
    </row>
    <row r="197" spans="2:49" ht="15.95" customHeight="1" x14ac:dyDescent="0.25">
      <c r="B197" s="754"/>
      <c r="C197" s="17"/>
      <c r="D197" s="17"/>
      <c r="E197" s="17"/>
      <c r="F197" s="17"/>
      <c r="G197" s="17"/>
      <c r="H197" s="17"/>
      <c r="I197" s="17"/>
      <c r="J197" s="17"/>
      <c r="K197" s="17"/>
      <c r="L197" s="17"/>
      <c r="M197" s="17"/>
      <c r="N197" s="17"/>
      <c r="O197" s="17"/>
      <c r="P197" s="17"/>
      <c r="Q197" s="17"/>
      <c r="R197" s="17"/>
      <c r="S197" s="17"/>
      <c r="T197" s="17"/>
      <c r="U197" s="17"/>
      <c r="V197" s="17"/>
      <c r="W197" s="17"/>
      <c r="X197" s="17"/>
      <c r="Y197" s="17"/>
      <c r="Z197" s="17"/>
      <c r="AA197" s="17"/>
      <c r="AB197" s="17"/>
      <c r="AC197" s="17"/>
      <c r="AD197" s="17"/>
      <c r="AE197" s="17"/>
      <c r="AF197" s="17"/>
      <c r="AG197" s="17"/>
      <c r="AH197" s="17"/>
      <c r="AI197" s="17"/>
      <c r="AJ197" s="17"/>
      <c r="AK197" s="17"/>
      <c r="AL197" s="17"/>
      <c r="AM197" s="17"/>
      <c r="AN197" s="17"/>
      <c r="AO197" s="17"/>
      <c r="AP197" s="17"/>
      <c r="AQ197" s="17"/>
    </row>
    <row r="198" spans="2:49" ht="15.95" customHeight="1" x14ac:dyDescent="0.25">
      <c r="B198" s="754">
        <v>92</v>
      </c>
      <c r="C198" s="17"/>
      <c r="D198" s="17"/>
      <c r="E198" s="17"/>
      <c r="F198" s="17"/>
      <c r="G198" s="17"/>
      <c r="H198" s="17"/>
      <c r="I198" s="17"/>
      <c r="J198" s="17"/>
      <c r="K198" s="17"/>
      <c r="L198" s="17"/>
      <c r="M198" s="17"/>
      <c r="N198" s="17"/>
      <c r="O198" s="17"/>
      <c r="P198" s="17"/>
      <c r="Q198" s="17"/>
      <c r="R198" s="17"/>
      <c r="S198" s="17"/>
      <c r="T198" s="17"/>
      <c r="U198" s="17"/>
      <c r="V198" s="17"/>
      <c r="W198" s="17"/>
      <c r="X198" s="17"/>
      <c r="Y198" s="17"/>
      <c r="Z198" s="17"/>
      <c r="AA198" s="17"/>
      <c r="AB198" s="17"/>
      <c r="AC198" s="17"/>
      <c r="AD198" s="17"/>
      <c r="AE198" s="17"/>
      <c r="AF198" s="17"/>
      <c r="AG198" s="17"/>
      <c r="AH198" s="17"/>
      <c r="AI198" s="17"/>
      <c r="AJ198" s="17"/>
      <c r="AK198" s="17"/>
      <c r="AL198" s="17"/>
      <c r="AM198" s="17"/>
      <c r="AN198" s="17"/>
      <c r="AO198" s="17"/>
      <c r="AP198" s="17"/>
      <c r="AQ198" s="17"/>
    </row>
    <row r="199" spans="2:49" ht="15.95" customHeight="1" x14ac:dyDescent="0.25">
      <c r="B199" s="754"/>
      <c r="C199" s="17"/>
      <c r="D199" s="17"/>
      <c r="E199" s="17"/>
      <c r="F199" s="17"/>
      <c r="G199" s="17"/>
      <c r="H199" s="17"/>
      <c r="I199" s="17"/>
      <c r="J199" s="17"/>
      <c r="K199" s="17"/>
      <c r="L199" s="17"/>
      <c r="M199" s="17"/>
      <c r="N199" s="17"/>
      <c r="O199" s="17"/>
      <c r="P199" s="17"/>
      <c r="Q199" s="17"/>
      <c r="R199" s="17"/>
      <c r="S199" s="17"/>
      <c r="T199" s="17"/>
      <c r="U199" s="17"/>
      <c r="V199" s="17"/>
      <c r="W199" s="17"/>
      <c r="X199" s="17"/>
      <c r="Y199" s="17"/>
      <c r="Z199" s="17"/>
      <c r="AA199" s="17"/>
      <c r="AB199" s="17"/>
      <c r="AC199" s="17"/>
      <c r="AD199" s="17"/>
      <c r="AE199" s="17"/>
      <c r="AF199" s="17"/>
      <c r="AG199" s="17"/>
      <c r="AH199" s="17"/>
      <c r="AI199" s="17"/>
      <c r="AJ199" s="17"/>
      <c r="AK199" s="17"/>
      <c r="AL199" s="17"/>
      <c r="AM199" s="17"/>
      <c r="AN199" s="17"/>
      <c r="AO199" s="17"/>
      <c r="AP199" s="17"/>
      <c r="AQ199" s="17"/>
    </row>
    <row r="200" spans="2:49" ht="15.95" customHeight="1" x14ac:dyDescent="0.25">
      <c r="B200" s="464" t="str">
        <f>FOOT1</f>
        <v>Ameren Missouri BizSavers program</v>
      </c>
      <c r="C200" s="464"/>
      <c r="D200" s="464"/>
      <c r="E200" s="464"/>
      <c r="F200" s="464"/>
      <c r="G200" s="464"/>
      <c r="H200" s="464"/>
      <c r="I200" s="464"/>
      <c r="J200" s="464"/>
      <c r="K200" s="464"/>
      <c r="L200" s="464"/>
      <c r="M200" s="537" t="str">
        <f>FOOTDISCLAIM</f>
        <v/>
      </c>
      <c r="N200" s="537"/>
      <c r="O200" s="537"/>
      <c r="P200" s="537"/>
      <c r="Q200" s="537"/>
      <c r="R200" s="537"/>
      <c r="S200" s="537"/>
      <c r="T200" s="537"/>
      <c r="U200" s="537"/>
      <c r="V200" s="537"/>
      <c r="W200" s="537"/>
      <c r="X200" s="537"/>
      <c r="Y200" s="537"/>
      <c r="Z200" s="537"/>
      <c r="AA200" s="537"/>
      <c r="AB200" s="537"/>
      <c r="AC200" s="537"/>
      <c r="AD200" s="537"/>
      <c r="AE200" s="537"/>
      <c r="AF200" s="537"/>
      <c r="AG200" s="537"/>
      <c r="AH200" s="464"/>
      <c r="AI200" s="464"/>
      <c r="AJ200" s="464"/>
      <c r="AK200" s="464"/>
      <c r="AL200" s="464"/>
      <c r="AM200" s="464"/>
      <c r="AN200" s="464"/>
      <c r="AO200" s="464"/>
      <c r="AP200" s="464"/>
      <c r="AQ200" s="464"/>
      <c r="AR200" s="465" t="str">
        <f>FOOT4</f>
        <v/>
      </c>
      <c r="AU200"/>
      <c r="AV200"/>
      <c r="AW200"/>
    </row>
    <row r="201" spans="2:49" ht="15.95" customHeight="1" x14ac:dyDescent="0.25">
      <c r="B201" s="464" t="str">
        <f>FOOT2</f>
        <v>Toll-Free 866-941-7299</v>
      </c>
      <c r="C201" s="464"/>
      <c r="D201" s="464"/>
      <c r="E201" s="464"/>
      <c r="F201" s="464"/>
      <c r="G201" s="464"/>
      <c r="H201" s="464"/>
      <c r="I201" s="464"/>
      <c r="J201" s="464"/>
      <c r="K201" s="464"/>
      <c r="L201" s="464"/>
      <c r="M201" s="537"/>
      <c r="N201" s="537"/>
      <c r="O201" s="537"/>
      <c r="P201" s="537"/>
      <c r="Q201" s="537"/>
      <c r="R201" s="537"/>
      <c r="S201" s="537"/>
      <c r="T201" s="537"/>
      <c r="U201" s="537"/>
      <c r="V201" s="537"/>
      <c r="W201" s="537"/>
      <c r="X201" s="537"/>
      <c r="Y201" s="537"/>
      <c r="Z201" s="537"/>
      <c r="AA201" s="537"/>
      <c r="AB201" s="537"/>
      <c r="AC201" s="537"/>
      <c r="AD201" s="537"/>
      <c r="AE201" s="537"/>
      <c r="AF201" s="537"/>
      <c r="AG201" s="537"/>
      <c r="AH201" s="464"/>
      <c r="AI201" s="464"/>
      <c r="AJ201" s="464"/>
      <c r="AK201" s="464"/>
      <c r="AL201" s="464"/>
      <c r="AM201" s="464"/>
      <c r="AN201" s="464"/>
      <c r="AO201" s="464"/>
      <c r="AP201" s="464"/>
      <c r="AQ201" s="464"/>
      <c r="AR201" s="465" t="str">
        <f>FOOT5</f>
        <v/>
      </c>
      <c r="AU201"/>
      <c r="AV201"/>
      <c r="AW201"/>
    </row>
    <row r="202" spans="2:49" ht="15.95" customHeight="1" x14ac:dyDescent="0.25">
      <c r="B202" s="466" t="str">
        <f>FOOT3</f>
        <v>BizSavers@ameren.com</v>
      </c>
      <c r="C202" s="464"/>
      <c r="D202" s="464"/>
      <c r="E202" s="464"/>
      <c r="F202" s="464"/>
      <c r="G202" s="464"/>
      <c r="H202" s="464"/>
      <c r="I202" s="464"/>
      <c r="J202" s="464"/>
      <c r="K202" s="464"/>
      <c r="L202" s="464"/>
      <c r="M202" s="467"/>
      <c r="N202" s="464"/>
      <c r="O202" s="464"/>
      <c r="P202" s="467"/>
      <c r="Q202" s="467"/>
      <c r="R202" s="467"/>
      <c r="S202" s="467"/>
      <c r="T202" s="467"/>
      <c r="U202" s="467"/>
      <c r="V202" s="467"/>
      <c r="W202" s="468" t="str">
        <f>VERSION</f>
        <v>EMS v2.0.0</v>
      </c>
      <c r="X202" s="467"/>
      <c r="Y202" s="467"/>
      <c r="Z202" s="467"/>
      <c r="AA202" s="467"/>
      <c r="AB202" s="467"/>
      <c r="AC202" s="467"/>
      <c r="AD202" s="467"/>
      <c r="AE202" s="464"/>
      <c r="AF202" s="464"/>
      <c r="AG202" s="464"/>
      <c r="AH202" s="464"/>
      <c r="AI202" s="464"/>
      <c r="AJ202" s="464"/>
      <c r="AK202" s="464"/>
      <c r="AL202" s="464"/>
      <c r="AM202" s="464"/>
      <c r="AN202" s="464"/>
      <c r="AO202" s="464"/>
      <c r="AP202" s="464"/>
      <c r="AQ202" s="464"/>
      <c r="AR202" s="465" t="str">
        <f>FOOT6</f>
        <v>Product of Lockheed Martin Energy</v>
      </c>
    </row>
    <row r="203" spans="2:49" ht="15" hidden="1" customHeight="1" x14ac:dyDescent="0.25"/>
  </sheetData>
  <sheetProtection password="954C" sheet="1" objects="1" scenarios="1" selectLockedCells="1"/>
  <mergeCells count="158">
    <mergeCell ref="AB28:AP30"/>
    <mergeCell ref="AB31:AP31"/>
    <mergeCell ref="AB33:AP36"/>
    <mergeCell ref="V33:W33"/>
    <mergeCell ref="J34:L34"/>
    <mergeCell ref="R12:U13"/>
    <mergeCell ref="V12:Y13"/>
    <mergeCell ref="Z12:AC13"/>
    <mergeCell ref="AH1:AK1"/>
    <mergeCell ref="AL1:AP1"/>
    <mergeCell ref="AH2:AK3"/>
    <mergeCell ref="AL2:AP3"/>
    <mergeCell ref="J32:L32"/>
    <mergeCell ref="M32:O32"/>
    <mergeCell ref="P32:U32"/>
    <mergeCell ref="V32:W32"/>
    <mergeCell ref="AB32:AP32"/>
    <mergeCell ref="P27:U27"/>
    <mergeCell ref="V27:W27"/>
    <mergeCell ref="V31:W31"/>
    <mergeCell ref="M34:O34"/>
    <mergeCell ref="P34:U34"/>
    <mergeCell ref="AD24:AE24"/>
    <mergeCell ref="AQ1:AR1"/>
    <mergeCell ref="AQ2:AR3"/>
    <mergeCell ref="AA27:AP27"/>
    <mergeCell ref="F16:AN16"/>
    <mergeCell ref="R9:AC10"/>
    <mergeCell ref="F10:P12"/>
    <mergeCell ref="R11:U11"/>
    <mergeCell ref="V11:Y11"/>
    <mergeCell ref="Z11:AC11"/>
    <mergeCell ref="M22:O22"/>
    <mergeCell ref="P22:U22"/>
    <mergeCell ref="V22:W22"/>
    <mergeCell ref="J23:L23"/>
    <mergeCell ref="M23:O23"/>
    <mergeCell ref="P23:U23"/>
    <mergeCell ref="V23:W23"/>
    <mergeCell ref="C19:G23"/>
    <mergeCell ref="J19:X21"/>
    <mergeCell ref="AA19:AE23"/>
    <mergeCell ref="AH20:AP20"/>
    <mergeCell ref="AH21:AP21"/>
    <mergeCell ref="J22:L22"/>
    <mergeCell ref="M27:O27"/>
    <mergeCell ref="AA24:AC24"/>
    <mergeCell ref="C30:E30"/>
    <mergeCell ref="F30:G30"/>
    <mergeCell ref="J30:L30"/>
    <mergeCell ref="M30:O30"/>
    <mergeCell ref="P30:U30"/>
    <mergeCell ref="V30:W30"/>
    <mergeCell ref="J33:L33"/>
    <mergeCell ref="M33:O33"/>
    <mergeCell ref="P33:U33"/>
    <mergeCell ref="C31:E31"/>
    <mergeCell ref="F31:G31"/>
    <mergeCell ref="J31:L31"/>
    <mergeCell ref="M31:O31"/>
    <mergeCell ref="P31:U31"/>
    <mergeCell ref="B76:B77"/>
    <mergeCell ref="J35:W35"/>
    <mergeCell ref="B116:B117"/>
    <mergeCell ref="B118:B119"/>
    <mergeCell ref="B120:B121"/>
    <mergeCell ref="B122:B123"/>
    <mergeCell ref="B124:B125"/>
    <mergeCell ref="B102:B103"/>
    <mergeCell ref="B104:B105"/>
    <mergeCell ref="B106:B107"/>
    <mergeCell ref="B108:B109"/>
    <mergeCell ref="B110:B111"/>
    <mergeCell ref="B112:B113"/>
    <mergeCell ref="B100:B101"/>
    <mergeCell ref="B78:B79"/>
    <mergeCell ref="B80:B81"/>
    <mergeCell ref="B82:B83"/>
    <mergeCell ref="B84:B85"/>
    <mergeCell ref="B86:B87"/>
    <mergeCell ref="B88:B89"/>
    <mergeCell ref="B114:B115"/>
    <mergeCell ref="B90:B91"/>
    <mergeCell ref="B92:B93"/>
    <mergeCell ref="B94:B95"/>
    <mergeCell ref="B96:B97"/>
    <mergeCell ref="B98:B99"/>
    <mergeCell ref="B146:B147"/>
    <mergeCell ref="B148:B149"/>
    <mergeCell ref="B186:B187"/>
    <mergeCell ref="B188:B189"/>
    <mergeCell ref="B190:B191"/>
    <mergeCell ref="B174:B175"/>
    <mergeCell ref="B176:B177"/>
    <mergeCell ref="B178:B179"/>
    <mergeCell ref="B180:B181"/>
    <mergeCell ref="B182:B183"/>
    <mergeCell ref="B184:B185"/>
    <mergeCell ref="B128:B129"/>
    <mergeCell ref="B130:B131"/>
    <mergeCell ref="B132:B133"/>
    <mergeCell ref="B134:B135"/>
    <mergeCell ref="B136:B137"/>
    <mergeCell ref="B138:B139"/>
    <mergeCell ref="B140:B141"/>
    <mergeCell ref="B142:B143"/>
    <mergeCell ref="B144:B145"/>
    <mergeCell ref="B126:B127"/>
    <mergeCell ref="B198:B199"/>
    <mergeCell ref="M200:AG201"/>
    <mergeCell ref="B170:B171"/>
    <mergeCell ref="B172:B173"/>
    <mergeCell ref="B150:B151"/>
    <mergeCell ref="B152:B153"/>
    <mergeCell ref="B154:B155"/>
    <mergeCell ref="B156:B157"/>
    <mergeCell ref="B158:B159"/>
    <mergeCell ref="B160:B161"/>
    <mergeCell ref="B192:B193"/>
    <mergeCell ref="B194:B195"/>
    <mergeCell ref="B196:B197"/>
    <mergeCell ref="B162:B163"/>
    <mergeCell ref="B164:B165"/>
    <mergeCell ref="B166:B167"/>
    <mergeCell ref="B168:B169"/>
    <mergeCell ref="C25:E25"/>
    <mergeCell ref="F25:G25"/>
    <mergeCell ref="J25:L25"/>
    <mergeCell ref="M25:O25"/>
    <mergeCell ref="P25:U25"/>
    <mergeCell ref="V25:W25"/>
    <mergeCell ref="C24:E24"/>
    <mergeCell ref="F24:G24"/>
    <mergeCell ref="J24:L24"/>
    <mergeCell ref="M24:O24"/>
    <mergeCell ref="P24:U24"/>
    <mergeCell ref="V24:W24"/>
    <mergeCell ref="C27:E27"/>
    <mergeCell ref="F27:G27"/>
    <mergeCell ref="J27:L27"/>
    <mergeCell ref="C26:E26"/>
    <mergeCell ref="F26:G26"/>
    <mergeCell ref="J26:L26"/>
    <mergeCell ref="M26:O26"/>
    <mergeCell ref="P26:U26"/>
    <mergeCell ref="V26:W26"/>
    <mergeCell ref="C29:E29"/>
    <mergeCell ref="F29:G29"/>
    <mergeCell ref="J29:L29"/>
    <mergeCell ref="M29:O29"/>
    <mergeCell ref="P29:U29"/>
    <mergeCell ref="V29:W29"/>
    <mergeCell ref="C28:E28"/>
    <mergeCell ref="F28:G28"/>
    <mergeCell ref="J28:L28"/>
    <mergeCell ref="M28:O28"/>
    <mergeCell ref="P28:U28"/>
    <mergeCell ref="V28:W28"/>
  </mergeCells>
  <conditionalFormatting sqref="AQ2:AR3">
    <cfRule type="cellIs" dxfId="263" priority="3" operator="equal">
      <formula>1</formula>
    </cfRule>
    <cfRule type="cellIs" dxfId="262" priority="4" operator="between">
      <formula>0.51</formula>
      <formula>0.99</formula>
    </cfRule>
    <cfRule type="cellIs" dxfId="261" priority="5" operator="lessThanOrEqual">
      <formula>0.5</formula>
    </cfRule>
  </conditionalFormatting>
  <conditionalFormatting sqref="AH2 AL2">
    <cfRule type="expression" dxfId="260" priority="1">
      <formula>PROJSTATUS=PROJSTATELI</formula>
    </cfRule>
    <cfRule type="expression" dxfId="259" priority="2">
      <formula>PROJSTATUS=PROJSTATREVIEW</formula>
    </cfRule>
    <cfRule type="expression" dxfId="258" priority="6">
      <formula>PROJSTATUS=PROJSTATPREAPPROVE</formula>
    </cfRule>
    <cfRule type="expression" dxfId="257" priority="7">
      <formula>PROJSTATUS=PROJSTATSTANDARD</formula>
    </cfRule>
    <cfRule type="expression" dxfId="256" priority="8">
      <formula>PROJSTATUS=PROJSTATEXP</formula>
    </cfRule>
  </conditionalFormatting>
  <dataValidations count="2">
    <dataValidation type="whole" allowBlank="1" showInputMessage="1" showErrorMessage="1" errorTitle="DAILY OPERATING HOURS" error="MUST SELECT A WHOLE NUMBER BETWEEN 1 AND 24" promptTitle="DAILY OPERATING HOURS" prompt="Enter between 1 and 24 hours for daily operations." sqref="F24:G30">
      <formula1>0</formula1>
      <formula2>24</formula2>
    </dataValidation>
    <dataValidation type="decimal" operator="lessThan" allowBlank="1" showInputMessage="1" showErrorMessage="1" sqref="AD24:AE24">
      <formula1>53</formula1>
    </dataValidation>
  </dataValidations>
  <hyperlinks>
    <hyperlink ref="B202" r:id="rId1" display="NIPSCO.Savings@LMCO.com"/>
  </hyperlinks>
  <pageMargins left="0.25" right="0.25" top="0.25" bottom="0.25" header="0.25" footer="0.25"/>
  <pageSetup scale="63" fitToHeight="0" orientation="landscape" r:id="rId2"/>
  <drawing r:id="rId3"/>
  <legacyDrawing r:id="rId4"/>
  <mc:AlternateContent xmlns:mc="http://schemas.openxmlformats.org/markup-compatibility/2006">
    <mc:Choice Requires="x14">
      <controls>
        <mc:AlternateContent xmlns:mc="http://schemas.openxmlformats.org/markup-compatibility/2006">
          <mc:Choice Requires="x14">
            <control shapeId="200705" r:id="rId5" name="Check Box 1">
              <controlPr defaultSize="0" autoFill="0" autoLine="0" autoPict="0">
                <anchor moveWithCells="1">
                  <from>
                    <xdr:col>21</xdr:col>
                    <xdr:colOff>152400</xdr:colOff>
                    <xdr:row>22</xdr:row>
                    <xdr:rowOff>0</xdr:rowOff>
                  </from>
                  <to>
                    <xdr:col>22</xdr:col>
                    <xdr:colOff>57150</xdr:colOff>
                    <xdr:row>23</xdr:row>
                    <xdr:rowOff>9525</xdr:rowOff>
                  </to>
                </anchor>
              </controlPr>
            </control>
          </mc:Choice>
        </mc:AlternateContent>
        <mc:AlternateContent xmlns:mc="http://schemas.openxmlformats.org/markup-compatibility/2006">
          <mc:Choice Requires="x14">
            <control shapeId="200706" r:id="rId6" name="Check Box 2">
              <controlPr defaultSize="0" autoFill="0" autoLine="0" autoPict="0">
                <anchor moveWithCells="1">
                  <from>
                    <xdr:col>21</xdr:col>
                    <xdr:colOff>152400</xdr:colOff>
                    <xdr:row>23</xdr:row>
                    <xdr:rowOff>0</xdr:rowOff>
                  </from>
                  <to>
                    <xdr:col>22</xdr:col>
                    <xdr:colOff>57150</xdr:colOff>
                    <xdr:row>24</xdr:row>
                    <xdr:rowOff>9525</xdr:rowOff>
                  </to>
                </anchor>
              </controlPr>
            </control>
          </mc:Choice>
        </mc:AlternateContent>
        <mc:AlternateContent xmlns:mc="http://schemas.openxmlformats.org/markup-compatibility/2006">
          <mc:Choice Requires="x14">
            <control shapeId="200707" r:id="rId7" name="Check Box 3">
              <controlPr defaultSize="0" autoFill="0" autoLine="0" autoPict="0">
                <anchor moveWithCells="1">
                  <from>
                    <xdr:col>21</xdr:col>
                    <xdr:colOff>152400</xdr:colOff>
                    <xdr:row>24</xdr:row>
                    <xdr:rowOff>0</xdr:rowOff>
                  </from>
                  <to>
                    <xdr:col>22</xdr:col>
                    <xdr:colOff>57150</xdr:colOff>
                    <xdr:row>25</xdr:row>
                    <xdr:rowOff>9525</xdr:rowOff>
                  </to>
                </anchor>
              </controlPr>
            </control>
          </mc:Choice>
        </mc:AlternateContent>
        <mc:AlternateContent xmlns:mc="http://schemas.openxmlformats.org/markup-compatibility/2006">
          <mc:Choice Requires="x14">
            <control shapeId="200708" r:id="rId8" name="Check Box 4">
              <controlPr defaultSize="0" autoFill="0" autoLine="0" autoPict="0">
                <anchor moveWithCells="1">
                  <from>
                    <xdr:col>21</xdr:col>
                    <xdr:colOff>152400</xdr:colOff>
                    <xdr:row>25</xdr:row>
                    <xdr:rowOff>0</xdr:rowOff>
                  </from>
                  <to>
                    <xdr:col>22</xdr:col>
                    <xdr:colOff>57150</xdr:colOff>
                    <xdr:row>26</xdr:row>
                    <xdr:rowOff>9525</xdr:rowOff>
                  </to>
                </anchor>
              </controlPr>
            </control>
          </mc:Choice>
        </mc:AlternateContent>
        <mc:AlternateContent xmlns:mc="http://schemas.openxmlformats.org/markup-compatibility/2006">
          <mc:Choice Requires="x14">
            <control shapeId="200709" r:id="rId9" name="Check Box 5">
              <controlPr defaultSize="0" autoFill="0" autoLine="0" autoPict="0">
                <anchor moveWithCells="1">
                  <from>
                    <xdr:col>21</xdr:col>
                    <xdr:colOff>152400</xdr:colOff>
                    <xdr:row>26</xdr:row>
                    <xdr:rowOff>0</xdr:rowOff>
                  </from>
                  <to>
                    <xdr:col>22</xdr:col>
                    <xdr:colOff>57150</xdr:colOff>
                    <xdr:row>27</xdr:row>
                    <xdr:rowOff>9525</xdr:rowOff>
                  </to>
                </anchor>
              </controlPr>
            </control>
          </mc:Choice>
        </mc:AlternateContent>
        <mc:AlternateContent xmlns:mc="http://schemas.openxmlformats.org/markup-compatibility/2006">
          <mc:Choice Requires="x14">
            <control shapeId="200710" r:id="rId10" name="Check Box 6">
              <controlPr defaultSize="0" autoFill="0" autoLine="0" autoPict="0">
                <anchor moveWithCells="1">
                  <from>
                    <xdr:col>21</xdr:col>
                    <xdr:colOff>152400</xdr:colOff>
                    <xdr:row>27</xdr:row>
                    <xdr:rowOff>0</xdr:rowOff>
                  </from>
                  <to>
                    <xdr:col>22</xdr:col>
                    <xdr:colOff>57150</xdr:colOff>
                    <xdr:row>28</xdr:row>
                    <xdr:rowOff>9525</xdr:rowOff>
                  </to>
                </anchor>
              </controlPr>
            </control>
          </mc:Choice>
        </mc:AlternateContent>
        <mc:AlternateContent xmlns:mc="http://schemas.openxmlformats.org/markup-compatibility/2006">
          <mc:Choice Requires="x14">
            <control shapeId="200711" r:id="rId11" name="Check Box 7">
              <controlPr defaultSize="0" autoFill="0" autoLine="0" autoPict="0">
                <anchor moveWithCells="1">
                  <from>
                    <xdr:col>21</xdr:col>
                    <xdr:colOff>152400</xdr:colOff>
                    <xdr:row>28</xdr:row>
                    <xdr:rowOff>0</xdr:rowOff>
                  </from>
                  <to>
                    <xdr:col>22</xdr:col>
                    <xdr:colOff>57150</xdr:colOff>
                    <xdr:row>29</xdr:row>
                    <xdr:rowOff>9525</xdr:rowOff>
                  </to>
                </anchor>
              </controlPr>
            </control>
          </mc:Choice>
        </mc:AlternateContent>
        <mc:AlternateContent xmlns:mc="http://schemas.openxmlformats.org/markup-compatibility/2006">
          <mc:Choice Requires="x14">
            <control shapeId="200712" r:id="rId12" name="Check Box 8">
              <controlPr defaultSize="0" autoFill="0" autoLine="0" autoPict="0">
                <anchor moveWithCells="1">
                  <from>
                    <xdr:col>21</xdr:col>
                    <xdr:colOff>152400</xdr:colOff>
                    <xdr:row>29</xdr:row>
                    <xdr:rowOff>0</xdr:rowOff>
                  </from>
                  <to>
                    <xdr:col>22</xdr:col>
                    <xdr:colOff>57150</xdr:colOff>
                    <xdr:row>30</xdr:row>
                    <xdr:rowOff>9525</xdr:rowOff>
                  </to>
                </anchor>
              </controlPr>
            </control>
          </mc:Choice>
        </mc:AlternateContent>
        <mc:AlternateContent xmlns:mc="http://schemas.openxmlformats.org/markup-compatibility/2006">
          <mc:Choice Requires="x14">
            <control shapeId="200713" r:id="rId13" name="Check Box 9">
              <controlPr defaultSize="0" autoFill="0" autoLine="0" autoPict="0">
                <anchor moveWithCells="1">
                  <from>
                    <xdr:col>21</xdr:col>
                    <xdr:colOff>152400</xdr:colOff>
                    <xdr:row>30</xdr:row>
                    <xdr:rowOff>0</xdr:rowOff>
                  </from>
                  <to>
                    <xdr:col>22</xdr:col>
                    <xdr:colOff>57150</xdr:colOff>
                    <xdr:row>31</xdr:row>
                    <xdr:rowOff>9525</xdr:rowOff>
                  </to>
                </anchor>
              </controlPr>
            </control>
          </mc:Choice>
        </mc:AlternateContent>
        <mc:AlternateContent xmlns:mc="http://schemas.openxmlformats.org/markup-compatibility/2006">
          <mc:Choice Requires="x14">
            <control shapeId="200714" r:id="rId14" name="Check Box 10">
              <controlPr defaultSize="0" autoFill="0" autoLine="0" autoPict="0">
                <anchor moveWithCells="1">
                  <from>
                    <xdr:col>21</xdr:col>
                    <xdr:colOff>152400</xdr:colOff>
                    <xdr:row>31</xdr:row>
                    <xdr:rowOff>0</xdr:rowOff>
                  </from>
                  <to>
                    <xdr:col>22</xdr:col>
                    <xdr:colOff>57150</xdr:colOff>
                    <xdr:row>32</xdr:row>
                    <xdr:rowOff>9525</xdr:rowOff>
                  </to>
                </anchor>
              </controlPr>
            </control>
          </mc:Choice>
        </mc:AlternateContent>
        <mc:AlternateContent xmlns:mc="http://schemas.openxmlformats.org/markup-compatibility/2006">
          <mc:Choice Requires="x14">
            <control shapeId="200715" r:id="rId15" name="Check Box 11">
              <controlPr defaultSize="0" autoFill="0" autoLine="0" autoPict="0">
                <anchor moveWithCells="1">
                  <from>
                    <xdr:col>21</xdr:col>
                    <xdr:colOff>152400</xdr:colOff>
                    <xdr:row>31</xdr:row>
                    <xdr:rowOff>200025</xdr:rowOff>
                  </from>
                  <to>
                    <xdr:col>22</xdr:col>
                    <xdr:colOff>57150</xdr:colOff>
                    <xdr:row>33</xdr:row>
                    <xdr:rowOff>9525</xdr:rowOff>
                  </to>
                </anchor>
              </controlPr>
            </control>
          </mc:Choice>
        </mc:AlternateContent>
      </controls>
    </mc:Choice>
  </mc:AlternateConten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pageSetUpPr fitToPage="1"/>
  </sheetPr>
  <dimension ref="A1:BZ203"/>
  <sheetViews>
    <sheetView showGridLines="0" showRowColHeaders="0" zoomScale="85" zoomScaleNormal="85" workbookViewId="0">
      <selection activeCell="C16" sqref="C16:H16"/>
    </sheetView>
  </sheetViews>
  <sheetFormatPr defaultColWidth="0" defaultRowHeight="0" customHeight="1" zeroHeight="1" x14ac:dyDescent="0.25"/>
  <cols>
    <col min="1" max="44" width="4.7109375" customWidth="1"/>
    <col min="45" max="45" width="4.7109375" style="145" customWidth="1"/>
    <col min="46" max="46" width="4.7109375" style="145" hidden="1" customWidth="1"/>
    <col min="47" max="78" width="9.140625" style="145" hidden="1" customWidth="1"/>
    <col min="79" max="16384" width="9.140625" hidden="1"/>
  </cols>
  <sheetData>
    <row r="1" spans="2:78" ht="15.95" customHeight="1" x14ac:dyDescent="0.3">
      <c r="AH1" s="520" t="s">
        <v>520</v>
      </c>
      <c r="AI1" s="521"/>
      <c r="AJ1" s="521"/>
      <c r="AK1" s="521"/>
      <c r="AL1" s="532" t="s">
        <v>965</v>
      </c>
      <c r="AM1" s="532"/>
      <c r="AN1" s="532"/>
      <c r="AO1" s="532"/>
      <c r="AP1" s="532"/>
      <c r="AQ1" s="526" t="s">
        <v>529</v>
      </c>
      <c r="AR1" s="527"/>
    </row>
    <row r="2" spans="2:78" ht="15.95" customHeight="1" x14ac:dyDescent="0.25">
      <c r="AH2" s="522" t="str">
        <f ca="1">INCENSTATUS</f>
        <v>---</v>
      </c>
      <c r="AI2" s="523"/>
      <c r="AJ2" s="523"/>
      <c r="AK2" s="523"/>
      <c r="AL2" s="533" t="str">
        <f ca="1">PROJSTATUS</f>
        <v>Enter EMS Information</v>
      </c>
      <c r="AM2" s="533"/>
      <c r="AN2" s="533"/>
      <c r="AO2" s="533"/>
      <c r="AP2" s="533"/>
      <c r="AQ2" s="528">
        <f ca="1">PROGRESSSTATUS</f>
        <v>0</v>
      </c>
      <c r="AR2" s="529"/>
    </row>
    <row r="3" spans="2:78" ht="15.95" customHeight="1" x14ac:dyDescent="0.25">
      <c r="AH3" s="524"/>
      <c r="AI3" s="525"/>
      <c r="AJ3" s="525"/>
      <c r="AK3" s="525"/>
      <c r="AL3" s="534"/>
      <c r="AM3" s="534"/>
      <c r="AN3" s="534"/>
      <c r="AO3" s="534"/>
      <c r="AP3" s="534"/>
      <c r="AQ3" s="530"/>
      <c r="AR3" s="531"/>
    </row>
    <row r="4" spans="2:78" ht="15.95" customHeight="1" x14ac:dyDescent="0.25"/>
    <row r="5" spans="2:78" ht="15.95" customHeight="1" x14ac:dyDescent="0.25"/>
    <row r="6" spans="2:78" ht="15.95" customHeight="1" x14ac:dyDescent="0.25">
      <c r="AU6" s="150" t="s">
        <v>1679</v>
      </c>
      <c r="AV6" s="150">
        <f>PROJID</f>
        <v>0</v>
      </c>
    </row>
    <row r="7" spans="2:78" ht="15.95" customHeight="1" x14ac:dyDescent="0.25"/>
    <row r="8" spans="2:78" ht="15.95" customHeight="1" x14ac:dyDescent="0.25"/>
    <row r="9" spans="2:78" s="67" customFormat="1" ht="15.95" customHeight="1" x14ac:dyDescent="0.25">
      <c r="B9" s="145"/>
      <c r="C9" s="145"/>
      <c r="D9" s="145"/>
      <c r="E9" s="145"/>
      <c r="F9" s="145"/>
      <c r="G9" s="145"/>
      <c r="H9" s="145"/>
      <c r="I9" s="145"/>
      <c r="J9" s="145"/>
      <c r="K9" s="145"/>
      <c r="L9" s="145"/>
      <c r="M9" s="145"/>
      <c r="N9" s="145"/>
      <c r="O9" s="145"/>
      <c r="P9" s="145"/>
      <c r="Q9" s="145"/>
      <c r="R9" s="700" t="str">
        <f>CONCATENATE(M3S2," ","Summary")</f>
        <v>EMS Software Information Summary</v>
      </c>
      <c r="S9" s="700"/>
      <c r="T9" s="700"/>
      <c r="U9" s="700"/>
      <c r="V9" s="700"/>
      <c r="W9" s="700"/>
      <c r="X9" s="700"/>
      <c r="Y9" s="700"/>
      <c r="Z9" s="700"/>
      <c r="AA9" s="700"/>
      <c r="AB9" s="700"/>
      <c r="AC9" s="700"/>
      <c r="AD9" s="145"/>
      <c r="AE9" s="145"/>
      <c r="AF9" s="145"/>
      <c r="AG9" s="145"/>
      <c r="AH9" s="145"/>
      <c r="AI9" s="145"/>
      <c r="AJ9" s="145"/>
      <c r="AK9" s="145"/>
      <c r="AL9" s="145"/>
      <c r="AM9" s="145"/>
      <c r="AN9" s="145"/>
      <c r="AO9" s="145"/>
      <c r="AP9" s="145"/>
      <c r="AQ9" s="145"/>
      <c r="AR9" s="145"/>
      <c r="AS9" s="145"/>
      <c r="AT9" s="145"/>
      <c r="AU9" s="145"/>
      <c r="AV9" s="145"/>
      <c r="AW9" s="145"/>
      <c r="AX9" s="145"/>
      <c r="AY9" s="145"/>
      <c r="AZ9" s="145"/>
      <c r="BA9" s="145"/>
      <c r="BB9" s="145"/>
      <c r="BC9" s="145"/>
      <c r="BD9" s="145"/>
      <c r="BE9" s="145"/>
      <c r="BF9" s="145"/>
      <c r="BG9" s="145"/>
      <c r="BH9" s="145"/>
      <c r="BI9" s="145"/>
      <c r="BJ9" s="145"/>
      <c r="BK9" s="145"/>
      <c r="BL9" s="145"/>
      <c r="BM9" s="145"/>
      <c r="BN9" s="145"/>
      <c r="BO9" s="145"/>
      <c r="BP9" s="145"/>
      <c r="BQ9" s="145"/>
      <c r="BR9" s="145"/>
      <c r="BS9" s="145"/>
      <c r="BT9" s="145"/>
      <c r="BU9" s="145"/>
      <c r="BV9" s="145"/>
      <c r="BW9" s="145"/>
      <c r="BX9" s="145"/>
      <c r="BY9" s="145"/>
      <c r="BZ9" s="145"/>
    </row>
    <row r="10" spans="2:78" ht="15.95" customHeight="1" x14ac:dyDescent="0.25">
      <c r="B10" s="145"/>
      <c r="C10" s="145"/>
      <c r="D10" s="145"/>
      <c r="E10" s="145"/>
      <c r="F10" s="145"/>
      <c r="G10" s="145"/>
      <c r="H10" s="145"/>
      <c r="I10" s="145"/>
      <c r="J10" s="145"/>
      <c r="K10" s="145"/>
      <c r="L10" s="145"/>
      <c r="M10" s="145"/>
      <c r="N10" s="145"/>
      <c r="O10" s="145"/>
      <c r="P10" s="145"/>
      <c r="Q10" s="145"/>
      <c r="R10" s="700"/>
      <c r="S10" s="700"/>
      <c r="T10" s="700"/>
      <c r="U10" s="700"/>
      <c r="V10" s="700"/>
      <c r="W10" s="700"/>
      <c r="X10" s="700"/>
      <c r="Y10" s="700"/>
      <c r="Z10" s="700"/>
      <c r="AA10" s="700"/>
      <c r="AB10" s="700"/>
      <c r="AC10" s="700"/>
      <c r="AD10" s="145"/>
      <c r="AE10" s="145"/>
      <c r="AF10" s="145"/>
      <c r="AG10" s="145"/>
      <c r="AH10" s="145"/>
      <c r="AI10" s="145"/>
      <c r="AJ10" s="145"/>
      <c r="AK10" s="145"/>
      <c r="AL10" s="145"/>
      <c r="AM10" s="145"/>
      <c r="AN10" s="145"/>
      <c r="AO10" s="145"/>
      <c r="AP10" s="145"/>
      <c r="AQ10" s="145"/>
      <c r="AR10" s="145"/>
    </row>
    <row r="11" spans="2:78" ht="15.95" customHeight="1" x14ac:dyDescent="0.25">
      <c r="B11" s="145"/>
      <c r="C11" s="145"/>
      <c r="D11" s="145"/>
      <c r="E11" s="145"/>
      <c r="F11" s="145"/>
      <c r="G11" s="145"/>
      <c r="H11" s="145"/>
      <c r="I11" s="145"/>
      <c r="J11" s="145"/>
      <c r="K11" s="145"/>
      <c r="L11" s="145"/>
      <c r="M11" s="145"/>
      <c r="N11" s="145"/>
      <c r="O11" s="145"/>
      <c r="P11" s="145"/>
      <c r="Q11" s="145"/>
      <c r="AD11" s="145"/>
      <c r="AE11" s="145"/>
      <c r="AF11" s="145"/>
      <c r="AG11" s="145"/>
      <c r="AH11" s="145"/>
      <c r="AI11" s="145"/>
      <c r="AJ11" s="145"/>
      <c r="AK11" s="145"/>
      <c r="AL11" s="145"/>
      <c r="AM11" s="145"/>
      <c r="AN11" s="145"/>
      <c r="AO11" s="145"/>
      <c r="AP11" s="145"/>
      <c r="AQ11" s="145"/>
      <c r="AR11" s="145"/>
    </row>
    <row r="12" spans="2:78" ht="15.95" customHeight="1" x14ac:dyDescent="0.25">
      <c r="B12" s="145"/>
      <c r="C12" s="145"/>
      <c r="D12" s="145"/>
      <c r="E12" s="145"/>
      <c r="F12" s="145"/>
      <c r="G12" s="145"/>
      <c r="H12" s="145"/>
      <c r="I12" s="145"/>
      <c r="J12" s="145"/>
      <c r="K12" s="145"/>
      <c r="L12" s="145"/>
      <c r="M12" s="145"/>
      <c r="N12" s="145"/>
      <c r="O12" s="145"/>
      <c r="P12" s="145"/>
      <c r="Q12" s="145"/>
      <c r="AD12" s="145"/>
      <c r="AE12" s="145"/>
      <c r="AF12" s="145"/>
      <c r="AG12" s="145"/>
      <c r="AH12" s="145"/>
      <c r="AI12" s="145"/>
      <c r="AJ12" s="145"/>
      <c r="AK12" s="145"/>
      <c r="AL12" s="145"/>
      <c r="AM12" s="145"/>
      <c r="AN12" s="145"/>
      <c r="AO12" s="145"/>
      <c r="AP12" s="145"/>
      <c r="AQ12" s="145"/>
      <c r="AR12" s="145"/>
    </row>
    <row r="13" spans="2:78" s="67" customFormat="1" ht="15.95" hidden="1" customHeight="1" x14ac:dyDescent="0.25">
      <c r="B13" s="145"/>
      <c r="C13"/>
      <c r="D13"/>
      <c r="E13"/>
      <c r="F13"/>
      <c r="G13"/>
      <c r="H13" s="145"/>
      <c r="I13" s="145"/>
      <c r="J13" s="145"/>
      <c r="K13" s="145"/>
      <c r="L13" s="145"/>
      <c r="M13" s="145"/>
      <c r="N13" s="145"/>
      <c r="O13" s="145"/>
      <c r="P13" s="145"/>
      <c r="Q13" s="145"/>
      <c r="R13"/>
      <c r="S13"/>
      <c r="T13"/>
      <c r="U13"/>
      <c r="V13"/>
      <c r="W13"/>
      <c r="X13"/>
      <c r="Y13"/>
      <c r="Z13"/>
      <c r="AA13"/>
      <c r="AB13"/>
      <c r="AC13"/>
      <c r="AD13" s="145"/>
      <c r="AE13" s="145"/>
      <c r="AF13" s="145"/>
      <c r="AG13" s="145"/>
      <c r="AH13" s="145"/>
      <c r="AI13" s="145"/>
      <c r="AJ13" s="145"/>
      <c r="AK13" s="145"/>
      <c r="AL13" s="145"/>
      <c r="AM13" s="145"/>
      <c r="AN13" s="145"/>
      <c r="AO13" s="145"/>
      <c r="AP13" s="145"/>
      <c r="AQ13" s="145"/>
      <c r="AR13" s="145"/>
      <c r="AS13" s="145"/>
      <c r="AT13" s="145"/>
      <c r="AU13" s="145"/>
      <c r="AV13" s="145"/>
      <c r="AW13" s="145"/>
      <c r="AX13" s="145"/>
      <c r="AY13" s="145"/>
      <c r="AZ13" s="145"/>
      <c r="BA13" s="145"/>
      <c r="BB13" s="145"/>
      <c r="BC13" s="145"/>
      <c r="BD13" s="145"/>
      <c r="BG13" s="145"/>
      <c r="BH13" s="145"/>
      <c r="BI13" s="145"/>
      <c r="BJ13" s="145"/>
      <c r="BK13" s="145"/>
      <c r="BL13" s="145"/>
      <c r="BM13" s="145"/>
      <c r="BN13" s="145"/>
      <c r="BO13" s="145"/>
      <c r="BP13" s="145"/>
      <c r="BQ13" s="145"/>
      <c r="BR13" s="145"/>
      <c r="BS13" s="145"/>
      <c r="BT13" s="145"/>
      <c r="BU13" s="145"/>
      <c r="BV13" s="145"/>
      <c r="BW13" s="145"/>
      <c r="BX13" s="145"/>
      <c r="BY13" s="145"/>
      <c r="BZ13" s="145"/>
    </row>
    <row r="14" spans="2:78" ht="15.95" hidden="1" customHeight="1" x14ac:dyDescent="0.25">
      <c r="B14" s="145"/>
      <c r="C14" s="145"/>
      <c r="D14" s="145"/>
      <c r="E14" s="145"/>
      <c r="F14" s="145"/>
      <c r="G14" s="145"/>
      <c r="H14" s="145"/>
      <c r="I14" s="145"/>
      <c r="J14" s="145"/>
      <c r="K14" s="145"/>
      <c r="L14" s="145"/>
      <c r="M14" s="145"/>
      <c r="N14" s="145"/>
      <c r="O14" s="145"/>
      <c r="P14" s="145"/>
      <c r="Q14" s="145"/>
      <c r="R14" s="145"/>
      <c r="S14" s="145"/>
      <c r="T14" s="145"/>
      <c r="U14" s="145"/>
      <c r="V14" s="145"/>
      <c r="W14" s="145"/>
      <c r="X14" s="145"/>
      <c r="Y14" s="145"/>
      <c r="Z14" s="145"/>
      <c r="AA14" s="145"/>
      <c r="AB14" s="145"/>
      <c r="AC14" s="145"/>
      <c r="AD14" s="145"/>
      <c r="AE14" s="145"/>
      <c r="AF14" s="145"/>
      <c r="AG14" s="145"/>
      <c r="AH14" s="145"/>
      <c r="AI14" s="145"/>
      <c r="AJ14" s="145"/>
      <c r="AK14" s="145"/>
      <c r="AL14" s="145"/>
      <c r="AM14" s="145"/>
      <c r="AN14" s="145"/>
      <c r="AO14" s="145"/>
      <c r="AP14" s="145"/>
      <c r="AQ14" s="145"/>
      <c r="AR14" s="145"/>
      <c r="AS14" s="67"/>
      <c r="AT14" s="67"/>
      <c r="AU14" s="67"/>
      <c r="AV14" s="67"/>
      <c r="AW14" s="67"/>
      <c r="AX14" s="67"/>
      <c r="AY14" s="67"/>
      <c r="AZ14" s="67"/>
      <c r="BA14" s="67"/>
      <c r="BB14" s="67"/>
      <c r="BC14" s="67"/>
      <c r="BD14" s="67"/>
      <c r="BE14" s="67"/>
      <c r="BF14" s="67"/>
    </row>
    <row r="15" spans="2:78" ht="15.95" customHeight="1" thickBot="1" x14ac:dyDescent="0.3">
      <c r="B15" s="145"/>
      <c r="C15" s="144" t="s">
        <v>2043</v>
      </c>
      <c r="D15" s="144"/>
      <c r="E15" s="144"/>
      <c r="F15" s="144"/>
      <c r="G15" s="144"/>
      <c r="H15" s="144"/>
      <c r="I15" s="145"/>
      <c r="J15" s="144" t="s">
        <v>2079</v>
      </c>
      <c r="K15" s="144"/>
      <c r="L15" s="144"/>
      <c r="M15" s="144"/>
      <c r="N15" s="144"/>
      <c r="O15" s="144"/>
      <c r="P15" s="145"/>
      <c r="Q15" s="578" t="s">
        <v>2058</v>
      </c>
      <c r="R15" s="578"/>
      <c r="S15" s="578"/>
      <c r="T15" s="578"/>
      <c r="U15" s="578"/>
      <c r="V15" s="578"/>
      <c r="W15" s="145"/>
      <c r="X15" s="578" t="s">
        <v>2044</v>
      </c>
      <c r="Y15" s="578"/>
      <c r="Z15" s="578"/>
      <c r="AA15" s="578"/>
      <c r="AB15" s="578"/>
      <c r="AC15" s="578"/>
      <c r="AD15" s="145"/>
      <c r="AE15" s="578" t="s">
        <v>2045</v>
      </c>
      <c r="AF15" s="578"/>
      <c r="AG15" s="578"/>
      <c r="AH15" s="578"/>
      <c r="AI15" s="578"/>
      <c r="AJ15" s="578"/>
      <c r="AK15" s="145"/>
      <c r="AL15" s="578" t="s">
        <v>2046</v>
      </c>
      <c r="AM15" s="578"/>
      <c r="AN15" s="578"/>
      <c r="AO15" s="578"/>
      <c r="AP15" s="578"/>
      <c r="AQ15" s="578"/>
      <c r="AR15" s="145"/>
      <c r="AS15" s="67"/>
      <c r="AT15" s="67"/>
      <c r="AU15" s="67"/>
      <c r="AV15" s="67"/>
      <c r="AW15" s="67"/>
      <c r="AX15" s="67"/>
      <c r="AY15" s="67"/>
      <c r="AZ15" s="67"/>
      <c r="BA15" s="67"/>
      <c r="BB15" s="67"/>
      <c r="BC15" s="67"/>
      <c r="BD15" s="67"/>
      <c r="BE15" s="67"/>
      <c r="BF15" s="67"/>
    </row>
    <row r="16" spans="2:78" ht="15.95" customHeight="1" thickBot="1" x14ac:dyDescent="0.3">
      <c r="B16" s="145"/>
      <c r="C16" s="591"/>
      <c r="D16" s="592"/>
      <c r="E16" s="592"/>
      <c r="F16" s="592"/>
      <c r="G16" s="592"/>
      <c r="H16" s="593"/>
      <c r="I16" s="145"/>
      <c r="J16" s="788"/>
      <c r="K16" s="789"/>
      <c r="L16" s="789"/>
      <c r="M16" s="789"/>
      <c r="N16" s="789"/>
      <c r="O16" s="790"/>
      <c r="P16" s="145"/>
      <c r="Q16" s="791"/>
      <c r="R16" s="792"/>
      <c r="S16" s="792"/>
      <c r="T16" s="792"/>
      <c r="U16" s="792"/>
      <c r="V16" s="793"/>
      <c r="W16" s="145"/>
      <c r="X16" s="591"/>
      <c r="Y16" s="592"/>
      <c r="Z16" s="592"/>
      <c r="AA16" s="592"/>
      <c r="AB16" s="592"/>
      <c r="AC16" s="593"/>
      <c r="AD16" s="145"/>
      <c r="AE16" s="591"/>
      <c r="AF16" s="592"/>
      <c r="AG16" s="592"/>
      <c r="AH16" s="592"/>
      <c r="AI16" s="592"/>
      <c r="AJ16" s="593"/>
      <c r="AK16" s="145"/>
      <c r="AL16" s="591"/>
      <c r="AM16" s="592"/>
      <c r="AN16" s="592"/>
      <c r="AO16" s="592"/>
      <c r="AP16" s="592"/>
      <c r="AQ16" s="593"/>
      <c r="AR16" s="145"/>
      <c r="AS16" s="67"/>
      <c r="AT16" s="67"/>
      <c r="AU16" s="703" t="s">
        <v>2039</v>
      </c>
      <c r="AV16" s="703" t="s">
        <v>2040</v>
      </c>
      <c r="AW16" s="703" t="s">
        <v>2041</v>
      </c>
      <c r="AX16" s="703" t="s">
        <v>2042</v>
      </c>
      <c r="AY16" s="703"/>
      <c r="AZ16" s="703"/>
      <c r="BA16" s="703"/>
      <c r="BB16" s="703"/>
      <c r="BC16" s="703"/>
      <c r="BD16" s="703"/>
      <c r="BE16" s="703"/>
    </row>
    <row r="17" spans="2:58" ht="15.95" customHeight="1" thickBot="1" x14ac:dyDescent="0.3">
      <c r="B17" s="145"/>
      <c r="C17" s="145"/>
      <c r="D17" s="145"/>
      <c r="E17" s="145"/>
      <c r="F17" s="145"/>
      <c r="G17" s="145"/>
      <c r="H17" s="145"/>
      <c r="I17" s="145"/>
      <c r="J17" s="145"/>
      <c r="K17" s="145"/>
      <c r="L17" s="145"/>
      <c r="M17" s="145"/>
      <c r="N17" s="145"/>
      <c r="O17" s="145"/>
      <c r="P17" s="145"/>
      <c r="Q17" s="145"/>
      <c r="R17" s="145"/>
      <c r="S17" s="145"/>
      <c r="T17" s="145"/>
      <c r="U17" s="145"/>
      <c r="V17" s="145"/>
      <c r="W17" s="145"/>
      <c r="X17" s="145"/>
      <c r="Y17" s="145"/>
      <c r="Z17" s="145"/>
      <c r="AA17" s="145"/>
      <c r="AB17" s="145"/>
      <c r="AC17" s="145"/>
      <c r="AD17" s="145"/>
      <c r="AE17" s="145"/>
      <c r="AF17" s="145"/>
      <c r="AG17" s="145"/>
      <c r="AH17" s="145"/>
      <c r="AI17" s="145"/>
      <c r="AJ17" s="145"/>
      <c r="AK17" s="145"/>
      <c r="AL17" s="145"/>
      <c r="AM17" s="145"/>
      <c r="AN17" s="145"/>
      <c r="AO17" s="145"/>
      <c r="AP17" s="145"/>
      <c r="AQ17" s="145"/>
      <c r="AR17" s="145"/>
      <c r="AS17" s="67"/>
      <c r="AT17" s="67"/>
      <c r="AU17" s="704"/>
      <c r="AV17" s="704"/>
      <c r="AW17" s="704"/>
      <c r="AX17" s="704"/>
      <c r="AY17" s="704"/>
      <c r="AZ17" s="704"/>
      <c r="BA17" s="704"/>
      <c r="BB17" s="704"/>
      <c r="BC17" s="704"/>
      <c r="BD17" s="704"/>
      <c r="BE17" s="704"/>
    </row>
    <row r="18" spans="2:58" ht="15.95" customHeight="1" x14ac:dyDescent="0.25">
      <c r="B18" s="145"/>
      <c r="C18" s="798" t="s">
        <v>2047</v>
      </c>
      <c r="D18" s="798"/>
      <c r="E18" s="798"/>
      <c r="F18" s="798"/>
      <c r="G18" s="798"/>
      <c r="H18" s="798"/>
      <c r="I18" s="145"/>
      <c r="J18" s="145"/>
      <c r="K18" s="145"/>
      <c r="L18" s="145"/>
      <c r="M18" s="145"/>
      <c r="N18" s="145"/>
      <c r="O18" s="145"/>
      <c r="P18" s="145"/>
      <c r="Q18" s="145"/>
      <c r="R18" s="145"/>
      <c r="S18" s="145"/>
      <c r="T18" s="145"/>
      <c r="U18" s="145"/>
      <c r="V18" s="145"/>
      <c r="W18" s="145"/>
      <c r="X18" s="145"/>
      <c r="Y18" s="145"/>
      <c r="Z18" s="145"/>
      <c r="AA18" s="145"/>
      <c r="AB18" s="145"/>
      <c r="AC18" s="145"/>
      <c r="AD18" s="145"/>
      <c r="AE18" s="145"/>
      <c r="AF18" s="145"/>
      <c r="AG18" s="145"/>
      <c r="AH18" s="145"/>
      <c r="AI18" s="145"/>
      <c r="AJ18" s="145"/>
      <c r="AK18" s="145"/>
      <c r="AL18" s="145"/>
      <c r="AM18" s="145"/>
      <c r="AN18" s="145"/>
      <c r="AO18" s="145"/>
      <c r="AP18" s="145"/>
      <c r="AQ18" s="145"/>
      <c r="AR18" s="145"/>
      <c r="AS18" s="67"/>
      <c r="AT18" s="67"/>
      <c r="AU18" s="781" t="b">
        <v>0</v>
      </c>
      <c r="AV18" s="783" t="b">
        <v>0</v>
      </c>
      <c r="AW18" s="785" t="b">
        <v>0</v>
      </c>
      <c r="AX18" s="785" t="b">
        <v>0</v>
      </c>
      <c r="AY18" s="775"/>
      <c r="AZ18" s="777"/>
      <c r="BA18" s="741"/>
      <c r="BB18" s="779"/>
      <c r="BC18" s="774"/>
      <c r="BD18" s="772"/>
      <c r="BE18" s="772"/>
      <c r="BF18"/>
    </row>
    <row r="19" spans="2:58" ht="15.95" customHeight="1" x14ac:dyDescent="0.25">
      <c r="B19" s="145"/>
      <c r="C19" s="798"/>
      <c r="D19" s="798"/>
      <c r="E19" s="798"/>
      <c r="F19" s="798"/>
      <c r="G19" s="798"/>
      <c r="H19" s="798"/>
      <c r="I19" s="145"/>
      <c r="J19" s="145"/>
      <c r="K19" s="145"/>
      <c r="L19" s="145"/>
      <c r="M19" s="145"/>
      <c r="N19" s="145"/>
      <c r="O19" s="145"/>
      <c r="P19" s="145"/>
      <c r="Q19" s="145"/>
      <c r="R19" s="145"/>
      <c r="S19" s="145"/>
      <c r="T19" s="145"/>
      <c r="U19" s="145"/>
      <c r="V19" s="145"/>
      <c r="W19" s="145"/>
      <c r="X19" s="145"/>
      <c r="Y19" s="145"/>
      <c r="Z19" s="145"/>
      <c r="AA19" s="145"/>
      <c r="AB19" s="145"/>
      <c r="AC19" s="145"/>
      <c r="AD19" s="145"/>
      <c r="AE19" s="145"/>
      <c r="AF19" s="145"/>
      <c r="AG19" s="145"/>
      <c r="AH19" s="145"/>
      <c r="AI19" s="145"/>
      <c r="AJ19" s="145"/>
      <c r="AK19" s="145"/>
      <c r="AL19" s="145"/>
      <c r="AM19" s="145"/>
      <c r="AN19" s="145"/>
      <c r="AO19" s="145"/>
      <c r="AP19" s="145"/>
      <c r="AQ19" s="145"/>
      <c r="AR19" s="145"/>
      <c r="AS19" s="67"/>
      <c r="AT19" s="67"/>
      <c r="AU19" s="782"/>
      <c r="AV19" s="784"/>
      <c r="AW19" s="786"/>
      <c r="AX19" s="786"/>
      <c r="AY19" s="776"/>
      <c r="AZ19" s="778"/>
      <c r="BA19" s="709"/>
      <c r="BB19" s="780"/>
      <c r="BC19" s="707"/>
      <c r="BD19" s="773"/>
      <c r="BE19" s="773"/>
      <c r="BF19"/>
    </row>
    <row r="20" spans="2:58" ht="15.95" customHeight="1" x14ac:dyDescent="0.25">
      <c r="B20" s="145"/>
      <c r="C20" s="145"/>
      <c r="D20" s="145"/>
      <c r="E20" s="145"/>
      <c r="F20" s="145"/>
      <c r="G20" s="145"/>
      <c r="H20" s="145"/>
      <c r="I20" s="145"/>
      <c r="J20" s="145"/>
      <c r="K20" s="145"/>
      <c r="L20" s="145"/>
      <c r="M20" s="145"/>
      <c r="N20" s="145"/>
      <c r="O20" s="145"/>
      <c r="P20" s="145"/>
      <c r="Q20" s="145"/>
      <c r="R20" s="145"/>
      <c r="S20" s="145"/>
      <c r="T20" s="145"/>
      <c r="U20" s="145"/>
      <c r="V20" s="145"/>
      <c r="W20" s="145"/>
      <c r="X20" s="145"/>
      <c r="Y20" s="145"/>
      <c r="Z20" s="145"/>
      <c r="AA20" s="145"/>
      <c r="AB20" s="145"/>
      <c r="AC20" s="145"/>
      <c r="AD20" s="145"/>
      <c r="AE20" s="145"/>
      <c r="AF20" s="145"/>
      <c r="AG20" s="145"/>
      <c r="AH20" s="145"/>
      <c r="AI20" s="145"/>
      <c r="AJ20" s="145"/>
      <c r="AK20" s="145"/>
      <c r="AL20" s="145"/>
      <c r="AM20" s="145"/>
      <c r="AN20" s="145"/>
      <c r="AO20" s="145"/>
      <c r="AP20" s="145"/>
      <c r="AQ20" s="145"/>
      <c r="AR20" s="145"/>
      <c r="AS20" s="67"/>
      <c r="AT20" s="67"/>
      <c r="AU20" s="740"/>
      <c r="AV20" s="741"/>
      <c r="AW20" s="774"/>
      <c r="AX20" s="774"/>
      <c r="AY20" s="775"/>
      <c r="AZ20" s="777"/>
      <c r="BA20" s="741"/>
      <c r="BB20" s="779"/>
      <c r="BC20" s="774"/>
      <c r="BD20" s="772"/>
      <c r="BE20" s="772"/>
      <c r="BF20"/>
    </row>
    <row r="21" spans="2:58" ht="15.95" customHeight="1" thickBot="1" x14ac:dyDescent="0.3">
      <c r="B21" s="145"/>
      <c r="C21" s="144" t="s">
        <v>2080</v>
      </c>
      <c r="D21" s="144"/>
      <c r="E21" s="144"/>
      <c r="F21" s="144"/>
      <c r="G21" s="144"/>
      <c r="H21" s="144"/>
      <c r="I21" s="144"/>
      <c r="J21" s="144"/>
      <c r="K21" s="144"/>
      <c r="L21" s="144"/>
      <c r="M21" s="144"/>
      <c r="N21" s="144"/>
      <c r="O21" s="144"/>
      <c r="P21" s="144"/>
      <c r="Q21" s="144"/>
      <c r="R21" s="144"/>
      <c r="S21" s="144"/>
      <c r="T21" s="144"/>
      <c r="U21" s="144"/>
      <c r="V21" s="144"/>
      <c r="W21" s="144"/>
      <c r="X21" s="144"/>
      <c r="Y21" s="144"/>
      <c r="Z21" s="144"/>
      <c r="AA21" s="144"/>
      <c r="AB21" s="144"/>
      <c r="AC21" s="144"/>
      <c r="AD21" s="144"/>
      <c r="AE21" s="144"/>
      <c r="AF21" s="144"/>
      <c r="AG21" s="144"/>
      <c r="AH21" s="144"/>
      <c r="AI21" s="144"/>
      <c r="AJ21" s="144"/>
      <c r="AK21" s="144"/>
      <c r="AL21" s="144"/>
      <c r="AM21" s="144"/>
      <c r="AN21" s="144"/>
      <c r="AO21" s="144"/>
      <c r="AP21" s="144"/>
      <c r="AQ21" s="144"/>
      <c r="AR21" s="145"/>
      <c r="AS21" s="67"/>
      <c r="AT21" s="67"/>
      <c r="AU21" s="702"/>
      <c r="AV21" s="709"/>
      <c r="AW21" s="707"/>
      <c r="AX21" s="707"/>
      <c r="AY21" s="776"/>
      <c r="AZ21" s="778"/>
      <c r="BA21" s="709"/>
      <c r="BB21" s="780"/>
      <c r="BC21" s="707"/>
      <c r="BD21" s="773"/>
      <c r="BE21" s="773"/>
      <c r="BF21"/>
    </row>
    <row r="22" spans="2:58" ht="15.95" customHeight="1" x14ac:dyDescent="0.25">
      <c r="B22" s="145"/>
      <c r="C22" s="763"/>
      <c r="D22" s="764"/>
      <c r="E22" s="764"/>
      <c r="F22" s="764"/>
      <c r="G22" s="764"/>
      <c r="H22" s="764"/>
      <c r="I22" s="764"/>
      <c r="J22" s="764"/>
      <c r="K22" s="764"/>
      <c r="L22" s="764"/>
      <c r="M22" s="764"/>
      <c r="N22" s="764"/>
      <c r="O22" s="764"/>
      <c r="P22" s="764"/>
      <c r="Q22" s="764"/>
      <c r="R22" s="764"/>
      <c r="S22" s="764"/>
      <c r="T22" s="764"/>
      <c r="U22" s="764"/>
      <c r="V22" s="764"/>
      <c r="W22" s="764"/>
      <c r="X22" s="764"/>
      <c r="Y22" s="764"/>
      <c r="Z22" s="764"/>
      <c r="AA22" s="764"/>
      <c r="AB22" s="764"/>
      <c r="AC22" s="764"/>
      <c r="AD22" s="764"/>
      <c r="AE22" s="764"/>
      <c r="AF22" s="764"/>
      <c r="AG22" s="764"/>
      <c r="AH22" s="764"/>
      <c r="AI22" s="764"/>
      <c r="AJ22" s="764"/>
      <c r="AK22" s="764"/>
      <c r="AL22" s="764"/>
      <c r="AM22" s="764"/>
      <c r="AN22" s="764"/>
      <c r="AO22" s="764"/>
      <c r="AP22" s="764"/>
      <c r="AQ22" s="765"/>
      <c r="AR22" s="145"/>
      <c r="AS22" s="67"/>
      <c r="AT22" s="67"/>
      <c r="AU22" s="740"/>
      <c r="AV22" s="741"/>
      <c r="AW22" s="774"/>
      <c r="AX22" s="774"/>
      <c r="AY22" s="775"/>
      <c r="AZ22" s="777"/>
      <c r="BA22" s="741"/>
      <c r="BB22" s="779"/>
      <c r="BC22" s="774"/>
      <c r="BD22" s="772"/>
      <c r="BE22" s="772"/>
      <c r="BF22"/>
    </row>
    <row r="23" spans="2:58" ht="15.95" customHeight="1" x14ac:dyDescent="0.25">
      <c r="B23" s="145"/>
      <c r="C23" s="766"/>
      <c r="D23" s="767"/>
      <c r="E23" s="767"/>
      <c r="F23" s="767"/>
      <c r="G23" s="767"/>
      <c r="H23" s="767"/>
      <c r="I23" s="767"/>
      <c r="J23" s="767"/>
      <c r="K23" s="767"/>
      <c r="L23" s="767"/>
      <c r="M23" s="767"/>
      <c r="N23" s="767"/>
      <c r="O23" s="767"/>
      <c r="P23" s="767"/>
      <c r="Q23" s="767"/>
      <c r="R23" s="767"/>
      <c r="S23" s="767"/>
      <c r="T23" s="767"/>
      <c r="U23" s="767"/>
      <c r="V23" s="767"/>
      <c r="W23" s="767"/>
      <c r="X23" s="767"/>
      <c r="Y23" s="767"/>
      <c r="Z23" s="767"/>
      <c r="AA23" s="767"/>
      <c r="AB23" s="767"/>
      <c r="AC23" s="767"/>
      <c r="AD23" s="767"/>
      <c r="AE23" s="767"/>
      <c r="AF23" s="767"/>
      <c r="AG23" s="767"/>
      <c r="AH23" s="767"/>
      <c r="AI23" s="767"/>
      <c r="AJ23" s="767"/>
      <c r="AK23" s="767"/>
      <c r="AL23" s="767"/>
      <c r="AM23" s="767"/>
      <c r="AN23" s="767"/>
      <c r="AO23" s="767"/>
      <c r="AP23" s="767"/>
      <c r="AQ23" s="768"/>
      <c r="AR23" s="145"/>
      <c r="AS23" s="67"/>
      <c r="AT23" s="67"/>
      <c r="AU23" s="702"/>
      <c r="AV23" s="709"/>
      <c r="AW23" s="707"/>
      <c r="AX23" s="707"/>
      <c r="AY23" s="776"/>
      <c r="AZ23" s="778"/>
      <c r="BA23" s="709"/>
      <c r="BB23" s="780"/>
      <c r="BC23" s="707"/>
      <c r="BD23" s="773"/>
      <c r="BE23" s="773"/>
      <c r="BF23"/>
    </row>
    <row r="24" spans="2:58" ht="15.95" customHeight="1" x14ac:dyDescent="0.25">
      <c r="B24" s="145"/>
      <c r="C24" s="766"/>
      <c r="D24" s="767"/>
      <c r="E24" s="767"/>
      <c r="F24" s="767"/>
      <c r="G24" s="767"/>
      <c r="H24" s="767"/>
      <c r="I24" s="767"/>
      <c r="J24" s="767"/>
      <c r="K24" s="767"/>
      <c r="L24" s="767"/>
      <c r="M24" s="767"/>
      <c r="N24" s="767"/>
      <c r="O24" s="767"/>
      <c r="P24" s="767"/>
      <c r="Q24" s="767"/>
      <c r="R24" s="767"/>
      <c r="S24" s="767"/>
      <c r="T24" s="767"/>
      <c r="U24" s="767"/>
      <c r="V24" s="767"/>
      <c r="W24" s="767"/>
      <c r="X24" s="767"/>
      <c r="Y24" s="767"/>
      <c r="Z24" s="767"/>
      <c r="AA24" s="767"/>
      <c r="AB24" s="767"/>
      <c r="AC24" s="767"/>
      <c r="AD24" s="767"/>
      <c r="AE24" s="767"/>
      <c r="AF24" s="767"/>
      <c r="AG24" s="767"/>
      <c r="AH24" s="767"/>
      <c r="AI24" s="767"/>
      <c r="AJ24" s="767"/>
      <c r="AK24" s="767"/>
      <c r="AL24" s="767"/>
      <c r="AM24" s="767"/>
      <c r="AN24" s="767"/>
      <c r="AO24" s="767"/>
      <c r="AP24" s="767"/>
      <c r="AQ24" s="768"/>
      <c r="AR24" s="145"/>
      <c r="AS24"/>
      <c r="AT24"/>
      <c r="AU24" s="740"/>
      <c r="AV24" s="741"/>
      <c r="AW24" s="774"/>
      <c r="AX24" s="774"/>
      <c r="AY24" s="775"/>
      <c r="AZ24" s="777"/>
      <c r="BA24" s="741"/>
      <c r="BB24" s="779"/>
      <c r="BC24" s="774"/>
      <c r="BD24" s="772"/>
      <c r="BE24" s="772"/>
      <c r="BF24"/>
    </row>
    <row r="25" spans="2:58" ht="15.95" customHeight="1" x14ac:dyDescent="0.25">
      <c r="B25" s="145"/>
      <c r="C25" s="766"/>
      <c r="D25" s="767"/>
      <c r="E25" s="767"/>
      <c r="F25" s="767"/>
      <c r="G25" s="767"/>
      <c r="H25" s="767"/>
      <c r="I25" s="767"/>
      <c r="J25" s="767"/>
      <c r="K25" s="767"/>
      <c r="L25" s="767"/>
      <c r="M25" s="767"/>
      <c r="N25" s="767"/>
      <c r="O25" s="767"/>
      <c r="P25" s="767"/>
      <c r="Q25" s="767"/>
      <c r="R25" s="767"/>
      <c r="S25" s="767"/>
      <c r="T25" s="767"/>
      <c r="U25" s="767"/>
      <c r="V25" s="767"/>
      <c r="W25" s="767"/>
      <c r="X25" s="767"/>
      <c r="Y25" s="767"/>
      <c r="Z25" s="767"/>
      <c r="AA25" s="767"/>
      <c r="AB25" s="767"/>
      <c r="AC25" s="767"/>
      <c r="AD25" s="767"/>
      <c r="AE25" s="767"/>
      <c r="AF25" s="767"/>
      <c r="AG25" s="767"/>
      <c r="AH25" s="767"/>
      <c r="AI25" s="767"/>
      <c r="AJ25" s="767"/>
      <c r="AK25" s="767"/>
      <c r="AL25" s="767"/>
      <c r="AM25" s="767"/>
      <c r="AN25" s="767"/>
      <c r="AO25" s="767"/>
      <c r="AP25" s="767"/>
      <c r="AQ25" s="768"/>
      <c r="AR25" s="145"/>
      <c r="AS25"/>
      <c r="AT25"/>
      <c r="AU25" s="702"/>
      <c r="AV25" s="709"/>
      <c r="AW25" s="707"/>
      <c r="AX25" s="707"/>
      <c r="AY25" s="776"/>
      <c r="AZ25" s="778"/>
      <c r="BA25" s="709"/>
      <c r="BB25" s="780"/>
      <c r="BC25" s="707"/>
      <c r="BD25" s="773"/>
      <c r="BE25" s="773"/>
      <c r="BF25"/>
    </row>
    <row r="26" spans="2:58" ht="15.95" customHeight="1" thickBot="1" x14ac:dyDescent="0.3">
      <c r="B26" s="145"/>
      <c r="C26" s="769"/>
      <c r="D26" s="770"/>
      <c r="E26" s="770"/>
      <c r="F26" s="770"/>
      <c r="G26" s="770"/>
      <c r="H26" s="770"/>
      <c r="I26" s="770"/>
      <c r="J26" s="770"/>
      <c r="K26" s="770"/>
      <c r="L26" s="770"/>
      <c r="M26" s="770"/>
      <c r="N26" s="770"/>
      <c r="O26" s="770"/>
      <c r="P26" s="770"/>
      <c r="Q26" s="770"/>
      <c r="R26" s="770"/>
      <c r="S26" s="770"/>
      <c r="T26" s="770"/>
      <c r="U26" s="770"/>
      <c r="V26" s="770"/>
      <c r="W26" s="770"/>
      <c r="X26" s="770"/>
      <c r="Y26" s="770"/>
      <c r="Z26" s="770"/>
      <c r="AA26" s="770"/>
      <c r="AB26" s="770"/>
      <c r="AC26" s="770"/>
      <c r="AD26" s="770"/>
      <c r="AE26" s="770"/>
      <c r="AF26" s="770"/>
      <c r="AG26" s="770"/>
      <c r="AH26" s="770"/>
      <c r="AI26" s="770"/>
      <c r="AJ26" s="770"/>
      <c r="AK26" s="770"/>
      <c r="AL26" s="770"/>
      <c r="AM26" s="770"/>
      <c r="AN26" s="770"/>
      <c r="AO26" s="770"/>
      <c r="AP26" s="770"/>
      <c r="AQ26" s="771"/>
      <c r="AR26" s="145"/>
      <c r="AS26"/>
      <c r="AT26"/>
      <c r="AU26" s="740"/>
      <c r="AV26" s="741"/>
      <c r="AW26" s="774"/>
      <c r="AX26" s="774"/>
      <c r="AY26" s="775"/>
      <c r="AZ26" s="777"/>
      <c r="BA26" s="741"/>
      <c r="BB26" s="779"/>
      <c r="BC26" s="774"/>
      <c r="BD26" s="772"/>
      <c r="BE26" s="772"/>
      <c r="BF26"/>
    </row>
    <row r="27" spans="2:58" ht="15.95" customHeight="1" x14ac:dyDescent="0.25">
      <c r="B27" s="145"/>
      <c r="AR27" s="145"/>
      <c r="AS27"/>
      <c r="AT27"/>
      <c r="AU27" s="702"/>
      <c r="AV27" s="709"/>
      <c r="AW27" s="707"/>
      <c r="AX27" s="707"/>
      <c r="AY27" s="776"/>
      <c r="AZ27" s="778"/>
      <c r="BA27" s="709"/>
      <c r="BB27" s="780"/>
      <c r="BC27" s="707"/>
      <c r="BD27" s="773"/>
      <c r="BE27" s="773"/>
      <c r="BF27"/>
    </row>
    <row r="28" spans="2:58" ht="15.95" customHeight="1" thickBot="1" x14ac:dyDescent="0.3">
      <c r="B28" s="145"/>
      <c r="C28" s="144" t="s">
        <v>2081</v>
      </c>
      <c r="D28" s="144"/>
      <c r="E28" s="144"/>
      <c r="F28" s="144"/>
      <c r="G28" s="144"/>
      <c r="H28" s="144"/>
      <c r="I28" s="144"/>
      <c r="J28" s="144"/>
      <c r="K28" s="144"/>
      <c r="L28" s="144"/>
      <c r="M28" s="144"/>
      <c r="N28" s="144"/>
      <c r="O28" s="144"/>
      <c r="P28" s="144"/>
      <c r="Q28" s="144"/>
      <c r="R28" s="144"/>
      <c r="S28" s="144"/>
      <c r="T28" s="144"/>
      <c r="U28" s="144"/>
      <c r="V28" s="144"/>
      <c r="W28" s="144"/>
      <c r="X28" s="144"/>
      <c r="Y28" s="144"/>
      <c r="Z28" s="144"/>
      <c r="AA28" s="144"/>
      <c r="AB28" s="144"/>
      <c r="AC28" s="144"/>
      <c r="AD28" s="144"/>
      <c r="AE28" s="144"/>
      <c r="AF28" s="144"/>
      <c r="AG28" s="144"/>
      <c r="AH28" s="144"/>
      <c r="AI28" s="144"/>
      <c r="AJ28" s="144"/>
      <c r="AK28" s="144"/>
      <c r="AL28" s="144"/>
      <c r="AM28" s="144"/>
      <c r="AN28" s="144"/>
      <c r="AO28" s="144"/>
      <c r="AP28" s="144"/>
      <c r="AQ28" s="144"/>
      <c r="AR28" s="145"/>
      <c r="AS28"/>
      <c r="AT28"/>
      <c r="AU28" s="740"/>
      <c r="AV28" s="741"/>
      <c r="AW28" s="774"/>
      <c r="AX28" s="774"/>
      <c r="AY28" s="775"/>
      <c r="AZ28" s="777"/>
      <c r="BA28" s="741"/>
      <c r="BB28" s="779"/>
      <c r="BC28" s="774"/>
      <c r="BD28" s="772"/>
      <c r="BE28" s="772"/>
      <c r="BF28"/>
    </row>
    <row r="29" spans="2:58" ht="15.95" customHeight="1" x14ac:dyDescent="0.25">
      <c r="B29" s="145"/>
      <c r="C29" s="763"/>
      <c r="D29" s="764"/>
      <c r="E29" s="764"/>
      <c r="F29" s="764"/>
      <c r="G29" s="764"/>
      <c r="H29" s="764"/>
      <c r="I29" s="764"/>
      <c r="J29" s="764"/>
      <c r="K29" s="764"/>
      <c r="L29" s="764"/>
      <c r="M29" s="764"/>
      <c r="N29" s="764"/>
      <c r="O29" s="764"/>
      <c r="P29" s="764"/>
      <c r="Q29" s="764"/>
      <c r="R29" s="764"/>
      <c r="S29" s="764"/>
      <c r="T29" s="764"/>
      <c r="U29" s="764"/>
      <c r="V29" s="764"/>
      <c r="W29" s="764"/>
      <c r="X29" s="764"/>
      <c r="Y29" s="764"/>
      <c r="Z29" s="764"/>
      <c r="AA29" s="764"/>
      <c r="AB29" s="764"/>
      <c r="AC29" s="764"/>
      <c r="AD29" s="764"/>
      <c r="AE29" s="764"/>
      <c r="AF29" s="764"/>
      <c r="AG29" s="764"/>
      <c r="AH29" s="764"/>
      <c r="AI29" s="764"/>
      <c r="AJ29" s="764"/>
      <c r="AK29" s="764"/>
      <c r="AL29" s="764"/>
      <c r="AM29" s="764"/>
      <c r="AN29" s="764"/>
      <c r="AO29" s="764"/>
      <c r="AP29" s="764"/>
      <c r="AQ29" s="765"/>
      <c r="AR29" s="145"/>
      <c r="AS29"/>
      <c r="AT29"/>
      <c r="AU29" s="702"/>
      <c r="AV29" s="709"/>
      <c r="AW29" s="707"/>
      <c r="AX29" s="707"/>
      <c r="AY29" s="776"/>
      <c r="AZ29" s="778"/>
      <c r="BA29" s="709"/>
      <c r="BB29" s="780"/>
      <c r="BC29" s="707"/>
      <c r="BD29" s="773"/>
      <c r="BE29" s="773"/>
      <c r="BF29"/>
    </row>
    <row r="30" spans="2:58" ht="15.95" customHeight="1" x14ac:dyDescent="0.25">
      <c r="B30" s="145"/>
      <c r="C30" s="766"/>
      <c r="D30" s="767"/>
      <c r="E30" s="767"/>
      <c r="F30" s="767"/>
      <c r="G30" s="767"/>
      <c r="H30" s="767"/>
      <c r="I30" s="767"/>
      <c r="J30" s="767"/>
      <c r="K30" s="767"/>
      <c r="L30" s="767"/>
      <c r="M30" s="767"/>
      <c r="N30" s="767"/>
      <c r="O30" s="767"/>
      <c r="P30" s="767"/>
      <c r="Q30" s="767"/>
      <c r="R30" s="767"/>
      <c r="S30" s="767"/>
      <c r="T30" s="767"/>
      <c r="U30" s="767"/>
      <c r="V30" s="767"/>
      <c r="W30" s="767"/>
      <c r="X30" s="767"/>
      <c r="Y30" s="767"/>
      <c r="Z30" s="767"/>
      <c r="AA30" s="767"/>
      <c r="AB30" s="767"/>
      <c r="AC30" s="767"/>
      <c r="AD30" s="767"/>
      <c r="AE30" s="767"/>
      <c r="AF30" s="767"/>
      <c r="AG30" s="767"/>
      <c r="AH30" s="767"/>
      <c r="AI30" s="767"/>
      <c r="AJ30" s="767"/>
      <c r="AK30" s="767"/>
      <c r="AL30" s="767"/>
      <c r="AM30" s="767"/>
      <c r="AN30" s="767"/>
      <c r="AO30" s="767"/>
      <c r="AP30" s="767"/>
      <c r="AQ30" s="768"/>
      <c r="AR30" s="145"/>
      <c r="AS30"/>
      <c r="AT30"/>
      <c r="AU30" s="740"/>
      <c r="AV30" s="741"/>
      <c r="AW30" s="774"/>
      <c r="AX30" s="774"/>
      <c r="AY30" s="775"/>
      <c r="AZ30" s="777"/>
      <c r="BA30" s="741"/>
      <c r="BB30" s="779"/>
      <c r="BC30" s="774"/>
      <c r="BD30" s="772"/>
      <c r="BE30" s="772"/>
      <c r="BF30"/>
    </row>
    <row r="31" spans="2:58" ht="15.95" customHeight="1" x14ac:dyDescent="0.25">
      <c r="B31" s="145"/>
      <c r="C31" s="766"/>
      <c r="D31" s="767"/>
      <c r="E31" s="767"/>
      <c r="F31" s="767"/>
      <c r="G31" s="767"/>
      <c r="H31" s="767"/>
      <c r="I31" s="767"/>
      <c r="J31" s="767"/>
      <c r="K31" s="767"/>
      <c r="L31" s="767"/>
      <c r="M31" s="767"/>
      <c r="N31" s="767"/>
      <c r="O31" s="767"/>
      <c r="P31" s="767"/>
      <c r="Q31" s="767"/>
      <c r="R31" s="767"/>
      <c r="S31" s="767"/>
      <c r="T31" s="767"/>
      <c r="U31" s="767"/>
      <c r="V31" s="767"/>
      <c r="W31" s="767"/>
      <c r="X31" s="767"/>
      <c r="Y31" s="767"/>
      <c r="Z31" s="767"/>
      <c r="AA31" s="767"/>
      <c r="AB31" s="767"/>
      <c r="AC31" s="767"/>
      <c r="AD31" s="767"/>
      <c r="AE31" s="767"/>
      <c r="AF31" s="767"/>
      <c r="AG31" s="767"/>
      <c r="AH31" s="767"/>
      <c r="AI31" s="767"/>
      <c r="AJ31" s="767"/>
      <c r="AK31" s="767"/>
      <c r="AL31" s="767"/>
      <c r="AM31" s="767"/>
      <c r="AN31" s="767"/>
      <c r="AO31" s="767"/>
      <c r="AP31" s="767"/>
      <c r="AQ31" s="768"/>
      <c r="AR31" s="145"/>
      <c r="AS31"/>
      <c r="AT31"/>
      <c r="AU31" s="702"/>
      <c r="AV31" s="709"/>
      <c r="AW31" s="707"/>
      <c r="AX31" s="707"/>
      <c r="AY31" s="776"/>
      <c r="AZ31" s="778"/>
      <c r="BA31" s="709"/>
      <c r="BB31" s="780"/>
      <c r="BC31" s="707"/>
      <c r="BD31" s="773"/>
      <c r="BE31" s="773"/>
    </row>
    <row r="32" spans="2:58" ht="15.95" customHeight="1" x14ac:dyDescent="0.25">
      <c r="B32" s="145"/>
      <c r="C32" s="766"/>
      <c r="D32" s="767"/>
      <c r="E32" s="767"/>
      <c r="F32" s="767"/>
      <c r="G32" s="767"/>
      <c r="H32" s="767"/>
      <c r="I32" s="767"/>
      <c r="J32" s="767"/>
      <c r="K32" s="767"/>
      <c r="L32" s="767"/>
      <c r="M32" s="767"/>
      <c r="N32" s="767"/>
      <c r="O32" s="767"/>
      <c r="P32" s="767"/>
      <c r="Q32" s="767"/>
      <c r="R32" s="767"/>
      <c r="S32" s="767"/>
      <c r="T32" s="767"/>
      <c r="U32" s="767"/>
      <c r="V32" s="767"/>
      <c r="W32" s="767"/>
      <c r="X32" s="767"/>
      <c r="Y32" s="767"/>
      <c r="Z32" s="767"/>
      <c r="AA32" s="767"/>
      <c r="AB32" s="767"/>
      <c r="AC32" s="767"/>
      <c r="AD32" s="767"/>
      <c r="AE32" s="767"/>
      <c r="AF32" s="767"/>
      <c r="AG32" s="767"/>
      <c r="AH32" s="767"/>
      <c r="AI32" s="767"/>
      <c r="AJ32" s="767"/>
      <c r="AK32" s="767"/>
      <c r="AL32" s="767"/>
      <c r="AM32" s="767"/>
      <c r="AN32" s="767"/>
      <c r="AO32" s="767"/>
      <c r="AP32" s="767"/>
      <c r="AQ32" s="768"/>
      <c r="AR32" s="145"/>
      <c r="AS32"/>
      <c r="AT32"/>
      <c r="AU32" s="740"/>
      <c r="AV32" s="741"/>
      <c r="AW32" s="774"/>
      <c r="AX32" s="774"/>
      <c r="AY32" s="775"/>
      <c r="AZ32" s="777"/>
      <c r="BA32" s="741"/>
      <c r="BB32" s="779"/>
      <c r="BC32" s="774"/>
      <c r="BD32" s="772"/>
      <c r="BE32" s="772"/>
    </row>
    <row r="33" spans="2:57" ht="15.95" customHeight="1" thickBot="1" x14ac:dyDescent="0.3">
      <c r="B33" s="145"/>
      <c r="C33" s="769"/>
      <c r="D33" s="770"/>
      <c r="E33" s="770"/>
      <c r="F33" s="770"/>
      <c r="G33" s="770"/>
      <c r="H33" s="770"/>
      <c r="I33" s="770"/>
      <c r="J33" s="770"/>
      <c r="K33" s="770"/>
      <c r="L33" s="770"/>
      <c r="M33" s="770"/>
      <c r="N33" s="770"/>
      <c r="O33" s="770"/>
      <c r="P33" s="770"/>
      <c r="Q33" s="770"/>
      <c r="R33" s="770"/>
      <c r="S33" s="770"/>
      <c r="T33" s="770"/>
      <c r="U33" s="770"/>
      <c r="V33" s="770"/>
      <c r="W33" s="770"/>
      <c r="X33" s="770"/>
      <c r="Y33" s="770"/>
      <c r="Z33" s="770"/>
      <c r="AA33" s="770"/>
      <c r="AB33" s="770"/>
      <c r="AC33" s="770"/>
      <c r="AD33" s="770"/>
      <c r="AE33" s="770"/>
      <c r="AF33" s="770"/>
      <c r="AG33" s="770"/>
      <c r="AH33" s="770"/>
      <c r="AI33" s="770"/>
      <c r="AJ33" s="770"/>
      <c r="AK33" s="770"/>
      <c r="AL33" s="770"/>
      <c r="AM33" s="770"/>
      <c r="AN33" s="770"/>
      <c r="AO33" s="770"/>
      <c r="AP33" s="770"/>
      <c r="AQ33" s="771"/>
      <c r="AR33" s="145"/>
      <c r="AS33"/>
      <c r="AT33"/>
      <c r="AU33" s="702"/>
      <c r="AV33" s="709"/>
      <c r="AW33" s="707"/>
      <c r="AX33" s="707"/>
      <c r="AY33" s="776"/>
      <c r="AZ33" s="778"/>
      <c r="BA33" s="709"/>
      <c r="BB33" s="780"/>
      <c r="BC33" s="707"/>
      <c r="BD33" s="773"/>
      <c r="BE33" s="773"/>
    </row>
    <row r="34" spans="2:57" ht="15.95" customHeight="1" x14ac:dyDescent="0.25">
      <c r="B34" s="145"/>
      <c r="C34" s="145"/>
      <c r="D34" s="145"/>
      <c r="E34" s="145"/>
      <c r="F34" s="145"/>
      <c r="G34" s="145"/>
      <c r="H34" s="145"/>
      <c r="I34" s="145"/>
      <c r="J34" s="145"/>
      <c r="K34" s="145"/>
      <c r="L34" s="145"/>
      <c r="M34" s="145"/>
      <c r="N34" s="145"/>
      <c r="O34" s="145"/>
      <c r="P34" s="145"/>
      <c r="Q34" s="145"/>
      <c r="R34" s="145"/>
      <c r="S34" s="145"/>
      <c r="T34" s="145"/>
      <c r="U34" s="145"/>
      <c r="V34" s="145"/>
      <c r="W34" s="145"/>
      <c r="X34" s="145"/>
      <c r="Y34" s="145"/>
      <c r="Z34" s="145"/>
      <c r="AA34" s="145"/>
      <c r="AB34" s="145"/>
      <c r="AC34" s="145"/>
      <c r="AD34" s="145"/>
      <c r="AE34" s="145"/>
      <c r="AF34" s="145"/>
      <c r="AG34" s="145"/>
      <c r="AH34" s="145"/>
      <c r="AI34" s="145"/>
      <c r="AJ34" s="145"/>
      <c r="AK34" s="145"/>
      <c r="AL34" s="145"/>
      <c r="AM34" s="145"/>
      <c r="AN34" s="145"/>
      <c r="AO34" s="145"/>
      <c r="AP34" s="145"/>
      <c r="AQ34" s="145"/>
      <c r="AR34" s="145"/>
      <c r="AS34"/>
      <c r="AT34"/>
      <c r="AU34" s="740"/>
      <c r="AV34" s="741"/>
      <c r="AW34" s="774"/>
      <c r="AX34" s="774"/>
      <c r="AY34" s="775"/>
      <c r="AZ34" s="777"/>
      <c r="BA34" s="741"/>
      <c r="BB34" s="779"/>
      <c r="BC34" s="774"/>
      <c r="BD34" s="772"/>
      <c r="BE34" s="772"/>
    </row>
    <row r="35" spans="2:57" ht="15.95" customHeight="1" thickBot="1" x14ac:dyDescent="0.3">
      <c r="B35" s="145"/>
      <c r="C35" s="144" t="s">
        <v>2082</v>
      </c>
      <c r="D35" s="144"/>
      <c r="E35" s="144"/>
      <c r="F35" s="144"/>
      <c r="G35" s="144"/>
      <c r="H35" s="144"/>
      <c r="I35" s="144"/>
      <c r="J35" s="144"/>
      <c r="K35" s="144"/>
      <c r="L35" s="144"/>
      <c r="M35" s="144"/>
      <c r="N35" s="144"/>
      <c r="O35" s="144"/>
      <c r="P35" s="144"/>
      <c r="Q35" s="144"/>
      <c r="R35" s="144"/>
      <c r="S35" s="144"/>
      <c r="T35" s="144"/>
      <c r="U35" s="144"/>
      <c r="V35" s="144"/>
      <c r="W35" s="144"/>
      <c r="X35" s="144"/>
      <c r="Y35" s="144"/>
      <c r="Z35" s="144"/>
      <c r="AA35" s="144"/>
      <c r="AB35" s="144"/>
      <c r="AC35" s="144"/>
      <c r="AD35" s="144"/>
      <c r="AE35" s="144"/>
      <c r="AF35" s="144"/>
      <c r="AG35" s="144"/>
      <c r="AH35" s="144"/>
      <c r="AI35" s="144"/>
      <c r="AJ35" s="144"/>
      <c r="AK35" s="144"/>
      <c r="AL35" s="144"/>
      <c r="AM35" s="144"/>
      <c r="AN35" s="144"/>
      <c r="AO35" s="144"/>
      <c r="AP35" s="144"/>
      <c r="AQ35" s="144"/>
      <c r="AR35" s="145"/>
      <c r="AS35"/>
      <c r="AT35"/>
      <c r="AU35" s="702"/>
      <c r="AV35" s="709"/>
      <c r="AW35" s="707"/>
      <c r="AX35" s="707"/>
      <c r="AY35" s="776"/>
      <c r="AZ35" s="778"/>
      <c r="BA35" s="709"/>
      <c r="BB35" s="780"/>
      <c r="BC35" s="707"/>
      <c r="BD35" s="773"/>
      <c r="BE35" s="773"/>
    </row>
    <row r="36" spans="2:57" ht="15.95" customHeight="1" x14ac:dyDescent="0.25">
      <c r="B36" s="145"/>
      <c r="C36" s="763"/>
      <c r="D36" s="764"/>
      <c r="E36" s="764"/>
      <c r="F36" s="764"/>
      <c r="G36" s="764"/>
      <c r="H36" s="764"/>
      <c r="I36" s="764"/>
      <c r="J36" s="764"/>
      <c r="K36" s="764"/>
      <c r="L36" s="764"/>
      <c r="M36" s="764"/>
      <c r="N36" s="764"/>
      <c r="O36" s="764"/>
      <c r="P36" s="764"/>
      <c r="Q36" s="764"/>
      <c r="R36" s="764"/>
      <c r="S36" s="764"/>
      <c r="T36" s="764"/>
      <c r="U36" s="764"/>
      <c r="V36" s="764"/>
      <c r="W36" s="764"/>
      <c r="X36" s="764"/>
      <c r="Y36" s="764"/>
      <c r="Z36" s="764"/>
      <c r="AA36" s="764"/>
      <c r="AB36" s="764"/>
      <c r="AC36" s="764"/>
      <c r="AD36" s="764"/>
      <c r="AE36" s="764"/>
      <c r="AF36" s="764"/>
      <c r="AG36" s="764"/>
      <c r="AH36" s="764"/>
      <c r="AI36" s="764"/>
      <c r="AJ36" s="764"/>
      <c r="AK36" s="764"/>
      <c r="AL36" s="764"/>
      <c r="AM36" s="764"/>
      <c r="AN36" s="764"/>
      <c r="AO36" s="764"/>
      <c r="AP36" s="764"/>
      <c r="AQ36" s="765"/>
      <c r="AR36" s="145"/>
      <c r="AS36"/>
      <c r="AT36"/>
      <c r="AU36" s="740"/>
      <c r="AV36" s="741"/>
      <c r="AW36" s="774"/>
      <c r="AX36" s="774"/>
      <c r="AY36" s="775"/>
      <c r="AZ36" s="777"/>
      <c r="BA36" s="741"/>
      <c r="BB36" s="779"/>
      <c r="BC36" s="774"/>
      <c r="BD36" s="772"/>
      <c r="BE36" s="772"/>
    </row>
    <row r="37" spans="2:57" ht="15.95" customHeight="1" x14ac:dyDescent="0.25">
      <c r="B37" s="145"/>
      <c r="C37" s="766"/>
      <c r="D37" s="767"/>
      <c r="E37" s="767"/>
      <c r="F37" s="767"/>
      <c r="G37" s="767"/>
      <c r="H37" s="767"/>
      <c r="I37" s="767"/>
      <c r="J37" s="767"/>
      <c r="K37" s="767"/>
      <c r="L37" s="767"/>
      <c r="M37" s="767"/>
      <c r="N37" s="767"/>
      <c r="O37" s="767"/>
      <c r="P37" s="767"/>
      <c r="Q37" s="767"/>
      <c r="R37" s="767"/>
      <c r="S37" s="767"/>
      <c r="T37" s="767"/>
      <c r="U37" s="767"/>
      <c r="V37" s="767"/>
      <c r="W37" s="767"/>
      <c r="X37" s="767"/>
      <c r="Y37" s="767"/>
      <c r="Z37" s="767"/>
      <c r="AA37" s="767"/>
      <c r="AB37" s="767"/>
      <c r="AC37" s="767"/>
      <c r="AD37" s="767"/>
      <c r="AE37" s="767"/>
      <c r="AF37" s="767"/>
      <c r="AG37" s="767"/>
      <c r="AH37" s="767"/>
      <c r="AI37" s="767"/>
      <c r="AJ37" s="767"/>
      <c r="AK37" s="767"/>
      <c r="AL37" s="767"/>
      <c r="AM37" s="767"/>
      <c r="AN37" s="767"/>
      <c r="AO37" s="767"/>
      <c r="AP37" s="767"/>
      <c r="AQ37" s="768"/>
      <c r="AR37" s="145"/>
      <c r="AS37"/>
      <c r="AT37"/>
      <c r="AU37" s="702"/>
      <c r="AV37" s="709"/>
      <c r="AW37" s="707"/>
      <c r="AX37" s="707"/>
      <c r="AY37" s="776"/>
      <c r="AZ37" s="778"/>
      <c r="BA37" s="709"/>
      <c r="BB37" s="780"/>
      <c r="BC37" s="707"/>
      <c r="BD37" s="773"/>
      <c r="BE37" s="773"/>
    </row>
    <row r="38" spans="2:57" ht="15.95" customHeight="1" x14ac:dyDescent="0.25">
      <c r="B38" s="145"/>
      <c r="C38" s="766"/>
      <c r="D38" s="767"/>
      <c r="E38" s="767"/>
      <c r="F38" s="767"/>
      <c r="G38" s="767"/>
      <c r="H38" s="767"/>
      <c r="I38" s="767"/>
      <c r="J38" s="767"/>
      <c r="K38" s="767"/>
      <c r="L38" s="767"/>
      <c r="M38" s="767"/>
      <c r="N38" s="767"/>
      <c r="O38" s="767"/>
      <c r="P38" s="767"/>
      <c r="Q38" s="767"/>
      <c r="R38" s="767"/>
      <c r="S38" s="767"/>
      <c r="T38" s="767"/>
      <c r="U38" s="767"/>
      <c r="V38" s="767"/>
      <c r="W38" s="767"/>
      <c r="X38" s="767"/>
      <c r="Y38" s="767"/>
      <c r="Z38" s="767"/>
      <c r="AA38" s="767"/>
      <c r="AB38" s="767"/>
      <c r="AC38" s="767"/>
      <c r="AD38" s="767"/>
      <c r="AE38" s="767"/>
      <c r="AF38" s="767"/>
      <c r="AG38" s="767"/>
      <c r="AH38" s="767"/>
      <c r="AI38" s="767"/>
      <c r="AJ38" s="767"/>
      <c r="AK38" s="767"/>
      <c r="AL38" s="767"/>
      <c r="AM38" s="767"/>
      <c r="AN38" s="767"/>
      <c r="AO38" s="767"/>
      <c r="AP38" s="767"/>
      <c r="AQ38" s="768"/>
      <c r="AR38" s="145"/>
      <c r="AS38"/>
      <c r="AT38"/>
      <c r="AU38" s="740"/>
      <c r="AV38" s="741"/>
      <c r="AW38" s="774"/>
      <c r="AX38" s="774"/>
      <c r="AY38" s="775"/>
      <c r="AZ38" s="777"/>
      <c r="BA38" s="741"/>
      <c r="BB38" s="779"/>
      <c r="BC38" s="774"/>
      <c r="BD38" s="772"/>
      <c r="BE38" s="772"/>
    </row>
    <row r="39" spans="2:57" ht="15.95" customHeight="1" x14ac:dyDescent="0.25">
      <c r="B39" s="145"/>
      <c r="C39" s="766"/>
      <c r="D39" s="767"/>
      <c r="E39" s="767"/>
      <c r="F39" s="767"/>
      <c r="G39" s="767"/>
      <c r="H39" s="767"/>
      <c r="I39" s="767"/>
      <c r="J39" s="767"/>
      <c r="K39" s="767"/>
      <c r="L39" s="767"/>
      <c r="M39" s="767"/>
      <c r="N39" s="767"/>
      <c r="O39" s="767"/>
      <c r="P39" s="767"/>
      <c r="Q39" s="767"/>
      <c r="R39" s="767"/>
      <c r="S39" s="767"/>
      <c r="T39" s="767"/>
      <c r="U39" s="767"/>
      <c r="V39" s="767"/>
      <c r="W39" s="767"/>
      <c r="X39" s="767"/>
      <c r="Y39" s="767"/>
      <c r="Z39" s="767"/>
      <c r="AA39" s="767"/>
      <c r="AB39" s="767"/>
      <c r="AC39" s="767"/>
      <c r="AD39" s="767"/>
      <c r="AE39" s="767"/>
      <c r="AF39" s="767"/>
      <c r="AG39" s="767"/>
      <c r="AH39" s="767"/>
      <c r="AI39" s="767"/>
      <c r="AJ39" s="767"/>
      <c r="AK39" s="767"/>
      <c r="AL39" s="767"/>
      <c r="AM39" s="767"/>
      <c r="AN39" s="767"/>
      <c r="AO39" s="767"/>
      <c r="AP39" s="767"/>
      <c r="AQ39" s="768"/>
      <c r="AR39" s="145"/>
      <c r="AS39"/>
      <c r="AT39"/>
      <c r="AU39" s="702"/>
      <c r="AV39" s="709"/>
      <c r="AW39" s="707"/>
      <c r="AX39" s="707"/>
      <c r="AY39" s="776"/>
      <c r="AZ39" s="778"/>
      <c r="BA39" s="709"/>
      <c r="BB39" s="780"/>
      <c r="BC39" s="707"/>
      <c r="BD39" s="773"/>
      <c r="BE39" s="773"/>
    </row>
    <row r="40" spans="2:57" ht="15.95" customHeight="1" thickBot="1" x14ac:dyDescent="0.3">
      <c r="B40" s="145"/>
      <c r="C40" s="769"/>
      <c r="D40" s="770"/>
      <c r="E40" s="770"/>
      <c r="F40" s="770"/>
      <c r="G40" s="770"/>
      <c r="H40" s="770"/>
      <c r="I40" s="770"/>
      <c r="J40" s="770"/>
      <c r="K40" s="770"/>
      <c r="L40" s="770"/>
      <c r="M40" s="770"/>
      <c r="N40" s="770"/>
      <c r="O40" s="770"/>
      <c r="P40" s="770"/>
      <c r="Q40" s="770"/>
      <c r="R40" s="770"/>
      <c r="S40" s="770"/>
      <c r="T40" s="770"/>
      <c r="U40" s="770"/>
      <c r="V40" s="770"/>
      <c r="W40" s="770"/>
      <c r="X40" s="770"/>
      <c r="Y40" s="770"/>
      <c r="Z40" s="770"/>
      <c r="AA40" s="770"/>
      <c r="AB40" s="770"/>
      <c r="AC40" s="770"/>
      <c r="AD40" s="770"/>
      <c r="AE40" s="770"/>
      <c r="AF40" s="770"/>
      <c r="AG40" s="770"/>
      <c r="AH40" s="770"/>
      <c r="AI40" s="770"/>
      <c r="AJ40" s="770"/>
      <c r="AK40" s="770"/>
      <c r="AL40" s="770"/>
      <c r="AM40" s="770"/>
      <c r="AN40" s="770"/>
      <c r="AO40" s="770"/>
      <c r="AP40" s="770"/>
      <c r="AQ40" s="771"/>
      <c r="AR40" s="145"/>
      <c r="AS40"/>
      <c r="AT40"/>
      <c r="AU40" s="740"/>
      <c r="AV40" s="741"/>
      <c r="AW40" s="774"/>
      <c r="AX40" s="774"/>
      <c r="AY40" s="775"/>
      <c r="AZ40" s="777"/>
      <c r="BA40" s="741"/>
      <c r="BB40" s="779"/>
      <c r="BC40" s="774"/>
      <c r="BD40" s="772"/>
      <c r="BE40" s="772"/>
    </row>
    <row r="41" spans="2:57" ht="15.95" customHeight="1" x14ac:dyDescent="0.25">
      <c r="B41" s="145"/>
      <c r="C41" s="145"/>
      <c r="D41" s="145"/>
      <c r="E41" s="145"/>
      <c r="F41" s="145"/>
      <c r="G41" s="145"/>
      <c r="H41" s="145"/>
      <c r="I41" s="145"/>
      <c r="J41" s="145"/>
      <c r="K41" s="145"/>
      <c r="L41" s="145"/>
      <c r="M41" s="145"/>
      <c r="N41" s="145"/>
      <c r="O41" s="145"/>
      <c r="P41" s="145"/>
      <c r="Q41" s="145"/>
      <c r="R41" s="145"/>
      <c r="S41" s="145"/>
      <c r="T41" s="145"/>
      <c r="U41" s="145"/>
      <c r="V41" s="145"/>
      <c r="W41" s="145"/>
      <c r="X41" s="145"/>
      <c r="Y41" s="145"/>
      <c r="Z41" s="145"/>
      <c r="AA41" s="145"/>
      <c r="AB41" s="145"/>
      <c r="AC41" s="145"/>
      <c r="AD41" s="145"/>
      <c r="AE41" s="145"/>
      <c r="AF41" s="145"/>
      <c r="AG41" s="145"/>
      <c r="AH41" s="145"/>
      <c r="AI41" s="145"/>
      <c r="AJ41" s="145"/>
      <c r="AK41" s="145"/>
      <c r="AL41" s="145"/>
      <c r="AM41" s="145"/>
      <c r="AN41" s="145"/>
      <c r="AO41" s="145"/>
      <c r="AP41" s="145"/>
      <c r="AQ41" s="145"/>
      <c r="AR41" s="145"/>
      <c r="AS41"/>
      <c r="AT41"/>
      <c r="AU41" s="702"/>
      <c r="AV41" s="709"/>
      <c r="AW41" s="707"/>
      <c r="AX41" s="707"/>
      <c r="AY41" s="776"/>
      <c r="AZ41" s="778"/>
      <c r="BA41" s="709"/>
      <c r="BB41" s="780"/>
      <c r="BC41" s="707"/>
      <c r="BD41" s="773"/>
      <c r="BE41" s="773"/>
    </row>
    <row r="42" spans="2:57" ht="15.95" customHeight="1" thickBot="1" x14ac:dyDescent="0.3">
      <c r="B42" s="145"/>
      <c r="C42" s="144" t="s">
        <v>2083</v>
      </c>
      <c r="D42" s="144"/>
      <c r="E42" s="144"/>
      <c r="F42" s="144"/>
      <c r="G42" s="144"/>
      <c r="H42" s="144"/>
      <c r="I42" s="144"/>
      <c r="J42" s="144"/>
      <c r="K42" s="144"/>
      <c r="L42" s="144"/>
      <c r="M42" s="144"/>
      <c r="N42" s="144"/>
      <c r="O42" s="144"/>
      <c r="P42" s="144"/>
      <c r="Q42" s="144"/>
      <c r="R42" s="144"/>
      <c r="S42" s="144"/>
      <c r="T42" s="144"/>
      <c r="U42" s="144"/>
      <c r="V42" s="144"/>
      <c r="W42" s="144"/>
      <c r="X42" s="144"/>
      <c r="Y42" s="144"/>
      <c r="Z42" s="144"/>
      <c r="AA42" s="144"/>
      <c r="AB42" s="144"/>
      <c r="AC42" s="144"/>
      <c r="AD42" s="144"/>
      <c r="AE42" s="144"/>
      <c r="AF42" s="144"/>
      <c r="AG42" s="144"/>
      <c r="AH42" s="144"/>
      <c r="AI42" s="144"/>
      <c r="AJ42" s="144"/>
      <c r="AK42" s="144"/>
      <c r="AL42" s="144"/>
      <c r="AM42" s="144"/>
      <c r="AN42" s="144"/>
      <c r="AO42" s="144"/>
      <c r="AP42" s="144"/>
      <c r="AQ42" s="144"/>
      <c r="AR42" s="145"/>
      <c r="AS42"/>
      <c r="AT42"/>
      <c r="AU42" s="740"/>
      <c r="AV42" s="741"/>
      <c r="AW42" s="774"/>
      <c r="AX42" s="774"/>
      <c r="AY42" s="775"/>
      <c r="AZ42" s="777"/>
      <c r="BA42" s="741"/>
      <c r="BB42" s="779"/>
      <c r="BC42" s="774"/>
      <c r="BD42" s="772"/>
      <c r="BE42" s="772"/>
    </row>
    <row r="43" spans="2:57" ht="15.95" customHeight="1" x14ac:dyDescent="0.25">
      <c r="B43" s="145"/>
      <c r="C43" s="763"/>
      <c r="D43" s="764"/>
      <c r="E43" s="764"/>
      <c r="F43" s="764"/>
      <c r="G43" s="764"/>
      <c r="H43" s="764"/>
      <c r="I43" s="764"/>
      <c r="J43" s="764"/>
      <c r="K43" s="764"/>
      <c r="L43" s="764"/>
      <c r="M43" s="764"/>
      <c r="N43" s="764"/>
      <c r="O43" s="764"/>
      <c r="P43" s="764"/>
      <c r="Q43" s="764"/>
      <c r="R43" s="764"/>
      <c r="S43" s="764"/>
      <c r="T43" s="764"/>
      <c r="U43" s="764"/>
      <c r="V43" s="764"/>
      <c r="W43" s="764"/>
      <c r="X43" s="764"/>
      <c r="Y43" s="764"/>
      <c r="Z43" s="764"/>
      <c r="AA43" s="764"/>
      <c r="AB43" s="764"/>
      <c r="AC43" s="764"/>
      <c r="AD43" s="764"/>
      <c r="AE43" s="764"/>
      <c r="AF43" s="764"/>
      <c r="AG43" s="764"/>
      <c r="AH43" s="764"/>
      <c r="AI43" s="764"/>
      <c r="AJ43" s="764"/>
      <c r="AK43" s="764"/>
      <c r="AL43" s="764"/>
      <c r="AM43" s="764"/>
      <c r="AN43" s="764"/>
      <c r="AO43" s="764"/>
      <c r="AP43" s="764"/>
      <c r="AQ43" s="765"/>
      <c r="AR43" s="145"/>
      <c r="AS43"/>
      <c r="AT43"/>
      <c r="AU43" s="702"/>
      <c r="AV43" s="709"/>
      <c r="AW43" s="707"/>
      <c r="AX43" s="707"/>
      <c r="AY43" s="776"/>
      <c r="AZ43" s="778"/>
      <c r="BA43" s="709"/>
      <c r="BB43" s="780"/>
      <c r="BC43" s="707"/>
      <c r="BD43" s="773"/>
      <c r="BE43" s="773"/>
    </row>
    <row r="44" spans="2:57" ht="15.95" customHeight="1" x14ac:dyDescent="0.25">
      <c r="B44" s="145"/>
      <c r="C44" s="766"/>
      <c r="D44" s="767"/>
      <c r="E44" s="767"/>
      <c r="F44" s="767"/>
      <c r="G44" s="767"/>
      <c r="H44" s="767"/>
      <c r="I44" s="767"/>
      <c r="J44" s="767"/>
      <c r="K44" s="767"/>
      <c r="L44" s="767"/>
      <c r="M44" s="767"/>
      <c r="N44" s="767"/>
      <c r="O44" s="767"/>
      <c r="P44" s="767"/>
      <c r="Q44" s="767"/>
      <c r="R44" s="767"/>
      <c r="S44" s="767"/>
      <c r="T44" s="767"/>
      <c r="U44" s="767"/>
      <c r="V44" s="767"/>
      <c r="W44" s="767"/>
      <c r="X44" s="767"/>
      <c r="Y44" s="767"/>
      <c r="Z44" s="767"/>
      <c r="AA44" s="767"/>
      <c r="AB44" s="767"/>
      <c r="AC44" s="767"/>
      <c r="AD44" s="767"/>
      <c r="AE44" s="767"/>
      <c r="AF44" s="767"/>
      <c r="AG44" s="767"/>
      <c r="AH44" s="767"/>
      <c r="AI44" s="767"/>
      <c r="AJ44" s="767"/>
      <c r="AK44" s="767"/>
      <c r="AL44" s="767"/>
      <c r="AM44" s="767"/>
      <c r="AN44" s="767"/>
      <c r="AO44" s="767"/>
      <c r="AP44" s="767"/>
      <c r="AQ44" s="768"/>
      <c r="AR44" s="145"/>
      <c r="AS44"/>
      <c r="AT44"/>
      <c r="AU44" s="740"/>
      <c r="AV44" s="741"/>
      <c r="AW44" s="774"/>
      <c r="AX44" s="774"/>
      <c r="AY44" s="775"/>
      <c r="AZ44" s="777"/>
      <c r="BA44" s="741"/>
      <c r="BB44" s="779"/>
      <c r="BC44" s="774"/>
      <c r="BD44" s="772"/>
      <c r="BE44" s="772"/>
    </row>
    <row r="45" spans="2:57" ht="15.95" customHeight="1" x14ac:dyDescent="0.25">
      <c r="B45" s="145"/>
      <c r="C45" s="766"/>
      <c r="D45" s="767"/>
      <c r="E45" s="767"/>
      <c r="F45" s="767"/>
      <c r="G45" s="767"/>
      <c r="H45" s="767"/>
      <c r="I45" s="767"/>
      <c r="J45" s="767"/>
      <c r="K45" s="767"/>
      <c r="L45" s="767"/>
      <c r="M45" s="767"/>
      <c r="N45" s="767"/>
      <c r="O45" s="767"/>
      <c r="P45" s="767"/>
      <c r="Q45" s="767"/>
      <c r="R45" s="767"/>
      <c r="S45" s="767"/>
      <c r="T45" s="767"/>
      <c r="U45" s="767"/>
      <c r="V45" s="767"/>
      <c r="W45" s="767"/>
      <c r="X45" s="767"/>
      <c r="Y45" s="767"/>
      <c r="Z45" s="767"/>
      <c r="AA45" s="767"/>
      <c r="AB45" s="767"/>
      <c r="AC45" s="767"/>
      <c r="AD45" s="767"/>
      <c r="AE45" s="767"/>
      <c r="AF45" s="767"/>
      <c r="AG45" s="767"/>
      <c r="AH45" s="767"/>
      <c r="AI45" s="767"/>
      <c r="AJ45" s="767"/>
      <c r="AK45" s="767"/>
      <c r="AL45" s="767"/>
      <c r="AM45" s="767"/>
      <c r="AN45" s="767"/>
      <c r="AO45" s="767"/>
      <c r="AP45" s="767"/>
      <c r="AQ45" s="768"/>
      <c r="AR45" s="145"/>
      <c r="AS45"/>
      <c r="AT45"/>
      <c r="AU45" s="702"/>
      <c r="AV45" s="709"/>
      <c r="AW45" s="707"/>
      <c r="AX45" s="707"/>
      <c r="AY45" s="776"/>
      <c r="AZ45" s="778"/>
      <c r="BA45" s="709"/>
      <c r="BB45" s="780"/>
      <c r="BC45" s="707"/>
      <c r="BD45" s="773"/>
      <c r="BE45" s="773"/>
    </row>
    <row r="46" spans="2:57" ht="15.95" customHeight="1" x14ac:dyDescent="0.25">
      <c r="B46" s="145"/>
      <c r="C46" s="766"/>
      <c r="D46" s="767"/>
      <c r="E46" s="767"/>
      <c r="F46" s="767"/>
      <c r="G46" s="767"/>
      <c r="H46" s="767"/>
      <c r="I46" s="767"/>
      <c r="J46" s="767"/>
      <c r="K46" s="767"/>
      <c r="L46" s="767"/>
      <c r="M46" s="767"/>
      <c r="N46" s="767"/>
      <c r="O46" s="767"/>
      <c r="P46" s="767"/>
      <c r="Q46" s="767"/>
      <c r="R46" s="767"/>
      <c r="S46" s="767"/>
      <c r="T46" s="767"/>
      <c r="U46" s="767"/>
      <c r="V46" s="767"/>
      <c r="W46" s="767"/>
      <c r="X46" s="767"/>
      <c r="Y46" s="767"/>
      <c r="Z46" s="767"/>
      <c r="AA46" s="767"/>
      <c r="AB46" s="767"/>
      <c r="AC46" s="767"/>
      <c r="AD46" s="767"/>
      <c r="AE46" s="767"/>
      <c r="AF46" s="767"/>
      <c r="AG46" s="767"/>
      <c r="AH46" s="767"/>
      <c r="AI46" s="767"/>
      <c r="AJ46" s="767"/>
      <c r="AK46" s="767"/>
      <c r="AL46" s="767"/>
      <c r="AM46" s="767"/>
      <c r="AN46" s="767"/>
      <c r="AO46" s="767"/>
      <c r="AP46" s="767"/>
      <c r="AQ46" s="768"/>
      <c r="AR46" s="145"/>
      <c r="AS46"/>
      <c r="AT46"/>
      <c r="AU46" s="740"/>
      <c r="AV46" s="741"/>
      <c r="AW46" s="774"/>
      <c r="AX46" s="774"/>
      <c r="AY46" s="775"/>
      <c r="AZ46" s="777"/>
      <c r="BA46" s="741"/>
      <c r="BB46" s="779"/>
      <c r="BC46" s="774"/>
      <c r="BD46" s="772"/>
      <c r="BE46" s="772"/>
    </row>
    <row r="47" spans="2:57" ht="15.95" customHeight="1" thickBot="1" x14ac:dyDescent="0.3">
      <c r="B47" s="145"/>
      <c r="C47" s="769"/>
      <c r="D47" s="770"/>
      <c r="E47" s="770"/>
      <c r="F47" s="770"/>
      <c r="G47" s="770"/>
      <c r="H47" s="770"/>
      <c r="I47" s="770"/>
      <c r="J47" s="770"/>
      <c r="K47" s="770"/>
      <c r="L47" s="770"/>
      <c r="M47" s="770"/>
      <c r="N47" s="770"/>
      <c r="O47" s="770"/>
      <c r="P47" s="770"/>
      <c r="Q47" s="770"/>
      <c r="R47" s="770"/>
      <c r="S47" s="770"/>
      <c r="T47" s="770"/>
      <c r="U47" s="770"/>
      <c r="V47" s="770"/>
      <c r="W47" s="770"/>
      <c r="X47" s="770"/>
      <c r="Y47" s="770"/>
      <c r="Z47" s="770"/>
      <c r="AA47" s="770"/>
      <c r="AB47" s="770"/>
      <c r="AC47" s="770"/>
      <c r="AD47" s="770"/>
      <c r="AE47" s="770"/>
      <c r="AF47" s="770"/>
      <c r="AG47" s="770"/>
      <c r="AH47" s="770"/>
      <c r="AI47" s="770"/>
      <c r="AJ47" s="770"/>
      <c r="AK47" s="770"/>
      <c r="AL47" s="770"/>
      <c r="AM47" s="770"/>
      <c r="AN47" s="770"/>
      <c r="AO47" s="770"/>
      <c r="AP47" s="770"/>
      <c r="AQ47" s="771"/>
      <c r="AR47" s="145"/>
      <c r="AS47"/>
      <c r="AT47"/>
      <c r="AU47" s="702"/>
      <c r="AV47" s="709"/>
      <c r="AW47" s="707"/>
      <c r="AX47" s="707"/>
      <c r="AY47" s="776"/>
      <c r="AZ47" s="778"/>
      <c r="BA47" s="709"/>
      <c r="BB47" s="780"/>
      <c r="BC47" s="707"/>
      <c r="BD47" s="773"/>
      <c r="BE47" s="773"/>
    </row>
    <row r="48" spans="2:57" ht="15.95" customHeight="1" x14ac:dyDescent="0.25">
      <c r="B48" s="145"/>
      <c r="C48" s="145"/>
      <c r="D48" s="145"/>
      <c r="E48" s="145"/>
      <c r="F48" s="145"/>
      <c r="G48" s="145"/>
      <c r="H48" s="145"/>
      <c r="I48" s="145"/>
      <c r="J48" s="145"/>
      <c r="K48" s="145"/>
      <c r="L48" s="145"/>
      <c r="M48" s="145"/>
      <c r="N48" s="145"/>
      <c r="O48" s="145"/>
      <c r="P48" s="145"/>
      <c r="Q48" s="145"/>
      <c r="R48" s="145"/>
      <c r="S48" s="145"/>
      <c r="T48" s="145"/>
      <c r="U48" s="145"/>
      <c r="V48" s="145"/>
      <c r="W48" s="145"/>
      <c r="X48" s="145"/>
      <c r="Y48" s="145"/>
      <c r="Z48" s="145"/>
      <c r="AA48" s="145"/>
      <c r="AB48" s="145"/>
      <c r="AC48" s="145"/>
      <c r="AD48" s="145"/>
      <c r="AE48" s="145"/>
      <c r="AF48" s="145"/>
      <c r="AG48" s="145"/>
      <c r="AH48" s="145"/>
      <c r="AI48" s="145"/>
      <c r="AJ48" s="145"/>
      <c r="AK48" s="145"/>
      <c r="AL48" s="145"/>
      <c r="AM48" s="145"/>
      <c r="AN48" s="145"/>
      <c r="AO48" s="145"/>
      <c r="AP48" s="145"/>
      <c r="AQ48" s="145"/>
      <c r="AR48" s="145"/>
      <c r="AS48" s="67"/>
      <c r="AT48" s="67"/>
      <c r="AU48" s="740"/>
      <c r="AV48" s="741"/>
      <c r="AW48" s="774"/>
      <c r="AX48" s="774"/>
      <c r="AY48" s="775"/>
      <c r="AZ48" s="777"/>
      <c r="BA48" s="741"/>
      <c r="BB48" s="779"/>
      <c r="BC48" s="774"/>
      <c r="BD48" s="772"/>
      <c r="BE48" s="772"/>
    </row>
    <row r="49" spans="2:57" ht="15.95" customHeight="1" thickBot="1" x14ac:dyDescent="0.3">
      <c r="B49" s="145"/>
      <c r="C49" s="144" t="s">
        <v>2038</v>
      </c>
      <c r="D49" s="144"/>
      <c r="E49" s="144"/>
      <c r="F49" s="144"/>
      <c r="G49" s="144"/>
      <c r="H49" s="144"/>
      <c r="I49" s="144"/>
      <c r="J49" s="144"/>
      <c r="K49" s="144"/>
      <c r="L49" s="144"/>
      <c r="M49" s="144"/>
      <c r="N49" s="144"/>
      <c r="O49" s="144"/>
      <c r="P49" s="144"/>
      <c r="Q49" s="144"/>
      <c r="R49" s="144"/>
      <c r="S49" s="144"/>
      <c r="T49" s="144"/>
      <c r="U49" s="144"/>
      <c r="V49" s="144"/>
      <c r="W49" s="144"/>
      <c r="X49" s="144"/>
      <c r="Y49" s="144"/>
      <c r="Z49" s="144"/>
      <c r="AA49" s="144"/>
      <c r="AB49" s="144"/>
      <c r="AC49" s="144"/>
      <c r="AD49" s="144"/>
      <c r="AE49" s="144"/>
      <c r="AF49" s="144"/>
      <c r="AG49" s="144"/>
      <c r="AH49" s="144"/>
      <c r="AI49" s="144"/>
      <c r="AJ49" s="144"/>
      <c r="AK49" s="144"/>
      <c r="AL49" s="144"/>
      <c r="AM49" s="144"/>
      <c r="AN49" s="144"/>
      <c r="AO49" s="144"/>
      <c r="AP49" s="144"/>
      <c r="AQ49" s="144"/>
      <c r="AR49" s="145"/>
      <c r="AS49" s="67"/>
      <c r="AT49" s="67"/>
      <c r="AU49" s="702"/>
      <c r="AV49" s="709"/>
      <c r="AW49" s="707"/>
      <c r="AX49" s="707"/>
      <c r="AY49" s="776"/>
      <c r="AZ49" s="778"/>
      <c r="BA49" s="709"/>
      <c r="BB49" s="780"/>
      <c r="BC49" s="707"/>
      <c r="BD49" s="773"/>
      <c r="BE49" s="773"/>
    </row>
    <row r="50" spans="2:57" ht="15.95" customHeight="1" x14ac:dyDescent="0.25">
      <c r="B50" s="145"/>
      <c r="C50" s="724"/>
      <c r="D50" s="725"/>
      <c r="E50" s="725"/>
      <c r="F50" s="725"/>
      <c r="G50" s="725"/>
      <c r="H50" s="725"/>
      <c r="I50" s="725"/>
      <c r="J50" s="725"/>
      <c r="K50" s="725"/>
      <c r="L50" s="725"/>
      <c r="M50" s="725"/>
      <c r="N50" s="725"/>
      <c r="O50" s="725"/>
      <c r="P50" s="725"/>
      <c r="Q50" s="725"/>
      <c r="R50" s="725"/>
      <c r="S50" s="725"/>
      <c r="T50" s="725"/>
      <c r="U50" s="725"/>
      <c r="V50" s="725"/>
      <c r="W50" s="725"/>
      <c r="X50" s="725"/>
      <c r="Y50" s="725"/>
      <c r="Z50" s="725"/>
      <c r="AA50" s="725"/>
      <c r="AB50" s="725"/>
      <c r="AC50" s="725"/>
      <c r="AD50" s="725"/>
      <c r="AE50" s="725"/>
      <c r="AF50" s="725"/>
      <c r="AG50" s="725"/>
      <c r="AH50" s="725"/>
      <c r="AI50" s="725"/>
      <c r="AJ50" s="725"/>
      <c r="AK50" s="725"/>
      <c r="AL50" s="725"/>
      <c r="AM50" s="725"/>
      <c r="AN50" s="725"/>
      <c r="AO50" s="725"/>
      <c r="AP50" s="725"/>
      <c r="AQ50" s="726"/>
      <c r="AR50" s="145"/>
      <c r="AS50" s="67"/>
      <c r="AT50" s="67"/>
      <c r="AU50" s="740"/>
      <c r="AV50" s="741"/>
      <c r="AW50" s="774"/>
      <c r="AX50" s="774"/>
      <c r="AY50" s="775"/>
      <c r="AZ50" s="777"/>
      <c r="BA50" s="741"/>
      <c r="BB50" s="779"/>
      <c r="BC50" s="774"/>
      <c r="BD50" s="772"/>
      <c r="BE50" s="772"/>
    </row>
    <row r="51" spans="2:57" ht="15.95" customHeight="1" x14ac:dyDescent="0.25">
      <c r="B51" s="145"/>
      <c r="C51" s="727"/>
      <c r="D51" s="728"/>
      <c r="E51" s="728"/>
      <c r="F51" s="728"/>
      <c r="G51" s="728"/>
      <c r="H51" s="728"/>
      <c r="I51" s="728"/>
      <c r="J51" s="728"/>
      <c r="K51" s="728"/>
      <c r="L51" s="728"/>
      <c r="M51" s="728"/>
      <c r="N51" s="728"/>
      <c r="O51" s="728"/>
      <c r="P51" s="728"/>
      <c r="Q51" s="728"/>
      <c r="R51" s="728"/>
      <c r="S51" s="728"/>
      <c r="T51" s="728"/>
      <c r="U51" s="728"/>
      <c r="V51" s="728"/>
      <c r="W51" s="728"/>
      <c r="X51" s="728"/>
      <c r="Y51" s="728"/>
      <c r="Z51" s="728"/>
      <c r="AA51" s="728"/>
      <c r="AB51" s="728"/>
      <c r="AC51" s="728"/>
      <c r="AD51" s="728"/>
      <c r="AE51" s="728"/>
      <c r="AF51" s="728"/>
      <c r="AG51" s="728"/>
      <c r="AH51" s="728"/>
      <c r="AI51" s="728"/>
      <c r="AJ51" s="728"/>
      <c r="AK51" s="728"/>
      <c r="AL51" s="728"/>
      <c r="AM51" s="728"/>
      <c r="AN51" s="728"/>
      <c r="AO51" s="728"/>
      <c r="AP51" s="728"/>
      <c r="AQ51" s="729"/>
      <c r="AR51" s="145"/>
      <c r="AS51" s="67"/>
      <c r="AT51" s="67"/>
      <c r="AU51" s="702"/>
      <c r="AV51" s="709"/>
      <c r="AW51" s="707"/>
      <c r="AX51" s="707"/>
      <c r="AY51" s="776"/>
      <c r="AZ51" s="778"/>
      <c r="BA51" s="709"/>
      <c r="BB51" s="780"/>
      <c r="BC51" s="707"/>
      <c r="BD51" s="773"/>
      <c r="BE51" s="773"/>
    </row>
    <row r="52" spans="2:57" ht="15.95" customHeight="1" x14ac:dyDescent="0.25">
      <c r="B52" s="145"/>
      <c r="C52" s="727"/>
      <c r="D52" s="728"/>
      <c r="E52" s="728"/>
      <c r="F52" s="728"/>
      <c r="G52" s="728"/>
      <c r="H52" s="728"/>
      <c r="I52" s="728"/>
      <c r="J52" s="728"/>
      <c r="K52" s="728"/>
      <c r="L52" s="728"/>
      <c r="M52" s="728"/>
      <c r="N52" s="728"/>
      <c r="O52" s="728"/>
      <c r="P52" s="728"/>
      <c r="Q52" s="728"/>
      <c r="R52" s="728"/>
      <c r="S52" s="728"/>
      <c r="T52" s="728"/>
      <c r="U52" s="728"/>
      <c r="V52" s="728"/>
      <c r="W52" s="728"/>
      <c r="X52" s="728"/>
      <c r="Y52" s="728"/>
      <c r="Z52" s="728"/>
      <c r="AA52" s="728"/>
      <c r="AB52" s="728"/>
      <c r="AC52" s="728"/>
      <c r="AD52" s="728"/>
      <c r="AE52" s="728"/>
      <c r="AF52" s="728"/>
      <c r="AG52" s="728"/>
      <c r="AH52" s="728"/>
      <c r="AI52" s="728"/>
      <c r="AJ52" s="728"/>
      <c r="AK52" s="728"/>
      <c r="AL52" s="728"/>
      <c r="AM52" s="728"/>
      <c r="AN52" s="728"/>
      <c r="AO52" s="728"/>
      <c r="AP52" s="728"/>
      <c r="AQ52" s="729"/>
      <c r="AR52" s="145"/>
      <c r="AS52" s="67"/>
      <c r="AT52" s="67"/>
      <c r="AU52" s="740"/>
      <c r="AV52" s="741"/>
      <c r="AW52" s="774"/>
      <c r="AX52" s="774"/>
      <c r="AY52" s="775"/>
      <c r="AZ52" s="777"/>
      <c r="BA52" s="741"/>
      <c r="BB52" s="779"/>
      <c r="BC52" s="774"/>
      <c r="BD52" s="772"/>
      <c r="BE52" s="772"/>
    </row>
    <row r="53" spans="2:57" ht="15.95" customHeight="1" x14ac:dyDescent="0.25">
      <c r="B53" s="145"/>
      <c r="C53" s="727"/>
      <c r="D53" s="728"/>
      <c r="E53" s="728"/>
      <c r="F53" s="728"/>
      <c r="G53" s="728"/>
      <c r="H53" s="728"/>
      <c r="I53" s="728"/>
      <c r="J53" s="728"/>
      <c r="K53" s="728"/>
      <c r="L53" s="728"/>
      <c r="M53" s="728"/>
      <c r="N53" s="728"/>
      <c r="O53" s="728"/>
      <c r="P53" s="728"/>
      <c r="Q53" s="728"/>
      <c r="R53" s="728"/>
      <c r="S53" s="728"/>
      <c r="T53" s="728"/>
      <c r="U53" s="728"/>
      <c r="V53" s="728"/>
      <c r="W53" s="728"/>
      <c r="X53" s="728"/>
      <c r="Y53" s="728"/>
      <c r="Z53" s="728"/>
      <c r="AA53" s="728"/>
      <c r="AB53" s="728"/>
      <c r="AC53" s="728"/>
      <c r="AD53" s="728"/>
      <c r="AE53" s="728"/>
      <c r="AF53" s="728"/>
      <c r="AG53" s="728"/>
      <c r="AH53" s="728"/>
      <c r="AI53" s="728"/>
      <c r="AJ53" s="728"/>
      <c r="AK53" s="728"/>
      <c r="AL53" s="728"/>
      <c r="AM53" s="728"/>
      <c r="AN53" s="728"/>
      <c r="AO53" s="728"/>
      <c r="AP53" s="728"/>
      <c r="AQ53" s="729"/>
      <c r="AR53" s="145"/>
      <c r="AS53" s="67"/>
      <c r="AT53" s="67"/>
      <c r="AU53" s="702"/>
      <c r="AV53" s="709"/>
      <c r="AW53" s="707"/>
      <c r="AX53" s="707"/>
      <c r="AY53" s="776"/>
      <c r="AZ53" s="778"/>
      <c r="BA53" s="709"/>
      <c r="BB53" s="780"/>
      <c r="BC53" s="707"/>
      <c r="BD53" s="773"/>
      <c r="BE53" s="773"/>
    </row>
    <row r="54" spans="2:57" ht="15.95" customHeight="1" thickBot="1" x14ac:dyDescent="0.3">
      <c r="B54" s="145"/>
      <c r="C54" s="730"/>
      <c r="D54" s="731"/>
      <c r="E54" s="731"/>
      <c r="F54" s="731"/>
      <c r="G54" s="731"/>
      <c r="H54" s="731"/>
      <c r="I54" s="731"/>
      <c r="J54" s="731"/>
      <c r="K54" s="731"/>
      <c r="L54" s="731"/>
      <c r="M54" s="731"/>
      <c r="N54" s="731"/>
      <c r="O54" s="731"/>
      <c r="P54" s="731"/>
      <c r="Q54" s="731"/>
      <c r="R54" s="731"/>
      <c r="S54" s="731"/>
      <c r="T54" s="731"/>
      <c r="U54" s="731"/>
      <c r="V54" s="731"/>
      <c r="W54" s="731"/>
      <c r="X54" s="731"/>
      <c r="Y54" s="731"/>
      <c r="Z54" s="731"/>
      <c r="AA54" s="731"/>
      <c r="AB54" s="731"/>
      <c r="AC54" s="731"/>
      <c r="AD54" s="731"/>
      <c r="AE54" s="731"/>
      <c r="AF54" s="731"/>
      <c r="AG54" s="731"/>
      <c r="AH54" s="731"/>
      <c r="AI54" s="731"/>
      <c r="AJ54" s="731"/>
      <c r="AK54" s="731"/>
      <c r="AL54" s="731"/>
      <c r="AM54" s="731"/>
      <c r="AN54" s="731"/>
      <c r="AO54" s="731"/>
      <c r="AP54" s="731"/>
      <c r="AQ54" s="732"/>
      <c r="AR54" s="145"/>
      <c r="AS54" s="67"/>
      <c r="AT54" s="67"/>
      <c r="AU54" s="740"/>
      <c r="AV54" s="741"/>
      <c r="AW54" s="774"/>
      <c r="AX54" s="774"/>
      <c r="AY54" s="775"/>
      <c r="AZ54" s="777"/>
      <c r="BA54" s="741"/>
      <c r="BB54" s="779"/>
      <c r="BC54" s="774"/>
      <c r="BD54" s="772"/>
      <c r="BE54" s="772"/>
    </row>
    <row r="55" spans="2:57" ht="15.95" customHeight="1" x14ac:dyDescent="0.25">
      <c r="B55" s="145"/>
      <c r="C55" s="145"/>
      <c r="D55" s="145"/>
      <c r="E55" s="145"/>
      <c r="F55" s="145"/>
      <c r="G55" s="145"/>
      <c r="H55" s="145"/>
      <c r="I55" s="145"/>
      <c r="J55" s="145"/>
      <c r="K55" s="145"/>
      <c r="L55" s="145"/>
      <c r="M55" s="145"/>
      <c r="N55" s="145"/>
      <c r="O55" s="145"/>
      <c r="P55" s="145"/>
      <c r="Q55" s="145"/>
      <c r="R55" s="145"/>
      <c r="S55" s="145"/>
      <c r="T55" s="145"/>
      <c r="U55" s="145"/>
      <c r="V55" s="145"/>
      <c r="W55" s="145"/>
      <c r="X55" s="145"/>
      <c r="Y55" s="145"/>
      <c r="Z55" s="145"/>
      <c r="AA55" s="145"/>
      <c r="AB55" s="145"/>
      <c r="AC55" s="145"/>
      <c r="AD55" s="145"/>
      <c r="AE55" s="145"/>
      <c r="AF55" s="145"/>
      <c r="AG55" s="145"/>
      <c r="AH55" s="145"/>
      <c r="AI55" s="145"/>
      <c r="AJ55" s="145"/>
      <c r="AK55" s="145"/>
      <c r="AL55" s="145"/>
      <c r="AM55" s="145"/>
      <c r="AN55" s="145"/>
      <c r="AO55" s="145"/>
      <c r="AP55" s="145"/>
      <c r="AQ55" s="145"/>
      <c r="AR55" s="145"/>
      <c r="AS55" s="67"/>
      <c r="AT55" s="67"/>
      <c r="AU55" s="702"/>
      <c r="AV55" s="709"/>
      <c r="AW55" s="707"/>
      <c r="AX55" s="707"/>
      <c r="AY55" s="776"/>
      <c r="AZ55" s="778"/>
      <c r="BA55" s="709"/>
      <c r="BB55" s="780"/>
      <c r="BC55" s="707"/>
      <c r="BD55" s="773"/>
      <c r="BE55" s="773"/>
    </row>
    <row r="56" spans="2:57" ht="15.95" hidden="1" customHeight="1" x14ac:dyDescent="0.25">
      <c r="B56" s="145"/>
      <c r="C56" s="145"/>
      <c r="D56" s="145"/>
      <c r="E56" s="145"/>
      <c r="F56" s="145"/>
      <c r="G56" s="145"/>
      <c r="H56" s="145"/>
      <c r="I56" s="145"/>
      <c r="J56" s="145"/>
      <c r="K56" s="145"/>
      <c r="L56" s="145"/>
      <c r="M56" s="145"/>
      <c r="N56" s="145"/>
      <c r="O56" s="145"/>
      <c r="P56" s="145"/>
      <c r="Q56" s="145"/>
      <c r="R56" s="145"/>
      <c r="S56" s="145"/>
      <c r="T56" s="145"/>
      <c r="U56" s="145"/>
      <c r="V56" s="145"/>
      <c r="W56" s="145"/>
      <c r="X56" s="145"/>
      <c r="Y56" s="145"/>
      <c r="Z56" s="145"/>
      <c r="AA56" s="145"/>
      <c r="AB56" s="145"/>
      <c r="AC56" s="145"/>
      <c r="AD56" s="145"/>
      <c r="AE56" s="145"/>
      <c r="AF56" s="145"/>
      <c r="AG56" s="145"/>
      <c r="AH56" s="145"/>
      <c r="AI56" s="145"/>
      <c r="AJ56" s="145"/>
      <c r="AK56" s="145"/>
      <c r="AL56" s="145"/>
      <c r="AM56" s="145"/>
      <c r="AN56" s="145"/>
      <c r="AO56" s="145"/>
      <c r="AP56" s="145"/>
      <c r="AQ56" s="145"/>
      <c r="AR56" s="145"/>
      <c r="AS56" s="67"/>
      <c r="AT56" s="67"/>
      <c r="AU56" s="740"/>
      <c r="AV56" s="741"/>
      <c r="AW56" s="774"/>
      <c r="AX56" s="774"/>
      <c r="AY56" s="775"/>
      <c r="AZ56" s="777"/>
      <c r="BA56" s="741"/>
      <c r="BB56" s="779"/>
      <c r="BC56" s="774"/>
      <c r="BD56" s="772"/>
      <c r="BE56" s="772"/>
    </row>
    <row r="57" spans="2:57" ht="15.95" hidden="1" customHeight="1" x14ac:dyDescent="0.25">
      <c r="B57" s="145"/>
      <c r="C57" s="145"/>
      <c r="D57" s="145"/>
      <c r="E57" s="145"/>
      <c r="F57" s="145"/>
      <c r="G57" s="145"/>
      <c r="H57" s="145"/>
      <c r="I57" s="145"/>
      <c r="J57" s="145"/>
      <c r="K57" s="145"/>
      <c r="L57" s="145"/>
      <c r="M57" s="145"/>
      <c r="N57" s="145"/>
      <c r="O57" s="145"/>
      <c r="P57" s="145"/>
      <c r="Q57" s="145"/>
      <c r="R57" s="145"/>
      <c r="S57" s="145"/>
      <c r="T57" s="145"/>
      <c r="U57" s="145"/>
      <c r="V57" s="145"/>
      <c r="W57" s="145"/>
      <c r="X57" s="145"/>
      <c r="Y57" s="145"/>
      <c r="Z57" s="145"/>
      <c r="AA57" s="145"/>
      <c r="AB57" s="145"/>
      <c r="AC57" s="145"/>
      <c r="AD57" s="145"/>
      <c r="AE57" s="145"/>
      <c r="AF57" s="145"/>
      <c r="AG57" s="145"/>
      <c r="AH57" s="145"/>
      <c r="AI57" s="145"/>
      <c r="AJ57" s="145"/>
      <c r="AK57" s="145"/>
      <c r="AL57" s="145"/>
      <c r="AM57" s="145"/>
      <c r="AN57" s="145"/>
      <c r="AO57" s="145"/>
      <c r="AP57" s="145"/>
      <c r="AQ57" s="145"/>
      <c r="AR57" s="145"/>
      <c r="AS57" s="67"/>
      <c r="AT57" s="67"/>
      <c r="AU57" s="702"/>
      <c r="AV57" s="709"/>
      <c r="AW57" s="707"/>
      <c r="AX57" s="707"/>
      <c r="AY57" s="776"/>
      <c r="AZ57" s="778"/>
      <c r="BA57" s="709"/>
      <c r="BB57" s="780"/>
      <c r="BC57" s="707"/>
      <c r="BD57" s="773"/>
      <c r="BE57" s="773"/>
    </row>
    <row r="58" spans="2:57" ht="15.95" hidden="1" customHeight="1" x14ac:dyDescent="0.25">
      <c r="B58" s="145"/>
      <c r="C58" s="145"/>
      <c r="D58" s="145"/>
      <c r="E58" s="145"/>
      <c r="F58" s="145"/>
      <c r="G58" s="145"/>
      <c r="H58" s="145"/>
      <c r="I58" s="145"/>
      <c r="J58" s="145"/>
      <c r="K58" s="145"/>
      <c r="L58" s="145"/>
      <c r="M58" s="145"/>
      <c r="N58" s="145"/>
      <c r="O58" s="145"/>
      <c r="P58" s="145"/>
      <c r="Q58" s="145"/>
      <c r="R58" s="145"/>
      <c r="S58" s="145"/>
      <c r="T58" s="145"/>
      <c r="U58" s="145"/>
      <c r="V58" s="145"/>
      <c r="W58" s="145"/>
      <c r="X58" s="145"/>
      <c r="Y58" s="145"/>
      <c r="Z58" s="145"/>
      <c r="AA58" s="145"/>
      <c r="AB58" s="145"/>
      <c r="AC58" s="145"/>
      <c r="AD58" s="145"/>
      <c r="AE58" s="145"/>
      <c r="AF58" s="145"/>
      <c r="AG58" s="145"/>
      <c r="AH58" s="145"/>
      <c r="AI58" s="145"/>
      <c r="AJ58" s="145"/>
      <c r="AK58" s="145"/>
      <c r="AL58" s="145"/>
      <c r="AM58" s="145"/>
      <c r="AN58" s="145"/>
      <c r="AO58" s="145"/>
      <c r="AP58" s="145"/>
      <c r="AQ58" s="145"/>
      <c r="AR58" s="145"/>
      <c r="AS58" s="67"/>
      <c r="AT58" s="67"/>
      <c r="AU58" s="740"/>
      <c r="AV58" s="741"/>
      <c r="AW58" s="774"/>
      <c r="AX58" s="774"/>
      <c r="AY58" s="775"/>
      <c r="AZ58" s="777"/>
      <c r="BA58" s="741"/>
      <c r="BB58" s="779"/>
      <c r="BC58" s="774"/>
      <c r="BD58" s="772"/>
      <c r="BE58" s="772"/>
    </row>
    <row r="59" spans="2:57" ht="15.95" hidden="1" customHeight="1" x14ac:dyDescent="0.25">
      <c r="B59" s="145"/>
      <c r="C59" s="145"/>
      <c r="D59" s="145"/>
      <c r="E59" s="145"/>
      <c r="F59" s="145"/>
      <c r="G59" s="145"/>
      <c r="H59" s="145"/>
      <c r="I59" s="145"/>
      <c r="J59" s="145"/>
      <c r="K59" s="145"/>
      <c r="L59" s="145"/>
      <c r="M59" s="145"/>
      <c r="N59" s="145"/>
      <c r="O59" s="145"/>
      <c r="P59" s="145"/>
      <c r="Q59" s="145"/>
      <c r="R59" s="145"/>
      <c r="S59" s="145"/>
      <c r="T59" s="145"/>
      <c r="U59" s="145"/>
      <c r="V59" s="145"/>
      <c r="W59" s="145"/>
      <c r="X59" s="145"/>
      <c r="Y59" s="145"/>
      <c r="Z59" s="145"/>
      <c r="AA59" s="145"/>
      <c r="AB59" s="145"/>
      <c r="AC59" s="145"/>
      <c r="AD59" s="145"/>
      <c r="AE59" s="145"/>
      <c r="AF59" s="145"/>
      <c r="AG59" s="145"/>
      <c r="AH59" s="145"/>
      <c r="AI59" s="145"/>
      <c r="AJ59" s="145"/>
      <c r="AK59" s="145"/>
      <c r="AL59" s="145"/>
      <c r="AM59" s="145"/>
      <c r="AN59" s="145"/>
      <c r="AO59" s="145"/>
      <c r="AP59" s="145"/>
      <c r="AQ59" s="145"/>
      <c r="AR59" s="145"/>
      <c r="AS59" s="67"/>
      <c r="AT59" s="67"/>
      <c r="AU59" s="702"/>
      <c r="AV59" s="709"/>
      <c r="AW59" s="707"/>
      <c r="AX59" s="707"/>
      <c r="AY59" s="776"/>
      <c r="AZ59" s="778"/>
      <c r="BA59" s="709"/>
      <c r="BB59" s="780"/>
      <c r="BC59" s="707"/>
      <c r="BD59" s="773"/>
      <c r="BE59" s="773"/>
    </row>
    <row r="60" spans="2:57" ht="15.95" hidden="1" customHeight="1" x14ac:dyDescent="0.25">
      <c r="B60" s="145"/>
      <c r="C60" s="145"/>
      <c r="D60" s="145"/>
      <c r="E60" s="145"/>
      <c r="F60" s="145"/>
      <c r="G60" s="145"/>
      <c r="H60" s="145"/>
      <c r="I60" s="145"/>
      <c r="J60" s="145"/>
      <c r="K60" s="145"/>
      <c r="L60" s="145"/>
      <c r="M60" s="145"/>
      <c r="N60" s="145"/>
      <c r="O60" s="145"/>
      <c r="P60" s="145"/>
      <c r="Q60" s="145"/>
      <c r="R60" s="145"/>
      <c r="S60" s="145"/>
      <c r="T60" s="145"/>
      <c r="U60" s="145"/>
      <c r="V60" s="145"/>
      <c r="W60" s="145"/>
      <c r="X60" s="145"/>
      <c r="Y60" s="145"/>
      <c r="Z60" s="145"/>
      <c r="AA60" s="145"/>
      <c r="AB60" s="145"/>
      <c r="AC60" s="145"/>
      <c r="AD60" s="145"/>
      <c r="AE60" s="145"/>
      <c r="AF60" s="145"/>
      <c r="AG60" s="145"/>
      <c r="AH60" s="145"/>
      <c r="AI60" s="145"/>
      <c r="AJ60" s="145"/>
      <c r="AK60" s="145"/>
      <c r="AL60" s="145"/>
      <c r="AM60" s="145"/>
      <c r="AN60" s="145"/>
      <c r="AO60" s="145"/>
      <c r="AP60" s="145"/>
      <c r="AQ60" s="145"/>
      <c r="AR60" s="145"/>
      <c r="AS60" s="67"/>
      <c r="AT60" s="67"/>
      <c r="AU60" s="740"/>
      <c r="AV60" s="741"/>
      <c r="AW60" s="774"/>
      <c r="AX60" s="774"/>
      <c r="AY60" s="775"/>
      <c r="AZ60" s="777"/>
      <c r="BA60" s="741"/>
      <c r="BB60" s="779"/>
      <c r="BC60" s="774"/>
      <c r="BD60" s="772"/>
      <c r="BE60" s="772"/>
    </row>
    <row r="61" spans="2:57" ht="15.95" hidden="1" customHeight="1" x14ac:dyDescent="0.25">
      <c r="B61" s="145"/>
      <c r="C61" s="145"/>
      <c r="D61" s="145"/>
      <c r="E61" s="145"/>
      <c r="F61" s="145"/>
      <c r="G61" s="145"/>
      <c r="H61" s="145"/>
      <c r="I61" s="145"/>
      <c r="J61" s="145"/>
      <c r="K61" s="145"/>
      <c r="L61" s="145"/>
      <c r="M61" s="145"/>
      <c r="N61" s="145"/>
      <c r="O61" s="145"/>
      <c r="P61" s="145"/>
      <c r="Q61" s="145"/>
      <c r="R61" s="145"/>
      <c r="S61" s="145"/>
      <c r="T61" s="145"/>
      <c r="U61" s="145"/>
      <c r="V61" s="145"/>
      <c r="W61" s="145"/>
      <c r="X61" s="145"/>
      <c r="Y61" s="145"/>
      <c r="Z61" s="145"/>
      <c r="AA61" s="145"/>
      <c r="AB61" s="145"/>
      <c r="AC61" s="145"/>
      <c r="AD61" s="145"/>
      <c r="AE61" s="145"/>
      <c r="AF61" s="145"/>
      <c r="AG61" s="145"/>
      <c r="AH61" s="145"/>
      <c r="AI61" s="145"/>
      <c r="AJ61" s="145"/>
      <c r="AK61" s="145"/>
      <c r="AL61" s="145"/>
      <c r="AM61" s="145"/>
      <c r="AN61" s="145"/>
      <c r="AO61" s="145"/>
      <c r="AP61" s="145"/>
      <c r="AQ61" s="145"/>
      <c r="AR61" s="145"/>
      <c r="AS61" s="67"/>
      <c r="AT61" s="67"/>
      <c r="AU61" s="702"/>
      <c r="AV61" s="709"/>
      <c r="AW61" s="707"/>
      <c r="AX61" s="707"/>
      <c r="AY61" s="776"/>
      <c r="AZ61" s="778"/>
      <c r="BA61" s="709"/>
      <c r="BB61" s="780"/>
      <c r="BC61" s="707"/>
      <c r="BD61" s="773"/>
      <c r="BE61" s="773"/>
    </row>
    <row r="62" spans="2:57" ht="15.95" hidden="1" customHeight="1" x14ac:dyDescent="0.25">
      <c r="B62" s="145"/>
      <c r="C62" s="145"/>
      <c r="D62" s="145"/>
      <c r="E62" s="145"/>
      <c r="F62" s="145"/>
      <c r="G62" s="145"/>
      <c r="H62" s="145"/>
      <c r="I62" s="145"/>
      <c r="J62" s="145"/>
      <c r="K62" s="145"/>
      <c r="L62" s="145"/>
      <c r="M62" s="145"/>
      <c r="N62" s="145"/>
      <c r="O62" s="145"/>
      <c r="P62" s="145"/>
      <c r="Q62" s="145"/>
      <c r="R62" s="145"/>
      <c r="S62" s="145"/>
      <c r="T62" s="145"/>
      <c r="U62" s="145"/>
      <c r="V62" s="145"/>
      <c r="W62" s="145"/>
      <c r="X62" s="145"/>
      <c r="Y62" s="145"/>
      <c r="Z62" s="145"/>
      <c r="AA62" s="145"/>
      <c r="AB62" s="145"/>
      <c r="AC62" s="145"/>
      <c r="AD62" s="145"/>
      <c r="AE62" s="145"/>
      <c r="AF62" s="145"/>
      <c r="AG62" s="145"/>
      <c r="AH62" s="145"/>
      <c r="AI62" s="145"/>
      <c r="AJ62" s="145"/>
      <c r="AK62" s="145"/>
      <c r="AL62" s="145"/>
      <c r="AM62" s="145"/>
      <c r="AN62" s="145"/>
      <c r="AO62" s="145"/>
      <c r="AP62" s="145"/>
      <c r="AQ62" s="145"/>
      <c r="AR62" s="145"/>
      <c r="AS62" s="67"/>
      <c r="AT62" s="67"/>
      <c r="AU62" s="740"/>
      <c r="AV62" s="741"/>
      <c r="AW62" s="774"/>
      <c r="AX62" s="774"/>
      <c r="AY62" s="775"/>
      <c r="AZ62" s="777"/>
      <c r="BA62" s="741"/>
      <c r="BB62" s="779"/>
      <c r="BC62" s="774"/>
      <c r="BD62" s="772"/>
      <c r="BE62" s="772"/>
    </row>
    <row r="63" spans="2:57" ht="15.95" hidden="1" customHeight="1" x14ac:dyDescent="0.25">
      <c r="B63" s="145"/>
      <c r="C63" s="145"/>
      <c r="D63" s="145"/>
      <c r="E63" s="145"/>
      <c r="F63" s="145"/>
      <c r="G63" s="145"/>
      <c r="H63" s="145"/>
      <c r="I63" s="145"/>
      <c r="J63" s="145"/>
      <c r="K63" s="145"/>
      <c r="L63" s="145"/>
      <c r="M63" s="145"/>
      <c r="N63" s="145"/>
      <c r="O63" s="145"/>
      <c r="P63" s="145"/>
      <c r="Q63" s="145"/>
      <c r="R63" s="145"/>
      <c r="S63" s="145"/>
      <c r="T63" s="145"/>
      <c r="U63" s="145"/>
      <c r="V63" s="145"/>
      <c r="W63" s="145"/>
      <c r="X63" s="145"/>
      <c r="Y63" s="145"/>
      <c r="Z63" s="145"/>
      <c r="AA63" s="145"/>
      <c r="AB63" s="145"/>
      <c r="AC63" s="145"/>
      <c r="AD63" s="145"/>
      <c r="AE63" s="145"/>
      <c r="AF63" s="145"/>
      <c r="AG63" s="145"/>
      <c r="AH63" s="145"/>
      <c r="AI63" s="145"/>
      <c r="AJ63" s="145"/>
      <c r="AK63" s="145"/>
      <c r="AL63" s="145"/>
      <c r="AM63" s="145"/>
      <c r="AN63" s="145"/>
      <c r="AO63" s="145"/>
      <c r="AP63" s="145"/>
      <c r="AQ63" s="145"/>
      <c r="AR63" s="145"/>
      <c r="AS63" s="67"/>
      <c r="AT63" s="67"/>
      <c r="AU63" s="702"/>
      <c r="AV63" s="709"/>
      <c r="AW63" s="707"/>
      <c r="AX63" s="707"/>
      <c r="AY63" s="776"/>
      <c r="AZ63" s="778"/>
      <c r="BA63" s="709"/>
      <c r="BB63" s="780"/>
      <c r="BC63" s="707"/>
      <c r="BD63" s="773"/>
      <c r="BE63" s="773"/>
    </row>
    <row r="64" spans="2:57" ht="15.95" hidden="1" customHeight="1" x14ac:dyDescent="0.25">
      <c r="B64" s="145"/>
      <c r="C64" s="145"/>
      <c r="D64" s="145"/>
      <c r="E64" s="145"/>
      <c r="F64" s="145"/>
      <c r="G64" s="145"/>
      <c r="H64" s="145"/>
      <c r="I64" s="145"/>
      <c r="J64" s="145"/>
      <c r="K64" s="145"/>
      <c r="L64" s="145"/>
      <c r="M64" s="145"/>
      <c r="N64" s="145"/>
      <c r="O64" s="145"/>
      <c r="P64" s="145"/>
      <c r="Q64" s="145"/>
      <c r="R64" s="145"/>
      <c r="S64" s="145"/>
      <c r="T64" s="145"/>
      <c r="U64" s="145"/>
      <c r="V64" s="145"/>
      <c r="W64" s="145"/>
      <c r="X64" s="145"/>
      <c r="Y64" s="145"/>
      <c r="Z64" s="145"/>
      <c r="AA64" s="145"/>
      <c r="AB64" s="145"/>
      <c r="AC64" s="145"/>
      <c r="AD64" s="145"/>
      <c r="AE64" s="145"/>
      <c r="AF64" s="145"/>
      <c r="AG64" s="145"/>
      <c r="AH64" s="145"/>
      <c r="AI64" s="145"/>
      <c r="AJ64" s="145"/>
      <c r="AK64" s="145"/>
      <c r="AL64" s="145"/>
      <c r="AM64" s="145"/>
      <c r="AN64" s="145"/>
      <c r="AO64" s="145"/>
      <c r="AP64" s="145"/>
      <c r="AQ64" s="145"/>
      <c r="AR64" s="145"/>
      <c r="AS64" s="67"/>
      <c r="AT64" s="67"/>
      <c r="AU64" s="740"/>
      <c r="AV64" s="741"/>
      <c r="AW64" s="774"/>
      <c r="AX64" s="774"/>
      <c r="AY64" s="775"/>
      <c r="AZ64" s="777"/>
      <c r="BA64" s="741"/>
      <c r="BB64" s="779"/>
      <c r="BC64" s="774"/>
      <c r="BD64" s="772"/>
      <c r="BE64" s="772"/>
    </row>
    <row r="65" spans="2:57" ht="15.95" hidden="1" customHeight="1" x14ac:dyDescent="0.25">
      <c r="B65" s="145"/>
      <c r="C65" s="145"/>
      <c r="D65" s="145"/>
      <c r="E65" s="145"/>
      <c r="F65" s="145"/>
      <c r="G65" s="145"/>
      <c r="H65" s="145"/>
      <c r="I65" s="145"/>
      <c r="J65" s="145"/>
      <c r="K65" s="145"/>
      <c r="L65" s="145"/>
      <c r="M65" s="145"/>
      <c r="N65" s="145"/>
      <c r="O65" s="145"/>
      <c r="P65" s="145"/>
      <c r="Q65" s="145"/>
      <c r="R65" s="145"/>
      <c r="S65" s="145"/>
      <c r="T65" s="145"/>
      <c r="U65" s="145"/>
      <c r="V65" s="145"/>
      <c r="W65" s="145"/>
      <c r="X65" s="145"/>
      <c r="Y65" s="145"/>
      <c r="Z65" s="145"/>
      <c r="AA65" s="145"/>
      <c r="AB65" s="145"/>
      <c r="AC65" s="145"/>
      <c r="AD65" s="145"/>
      <c r="AE65" s="145"/>
      <c r="AF65" s="145"/>
      <c r="AG65" s="145"/>
      <c r="AH65" s="145"/>
      <c r="AI65" s="145"/>
      <c r="AJ65" s="145"/>
      <c r="AK65" s="145"/>
      <c r="AL65" s="145"/>
      <c r="AM65" s="145"/>
      <c r="AN65" s="145"/>
      <c r="AO65" s="145"/>
      <c r="AP65" s="145"/>
      <c r="AQ65" s="145"/>
      <c r="AR65" s="145"/>
      <c r="AS65" s="67"/>
      <c r="AT65" s="67"/>
      <c r="AU65" s="702"/>
      <c r="AV65" s="709"/>
      <c r="AW65" s="707"/>
      <c r="AX65" s="707"/>
      <c r="AY65" s="776"/>
      <c r="AZ65" s="778"/>
      <c r="BA65" s="709"/>
      <c r="BB65" s="780"/>
      <c r="BC65" s="707"/>
      <c r="BD65" s="773"/>
      <c r="BE65" s="773"/>
    </row>
    <row r="66" spans="2:57" ht="15.95" hidden="1" customHeight="1" x14ac:dyDescent="0.25">
      <c r="B66" s="145"/>
      <c r="C66" s="145"/>
      <c r="D66" s="145"/>
      <c r="E66" s="145"/>
      <c r="F66" s="145"/>
      <c r="G66" s="145"/>
      <c r="H66" s="145"/>
      <c r="I66" s="145"/>
      <c r="J66" s="145"/>
      <c r="K66" s="145"/>
      <c r="L66" s="145"/>
      <c r="M66" s="145"/>
      <c r="N66" s="145"/>
      <c r="O66" s="145"/>
      <c r="P66" s="145"/>
      <c r="Q66" s="145"/>
      <c r="R66" s="145"/>
      <c r="S66" s="145"/>
      <c r="T66" s="145"/>
      <c r="U66" s="145"/>
      <c r="V66" s="145"/>
      <c r="W66" s="145"/>
      <c r="X66" s="145"/>
      <c r="Y66" s="145"/>
      <c r="Z66" s="145"/>
      <c r="AA66" s="145"/>
      <c r="AB66" s="145"/>
      <c r="AC66" s="145"/>
      <c r="AD66" s="145"/>
      <c r="AE66" s="145"/>
      <c r="AF66" s="145"/>
      <c r="AG66" s="145"/>
      <c r="AH66" s="145"/>
      <c r="AI66" s="145"/>
      <c r="AJ66" s="145"/>
      <c r="AK66" s="145"/>
      <c r="AL66" s="145"/>
      <c r="AM66" s="145"/>
      <c r="AN66" s="145"/>
      <c r="AO66" s="145"/>
      <c r="AP66" s="145"/>
      <c r="AQ66" s="145"/>
      <c r="AR66" s="145"/>
      <c r="AS66" s="67"/>
      <c r="AT66" s="67"/>
      <c r="AU66" s="740"/>
      <c r="AV66" s="741"/>
      <c r="AW66" s="774"/>
      <c r="AX66" s="774"/>
      <c r="AY66" s="775"/>
      <c r="AZ66" s="777"/>
      <c r="BA66" s="741"/>
      <c r="BB66" s="779"/>
      <c r="BC66" s="774"/>
      <c r="BD66" s="772"/>
      <c r="BE66" s="772"/>
    </row>
    <row r="67" spans="2:57" ht="15.95" hidden="1" customHeight="1" x14ac:dyDescent="0.25">
      <c r="B67" s="145"/>
      <c r="C67" s="145"/>
      <c r="D67" s="145"/>
      <c r="E67" s="145"/>
      <c r="F67" s="145"/>
      <c r="G67" s="145"/>
      <c r="H67" s="145"/>
      <c r="I67" s="145"/>
      <c r="J67" s="145"/>
      <c r="K67" s="145"/>
      <c r="L67" s="145"/>
      <c r="M67" s="145"/>
      <c r="N67" s="145"/>
      <c r="O67" s="145"/>
      <c r="P67" s="145"/>
      <c r="Q67" s="145"/>
      <c r="R67" s="145"/>
      <c r="S67" s="145"/>
      <c r="T67" s="145"/>
      <c r="U67" s="145"/>
      <c r="V67" s="145"/>
      <c r="W67" s="145"/>
      <c r="X67" s="145"/>
      <c r="Y67" s="145"/>
      <c r="Z67" s="145"/>
      <c r="AA67" s="145"/>
      <c r="AB67" s="145"/>
      <c r="AC67" s="145"/>
      <c r="AD67" s="145"/>
      <c r="AE67" s="145"/>
      <c r="AF67" s="145"/>
      <c r="AG67" s="145"/>
      <c r="AH67" s="145"/>
      <c r="AI67" s="145"/>
      <c r="AJ67" s="145"/>
      <c r="AK67" s="145"/>
      <c r="AL67" s="145"/>
      <c r="AM67" s="145"/>
      <c r="AN67" s="145"/>
      <c r="AO67" s="145"/>
      <c r="AP67" s="145"/>
      <c r="AQ67" s="145"/>
      <c r="AR67" s="145"/>
      <c r="AS67" s="67"/>
      <c r="AT67" s="67"/>
      <c r="AU67" s="702"/>
      <c r="AV67" s="709"/>
      <c r="AW67" s="707"/>
      <c r="AX67" s="707"/>
      <c r="AY67" s="776"/>
      <c r="AZ67" s="778"/>
      <c r="BA67" s="709"/>
      <c r="BB67" s="780"/>
      <c r="BC67" s="707"/>
      <c r="BD67" s="773"/>
      <c r="BE67" s="773"/>
    </row>
    <row r="68" spans="2:57" ht="15.95" hidden="1" customHeight="1" x14ac:dyDescent="0.25">
      <c r="B68" s="145"/>
      <c r="C68" s="145"/>
      <c r="D68" s="145"/>
      <c r="E68" s="145"/>
      <c r="F68" s="145"/>
      <c r="G68" s="145"/>
      <c r="H68" s="145"/>
      <c r="I68" s="145"/>
      <c r="J68" s="145"/>
      <c r="K68" s="145"/>
      <c r="L68" s="145"/>
      <c r="M68" s="145"/>
      <c r="N68" s="145"/>
      <c r="O68" s="145"/>
      <c r="P68" s="145"/>
      <c r="Q68" s="145"/>
      <c r="R68" s="145"/>
      <c r="S68" s="145"/>
      <c r="T68" s="145"/>
      <c r="U68" s="145"/>
      <c r="V68" s="145"/>
      <c r="W68" s="145"/>
      <c r="X68" s="145"/>
      <c r="Y68" s="145"/>
      <c r="Z68" s="145"/>
      <c r="AA68" s="145"/>
      <c r="AB68" s="145"/>
      <c r="AC68" s="145"/>
      <c r="AD68" s="145"/>
      <c r="AE68" s="145"/>
      <c r="AF68" s="145"/>
      <c r="AG68" s="145"/>
      <c r="AH68" s="145"/>
      <c r="AI68" s="145"/>
      <c r="AJ68" s="145"/>
      <c r="AK68" s="145"/>
      <c r="AL68" s="145"/>
      <c r="AM68" s="145"/>
      <c r="AN68" s="145"/>
      <c r="AO68" s="145"/>
      <c r="AP68" s="145"/>
      <c r="AQ68" s="145"/>
      <c r="AR68" s="145"/>
      <c r="AS68" s="67"/>
      <c r="AT68" s="67"/>
      <c r="AU68" s="740"/>
      <c r="AV68" s="741"/>
      <c r="AW68" s="774"/>
      <c r="AX68" s="774"/>
      <c r="AY68" s="775"/>
      <c r="AZ68" s="777"/>
      <c r="BA68" s="741"/>
      <c r="BB68" s="779"/>
      <c r="BC68" s="774"/>
      <c r="BD68" s="772"/>
      <c r="BE68" s="772"/>
    </row>
    <row r="69" spans="2:57" ht="15.95" hidden="1" customHeight="1" x14ac:dyDescent="0.25">
      <c r="B69" s="145"/>
      <c r="C69" s="145"/>
      <c r="D69" s="145"/>
      <c r="E69" s="145"/>
      <c r="F69" s="145"/>
      <c r="G69" s="145"/>
      <c r="H69" s="145"/>
      <c r="I69" s="145"/>
      <c r="J69" s="145"/>
      <c r="K69" s="145"/>
      <c r="L69" s="145"/>
      <c r="M69" s="145"/>
      <c r="N69" s="145"/>
      <c r="O69" s="145"/>
      <c r="P69" s="145"/>
      <c r="Q69" s="145"/>
      <c r="R69" s="145"/>
      <c r="S69" s="145"/>
      <c r="T69" s="145"/>
      <c r="U69" s="145"/>
      <c r="V69" s="145"/>
      <c r="W69" s="145"/>
      <c r="X69" s="145"/>
      <c r="Y69" s="145"/>
      <c r="Z69" s="145"/>
      <c r="AA69" s="145"/>
      <c r="AB69" s="145"/>
      <c r="AC69" s="145"/>
      <c r="AD69" s="145"/>
      <c r="AE69" s="145"/>
      <c r="AF69" s="145"/>
      <c r="AG69" s="145"/>
      <c r="AH69" s="145"/>
      <c r="AI69" s="145"/>
      <c r="AJ69" s="145"/>
      <c r="AK69" s="145"/>
      <c r="AL69" s="145"/>
      <c r="AM69" s="145"/>
      <c r="AN69" s="145"/>
      <c r="AO69" s="145"/>
      <c r="AP69" s="145"/>
      <c r="AQ69" s="145"/>
      <c r="AR69" s="145"/>
      <c r="AS69" s="67"/>
      <c r="AT69" s="67"/>
      <c r="AU69" s="702"/>
      <c r="AV69" s="709"/>
      <c r="AW69" s="707"/>
      <c r="AX69" s="707"/>
      <c r="AY69" s="776"/>
      <c r="AZ69" s="778"/>
      <c r="BA69" s="709"/>
      <c r="BB69" s="780"/>
      <c r="BC69" s="707"/>
      <c r="BD69" s="773"/>
      <c r="BE69" s="773"/>
    </row>
    <row r="70" spans="2:57" ht="15.95" hidden="1" customHeight="1" x14ac:dyDescent="0.25">
      <c r="B70" s="145"/>
      <c r="C70" s="145"/>
      <c r="D70" s="145"/>
      <c r="E70" s="145"/>
      <c r="F70" s="145"/>
      <c r="G70" s="145"/>
      <c r="H70" s="145"/>
      <c r="I70" s="145"/>
      <c r="J70" s="145"/>
      <c r="K70" s="145"/>
      <c r="L70" s="145"/>
      <c r="M70" s="145"/>
      <c r="N70" s="145"/>
      <c r="O70" s="145"/>
      <c r="P70" s="145"/>
      <c r="Q70" s="145"/>
      <c r="R70" s="145"/>
      <c r="S70" s="145"/>
      <c r="T70" s="145"/>
      <c r="U70" s="145"/>
      <c r="V70" s="145"/>
      <c r="W70" s="145"/>
      <c r="X70" s="145"/>
      <c r="Y70" s="145"/>
      <c r="Z70" s="145"/>
      <c r="AA70" s="145"/>
      <c r="AB70" s="145"/>
      <c r="AC70" s="145"/>
      <c r="AD70" s="145"/>
      <c r="AE70" s="145"/>
      <c r="AF70" s="145"/>
      <c r="AG70" s="145"/>
      <c r="AH70" s="145"/>
      <c r="AI70" s="145"/>
      <c r="AJ70" s="145"/>
      <c r="AK70" s="145"/>
      <c r="AL70" s="145"/>
      <c r="AM70" s="145"/>
      <c r="AN70" s="145"/>
      <c r="AO70" s="145"/>
      <c r="AP70" s="145"/>
      <c r="AQ70" s="145"/>
      <c r="AR70" s="145"/>
      <c r="AS70" s="67"/>
      <c r="AT70" s="67"/>
      <c r="AU70" s="740"/>
      <c r="AV70" s="741"/>
      <c r="AW70" s="774"/>
      <c r="AX70" s="774"/>
      <c r="AY70" s="775"/>
      <c r="AZ70" s="777"/>
      <c r="BA70" s="741"/>
      <c r="BB70" s="779"/>
      <c r="BC70" s="774"/>
      <c r="BD70" s="772"/>
      <c r="BE70" s="772"/>
    </row>
    <row r="71" spans="2:57" ht="15.95" hidden="1" customHeight="1" x14ac:dyDescent="0.25">
      <c r="B71" s="145"/>
      <c r="C71" s="145"/>
      <c r="D71" s="145"/>
      <c r="E71" s="145"/>
      <c r="F71" s="145"/>
      <c r="G71" s="145"/>
      <c r="H71" s="145"/>
      <c r="I71" s="145"/>
      <c r="J71" s="145"/>
      <c r="K71" s="145"/>
      <c r="L71" s="145"/>
      <c r="M71" s="145"/>
      <c r="N71" s="145"/>
      <c r="O71" s="145"/>
      <c r="P71" s="145"/>
      <c r="Q71" s="145"/>
      <c r="R71" s="145"/>
      <c r="S71" s="145"/>
      <c r="T71" s="145"/>
      <c r="U71" s="145"/>
      <c r="V71" s="145"/>
      <c r="W71" s="145"/>
      <c r="X71" s="145"/>
      <c r="Y71" s="145"/>
      <c r="Z71" s="145"/>
      <c r="AA71" s="145"/>
      <c r="AB71" s="145"/>
      <c r="AC71" s="145"/>
      <c r="AD71" s="145"/>
      <c r="AE71" s="145"/>
      <c r="AF71" s="145"/>
      <c r="AG71" s="145"/>
      <c r="AH71" s="145"/>
      <c r="AI71" s="145"/>
      <c r="AJ71" s="145"/>
      <c r="AK71" s="145"/>
      <c r="AL71" s="145"/>
      <c r="AM71" s="145"/>
      <c r="AN71" s="145"/>
      <c r="AO71" s="145"/>
      <c r="AP71" s="145"/>
      <c r="AQ71" s="145"/>
      <c r="AR71" s="145"/>
      <c r="AS71" s="67"/>
      <c r="AT71" s="67"/>
      <c r="AU71" s="702"/>
      <c r="AV71" s="709"/>
      <c r="AW71" s="707"/>
      <c r="AX71" s="707"/>
      <c r="AY71" s="776"/>
      <c r="AZ71" s="778"/>
      <c r="BA71" s="709"/>
      <c r="BB71" s="780"/>
      <c r="BC71" s="707"/>
      <c r="BD71" s="773"/>
      <c r="BE71" s="773"/>
    </row>
    <row r="72" spans="2:57" ht="15.95" hidden="1" customHeight="1" x14ac:dyDescent="0.25">
      <c r="B72" s="145"/>
      <c r="C72" s="145"/>
      <c r="D72" s="145"/>
      <c r="E72" s="145"/>
      <c r="F72" s="145"/>
      <c r="G72" s="145"/>
      <c r="H72" s="145"/>
      <c r="I72" s="145"/>
      <c r="J72" s="145"/>
      <c r="K72" s="145"/>
      <c r="L72" s="145"/>
      <c r="M72" s="145"/>
      <c r="N72" s="145"/>
      <c r="O72" s="145"/>
      <c r="P72" s="145"/>
      <c r="Q72" s="145"/>
      <c r="R72" s="145"/>
      <c r="S72" s="145"/>
      <c r="T72" s="145"/>
      <c r="U72" s="145"/>
      <c r="V72" s="145"/>
      <c r="W72" s="145"/>
      <c r="X72" s="145"/>
      <c r="Y72" s="145"/>
      <c r="Z72" s="145"/>
      <c r="AA72" s="145"/>
      <c r="AB72" s="145"/>
      <c r="AC72" s="145"/>
      <c r="AD72" s="145"/>
      <c r="AE72" s="145"/>
      <c r="AF72" s="145"/>
      <c r="AG72" s="145"/>
      <c r="AH72" s="145"/>
      <c r="AI72" s="145"/>
      <c r="AJ72" s="145"/>
      <c r="AK72" s="145"/>
      <c r="AL72" s="145"/>
      <c r="AM72" s="145"/>
      <c r="AN72" s="145"/>
      <c r="AO72" s="145"/>
      <c r="AP72" s="145"/>
      <c r="AQ72" s="145"/>
      <c r="AR72" s="145"/>
      <c r="AS72" s="67"/>
      <c r="AT72" s="67"/>
      <c r="AU72" s="740"/>
      <c r="AV72" s="741"/>
      <c r="AW72" s="774"/>
      <c r="AX72" s="774"/>
      <c r="AY72" s="775"/>
      <c r="AZ72" s="777"/>
      <c r="BA72" s="741"/>
      <c r="BB72" s="779"/>
      <c r="BC72" s="774"/>
      <c r="BD72" s="772"/>
      <c r="BE72" s="772"/>
    </row>
    <row r="73" spans="2:57" ht="15.95" hidden="1" customHeight="1" x14ac:dyDescent="0.25">
      <c r="B73" s="145"/>
      <c r="C73" s="145"/>
      <c r="D73" s="145"/>
      <c r="E73" s="145"/>
      <c r="F73" s="145"/>
      <c r="G73" s="145"/>
      <c r="H73" s="145"/>
      <c r="I73" s="145"/>
      <c r="J73" s="145"/>
      <c r="K73" s="145"/>
      <c r="L73" s="145"/>
      <c r="M73" s="145"/>
      <c r="N73" s="145"/>
      <c r="O73" s="145"/>
      <c r="P73" s="145"/>
      <c r="Q73" s="145"/>
      <c r="R73" s="145"/>
      <c r="S73" s="145"/>
      <c r="T73" s="145"/>
      <c r="U73" s="145"/>
      <c r="V73" s="145"/>
      <c r="W73" s="145"/>
      <c r="X73" s="145"/>
      <c r="Y73" s="145"/>
      <c r="Z73" s="145"/>
      <c r="AA73" s="145"/>
      <c r="AB73" s="145"/>
      <c r="AC73" s="145"/>
      <c r="AD73" s="145"/>
      <c r="AE73" s="145"/>
      <c r="AF73" s="145"/>
      <c r="AG73" s="145"/>
      <c r="AH73" s="145"/>
      <c r="AI73" s="145"/>
      <c r="AJ73" s="145"/>
      <c r="AK73" s="145"/>
      <c r="AL73" s="145"/>
      <c r="AM73" s="145"/>
      <c r="AN73" s="145"/>
      <c r="AO73" s="145"/>
      <c r="AP73" s="145"/>
      <c r="AQ73" s="145"/>
      <c r="AR73" s="145"/>
      <c r="AS73" s="67"/>
      <c r="AT73" s="67"/>
      <c r="AU73" s="702"/>
      <c r="AV73" s="709"/>
      <c r="AW73" s="707"/>
      <c r="AX73" s="707"/>
      <c r="AY73" s="776"/>
      <c r="AZ73" s="778"/>
      <c r="BA73" s="709"/>
      <c r="BB73" s="780"/>
      <c r="BC73" s="707"/>
      <c r="BD73" s="773"/>
      <c r="BE73" s="773"/>
    </row>
    <row r="74" spans="2:57" ht="15.95" hidden="1" customHeight="1" x14ac:dyDescent="0.25">
      <c r="B74" s="145"/>
      <c r="C74" s="145"/>
      <c r="D74" s="145"/>
      <c r="E74" s="145"/>
      <c r="F74" s="145"/>
      <c r="G74" s="145"/>
      <c r="H74" s="145"/>
      <c r="I74" s="145"/>
      <c r="J74" s="145"/>
      <c r="K74" s="145"/>
      <c r="L74" s="145"/>
      <c r="M74" s="145"/>
      <c r="N74" s="145"/>
      <c r="O74" s="145"/>
      <c r="P74" s="145"/>
      <c r="Q74" s="145"/>
      <c r="R74" s="145"/>
      <c r="S74" s="145"/>
      <c r="T74" s="145"/>
      <c r="U74" s="145"/>
      <c r="V74" s="145"/>
      <c r="W74" s="145"/>
      <c r="X74" s="145"/>
      <c r="Y74" s="145"/>
      <c r="Z74" s="145"/>
      <c r="AA74" s="145"/>
      <c r="AB74" s="145"/>
      <c r="AC74" s="145"/>
      <c r="AD74" s="145"/>
      <c r="AE74" s="145"/>
      <c r="AF74" s="145"/>
      <c r="AG74" s="145"/>
      <c r="AH74" s="145"/>
      <c r="AI74" s="145"/>
      <c r="AJ74" s="145"/>
      <c r="AK74" s="145"/>
      <c r="AL74" s="145"/>
      <c r="AM74" s="145"/>
      <c r="AN74" s="145"/>
      <c r="AO74" s="145"/>
      <c r="AP74" s="145"/>
      <c r="AQ74" s="145"/>
      <c r="AR74" s="145"/>
      <c r="AS74" s="67"/>
      <c r="AT74" s="67"/>
      <c r="AU74" s="740"/>
      <c r="AV74" s="741"/>
      <c r="AW74" s="774"/>
      <c r="AX74" s="774"/>
      <c r="AY74" s="775"/>
      <c r="AZ74" s="777"/>
      <c r="BA74" s="741"/>
      <c r="BB74" s="779"/>
      <c r="BC74" s="774"/>
      <c r="BD74" s="772"/>
      <c r="BE74" s="772"/>
    </row>
    <row r="75" spans="2:57" ht="15.95" hidden="1" customHeight="1" x14ac:dyDescent="0.25">
      <c r="B75" s="145"/>
      <c r="C75" s="145"/>
      <c r="D75" s="145"/>
      <c r="E75" s="145"/>
      <c r="F75" s="145"/>
      <c r="G75" s="145"/>
      <c r="H75" s="145"/>
      <c r="I75" s="145"/>
      <c r="J75" s="145"/>
      <c r="K75" s="145"/>
      <c r="L75" s="145"/>
      <c r="M75" s="145"/>
      <c r="N75" s="145"/>
      <c r="O75" s="145"/>
      <c r="P75" s="145"/>
      <c r="Q75" s="145"/>
      <c r="R75" s="145"/>
      <c r="S75" s="145"/>
      <c r="T75" s="145"/>
      <c r="U75" s="145"/>
      <c r="V75" s="145"/>
      <c r="W75" s="145"/>
      <c r="X75" s="145"/>
      <c r="Y75" s="145"/>
      <c r="Z75" s="145"/>
      <c r="AA75" s="145"/>
      <c r="AB75" s="145"/>
      <c r="AC75" s="145"/>
      <c r="AD75" s="145"/>
      <c r="AE75" s="145"/>
      <c r="AF75" s="145"/>
      <c r="AG75" s="145"/>
      <c r="AH75" s="145"/>
      <c r="AI75" s="145"/>
      <c r="AJ75" s="145"/>
      <c r="AK75" s="145"/>
      <c r="AL75" s="145"/>
      <c r="AM75" s="145"/>
      <c r="AN75" s="145"/>
      <c r="AO75" s="145"/>
      <c r="AP75" s="145"/>
      <c r="AQ75" s="145"/>
      <c r="AR75" s="145"/>
      <c r="AS75" s="67"/>
      <c r="AT75" s="67"/>
      <c r="AU75" s="702"/>
      <c r="AV75" s="709"/>
      <c r="AW75" s="707"/>
      <c r="AX75" s="707"/>
      <c r="AY75" s="776"/>
      <c r="AZ75" s="778"/>
      <c r="BA75" s="709"/>
      <c r="BB75" s="780"/>
      <c r="BC75" s="707"/>
      <c r="BD75" s="773"/>
      <c r="BE75" s="773"/>
    </row>
    <row r="76" spans="2:57" ht="15.95" hidden="1" customHeight="1" x14ac:dyDescent="0.25">
      <c r="B76" s="145"/>
      <c r="C76" s="145"/>
      <c r="D76" s="145"/>
      <c r="E76" s="145"/>
      <c r="F76" s="145"/>
      <c r="G76" s="145"/>
      <c r="H76" s="145"/>
      <c r="I76" s="145"/>
      <c r="J76" s="145"/>
      <c r="K76" s="145"/>
      <c r="L76" s="145"/>
      <c r="M76" s="145"/>
      <c r="N76" s="145"/>
      <c r="O76" s="145"/>
      <c r="P76" s="145"/>
      <c r="Q76" s="145"/>
      <c r="R76" s="145"/>
      <c r="S76" s="145"/>
      <c r="T76" s="145"/>
      <c r="U76" s="145"/>
      <c r="V76" s="145"/>
      <c r="W76" s="145"/>
      <c r="X76" s="145"/>
      <c r="Y76" s="145"/>
      <c r="Z76" s="145"/>
      <c r="AA76" s="145"/>
      <c r="AB76" s="145"/>
      <c r="AC76" s="145"/>
      <c r="AD76" s="145"/>
      <c r="AE76" s="145"/>
      <c r="AF76" s="145"/>
      <c r="AG76" s="145"/>
      <c r="AH76" s="145"/>
      <c r="AI76" s="145"/>
      <c r="AJ76" s="145"/>
      <c r="AK76" s="145"/>
      <c r="AL76" s="145"/>
      <c r="AM76" s="145"/>
      <c r="AN76" s="145"/>
      <c r="AO76" s="145"/>
      <c r="AP76" s="145"/>
      <c r="AQ76" s="145"/>
      <c r="AR76" s="145"/>
      <c r="AS76" s="67"/>
      <c r="AT76" s="67"/>
      <c r="AU76" s="740"/>
      <c r="AV76" s="741"/>
      <c r="AW76" s="774"/>
      <c r="AX76" s="774"/>
      <c r="AY76" s="775"/>
      <c r="AZ76" s="777"/>
      <c r="BA76" s="741"/>
      <c r="BB76" s="779"/>
      <c r="BC76" s="774"/>
      <c r="BD76" s="772"/>
      <c r="BE76" s="772"/>
    </row>
    <row r="77" spans="2:57" ht="15.95" hidden="1" customHeight="1" x14ac:dyDescent="0.25">
      <c r="B77" s="145"/>
      <c r="C77" s="145"/>
      <c r="D77" s="145"/>
      <c r="E77" s="145"/>
      <c r="F77" s="145"/>
      <c r="G77" s="145"/>
      <c r="H77" s="145"/>
      <c r="I77" s="145"/>
      <c r="J77" s="145"/>
      <c r="K77" s="145"/>
      <c r="L77" s="145"/>
      <c r="M77" s="145"/>
      <c r="N77" s="145"/>
      <c r="O77" s="145"/>
      <c r="P77" s="145"/>
      <c r="Q77" s="145"/>
      <c r="R77" s="145"/>
      <c r="S77" s="145"/>
      <c r="T77" s="145"/>
      <c r="U77" s="145"/>
      <c r="V77" s="145"/>
      <c r="W77" s="145"/>
      <c r="X77" s="145"/>
      <c r="Y77" s="145"/>
      <c r="Z77" s="145"/>
      <c r="AA77" s="145"/>
      <c r="AB77" s="145"/>
      <c r="AC77" s="145"/>
      <c r="AD77" s="145"/>
      <c r="AE77" s="145"/>
      <c r="AF77" s="145"/>
      <c r="AG77" s="145"/>
      <c r="AH77" s="145"/>
      <c r="AI77" s="145"/>
      <c r="AJ77" s="145"/>
      <c r="AK77" s="145"/>
      <c r="AL77" s="145"/>
      <c r="AM77" s="145"/>
      <c r="AN77" s="145"/>
      <c r="AO77" s="145"/>
      <c r="AP77" s="145"/>
      <c r="AQ77" s="145"/>
      <c r="AR77" s="145"/>
      <c r="AS77" s="67"/>
      <c r="AT77" s="67"/>
      <c r="AU77" s="702"/>
      <c r="AV77" s="709"/>
      <c r="AW77" s="707"/>
      <c r="AX77" s="707"/>
      <c r="AY77" s="776"/>
      <c r="AZ77" s="778"/>
      <c r="BA77" s="709"/>
      <c r="BB77" s="780"/>
      <c r="BC77" s="707"/>
      <c r="BD77" s="773"/>
      <c r="BE77" s="773"/>
    </row>
    <row r="78" spans="2:57" ht="15.95" hidden="1" customHeight="1" x14ac:dyDescent="0.25">
      <c r="B78" s="787">
        <v>31</v>
      </c>
      <c r="C78" s="17"/>
      <c r="D78" s="17"/>
      <c r="E78" s="17"/>
      <c r="F78" s="17"/>
      <c r="G78" s="17"/>
      <c r="H78" s="17"/>
      <c r="I78" s="17"/>
      <c r="J78" s="17"/>
      <c r="K78" s="17"/>
      <c r="L78" s="17"/>
      <c r="M78" s="17"/>
      <c r="N78" s="17"/>
      <c r="O78" s="17"/>
      <c r="P78" s="17"/>
      <c r="Q78" s="17"/>
      <c r="R78" s="17"/>
      <c r="S78" s="17"/>
      <c r="T78" s="17"/>
      <c r="U78" s="17"/>
      <c r="V78" s="17"/>
      <c r="W78" s="17"/>
      <c r="X78" s="17"/>
      <c r="Y78" s="17"/>
      <c r="Z78" s="17"/>
      <c r="AA78" s="17"/>
      <c r="AB78" s="17"/>
      <c r="AC78" s="17"/>
      <c r="AD78" s="17"/>
      <c r="AE78" s="17"/>
      <c r="AF78" s="17"/>
      <c r="AG78" s="17"/>
      <c r="AH78" s="17"/>
      <c r="AI78" s="17"/>
      <c r="AJ78" s="17"/>
      <c r="AK78" s="17"/>
      <c r="AL78" s="17"/>
      <c r="AM78" s="17"/>
      <c r="AN78" s="17"/>
      <c r="AO78" s="17"/>
      <c r="AP78" s="17"/>
      <c r="AQ78" s="17"/>
    </row>
    <row r="79" spans="2:57" ht="15.95" hidden="1" customHeight="1" x14ac:dyDescent="0.25">
      <c r="B79" s="787"/>
      <c r="C79" s="17"/>
      <c r="D79" s="17"/>
      <c r="E79" s="17"/>
      <c r="F79" s="17"/>
      <c r="G79" s="17"/>
      <c r="H79" s="17"/>
      <c r="I79" s="17"/>
      <c r="J79" s="17"/>
      <c r="K79" s="17"/>
      <c r="L79" s="17"/>
      <c r="M79" s="17"/>
      <c r="N79" s="17"/>
      <c r="O79" s="17"/>
      <c r="P79" s="17"/>
      <c r="Q79" s="17"/>
      <c r="R79" s="17"/>
      <c r="S79" s="17"/>
      <c r="T79" s="17"/>
      <c r="U79" s="17"/>
      <c r="V79" s="17"/>
      <c r="W79" s="17"/>
      <c r="X79" s="17"/>
      <c r="Y79" s="17"/>
      <c r="Z79" s="17"/>
      <c r="AA79" s="17"/>
      <c r="AB79" s="17"/>
      <c r="AC79" s="17"/>
      <c r="AD79" s="17"/>
      <c r="AE79" s="17"/>
      <c r="AF79" s="17"/>
      <c r="AG79" s="17"/>
      <c r="AH79" s="17"/>
      <c r="AI79" s="17"/>
      <c r="AJ79" s="17"/>
      <c r="AK79" s="17"/>
      <c r="AL79" s="17"/>
      <c r="AM79" s="17"/>
      <c r="AN79" s="17"/>
      <c r="AO79" s="17"/>
      <c r="AP79" s="17"/>
      <c r="AQ79" s="17"/>
    </row>
    <row r="80" spans="2:57" ht="15.95" hidden="1" customHeight="1" x14ac:dyDescent="0.25">
      <c r="B80" s="787">
        <v>32</v>
      </c>
      <c r="C80" s="17"/>
      <c r="D80" s="17"/>
      <c r="E80" s="17"/>
      <c r="F80" s="17"/>
      <c r="G80" s="17"/>
      <c r="H80" s="17"/>
      <c r="I80" s="17"/>
      <c r="J80" s="17"/>
      <c r="K80" s="17"/>
      <c r="L80" s="17"/>
      <c r="M80" s="17"/>
      <c r="N80" s="17"/>
      <c r="O80" s="17"/>
      <c r="P80" s="17"/>
      <c r="Q80" s="17"/>
      <c r="R80" s="17"/>
      <c r="S80" s="17"/>
      <c r="T80" s="17"/>
      <c r="U80" s="17"/>
      <c r="V80" s="17"/>
      <c r="W80" s="17"/>
      <c r="X80" s="17"/>
      <c r="Y80" s="17"/>
      <c r="Z80" s="17"/>
      <c r="AA80" s="17"/>
      <c r="AB80" s="17"/>
      <c r="AC80" s="17"/>
      <c r="AD80" s="17"/>
      <c r="AE80" s="17"/>
      <c r="AF80" s="17"/>
      <c r="AG80" s="17"/>
      <c r="AH80" s="17"/>
      <c r="AI80" s="17"/>
      <c r="AJ80" s="17"/>
      <c r="AK80" s="17"/>
      <c r="AL80" s="17"/>
      <c r="AM80" s="17"/>
      <c r="AN80" s="17"/>
      <c r="AO80" s="17"/>
      <c r="AP80" s="17"/>
      <c r="AQ80" s="17"/>
    </row>
    <row r="81" spans="2:43" ht="15.95" hidden="1" customHeight="1" x14ac:dyDescent="0.25">
      <c r="B81" s="787"/>
      <c r="C81" s="17"/>
      <c r="D81" s="17"/>
      <c r="E81" s="17"/>
      <c r="F81" s="17"/>
      <c r="G81" s="17"/>
      <c r="H81" s="17"/>
      <c r="I81" s="17"/>
      <c r="J81" s="17"/>
      <c r="K81" s="17"/>
      <c r="L81" s="17"/>
      <c r="M81" s="17"/>
      <c r="N81" s="17"/>
      <c r="O81" s="17"/>
      <c r="P81" s="17"/>
      <c r="Q81" s="17"/>
      <c r="R81" s="17"/>
      <c r="S81" s="17"/>
      <c r="T81" s="17"/>
      <c r="U81" s="17"/>
      <c r="V81" s="17"/>
      <c r="W81" s="17"/>
      <c r="X81" s="17"/>
      <c r="Y81" s="17"/>
      <c r="Z81" s="17"/>
      <c r="AA81" s="17"/>
      <c r="AB81" s="17"/>
      <c r="AC81" s="17"/>
      <c r="AD81" s="17"/>
      <c r="AE81" s="17"/>
      <c r="AF81" s="17"/>
      <c r="AG81" s="17"/>
      <c r="AH81" s="17"/>
      <c r="AI81" s="17"/>
      <c r="AJ81" s="17"/>
      <c r="AK81" s="17"/>
      <c r="AL81" s="17"/>
      <c r="AM81" s="17"/>
      <c r="AN81" s="17"/>
      <c r="AO81" s="17"/>
      <c r="AP81" s="17"/>
      <c r="AQ81" s="17"/>
    </row>
    <row r="82" spans="2:43" ht="15.95" hidden="1" customHeight="1" x14ac:dyDescent="0.25">
      <c r="B82" s="787">
        <v>33</v>
      </c>
      <c r="C82" s="17"/>
      <c r="D82" s="17"/>
      <c r="E82" s="17"/>
      <c r="F82" s="17"/>
      <c r="G82" s="17"/>
      <c r="H82" s="17"/>
      <c r="I82" s="17"/>
      <c r="J82" s="17"/>
      <c r="K82" s="17"/>
      <c r="L82" s="17"/>
      <c r="M82" s="17"/>
      <c r="N82" s="17"/>
      <c r="O82" s="17"/>
      <c r="P82" s="17"/>
      <c r="Q82" s="17"/>
      <c r="R82" s="17"/>
      <c r="S82" s="17"/>
      <c r="T82" s="17"/>
      <c r="U82" s="17"/>
      <c r="V82" s="17"/>
      <c r="W82" s="17"/>
      <c r="X82" s="17"/>
      <c r="Y82" s="17"/>
      <c r="Z82" s="17"/>
      <c r="AA82" s="17"/>
      <c r="AB82" s="17"/>
      <c r="AC82" s="17"/>
      <c r="AD82" s="17"/>
      <c r="AE82" s="17"/>
      <c r="AF82" s="17"/>
      <c r="AG82" s="17"/>
      <c r="AH82" s="17"/>
      <c r="AI82" s="17"/>
      <c r="AJ82" s="17"/>
      <c r="AK82" s="17"/>
      <c r="AL82" s="17"/>
      <c r="AM82" s="17"/>
      <c r="AN82" s="17"/>
      <c r="AO82" s="17"/>
      <c r="AP82" s="17"/>
      <c r="AQ82" s="17"/>
    </row>
    <row r="83" spans="2:43" ht="15.95" hidden="1" customHeight="1" x14ac:dyDescent="0.25">
      <c r="B83" s="787"/>
      <c r="C83" s="17"/>
      <c r="D83" s="17"/>
      <c r="E83" s="17"/>
      <c r="F83" s="17"/>
      <c r="G83" s="17"/>
      <c r="H83" s="17"/>
      <c r="I83" s="17"/>
      <c r="J83" s="17"/>
      <c r="K83" s="17"/>
      <c r="L83" s="17"/>
      <c r="M83" s="17"/>
      <c r="N83" s="17"/>
      <c r="O83" s="17"/>
      <c r="P83" s="17"/>
      <c r="Q83" s="17"/>
      <c r="R83" s="17"/>
      <c r="S83" s="17"/>
      <c r="T83" s="17"/>
      <c r="U83" s="17"/>
      <c r="V83" s="17"/>
      <c r="W83" s="17"/>
      <c r="X83" s="17"/>
      <c r="Y83" s="17"/>
      <c r="Z83" s="17"/>
      <c r="AA83" s="17"/>
      <c r="AB83" s="17"/>
      <c r="AC83" s="17"/>
      <c r="AD83" s="17"/>
      <c r="AE83" s="17"/>
      <c r="AF83" s="17"/>
      <c r="AG83" s="17"/>
      <c r="AH83" s="17"/>
      <c r="AI83" s="17"/>
      <c r="AJ83" s="17"/>
      <c r="AK83" s="17"/>
      <c r="AL83" s="17"/>
      <c r="AM83" s="17"/>
      <c r="AN83" s="17"/>
      <c r="AO83" s="17"/>
      <c r="AP83" s="17"/>
      <c r="AQ83" s="17"/>
    </row>
    <row r="84" spans="2:43" ht="15.95" hidden="1" customHeight="1" x14ac:dyDescent="0.25">
      <c r="B84" s="787">
        <v>34</v>
      </c>
      <c r="C84" s="17"/>
      <c r="D84" s="17"/>
      <c r="E84" s="17"/>
      <c r="F84" s="17"/>
      <c r="G84" s="17"/>
      <c r="H84" s="17"/>
      <c r="I84" s="17"/>
      <c r="J84" s="17"/>
      <c r="K84" s="17"/>
      <c r="L84" s="17"/>
      <c r="M84" s="17"/>
      <c r="N84" s="17"/>
      <c r="O84" s="17"/>
      <c r="P84" s="17"/>
      <c r="Q84" s="17"/>
      <c r="R84" s="17"/>
      <c r="S84" s="17"/>
      <c r="T84" s="17"/>
      <c r="U84" s="17"/>
      <c r="V84" s="17"/>
      <c r="W84" s="17"/>
      <c r="X84" s="17"/>
      <c r="Y84" s="17"/>
      <c r="Z84" s="17"/>
      <c r="AA84" s="17"/>
      <c r="AB84" s="17"/>
      <c r="AC84" s="17"/>
      <c r="AD84" s="17"/>
      <c r="AE84" s="17"/>
      <c r="AF84" s="17"/>
      <c r="AG84" s="17"/>
      <c r="AH84" s="17"/>
      <c r="AI84" s="17"/>
      <c r="AJ84" s="17"/>
      <c r="AK84" s="17"/>
      <c r="AL84" s="17"/>
      <c r="AM84" s="17"/>
      <c r="AN84" s="17"/>
      <c r="AO84" s="17"/>
      <c r="AP84" s="17"/>
      <c r="AQ84" s="17"/>
    </row>
    <row r="85" spans="2:43" ht="15.95" hidden="1" customHeight="1" x14ac:dyDescent="0.25">
      <c r="B85" s="787"/>
      <c r="C85" s="17"/>
      <c r="D85" s="17"/>
      <c r="E85" s="17"/>
      <c r="F85" s="17"/>
      <c r="G85" s="17"/>
      <c r="H85" s="17"/>
      <c r="I85" s="17"/>
      <c r="J85" s="17"/>
      <c r="K85" s="17"/>
      <c r="L85" s="17"/>
      <c r="M85" s="17"/>
      <c r="N85" s="17"/>
      <c r="O85" s="17"/>
      <c r="P85" s="17"/>
      <c r="Q85" s="17"/>
      <c r="R85" s="17"/>
      <c r="S85" s="17"/>
      <c r="T85" s="17"/>
      <c r="U85" s="17"/>
      <c r="V85" s="17"/>
      <c r="W85" s="17"/>
      <c r="X85" s="17"/>
      <c r="Y85" s="17"/>
      <c r="Z85" s="17"/>
      <c r="AA85" s="17"/>
      <c r="AB85" s="17"/>
      <c r="AC85" s="17"/>
      <c r="AD85" s="17"/>
      <c r="AE85" s="17"/>
      <c r="AF85" s="17"/>
      <c r="AG85" s="17"/>
      <c r="AH85" s="17"/>
      <c r="AI85" s="17"/>
      <c r="AJ85" s="17"/>
      <c r="AK85" s="17"/>
      <c r="AL85" s="17"/>
      <c r="AM85" s="17"/>
      <c r="AN85" s="17"/>
      <c r="AO85" s="17"/>
      <c r="AP85" s="17"/>
      <c r="AQ85" s="17"/>
    </row>
    <row r="86" spans="2:43" ht="15.95" hidden="1" customHeight="1" x14ac:dyDescent="0.25">
      <c r="B86" s="787">
        <v>35</v>
      </c>
      <c r="C86" s="17"/>
      <c r="D86" s="17"/>
      <c r="E86" s="17"/>
      <c r="F86" s="17"/>
      <c r="G86" s="17"/>
      <c r="H86" s="17"/>
      <c r="I86" s="17"/>
      <c r="J86" s="17"/>
      <c r="K86" s="17"/>
      <c r="L86" s="17"/>
      <c r="M86" s="17"/>
      <c r="N86" s="17"/>
      <c r="O86" s="17"/>
      <c r="P86" s="17"/>
      <c r="Q86" s="17"/>
      <c r="R86" s="17"/>
      <c r="S86" s="17"/>
      <c r="T86" s="17"/>
      <c r="U86" s="17"/>
      <c r="V86" s="17"/>
      <c r="W86" s="17"/>
      <c r="X86" s="17"/>
      <c r="Y86" s="17"/>
      <c r="Z86" s="17"/>
      <c r="AA86" s="17"/>
      <c r="AB86" s="17"/>
      <c r="AC86" s="17"/>
      <c r="AD86" s="17"/>
      <c r="AE86" s="17"/>
      <c r="AF86" s="17"/>
      <c r="AG86" s="17"/>
      <c r="AH86" s="17"/>
      <c r="AI86" s="17"/>
      <c r="AJ86" s="17"/>
      <c r="AK86" s="17"/>
      <c r="AL86" s="17"/>
      <c r="AM86" s="17"/>
      <c r="AN86" s="17"/>
      <c r="AO86" s="17"/>
      <c r="AP86" s="17"/>
      <c r="AQ86" s="17"/>
    </row>
    <row r="87" spans="2:43" ht="15.95" hidden="1" customHeight="1" x14ac:dyDescent="0.25">
      <c r="B87" s="787"/>
      <c r="C87" s="17"/>
      <c r="D87" s="17"/>
      <c r="E87" s="17"/>
      <c r="F87" s="17"/>
      <c r="G87" s="17"/>
      <c r="H87" s="17"/>
      <c r="I87" s="17"/>
      <c r="J87" s="17"/>
      <c r="K87" s="17"/>
      <c r="L87" s="17"/>
      <c r="M87" s="17"/>
      <c r="N87" s="17"/>
      <c r="O87" s="17"/>
      <c r="P87" s="17"/>
      <c r="Q87" s="17"/>
      <c r="R87" s="17"/>
      <c r="S87" s="17"/>
      <c r="T87" s="17"/>
      <c r="U87" s="17"/>
      <c r="V87" s="17"/>
      <c r="W87" s="17"/>
      <c r="X87" s="17"/>
      <c r="Y87" s="17"/>
      <c r="Z87" s="17"/>
      <c r="AA87" s="17"/>
      <c r="AB87" s="17"/>
      <c r="AC87" s="17"/>
      <c r="AD87" s="17"/>
      <c r="AE87" s="17"/>
      <c r="AF87" s="17"/>
      <c r="AG87" s="17"/>
      <c r="AH87" s="17"/>
      <c r="AI87" s="17"/>
      <c r="AJ87" s="17"/>
      <c r="AK87" s="17"/>
      <c r="AL87" s="17"/>
      <c r="AM87" s="17"/>
      <c r="AN87" s="17"/>
      <c r="AO87" s="17"/>
      <c r="AP87" s="17"/>
      <c r="AQ87" s="17"/>
    </row>
    <row r="88" spans="2:43" ht="15.95" hidden="1" customHeight="1" x14ac:dyDescent="0.25">
      <c r="B88" s="787">
        <v>36</v>
      </c>
      <c r="C88" s="17"/>
      <c r="D88" s="17"/>
      <c r="E88" s="17"/>
      <c r="F88" s="17"/>
      <c r="G88" s="17"/>
      <c r="H88" s="17"/>
      <c r="I88" s="17"/>
      <c r="J88" s="17"/>
      <c r="K88" s="17"/>
      <c r="L88" s="17"/>
      <c r="M88" s="17"/>
      <c r="N88" s="17"/>
      <c r="O88" s="17"/>
      <c r="P88" s="17"/>
      <c r="Q88" s="17"/>
      <c r="R88" s="17"/>
      <c r="S88" s="17"/>
      <c r="T88" s="17"/>
      <c r="U88" s="17"/>
      <c r="V88" s="17"/>
      <c r="W88" s="17"/>
      <c r="X88" s="17"/>
      <c r="Y88" s="17"/>
      <c r="Z88" s="17"/>
      <c r="AA88" s="17"/>
      <c r="AB88" s="17"/>
      <c r="AC88" s="17"/>
      <c r="AD88" s="17"/>
      <c r="AE88" s="17"/>
      <c r="AF88" s="17"/>
      <c r="AG88" s="17"/>
      <c r="AH88" s="17"/>
      <c r="AI88" s="17"/>
      <c r="AJ88" s="17"/>
      <c r="AK88" s="17"/>
      <c r="AL88" s="17"/>
      <c r="AM88" s="17"/>
      <c r="AN88" s="17"/>
      <c r="AO88" s="17"/>
      <c r="AP88" s="17"/>
      <c r="AQ88" s="17"/>
    </row>
    <row r="89" spans="2:43" ht="15.95" hidden="1" customHeight="1" x14ac:dyDescent="0.25">
      <c r="B89" s="787"/>
      <c r="C89" s="17"/>
      <c r="D89" s="17"/>
      <c r="E89" s="17"/>
      <c r="F89" s="17"/>
      <c r="G89" s="17"/>
      <c r="H89" s="17"/>
      <c r="I89" s="17"/>
      <c r="J89" s="17"/>
      <c r="K89" s="17"/>
      <c r="L89" s="17"/>
      <c r="M89" s="17"/>
      <c r="N89" s="17"/>
      <c r="O89" s="17"/>
      <c r="P89" s="17"/>
      <c r="Q89" s="17"/>
      <c r="R89" s="17"/>
      <c r="S89" s="17"/>
      <c r="T89" s="17"/>
      <c r="U89" s="17"/>
      <c r="V89" s="17"/>
      <c r="W89" s="17"/>
      <c r="X89" s="17"/>
      <c r="Y89" s="17"/>
      <c r="Z89" s="17"/>
      <c r="AA89" s="17"/>
      <c r="AB89" s="17"/>
      <c r="AC89" s="17"/>
      <c r="AD89" s="17"/>
      <c r="AE89" s="17"/>
      <c r="AF89" s="17"/>
      <c r="AG89" s="17"/>
      <c r="AH89" s="17"/>
      <c r="AI89" s="17"/>
      <c r="AJ89" s="17"/>
      <c r="AK89" s="17"/>
      <c r="AL89" s="17"/>
      <c r="AM89" s="17"/>
      <c r="AN89" s="17"/>
      <c r="AO89" s="17"/>
      <c r="AP89" s="17"/>
      <c r="AQ89" s="17"/>
    </row>
    <row r="90" spans="2:43" ht="15.95" hidden="1" customHeight="1" x14ac:dyDescent="0.25">
      <c r="B90" s="787">
        <v>37</v>
      </c>
      <c r="C90" s="17"/>
      <c r="D90" s="17"/>
      <c r="E90" s="17"/>
      <c r="F90" s="17"/>
      <c r="G90" s="17"/>
      <c r="H90" s="17"/>
      <c r="I90" s="17"/>
      <c r="J90" s="17"/>
      <c r="K90" s="17"/>
      <c r="L90" s="17"/>
      <c r="M90" s="17"/>
      <c r="N90" s="17"/>
      <c r="O90" s="17"/>
      <c r="P90" s="17"/>
      <c r="Q90" s="17"/>
      <c r="R90" s="17"/>
      <c r="S90" s="17"/>
      <c r="T90" s="17"/>
      <c r="U90" s="17"/>
      <c r="V90" s="17"/>
      <c r="W90" s="17"/>
      <c r="X90" s="17"/>
      <c r="Y90" s="17"/>
      <c r="Z90" s="17"/>
      <c r="AA90" s="17"/>
      <c r="AB90" s="17"/>
      <c r="AC90" s="17"/>
      <c r="AD90" s="17"/>
      <c r="AE90" s="17"/>
      <c r="AF90" s="17"/>
      <c r="AG90" s="17"/>
      <c r="AH90" s="17"/>
      <c r="AI90" s="17"/>
      <c r="AJ90" s="17"/>
      <c r="AK90" s="17"/>
      <c r="AL90" s="17"/>
      <c r="AM90" s="17"/>
      <c r="AN90" s="17"/>
      <c r="AO90" s="17"/>
      <c r="AP90" s="17"/>
      <c r="AQ90" s="17"/>
    </row>
    <row r="91" spans="2:43" ht="15.95" hidden="1" customHeight="1" x14ac:dyDescent="0.25">
      <c r="B91" s="787"/>
      <c r="C91" s="17"/>
      <c r="D91" s="17"/>
      <c r="E91" s="17"/>
      <c r="F91" s="17"/>
      <c r="G91" s="17"/>
      <c r="H91" s="17"/>
      <c r="I91" s="17"/>
      <c r="J91" s="17"/>
      <c r="K91" s="17"/>
      <c r="L91" s="17"/>
      <c r="M91" s="17"/>
      <c r="N91" s="17"/>
      <c r="O91" s="17"/>
      <c r="P91" s="17"/>
      <c r="Q91" s="17"/>
      <c r="R91" s="17"/>
      <c r="S91" s="17"/>
      <c r="T91" s="17"/>
      <c r="U91" s="17"/>
      <c r="V91" s="17"/>
      <c r="W91" s="17"/>
      <c r="X91" s="17"/>
      <c r="Y91" s="17"/>
      <c r="Z91" s="17"/>
      <c r="AA91" s="17"/>
      <c r="AB91" s="17"/>
      <c r="AC91" s="17"/>
      <c r="AD91" s="17"/>
      <c r="AE91" s="17"/>
      <c r="AF91" s="17"/>
      <c r="AG91" s="17"/>
      <c r="AH91" s="17"/>
      <c r="AI91" s="17"/>
      <c r="AJ91" s="17"/>
      <c r="AK91" s="17"/>
      <c r="AL91" s="17"/>
      <c r="AM91" s="17"/>
      <c r="AN91" s="17"/>
      <c r="AO91" s="17"/>
      <c r="AP91" s="17"/>
      <c r="AQ91" s="17"/>
    </row>
    <row r="92" spans="2:43" ht="15.95" hidden="1" customHeight="1" x14ac:dyDescent="0.25">
      <c r="B92" s="787">
        <v>38</v>
      </c>
      <c r="C92" s="17"/>
      <c r="D92" s="17"/>
      <c r="E92" s="17"/>
      <c r="F92" s="17"/>
      <c r="G92" s="17"/>
      <c r="H92" s="17"/>
      <c r="I92" s="17"/>
      <c r="J92" s="17"/>
      <c r="K92" s="17"/>
      <c r="L92" s="17"/>
      <c r="M92" s="17"/>
      <c r="N92" s="17"/>
      <c r="O92" s="17"/>
      <c r="P92" s="17"/>
      <c r="Q92" s="17"/>
      <c r="R92" s="17"/>
      <c r="S92" s="17"/>
      <c r="T92" s="17"/>
      <c r="U92" s="17"/>
      <c r="V92" s="17"/>
      <c r="W92" s="17"/>
      <c r="X92" s="17"/>
      <c r="Y92" s="17"/>
      <c r="Z92" s="17"/>
      <c r="AA92" s="17"/>
      <c r="AB92" s="17"/>
      <c r="AC92" s="17"/>
      <c r="AD92" s="17"/>
      <c r="AE92" s="17"/>
      <c r="AF92" s="17"/>
      <c r="AG92" s="17"/>
      <c r="AH92" s="17"/>
      <c r="AI92" s="17"/>
      <c r="AJ92" s="17"/>
      <c r="AK92" s="17"/>
      <c r="AL92" s="17"/>
      <c r="AM92" s="17"/>
      <c r="AN92" s="17"/>
      <c r="AO92" s="17"/>
      <c r="AP92" s="17"/>
      <c r="AQ92" s="17"/>
    </row>
    <row r="93" spans="2:43" ht="15.95" hidden="1" customHeight="1" x14ac:dyDescent="0.25">
      <c r="B93" s="787"/>
      <c r="C93" s="17"/>
      <c r="D93" s="17"/>
      <c r="E93" s="17"/>
      <c r="F93" s="17"/>
      <c r="G93" s="17"/>
      <c r="H93" s="17"/>
      <c r="I93" s="17"/>
      <c r="J93" s="17"/>
      <c r="K93" s="17"/>
      <c r="L93" s="17"/>
      <c r="M93" s="17"/>
      <c r="N93" s="17"/>
      <c r="O93" s="17"/>
      <c r="P93" s="17"/>
      <c r="Q93" s="17"/>
      <c r="R93" s="17"/>
      <c r="S93" s="17"/>
      <c r="T93" s="17"/>
      <c r="U93" s="17"/>
      <c r="V93" s="17"/>
      <c r="W93" s="17"/>
      <c r="X93" s="17"/>
      <c r="Y93" s="17"/>
      <c r="Z93" s="17"/>
      <c r="AA93" s="17"/>
      <c r="AB93" s="17"/>
      <c r="AC93" s="17"/>
      <c r="AD93" s="17"/>
      <c r="AE93" s="17"/>
      <c r="AF93" s="17"/>
      <c r="AG93" s="17"/>
      <c r="AH93" s="17"/>
      <c r="AI93" s="17"/>
      <c r="AJ93" s="17"/>
      <c r="AK93" s="17"/>
      <c r="AL93" s="17"/>
      <c r="AM93" s="17"/>
      <c r="AN93" s="17"/>
      <c r="AO93" s="17"/>
      <c r="AP93" s="17"/>
      <c r="AQ93" s="17"/>
    </row>
    <row r="94" spans="2:43" ht="15.95" hidden="1" customHeight="1" x14ac:dyDescent="0.25">
      <c r="B94" s="787">
        <v>39</v>
      </c>
      <c r="C94" s="17"/>
      <c r="D94" s="17"/>
      <c r="E94" s="17"/>
      <c r="F94" s="17"/>
      <c r="G94" s="17"/>
      <c r="H94" s="17"/>
      <c r="I94" s="17"/>
      <c r="J94" s="17"/>
      <c r="K94" s="17"/>
      <c r="L94" s="17"/>
      <c r="M94" s="17"/>
      <c r="N94" s="17"/>
      <c r="O94" s="17"/>
      <c r="P94" s="17"/>
      <c r="Q94" s="17"/>
      <c r="R94" s="17"/>
      <c r="S94" s="17"/>
      <c r="T94" s="17"/>
      <c r="U94" s="17"/>
      <c r="V94" s="17"/>
      <c r="W94" s="17"/>
      <c r="X94" s="17"/>
      <c r="Y94" s="17"/>
      <c r="Z94" s="17"/>
      <c r="AA94" s="17"/>
      <c r="AB94" s="17"/>
      <c r="AC94" s="17"/>
      <c r="AD94" s="17"/>
      <c r="AE94" s="17"/>
      <c r="AF94" s="17"/>
      <c r="AG94" s="17"/>
      <c r="AH94" s="17"/>
      <c r="AI94" s="17"/>
      <c r="AJ94" s="17"/>
      <c r="AK94" s="17"/>
      <c r="AL94" s="17"/>
      <c r="AM94" s="17"/>
      <c r="AN94" s="17"/>
      <c r="AO94" s="17"/>
      <c r="AP94" s="17"/>
      <c r="AQ94" s="17"/>
    </row>
    <row r="95" spans="2:43" ht="15.95" hidden="1" customHeight="1" x14ac:dyDescent="0.25">
      <c r="B95" s="787"/>
      <c r="C95" s="17"/>
      <c r="D95" s="17"/>
      <c r="E95" s="17"/>
      <c r="F95" s="17"/>
      <c r="G95" s="17"/>
      <c r="H95" s="17"/>
      <c r="I95" s="17"/>
      <c r="J95" s="17"/>
      <c r="K95" s="17"/>
      <c r="L95" s="17"/>
      <c r="M95" s="17"/>
      <c r="N95" s="17"/>
      <c r="O95" s="17"/>
      <c r="P95" s="17"/>
      <c r="Q95" s="17"/>
      <c r="R95" s="17"/>
      <c r="S95" s="17"/>
      <c r="T95" s="17"/>
      <c r="U95" s="17"/>
      <c r="V95" s="17"/>
      <c r="W95" s="17"/>
      <c r="X95" s="17"/>
      <c r="Y95" s="17"/>
      <c r="Z95" s="17"/>
      <c r="AA95" s="17"/>
      <c r="AB95" s="17"/>
      <c r="AC95" s="17"/>
      <c r="AD95" s="17"/>
      <c r="AE95" s="17"/>
      <c r="AF95" s="17"/>
      <c r="AG95" s="17"/>
      <c r="AH95" s="17"/>
      <c r="AI95" s="17"/>
      <c r="AJ95" s="17"/>
      <c r="AK95" s="17"/>
      <c r="AL95" s="17"/>
      <c r="AM95" s="17"/>
      <c r="AN95" s="17"/>
      <c r="AO95" s="17"/>
      <c r="AP95" s="17"/>
      <c r="AQ95" s="17"/>
    </row>
    <row r="96" spans="2:43" ht="15.95" hidden="1" customHeight="1" x14ac:dyDescent="0.25">
      <c r="B96" s="787">
        <v>40</v>
      </c>
      <c r="C96" s="17"/>
      <c r="D96" s="17"/>
      <c r="E96" s="17"/>
      <c r="F96" s="17"/>
      <c r="G96" s="17"/>
      <c r="H96" s="17"/>
      <c r="I96" s="17"/>
      <c r="J96" s="17"/>
      <c r="K96" s="17"/>
      <c r="L96" s="17"/>
      <c r="M96" s="17"/>
      <c r="N96" s="17"/>
      <c r="O96" s="17"/>
      <c r="P96" s="17"/>
      <c r="Q96" s="17"/>
      <c r="R96" s="17"/>
      <c r="S96" s="17"/>
      <c r="T96" s="17"/>
      <c r="U96" s="17"/>
      <c r="V96" s="17"/>
      <c r="W96" s="17"/>
      <c r="X96" s="17"/>
      <c r="Y96" s="17"/>
      <c r="Z96" s="17"/>
      <c r="AA96" s="17"/>
      <c r="AB96" s="17"/>
      <c r="AC96" s="17"/>
      <c r="AD96" s="17"/>
      <c r="AE96" s="17"/>
      <c r="AF96" s="17"/>
      <c r="AG96" s="17"/>
      <c r="AH96" s="17"/>
      <c r="AI96" s="17"/>
      <c r="AJ96" s="17"/>
      <c r="AK96" s="17"/>
      <c r="AL96" s="17"/>
      <c r="AM96" s="17"/>
      <c r="AN96" s="17"/>
      <c r="AO96" s="17"/>
      <c r="AP96" s="17"/>
      <c r="AQ96" s="17"/>
    </row>
    <row r="97" spans="2:43" ht="15.95" hidden="1" customHeight="1" x14ac:dyDescent="0.25">
      <c r="B97" s="787"/>
      <c r="C97" s="17"/>
      <c r="D97" s="17"/>
      <c r="E97" s="17"/>
      <c r="F97" s="17"/>
      <c r="G97" s="17"/>
      <c r="H97" s="17"/>
      <c r="I97" s="17"/>
      <c r="J97" s="17"/>
      <c r="K97" s="17"/>
      <c r="L97" s="17"/>
      <c r="M97" s="17"/>
      <c r="N97" s="17"/>
      <c r="O97" s="17"/>
      <c r="P97" s="17"/>
      <c r="Q97" s="17"/>
      <c r="R97" s="17"/>
      <c r="S97" s="17"/>
      <c r="T97" s="17"/>
      <c r="U97" s="17"/>
      <c r="V97" s="17"/>
      <c r="W97" s="17"/>
      <c r="X97" s="17"/>
      <c r="Y97" s="17"/>
      <c r="Z97" s="17"/>
      <c r="AA97" s="17"/>
      <c r="AB97" s="17"/>
      <c r="AC97" s="17"/>
      <c r="AD97" s="17"/>
      <c r="AE97" s="17"/>
      <c r="AF97" s="17"/>
      <c r="AG97" s="17"/>
      <c r="AH97" s="17"/>
      <c r="AI97" s="17"/>
      <c r="AJ97" s="17"/>
      <c r="AK97" s="17"/>
      <c r="AL97" s="17"/>
      <c r="AM97" s="17"/>
      <c r="AN97" s="17"/>
      <c r="AO97" s="17"/>
      <c r="AP97" s="17"/>
      <c r="AQ97" s="17"/>
    </row>
    <row r="98" spans="2:43" ht="15.95" hidden="1" customHeight="1" x14ac:dyDescent="0.25">
      <c r="B98" s="787">
        <v>41</v>
      </c>
      <c r="C98" s="17"/>
      <c r="D98" s="17"/>
      <c r="E98" s="17"/>
      <c r="F98" s="17"/>
      <c r="G98" s="17"/>
      <c r="H98" s="17"/>
      <c r="I98" s="17"/>
      <c r="J98" s="17"/>
      <c r="K98" s="17"/>
      <c r="L98" s="17"/>
      <c r="M98" s="17"/>
      <c r="N98" s="17"/>
      <c r="O98" s="17"/>
      <c r="P98" s="17"/>
      <c r="Q98" s="17"/>
      <c r="R98" s="17"/>
      <c r="S98" s="17"/>
      <c r="T98" s="17"/>
      <c r="U98" s="17"/>
      <c r="V98" s="17"/>
      <c r="W98" s="17"/>
      <c r="X98" s="17"/>
      <c r="Y98" s="17"/>
      <c r="Z98" s="17"/>
      <c r="AA98" s="17"/>
      <c r="AB98" s="17"/>
      <c r="AC98" s="17"/>
      <c r="AD98" s="17"/>
      <c r="AE98" s="17"/>
      <c r="AF98" s="17"/>
      <c r="AG98" s="17"/>
      <c r="AH98" s="17"/>
      <c r="AI98" s="17"/>
      <c r="AJ98" s="17"/>
      <c r="AK98" s="17"/>
      <c r="AL98" s="17"/>
      <c r="AM98" s="17"/>
      <c r="AN98" s="17"/>
      <c r="AO98" s="17"/>
      <c r="AP98" s="17"/>
      <c r="AQ98" s="17"/>
    </row>
    <row r="99" spans="2:43" ht="15.95" hidden="1" customHeight="1" x14ac:dyDescent="0.25">
      <c r="B99" s="787"/>
      <c r="C99" s="17"/>
      <c r="D99" s="17"/>
      <c r="E99" s="17"/>
      <c r="F99" s="17"/>
      <c r="G99" s="17"/>
      <c r="H99" s="17"/>
      <c r="I99" s="17"/>
      <c r="J99" s="17"/>
      <c r="K99" s="17"/>
      <c r="L99" s="17"/>
      <c r="M99" s="17"/>
      <c r="N99" s="17"/>
      <c r="O99" s="17"/>
      <c r="P99" s="17"/>
      <c r="Q99" s="17"/>
      <c r="R99" s="17"/>
      <c r="S99" s="17"/>
      <c r="T99" s="17"/>
      <c r="U99" s="17"/>
      <c r="V99" s="17"/>
      <c r="W99" s="17"/>
      <c r="X99" s="17"/>
      <c r="Y99" s="17"/>
      <c r="Z99" s="17"/>
      <c r="AA99" s="17"/>
      <c r="AB99" s="17"/>
      <c r="AC99" s="17"/>
      <c r="AD99" s="17"/>
      <c r="AE99" s="17"/>
      <c r="AF99" s="17"/>
      <c r="AG99" s="17"/>
      <c r="AH99" s="17"/>
      <c r="AI99" s="17"/>
      <c r="AJ99" s="17"/>
      <c r="AK99" s="17"/>
      <c r="AL99" s="17"/>
      <c r="AM99" s="17"/>
      <c r="AN99" s="17"/>
      <c r="AO99" s="17"/>
      <c r="AP99" s="17"/>
      <c r="AQ99" s="17"/>
    </row>
    <row r="100" spans="2:43" ht="15.95" hidden="1" customHeight="1" x14ac:dyDescent="0.25">
      <c r="B100" s="787">
        <v>42</v>
      </c>
      <c r="C100" s="17"/>
      <c r="D100" s="17"/>
      <c r="E100" s="17"/>
      <c r="F100" s="17"/>
      <c r="G100" s="17"/>
      <c r="H100" s="17"/>
      <c r="I100" s="17"/>
      <c r="J100" s="17"/>
      <c r="K100" s="17"/>
      <c r="L100" s="17"/>
      <c r="M100" s="17"/>
      <c r="N100" s="17"/>
      <c r="O100" s="17"/>
      <c r="P100" s="17"/>
      <c r="Q100" s="17"/>
      <c r="R100" s="17"/>
      <c r="S100" s="17"/>
      <c r="T100" s="17"/>
      <c r="U100" s="17"/>
      <c r="V100" s="17"/>
      <c r="W100" s="17"/>
      <c r="X100" s="17"/>
      <c r="Y100" s="17"/>
      <c r="Z100" s="17"/>
      <c r="AA100" s="17"/>
      <c r="AB100" s="17"/>
      <c r="AC100" s="17"/>
      <c r="AD100" s="17"/>
      <c r="AE100" s="17"/>
      <c r="AF100" s="17"/>
      <c r="AG100" s="17"/>
      <c r="AH100" s="17"/>
      <c r="AI100" s="17"/>
      <c r="AJ100" s="17"/>
      <c r="AK100" s="17"/>
      <c r="AL100" s="17"/>
      <c r="AM100" s="17"/>
      <c r="AN100" s="17"/>
      <c r="AO100" s="17"/>
      <c r="AP100" s="17"/>
      <c r="AQ100" s="17"/>
    </row>
    <row r="101" spans="2:43" ht="15.95" hidden="1" customHeight="1" x14ac:dyDescent="0.25">
      <c r="B101" s="787"/>
      <c r="C101" s="17"/>
      <c r="D101" s="17"/>
      <c r="E101" s="17"/>
      <c r="F101" s="17"/>
      <c r="G101" s="17"/>
      <c r="H101" s="17"/>
      <c r="I101" s="17"/>
      <c r="J101" s="17"/>
      <c r="K101" s="17"/>
      <c r="L101" s="17"/>
      <c r="M101" s="17"/>
      <c r="N101" s="17"/>
      <c r="O101" s="17"/>
      <c r="P101" s="17"/>
      <c r="Q101" s="17"/>
      <c r="R101" s="17"/>
      <c r="S101" s="17"/>
      <c r="T101" s="17"/>
      <c r="U101" s="17"/>
      <c r="V101" s="17"/>
      <c r="W101" s="17"/>
      <c r="X101" s="17"/>
      <c r="Y101" s="17"/>
      <c r="Z101" s="17"/>
      <c r="AA101" s="17"/>
      <c r="AB101" s="17"/>
      <c r="AC101" s="17"/>
      <c r="AD101" s="17"/>
      <c r="AE101" s="17"/>
      <c r="AF101" s="17"/>
      <c r="AG101" s="17"/>
      <c r="AH101" s="17"/>
      <c r="AI101" s="17"/>
      <c r="AJ101" s="17"/>
      <c r="AK101" s="17"/>
      <c r="AL101" s="17"/>
      <c r="AM101" s="17"/>
      <c r="AN101" s="17"/>
      <c r="AO101" s="17"/>
      <c r="AP101" s="17"/>
      <c r="AQ101" s="17"/>
    </row>
    <row r="102" spans="2:43" ht="15.95" hidden="1" customHeight="1" x14ac:dyDescent="0.25">
      <c r="B102" s="787">
        <v>43</v>
      </c>
      <c r="C102" s="17"/>
      <c r="D102" s="17"/>
      <c r="E102" s="17"/>
      <c r="F102" s="17"/>
      <c r="G102" s="17"/>
      <c r="H102" s="17"/>
      <c r="I102" s="17"/>
      <c r="J102" s="17"/>
      <c r="K102" s="17"/>
      <c r="L102" s="17"/>
      <c r="M102" s="17"/>
      <c r="N102" s="17"/>
      <c r="O102" s="17"/>
      <c r="P102" s="17"/>
      <c r="Q102" s="17"/>
      <c r="R102" s="17"/>
      <c r="S102" s="17"/>
      <c r="T102" s="17"/>
      <c r="U102" s="17"/>
      <c r="V102" s="17"/>
      <c r="W102" s="17"/>
      <c r="X102" s="17"/>
      <c r="Y102" s="17"/>
      <c r="Z102" s="17"/>
      <c r="AA102" s="17"/>
      <c r="AB102" s="17"/>
      <c r="AC102" s="17"/>
      <c r="AD102" s="17"/>
      <c r="AE102" s="17"/>
      <c r="AF102" s="17"/>
      <c r="AG102" s="17"/>
      <c r="AH102" s="17"/>
      <c r="AI102" s="17"/>
      <c r="AJ102" s="17"/>
      <c r="AK102" s="17"/>
      <c r="AL102" s="17"/>
      <c r="AM102" s="17"/>
      <c r="AN102" s="17"/>
      <c r="AO102" s="17"/>
      <c r="AP102" s="17"/>
      <c r="AQ102" s="17"/>
    </row>
    <row r="103" spans="2:43" ht="15.95" hidden="1" customHeight="1" x14ac:dyDescent="0.25">
      <c r="B103" s="787"/>
      <c r="C103" s="17"/>
      <c r="D103" s="17"/>
      <c r="E103" s="17"/>
      <c r="F103" s="17"/>
      <c r="G103" s="17"/>
      <c r="H103" s="17"/>
      <c r="I103" s="17"/>
      <c r="J103" s="17"/>
      <c r="K103" s="17"/>
      <c r="L103" s="17"/>
      <c r="M103" s="17"/>
      <c r="N103" s="17"/>
      <c r="O103" s="17"/>
      <c r="P103" s="17"/>
      <c r="Q103" s="17"/>
      <c r="R103" s="17"/>
      <c r="S103" s="17"/>
      <c r="T103" s="17"/>
      <c r="U103" s="17"/>
      <c r="V103" s="17"/>
      <c r="W103" s="17"/>
      <c r="X103" s="17"/>
      <c r="Y103" s="17"/>
      <c r="Z103" s="17"/>
      <c r="AA103" s="17"/>
      <c r="AB103" s="17"/>
      <c r="AC103" s="17"/>
      <c r="AD103" s="17"/>
      <c r="AE103" s="17"/>
      <c r="AF103" s="17"/>
      <c r="AG103" s="17"/>
      <c r="AH103" s="17"/>
      <c r="AI103" s="17"/>
      <c r="AJ103" s="17"/>
      <c r="AK103" s="17"/>
      <c r="AL103" s="17"/>
      <c r="AM103" s="17"/>
      <c r="AN103" s="17"/>
      <c r="AO103" s="17"/>
      <c r="AP103" s="17"/>
      <c r="AQ103" s="17"/>
    </row>
    <row r="104" spans="2:43" ht="15.95" hidden="1" customHeight="1" x14ac:dyDescent="0.25">
      <c r="B104" s="787">
        <v>44</v>
      </c>
      <c r="C104" s="17"/>
      <c r="D104" s="17"/>
      <c r="E104" s="17"/>
      <c r="F104" s="17"/>
      <c r="G104" s="17"/>
      <c r="H104" s="17"/>
      <c r="I104" s="17"/>
      <c r="J104" s="17"/>
      <c r="K104" s="17"/>
      <c r="L104" s="17"/>
      <c r="M104" s="17"/>
      <c r="N104" s="17"/>
      <c r="O104" s="17"/>
      <c r="P104" s="17"/>
      <c r="Q104" s="17"/>
      <c r="R104" s="17"/>
      <c r="S104" s="17"/>
      <c r="T104" s="17"/>
      <c r="U104" s="17"/>
      <c r="V104" s="17"/>
      <c r="W104" s="17"/>
      <c r="X104" s="17"/>
      <c r="Y104" s="17"/>
      <c r="Z104" s="17"/>
      <c r="AA104" s="17"/>
      <c r="AB104" s="17"/>
      <c r="AC104" s="17"/>
      <c r="AD104" s="17"/>
      <c r="AE104" s="17"/>
      <c r="AF104" s="17"/>
      <c r="AG104" s="17"/>
      <c r="AH104" s="17"/>
      <c r="AI104" s="17"/>
      <c r="AJ104" s="17"/>
      <c r="AK104" s="17"/>
      <c r="AL104" s="17"/>
      <c r="AM104" s="17"/>
      <c r="AN104" s="17"/>
      <c r="AO104" s="17"/>
      <c r="AP104" s="17"/>
      <c r="AQ104" s="17"/>
    </row>
    <row r="105" spans="2:43" ht="15.95" hidden="1" customHeight="1" x14ac:dyDescent="0.25">
      <c r="B105" s="787"/>
      <c r="C105" s="17"/>
      <c r="D105" s="17"/>
      <c r="E105" s="17"/>
      <c r="F105" s="17"/>
      <c r="G105" s="17"/>
      <c r="H105" s="17"/>
      <c r="I105" s="17"/>
      <c r="J105" s="17"/>
      <c r="K105" s="17"/>
      <c r="L105" s="17"/>
      <c r="M105" s="17"/>
      <c r="N105" s="17"/>
      <c r="O105" s="17"/>
      <c r="P105" s="17"/>
      <c r="Q105" s="17"/>
      <c r="R105" s="17"/>
      <c r="S105" s="17"/>
      <c r="T105" s="17"/>
      <c r="U105" s="17"/>
      <c r="V105" s="17"/>
      <c r="W105" s="17"/>
      <c r="X105" s="17"/>
      <c r="Y105" s="17"/>
      <c r="Z105" s="17"/>
      <c r="AA105" s="17"/>
      <c r="AB105" s="17"/>
      <c r="AC105" s="17"/>
      <c r="AD105" s="17"/>
      <c r="AE105" s="17"/>
      <c r="AF105" s="17"/>
      <c r="AG105" s="17"/>
      <c r="AH105" s="17"/>
      <c r="AI105" s="17"/>
      <c r="AJ105" s="17"/>
      <c r="AK105" s="17"/>
      <c r="AL105" s="17"/>
      <c r="AM105" s="17"/>
      <c r="AN105" s="17"/>
      <c r="AO105" s="17"/>
      <c r="AP105" s="17"/>
      <c r="AQ105" s="17"/>
    </row>
    <row r="106" spans="2:43" ht="15.95" hidden="1" customHeight="1" x14ac:dyDescent="0.25">
      <c r="B106" s="787">
        <v>45</v>
      </c>
      <c r="C106" s="17"/>
      <c r="D106" s="17"/>
      <c r="E106" s="17"/>
      <c r="F106" s="17"/>
      <c r="G106" s="17"/>
      <c r="H106" s="17"/>
      <c r="I106" s="17"/>
      <c r="J106" s="17"/>
      <c r="K106" s="17"/>
      <c r="L106" s="17"/>
      <c r="M106" s="17"/>
      <c r="N106" s="17"/>
      <c r="O106" s="17"/>
      <c r="P106" s="17"/>
      <c r="Q106" s="17"/>
      <c r="R106" s="17"/>
      <c r="S106" s="17"/>
      <c r="T106" s="17"/>
      <c r="U106" s="17"/>
      <c r="V106" s="17"/>
      <c r="W106" s="17"/>
      <c r="X106" s="17"/>
      <c r="Y106" s="17"/>
      <c r="Z106" s="17"/>
      <c r="AA106" s="17"/>
      <c r="AB106" s="17"/>
      <c r="AC106" s="17"/>
      <c r="AD106" s="17"/>
      <c r="AE106" s="17"/>
      <c r="AF106" s="17"/>
      <c r="AG106" s="17"/>
      <c r="AH106" s="17"/>
      <c r="AI106" s="17"/>
      <c r="AJ106" s="17"/>
      <c r="AK106" s="17"/>
      <c r="AL106" s="17"/>
      <c r="AM106" s="17"/>
      <c r="AN106" s="17"/>
      <c r="AO106" s="17"/>
      <c r="AP106" s="17"/>
      <c r="AQ106" s="17"/>
    </row>
    <row r="107" spans="2:43" ht="15.95" hidden="1" customHeight="1" x14ac:dyDescent="0.25">
      <c r="B107" s="787"/>
      <c r="C107" s="17"/>
      <c r="D107" s="17"/>
      <c r="E107" s="17"/>
      <c r="F107" s="17"/>
      <c r="G107" s="17"/>
      <c r="H107" s="17"/>
      <c r="I107" s="17"/>
      <c r="J107" s="17"/>
      <c r="K107" s="17"/>
      <c r="L107" s="17"/>
      <c r="M107" s="17"/>
      <c r="N107" s="17"/>
      <c r="O107" s="17"/>
      <c r="P107" s="17"/>
      <c r="Q107" s="17"/>
      <c r="R107" s="17"/>
      <c r="S107" s="17"/>
      <c r="T107" s="17"/>
      <c r="U107" s="17"/>
      <c r="V107" s="17"/>
      <c r="W107" s="17"/>
      <c r="X107" s="17"/>
      <c r="Y107" s="17"/>
      <c r="Z107" s="17"/>
      <c r="AA107" s="17"/>
      <c r="AB107" s="17"/>
      <c r="AC107" s="17"/>
      <c r="AD107" s="17"/>
      <c r="AE107" s="17"/>
      <c r="AF107" s="17"/>
      <c r="AG107" s="17"/>
      <c r="AH107" s="17"/>
      <c r="AI107" s="17"/>
      <c r="AJ107" s="17"/>
      <c r="AK107" s="17"/>
      <c r="AL107" s="17"/>
      <c r="AM107" s="17"/>
      <c r="AN107" s="17"/>
      <c r="AO107" s="17"/>
      <c r="AP107" s="17"/>
      <c r="AQ107" s="17"/>
    </row>
    <row r="108" spans="2:43" ht="15.95" hidden="1" customHeight="1" x14ac:dyDescent="0.25">
      <c r="B108" s="787">
        <v>46</v>
      </c>
      <c r="C108" s="17"/>
      <c r="D108" s="17"/>
      <c r="E108" s="17"/>
      <c r="F108" s="17"/>
      <c r="G108" s="17"/>
      <c r="H108" s="17"/>
      <c r="I108" s="17"/>
      <c r="J108" s="17"/>
      <c r="K108" s="17"/>
      <c r="L108" s="17"/>
      <c r="M108" s="17"/>
      <c r="N108" s="17"/>
      <c r="O108" s="17"/>
      <c r="P108" s="17"/>
      <c r="Q108" s="17"/>
      <c r="R108" s="17"/>
      <c r="S108" s="17"/>
      <c r="T108" s="17"/>
      <c r="U108" s="17"/>
      <c r="V108" s="17"/>
      <c r="W108" s="17"/>
      <c r="X108" s="17"/>
      <c r="Y108" s="17"/>
      <c r="Z108" s="17"/>
      <c r="AA108" s="17"/>
      <c r="AB108" s="17"/>
      <c r="AC108" s="17"/>
      <c r="AD108" s="17"/>
      <c r="AE108" s="17"/>
      <c r="AF108" s="17"/>
      <c r="AG108" s="17"/>
      <c r="AH108" s="17"/>
      <c r="AI108" s="17"/>
      <c r="AJ108" s="17"/>
      <c r="AK108" s="17"/>
      <c r="AL108" s="17"/>
      <c r="AM108" s="17"/>
      <c r="AN108" s="17"/>
      <c r="AO108" s="17"/>
      <c r="AP108" s="17"/>
      <c r="AQ108" s="17"/>
    </row>
    <row r="109" spans="2:43" ht="15.95" hidden="1" customHeight="1" x14ac:dyDescent="0.25">
      <c r="B109" s="787"/>
      <c r="C109" s="17"/>
      <c r="D109" s="17"/>
      <c r="E109" s="17"/>
      <c r="F109" s="17"/>
      <c r="G109" s="17"/>
      <c r="H109" s="17"/>
      <c r="I109" s="17"/>
      <c r="J109" s="17"/>
      <c r="K109" s="17"/>
      <c r="L109" s="17"/>
      <c r="M109" s="17"/>
      <c r="N109" s="17"/>
      <c r="O109" s="17"/>
      <c r="P109" s="17"/>
      <c r="Q109" s="17"/>
      <c r="R109" s="17"/>
      <c r="S109" s="17"/>
      <c r="T109" s="17"/>
      <c r="U109" s="17"/>
      <c r="V109" s="17"/>
      <c r="W109" s="17"/>
      <c r="X109" s="17"/>
      <c r="Y109" s="17"/>
      <c r="Z109" s="17"/>
      <c r="AA109" s="17"/>
      <c r="AB109" s="17"/>
      <c r="AC109" s="17"/>
      <c r="AD109" s="17"/>
      <c r="AE109" s="17"/>
      <c r="AF109" s="17"/>
      <c r="AG109" s="17"/>
      <c r="AH109" s="17"/>
      <c r="AI109" s="17"/>
      <c r="AJ109" s="17"/>
      <c r="AK109" s="17"/>
      <c r="AL109" s="17"/>
      <c r="AM109" s="17"/>
      <c r="AN109" s="17"/>
      <c r="AO109" s="17"/>
      <c r="AP109" s="17"/>
      <c r="AQ109" s="17"/>
    </row>
    <row r="110" spans="2:43" ht="15.95" hidden="1" customHeight="1" x14ac:dyDescent="0.25">
      <c r="B110" s="787">
        <v>47</v>
      </c>
      <c r="C110" s="17"/>
      <c r="D110" s="17"/>
      <c r="E110" s="17"/>
      <c r="F110" s="17"/>
      <c r="G110" s="17"/>
      <c r="H110" s="17"/>
      <c r="I110" s="17"/>
      <c r="J110" s="17"/>
      <c r="K110" s="17"/>
      <c r="L110" s="17"/>
      <c r="M110" s="17"/>
      <c r="N110" s="17"/>
      <c r="O110" s="17"/>
      <c r="P110" s="17"/>
      <c r="Q110" s="17"/>
      <c r="R110" s="17"/>
      <c r="S110" s="17"/>
      <c r="T110" s="17"/>
      <c r="U110" s="17"/>
      <c r="V110" s="17"/>
      <c r="W110" s="17"/>
      <c r="X110" s="17"/>
      <c r="Y110" s="17"/>
      <c r="Z110" s="17"/>
      <c r="AA110" s="17"/>
      <c r="AB110" s="17"/>
      <c r="AC110" s="17"/>
      <c r="AD110" s="17"/>
      <c r="AE110" s="17"/>
      <c r="AF110" s="17"/>
      <c r="AG110" s="17"/>
      <c r="AH110" s="17"/>
      <c r="AI110" s="17"/>
      <c r="AJ110" s="17"/>
      <c r="AK110" s="17"/>
      <c r="AL110" s="17"/>
      <c r="AM110" s="17"/>
      <c r="AN110" s="17"/>
      <c r="AO110" s="17"/>
      <c r="AP110" s="17"/>
      <c r="AQ110" s="17"/>
    </row>
    <row r="111" spans="2:43" ht="15.95" hidden="1" customHeight="1" x14ac:dyDescent="0.25">
      <c r="B111" s="787"/>
      <c r="C111" s="17"/>
      <c r="D111" s="17"/>
      <c r="E111" s="17"/>
      <c r="F111" s="17"/>
      <c r="G111" s="17"/>
      <c r="H111" s="17"/>
      <c r="I111" s="17"/>
      <c r="J111" s="17"/>
      <c r="K111" s="17"/>
      <c r="L111" s="17"/>
      <c r="M111" s="17"/>
      <c r="N111" s="17"/>
      <c r="O111" s="17"/>
      <c r="P111" s="17"/>
      <c r="Q111" s="17"/>
      <c r="R111" s="17"/>
      <c r="S111" s="17"/>
      <c r="T111" s="17"/>
      <c r="U111" s="17"/>
      <c r="V111" s="17"/>
      <c r="W111" s="17"/>
      <c r="X111" s="17"/>
      <c r="Y111" s="17"/>
      <c r="Z111" s="17"/>
      <c r="AA111" s="17"/>
      <c r="AB111" s="17"/>
      <c r="AC111" s="17"/>
      <c r="AD111" s="17"/>
      <c r="AE111" s="17"/>
      <c r="AF111" s="17"/>
      <c r="AG111" s="17"/>
      <c r="AH111" s="17"/>
      <c r="AI111" s="17"/>
      <c r="AJ111" s="17"/>
      <c r="AK111" s="17"/>
      <c r="AL111" s="17"/>
      <c r="AM111" s="17"/>
      <c r="AN111" s="17"/>
      <c r="AO111" s="17"/>
      <c r="AP111" s="17"/>
      <c r="AQ111" s="17"/>
    </row>
    <row r="112" spans="2:43" ht="15.95" hidden="1" customHeight="1" x14ac:dyDescent="0.25">
      <c r="B112" s="787">
        <v>48</v>
      </c>
      <c r="C112" s="17"/>
      <c r="D112" s="17"/>
      <c r="E112" s="17"/>
      <c r="F112" s="17"/>
      <c r="G112" s="17"/>
      <c r="H112" s="17"/>
      <c r="I112" s="17"/>
      <c r="J112" s="17"/>
      <c r="K112" s="17"/>
      <c r="L112" s="17"/>
      <c r="M112" s="17"/>
      <c r="N112" s="17"/>
      <c r="O112" s="17"/>
      <c r="P112" s="17"/>
      <c r="Q112" s="17"/>
      <c r="R112" s="17"/>
      <c r="S112" s="17"/>
      <c r="T112" s="17"/>
      <c r="U112" s="17"/>
      <c r="V112" s="17"/>
      <c r="W112" s="17"/>
      <c r="X112" s="17"/>
      <c r="Y112" s="17"/>
      <c r="Z112" s="17"/>
      <c r="AA112" s="17"/>
      <c r="AB112" s="17"/>
      <c r="AC112" s="17"/>
      <c r="AD112" s="17"/>
      <c r="AE112" s="17"/>
      <c r="AF112" s="17"/>
      <c r="AG112" s="17"/>
      <c r="AH112" s="17"/>
      <c r="AI112" s="17"/>
      <c r="AJ112" s="17"/>
      <c r="AK112" s="17"/>
      <c r="AL112" s="17"/>
      <c r="AM112" s="17"/>
      <c r="AN112" s="17"/>
      <c r="AO112" s="17"/>
      <c r="AP112" s="17"/>
      <c r="AQ112" s="17"/>
    </row>
    <row r="113" spans="2:43" ht="15.95" hidden="1" customHeight="1" x14ac:dyDescent="0.25">
      <c r="B113" s="787"/>
      <c r="C113" s="17"/>
      <c r="D113" s="17"/>
      <c r="E113" s="17"/>
      <c r="F113" s="17"/>
      <c r="G113" s="17"/>
      <c r="H113" s="17"/>
      <c r="I113" s="17"/>
      <c r="J113" s="17"/>
      <c r="K113" s="17"/>
      <c r="L113" s="17"/>
      <c r="M113" s="17"/>
      <c r="N113" s="17"/>
      <c r="O113" s="17"/>
      <c r="P113" s="17"/>
      <c r="Q113" s="17"/>
      <c r="R113" s="17"/>
      <c r="S113" s="17"/>
      <c r="T113" s="17"/>
      <c r="U113" s="17"/>
      <c r="V113" s="17"/>
      <c r="W113" s="17"/>
      <c r="X113" s="17"/>
      <c r="Y113" s="17"/>
      <c r="Z113" s="17"/>
      <c r="AA113" s="17"/>
      <c r="AB113" s="17"/>
      <c r="AC113" s="17"/>
      <c r="AD113" s="17"/>
      <c r="AE113" s="17"/>
      <c r="AF113" s="17"/>
      <c r="AG113" s="17"/>
      <c r="AH113" s="17"/>
      <c r="AI113" s="17"/>
      <c r="AJ113" s="17"/>
      <c r="AK113" s="17"/>
      <c r="AL113" s="17"/>
      <c r="AM113" s="17"/>
      <c r="AN113" s="17"/>
      <c r="AO113" s="17"/>
      <c r="AP113" s="17"/>
      <c r="AQ113" s="17"/>
    </row>
    <row r="114" spans="2:43" ht="15.95" hidden="1" customHeight="1" x14ac:dyDescent="0.25">
      <c r="B114" s="787">
        <v>49</v>
      </c>
      <c r="C114" s="17"/>
      <c r="D114" s="17"/>
      <c r="E114" s="17"/>
      <c r="F114" s="17"/>
      <c r="G114" s="17"/>
      <c r="H114" s="17"/>
      <c r="I114" s="17"/>
      <c r="J114" s="17"/>
      <c r="K114" s="17"/>
      <c r="L114" s="17"/>
      <c r="M114" s="17"/>
      <c r="N114" s="17"/>
      <c r="O114" s="17"/>
      <c r="P114" s="17"/>
      <c r="Q114" s="17"/>
      <c r="R114" s="17"/>
      <c r="S114" s="17"/>
      <c r="T114" s="17"/>
      <c r="U114" s="17"/>
      <c r="V114" s="17"/>
      <c r="W114" s="17"/>
      <c r="X114" s="17"/>
      <c r="Y114" s="17"/>
      <c r="Z114" s="17"/>
      <c r="AA114" s="17"/>
      <c r="AB114" s="17"/>
      <c r="AC114" s="17"/>
      <c r="AD114" s="17"/>
      <c r="AE114" s="17"/>
      <c r="AF114" s="17"/>
      <c r="AG114" s="17"/>
      <c r="AH114" s="17"/>
      <c r="AI114" s="17"/>
      <c r="AJ114" s="17"/>
      <c r="AK114" s="17"/>
      <c r="AL114" s="17"/>
      <c r="AM114" s="17"/>
      <c r="AN114" s="17"/>
      <c r="AO114" s="17"/>
      <c r="AP114" s="17"/>
      <c r="AQ114" s="17"/>
    </row>
    <row r="115" spans="2:43" ht="15.95" hidden="1" customHeight="1" x14ac:dyDescent="0.25">
      <c r="B115" s="787"/>
      <c r="C115" s="17"/>
      <c r="D115" s="17"/>
      <c r="E115" s="17"/>
      <c r="F115" s="17"/>
      <c r="G115" s="17"/>
      <c r="H115" s="17"/>
      <c r="I115" s="17"/>
      <c r="J115" s="17"/>
      <c r="K115" s="17"/>
      <c r="L115" s="17"/>
      <c r="M115" s="17"/>
      <c r="N115" s="17"/>
      <c r="O115" s="17"/>
      <c r="P115" s="17"/>
      <c r="Q115" s="17"/>
      <c r="R115" s="17"/>
      <c r="S115" s="17"/>
      <c r="T115" s="17"/>
      <c r="U115" s="17"/>
      <c r="V115" s="17"/>
      <c r="W115" s="17"/>
      <c r="X115" s="17"/>
      <c r="Y115" s="17"/>
      <c r="Z115" s="17"/>
      <c r="AA115" s="17"/>
      <c r="AB115" s="17"/>
      <c r="AC115" s="17"/>
      <c r="AD115" s="17"/>
      <c r="AE115" s="17"/>
      <c r="AF115" s="17"/>
      <c r="AG115" s="17"/>
      <c r="AH115" s="17"/>
      <c r="AI115" s="17"/>
      <c r="AJ115" s="17"/>
      <c r="AK115" s="17"/>
      <c r="AL115" s="17"/>
      <c r="AM115" s="17"/>
      <c r="AN115" s="17"/>
      <c r="AO115" s="17"/>
      <c r="AP115" s="17"/>
      <c r="AQ115" s="17"/>
    </row>
    <row r="116" spans="2:43" ht="15.95" hidden="1" customHeight="1" x14ac:dyDescent="0.25">
      <c r="B116" s="787">
        <v>50</v>
      </c>
      <c r="C116" s="17"/>
      <c r="D116" s="17"/>
      <c r="E116" s="17"/>
      <c r="F116" s="17"/>
      <c r="G116" s="17"/>
      <c r="H116" s="17"/>
      <c r="I116" s="17"/>
      <c r="J116" s="17"/>
      <c r="K116" s="17"/>
      <c r="L116" s="17"/>
      <c r="M116" s="17"/>
      <c r="N116" s="17"/>
      <c r="O116" s="17"/>
      <c r="P116" s="17"/>
      <c r="Q116" s="17"/>
      <c r="R116" s="17"/>
      <c r="S116" s="17"/>
      <c r="T116" s="17"/>
      <c r="U116" s="17"/>
      <c r="V116" s="17"/>
      <c r="W116" s="17"/>
      <c r="X116" s="17"/>
      <c r="Y116" s="17"/>
      <c r="Z116" s="17"/>
      <c r="AA116" s="17"/>
      <c r="AB116" s="17"/>
      <c r="AC116" s="17"/>
      <c r="AD116" s="17"/>
      <c r="AE116" s="17"/>
      <c r="AF116" s="17"/>
      <c r="AG116" s="17"/>
      <c r="AH116" s="17"/>
      <c r="AI116" s="17"/>
      <c r="AJ116" s="17"/>
      <c r="AK116" s="17"/>
      <c r="AL116" s="17"/>
      <c r="AM116" s="17"/>
      <c r="AN116" s="17"/>
      <c r="AO116" s="17"/>
      <c r="AP116" s="17"/>
      <c r="AQ116" s="17"/>
    </row>
    <row r="117" spans="2:43" ht="15.95" hidden="1" customHeight="1" x14ac:dyDescent="0.25">
      <c r="B117" s="787"/>
      <c r="C117" s="17"/>
      <c r="D117" s="17"/>
      <c r="E117" s="17"/>
      <c r="F117" s="17"/>
      <c r="G117" s="17"/>
      <c r="H117" s="17"/>
      <c r="I117" s="17"/>
      <c r="J117" s="17"/>
      <c r="K117" s="17"/>
      <c r="L117" s="17"/>
      <c r="M117" s="17"/>
      <c r="N117" s="17"/>
      <c r="O117" s="17"/>
      <c r="P117" s="17"/>
      <c r="Q117" s="17"/>
      <c r="R117" s="17"/>
      <c r="S117" s="17"/>
      <c r="T117" s="17"/>
      <c r="U117" s="17"/>
      <c r="V117" s="17"/>
      <c r="W117" s="17"/>
      <c r="X117" s="17"/>
      <c r="Y117" s="17"/>
      <c r="Z117" s="17"/>
      <c r="AA117" s="17"/>
      <c r="AB117" s="17"/>
      <c r="AC117" s="17"/>
      <c r="AD117" s="17"/>
      <c r="AE117" s="17"/>
      <c r="AF117" s="17"/>
      <c r="AG117" s="17"/>
      <c r="AH117" s="17"/>
      <c r="AI117" s="17"/>
      <c r="AJ117" s="17"/>
      <c r="AK117" s="17"/>
      <c r="AL117" s="17"/>
      <c r="AM117" s="17"/>
      <c r="AN117" s="17"/>
      <c r="AO117" s="17"/>
      <c r="AP117" s="17"/>
      <c r="AQ117" s="17"/>
    </row>
    <row r="118" spans="2:43" ht="15.95" hidden="1" customHeight="1" x14ac:dyDescent="0.25">
      <c r="B118" s="787">
        <v>51</v>
      </c>
      <c r="C118" s="17"/>
      <c r="D118" s="17"/>
      <c r="E118" s="17"/>
      <c r="F118" s="17"/>
      <c r="G118" s="17"/>
      <c r="H118" s="17"/>
      <c r="I118" s="17"/>
      <c r="J118" s="17"/>
      <c r="K118" s="17"/>
      <c r="L118" s="17"/>
      <c r="M118" s="17"/>
      <c r="N118" s="17"/>
      <c r="O118" s="17"/>
      <c r="P118" s="17"/>
      <c r="Q118" s="17"/>
      <c r="R118" s="17"/>
      <c r="S118" s="17"/>
      <c r="T118" s="17"/>
      <c r="U118" s="17"/>
      <c r="V118" s="17"/>
      <c r="W118" s="17"/>
      <c r="X118" s="17"/>
      <c r="Y118" s="17"/>
      <c r="Z118" s="17"/>
      <c r="AA118" s="17"/>
      <c r="AB118" s="17"/>
      <c r="AC118" s="17"/>
      <c r="AD118" s="17"/>
      <c r="AE118" s="17"/>
      <c r="AF118" s="17"/>
      <c r="AG118" s="17"/>
      <c r="AH118" s="17"/>
      <c r="AI118" s="17"/>
      <c r="AJ118" s="17"/>
      <c r="AK118" s="17"/>
      <c r="AL118" s="17"/>
      <c r="AM118" s="17"/>
      <c r="AN118" s="17"/>
      <c r="AO118" s="17"/>
      <c r="AP118" s="17"/>
      <c r="AQ118" s="17"/>
    </row>
    <row r="119" spans="2:43" ht="15.95" hidden="1" customHeight="1" x14ac:dyDescent="0.25">
      <c r="B119" s="787"/>
      <c r="C119" s="17"/>
      <c r="D119" s="17"/>
      <c r="E119" s="17"/>
      <c r="F119" s="17"/>
      <c r="G119" s="17"/>
      <c r="H119" s="17"/>
      <c r="I119" s="17"/>
      <c r="J119" s="17"/>
      <c r="K119" s="17"/>
      <c r="L119" s="17"/>
      <c r="M119" s="17"/>
      <c r="N119" s="17"/>
      <c r="O119" s="17"/>
      <c r="P119" s="17"/>
      <c r="Q119" s="17"/>
      <c r="R119" s="17"/>
      <c r="S119" s="17"/>
      <c r="T119" s="17"/>
      <c r="U119" s="17"/>
      <c r="V119" s="17"/>
      <c r="W119" s="17"/>
      <c r="X119" s="17"/>
      <c r="Y119" s="17"/>
      <c r="Z119" s="17"/>
      <c r="AA119" s="17"/>
      <c r="AB119" s="17"/>
      <c r="AC119" s="17"/>
      <c r="AD119" s="17"/>
      <c r="AE119" s="17"/>
      <c r="AF119" s="17"/>
      <c r="AG119" s="17"/>
      <c r="AH119" s="17"/>
      <c r="AI119" s="17"/>
      <c r="AJ119" s="17"/>
      <c r="AK119" s="17"/>
      <c r="AL119" s="17"/>
      <c r="AM119" s="17"/>
      <c r="AN119" s="17"/>
      <c r="AO119" s="17"/>
      <c r="AP119" s="17"/>
      <c r="AQ119" s="17"/>
    </row>
    <row r="120" spans="2:43" ht="15.95" hidden="1" customHeight="1" x14ac:dyDescent="0.25">
      <c r="B120" s="787">
        <v>52</v>
      </c>
      <c r="C120" s="17"/>
      <c r="D120" s="17"/>
      <c r="E120" s="17"/>
      <c r="F120" s="17"/>
      <c r="G120" s="17"/>
      <c r="H120" s="17"/>
      <c r="I120" s="17"/>
      <c r="J120" s="17"/>
      <c r="K120" s="17"/>
      <c r="L120" s="17"/>
      <c r="M120" s="17"/>
      <c r="N120" s="17"/>
      <c r="O120" s="17"/>
      <c r="P120" s="17"/>
      <c r="Q120" s="17"/>
      <c r="R120" s="17"/>
      <c r="S120" s="17"/>
      <c r="T120" s="17"/>
      <c r="U120" s="17"/>
      <c r="V120" s="17"/>
      <c r="W120" s="17"/>
      <c r="X120" s="17"/>
      <c r="Y120" s="17"/>
      <c r="Z120" s="17"/>
      <c r="AA120" s="17"/>
      <c r="AB120" s="17"/>
      <c r="AC120" s="17"/>
      <c r="AD120" s="17"/>
      <c r="AE120" s="17"/>
      <c r="AF120" s="17"/>
      <c r="AG120" s="17"/>
      <c r="AH120" s="17"/>
      <c r="AI120" s="17"/>
      <c r="AJ120" s="17"/>
      <c r="AK120" s="17"/>
      <c r="AL120" s="17"/>
      <c r="AM120" s="17"/>
      <c r="AN120" s="17"/>
      <c r="AO120" s="17"/>
      <c r="AP120" s="17"/>
      <c r="AQ120" s="17"/>
    </row>
    <row r="121" spans="2:43" ht="15.95" hidden="1" customHeight="1" x14ac:dyDescent="0.25">
      <c r="B121" s="787"/>
      <c r="C121" s="17"/>
      <c r="D121" s="17"/>
      <c r="E121" s="17"/>
      <c r="F121" s="17"/>
      <c r="G121" s="17"/>
      <c r="H121" s="17"/>
      <c r="I121" s="17"/>
      <c r="J121" s="17"/>
      <c r="K121" s="17"/>
      <c r="L121" s="17"/>
      <c r="M121" s="17"/>
      <c r="N121" s="17"/>
      <c r="O121" s="17"/>
      <c r="P121" s="17"/>
      <c r="Q121" s="17"/>
      <c r="R121" s="17"/>
      <c r="S121" s="17"/>
      <c r="T121" s="17"/>
      <c r="U121" s="17"/>
      <c r="V121" s="17"/>
      <c r="W121" s="17"/>
      <c r="X121" s="17"/>
      <c r="Y121" s="17"/>
      <c r="Z121" s="17"/>
      <c r="AA121" s="17"/>
      <c r="AB121" s="17"/>
      <c r="AC121" s="17"/>
      <c r="AD121" s="17"/>
      <c r="AE121" s="17"/>
      <c r="AF121" s="17"/>
      <c r="AG121" s="17"/>
      <c r="AH121" s="17"/>
      <c r="AI121" s="17"/>
      <c r="AJ121" s="17"/>
      <c r="AK121" s="17"/>
      <c r="AL121" s="17"/>
      <c r="AM121" s="17"/>
      <c r="AN121" s="17"/>
      <c r="AO121" s="17"/>
      <c r="AP121" s="17"/>
      <c r="AQ121" s="17"/>
    </row>
    <row r="122" spans="2:43" ht="15.95" hidden="1" customHeight="1" x14ac:dyDescent="0.25">
      <c r="B122" s="787">
        <v>53</v>
      </c>
      <c r="C122" s="17"/>
      <c r="D122" s="17"/>
      <c r="E122" s="17"/>
      <c r="F122" s="17"/>
      <c r="G122" s="17"/>
      <c r="H122" s="17"/>
      <c r="I122" s="17"/>
      <c r="J122" s="17"/>
      <c r="K122" s="17"/>
      <c r="L122" s="17"/>
      <c r="M122" s="17"/>
      <c r="N122" s="17"/>
      <c r="O122" s="17"/>
      <c r="P122" s="17"/>
      <c r="Q122" s="17"/>
      <c r="R122" s="17"/>
      <c r="S122" s="17"/>
      <c r="T122" s="17"/>
      <c r="U122" s="17"/>
      <c r="V122" s="17"/>
      <c r="W122" s="17"/>
      <c r="X122" s="17"/>
      <c r="Y122" s="17"/>
      <c r="Z122" s="17"/>
      <c r="AA122" s="17"/>
      <c r="AB122" s="17"/>
      <c r="AC122" s="17"/>
      <c r="AD122" s="17"/>
      <c r="AE122" s="17"/>
      <c r="AF122" s="17"/>
      <c r="AG122" s="17"/>
      <c r="AH122" s="17"/>
      <c r="AI122" s="17"/>
      <c r="AJ122" s="17"/>
      <c r="AK122" s="17"/>
      <c r="AL122" s="17"/>
      <c r="AM122" s="17"/>
      <c r="AN122" s="17"/>
      <c r="AO122" s="17"/>
      <c r="AP122" s="17"/>
      <c r="AQ122" s="17"/>
    </row>
    <row r="123" spans="2:43" ht="15.95" hidden="1" customHeight="1" x14ac:dyDescent="0.25">
      <c r="B123" s="787"/>
      <c r="C123" s="17"/>
      <c r="D123" s="17"/>
      <c r="E123" s="17"/>
      <c r="F123" s="17"/>
      <c r="G123" s="17"/>
      <c r="H123" s="17"/>
      <c r="I123" s="17"/>
      <c r="J123" s="17"/>
      <c r="K123" s="17"/>
      <c r="L123" s="17"/>
      <c r="M123" s="17"/>
      <c r="N123" s="17"/>
      <c r="O123" s="17"/>
      <c r="P123" s="17"/>
      <c r="Q123" s="17"/>
      <c r="R123" s="17"/>
      <c r="S123" s="17"/>
      <c r="T123" s="17"/>
      <c r="U123" s="17"/>
      <c r="V123" s="17"/>
      <c r="W123" s="17"/>
      <c r="X123" s="17"/>
      <c r="Y123" s="17"/>
      <c r="Z123" s="17"/>
      <c r="AA123" s="17"/>
      <c r="AB123" s="17"/>
      <c r="AC123" s="17"/>
      <c r="AD123" s="17"/>
      <c r="AE123" s="17"/>
      <c r="AF123" s="17"/>
      <c r="AG123" s="17"/>
      <c r="AH123" s="17"/>
      <c r="AI123" s="17"/>
      <c r="AJ123" s="17"/>
      <c r="AK123" s="17"/>
      <c r="AL123" s="17"/>
      <c r="AM123" s="17"/>
      <c r="AN123" s="17"/>
      <c r="AO123" s="17"/>
      <c r="AP123" s="17"/>
      <c r="AQ123" s="17"/>
    </row>
    <row r="124" spans="2:43" ht="15.95" hidden="1" customHeight="1" x14ac:dyDescent="0.25">
      <c r="B124" s="787">
        <v>54</v>
      </c>
      <c r="C124" s="17"/>
      <c r="D124" s="17"/>
      <c r="E124" s="17"/>
      <c r="F124" s="17"/>
      <c r="G124" s="17"/>
      <c r="H124" s="17"/>
      <c r="I124" s="17"/>
      <c r="J124" s="17"/>
      <c r="K124" s="17"/>
      <c r="L124" s="17"/>
      <c r="M124" s="17"/>
      <c r="N124" s="17"/>
      <c r="O124" s="17"/>
      <c r="P124" s="17"/>
      <c r="Q124" s="17"/>
      <c r="R124" s="17"/>
      <c r="S124" s="17"/>
      <c r="T124" s="17"/>
      <c r="U124" s="17"/>
      <c r="V124" s="17"/>
      <c r="W124" s="17"/>
      <c r="X124" s="17"/>
      <c r="Y124" s="17"/>
      <c r="Z124" s="17"/>
      <c r="AA124" s="17"/>
      <c r="AB124" s="17"/>
      <c r="AC124" s="17"/>
      <c r="AD124" s="17"/>
      <c r="AE124" s="17"/>
      <c r="AF124" s="17"/>
      <c r="AG124" s="17"/>
      <c r="AH124" s="17"/>
      <c r="AI124" s="17"/>
      <c r="AJ124" s="17"/>
      <c r="AK124" s="17"/>
      <c r="AL124" s="17"/>
      <c r="AM124" s="17"/>
      <c r="AN124" s="17"/>
      <c r="AO124" s="17"/>
      <c r="AP124" s="17"/>
      <c r="AQ124" s="17"/>
    </row>
    <row r="125" spans="2:43" ht="15.95" hidden="1" customHeight="1" x14ac:dyDescent="0.25">
      <c r="B125" s="787"/>
      <c r="C125" s="17"/>
      <c r="D125" s="17"/>
      <c r="E125" s="17"/>
      <c r="F125" s="17"/>
      <c r="G125" s="17"/>
      <c r="H125" s="17"/>
      <c r="I125" s="17"/>
      <c r="J125" s="17"/>
      <c r="K125" s="17"/>
      <c r="L125" s="17"/>
      <c r="M125" s="17"/>
      <c r="N125" s="17"/>
      <c r="O125" s="17"/>
      <c r="P125" s="17"/>
      <c r="Q125" s="17"/>
      <c r="R125" s="17"/>
      <c r="S125" s="17"/>
      <c r="T125" s="17"/>
      <c r="U125" s="17"/>
      <c r="V125" s="17"/>
      <c r="W125" s="17"/>
      <c r="X125" s="17"/>
      <c r="Y125" s="17"/>
      <c r="Z125" s="17"/>
      <c r="AA125" s="17"/>
      <c r="AB125" s="17"/>
      <c r="AC125" s="17"/>
      <c r="AD125" s="17"/>
      <c r="AE125" s="17"/>
      <c r="AF125" s="17"/>
      <c r="AG125" s="17"/>
      <c r="AH125" s="17"/>
      <c r="AI125" s="17"/>
      <c r="AJ125" s="17"/>
      <c r="AK125" s="17"/>
      <c r="AL125" s="17"/>
      <c r="AM125" s="17"/>
      <c r="AN125" s="17"/>
      <c r="AO125" s="17"/>
      <c r="AP125" s="17"/>
      <c r="AQ125" s="17"/>
    </row>
    <row r="126" spans="2:43" ht="15.95" hidden="1" customHeight="1" x14ac:dyDescent="0.25">
      <c r="B126" s="787">
        <v>55</v>
      </c>
      <c r="C126" s="17"/>
      <c r="D126" s="17"/>
      <c r="E126" s="17"/>
      <c r="F126" s="17"/>
      <c r="G126" s="17"/>
      <c r="H126" s="17"/>
      <c r="I126" s="17"/>
      <c r="J126" s="17"/>
      <c r="K126" s="17"/>
      <c r="L126" s="17"/>
      <c r="M126" s="17"/>
      <c r="N126" s="17"/>
      <c r="O126" s="17"/>
      <c r="P126" s="17"/>
      <c r="Q126" s="17"/>
      <c r="R126" s="17"/>
      <c r="S126" s="17"/>
      <c r="T126" s="17"/>
      <c r="U126" s="17"/>
      <c r="V126" s="17"/>
      <c r="W126" s="17"/>
      <c r="X126" s="17"/>
      <c r="Y126" s="17"/>
      <c r="Z126" s="17"/>
      <c r="AA126" s="17"/>
      <c r="AB126" s="17"/>
      <c r="AC126" s="17"/>
      <c r="AD126" s="17"/>
      <c r="AE126" s="17"/>
      <c r="AF126" s="17"/>
      <c r="AG126" s="17"/>
      <c r="AH126" s="17"/>
      <c r="AI126" s="17"/>
      <c r="AJ126" s="17"/>
      <c r="AK126" s="17"/>
      <c r="AL126" s="17"/>
      <c r="AM126" s="17"/>
      <c r="AN126" s="17"/>
      <c r="AO126" s="17"/>
      <c r="AP126" s="17"/>
      <c r="AQ126" s="17"/>
    </row>
    <row r="127" spans="2:43" ht="15.95" hidden="1" customHeight="1" x14ac:dyDescent="0.25">
      <c r="B127" s="787"/>
      <c r="C127" s="17"/>
      <c r="D127" s="17"/>
      <c r="E127" s="17"/>
      <c r="F127" s="17"/>
      <c r="G127" s="17"/>
      <c r="H127" s="17"/>
      <c r="I127" s="17"/>
      <c r="J127" s="17"/>
      <c r="K127" s="17"/>
      <c r="L127" s="17"/>
      <c r="M127" s="17"/>
      <c r="N127" s="17"/>
      <c r="O127" s="17"/>
      <c r="P127" s="17"/>
      <c r="Q127" s="17"/>
      <c r="R127" s="17"/>
      <c r="S127" s="17"/>
      <c r="T127" s="17"/>
      <c r="U127" s="17"/>
      <c r="V127" s="17"/>
      <c r="W127" s="17"/>
      <c r="X127" s="17"/>
      <c r="Y127" s="17"/>
      <c r="Z127" s="17"/>
      <c r="AA127" s="17"/>
      <c r="AB127" s="17"/>
      <c r="AC127" s="17"/>
      <c r="AD127" s="17"/>
      <c r="AE127" s="17"/>
      <c r="AF127" s="17"/>
      <c r="AG127" s="17"/>
      <c r="AH127" s="17"/>
      <c r="AI127" s="17"/>
      <c r="AJ127" s="17"/>
      <c r="AK127" s="17"/>
      <c r="AL127" s="17"/>
      <c r="AM127" s="17"/>
      <c r="AN127" s="17"/>
      <c r="AO127" s="17"/>
      <c r="AP127" s="17"/>
      <c r="AQ127" s="17"/>
    </row>
    <row r="128" spans="2:43" ht="15.95" hidden="1" customHeight="1" x14ac:dyDescent="0.25">
      <c r="B128" s="787">
        <v>56</v>
      </c>
      <c r="C128" s="17"/>
      <c r="D128" s="17"/>
      <c r="E128" s="17"/>
      <c r="F128" s="17"/>
      <c r="G128" s="17"/>
      <c r="H128" s="17"/>
      <c r="I128" s="17"/>
      <c r="J128" s="17"/>
      <c r="K128" s="17"/>
      <c r="L128" s="17"/>
      <c r="M128" s="17"/>
      <c r="N128" s="17"/>
      <c r="O128" s="17"/>
      <c r="P128" s="17"/>
      <c r="Q128" s="17"/>
      <c r="R128" s="17"/>
      <c r="S128" s="17"/>
      <c r="T128" s="17"/>
      <c r="U128" s="17"/>
      <c r="V128" s="17"/>
      <c r="W128" s="17"/>
      <c r="X128" s="17"/>
      <c r="Y128" s="17"/>
      <c r="Z128" s="17"/>
      <c r="AA128" s="17"/>
      <c r="AB128" s="17"/>
      <c r="AC128" s="17"/>
      <c r="AD128" s="17"/>
      <c r="AE128" s="17"/>
      <c r="AF128" s="17"/>
      <c r="AG128" s="17"/>
      <c r="AH128" s="17"/>
      <c r="AI128" s="17"/>
      <c r="AJ128" s="17"/>
      <c r="AK128" s="17"/>
      <c r="AL128" s="17"/>
      <c r="AM128" s="17"/>
      <c r="AN128" s="17"/>
      <c r="AO128" s="17"/>
      <c r="AP128" s="17"/>
      <c r="AQ128" s="17"/>
    </row>
    <row r="129" spans="2:43" ht="15.95" hidden="1" customHeight="1" x14ac:dyDescent="0.25">
      <c r="B129" s="787"/>
      <c r="C129" s="17"/>
      <c r="D129" s="17"/>
      <c r="E129" s="17"/>
      <c r="F129" s="17"/>
      <c r="G129" s="17"/>
      <c r="H129" s="17"/>
      <c r="I129" s="17"/>
      <c r="J129" s="17"/>
      <c r="K129" s="17"/>
      <c r="L129" s="17"/>
      <c r="M129" s="17"/>
      <c r="N129" s="17"/>
      <c r="O129" s="17"/>
      <c r="P129" s="17"/>
      <c r="Q129" s="17"/>
      <c r="R129" s="17"/>
      <c r="S129" s="17"/>
      <c r="T129" s="17"/>
      <c r="U129" s="17"/>
      <c r="V129" s="17"/>
      <c r="W129" s="17"/>
      <c r="X129" s="17"/>
      <c r="Y129" s="17"/>
      <c r="Z129" s="17"/>
      <c r="AA129" s="17"/>
      <c r="AB129" s="17"/>
      <c r="AC129" s="17"/>
      <c r="AD129" s="17"/>
      <c r="AE129" s="17"/>
      <c r="AF129" s="17"/>
      <c r="AG129" s="17"/>
      <c r="AH129" s="17"/>
      <c r="AI129" s="17"/>
      <c r="AJ129" s="17"/>
      <c r="AK129" s="17"/>
      <c r="AL129" s="17"/>
      <c r="AM129" s="17"/>
      <c r="AN129" s="17"/>
      <c r="AO129" s="17"/>
      <c r="AP129" s="17"/>
      <c r="AQ129" s="17"/>
    </row>
    <row r="130" spans="2:43" ht="15.95" hidden="1" customHeight="1" x14ac:dyDescent="0.25">
      <c r="B130" s="787">
        <v>57</v>
      </c>
      <c r="C130" s="17"/>
      <c r="D130" s="17"/>
      <c r="E130" s="17"/>
      <c r="F130" s="17"/>
      <c r="G130" s="17"/>
      <c r="H130" s="17"/>
      <c r="I130" s="17"/>
      <c r="J130" s="17"/>
      <c r="K130" s="17"/>
      <c r="L130" s="17"/>
      <c r="M130" s="17"/>
      <c r="N130" s="17"/>
      <c r="O130" s="17"/>
      <c r="P130" s="17"/>
      <c r="Q130" s="17"/>
      <c r="R130" s="17"/>
      <c r="S130" s="17"/>
      <c r="T130" s="17"/>
      <c r="U130" s="17"/>
      <c r="V130" s="17"/>
      <c r="W130" s="17"/>
      <c r="X130" s="17"/>
      <c r="Y130" s="17"/>
      <c r="Z130" s="17"/>
      <c r="AA130" s="17"/>
      <c r="AB130" s="17"/>
      <c r="AC130" s="17"/>
      <c r="AD130" s="17"/>
      <c r="AE130" s="17"/>
      <c r="AF130" s="17"/>
      <c r="AG130" s="17"/>
      <c r="AH130" s="17"/>
      <c r="AI130" s="17"/>
      <c r="AJ130" s="17"/>
      <c r="AK130" s="17"/>
      <c r="AL130" s="17"/>
      <c r="AM130" s="17"/>
      <c r="AN130" s="17"/>
      <c r="AO130" s="17"/>
      <c r="AP130" s="17"/>
      <c r="AQ130" s="17"/>
    </row>
    <row r="131" spans="2:43" ht="15.95" hidden="1" customHeight="1" x14ac:dyDescent="0.25">
      <c r="B131" s="787"/>
      <c r="C131" s="17"/>
      <c r="D131" s="17"/>
      <c r="E131" s="17"/>
      <c r="F131" s="17"/>
      <c r="G131" s="17"/>
      <c r="H131" s="17"/>
      <c r="I131" s="17"/>
      <c r="J131" s="17"/>
      <c r="K131" s="17"/>
      <c r="L131" s="17"/>
      <c r="M131" s="17"/>
      <c r="N131" s="17"/>
      <c r="O131" s="17"/>
      <c r="P131" s="17"/>
      <c r="Q131" s="17"/>
      <c r="R131" s="17"/>
      <c r="S131" s="17"/>
      <c r="T131" s="17"/>
      <c r="U131" s="17"/>
      <c r="V131" s="17"/>
      <c r="W131" s="17"/>
      <c r="X131" s="17"/>
      <c r="Y131" s="17"/>
      <c r="Z131" s="17"/>
      <c r="AA131" s="17"/>
      <c r="AB131" s="17"/>
      <c r="AC131" s="17"/>
      <c r="AD131" s="17"/>
      <c r="AE131" s="17"/>
      <c r="AF131" s="17"/>
      <c r="AG131" s="17"/>
      <c r="AH131" s="17"/>
      <c r="AI131" s="17"/>
      <c r="AJ131" s="17"/>
      <c r="AK131" s="17"/>
      <c r="AL131" s="17"/>
      <c r="AM131" s="17"/>
      <c r="AN131" s="17"/>
      <c r="AO131" s="17"/>
      <c r="AP131" s="17"/>
      <c r="AQ131" s="17"/>
    </row>
    <row r="132" spans="2:43" ht="15.95" hidden="1" customHeight="1" x14ac:dyDescent="0.25">
      <c r="B132" s="787">
        <v>58</v>
      </c>
      <c r="C132" s="17"/>
      <c r="D132" s="17"/>
      <c r="E132" s="17"/>
      <c r="F132" s="17"/>
      <c r="G132" s="17"/>
      <c r="H132" s="17"/>
      <c r="I132" s="17"/>
      <c r="J132" s="17"/>
      <c r="K132" s="17"/>
      <c r="L132" s="17"/>
      <c r="M132" s="17"/>
      <c r="N132" s="17"/>
      <c r="O132" s="17"/>
      <c r="P132" s="17"/>
      <c r="Q132" s="17"/>
      <c r="R132" s="17"/>
      <c r="S132" s="17"/>
      <c r="T132" s="17"/>
      <c r="U132" s="17"/>
      <c r="V132" s="17"/>
      <c r="W132" s="17"/>
      <c r="X132" s="17"/>
      <c r="Y132" s="17"/>
      <c r="Z132" s="17"/>
      <c r="AA132" s="17"/>
      <c r="AB132" s="17"/>
      <c r="AC132" s="17"/>
      <c r="AD132" s="17"/>
      <c r="AE132" s="17"/>
      <c r="AF132" s="17"/>
      <c r="AG132" s="17"/>
      <c r="AH132" s="17"/>
      <c r="AI132" s="17"/>
      <c r="AJ132" s="17"/>
      <c r="AK132" s="17"/>
      <c r="AL132" s="17"/>
      <c r="AM132" s="17"/>
      <c r="AN132" s="17"/>
      <c r="AO132" s="17"/>
      <c r="AP132" s="17"/>
      <c r="AQ132" s="17"/>
    </row>
    <row r="133" spans="2:43" ht="15.95" hidden="1" customHeight="1" x14ac:dyDescent="0.25">
      <c r="B133" s="787"/>
      <c r="C133" s="17"/>
      <c r="D133" s="17"/>
      <c r="E133" s="17"/>
      <c r="F133" s="17"/>
      <c r="G133" s="17"/>
      <c r="H133" s="17"/>
      <c r="I133" s="17"/>
      <c r="J133" s="17"/>
      <c r="K133" s="17"/>
      <c r="L133" s="17"/>
      <c r="M133" s="17"/>
      <c r="N133" s="17"/>
      <c r="O133" s="17"/>
      <c r="P133" s="17"/>
      <c r="Q133" s="17"/>
      <c r="R133" s="17"/>
      <c r="S133" s="17"/>
      <c r="T133" s="17"/>
      <c r="U133" s="17"/>
      <c r="V133" s="17"/>
      <c r="W133" s="17"/>
      <c r="X133" s="17"/>
      <c r="Y133" s="17"/>
      <c r="Z133" s="17"/>
      <c r="AA133" s="17"/>
      <c r="AB133" s="17"/>
      <c r="AC133" s="17"/>
      <c r="AD133" s="17"/>
      <c r="AE133" s="17"/>
      <c r="AF133" s="17"/>
      <c r="AG133" s="17"/>
      <c r="AH133" s="17"/>
      <c r="AI133" s="17"/>
      <c r="AJ133" s="17"/>
      <c r="AK133" s="17"/>
      <c r="AL133" s="17"/>
      <c r="AM133" s="17"/>
      <c r="AN133" s="17"/>
      <c r="AO133" s="17"/>
      <c r="AP133" s="17"/>
      <c r="AQ133" s="17"/>
    </row>
    <row r="134" spans="2:43" ht="15.95" hidden="1" customHeight="1" x14ac:dyDescent="0.25">
      <c r="B134" s="787">
        <v>59</v>
      </c>
      <c r="C134" s="17"/>
      <c r="D134" s="17"/>
      <c r="E134" s="17"/>
      <c r="F134" s="17"/>
      <c r="G134" s="17"/>
      <c r="H134" s="17"/>
      <c r="I134" s="17"/>
      <c r="J134" s="17"/>
      <c r="K134" s="17"/>
      <c r="L134" s="17"/>
      <c r="M134" s="17"/>
      <c r="N134" s="17"/>
      <c r="O134" s="17"/>
      <c r="P134" s="17"/>
      <c r="Q134" s="17"/>
      <c r="R134" s="17"/>
      <c r="S134" s="17"/>
      <c r="T134" s="17"/>
      <c r="U134" s="17"/>
      <c r="V134" s="17"/>
      <c r="W134" s="17"/>
      <c r="X134" s="17"/>
      <c r="Y134" s="17"/>
      <c r="Z134" s="17"/>
      <c r="AA134" s="17"/>
      <c r="AB134" s="17"/>
      <c r="AC134" s="17"/>
      <c r="AD134" s="17"/>
      <c r="AE134" s="17"/>
      <c r="AF134" s="17"/>
      <c r="AG134" s="17"/>
      <c r="AH134" s="17"/>
      <c r="AI134" s="17"/>
      <c r="AJ134" s="17"/>
      <c r="AK134" s="17"/>
      <c r="AL134" s="17"/>
      <c r="AM134" s="17"/>
      <c r="AN134" s="17"/>
      <c r="AO134" s="17"/>
      <c r="AP134" s="17"/>
      <c r="AQ134" s="17"/>
    </row>
    <row r="135" spans="2:43" ht="15.95" hidden="1" customHeight="1" x14ac:dyDescent="0.25">
      <c r="B135" s="787"/>
      <c r="C135" s="17"/>
      <c r="D135" s="17"/>
      <c r="E135" s="17"/>
      <c r="F135" s="17"/>
      <c r="G135" s="17"/>
      <c r="H135" s="17"/>
      <c r="I135" s="17"/>
      <c r="J135" s="17"/>
      <c r="K135" s="17"/>
      <c r="L135" s="17"/>
      <c r="M135" s="17"/>
      <c r="N135" s="17"/>
      <c r="O135" s="17"/>
      <c r="P135" s="17"/>
      <c r="Q135" s="17"/>
      <c r="R135" s="17"/>
      <c r="S135" s="17"/>
      <c r="T135" s="17"/>
      <c r="U135" s="17"/>
      <c r="V135" s="17"/>
      <c r="W135" s="17"/>
      <c r="X135" s="17"/>
      <c r="Y135" s="17"/>
      <c r="Z135" s="17"/>
      <c r="AA135" s="17"/>
      <c r="AB135" s="17"/>
      <c r="AC135" s="17"/>
      <c r="AD135" s="17"/>
      <c r="AE135" s="17"/>
      <c r="AF135" s="17"/>
      <c r="AG135" s="17"/>
      <c r="AH135" s="17"/>
      <c r="AI135" s="17"/>
      <c r="AJ135" s="17"/>
      <c r="AK135" s="17"/>
      <c r="AL135" s="17"/>
      <c r="AM135" s="17"/>
      <c r="AN135" s="17"/>
      <c r="AO135" s="17"/>
      <c r="AP135" s="17"/>
      <c r="AQ135" s="17"/>
    </row>
    <row r="136" spans="2:43" ht="15.95" hidden="1" customHeight="1" x14ac:dyDescent="0.25">
      <c r="B136" s="787">
        <v>60</v>
      </c>
      <c r="C136" s="17"/>
      <c r="D136" s="17"/>
      <c r="E136" s="17"/>
      <c r="F136" s="17"/>
      <c r="G136" s="17"/>
      <c r="H136" s="17"/>
      <c r="I136" s="17"/>
      <c r="J136" s="17"/>
      <c r="K136" s="17"/>
      <c r="L136" s="17"/>
      <c r="M136" s="17"/>
      <c r="N136" s="17"/>
      <c r="O136" s="17"/>
      <c r="P136" s="17"/>
      <c r="Q136" s="17"/>
      <c r="R136" s="17"/>
      <c r="S136" s="17"/>
      <c r="T136" s="17"/>
      <c r="U136" s="17"/>
      <c r="V136" s="17"/>
      <c r="W136" s="17"/>
      <c r="X136" s="17"/>
      <c r="Y136" s="17"/>
      <c r="Z136" s="17"/>
      <c r="AA136" s="17"/>
      <c r="AB136" s="17"/>
      <c r="AC136" s="17"/>
      <c r="AD136" s="17"/>
      <c r="AE136" s="17"/>
      <c r="AF136" s="17"/>
      <c r="AG136" s="17"/>
      <c r="AH136" s="17"/>
      <c r="AI136" s="17"/>
      <c r="AJ136" s="17"/>
      <c r="AK136" s="17"/>
      <c r="AL136" s="17"/>
      <c r="AM136" s="17"/>
      <c r="AN136" s="17"/>
      <c r="AO136" s="17"/>
      <c r="AP136" s="17"/>
      <c r="AQ136" s="17"/>
    </row>
    <row r="137" spans="2:43" ht="15.95" hidden="1" customHeight="1" x14ac:dyDescent="0.25">
      <c r="B137" s="787"/>
      <c r="C137" s="17"/>
      <c r="D137" s="17"/>
      <c r="E137" s="17"/>
      <c r="F137" s="17"/>
      <c r="G137" s="17"/>
      <c r="H137" s="17"/>
      <c r="I137" s="17"/>
      <c r="J137" s="17"/>
      <c r="K137" s="17"/>
      <c r="L137" s="17"/>
      <c r="M137" s="17"/>
      <c r="N137" s="17"/>
      <c r="O137" s="17"/>
      <c r="P137" s="17"/>
      <c r="Q137" s="17"/>
      <c r="R137" s="17"/>
      <c r="S137" s="17"/>
      <c r="T137" s="17"/>
      <c r="U137" s="17"/>
      <c r="V137" s="17"/>
      <c r="W137" s="17"/>
      <c r="X137" s="17"/>
      <c r="Y137" s="17"/>
      <c r="Z137" s="17"/>
      <c r="AA137" s="17"/>
      <c r="AB137" s="17"/>
      <c r="AC137" s="17"/>
      <c r="AD137" s="17"/>
      <c r="AE137" s="17"/>
      <c r="AF137" s="17"/>
      <c r="AG137" s="17"/>
      <c r="AH137" s="17"/>
      <c r="AI137" s="17"/>
      <c r="AJ137" s="17"/>
      <c r="AK137" s="17"/>
      <c r="AL137" s="17"/>
      <c r="AM137" s="17"/>
      <c r="AN137" s="17"/>
      <c r="AO137" s="17"/>
      <c r="AP137" s="17"/>
      <c r="AQ137" s="17"/>
    </row>
    <row r="138" spans="2:43" ht="15.95" hidden="1" customHeight="1" x14ac:dyDescent="0.25">
      <c r="B138" s="787">
        <v>61</v>
      </c>
      <c r="C138" s="17"/>
      <c r="D138" s="17"/>
      <c r="E138" s="17"/>
      <c r="F138" s="17"/>
      <c r="G138" s="17"/>
      <c r="H138" s="17"/>
      <c r="I138" s="17"/>
      <c r="J138" s="17"/>
      <c r="K138" s="17"/>
      <c r="L138" s="17"/>
      <c r="M138" s="17"/>
      <c r="N138" s="17"/>
      <c r="O138" s="17"/>
      <c r="P138" s="17"/>
      <c r="Q138" s="17"/>
      <c r="R138" s="17"/>
      <c r="S138" s="17"/>
      <c r="T138" s="17"/>
      <c r="U138" s="17"/>
      <c r="V138" s="17"/>
      <c r="W138" s="17"/>
      <c r="X138" s="17"/>
      <c r="Y138" s="17"/>
      <c r="Z138" s="17"/>
      <c r="AA138" s="17"/>
      <c r="AB138" s="17"/>
      <c r="AC138" s="17"/>
      <c r="AD138" s="17"/>
      <c r="AE138" s="17"/>
      <c r="AF138" s="17"/>
      <c r="AG138" s="17"/>
      <c r="AH138" s="17"/>
      <c r="AI138" s="17"/>
      <c r="AJ138" s="17"/>
      <c r="AK138" s="17"/>
      <c r="AL138" s="17"/>
      <c r="AM138" s="17"/>
      <c r="AN138" s="17"/>
      <c r="AO138" s="17"/>
      <c r="AP138" s="17"/>
      <c r="AQ138" s="17"/>
    </row>
    <row r="139" spans="2:43" ht="15.95" hidden="1" customHeight="1" x14ac:dyDescent="0.25">
      <c r="B139" s="787"/>
      <c r="C139" s="17"/>
      <c r="D139" s="17"/>
      <c r="E139" s="17"/>
      <c r="F139" s="17"/>
      <c r="G139" s="17"/>
      <c r="H139" s="17"/>
      <c r="I139" s="17"/>
      <c r="J139" s="17"/>
      <c r="K139" s="17"/>
      <c r="L139" s="17"/>
      <c r="M139" s="17"/>
      <c r="N139" s="17"/>
      <c r="O139" s="17"/>
      <c r="P139" s="17"/>
      <c r="Q139" s="17"/>
      <c r="R139" s="17"/>
      <c r="S139" s="17"/>
      <c r="T139" s="17"/>
      <c r="U139" s="17"/>
      <c r="V139" s="17"/>
      <c r="W139" s="17"/>
      <c r="X139" s="17"/>
      <c r="Y139" s="17"/>
      <c r="Z139" s="17"/>
      <c r="AA139" s="17"/>
      <c r="AB139" s="17"/>
      <c r="AC139" s="17"/>
      <c r="AD139" s="17"/>
      <c r="AE139" s="17"/>
      <c r="AF139" s="17"/>
      <c r="AG139" s="17"/>
      <c r="AH139" s="17"/>
      <c r="AI139" s="17"/>
      <c r="AJ139" s="17"/>
      <c r="AK139" s="17"/>
      <c r="AL139" s="17"/>
      <c r="AM139" s="17"/>
      <c r="AN139" s="17"/>
      <c r="AO139" s="17"/>
      <c r="AP139" s="17"/>
      <c r="AQ139" s="17"/>
    </row>
    <row r="140" spans="2:43" ht="15.95" hidden="1" customHeight="1" x14ac:dyDescent="0.25">
      <c r="B140" s="787">
        <v>62</v>
      </c>
      <c r="C140" s="17"/>
      <c r="D140" s="17"/>
      <c r="E140" s="17"/>
      <c r="F140" s="17"/>
      <c r="G140" s="17"/>
      <c r="H140" s="17"/>
      <c r="I140" s="17"/>
      <c r="J140" s="17"/>
      <c r="K140" s="17"/>
      <c r="L140" s="17"/>
      <c r="M140" s="17"/>
      <c r="N140" s="17"/>
      <c r="O140" s="17"/>
      <c r="P140" s="17"/>
      <c r="Q140" s="17"/>
      <c r="R140" s="17"/>
      <c r="S140" s="17"/>
      <c r="T140" s="17"/>
      <c r="U140" s="17"/>
      <c r="V140" s="17"/>
      <c r="W140" s="17"/>
      <c r="X140" s="17"/>
      <c r="Y140" s="17"/>
      <c r="Z140" s="17"/>
      <c r="AA140" s="17"/>
      <c r="AB140" s="17"/>
      <c r="AC140" s="17"/>
      <c r="AD140" s="17"/>
      <c r="AE140" s="17"/>
      <c r="AF140" s="17"/>
      <c r="AG140" s="17"/>
      <c r="AH140" s="17"/>
      <c r="AI140" s="17"/>
      <c r="AJ140" s="17"/>
      <c r="AK140" s="17"/>
      <c r="AL140" s="17"/>
      <c r="AM140" s="17"/>
      <c r="AN140" s="17"/>
      <c r="AO140" s="17"/>
      <c r="AP140" s="17"/>
      <c r="AQ140" s="17"/>
    </row>
    <row r="141" spans="2:43" ht="15.95" hidden="1" customHeight="1" x14ac:dyDescent="0.25">
      <c r="B141" s="787"/>
      <c r="C141" s="17"/>
      <c r="D141" s="17"/>
      <c r="E141" s="17"/>
      <c r="F141" s="17"/>
      <c r="G141" s="17"/>
      <c r="H141" s="17"/>
      <c r="I141" s="17"/>
      <c r="J141" s="17"/>
      <c r="K141" s="17"/>
      <c r="L141" s="17"/>
      <c r="M141" s="17"/>
      <c r="N141" s="17"/>
      <c r="O141" s="17"/>
      <c r="P141" s="17"/>
      <c r="Q141" s="17"/>
      <c r="R141" s="17"/>
      <c r="S141" s="17"/>
      <c r="T141" s="17"/>
      <c r="U141" s="17"/>
      <c r="V141" s="17"/>
      <c r="W141" s="17"/>
      <c r="X141" s="17"/>
      <c r="Y141" s="17"/>
      <c r="Z141" s="17"/>
      <c r="AA141" s="17"/>
      <c r="AB141" s="17"/>
      <c r="AC141" s="17"/>
      <c r="AD141" s="17"/>
      <c r="AE141" s="17"/>
      <c r="AF141" s="17"/>
      <c r="AG141" s="17"/>
      <c r="AH141" s="17"/>
      <c r="AI141" s="17"/>
      <c r="AJ141" s="17"/>
      <c r="AK141" s="17"/>
      <c r="AL141" s="17"/>
      <c r="AM141" s="17"/>
      <c r="AN141" s="17"/>
      <c r="AO141" s="17"/>
      <c r="AP141" s="17"/>
      <c r="AQ141" s="17"/>
    </row>
    <row r="142" spans="2:43" ht="15.95" hidden="1" customHeight="1" x14ac:dyDescent="0.25">
      <c r="B142" s="787">
        <v>63</v>
      </c>
      <c r="C142" s="17"/>
      <c r="D142" s="17"/>
      <c r="E142" s="17"/>
      <c r="F142" s="17"/>
      <c r="G142" s="17"/>
      <c r="H142" s="17"/>
      <c r="I142" s="17"/>
      <c r="J142" s="17"/>
      <c r="K142" s="17"/>
      <c r="L142" s="17"/>
      <c r="M142" s="17"/>
      <c r="N142" s="17"/>
      <c r="O142" s="17"/>
      <c r="P142" s="17"/>
      <c r="Q142" s="17"/>
      <c r="R142" s="17"/>
      <c r="S142" s="17"/>
      <c r="T142" s="17"/>
      <c r="U142" s="17"/>
      <c r="V142" s="17"/>
      <c r="W142" s="17"/>
      <c r="X142" s="17"/>
      <c r="Y142" s="17"/>
      <c r="Z142" s="17"/>
      <c r="AA142" s="17"/>
      <c r="AB142" s="17"/>
      <c r="AC142" s="17"/>
      <c r="AD142" s="17"/>
      <c r="AE142" s="17"/>
      <c r="AF142" s="17"/>
      <c r="AG142" s="17"/>
      <c r="AH142" s="17"/>
      <c r="AI142" s="17"/>
      <c r="AJ142" s="17"/>
      <c r="AK142" s="17"/>
      <c r="AL142" s="17"/>
      <c r="AM142" s="17"/>
      <c r="AN142" s="17"/>
      <c r="AO142" s="17"/>
      <c r="AP142" s="17"/>
      <c r="AQ142" s="17"/>
    </row>
    <row r="143" spans="2:43" ht="15.95" hidden="1" customHeight="1" x14ac:dyDescent="0.25">
      <c r="B143" s="787"/>
      <c r="C143" s="17"/>
      <c r="D143" s="17"/>
      <c r="E143" s="17"/>
      <c r="F143" s="17"/>
      <c r="G143" s="17"/>
      <c r="H143" s="17"/>
      <c r="I143" s="17"/>
      <c r="J143" s="17"/>
      <c r="K143" s="17"/>
      <c r="L143" s="17"/>
      <c r="M143" s="17"/>
      <c r="N143" s="17"/>
      <c r="O143" s="17"/>
      <c r="P143" s="17"/>
      <c r="Q143" s="17"/>
      <c r="R143" s="17"/>
      <c r="S143" s="17"/>
      <c r="T143" s="17"/>
      <c r="U143" s="17"/>
      <c r="V143" s="17"/>
      <c r="W143" s="17"/>
      <c r="X143" s="17"/>
      <c r="Y143" s="17"/>
      <c r="Z143" s="17"/>
      <c r="AA143" s="17"/>
      <c r="AB143" s="17"/>
      <c r="AC143" s="17"/>
      <c r="AD143" s="17"/>
      <c r="AE143" s="17"/>
      <c r="AF143" s="17"/>
      <c r="AG143" s="17"/>
      <c r="AH143" s="17"/>
      <c r="AI143" s="17"/>
      <c r="AJ143" s="17"/>
      <c r="AK143" s="17"/>
      <c r="AL143" s="17"/>
      <c r="AM143" s="17"/>
      <c r="AN143" s="17"/>
      <c r="AO143" s="17"/>
      <c r="AP143" s="17"/>
      <c r="AQ143" s="17"/>
    </row>
    <row r="144" spans="2:43" ht="15.95" hidden="1" customHeight="1" x14ac:dyDescent="0.25">
      <c r="B144" s="787">
        <v>64</v>
      </c>
      <c r="C144" s="17"/>
      <c r="D144" s="17"/>
      <c r="E144" s="17"/>
      <c r="F144" s="17"/>
      <c r="G144" s="17"/>
      <c r="H144" s="17"/>
      <c r="I144" s="17"/>
      <c r="J144" s="17"/>
      <c r="K144" s="17"/>
      <c r="L144" s="17"/>
      <c r="M144" s="17"/>
      <c r="N144" s="17"/>
      <c r="O144" s="17"/>
      <c r="P144" s="17"/>
      <c r="Q144" s="17"/>
      <c r="R144" s="17"/>
      <c r="S144" s="17"/>
      <c r="T144" s="17"/>
      <c r="U144" s="17"/>
      <c r="V144" s="17"/>
      <c r="W144" s="17"/>
      <c r="X144" s="17"/>
      <c r="Y144" s="17"/>
      <c r="Z144" s="17"/>
      <c r="AA144" s="17"/>
      <c r="AB144" s="17"/>
      <c r="AC144" s="17"/>
      <c r="AD144" s="17"/>
      <c r="AE144" s="17"/>
      <c r="AF144" s="17"/>
      <c r="AG144" s="17"/>
      <c r="AH144" s="17"/>
      <c r="AI144" s="17"/>
      <c r="AJ144" s="17"/>
      <c r="AK144" s="17"/>
      <c r="AL144" s="17"/>
      <c r="AM144" s="17"/>
      <c r="AN144" s="17"/>
      <c r="AO144" s="17"/>
      <c r="AP144" s="17"/>
      <c r="AQ144" s="17"/>
    </row>
    <row r="145" spans="2:43" ht="15.95" hidden="1" customHeight="1" x14ac:dyDescent="0.25">
      <c r="B145" s="787"/>
      <c r="C145" s="17"/>
      <c r="D145" s="17"/>
      <c r="E145" s="17"/>
      <c r="F145" s="17"/>
      <c r="G145" s="17"/>
      <c r="H145" s="17"/>
      <c r="I145" s="17"/>
      <c r="J145" s="17"/>
      <c r="K145" s="17"/>
      <c r="L145" s="17"/>
      <c r="M145" s="17"/>
      <c r="N145" s="17"/>
      <c r="O145" s="17"/>
      <c r="P145" s="17"/>
      <c r="Q145" s="17"/>
      <c r="R145" s="17"/>
      <c r="S145" s="17"/>
      <c r="T145" s="17"/>
      <c r="U145" s="17"/>
      <c r="V145" s="17"/>
      <c r="W145" s="17"/>
      <c r="X145" s="17"/>
      <c r="Y145" s="17"/>
      <c r="Z145" s="17"/>
      <c r="AA145" s="17"/>
      <c r="AB145" s="17"/>
      <c r="AC145" s="17"/>
      <c r="AD145" s="17"/>
      <c r="AE145" s="17"/>
      <c r="AF145" s="17"/>
      <c r="AG145" s="17"/>
      <c r="AH145" s="17"/>
      <c r="AI145" s="17"/>
      <c r="AJ145" s="17"/>
      <c r="AK145" s="17"/>
      <c r="AL145" s="17"/>
      <c r="AM145" s="17"/>
      <c r="AN145" s="17"/>
      <c r="AO145" s="17"/>
      <c r="AP145" s="17"/>
      <c r="AQ145" s="17"/>
    </row>
    <row r="146" spans="2:43" ht="15.95" hidden="1" customHeight="1" x14ac:dyDescent="0.25">
      <c r="B146" s="787">
        <v>65</v>
      </c>
      <c r="C146" s="17"/>
      <c r="D146" s="17"/>
      <c r="E146" s="17"/>
      <c r="F146" s="17"/>
      <c r="G146" s="17"/>
      <c r="H146" s="17"/>
      <c r="I146" s="17"/>
      <c r="J146" s="17"/>
      <c r="K146" s="17"/>
      <c r="L146" s="17"/>
      <c r="M146" s="17"/>
      <c r="N146" s="17"/>
      <c r="O146" s="17"/>
      <c r="P146" s="17"/>
      <c r="Q146" s="17"/>
      <c r="R146" s="17"/>
      <c r="S146" s="17"/>
      <c r="T146" s="17"/>
      <c r="U146" s="17"/>
      <c r="V146" s="17"/>
      <c r="W146" s="17"/>
      <c r="X146" s="17"/>
      <c r="Y146" s="17"/>
      <c r="Z146" s="17"/>
      <c r="AA146" s="17"/>
      <c r="AB146" s="17"/>
      <c r="AC146" s="17"/>
      <c r="AD146" s="17"/>
      <c r="AE146" s="17"/>
      <c r="AF146" s="17"/>
      <c r="AG146" s="17"/>
      <c r="AH146" s="17"/>
      <c r="AI146" s="17"/>
      <c r="AJ146" s="17"/>
      <c r="AK146" s="17"/>
      <c r="AL146" s="17"/>
      <c r="AM146" s="17"/>
      <c r="AN146" s="17"/>
      <c r="AO146" s="17"/>
      <c r="AP146" s="17"/>
      <c r="AQ146" s="17"/>
    </row>
    <row r="147" spans="2:43" ht="15.95" hidden="1" customHeight="1" x14ac:dyDescent="0.25">
      <c r="B147" s="787"/>
      <c r="C147" s="17"/>
      <c r="D147" s="17"/>
      <c r="E147" s="17"/>
      <c r="F147" s="17"/>
      <c r="G147" s="17"/>
      <c r="H147" s="17"/>
      <c r="I147" s="17"/>
      <c r="J147" s="17"/>
      <c r="K147" s="17"/>
      <c r="L147" s="17"/>
      <c r="M147" s="17"/>
      <c r="N147" s="17"/>
      <c r="O147" s="17"/>
      <c r="P147" s="17"/>
      <c r="Q147" s="17"/>
      <c r="R147" s="17"/>
      <c r="S147" s="17"/>
      <c r="T147" s="17"/>
      <c r="U147" s="17"/>
      <c r="V147" s="17"/>
      <c r="W147" s="17"/>
      <c r="X147" s="17"/>
      <c r="Y147" s="17"/>
      <c r="Z147" s="17"/>
      <c r="AA147" s="17"/>
      <c r="AB147" s="17"/>
      <c r="AC147" s="17"/>
      <c r="AD147" s="17"/>
      <c r="AE147" s="17"/>
      <c r="AF147" s="17"/>
      <c r="AG147" s="17"/>
      <c r="AH147" s="17"/>
      <c r="AI147" s="17"/>
      <c r="AJ147" s="17"/>
      <c r="AK147" s="17"/>
      <c r="AL147" s="17"/>
      <c r="AM147" s="17"/>
      <c r="AN147" s="17"/>
      <c r="AO147" s="17"/>
      <c r="AP147" s="17"/>
      <c r="AQ147" s="17"/>
    </row>
    <row r="148" spans="2:43" ht="15.95" hidden="1" customHeight="1" x14ac:dyDescent="0.25">
      <c r="B148" s="787">
        <v>66</v>
      </c>
      <c r="C148" s="17"/>
      <c r="D148" s="17"/>
      <c r="E148" s="17"/>
      <c r="F148" s="17"/>
      <c r="G148" s="17"/>
      <c r="H148" s="17"/>
      <c r="I148" s="17"/>
      <c r="J148" s="17"/>
      <c r="K148" s="17"/>
      <c r="L148" s="17"/>
      <c r="M148" s="17"/>
      <c r="N148" s="17"/>
      <c r="O148" s="17"/>
      <c r="P148" s="17"/>
      <c r="Q148" s="17"/>
      <c r="R148" s="17"/>
      <c r="S148" s="17"/>
      <c r="T148" s="17"/>
      <c r="U148" s="17"/>
      <c r="V148" s="17"/>
      <c r="W148" s="17"/>
      <c r="X148" s="17"/>
      <c r="Y148" s="17"/>
      <c r="Z148" s="17"/>
      <c r="AA148" s="17"/>
      <c r="AB148" s="17"/>
      <c r="AC148" s="17"/>
      <c r="AD148" s="17"/>
      <c r="AE148" s="17"/>
      <c r="AF148" s="17"/>
      <c r="AG148" s="17"/>
      <c r="AH148" s="17"/>
      <c r="AI148" s="17"/>
      <c r="AJ148" s="17"/>
      <c r="AK148" s="17"/>
      <c r="AL148" s="17"/>
      <c r="AM148" s="17"/>
      <c r="AN148" s="17"/>
      <c r="AO148" s="17"/>
      <c r="AP148" s="17"/>
      <c r="AQ148" s="17"/>
    </row>
    <row r="149" spans="2:43" ht="15.95" hidden="1" customHeight="1" x14ac:dyDescent="0.25">
      <c r="B149" s="787"/>
      <c r="C149" s="17"/>
      <c r="D149" s="17"/>
      <c r="E149" s="17"/>
      <c r="F149" s="17"/>
      <c r="G149" s="17"/>
      <c r="H149" s="17"/>
      <c r="I149" s="17"/>
      <c r="J149" s="17"/>
      <c r="K149" s="17"/>
      <c r="L149" s="17"/>
      <c r="M149" s="17"/>
      <c r="N149" s="17"/>
      <c r="O149" s="17"/>
      <c r="P149" s="17"/>
      <c r="Q149" s="17"/>
      <c r="R149" s="17"/>
      <c r="S149" s="17"/>
      <c r="T149" s="17"/>
      <c r="U149" s="17"/>
      <c r="V149" s="17"/>
      <c r="W149" s="17"/>
      <c r="X149" s="17"/>
      <c r="Y149" s="17"/>
      <c r="Z149" s="17"/>
      <c r="AA149" s="17"/>
      <c r="AB149" s="17"/>
      <c r="AC149" s="17"/>
      <c r="AD149" s="17"/>
      <c r="AE149" s="17"/>
      <c r="AF149" s="17"/>
      <c r="AG149" s="17"/>
      <c r="AH149" s="17"/>
      <c r="AI149" s="17"/>
      <c r="AJ149" s="17"/>
      <c r="AK149" s="17"/>
      <c r="AL149" s="17"/>
      <c r="AM149" s="17"/>
      <c r="AN149" s="17"/>
      <c r="AO149" s="17"/>
      <c r="AP149" s="17"/>
      <c r="AQ149" s="17"/>
    </row>
    <row r="150" spans="2:43" ht="15.95" hidden="1" customHeight="1" x14ac:dyDescent="0.25">
      <c r="B150" s="787">
        <v>67</v>
      </c>
      <c r="C150" s="17"/>
      <c r="D150" s="17"/>
      <c r="E150" s="17"/>
      <c r="F150" s="17"/>
      <c r="G150" s="17"/>
      <c r="H150" s="17"/>
      <c r="I150" s="17"/>
      <c r="J150" s="17"/>
      <c r="K150" s="17"/>
      <c r="L150" s="17"/>
      <c r="M150" s="17"/>
      <c r="N150" s="17"/>
      <c r="O150" s="17"/>
      <c r="P150" s="17"/>
      <c r="Q150" s="17"/>
      <c r="R150" s="17"/>
      <c r="S150" s="17"/>
      <c r="T150" s="17"/>
      <c r="U150" s="17"/>
      <c r="V150" s="17"/>
      <c r="W150" s="17"/>
      <c r="X150" s="17"/>
      <c r="Y150" s="17"/>
      <c r="Z150" s="17"/>
      <c r="AA150" s="17"/>
      <c r="AB150" s="17"/>
      <c r="AC150" s="17"/>
      <c r="AD150" s="17"/>
      <c r="AE150" s="17"/>
      <c r="AF150" s="17"/>
      <c r="AG150" s="17"/>
      <c r="AH150" s="17"/>
      <c r="AI150" s="17"/>
      <c r="AJ150" s="17"/>
      <c r="AK150" s="17"/>
      <c r="AL150" s="17"/>
      <c r="AM150" s="17"/>
      <c r="AN150" s="17"/>
      <c r="AO150" s="17"/>
      <c r="AP150" s="17"/>
      <c r="AQ150" s="17"/>
    </row>
    <row r="151" spans="2:43" ht="15.95" hidden="1" customHeight="1" x14ac:dyDescent="0.25">
      <c r="B151" s="787"/>
      <c r="C151" s="17"/>
      <c r="D151" s="17"/>
      <c r="E151" s="17"/>
      <c r="F151" s="17"/>
      <c r="G151" s="17"/>
      <c r="H151" s="17"/>
      <c r="I151" s="17"/>
      <c r="J151" s="17"/>
      <c r="K151" s="17"/>
      <c r="L151" s="17"/>
      <c r="M151" s="17"/>
      <c r="N151" s="17"/>
      <c r="O151" s="17"/>
      <c r="P151" s="17"/>
      <c r="Q151" s="17"/>
      <c r="R151" s="17"/>
      <c r="S151" s="17"/>
      <c r="T151" s="17"/>
      <c r="U151" s="17"/>
      <c r="V151" s="17"/>
      <c r="W151" s="17"/>
      <c r="X151" s="17"/>
      <c r="Y151" s="17"/>
      <c r="Z151" s="17"/>
      <c r="AA151" s="17"/>
      <c r="AB151" s="17"/>
      <c r="AC151" s="17"/>
      <c r="AD151" s="17"/>
      <c r="AE151" s="17"/>
      <c r="AF151" s="17"/>
      <c r="AG151" s="17"/>
      <c r="AH151" s="17"/>
      <c r="AI151" s="17"/>
      <c r="AJ151" s="17"/>
      <c r="AK151" s="17"/>
      <c r="AL151" s="17"/>
      <c r="AM151" s="17"/>
      <c r="AN151" s="17"/>
      <c r="AO151" s="17"/>
      <c r="AP151" s="17"/>
      <c r="AQ151" s="17"/>
    </row>
    <row r="152" spans="2:43" ht="15.95" hidden="1" customHeight="1" x14ac:dyDescent="0.25">
      <c r="B152" s="787">
        <v>68</v>
      </c>
      <c r="C152" s="17"/>
      <c r="D152" s="17"/>
      <c r="E152" s="17"/>
      <c r="F152" s="17"/>
      <c r="G152" s="17"/>
      <c r="H152" s="17"/>
      <c r="I152" s="17"/>
      <c r="J152" s="17"/>
      <c r="K152" s="17"/>
      <c r="L152" s="17"/>
      <c r="M152" s="17"/>
      <c r="N152" s="17"/>
      <c r="O152" s="17"/>
      <c r="P152" s="17"/>
      <c r="Q152" s="17"/>
      <c r="R152" s="17"/>
      <c r="S152" s="17"/>
      <c r="T152" s="17"/>
      <c r="U152" s="17"/>
      <c r="V152" s="17"/>
      <c r="W152" s="17"/>
      <c r="X152" s="17"/>
      <c r="Y152" s="17"/>
      <c r="Z152" s="17"/>
      <c r="AA152" s="17"/>
      <c r="AB152" s="17"/>
      <c r="AC152" s="17"/>
      <c r="AD152" s="17"/>
      <c r="AE152" s="17"/>
      <c r="AF152" s="17"/>
      <c r="AG152" s="17"/>
      <c r="AH152" s="17"/>
      <c r="AI152" s="17"/>
      <c r="AJ152" s="17"/>
      <c r="AK152" s="17"/>
      <c r="AL152" s="17"/>
      <c r="AM152" s="17"/>
      <c r="AN152" s="17"/>
      <c r="AO152" s="17"/>
      <c r="AP152" s="17"/>
      <c r="AQ152" s="17"/>
    </row>
    <row r="153" spans="2:43" ht="15.95" hidden="1" customHeight="1" x14ac:dyDescent="0.25">
      <c r="B153" s="787"/>
      <c r="C153" s="17"/>
      <c r="D153" s="17"/>
      <c r="E153" s="17"/>
      <c r="F153" s="17"/>
      <c r="G153" s="17"/>
      <c r="H153" s="17"/>
      <c r="I153" s="17"/>
      <c r="J153" s="17"/>
      <c r="K153" s="17"/>
      <c r="L153" s="17"/>
      <c r="M153" s="17"/>
      <c r="N153" s="17"/>
      <c r="O153" s="17"/>
      <c r="P153" s="17"/>
      <c r="Q153" s="17"/>
      <c r="R153" s="17"/>
      <c r="S153" s="17"/>
      <c r="T153" s="17"/>
      <c r="U153" s="17"/>
      <c r="V153" s="17"/>
      <c r="W153" s="17"/>
      <c r="X153" s="17"/>
      <c r="Y153" s="17"/>
      <c r="Z153" s="17"/>
      <c r="AA153" s="17"/>
      <c r="AB153" s="17"/>
      <c r="AC153" s="17"/>
      <c r="AD153" s="17"/>
      <c r="AE153" s="17"/>
      <c r="AF153" s="17"/>
      <c r="AG153" s="17"/>
      <c r="AH153" s="17"/>
      <c r="AI153" s="17"/>
      <c r="AJ153" s="17"/>
      <c r="AK153" s="17"/>
      <c r="AL153" s="17"/>
      <c r="AM153" s="17"/>
      <c r="AN153" s="17"/>
      <c r="AO153" s="17"/>
      <c r="AP153" s="17"/>
      <c r="AQ153" s="17"/>
    </row>
    <row r="154" spans="2:43" ht="15.95" hidden="1" customHeight="1" x14ac:dyDescent="0.25">
      <c r="B154" s="787">
        <v>69</v>
      </c>
      <c r="C154" s="17"/>
      <c r="D154" s="17"/>
      <c r="E154" s="17"/>
      <c r="F154" s="17"/>
      <c r="G154" s="17"/>
      <c r="H154" s="17"/>
      <c r="I154" s="17"/>
      <c r="J154" s="17"/>
      <c r="K154" s="17"/>
      <c r="L154" s="17"/>
      <c r="M154" s="17"/>
      <c r="N154" s="17"/>
      <c r="O154" s="17"/>
      <c r="P154" s="17"/>
      <c r="Q154" s="17"/>
      <c r="R154" s="17"/>
      <c r="S154" s="17"/>
      <c r="T154" s="17"/>
      <c r="U154" s="17"/>
      <c r="V154" s="17"/>
      <c r="W154" s="17"/>
      <c r="X154" s="17"/>
      <c r="Y154" s="17"/>
      <c r="Z154" s="17"/>
      <c r="AA154" s="17"/>
      <c r="AB154" s="17"/>
      <c r="AC154" s="17"/>
      <c r="AD154" s="17"/>
      <c r="AE154" s="17"/>
      <c r="AF154" s="17"/>
      <c r="AG154" s="17"/>
      <c r="AH154" s="17"/>
      <c r="AI154" s="17"/>
      <c r="AJ154" s="17"/>
      <c r="AK154" s="17"/>
      <c r="AL154" s="17"/>
      <c r="AM154" s="17"/>
      <c r="AN154" s="17"/>
      <c r="AO154" s="17"/>
      <c r="AP154" s="17"/>
      <c r="AQ154" s="17"/>
    </row>
    <row r="155" spans="2:43" ht="15.95" hidden="1" customHeight="1" x14ac:dyDescent="0.25">
      <c r="B155" s="787"/>
      <c r="C155" s="17"/>
      <c r="D155" s="17"/>
      <c r="E155" s="17"/>
      <c r="F155" s="17"/>
      <c r="G155" s="17"/>
      <c r="H155" s="17"/>
      <c r="I155" s="17"/>
      <c r="J155" s="17"/>
      <c r="K155" s="17"/>
      <c r="L155" s="17"/>
      <c r="M155" s="17"/>
      <c r="N155" s="17"/>
      <c r="O155" s="17"/>
      <c r="P155" s="17"/>
      <c r="Q155" s="17"/>
      <c r="R155" s="17"/>
      <c r="S155" s="17"/>
      <c r="T155" s="17"/>
      <c r="U155" s="17"/>
      <c r="V155" s="17"/>
      <c r="W155" s="17"/>
      <c r="X155" s="17"/>
      <c r="Y155" s="17"/>
      <c r="Z155" s="17"/>
      <c r="AA155" s="17"/>
      <c r="AB155" s="17"/>
      <c r="AC155" s="17"/>
      <c r="AD155" s="17"/>
      <c r="AE155" s="17"/>
      <c r="AF155" s="17"/>
      <c r="AG155" s="17"/>
      <c r="AH155" s="17"/>
      <c r="AI155" s="17"/>
      <c r="AJ155" s="17"/>
      <c r="AK155" s="17"/>
      <c r="AL155" s="17"/>
      <c r="AM155" s="17"/>
      <c r="AN155" s="17"/>
      <c r="AO155" s="17"/>
      <c r="AP155" s="17"/>
      <c r="AQ155" s="17"/>
    </row>
    <row r="156" spans="2:43" ht="15.95" hidden="1" customHeight="1" x14ac:dyDescent="0.25">
      <c r="B156" s="787">
        <v>70</v>
      </c>
      <c r="C156" s="17"/>
      <c r="D156" s="17"/>
      <c r="E156" s="17"/>
      <c r="F156" s="17"/>
      <c r="G156" s="17"/>
      <c r="H156" s="17"/>
      <c r="I156" s="17"/>
      <c r="J156" s="17"/>
      <c r="K156" s="17"/>
      <c r="L156" s="17"/>
      <c r="M156" s="17"/>
      <c r="N156" s="17"/>
      <c r="O156" s="17"/>
      <c r="P156" s="17"/>
      <c r="Q156" s="17"/>
      <c r="R156" s="17"/>
      <c r="S156" s="17"/>
      <c r="T156" s="17"/>
      <c r="U156" s="17"/>
      <c r="V156" s="17"/>
      <c r="W156" s="17"/>
      <c r="X156" s="17"/>
      <c r="Y156" s="17"/>
      <c r="Z156" s="17"/>
      <c r="AA156" s="17"/>
      <c r="AB156" s="17"/>
      <c r="AC156" s="17"/>
      <c r="AD156" s="17"/>
      <c r="AE156" s="17"/>
      <c r="AF156" s="17"/>
      <c r="AG156" s="17"/>
      <c r="AH156" s="17"/>
      <c r="AI156" s="17"/>
      <c r="AJ156" s="17"/>
      <c r="AK156" s="17"/>
      <c r="AL156" s="17"/>
      <c r="AM156" s="17"/>
      <c r="AN156" s="17"/>
      <c r="AO156" s="17"/>
      <c r="AP156" s="17"/>
      <c r="AQ156" s="17"/>
    </row>
    <row r="157" spans="2:43" ht="15.95" hidden="1" customHeight="1" x14ac:dyDescent="0.25">
      <c r="B157" s="787"/>
      <c r="C157" s="17"/>
      <c r="D157" s="17"/>
      <c r="E157" s="17"/>
      <c r="F157" s="17"/>
      <c r="G157" s="17"/>
      <c r="H157" s="17"/>
      <c r="I157" s="17"/>
      <c r="J157" s="17"/>
      <c r="K157" s="17"/>
      <c r="L157" s="17"/>
      <c r="M157" s="17"/>
      <c r="N157" s="17"/>
      <c r="O157" s="17"/>
      <c r="P157" s="17"/>
      <c r="Q157" s="17"/>
      <c r="R157" s="17"/>
      <c r="S157" s="17"/>
      <c r="T157" s="17"/>
      <c r="U157" s="17"/>
      <c r="V157" s="17"/>
      <c r="W157" s="17"/>
      <c r="X157" s="17"/>
      <c r="Y157" s="17"/>
      <c r="Z157" s="17"/>
      <c r="AA157" s="17"/>
      <c r="AB157" s="17"/>
      <c r="AC157" s="17"/>
      <c r="AD157" s="17"/>
      <c r="AE157" s="17"/>
      <c r="AF157" s="17"/>
      <c r="AG157" s="17"/>
      <c r="AH157" s="17"/>
      <c r="AI157" s="17"/>
      <c r="AJ157" s="17"/>
      <c r="AK157" s="17"/>
      <c r="AL157" s="17"/>
      <c r="AM157" s="17"/>
      <c r="AN157" s="17"/>
      <c r="AO157" s="17"/>
      <c r="AP157" s="17"/>
      <c r="AQ157" s="17"/>
    </row>
    <row r="158" spans="2:43" ht="15.95" hidden="1" customHeight="1" x14ac:dyDescent="0.25">
      <c r="B158" s="787">
        <v>71</v>
      </c>
      <c r="C158" s="17"/>
      <c r="D158" s="17"/>
      <c r="E158" s="17"/>
      <c r="F158" s="17"/>
      <c r="G158" s="17"/>
      <c r="H158" s="17"/>
      <c r="I158" s="17"/>
      <c r="J158" s="17"/>
      <c r="K158" s="17"/>
      <c r="L158" s="17"/>
      <c r="M158" s="17"/>
      <c r="N158" s="17"/>
      <c r="O158" s="17"/>
      <c r="P158" s="17"/>
      <c r="Q158" s="17"/>
      <c r="R158" s="17"/>
      <c r="S158" s="17"/>
      <c r="T158" s="17"/>
      <c r="U158" s="17"/>
      <c r="V158" s="17"/>
      <c r="W158" s="17"/>
      <c r="X158" s="17"/>
      <c r="Y158" s="17"/>
      <c r="Z158" s="17"/>
      <c r="AA158" s="17"/>
      <c r="AB158" s="17"/>
      <c r="AC158" s="17"/>
      <c r="AD158" s="17"/>
      <c r="AE158" s="17"/>
      <c r="AF158" s="17"/>
      <c r="AG158" s="17"/>
      <c r="AH158" s="17"/>
      <c r="AI158" s="17"/>
      <c r="AJ158" s="17"/>
      <c r="AK158" s="17"/>
      <c r="AL158" s="17"/>
      <c r="AM158" s="17"/>
      <c r="AN158" s="17"/>
      <c r="AO158" s="17"/>
      <c r="AP158" s="17"/>
      <c r="AQ158" s="17"/>
    </row>
    <row r="159" spans="2:43" ht="15.95" hidden="1" customHeight="1" x14ac:dyDescent="0.25">
      <c r="B159" s="787"/>
      <c r="C159" s="17"/>
      <c r="D159" s="17"/>
      <c r="E159" s="17"/>
      <c r="F159" s="17"/>
      <c r="G159" s="17"/>
      <c r="H159" s="17"/>
      <c r="I159" s="17"/>
      <c r="J159" s="17"/>
      <c r="K159" s="17"/>
      <c r="L159" s="17"/>
      <c r="M159" s="17"/>
      <c r="N159" s="17"/>
      <c r="O159" s="17"/>
      <c r="P159" s="17"/>
      <c r="Q159" s="17"/>
      <c r="R159" s="17"/>
      <c r="S159" s="17"/>
      <c r="T159" s="17"/>
      <c r="U159" s="17"/>
      <c r="V159" s="17"/>
      <c r="W159" s="17"/>
      <c r="X159" s="17"/>
      <c r="Y159" s="17"/>
      <c r="Z159" s="17"/>
      <c r="AA159" s="17"/>
      <c r="AB159" s="17"/>
      <c r="AC159" s="17"/>
      <c r="AD159" s="17"/>
      <c r="AE159" s="17"/>
      <c r="AF159" s="17"/>
      <c r="AG159" s="17"/>
      <c r="AH159" s="17"/>
      <c r="AI159" s="17"/>
      <c r="AJ159" s="17"/>
      <c r="AK159" s="17"/>
      <c r="AL159" s="17"/>
      <c r="AM159" s="17"/>
      <c r="AN159" s="17"/>
      <c r="AO159" s="17"/>
      <c r="AP159" s="17"/>
      <c r="AQ159" s="17"/>
    </row>
    <row r="160" spans="2:43" ht="15.95" hidden="1" customHeight="1" x14ac:dyDescent="0.25">
      <c r="B160" s="787">
        <v>72</v>
      </c>
      <c r="C160" s="17"/>
      <c r="D160" s="17"/>
      <c r="E160" s="17"/>
      <c r="F160" s="17"/>
      <c r="G160" s="17"/>
      <c r="H160" s="17"/>
      <c r="I160" s="17"/>
      <c r="J160" s="17"/>
      <c r="K160" s="17"/>
      <c r="L160" s="17"/>
      <c r="M160" s="17"/>
      <c r="N160" s="17"/>
      <c r="O160" s="17"/>
      <c r="P160" s="17"/>
      <c r="Q160" s="17"/>
      <c r="R160" s="17"/>
      <c r="S160" s="17"/>
      <c r="T160" s="17"/>
      <c r="U160" s="17"/>
      <c r="V160" s="17"/>
      <c r="W160" s="17"/>
      <c r="X160" s="17"/>
      <c r="Y160" s="17"/>
      <c r="Z160" s="17"/>
      <c r="AA160" s="17"/>
      <c r="AB160" s="17"/>
      <c r="AC160" s="17"/>
      <c r="AD160" s="17"/>
      <c r="AE160" s="17"/>
      <c r="AF160" s="17"/>
      <c r="AG160" s="17"/>
      <c r="AH160" s="17"/>
      <c r="AI160" s="17"/>
      <c r="AJ160" s="17"/>
      <c r="AK160" s="17"/>
      <c r="AL160" s="17"/>
      <c r="AM160" s="17"/>
      <c r="AN160" s="17"/>
      <c r="AO160" s="17"/>
      <c r="AP160" s="17"/>
      <c r="AQ160" s="17"/>
    </row>
    <row r="161" spans="2:43" ht="15.95" hidden="1" customHeight="1" x14ac:dyDescent="0.25">
      <c r="B161" s="787"/>
      <c r="C161" s="17"/>
      <c r="D161" s="17"/>
      <c r="E161" s="17"/>
      <c r="F161" s="17"/>
      <c r="G161" s="17"/>
      <c r="H161" s="17"/>
      <c r="I161" s="17"/>
      <c r="J161" s="17"/>
      <c r="K161" s="17"/>
      <c r="L161" s="17"/>
      <c r="M161" s="17"/>
      <c r="N161" s="17"/>
      <c r="O161" s="17"/>
      <c r="P161" s="17"/>
      <c r="Q161" s="17"/>
      <c r="R161" s="17"/>
      <c r="S161" s="17"/>
      <c r="T161" s="17"/>
      <c r="U161" s="17"/>
      <c r="V161" s="17"/>
      <c r="W161" s="17"/>
      <c r="X161" s="17"/>
      <c r="Y161" s="17"/>
      <c r="Z161" s="17"/>
      <c r="AA161" s="17"/>
      <c r="AB161" s="17"/>
      <c r="AC161" s="17"/>
      <c r="AD161" s="17"/>
      <c r="AE161" s="17"/>
      <c r="AF161" s="17"/>
      <c r="AG161" s="17"/>
      <c r="AH161" s="17"/>
      <c r="AI161" s="17"/>
      <c r="AJ161" s="17"/>
      <c r="AK161" s="17"/>
      <c r="AL161" s="17"/>
      <c r="AM161" s="17"/>
      <c r="AN161" s="17"/>
      <c r="AO161" s="17"/>
      <c r="AP161" s="17"/>
      <c r="AQ161" s="17"/>
    </row>
    <row r="162" spans="2:43" ht="15.95" hidden="1" customHeight="1" x14ac:dyDescent="0.25">
      <c r="B162" s="787">
        <v>73</v>
      </c>
      <c r="C162" s="17"/>
      <c r="D162" s="17"/>
      <c r="E162" s="17"/>
      <c r="F162" s="17"/>
      <c r="G162" s="17"/>
      <c r="H162" s="17"/>
      <c r="I162" s="17"/>
      <c r="J162" s="17"/>
      <c r="K162" s="17"/>
      <c r="L162" s="17"/>
      <c r="M162" s="17"/>
      <c r="N162" s="17"/>
      <c r="O162" s="17"/>
      <c r="P162" s="17"/>
      <c r="Q162" s="17"/>
      <c r="R162" s="17"/>
      <c r="S162" s="17"/>
      <c r="T162" s="17"/>
      <c r="U162" s="17"/>
      <c r="V162" s="17"/>
      <c r="W162" s="17"/>
      <c r="X162" s="17"/>
      <c r="Y162" s="17"/>
      <c r="Z162" s="17"/>
      <c r="AA162" s="17"/>
      <c r="AB162" s="17"/>
      <c r="AC162" s="17"/>
      <c r="AD162" s="17"/>
      <c r="AE162" s="17"/>
      <c r="AF162" s="17"/>
      <c r="AG162" s="17"/>
      <c r="AH162" s="17"/>
      <c r="AI162" s="17"/>
      <c r="AJ162" s="17"/>
      <c r="AK162" s="17"/>
      <c r="AL162" s="17"/>
      <c r="AM162" s="17"/>
      <c r="AN162" s="17"/>
      <c r="AO162" s="17"/>
      <c r="AP162" s="17"/>
      <c r="AQ162" s="17"/>
    </row>
    <row r="163" spans="2:43" ht="15.95" hidden="1" customHeight="1" x14ac:dyDescent="0.25">
      <c r="B163" s="787"/>
      <c r="C163" s="17"/>
      <c r="D163" s="17"/>
      <c r="E163" s="17"/>
      <c r="F163" s="17"/>
      <c r="G163" s="17"/>
      <c r="H163" s="17"/>
      <c r="I163" s="17"/>
      <c r="J163" s="17"/>
      <c r="K163" s="17"/>
      <c r="L163" s="17"/>
      <c r="M163" s="17"/>
      <c r="N163" s="17"/>
      <c r="O163" s="17"/>
      <c r="P163" s="17"/>
      <c r="Q163" s="17"/>
      <c r="R163" s="17"/>
      <c r="S163" s="17"/>
      <c r="T163" s="17"/>
      <c r="U163" s="17"/>
      <c r="V163" s="17"/>
      <c r="W163" s="17"/>
      <c r="X163" s="17"/>
      <c r="Y163" s="17"/>
      <c r="Z163" s="17"/>
      <c r="AA163" s="17"/>
      <c r="AB163" s="17"/>
      <c r="AC163" s="17"/>
      <c r="AD163" s="17"/>
      <c r="AE163" s="17"/>
      <c r="AF163" s="17"/>
      <c r="AG163" s="17"/>
      <c r="AH163" s="17"/>
      <c r="AI163" s="17"/>
      <c r="AJ163" s="17"/>
      <c r="AK163" s="17"/>
      <c r="AL163" s="17"/>
      <c r="AM163" s="17"/>
      <c r="AN163" s="17"/>
      <c r="AO163" s="17"/>
      <c r="AP163" s="17"/>
      <c r="AQ163" s="17"/>
    </row>
    <row r="164" spans="2:43" ht="15.95" hidden="1" customHeight="1" x14ac:dyDescent="0.25">
      <c r="B164" s="787">
        <v>74</v>
      </c>
      <c r="C164" s="17"/>
      <c r="D164" s="17"/>
      <c r="E164" s="17"/>
      <c r="F164" s="17"/>
      <c r="G164" s="17"/>
      <c r="H164" s="17"/>
      <c r="I164" s="17"/>
      <c r="J164" s="17"/>
      <c r="K164" s="17"/>
      <c r="L164" s="17"/>
      <c r="M164" s="17"/>
      <c r="N164" s="17"/>
      <c r="O164" s="17"/>
      <c r="P164" s="17"/>
      <c r="Q164" s="17"/>
      <c r="R164" s="17"/>
      <c r="S164" s="17"/>
      <c r="T164" s="17"/>
      <c r="U164" s="17"/>
      <c r="V164" s="17"/>
      <c r="W164" s="17"/>
      <c r="X164" s="17"/>
      <c r="Y164" s="17"/>
      <c r="Z164" s="17"/>
      <c r="AA164" s="17"/>
      <c r="AB164" s="17"/>
      <c r="AC164" s="17"/>
      <c r="AD164" s="17"/>
      <c r="AE164" s="17"/>
      <c r="AF164" s="17"/>
      <c r="AG164" s="17"/>
      <c r="AH164" s="17"/>
      <c r="AI164" s="17"/>
      <c r="AJ164" s="17"/>
      <c r="AK164" s="17"/>
      <c r="AL164" s="17"/>
      <c r="AM164" s="17"/>
      <c r="AN164" s="17"/>
      <c r="AO164" s="17"/>
      <c r="AP164" s="17"/>
      <c r="AQ164" s="17"/>
    </row>
    <row r="165" spans="2:43" ht="15.95" hidden="1" customHeight="1" x14ac:dyDescent="0.25">
      <c r="B165" s="787"/>
      <c r="C165" s="17"/>
      <c r="D165" s="17"/>
      <c r="E165" s="17"/>
      <c r="F165" s="17"/>
      <c r="G165" s="17"/>
      <c r="H165" s="17"/>
      <c r="I165" s="17"/>
      <c r="J165" s="17"/>
      <c r="K165" s="17"/>
      <c r="L165" s="17"/>
      <c r="M165" s="17"/>
      <c r="N165" s="17"/>
      <c r="O165" s="17"/>
      <c r="P165" s="17"/>
      <c r="Q165" s="17"/>
      <c r="R165" s="17"/>
      <c r="S165" s="17"/>
      <c r="T165" s="17"/>
      <c r="U165" s="17"/>
      <c r="V165" s="17"/>
      <c r="W165" s="17"/>
      <c r="X165" s="17"/>
      <c r="Y165" s="17"/>
      <c r="Z165" s="17"/>
      <c r="AA165" s="17"/>
      <c r="AB165" s="17"/>
      <c r="AC165" s="17"/>
      <c r="AD165" s="17"/>
      <c r="AE165" s="17"/>
      <c r="AF165" s="17"/>
      <c r="AG165" s="17"/>
      <c r="AH165" s="17"/>
      <c r="AI165" s="17"/>
      <c r="AJ165" s="17"/>
      <c r="AK165" s="17"/>
      <c r="AL165" s="17"/>
      <c r="AM165" s="17"/>
      <c r="AN165" s="17"/>
      <c r="AO165" s="17"/>
      <c r="AP165" s="17"/>
      <c r="AQ165" s="17"/>
    </row>
    <row r="166" spans="2:43" ht="15.95" hidden="1" customHeight="1" x14ac:dyDescent="0.25">
      <c r="B166" s="787">
        <v>75</v>
      </c>
      <c r="C166" s="17"/>
      <c r="D166" s="17"/>
      <c r="E166" s="17"/>
      <c r="F166" s="17"/>
      <c r="G166" s="17"/>
      <c r="H166" s="17"/>
      <c r="I166" s="17"/>
      <c r="J166" s="17"/>
      <c r="K166" s="17"/>
      <c r="L166" s="17"/>
      <c r="M166" s="17"/>
      <c r="N166" s="17"/>
      <c r="O166" s="17"/>
      <c r="P166" s="17"/>
      <c r="Q166" s="17"/>
      <c r="R166" s="17"/>
      <c r="S166" s="17"/>
      <c r="T166" s="17"/>
      <c r="U166" s="17"/>
      <c r="V166" s="17"/>
      <c r="W166" s="17"/>
      <c r="X166" s="17"/>
      <c r="Y166" s="17"/>
      <c r="Z166" s="17"/>
      <c r="AA166" s="17"/>
      <c r="AB166" s="17"/>
      <c r="AC166" s="17"/>
      <c r="AD166" s="17"/>
      <c r="AE166" s="17"/>
      <c r="AF166" s="17"/>
      <c r="AG166" s="17"/>
      <c r="AH166" s="17"/>
      <c r="AI166" s="17"/>
      <c r="AJ166" s="17"/>
      <c r="AK166" s="17"/>
      <c r="AL166" s="17"/>
      <c r="AM166" s="17"/>
      <c r="AN166" s="17"/>
      <c r="AO166" s="17"/>
      <c r="AP166" s="17"/>
      <c r="AQ166" s="17"/>
    </row>
    <row r="167" spans="2:43" ht="15.95" hidden="1" customHeight="1" x14ac:dyDescent="0.25">
      <c r="B167" s="787"/>
      <c r="C167" s="17"/>
      <c r="D167" s="17"/>
      <c r="E167" s="17"/>
      <c r="F167" s="17"/>
      <c r="G167" s="17"/>
      <c r="H167" s="17"/>
      <c r="I167" s="17"/>
      <c r="J167" s="17"/>
      <c r="K167" s="17"/>
      <c r="L167" s="17"/>
      <c r="M167" s="17"/>
      <c r="N167" s="17"/>
      <c r="O167" s="17"/>
      <c r="P167" s="17"/>
      <c r="Q167" s="17"/>
      <c r="R167" s="17"/>
      <c r="S167" s="17"/>
      <c r="T167" s="17"/>
      <c r="U167" s="17"/>
      <c r="V167" s="17"/>
      <c r="W167" s="17"/>
      <c r="X167" s="17"/>
      <c r="Y167" s="17"/>
      <c r="Z167" s="17"/>
      <c r="AA167" s="17"/>
      <c r="AB167" s="17"/>
      <c r="AC167" s="17"/>
      <c r="AD167" s="17"/>
      <c r="AE167" s="17"/>
      <c r="AF167" s="17"/>
      <c r="AG167" s="17"/>
      <c r="AH167" s="17"/>
      <c r="AI167" s="17"/>
      <c r="AJ167" s="17"/>
      <c r="AK167" s="17"/>
      <c r="AL167" s="17"/>
      <c r="AM167" s="17"/>
      <c r="AN167" s="17"/>
      <c r="AO167" s="17"/>
      <c r="AP167" s="17"/>
      <c r="AQ167" s="17"/>
    </row>
    <row r="168" spans="2:43" ht="15.95" hidden="1" customHeight="1" x14ac:dyDescent="0.25">
      <c r="B168" s="787">
        <v>76</v>
      </c>
      <c r="C168" s="17"/>
      <c r="D168" s="17"/>
      <c r="E168" s="17"/>
      <c r="F168" s="17"/>
      <c r="G168" s="17"/>
      <c r="H168" s="17"/>
      <c r="I168" s="17"/>
      <c r="J168" s="17"/>
      <c r="K168" s="17"/>
      <c r="L168" s="17"/>
      <c r="M168" s="17"/>
      <c r="N168" s="17"/>
      <c r="O168" s="17"/>
      <c r="P168" s="17"/>
      <c r="Q168" s="17"/>
      <c r="R168" s="17"/>
      <c r="S168" s="17"/>
      <c r="T168" s="17"/>
      <c r="U168" s="17"/>
      <c r="V168" s="17"/>
      <c r="W168" s="17"/>
      <c r="X168" s="17"/>
      <c r="Y168" s="17"/>
      <c r="Z168" s="17"/>
      <c r="AA168" s="17"/>
      <c r="AB168" s="17"/>
      <c r="AC168" s="17"/>
      <c r="AD168" s="17"/>
      <c r="AE168" s="17"/>
      <c r="AF168" s="17"/>
      <c r="AG168" s="17"/>
      <c r="AH168" s="17"/>
      <c r="AI168" s="17"/>
      <c r="AJ168" s="17"/>
      <c r="AK168" s="17"/>
      <c r="AL168" s="17"/>
      <c r="AM168" s="17"/>
      <c r="AN168" s="17"/>
      <c r="AO168" s="17"/>
      <c r="AP168" s="17"/>
      <c r="AQ168" s="17"/>
    </row>
    <row r="169" spans="2:43" ht="15.95" hidden="1" customHeight="1" x14ac:dyDescent="0.25">
      <c r="B169" s="787"/>
      <c r="C169" s="17"/>
      <c r="D169" s="17"/>
      <c r="E169" s="17"/>
      <c r="F169" s="17"/>
      <c r="G169" s="17"/>
      <c r="H169" s="17"/>
      <c r="I169" s="17"/>
      <c r="J169" s="17"/>
      <c r="K169" s="17"/>
      <c r="L169" s="17"/>
      <c r="M169" s="17"/>
      <c r="N169" s="17"/>
      <c r="O169" s="17"/>
      <c r="P169" s="17"/>
      <c r="Q169" s="17"/>
      <c r="R169" s="17"/>
      <c r="S169" s="17"/>
      <c r="T169" s="17"/>
      <c r="U169" s="17"/>
      <c r="V169" s="17"/>
      <c r="W169" s="17"/>
      <c r="X169" s="17"/>
      <c r="Y169" s="17"/>
      <c r="Z169" s="17"/>
      <c r="AA169" s="17"/>
      <c r="AB169" s="17"/>
      <c r="AC169" s="17"/>
      <c r="AD169" s="17"/>
      <c r="AE169" s="17"/>
      <c r="AF169" s="17"/>
      <c r="AG169" s="17"/>
      <c r="AH169" s="17"/>
      <c r="AI169" s="17"/>
      <c r="AJ169" s="17"/>
      <c r="AK169" s="17"/>
      <c r="AL169" s="17"/>
      <c r="AM169" s="17"/>
      <c r="AN169" s="17"/>
      <c r="AO169" s="17"/>
      <c r="AP169" s="17"/>
      <c r="AQ169" s="17"/>
    </row>
    <row r="170" spans="2:43" ht="15.95" hidden="1" customHeight="1" x14ac:dyDescent="0.25">
      <c r="B170" s="787">
        <v>77</v>
      </c>
      <c r="C170" s="17"/>
      <c r="D170" s="17"/>
      <c r="E170" s="17"/>
      <c r="F170" s="17"/>
      <c r="G170" s="17"/>
      <c r="H170" s="17"/>
      <c r="I170" s="17"/>
      <c r="J170" s="17"/>
      <c r="K170" s="17"/>
      <c r="L170" s="17"/>
      <c r="M170" s="17"/>
      <c r="N170" s="17"/>
      <c r="O170" s="17"/>
      <c r="P170" s="17"/>
      <c r="Q170" s="17"/>
      <c r="R170" s="17"/>
      <c r="S170" s="17"/>
      <c r="T170" s="17"/>
      <c r="U170" s="17"/>
      <c r="V170" s="17"/>
      <c r="W170" s="17"/>
      <c r="X170" s="17"/>
      <c r="Y170" s="17"/>
      <c r="Z170" s="17"/>
      <c r="AA170" s="17"/>
      <c r="AB170" s="17"/>
      <c r="AC170" s="17"/>
      <c r="AD170" s="17"/>
      <c r="AE170" s="17"/>
      <c r="AF170" s="17"/>
      <c r="AG170" s="17"/>
      <c r="AH170" s="17"/>
      <c r="AI170" s="17"/>
      <c r="AJ170" s="17"/>
      <c r="AK170" s="17"/>
      <c r="AL170" s="17"/>
      <c r="AM170" s="17"/>
      <c r="AN170" s="17"/>
      <c r="AO170" s="17"/>
      <c r="AP170" s="17"/>
      <c r="AQ170" s="17"/>
    </row>
    <row r="171" spans="2:43" ht="15.95" hidden="1" customHeight="1" x14ac:dyDescent="0.25">
      <c r="B171" s="787"/>
      <c r="C171" s="17"/>
      <c r="D171" s="17"/>
      <c r="E171" s="17"/>
      <c r="F171" s="17"/>
      <c r="G171" s="17"/>
      <c r="H171" s="17"/>
      <c r="I171" s="17"/>
      <c r="J171" s="17"/>
      <c r="K171" s="17"/>
      <c r="L171" s="17"/>
      <c r="M171" s="17"/>
      <c r="N171" s="17"/>
      <c r="O171" s="17"/>
      <c r="P171" s="17"/>
      <c r="Q171" s="17"/>
      <c r="R171" s="17"/>
      <c r="S171" s="17"/>
      <c r="T171" s="17"/>
      <c r="U171" s="17"/>
      <c r="V171" s="17"/>
      <c r="W171" s="17"/>
      <c r="X171" s="17"/>
      <c r="Y171" s="17"/>
      <c r="Z171" s="17"/>
      <c r="AA171" s="17"/>
      <c r="AB171" s="17"/>
      <c r="AC171" s="17"/>
      <c r="AD171" s="17"/>
      <c r="AE171" s="17"/>
      <c r="AF171" s="17"/>
      <c r="AG171" s="17"/>
      <c r="AH171" s="17"/>
      <c r="AI171" s="17"/>
      <c r="AJ171" s="17"/>
      <c r="AK171" s="17"/>
      <c r="AL171" s="17"/>
      <c r="AM171" s="17"/>
      <c r="AN171" s="17"/>
      <c r="AO171" s="17"/>
      <c r="AP171" s="17"/>
      <c r="AQ171" s="17"/>
    </row>
    <row r="172" spans="2:43" ht="15.95" hidden="1" customHeight="1" x14ac:dyDescent="0.25">
      <c r="B172" s="787">
        <v>78</v>
      </c>
      <c r="C172" s="17"/>
      <c r="D172" s="17"/>
      <c r="E172" s="17"/>
      <c r="F172" s="17"/>
      <c r="G172" s="17"/>
      <c r="H172" s="17"/>
      <c r="I172" s="17"/>
      <c r="J172" s="17"/>
      <c r="K172" s="17"/>
      <c r="L172" s="17"/>
      <c r="M172" s="17"/>
      <c r="N172" s="17"/>
      <c r="O172" s="17"/>
      <c r="P172" s="17"/>
      <c r="Q172" s="17"/>
      <c r="R172" s="17"/>
      <c r="S172" s="17"/>
      <c r="T172" s="17"/>
      <c r="U172" s="17"/>
      <c r="V172" s="17"/>
      <c r="W172" s="17"/>
      <c r="X172" s="17"/>
      <c r="Y172" s="17"/>
      <c r="Z172" s="17"/>
      <c r="AA172" s="17"/>
      <c r="AB172" s="17"/>
      <c r="AC172" s="17"/>
      <c r="AD172" s="17"/>
      <c r="AE172" s="17"/>
      <c r="AF172" s="17"/>
      <c r="AG172" s="17"/>
      <c r="AH172" s="17"/>
      <c r="AI172" s="17"/>
      <c r="AJ172" s="17"/>
      <c r="AK172" s="17"/>
      <c r="AL172" s="17"/>
      <c r="AM172" s="17"/>
      <c r="AN172" s="17"/>
      <c r="AO172" s="17"/>
      <c r="AP172" s="17"/>
      <c r="AQ172" s="17"/>
    </row>
    <row r="173" spans="2:43" ht="15.95" hidden="1" customHeight="1" x14ac:dyDescent="0.25">
      <c r="B173" s="787"/>
      <c r="C173" s="17"/>
      <c r="D173" s="17"/>
      <c r="E173" s="17"/>
      <c r="F173" s="17"/>
      <c r="G173" s="17"/>
      <c r="H173" s="17"/>
      <c r="I173" s="17"/>
      <c r="J173" s="17"/>
      <c r="K173" s="17"/>
      <c r="L173" s="17"/>
      <c r="M173" s="17"/>
      <c r="N173" s="17"/>
      <c r="O173" s="17"/>
      <c r="P173" s="17"/>
      <c r="Q173" s="17"/>
      <c r="R173" s="17"/>
      <c r="S173" s="17"/>
      <c r="T173" s="17"/>
      <c r="U173" s="17"/>
      <c r="V173" s="17"/>
      <c r="W173" s="17"/>
      <c r="X173" s="17"/>
      <c r="Y173" s="17"/>
      <c r="Z173" s="17"/>
      <c r="AA173" s="17"/>
      <c r="AB173" s="17"/>
      <c r="AC173" s="17"/>
      <c r="AD173" s="17"/>
      <c r="AE173" s="17"/>
      <c r="AF173" s="17"/>
      <c r="AG173" s="17"/>
      <c r="AH173" s="17"/>
      <c r="AI173" s="17"/>
      <c r="AJ173" s="17"/>
      <c r="AK173" s="17"/>
      <c r="AL173" s="17"/>
      <c r="AM173" s="17"/>
      <c r="AN173" s="17"/>
      <c r="AO173" s="17"/>
      <c r="AP173" s="17"/>
      <c r="AQ173" s="17"/>
    </row>
    <row r="174" spans="2:43" ht="15.95" hidden="1" customHeight="1" x14ac:dyDescent="0.25">
      <c r="B174" s="787">
        <v>79</v>
      </c>
      <c r="C174" s="17"/>
      <c r="D174" s="17"/>
      <c r="E174" s="17"/>
      <c r="F174" s="17"/>
      <c r="G174" s="17"/>
      <c r="H174" s="17"/>
      <c r="I174" s="17"/>
      <c r="J174" s="17"/>
      <c r="K174" s="17"/>
      <c r="L174" s="17"/>
      <c r="M174" s="17"/>
      <c r="N174" s="17"/>
      <c r="O174" s="17"/>
      <c r="P174" s="17"/>
      <c r="Q174" s="17"/>
      <c r="R174" s="17"/>
      <c r="S174" s="17"/>
      <c r="T174" s="17"/>
      <c r="U174" s="17"/>
      <c r="V174" s="17"/>
      <c r="W174" s="17"/>
      <c r="X174" s="17"/>
      <c r="Y174" s="17"/>
      <c r="Z174" s="17"/>
      <c r="AA174" s="17"/>
      <c r="AB174" s="17"/>
      <c r="AC174" s="17"/>
      <c r="AD174" s="17"/>
      <c r="AE174" s="17"/>
      <c r="AF174" s="17"/>
      <c r="AG174" s="17"/>
      <c r="AH174" s="17"/>
      <c r="AI174" s="17"/>
      <c r="AJ174" s="17"/>
      <c r="AK174" s="17"/>
      <c r="AL174" s="17"/>
      <c r="AM174" s="17"/>
      <c r="AN174" s="17"/>
      <c r="AO174" s="17"/>
      <c r="AP174" s="17"/>
      <c r="AQ174" s="17"/>
    </row>
    <row r="175" spans="2:43" ht="15.95" hidden="1" customHeight="1" x14ac:dyDescent="0.25">
      <c r="B175" s="787"/>
      <c r="C175" s="17"/>
      <c r="D175" s="17"/>
      <c r="E175" s="17"/>
      <c r="F175" s="17"/>
      <c r="G175" s="17"/>
      <c r="H175" s="17"/>
      <c r="I175" s="17"/>
      <c r="J175" s="17"/>
      <c r="K175" s="17"/>
      <c r="L175" s="17"/>
      <c r="M175" s="17"/>
      <c r="N175" s="17"/>
      <c r="O175" s="17"/>
      <c r="P175" s="17"/>
      <c r="Q175" s="17"/>
      <c r="R175" s="17"/>
      <c r="S175" s="17"/>
      <c r="T175" s="17"/>
      <c r="U175" s="17"/>
      <c r="V175" s="17"/>
      <c r="W175" s="17"/>
      <c r="X175" s="17"/>
      <c r="Y175" s="17"/>
      <c r="Z175" s="17"/>
      <c r="AA175" s="17"/>
      <c r="AB175" s="17"/>
      <c r="AC175" s="17"/>
      <c r="AD175" s="17"/>
      <c r="AE175" s="17"/>
      <c r="AF175" s="17"/>
      <c r="AG175" s="17"/>
      <c r="AH175" s="17"/>
      <c r="AI175" s="17"/>
      <c r="AJ175" s="17"/>
      <c r="AK175" s="17"/>
      <c r="AL175" s="17"/>
      <c r="AM175" s="17"/>
      <c r="AN175" s="17"/>
      <c r="AO175" s="17"/>
      <c r="AP175" s="17"/>
      <c r="AQ175" s="17"/>
    </row>
    <row r="176" spans="2:43" ht="15.95" hidden="1" customHeight="1" x14ac:dyDescent="0.25">
      <c r="B176" s="787">
        <v>80</v>
      </c>
      <c r="C176" s="17"/>
      <c r="D176" s="17"/>
      <c r="E176" s="17"/>
      <c r="F176" s="17"/>
      <c r="G176" s="17"/>
      <c r="H176" s="17"/>
      <c r="I176" s="17"/>
      <c r="J176" s="17"/>
      <c r="K176" s="17"/>
      <c r="L176" s="17"/>
      <c r="M176" s="17"/>
      <c r="N176" s="17"/>
      <c r="O176" s="17"/>
      <c r="P176" s="17"/>
      <c r="Q176" s="17"/>
      <c r="R176" s="17"/>
      <c r="S176" s="17"/>
      <c r="T176" s="17"/>
      <c r="U176" s="17"/>
      <c r="V176" s="17"/>
      <c r="W176" s="17"/>
      <c r="X176" s="17"/>
      <c r="Y176" s="17"/>
      <c r="Z176" s="17"/>
      <c r="AA176" s="17"/>
      <c r="AB176" s="17"/>
      <c r="AC176" s="17"/>
      <c r="AD176" s="17"/>
      <c r="AE176" s="17"/>
      <c r="AF176" s="17"/>
      <c r="AG176" s="17"/>
      <c r="AH176" s="17"/>
      <c r="AI176" s="17"/>
      <c r="AJ176" s="17"/>
      <c r="AK176" s="17"/>
      <c r="AL176" s="17"/>
      <c r="AM176" s="17"/>
      <c r="AN176" s="17"/>
      <c r="AO176" s="17"/>
      <c r="AP176" s="17"/>
      <c r="AQ176" s="17"/>
    </row>
    <row r="177" spans="2:43" ht="15.95" hidden="1" customHeight="1" x14ac:dyDescent="0.25">
      <c r="B177" s="787"/>
      <c r="C177" s="17"/>
      <c r="D177" s="17"/>
      <c r="E177" s="17"/>
      <c r="F177" s="17"/>
      <c r="G177" s="17"/>
      <c r="H177" s="17"/>
      <c r="I177" s="17"/>
      <c r="J177" s="17"/>
      <c r="K177" s="17"/>
      <c r="L177" s="17"/>
      <c r="M177" s="17"/>
      <c r="N177" s="17"/>
      <c r="O177" s="17"/>
      <c r="P177" s="17"/>
      <c r="Q177" s="17"/>
      <c r="R177" s="17"/>
      <c r="S177" s="17"/>
      <c r="T177" s="17"/>
      <c r="U177" s="17"/>
      <c r="V177" s="17"/>
      <c r="W177" s="17"/>
      <c r="X177" s="17"/>
      <c r="Y177" s="17"/>
      <c r="Z177" s="17"/>
      <c r="AA177" s="17"/>
      <c r="AB177" s="17"/>
      <c r="AC177" s="17"/>
      <c r="AD177" s="17"/>
      <c r="AE177" s="17"/>
      <c r="AF177" s="17"/>
      <c r="AG177" s="17"/>
      <c r="AH177" s="17"/>
      <c r="AI177" s="17"/>
      <c r="AJ177" s="17"/>
      <c r="AK177" s="17"/>
      <c r="AL177" s="17"/>
      <c r="AM177" s="17"/>
      <c r="AN177" s="17"/>
      <c r="AO177" s="17"/>
      <c r="AP177" s="17"/>
      <c r="AQ177" s="17"/>
    </row>
    <row r="178" spans="2:43" ht="15.95" hidden="1" customHeight="1" x14ac:dyDescent="0.25">
      <c r="B178" s="787">
        <v>81</v>
      </c>
      <c r="C178" s="17"/>
      <c r="D178" s="17"/>
      <c r="E178" s="17"/>
      <c r="F178" s="17"/>
      <c r="G178" s="17"/>
      <c r="H178" s="17"/>
      <c r="I178" s="17"/>
      <c r="J178" s="17"/>
      <c r="K178" s="17"/>
      <c r="L178" s="17"/>
      <c r="M178" s="17"/>
      <c r="N178" s="17"/>
      <c r="O178" s="17"/>
      <c r="P178" s="17"/>
      <c r="Q178" s="17"/>
      <c r="R178" s="17"/>
      <c r="S178" s="17"/>
      <c r="T178" s="17"/>
      <c r="U178" s="17"/>
      <c r="V178" s="17"/>
      <c r="W178" s="17"/>
      <c r="X178" s="17"/>
      <c r="Y178" s="17"/>
      <c r="Z178" s="17"/>
      <c r="AA178" s="17"/>
      <c r="AB178" s="17"/>
      <c r="AC178" s="17"/>
      <c r="AD178" s="17"/>
      <c r="AE178" s="17"/>
      <c r="AF178" s="17"/>
      <c r="AG178" s="17"/>
      <c r="AH178" s="17"/>
      <c r="AI178" s="17"/>
      <c r="AJ178" s="17"/>
      <c r="AK178" s="17"/>
      <c r="AL178" s="17"/>
      <c r="AM178" s="17"/>
      <c r="AN178" s="17"/>
      <c r="AO178" s="17"/>
      <c r="AP178" s="17"/>
      <c r="AQ178" s="17"/>
    </row>
    <row r="179" spans="2:43" ht="15.95" hidden="1" customHeight="1" x14ac:dyDescent="0.25">
      <c r="B179" s="787"/>
      <c r="C179" s="17"/>
      <c r="D179" s="17"/>
      <c r="E179" s="17"/>
      <c r="F179" s="17"/>
      <c r="G179" s="17"/>
      <c r="H179" s="17"/>
      <c r="I179" s="17"/>
      <c r="J179" s="17"/>
      <c r="K179" s="17"/>
      <c r="L179" s="17"/>
      <c r="M179" s="17"/>
      <c r="N179" s="17"/>
      <c r="O179" s="17"/>
      <c r="P179" s="17"/>
      <c r="Q179" s="17"/>
      <c r="R179" s="17"/>
      <c r="S179" s="17"/>
      <c r="T179" s="17"/>
      <c r="U179" s="17"/>
      <c r="V179" s="17"/>
      <c r="W179" s="17"/>
      <c r="X179" s="17"/>
      <c r="Y179" s="17"/>
      <c r="Z179" s="17"/>
      <c r="AA179" s="17"/>
      <c r="AB179" s="17"/>
      <c r="AC179" s="17"/>
      <c r="AD179" s="17"/>
      <c r="AE179" s="17"/>
      <c r="AF179" s="17"/>
      <c r="AG179" s="17"/>
      <c r="AH179" s="17"/>
      <c r="AI179" s="17"/>
      <c r="AJ179" s="17"/>
      <c r="AK179" s="17"/>
      <c r="AL179" s="17"/>
      <c r="AM179" s="17"/>
      <c r="AN179" s="17"/>
      <c r="AO179" s="17"/>
      <c r="AP179" s="17"/>
      <c r="AQ179" s="17"/>
    </row>
    <row r="180" spans="2:43" ht="15.95" hidden="1" customHeight="1" x14ac:dyDescent="0.25">
      <c r="B180" s="787">
        <v>82</v>
      </c>
      <c r="C180" s="17"/>
      <c r="D180" s="17"/>
      <c r="E180" s="17"/>
      <c r="F180" s="17"/>
      <c r="G180" s="17"/>
      <c r="H180" s="17"/>
      <c r="I180" s="17"/>
      <c r="J180" s="17"/>
      <c r="K180" s="17"/>
      <c r="L180" s="17"/>
      <c r="M180" s="17"/>
      <c r="N180" s="17"/>
      <c r="O180" s="17"/>
      <c r="P180" s="17"/>
      <c r="Q180" s="17"/>
      <c r="R180" s="17"/>
      <c r="S180" s="17"/>
      <c r="T180" s="17"/>
      <c r="U180" s="17"/>
      <c r="V180" s="17"/>
      <c r="W180" s="17"/>
      <c r="X180" s="17"/>
      <c r="Y180" s="17"/>
      <c r="Z180" s="17"/>
      <c r="AA180" s="17"/>
      <c r="AB180" s="17"/>
      <c r="AC180" s="17"/>
      <c r="AD180" s="17"/>
      <c r="AE180" s="17"/>
      <c r="AF180" s="17"/>
      <c r="AG180" s="17"/>
      <c r="AH180" s="17"/>
      <c r="AI180" s="17"/>
      <c r="AJ180" s="17"/>
      <c r="AK180" s="17"/>
      <c r="AL180" s="17"/>
      <c r="AM180" s="17"/>
      <c r="AN180" s="17"/>
      <c r="AO180" s="17"/>
      <c r="AP180" s="17"/>
      <c r="AQ180" s="17"/>
    </row>
    <row r="181" spans="2:43" ht="15.95" hidden="1" customHeight="1" x14ac:dyDescent="0.25">
      <c r="B181" s="787"/>
      <c r="C181" s="17"/>
      <c r="D181" s="17"/>
      <c r="E181" s="17"/>
      <c r="F181" s="17"/>
      <c r="G181" s="17"/>
      <c r="H181" s="17"/>
      <c r="I181" s="17"/>
      <c r="J181" s="17"/>
      <c r="K181" s="17"/>
      <c r="L181" s="17"/>
      <c r="M181" s="17"/>
      <c r="N181" s="17"/>
      <c r="O181" s="17"/>
      <c r="P181" s="17"/>
      <c r="Q181" s="17"/>
      <c r="R181" s="17"/>
      <c r="S181" s="17"/>
      <c r="T181" s="17"/>
      <c r="U181" s="17"/>
      <c r="V181" s="17"/>
      <c r="W181" s="17"/>
      <c r="X181" s="17"/>
      <c r="Y181" s="17"/>
      <c r="Z181" s="17"/>
      <c r="AA181" s="17"/>
      <c r="AB181" s="17"/>
      <c r="AC181" s="17"/>
      <c r="AD181" s="17"/>
      <c r="AE181" s="17"/>
      <c r="AF181" s="17"/>
      <c r="AG181" s="17"/>
      <c r="AH181" s="17"/>
      <c r="AI181" s="17"/>
      <c r="AJ181" s="17"/>
      <c r="AK181" s="17"/>
      <c r="AL181" s="17"/>
      <c r="AM181" s="17"/>
      <c r="AN181" s="17"/>
      <c r="AO181" s="17"/>
      <c r="AP181" s="17"/>
      <c r="AQ181" s="17"/>
    </row>
    <row r="182" spans="2:43" ht="15.95" hidden="1" customHeight="1" x14ac:dyDescent="0.25">
      <c r="B182" s="787">
        <v>83</v>
      </c>
      <c r="C182" s="17"/>
      <c r="D182" s="17"/>
      <c r="E182" s="17"/>
      <c r="F182" s="17"/>
      <c r="G182" s="17"/>
      <c r="H182" s="17"/>
      <c r="I182" s="17"/>
      <c r="J182" s="17"/>
      <c r="K182" s="17"/>
      <c r="L182" s="17"/>
      <c r="M182" s="17"/>
      <c r="N182" s="17"/>
      <c r="O182" s="17"/>
      <c r="P182" s="17"/>
      <c r="Q182" s="17"/>
      <c r="R182" s="17"/>
      <c r="S182" s="17"/>
      <c r="T182" s="17"/>
      <c r="U182" s="17"/>
      <c r="V182" s="17"/>
      <c r="W182" s="17"/>
      <c r="X182" s="17"/>
      <c r="Y182" s="17"/>
      <c r="Z182" s="17"/>
      <c r="AA182" s="17"/>
      <c r="AB182" s="17"/>
      <c r="AC182" s="17"/>
      <c r="AD182" s="17"/>
      <c r="AE182" s="17"/>
      <c r="AF182" s="17"/>
      <c r="AG182" s="17"/>
      <c r="AH182" s="17"/>
      <c r="AI182" s="17"/>
      <c r="AJ182" s="17"/>
      <c r="AK182" s="17"/>
      <c r="AL182" s="17"/>
      <c r="AM182" s="17"/>
      <c r="AN182" s="17"/>
      <c r="AO182" s="17"/>
      <c r="AP182" s="17"/>
      <c r="AQ182" s="17"/>
    </row>
    <row r="183" spans="2:43" ht="15.95" hidden="1" customHeight="1" x14ac:dyDescent="0.25">
      <c r="B183" s="787"/>
      <c r="C183" s="17"/>
      <c r="D183" s="17"/>
      <c r="E183" s="17"/>
      <c r="F183" s="17"/>
      <c r="G183" s="17"/>
      <c r="H183" s="17"/>
      <c r="I183" s="17"/>
      <c r="J183" s="17"/>
      <c r="K183" s="17"/>
      <c r="L183" s="17"/>
      <c r="M183" s="17"/>
      <c r="N183" s="17"/>
      <c r="O183" s="17"/>
      <c r="P183" s="17"/>
      <c r="Q183" s="17"/>
      <c r="R183" s="17"/>
      <c r="S183" s="17"/>
      <c r="T183" s="17"/>
      <c r="U183" s="17"/>
      <c r="V183" s="17"/>
      <c r="W183" s="17"/>
      <c r="X183" s="17"/>
      <c r="Y183" s="17"/>
      <c r="Z183" s="17"/>
      <c r="AA183" s="17"/>
      <c r="AB183" s="17"/>
      <c r="AC183" s="17"/>
      <c r="AD183" s="17"/>
      <c r="AE183" s="17"/>
      <c r="AF183" s="17"/>
      <c r="AG183" s="17"/>
      <c r="AH183" s="17"/>
      <c r="AI183" s="17"/>
      <c r="AJ183" s="17"/>
      <c r="AK183" s="17"/>
      <c r="AL183" s="17"/>
      <c r="AM183" s="17"/>
      <c r="AN183" s="17"/>
      <c r="AO183" s="17"/>
      <c r="AP183" s="17"/>
      <c r="AQ183" s="17"/>
    </row>
    <row r="184" spans="2:43" ht="15.95" hidden="1" customHeight="1" x14ac:dyDescent="0.25">
      <c r="B184" s="787">
        <v>84</v>
      </c>
      <c r="C184" s="17"/>
      <c r="D184" s="17"/>
      <c r="E184" s="17"/>
      <c r="F184" s="17"/>
      <c r="G184" s="17"/>
      <c r="H184" s="17"/>
      <c r="I184" s="17"/>
      <c r="J184" s="17"/>
      <c r="K184" s="17"/>
      <c r="L184" s="17"/>
      <c r="M184" s="17"/>
      <c r="N184" s="17"/>
      <c r="O184" s="17"/>
      <c r="P184" s="17"/>
      <c r="Q184" s="17"/>
      <c r="R184" s="17"/>
      <c r="S184" s="17"/>
      <c r="T184" s="17"/>
      <c r="U184" s="17"/>
      <c r="V184" s="17"/>
      <c r="W184" s="17"/>
      <c r="X184" s="17"/>
      <c r="Y184" s="17"/>
      <c r="Z184" s="17"/>
      <c r="AA184" s="17"/>
      <c r="AB184" s="17"/>
      <c r="AC184" s="17"/>
      <c r="AD184" s="17"/>
      <c r="AE184" s="17"/>
      <c r="AF184" s="17"/>
      <c r="AG184" s="17"/>
      <c r="AH184" s="17"/>
      <c r="AI184" s="17"/>
      <c r="AJ184" s="17"/>
      <c r="AK184" s="17"/>
      <c r="AL184" s="17"/>
      <c r="AM184" s="17"/>
      <c r="AN184" s="17"/>
      <c r="AO184" s="17"/>
      <c r="AP184" s="17"/>
      <c r="AQ184" s="17"/>
    </row>
    <row r="185" spans="2:43" ht="15.95" hidden="1" customHeight="1" x14ac:dyDescent="0.25">
      <c r="B185" s="787"/>
      <c r="C185" s="17"/>
      <c r="D185" s="17"/>
      <c r="E185" s="17"/>
      <c r="F185" s="17"/>
      <c r="G185" s="17"/>
      <c r="H185" s="17"/>
      <c r="I185" s="17"/>
      <c r="J185" s="17"/>
      <c r="K185" s="17"/>
      <c r="L185" s="17"/>
      <c r="M185" s="17"/>
      <c r="N185" s="17"/>
      <c r="O185" s="17"/>
      <c r="P185" s="17"/>
      <c r="Q185" s="17"/>
      <c r="R185" s="17"/>
      <c r="S185" s="17"/>
      <c r="T185" s="17"/>
      <c r="U185" s="17"/>
      <c r="V185" s="17"/>
      <c r="W185" s="17"/>
      <c r="X185" s="17"/>
      <c r="Y185" s="17"/>
      <c r="Z185" s="17"/>
      <c r="AA185" s="17"/>
      <c r="AB185" s="17"/>
      <c r="AC185" s="17"/>
      <c r="AD185" s="17"/>
      <c r="AE185" s="17"/>
      <c r="AF185" s="17"/>
      <c r="AG185" s="17"/>
      <c r="AH185" s="17"/>
      <c r="AI185" s="17"/>
      <c r="AJ185" s="17"/>
      <c r="AK185" s="17"/>
      <c r="AL185" s="17"/>
      <c r="AM185" s="17"/>
      <c r="AN185" s="17"/>
      <c r="AO185" s="17"/>
      <c r="AP185" s="17"/>
      <c r="AQ185" s="17"/>
    </row>
    <row r="186" spans="2:43" ht="15.95" hidden="1" customHeight="1" x14ac:dyDescent="0.25">
      <c r="B186" s="787">
        <v>85</v>
      </c>
      <c r="C186" s="17"/>
      <c r="D186" s="17"/>
      <c r="E186" s="17"/>
      <c r="F186" s="17"/>
      <c r="G186" s="17"/>
      <c r="H186" s="17"/>
      <c r="I186" s="17"/>
      <c r="J186" s="17"/>
      <c r="K186" s="17"/>
      <c r="L186" s="17"/>
      <c r="M186" s="17"/>
      <c r="N186" s="17"/>
      <c r="O186" s="17"/>
      <c r="P186" s="17"/>
      <c r="Q186" s="17"/>
      <c r="R186" s="17"/>
      <c r="S186" s="17"/>
      <c r="T186" s="17"/>
      <c r="U186" s="17"/>
      <c r="V186" s="17"/>
      <c r="W186" s="17"/>
      <c r="X186" s="17"/>
      <c r="Y186" s="17"/>
      <c r="Z186" s="17"/>
      <c r="AA186" s="17"/>
      <c r="AB186" s="17"/>
      <c r="AC186" s="17"/>
      <c r="AD186" s="17"/>
      <c r="AE186" s="17"/>
      <c r="AF186" s="17"/>
      <c r="AG186" s="17"/>
      <c r="AH186" s="17"/>
      <c r="AI186" s="17"/>
      <c r="AJ186" s="17"/>
      <c r="AK186" s="17"/>
      <c r="AL186" s="17"/>
      <c r="AM186" s="17"/>
      <c r="AN186" s="17"/>
      <c r="AO186" s="17"/>
      <c r="AP186" s="17"/>
      <c r="AQ186" s="17"/>
    </row>
    <row r="187" spans="2:43" ht="15.95" hidden="1" customHeight="1" x14ac:dyDescent="0.25">
      <c r="B187" s="787"/>
      <c r="C187" s="17"/>
      <c r="D187" s="17"/>
      <c r="E187" s="17"/>
      <c r="F187" s="17"/>
      <c r="G187" s="17"/>
      <c r="H187" s="17"/>
      <c r="I187" s="17"/>
      <c r="J187" s="17"/>
      <c r="K187" s="17"/>
      <c r="L187" s="17"/>
      <c r="M187" s="17"/>
      <c r="N187" s="17"/>
      <c r="O187" s="17"/>
      <c r="P187" s="17"/>
      <c r="Q187" s="17"/>
      <c r="R187" s="17"/>
      <c r="S187" s="17"/>
      <c r="T187" s="17"/>
      <c r="U187" s="17"/>
      <c r="V187" s="17"/>
      <c r="W187" s="17"/>
      <c r="X187" s="17"/>
      <c r="Y187" s="17"/>
      <c r="Z187" s="17"/>
      <c r="AA187" s="17"/>
      <c r="AB187" s="17"/>
      <c r="AC187" s="17"/>
      <c r="AD187" s="17"/>
      <c r="AE187" s="17"/>
      <c r="AF187" s="17"/>
      <c r="AG187" s="17"/>
      <c r="AH187" s="17"/>
      <c r="AI187" s="17"/>
      <c r="AJ187" s="17"/>
      <c r="AK187" s="17"/>
      <c r="AL187" s="17"/>
      <c r="AM187" s="17"/>
      <c r="AN187" s="17"/>
      <c r="AO187" s="17"/>
      <c r="AP187" s="17"/>
      <c r="AQ187" s="17"/>
    </row>
    <row r="188" spans="2:43" ht="15.95" hidden="1" customHeight="1" x14ac:dyDescent="0.25">
      <c r="B188" s="787">
        <v>86</v>
      </c>
      <c r="C188" s="17"/>
      <c r="D188" s="17"/>
      <c r="E188" s="17"/>
      <c r="F188" s="17"/>
      <c r="G188" s="17"/>
      <c r="H188" s="17"/>
      <c r="I188" s="17"/>
      <c r="J188" s="17"/>
      <c r="K188" s="17"/>
      <c r="L188" s="17"/>
      <c r="M188" s="17"/>
      <c r="N188" s="17"/>
      <c r="O188" s="17"/>
      <c r="P188" s="17"/>
      <c r="Q188" s="17"/>
      <c r="R188" s="17"/>
      <c r="S188" s="17"/>
      <c r="T188" s="17"/>
      <c r="U188" s="17"/>
      <c r="V188" s="17"/>
      <c r="W188" s="17"/>
      <c r="X188" s="17"/>
      <c r="Y188" s="17"/>
      <c r="Z188" s="17"/>
      <c r="AA188" s="17"/>
      <c r="AB188" s="17"/>
      <c r="AC188" s="17"/>
      <c r="AD188" s="17"/>
      <c r="AE188" s="17"/>
      <c r="AF188" s="17"/>
      <c r="AG188" s="17"/>
      <c r="AH188" s="17"/>
      <c r="AI188" s="17"/>
      <c r="AJ188" s="17"/>
      <c r="AK188" s="17"/>
      <c r="AL188" s="17"/>
      <c r="AM188" s="17"/>
      <c r="AN188" s="17"/>
      <c r="AO188" s="17"/>
      <c r="AP188" s="17"/>
      <c r="AQ188" s="17"/>
    </row>
    <row r="189" spans="2:43" ht="15.95" hidden="1" customHeight="1" x14ac:dyDescent="0.25">
      <c r="B189" s="787"/>
      <c r="C189" s="17"/>
      <c r="D189" s="17"/>
      <c r="E189" s="17"/>
      <c r="F189" s="17"/>
      <c r="G189" s="17"/>
      <c r="H189" s="17"/>
      <c r="I189" s="17"/>
      <c r="J189" s="17"/>
      <c r="K189" s="17"/>
      <c r="L189" s="17"/>
      <c r="M189" s="17"/>
      <c r="N189" s="17"/>
      <c r="O189" s="17"/>
      <c r="P189" s="17"/>
      <c r="Q189" s="17"/>
      <c r="R189" s="17"/>
      <c r="S189" s="17"/>
      <c r="T189" s="17"/>
      <c r="U189" s="17"/>
      <c r="V189" s="17"/>
      <c r="W189" s="17"/>
      <c r="X189" s="17"/>
      <c r="Y189" s="17"/>
      <c r="Z189" s="17"/>
      <c r="AA189" s="17"/>
      <c r="AB189" s="17"/>
      <c r="AC189" s="17"/>
      <c r="AD189" s="17"/>
      <c r="AE189" s="17"/>
      <c r="AF189" s="17"/>
      <c r="AG189" s="17"/>
      <c r="AH189" s="17"/>
      <c r="AI189" s="17"/>
      <c r="AJ189" s="17"/>
      <c r="AK189" s="17"/>
      <c r="AL189" s="17"/>
      <c r="AM189" s="17"/>
      <c r="AN189" s="17"/>
      <c r="AO189" s="17"/>
      <c r="AP189" s="17"/>
      <c r="AQ189" s="17"/>
    </row>
    <row r="190" spans="2:43" ht="15.95" hidden="1" customHeight="1" x14ac:dyDescent="0.25">
      <c r="B190" s="787">
        <v>87</v>
      </c>
      <c r="C190" s="17"/>
      <c r="D190" s="17"/>
      <c r="E190" s="17"/>
      <c r="F190" s="17"/>
      <c r="G190" s="17"/>
      <c r="H190" s="17"/>
      <c r="I190" s="17"/>
      <c r="J190" s="17"/>
      <c r="K190" s="17"/>
      <c r="L190" s="17"/>
      <c r="M190" s="17"/>
      <c r="N190" s="17"/>
      <c r="O190" s="17"/>
      <c r="P190" s="17"/>
      <c r="Q190" s="17"/>
      <c r="R190" s="17"/>
      <c r="S190" s="17"/>
      <c r="T190" s="17"/>
      <c r="U190" s="17"/>
      <c r="V190" s="17"/>
      <c r="W190" s="17"/>
      <c r="X190" s="17"/>
      <c r="Y190" s="17"/>
      <c r="Z190" s="17"/>
      <c r="AA190" s="17"/>
      <c r="AB190" s="17"/>
      <c r="AC190" s="17"/>
      <c r="AD190" s="17"/>
      <c r="AE190" s="17"/>
      <c r="AF190" s="17"/>
      <c r="AG190" s="17"/>
      <c r="AH190" s="17"/>
      <c r="AI190" s="17"/>
      <c r="AJ190" s="17"/>
      <c r="AK190" s="17"/>
      <c r="AL190" s="17"/>
      <c r="AM190" s="17"/>
      <c r="AN190" s="17"/>
      <c r="AO190" s="17"/>
      <c r="AP190" s="17"/>
      <c r="AQ190" s="17"/>
    </row>
    <row r="191" spans="2:43" ht="15.95" hidden="1" customHeight="1" x14ac:dyDescent="0.25">
      <c r="B191" s="787"/>
      <c r="C191" s="17"/>
      <c r="D191" s="17"/>
      <c r="E191" s="17"/>
      <c r="F191" s="17"/>
      <c r="G191" s="17"/>
      <c r="H191" s="17"/>
      <c r="I191" s="17"/>
      <c r="J191" s="17"/>
      <c r="K191" s="17"/>
      <c r="L191" s="17"/>
      <c r="M191" s="17"/>
      <c r="N191" s="17"/>
      <c r="O191" s="17"/>
      <c r="P191" s="17"/>
      <c r="Q191" s="17"/>
      <c r="R191" s="17"/>
      <c r="S191" s="17"/>
      <c r="T191" s="17"/>
      <c r="U191" s="17"/>
      <c r="V191" s="17"/>
      <c r="W191" s="17"/>
      <c r="X191" s="17"/>
      <c r="Y191" s="17"/>
      <c r="Z191" s="17"/>
      <c r="AA191" s="17"/>
      <c r="AB191" s="17"/>
      <c r="AC191" s="17"/>
      <c r="AD191" s="17"/>
      <c r="AE191" s="17"/>
      <c r="AF191" s="17"/>
      <c r="AG191" s="17"/>
      <c r="AH191" s="17"/>
      <c r="AI191" s="17"/>
      <c r="AJ191" s="17"/>
      <c r="AK191" s="17"/>
      <c r="AL191" s="17"/>
      <c r="AM191" s="17"/>
      <c r="AN191" s="17"/>
      <c r="AO191" s="17"/>
      <c r="AP191" s="17"/>
      <c r="AQ191" s="17"/>
    </row>
    <row r="192" spans="2:43" ht="15.95" hidden="1" customHeight="1" x14ac:dyDescent="0.25">
      <c r="B192" s="787">
        <v>88</v>
      </c>
      <c r="C192" s="17"/>
      <c r="D192" s="17"/>
      <c r="E192" s="17"/>
      <c r="F192" s="17"/>
      <c r="G192" s="17"/>
      <c r="H192" s="17"/>
      <c r="I192" s="17"/>
      <c r="J192" s="17"/>
      <c r="K192" s="17"/>
      <c r="L192" s="17"/>
      <c r="M192" s="17"/>
      <c r="N192" s="17"/>
      <c r="O192" s="17"/>
      <c r="P192" s="17"/>
      <c r="Q192" s="17"/>
      <c r="R192" s="17"/>
      <c r="S192" s="17"/>
      <c r="T192" s="17"/>
      <c r="U192" s="17"/>
      <c r="V192" s="17"/>
      <c r="W192" s="17"/>
      <c r="X192" s="17"/>
      <c r="Y192" s="17"/>
      <c r="Z192" s="17"/>
      <c r="AA192" s="17"/>
      <c r="AB192" s="17"/>
      <c r="AC192" s="17"/>
      <c r="AD192" s="17"/>
      <c r="AE192" s="17"/>
      <c r="AF192" s="17"/>
      <c r="AG192" s="17"/>
      <c r="AH192" s="17"/>
      <c r="AI192" s="17"/>
      <c r="AJ192" s="17"/>
      <c r="AK192" s="17"/>
      <c r="AL192" s="17"/>
      <c r="AM192" s="17"/>
      <c r="AN192" s="17"/>
      <c r="AO192" s="17"/>
      <c r="AP192" s="17"/>
      <c r="AQ192" s="17"/>
    </row>
    <row r="193" spans="2:48" ht="15.95" hidden="1" customHeight="1" x14ac:dyDescent="0.25">
      <c r="B193" s="787"/>
      <c r="C193" s="17"/>
      <c r="D193" s="17"/>
      <c r="E193" s="17"/>
      <c r="F193" s="17"/>
      <c r="G193" s="17"/>
      <c r="H193" s="17"/>
      <c r="I193" s="17"/>
      <c r="J193" s="17"/>
      <c r="K193" s="17"/>
      <c r="L193" s="17"/>
      <c r="M193" s="17"/>
      <c r="N193" s="17"/>
      <c r="O193" s="17"/>
      <c r="P193" s="17"/>
      <c r="Q193" s="17"/>
      <c r="R193" s="17"/>
      <c r="S193" s="17"/>
      <c r="T193" s="17"/>
      <c r="U193" s="17"/>
      <c r="V193" s="17"/>
      <c r="W193" s="17"/>
      <c r="X193" s="17"/>
      <c r="Y193" s="17"/>
      <c r="Z193" s="17"/>
      <c r="AA193" s="17"/>
      <c r="AB193" s="17"/>
      <c r="AC193" s="17"/>
      <c r="AD193" s="17"/>
      <c r="AE193" s="17"/>
      <c r="AF193" s="17"/>
      <c r="AG193" s="17"/>
      <c r="AH193" s="17"/>
      <c r="AI193" s="17"/>
      <c r="AJ193" s="17"/>
      <c r="AK193" s="17"/>
      <c r="AL193" s="17"/>
      <c r="AM193" s="17"/>
      <c r="AN193" s="17"/>
      <c r="AO193" s="17"/>
      <c r="AP193" s="17"/>
      <c r="AQ193" s="17"/>
    </row>
    <row r="194" spans="2:48" ht="15.95" hidden="1" customHeight="1" x14ac:dyDescent="0.25">
      <c r="B194" s="787">
        <v>89</v>
      </c>
      <c r="C194" s="17"/>
      <c r="D194" s="17"/>
      <c r="E194" s="17"/>
      <c r="F194" s="17"/>
      <c r="G194" s="17"/>
      <c r="H194" s="17"/>
      <c r="I194" s="17"/>
      <c r="J194" s="17"/>
      <c r="K194" s="17"/>
      <c r="L194" s="17"/>
      <c r="M194" s="17"/>
      <c r="N194" s="17"/>
      <c r="O194" s="17"/>
      <c r="P194" s="17"/>
      <c r="Q194" s="17"/>
      <c r="R194" s="17"/>
      <c r="S194" s="17"/>
      <c r="T194" s="17"/>
      <c r="U194" s="17"/>
      <c r="V194" s="17"/>
      <c r="W194" s="17"/>
      <c r="X194" s="17"/>
      <c r="Y194" s="17"/>
      <c r="Z194" s="17"/>
      <c r="AA194" s="17"/>
      <c r="AB194" s="17"/>
      <c r="AC194" s="17"/>
      <c r="AD194" s="17"/>
      <c r="AE194" s="17"/>
      <c r="AF194" s="17"/>
      <c r="AG194" s="17"/>
      <c r="AH194" s="17"/>
      <c r="AI194" s="17"/>
      <c r="AJ194" s="17"/>
      <c r="AK194" s="17"/>
      <c r="AL194" s="17"/>
      <c r="AM194" s="17"/>
      <c r="AN194" s="17"/>
      <c r="AO194" s="17"/>
      <c r="AP194" s="17"/>
      <c r="AQ194" s="17"/>
    </row>
    <row r="195" spans="2:48" ht="15.95" hidden="1" customHeight="1" x14ac:dyDescent="0.25">
      <c r="B195" s="787"/>
      <c r="C195" s="17"/>
      <c r="D195" s="17"/>
      <c r="E195" s="17"/>
      <c r="F195" s="17"/>
      <c r="G195" s="17"/>
      <c r="H195" s="17"/>
      <c r="I195" s="17"/>
      <c r="J195" s="17"/>
      <c r="K195" s="17"/>
      <c r="L195" s="17"/>
      <c r="M195" s="17"/>
      <c r="N195" s="17"/>
      <c r="O195" s="17"/>
      <c r="P195" s="17"/>
      <c r="Q195" s="17"/>
      <c r="R195" s="17"/>
      <c r="S195" s="17"/>
      <c r="T195" s="17"/>
      <c r="U195" s="17"/>
      <c r="V195" s="17"/>
      <c r="W195" s="17"/>
      <c r="X195" s="17"/>
      <c r="Y195" s="17"/>
      <c r="Z195" s="17"/>
      <c r="AA195" s="17"/>
      <c r="AB195" s="17"/>
      <c r="AC195" s="17"/>
      <c r="AD195" s="17"/>
      <c r="AE195" s="17"/>
      <c r="AF195" s="17"/>
      <c r="AG195" s="17"/>
      <c r="AH195" s="17"/>
      <c r="AI195" s="17"/>
      <c r="AJ195" s="17"/>
      <c r="AK195" s="17"/>
      <c r="AL195" s="17"/>
      <c r="AM195" s="17"/>
      <c r="AN195" s="17"/>
      <c r="AO195" s="17"/>
      <c r="AP195" s="17"/>
      <c r="AQ195" s="17"/>
    </row>
    <row r="196" spans="2:48" ht="15.95" hidden="1" customHeight="1" x14ac:dyDescent="0.25">
      <c r="B196" s="787">
        <v>90</v>
      </c>
      <c r="C196" s="17"/>
      <c r="D196" s="17"/>
      <c r="E196" s="17"/>
      <c r="F196" s="17"/>
      <c r="G196" s="17"/>
      <c r="H196" s="17"/>
      <c r="I196" s="17"/>
      <c r="J196" s="17"/>
      <c r="K196" s="17"/>
      <c r="L196" s="17"/>
      <c r="M196" s="17"/>
      <c r="N196" s="17"/>
      <c r="O196" s="17"/>
      <c r="P196" s="17"/>
      <c r="Q196" s="17"/>
      <c r="R196" s="17"/>
      <c r="S196" s="17"/>
      <c r="T196" s="17"/>
      <c r="U196" s="17"/>
      <c r="V196" s="17"/>
      <c r="W196" s="17"/>
      <c r="X196" s="17"/>
      <c r="Y196" s="17"/>
      <c r="Z196" s="17"/>
      <c r="AA196" s="17"/>
      <c r="AB196" s="17"/>
      <c r="AC196" s="17"/>
      <c r="AD196" s="17"/>
      <c r="AE196" s="17"/>
      <c r="AF196" s="17"/>
      <c r="AG196" s="17"/>
      <c r="AH196" s="17"/>
      <c r="AI196" s="17"/>
      <c r="AJ196" s="17"/>
      <c r="AK196" s="17"/>
      <c r="AL196" s="17"/>
      <c r="AM196" s="17"/>
      <c r="AN196" s="17"/>
      <c r="AO196" s="17"/>
      <c r="AP196" s="17"/>
      <c r="AQ196" s="17"/>
    </row>
    <row r="197" spans="2:48" ht="15.95" hidden="1" customHeight="1" x14ac:dyDescent="0.25">
      <c r="B197" s="787"/>
      <c r="C197" s="17"/>
      <c r="D197" s="17"/>
      <c r="E197" s="17"/>
      <c r="F197" s="17"/>
      <c r="G197" s="17"/>
      <c r="H197" s="17"/>
      <c r="I197" s="17"/>
      <c r="J197" s="17"/>
      <c r="K197" s="17"/>
      <c r="L197" s="17"/>
      <c r="M197" s="17"/>
      <c r="N197" s="17"/>
      <c r="O197" s="17"/>
      <c r="P197" s="17"/>
      <c r="Q197" s="17"/>
      <c r="R197" s="17"/>
      <c r="S197" s="17"/>
      <c r="T197" s="17"/>
      <c r="U197" s="17"/>
      <c r="V197" s="17"/>
      <c r="W197" s="17"/>
      <c r="X197" s="17"/>
      <c r="Y197" s="17"/>
      <c r="Z197" s="17"/>
      <c r="AA197" s="17"/>
      <c r="AB197" s="17"/>
      <c r="AC197" s="17"/>
      <c r="AD197" s="17"/>
      <c r="AE197" s="17"/>
      <c r="AF197" s="17"/>
      <c r="AG197" s="17"/>
      <c r="AH197" s="17"/>
      <c r="AI197" s="17"/>
      <c r="AJ197" s="17"/>
      <c r="AK197" s="17"/>
      <c r="AL197" s="17"/>
      <c r="AM197" s="17"/>
      <c r="AN197" s="17"/>
      <c r="AO197" s="17"/>
      <c r="AP197" s="17"/>
      <c r="AQ197" s="17"/>
    </row>
    <row r="198" spans="2:48" ht="15.95" hidden="1" customHeight="1" x14ac:dyDescent="0.25">
      <c r="B198" s="787">
        <v>91</v>
      </c>
      <c r="C198" s="17"/>
      <c r="D198" s="17"/>
      <c r="E198" s="17"/>
      <c r="F198" s="17"/>
      <c r="G198" s="17"/>
      <c r="H198" s="17"/>
      <c r="I198" s="17"/>
      <c r="J198" s="17"/>
      <c r="K198" s="17"/>
      <c r="L198" s="17"/>
      <c r="M198" s="17"/>
      <c r="N198" s="17"/>
      <c r="O198" s="17"/>
      <c r="P198" s="17"/>
      <c r="Q198" s="17"/>
      <c r="R198" s="17"/>
      <c r="S198" s="17"/>
      <c r="T198" s="17"/>
      <c r="U198" s="17"/>
      <c r="V198" s="17"/>
      <c r="W198" s="17"/>
      <c r="X198" s="17"/>
      <c r="Y198" s="17"/>
      <c r="Z198" s="17"/>
      <c r="AA198" s="17"/>
      <c r="AB198" s="17"/>
      <c r="AC198" s="17"/>
      <c r="AD198" s="17"/>
      <c r="AE198" s="17"/>
      <c r="AF198" s="17"/>
      <c r="AG198" s="17"/>
      <c r="AH198" s="17"/>
      <c r="AI198" s="17"/>
      <c r="AJ198" s="17"/>
      <c r="AK198" s="17"/>
      <c r="AL198" s="17"/>
      <c r="AM198" s="17"/>
      <c r="AN198" s="17"/>
      <c r="AO198" s="17"/>
      <c r="AP198" s="17"/>
      <c r="AQ198" s="17"/>
    </row>
    <row r="199" spans="2:48" ht="15.95" hidden="1" customHeight="1" x14ac:dyDescent="0.25">
      <c r="B199" s="787"/>
      <c r="C199" s="17"/>
      <c r="D199" s="17"/>
      <c r="E199" s="17"/>
      <c r="F199" s="17"/>
      <c r="G199" s="17"/>
      <c r="H199" s="17"/>
      <c r="I199" s="17"/>
      <c r="J199" s="17"/>
      <c r="K199" s="17"/>
      <c r="L199" s="17"/>
      <c r="M199" s="17"/>
      <c r="N199" s="17"/>
      <c r="O199" s="17"/>
      <c r="P199" s="17"/>
      <c r="Q199" s="17"/>
      <c r="R199" s="17"/>
      <c r="S199" s="17"/>
      <c r="T199" s="17"/>
      <c r="U199" s="17"/>
      <c r="V199" s="17"/>
      <c r="W199" s="17"/>
      <c r="X199" s="17"/>
      <c r="Y199" s="17"/>
      <c r="Z199" s="17"/>
      <c r="AA199" s="17"/>
      <c r="AB199" s="17"/>
      <c r="AC199" s="17"/>
      <c r="AD199" s="17"/>
      <c r="AE199" s="17"/>
      <c r="AF199" s="17"/>
      <c r="AG199" s="17"/>
      <c r="AH199" s="17"/>
      <c r="AI199" s="17"/>
      <c r="AJ199" s="17"/>
      <c r="AK199" s="17"/>
      <c r="AL199" s="17"/>
      <c r="AM199" s="17"/>
      <c r="AN199" s="17"/>
      <c r="AO199" s="17"/>
      <c r="AP199" s="17"/>
      <c r="AQ199" s="17"/>
    </row>
    <row r="200" spans="2:48" ht="15.95" customHeight="1" x14ac:dyDescent="0.25">
      <c r="B200" s="464" t="str">
        <f>FOOT1</f>
        <v>Ameren Missouri BizSavers program</v>
      </c>
      <c r="C200" s="464"/>
      <c r="D200" s="464"/>
      <c r="E200" s="464"/>
      <c r="F200" s="464"/>
      <c r="G200" s="464"/>
      <c r="H200" s="464"/>
      <c r="I200" s="464"/>
      <c r="J200" s="464"/>
      <c r="K200" s="464"/>
      <c r="L200" s="464"/>
      <c r="M200" s="537" t="str">
        <f>FOOTDISCLAIM</f>
        <v/>
      </c>
      <c r="N200" s="537"/>
      <c r="O200" s="537"/>
      <c r="P200" s="537"/>
      <c r="Q200" s="537"/>
      <c r="R200" s="537"/>
      <c r="S200" s="537"/>
      <c r="T200" s="537"/>
      <c r="U200" s="537"/>
      <c r="V200" s="537"/>
      <c r="W200" s="537"/>
      <c r="X200" s="537"/>
      <c r="Y200" s="537"/>
      <c r="Z200" s="537"/>
      <c r="AA200" s="537"/>
      <c r="AB200" s="537"/>
      <c r="AC200" s="537"/>
      <c r="AD200" s="537"/>
      <c r="AE200" s="537"/>
      <c r="AF200" s="537"/>
      <c r="AG200" s="537"/>
      <c r="AH200" s="464"/>
      <c r="AI200" s="464"/>
      <c r="AJ200" s="464"/>
      <c r="AK200" s="464"/>
      <c r="AL200" s="464"/>
      <c r="AM200" s="464"/>
      <c r="AN200" s="464"/>
      <c r="AO200" s="464"/>
      <c r="AP200" s="464"/>
      <c r="AQ200" s="464"/>
      <c r="AR200" s="465" t="str">
        <f>FOOT4</f>
        <v/>
      </c>
      <c r="AU200" s="794">
        <f>SUM(AU16:AU199)</f>
        <v>0</v>
      </c>
      <c r="AV200" s="796">
        <f>SUM(AV16:AV199)</f>
        <v>0</v>
      </c>
    </row>
    <row r="201" spans="2:48" ht="15.95" customHeight="1" x14ac:dyDescent="0.25">
      <c r="B201" s="464" t="str">
        <f>FOOT2</f>
        <v>Toll-Free 866-941-7299</v>
      </c>
      <c r="C201" s="464"/>
      <c r="D201" s="464"/>
      <c r="E201" s="464"/>
      <c r="F201" s="464"/>
      <c r="G201" s="464"/>
      <c r="H201" s="464"/>
      <c r="I201" s="464"/>
      <c r="J201" s="464"/>
      <c r="K201" s="464"/>
      <c r="L201" s="464"/>
      <c r="M201" s="537"/>
      <c r="N201" s="537"/>
      <c r="O201" s="537"/>
      <c r="P201" s="537"/>
      <c r="Q201" s="537"/>
      <c r="R201" s="537"/>
      <c r="S201" s="537"/>
      <c r="T201" s="537"/>
      <c r="U201" s="537"/>
      <c r="V201" s="537"/>
      <c r="W201" s="537"/>
      <c r="X201" s="537"/>
      <c r="Y201" s="537"/>
      <c r="Z201" s="537"/>
      <c r="AA201" s="537"/>
      <c r="AB201" s="537"/>
      <c r="AC201" s="537"/>
      <c r="AD201" s="537"/>
      <c r="AE201" s="537"/>
      <c r="AF201" s="537"/>
      <c r="AG201" s="537"/>
      <c r="AH201" s="464"/>
      <c r="AI201" s="464"/>
      <c r="AJ201" s="464"/>
      <c r="AK201" s="464"/>
      <c r="AL201" s="464"/>
      <c r="AM201" s="464"/>
      <c r="AN201" s="464"/>
      <c r="AO201" s="464"/>
      <c r="AP201" s="464"/>
      <c r="AQ201" s="464"/>
      <c r="AR201" s="465" t="str">
        <f>FOOT5</f>
        <v/>
      </c>
      <c r="AU201" s="795"/>
      <c r="AV201" s="797"/>
    </row>
    <row r="202" spans="2:48" ht="15.95" customHeight="1" x14ac:dyDescent="0.25">
      <c r="B202" s="466" t="str">
        <f>FOOT3</f>
        <v>BizSavers@ameren.com</v>
      </c>
      <c r="C202" s="464"/>
      <c r="D202" s="464"/>
      <c r="E202" s="464"/>
      <c r="F202" s="464"/>
      <c r="G202" s="464"/>
      <c r="H202" s="464"/>
      <c r="I202" s="464"/>
      <c r="J202" s="464"/>
      <c r="K202" s="464"/>
      <c r="L202" s="464"/>
      <c r="M202" s="467"/>
      <c r="N202" s="464"/>
      <c r="O202" s="464"/>
      <c r="P202" s="467"/>
      <c r="Q202" s="467"/>
      <c r="R202" s="467"/>
      <c r="S202" s="467"/>
      <c r="T202" s="467"/>
      <c r="U202" s="467"/>
      <c r="V202" s="467"/>
      <c r="W202" s="468" t="str">
        <f>VERSION</f>
        <v>EMS v2.0.0</v>
      </c>
      <c r="X202" s="467"/>
      <c r="Y202" s="467"/>
      <c r="Z202" s="467"/>
      <c r="AA202" s="467"/>
      <c r="AB202" s="467"/>
      <c r="AC202" s="467"/>
      <c r="AD202" s="467"/>
      <c r="AE202" s="464"/>
      <c r="AF202" s="464"/>
      <c r="AG202" s="464"/>
      <c r="AH202" s="464"/>
      <c r="AI202" s="464"/>
      <c r="AJ202" s="464"/>
      <c r="AK202" s="464"/>
      <c r="AL202" s="464"/>
      <c r="AM202" s="464"/>
      <c r="AN202" s="464"/>
      <c r="AO202" s="464"/>
      <c r="AP202" s="464"/>
      <c r="AQ202" s="464"/>
      <c r="AR202" s="465" t="str">
        <f>FOOT6</f>
        <v>Product of Lockheed Martin Energy</v>
      </c>
    </row>
    <row r="203" spans="2:48" ht="15" hidden="1" customHeight="1" x14ac:dyDescent="0.25"/>
  </sheetData>
  <sheetProtection password="954C" sheet="1" objects="1" scenarios="1" selectLockedCells="1"/>
  <mergeCells count="428">
    <mergeCell ref="AL15:AQ15"/>
    <mergeCell ref="AL16:AQ16"/>
    <mergeCell ref="C43:AQ47"/>
    <mergeCell ref="BD76:BD77"/>
    <mergeCell ref="BE76:BE77"/>
    <mergeCell ref="C16:H16"/>
    <mergeCell ref="AU76:AU77"/>
    <mergeCell ref="AV76:AV77"/>
    <mergeCell ref="AW76:AW77"/>
    <mergeCell ref="AX76:AX77"/>
    <mergeCell ref="AY76:AY77"/>
    <mergeCell ref="AZ76:AZ77"/>
    <mergeCell ref="BA76:BA77"/>
    <mergeCell ref="BB76:BB77"/>
    <mergeCell ref="BC76:BC77"/>
    <mergeCell ref="BD72:BD73"/>
    <mergeCell ref="BE72:BE73"/>
    <mergeCell ref="AU74:AU75"/>
    <mergeCell ref="AV74:AV75"/>
    <mergeCell ref="AW74:AW75"/>
    <mergeCell ref="AX74:AX75"/>
    <mergeCell ref="AY74:AY75"/>
    <mergeCell ref="AZ74:AZ75"/>
    <mergeCell ref="BA74:BA75"/>
    <mergeCell ref="BB74:BB75"/>
    <mergeCell ref="BC74:BC75"/>
    <mergeCell ref="BD74:BD75"/>
    <mergeCell ref="BE74:BE75"/>
    <mergeCell ref="AU72:AU73"/>
    <mergeCell ref="AV72:AV73"/>
    <mergeCell ref="AW72:AW73"/>
    <mergeCell ref="AX72:AX73"/>
    <mergeCell ref="AY72:AY73"/>
    <mergeCell ref="AZ72:AZ73"/>
    <mergeCell ref="BA72:BA73"/>
    <mergeCell ref="BB72:BB73"/>
    <mergeCell ref="BC72:BC73"/>
    <mergeCell ref="BD68:BD69"/>
    <mergeCell ref="BE68:BE69"/>
    <mergeCell ref="AU70:AU71"/>
    <mergeCell ref="AV70:AV71"/>
    <mergeCell ref="AW70:AW71"/>
    <mergeCell ref="AX70:AX71"/>
    <mergeCell ref="AY70:AY71"/>
    <mergeCell ref="AZ70:AZ71"/>
    <mergeCell ref="BA70:BA71"/>
    <mergeCell ref="BB70:BB71"/>
    <mergeCell ref="BC70:BC71"/>
    <mergeCell ref="BD70:BD71"/>
    <mergeCell ref="BE70:BE71"/>
    <mergeCell ref="AU68:AU69"/>
    <mergeCell ref="AV68:AV69"/>
    <mergeCell ref="AW68:AW69"/>
    <mergeCell ref="AX68:AX69"/>
    <mergeCell ref="AY68:AY69"/>
    <mergeCell ref="AZ68:AZ69"/>
    <mergeCell ref="BA68:BA69"/>
    <mergeCell ref="BB68:BB69"/>
    <mergeCell ref="BC68:BC69"/>
    <mergeCell ref="BD64:BD65"/>
    <mergeCell ref="BE64:BE65"/>
    <mergeCell ref="AU66:AU67"/>
    <mergeCell ref="AV66:AV67"/>
    <mergeCell ref="AW66:AW67"/>
    <mergeCell ref="AX66:AX67"/>
    <mergeCell ref="AY66:AY67"/>
    <mergeCell ref="AZ66:AZ67"/>
    <mergeCell ref="BA66:BA67"/>
    <mergeCell ref="BB66:BB67"/>
    <mergeCell ref="BC66:BC67"/>
    <mergeCell ref="BD66:BD67"/>
    <mergeCell ref="BE66:BE67"/>
    <mergeCell ref="AU64:AU65"/>
    <mergeCell ref="AV64:AV65"/>
    <mergeCell ref="AW64:AW65"/>
    <mergeCell ref="AX64:AX65"/>
    <mergeCell ref="AY64:AY65"/>
    <mergeCell ref="AZ64:AZ65"/>
    <mergeCell ref="BA64:BA65"/>
    <mergeCell ref="BB64:BB65"/>
    <mergeCell ref="BC64:BC65"/>
    <mergeCell ref="BD60:BD61"/>
    <mergeCell ref="BE60:BE61"/>
    <mergeCell ref="AU62:AU63"/>
    <mergeCell ref="AV62:AV63"/>
    <mergeCell ref="AW62:AW63"/>
    <mergeCell ref="AX62:AX63"/>
    <mergeCell ref="AY62:AY63"/>
    <mergeCell ref="AZ62:AZ63"/>
    <mergeCell ref="BA62:BA63"/>
    <mergeCell ref="BB62:BB63"/>
    <mergeCell ref="BC62:BC63"/>
    <mergeCell ref="BD62:BD63"/>
    <mergeCell ref="BE62:BE63"/>
    <mergeCell ref="AU60:AU61"/>
    <mergeCell ref="AV60:AV61"/>
    <mergeCell ref="AW60:AW61"/>
    <mergeCell ref="AX60:AX61"/>
    <mergeCell ref="AY60:AY61"/>
    <mergeCell ref="AZ60:AZ61"/>
    <mergeCell ref="BA60:BA61"/>
    <mergeCell ref="BB60:BB61"/>
    <mergeCell ref="BC60:BC61"/>
    <mergeCell ref="BD56:BD57"/>
    <mergeCell ref="BE56:BE57"/>
    <mergeCell ref="AU58:AU59"/>
    <mergeCell ref="AV58:AV59"/>
    <mergeCell ref="AW58:AW59"/>
    <mergeCell ref="AX58:AX59"/>
    <mergeCell ref="AY58:AY59"/>
    <mergeCell ref="AZ58:AZ59"/>
    <mergeCell ref="BA58:BA59"/>
    <mergeCell ref="BB58:BB59"/>
    <mergeCell ref="BC58:BC59"/>
    <mergeCell ref="BD58:BD59"/>
    <mergeCell ref="BE58:BE59"/>
    <mergeCell ref="AU56:AU57"/>
    <mergeCell ref="AV56:AV57"/>
    <mergeCell ref="AW56:AW57"/>
    <mergeCell ref="AX56:AX57"/>
    <mergeCell ref="AY56:AY57"/>
    <mergeCell ref="AZ56:AZ57"/>
    <mergeCell ref="BA56:BA57"/>
    <mergeCell ref="BB56:BB57"/>
    <mergeCell ref="BC56:BC57"/>
    <mergeCell ref="AW54:AW55"/>
    <mergeCell ref="AX54:AX55"/>
    <mergeCell ref="AY54:AY55"/>
    <mergeCell ref="AZ54:AZ55"/>
    <mergeCell ref="BA54:BA55"/>
    <mergeCell ref="BB54:BB55"/>
    <mergeCell ref="BC54:BC55"/>
    <mergeCell ref="BD54:BD55"/>
    <mergeCell ref="BE54:BE55"/>
    <mergeCell ref="AW52:AW53"/>
    <mergeCell ref="AX52:AX53"/>
    <mergeCell ref="AY52:AY53"/>
    <mergeCell ref="AZ52:AZ53"/>
    <mergeCell ref="BA52:BA53"/>
    <mergeCell ref="BB52:BB53"/>
    <mergeCell ref="BC52:BC53"/>
    <mergeCell ref="BD52:BD53"/>
    <mergeCell ref="BE52:BE53"/>
    <mergeCell ref="AW50:AW51"/>
    <mergeCell ref="AX50:AX51"/>
    <mergeCell ref="AY50:AY51"/>
    <mergeCell ref="AZ50:AZ51"/>
    <mergeCell ref="BA50:BA51"/>
    <mergeCell ref="BB50:BB51"/>
    <mergeCell ref="BC50:BC51"/>
    <mergeCell ref="BD50:BD51"/>
    <mergeCell ref="BE50:BE51"/>
    <mergeCell ref="AW48:AW49"/>
    <mergeCell ref="AX48:AX49"/>
    <mergeCell ref="AY48:AY49"/>
    <mergeCell ref="AZ48:AZ49"/>
    <mergeCell ref="BA48:BA49"/>
    <mergeCell ref="BB48:BB49"/>
    <mergeCell ref="BC48:BC49"/>
    <mergeCell ref="BD48:BD49"/>
    <mergeCell ref="BE48:BE49"/>
    <mergeCell ref="AV200:AV201"/>
    <mergeCell ref="M200:AG201"/>
    <mergeCell ref="AU16:AU17"/>
    <mergeCell ref="AU48:AU49"/>
    <mergeCell ref="AV48:AV49"/>
    <mergeCell ref="AU50:AU51"/>
    <mergeCell ref="AV50:AV51"/>
    <mergeCell ref="AU52:AU53"/>
    <mergeCell ref="AV52:AV53"/>
    <mergeCell ref="AU54:AU55"/>
    <mergeCell ref="AV54:AV55"/>
    <mergeCell ref="AU38:AU39"/>
    <mergeCell ref="AV38:AV39"/>
    <mergeCell ref="AU40:AU41"/>
    <mergeCell ref="AU22:AU23"/>
    <mergeCell ref="AU28:AU29"/>
    <mergeCell ref="AV28:AV29"/>
    <mergeCell ref="AU30:AU31"/>
    <mergeCell ref="AV30:AV31"/>
    <mergeCell ref="AU32:AU33"/>
    <mergeCell ref="AV32:AV33"/>
    <mergeCell ref="C50:AQ54"/>
    <mergeCell ref="C18:H19"/>
    <mergeCell ref="C22:AQ26"/>
    <mergeCell ref="B108:B109"/>
    <mergeCell ref="B110:B111"/>
    <mergeCell ref="B88:B89"/>
    <mergeCell ref="B78:B79"/>
    <mergeCell ref="B80:B81"/>
    <mergeCell ref="B82:B83"/>
    <mergeCell ref="B84:B85"/>
    <mergeCell ref="B86:B87"/>
    <mergeCell ref="AU200:AU201"/>
    <mergeCell ref="B90:B91"/>
    <mergeCell ref="B92:B93"/>
    <mergeCell ref="B94:B95"/>
    <mergeCell ref="B96:B97"/>
    <mergeCell ref="B98:B99"/>
    <mergeCell ref="B100:B101"/>
    <mergeCell ref="B102:B103"/>
    <mergeCell ref="B104:B105"/>
    <mergeCell ref="B106:B107"/>
    <mergeCell ref="B170:B171"/>
    <mergeCell ref="B172:B173"/>
    <mergeCell ref="B174:B175"/>
    <mergeCell ref="B176:B177"/>
    <mergeCell ref="B178:B179"/>
    <mergeCell ref="B136:B137"/>
    <mergeCell ref="B114:B115"/>
    <mergeCell ref="B116:B117"/>
    <mergeCell ref="B118:B119"/>
    <mergeCell ref="B120:B121"/>
    <mergeCell ref="B122:B123"/>
    <mergeCell ref="B124:B125"/>
    <mergeCell ref="B126:B127"/>
    <mergeCell ref="B128:B129"/>
    <mergeCell ref="B130:B131"/>
    <mergeCell ref="B132:B133"/>
    <mergeCell ref="B134:B135"/>
    <mergeCell ref="B150:B151"/>
    <mergeCell ref="B152:B153"/>
    <mergeCell ref="B154:B155"/>
    <mergeCell ref="B156:B157"/>
    <mergeCell ref="B158:B159"/>
    <mergeCell ref="B162:B163"/>
    <mergeCell ref="B164:B165"/>
    <mergeCell ref="B166:B167"/>
    <mergeCell ref="B168:B169"/>
    <mergeCell ref="AH1:AK1"/>
    <mergeCell ref="AL1:AP1"/>
    <mergeCell ref="AH2:AK3"/>
    <mergeCell ref="AL2:AP3"/>
    <mergeCell ref="AQ1:AR1"/>
    <mergeCell ref="AQ2:AR3"/>
    <mergeCell ref="R9:AC10"/>
    <mergeCell ref="B160:B161"/>
    <mergeCell ref="B138:B139"/>
    <mergeCell ref="B140:B141"/>
    <mergeCell ref="B142:B143"/>
    <mergeCell ref="B144:B145"/>
    <mergeCell ref="B146:B147"/>
    <mergeCell ref="B148:B149"/>
    <mergeCell ref="J16:O16"/>
    <mergeCell ref="Q15:V15"/>
    <mergeCell ref="Q16:V16"/>
    <mergeCell ref="AE15:AJ15"/>
    <mergeCell ref="AE16:AJ16"/>
    <mergeCell ref="X15:AC15"/>
    <mergeCell ref="X16:AC16"/>
    <mergeCell ref="B112:B113"/>
    <mergeCell ref="B198:B199"/>
    <mergeCell ref="B186:B187"/>
    <mergeCell ref="B188:B189"/>
    <mergeCell ref="B190:B191"/>
    <mergeCell ref="B192:B193"/>
    <mergeCell ref="B194:B195"/>
    <mergeCell ref="B196:B197"/>
    <mergeCell ref="B184:B185"/>
    <mergeCell ref="B180:B181"/>
    <mergeCell ref="B182:B183"/>
    <mergeCell ref="BE18:BE19"/>
    <mergeCell ref="BC18:BC19"/>
    <mergeCell ref="AU18:AU19"/>
    <mergeCell ref="AV18:AV19"/>
    <mergeCell ref="AU20:AU21"/>
    <mergeCell ref="BE16:BE17"/>
    <mergeCell ref="BC16:BC17"/>
    <mergeCell ref="AY18:AY19"/>
    <mergeCell ref="BD18:BD19"/>
    <mergeCell ref="AW20:AW21"/>
    <mergeCell ref="AX20:AX21"/>
    <mergeCell ref="AY20:AY21"/>
    <mergeCell ref="AZ20:AZ21"/>
    <mergeCell ref="BA20:BA21"/>
    <mergeCell ref="BB20:BB21"/>
    <mergeCell ref="AW18:AW19"/>
    <mergeCell ref="AX18:AX19"/>
    <mergeCell ref="AZ16:AZ17"/>
    <mergeCell ref="AZ18:AZ19"/>
    <mergeCell ref="BD20:BD21"/>
    <mergeCell ref="AV16:AV17"/>
    <mergeCell ref="BD22:BD23"/>
    <mergeCell ref="BB16:BB17"/>
    <mergeCell ref="BA18:BA19"/>
    <mergeCell ref="BB18:BB19"/>
    <mergeCell ref="AW16:AW17"/>
    <mergeCell ref="AX16:AX17"/>
    <mergeCell ref="AY16:AY17"/>
    <mergeCell ref="BA16:BA17"/>
    <mergeCell ref="BD16:BD17"/>
    <mergeCell ref="BC20:BC21"/>
    <mergeCell ref="BE26:BE27"/>
    <mergeCell ref="AU34:AU35"/>
    <mergeCell ref="AV34:AV35"/>
    <mergeCell ref="AU36:AU37"/>
    <mergeCell ref="AV36:AV37"/>
    <mergeCell ref="BE20:BE21"/>
    <mergeCell ref="AV22:AV23"/>
    <mergeCell ref="AW22:AW23"/>
    <mergeCell ref="AX22:AX23"/>
    <mergeCell ref="AY22:AY23"/>
    <mergeCell ref="AZ22:AZ23"/>
    <mergeCell ref="BA22:BA23"/>
    <mergeCell ref="BB22:BB23"/>
    <mergeCell ref="BC22:BC23"/>
    <mergeCell ref="BE22:BE23"/>
    <mergeCell ref="AV20:AV21"/>
    <mergeCell ref="AW24:AW25"/>
    <mergeCell ref="AX24:AX25"/>
    <mergeCell ref="AY24:AY25"/>
    <mergeCell ref="AZ24:AZ25"/>
    <mergeCell ref="BA24:BA25"/>
    <mergeCell ref="BB24:BB25"/>
    <mergeCell ref="BC24:BC25"/>
    <mergeCell ref="BE24:BE25"/>
    <mergeCell ref="BD24:BD25"/>
    <mergeCell ref="BD26:BD27"/>
    <mergeCell ref="AU24:AU25"/>
    <mergeCell ref="AV24:AV25"/>
    <mergeCell ref="AW28:AW29"/>
    <mergeCell ref="AX28:AX29"/>
    <mergeCell ref="AY28:AY29"/>
    <mergeCell ref="AZ28:AZ29"/>
    <mergeCell ref="BA28:BA29"/>
    <mergeCell ref="BB28:BB29"/>
    <mergeCell ref="BC28:BC29"/>
    <mergeCell ref="BD28:BD29"/>
    <mergeCell ref="AV26:AV27"/>
    <mergeCell ref="AW26:AW27"/>
    <mergeCell ref="AX26:AX27"/>
    <mergeCell ref="AY26:AY27"/>
    <mergeCell ref="AZ26:AZ27"/>
    <mergeCell ref="BA26:BA27"/>
    <mergeCell ref="BB26:BB27"/>
    <mergeCell ref="BC26:BC27"/>
    <mergeCell ref="AU26:AU27"/>
    <mergeCell ref="BE28:BE29"/>
    <mergeCell ref="AW30:AW31"/>
    <mergeCell ref="AX30:AX31"/>
    <mergeCell ref="AY30:AY31"/>
    <mergeCell ref="AZ30:AZ31"/>
    <mergeCell ref="BA30:BA31"/>
    <mergeCell ref="BB30:BB31"/>
    <mergeCell ref="BC30:BC31"/>
    <mergeCell ref="BD30:BD31"/>
    <mergeCell ref="BE30:BE31"/>
    <mergeCell ref="AW32:AW33"/>
    <mergeCell ref="AX32:AX33"/>
    <mergeCell ref="AY32:AY33"/>
    <mergeCell ref="AZ32:AZ33"/>
    <mergeCell ref="BA32:BA33"/>
    <mergeCell ref="BB32:BB33"/>
    <mergeCell ref="BC32:BC33"/>
    <mergeCell ref="BD32:BD33"/>
    <mergeCell ref="BE32:BE33"/>
    <mergeCell ref="AW34:AW35"/>
    <mergeCell ref="AX34:AX35"/>
    <mergeCell ref="AY34:AY35"/>
    <mergeCell ref="AZ34:AZ35"/>
    <mergeCell ref="BA34:BA35"/>
    <mergeCell ref="BB34:BB35"/>
    <mergeCell ref="BC34:BC35"/>
    <mergeCell ref="BD34:BD35"/>
    <mergeCell ref="BE34:BE35"/>
    <mergeCell ref="AW36:AW37"/>
    <mergeCell ref="AX36:AX37"/>
    <mergeCell ref="AY36:AY37"/>
    <mergeCell ref="AZ36:AZ37"/>
    <mergeCell ref="BA36:BA37"/>
    <mergeCell ref="BB36:BB37"/>
    <mergeCell ref="BC36:BC37"/>
    <mergeCell ref="BD36:BD37"/>
    <mergeCell ref="BE36:BE37"/>
    <mergeCell ref="AW38:AW39"/>
    <mergeCell ref="AX38:AX39"/>
    <mergeCell ref="AY38:AY39"/>
    <mergeCell ref="AZ38:AZ39"/>
    <mergeCell ref="BA38:BA39"/>
    <mergeCell ref="BB38:BB39"/>
    <mergeCell ref="BC38:BC39"/>
    <mergeCell ref="BD38:BD39"/>
    <mergeCell ref="BE38:BE39"/>
    <mergeCell ref="BE40:BE41"/>
    <mergeCell ref="AU42:AU43"/>
    <mergeCell ref="AV42:AV43"/>
    <mergeCell ref="AW42:AW43"/>
    <mergeCell ref="AX42:AX43"/>
    <mergeCell ref="AY42:AY43"/>
    <mergeCell ref="AZ42:AZ43"/>
    <mergeCell ref="BA42:BA43"/>
    <mergeCell ref="BB42:BB43"/>
    <mergeCell ref="BC42:BC43"/>
    <mergeCell ref="BD42:BD43"/>
    <mergeCell ref="BE42:BE43"/>
    <mergeCell ref="AV40:AV41"/>
    <mergeCell ref="AW40:AW41"/>
    <mergeCell ref="AX40:AX41"/>
    <mergeCell ref="AY40:AY41"/>
    <mergeCell ref="AZ40:AZ41"/>
    <mergeCell ref="BA40:BA41"/>
    <mergeCell ref="BB40:BB41"/>
    <mergeCell ref="BC40:BC41"/>
    <mergeCell ref="BD40:BD41"/>
    <mergeCell ref="C29:AQ33"/>
    <mergeCell ref="C36:AQ40"/>
    <mergeCell ref="BD44:BD45"/>
    <mergeCell ref="BE44:BE45"/>
    <mergeCell ref="AU46:AU47"/>
    <mergeCell ref="AV46:AV47"/>
    <mergeCell ref="AW46:AW47"/>
    <mergeCell ref="AX46:AX47"/>
    <mergeCell ref="AY46:AY47"/>
    <mergeCell ref="AZ46:AZ47"/>
    <mergeCell ref="BA46:BA47"/>
    <mergeCell ref="BB46:BB47"/>
    <mergeCell ref="BC46:BC47"/>
    <mergeCell ref="BD46:BD47"/>
    <mergeCell ref="BE46:BE47"/>
    <mergeCell ref="AU44:AU45"/>
    <mergeCell ref="AV44:AV45"/>
    <mergeCell ref="AW44:AW45"/>
    <mergeCell ref="AX44:AX45"/>
    <mergeCell ref="AY44:AY45"/>
    <mergeCell ref="AZ44:AZ45"/>
    <mergeCell ref="BA44:BA45"/>
    <mergeCell ref="BB44:BB45"/>
    <mergeCell ref="BC44:BC45"/>
  </mergeCells>
  <conditionalFormatting sqref="AQ2:AR3">
    <cfRule type="cellIs" dxfId="255" priority="8" operator="equal">
      <formula>1</formula>
    </cfRule>
    <cfRule type="cellIs" dxfId="254" priority="9" operator="between">
      <formula>0.51</formula>
      <formula>0.99</formula>
    </cfRule>
    <cfRule type="cellIs" dxfId="253" priority="10" operator="lessThanOrEqual">
      <formula>0.5</formula>
    </cfRule>
  </conditionalFormatting>
  <conditionalFormatting sqref="AH2 AL2">
    <cfRule type="expression" dxfId="252" priority="6">
      <formula>PROJSTATUS=PROJSTATELI</formula>
    </cfRule>
    <cfRule type="expression" dxfId="251" priority="7">
      <formula>PROJSTATUS=PROJSTATREVIEW</formula>
    </cfRule>
    <cfRule type="expression" dxfId="250" priority="11">
      <formula>PROJSTATUS=PROJSTATPREAPPROVE</formula>
    </cfRule>
    <cfRule type="expression" dxfId="249" priority="12">
      <formula>PROJSTATUS=PROJSTATSTANDARD</formula>
    </cfRule>
    <cfRule type="expression" dxfId="248" priority="13">
      <formula>PROJSTATUS=PROJSTATEXP</formula>
    </cfRule>
  </conditionalFormatting>
  <conditionalFormatting sqref="J16:O16">
    <cfRule type="expression" dxfId="247" priority="5">
      <formula>M03S02F01="Yes"</formula>
    </cfRule>
  </conditionalFormatting>
  <conditionalFormatting sqref="C22:AQ26">
    <cfRule type="expression" dxfId="246" priority="4">
      <formula>$AU$18=TRUE</formula>
    </cfRule>
  </conditionalFormatting>
  <conditionalFormatting sqref="C29:AQ33">
    <cfRule type="expression" dxfId="245" priority="3">
      <formula>$AV$18=TRUE</formula>
    </cfRule>
  </conditionalFormatting>
  <conditionalFormatting sqref="C43:AQ47">
    <cfRule type="expression" dxfId="244" priority="2">
      <formula>$AX$18=TRUE</formula>
    </cfRule>
  </conditionalFormatting>
  <conditionalFormatting sqref="C36:AQ40">
    <cfRule type="expression" dxfId="243" priority="1">
      <formula>$AW$18=TRUE</formula>
    </cfRule>
  </conditionalFormatting>
  <dataValidations count="4">
    <dataValidation type="list" allowBlank="1" showInputMessage="1" showErrorMessage="1" sqref="X16:AC16">
      <formula1>EMSSOFTNAME</formula1>
    </dataValidation>
    <dataValidation type="list" allowBlank="1" showInputMessage="1" showErrorMessage="1" sqref="AE16:AJ16">
      <formula1>EMSSOFTLICNAME</formula1>
    </dataValidation>
    <dataValidation type="list" allowBlank="1" showInputMessage="1" showErrorMessage="1" sqref="AL16:AQ16">
      <formula1>EMSSOFTLICTIMENAME</formula1>
    </dataValidation>
    <dataValidation type="list" allowBlank="1" showInputMessage="1" showErrorMessage="1" sqref="C16:H16">
      <formula1>"Yes,No"</formula1>
    </dataValidation>
  </dataValidations>
  <hyperlinks>
    <hyperlink ref="B202" r:id="rId1" display="NIPSCO.Savings@LMCO.com"/>
  </hyperlinks>
  <pageMargins left="0.25" right="0.25" top="0.25" bottom="0.25" header="0.25" footer="0.25"/>
  <pageSetup scale="63" fitToHeight="0" orientation="landscape" r:id="rId2"/>
  <drawing r:id="rId3"/>
  <legacyDrawing r:id="rId4"/>
  <mc:AlternateContent xmlns:mc="http://schemas.openxmlformats.org/markup-compatibility/2006">
    <mc:Choice Requires="x14">
      <controls>
        <mc:AlternateContent xmlns:mc="http://schemas.openxmlformats.org/markup-compatibility/2006">
          <mc:Choice Requires="x14">
            <control shapeId="201730" r:id="rId5" name="M03S02TB1">
              <controlPr defaultSize="0" autoFill="0" autoLine="0" autoPict="0">
                <anchor moveWithCells="1">
                  <from>
                    <xdr:col>9</xdr:col>
                    <xdr:colOff>0</xdr:colOff>
                    <xdr:row>17</xdr:row>
                    <xdr:rowOff>9525</xdr:rowOff>
                  </from>
                  <to>
                    <xdr:col>15</xdr:col>
                    <xdr:colOff>0</xdr:colOff>
                    <xdr:row>19</xdr:row>
                    <xdr:rowOff>0</xdr:rowOff>
                  </to>
                </anchor>
              </controlPr>
            </control>
          </mc:Choice>
        </mc:AlternateContent>
        <mc:AlternateContent xmlns:mc="http://schemas.openxmlformats.org/markup-compatibility/2006">
          <mc:Choice Requires="x14">
            <control shapeId="201731" r:id="rId6" name="M03S02TB2">
              <controlPr defaultSize="0" autoFill="0" autoLine="0" autoPict="0">
                <anchor moveWithCells="1">
                  <from>
                    <xdr:col>16</xdr:col>
                    <xdr:colOff>0</xdr:colOff>
                    <xdr:row>17</xdr:row>
                    <xdr:rowOff>9525</xdr:rowOff>
                  </from>
                  <to>
                    <xdr:col>22</xdr:col>
                    <xdr:colOff>0</xdr:colOff>
                    <xdr:row>19</xdr:row>
                    <xdr:rowOff>0</xdr:rowOff>
                  </to>
                </anchor>
              </controlPr>
            </control>
          </mc:Choice>
        </mc:AlternateContent>
        <mc:AlternateContent xmlns:mc="http://schemas.openxmlformats.org/markup-compatibility/2006">
          <mc:Choice Requires="x14">
            <control shapeId="201732" r:id="rId7" name="M03S02TB3">
              <controlPr defaultSize="0" autoFill="0" autoLine="0" autoPict="0">
                <anchor moveWithCells="1">
                  <from>
                    <xdr:col>23</xdr:col>
                    <xdr:colOff>0</xdr:colOff>
                    <xdr:row>17</xdr:row>
                    <xdr:rowOff>9525</xdr:rowOff>
                  </from>
                  <to>
                    <xdr:col>29</xdr:col>
                    <xdr:colOff>0</xdr:colOff>
                    <xdr:row>19</xdr:row>
                    <xdr:rowOff>0</xdr:rowOff>
                  </to>
                </anchor>
              </controlPr>
            </control>
          </mc:Choice>
        </mc:AlternateContent>
        <mc:AlternateContent xmlns:mc="http://schemas.openxmlformats.org/markup-compatibility/2006">
          <mc:Choice Requires="x14">
            <control shapeId="201733" r:id="rId8" name="M03S02TB4">
              <controlPr defaultSize="0" autoFill="0" autoLine="0" autoPict="0">
                <anchor moveWithCells="1">
                  <from>
                    <xdr:col>30</xdr:col>
                    <xdr:colOff>0</xdr:colOff>
                    <xdr:row>17</xdr:row>
                    <xdr:rowOff>9525</xdr:rowOff>
                  </from>
                  <to>
                    <xdr:col>36</xdr:col>
                    <xdr:colOff>0</xdr:colOff>
                    <xdr:row>19</xdr:row>
                    <xdr:rowOff>0</xdr:rowOff>
                  </to>
                </anchor>
              </controlPr>
            </control>
          </mc:Choice>
        </mc:AlternateContent>
      </controls>
    </mc:Choice>
  </mc:AlternateConten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BZ203"/>
  <sheetViews>
    <sheetView showGridLines="0" showRowColHeaders="0" zoomScale="85" zoomScaleNormal="85" workbookViewId="0">
      <selection activeCell="U18" sqref="U18:Z18"/>
    </sheetView>
  </sheetViews>
  <sheetFormatPr defaultColWidth="0" defaultRowHeight="0" customHeight="1" zeroHeight="1" x14ac:dyDescent="0.25"/>
  <cols>
    <col min="1" max="44" width="4.7109375" customWidth="1"/>
    <col min="45" max="45" width="4.7109375" style="145" customWidth="1"/>
    <col min="46" max="46" width="4.7109375" style="145" hidden="1" customWidth="1"/>
    <col min="47" max="78" width="9.140625" style="145" hidden="1" customWidth="1"/>
    <col min="79" max="16384" width="9.140625" hidden="1"/>
  </cols>
  <sheetData>
    <row r="1" spans="2:78" ht="15.95" customHeight="1" x14ac:dyDescent="0.3">
      <c r="AH1" s="520" t="s">
        <v>520</v>
      </c>
      <c r="AI1" s="521"/>
      <c r="AJ1" s="521"/>
      <c r="AK1" s="521"/>
      <c r="AL1" s="532" t="s">
        <v>965</v>
      </c>
      <c r="AM1" s="532"/>
      <c r="AN1" s="532"/>
      <c r="AO1" s="532"/>
      <c r="AP1" s="532"/>
      <c r="AQ1" s="526" t="s">
        <v>529</v>
      </c>
      <c r="AR1" s="527"/>
    </row>
    <row r="2" spans="2:78" ht="15.95" customHeight="1" x14ac:dyDescent="0.25">
      <c r="AH2" s="522" t="str">
        <f ca="1">INCENSTATUS</f>
        <v>---</v>
      </c>
      <c r="AI2" s="523"/>
      <c r="AJ2" s="523"/>
      <c r="AK2" s="523"/>
      <c r="AL2" s="533" t="str">
        <f ca="1">PROJSTATUS</f>
        <v>Enter EMS Information</v>
      </c>
      <c r="AM2" s="533"/>
      <c r="AN2" s="533"/>
      <c r="AO2" s="533"/>
      <c r="AP2" s="533"/>
      <c r="AQ2" s="528">
        <f ca="1">PROGRESSSTATUS</f>
        <v>0</v>
      </c>
      <c r="AR2" s="529"/>
    </row>
    <row r="3" spans="2:78" ht="15.95" customHeight="1" x14ac:dyDescent="0.25">
      <c r="AH3" s="524"/>
      <c r="AI3" s="525"/>
      <c r="AJ3" s="525"/>
      <c r="AK3" s="525"/>
      <c r="AL3" s="534"/>
      <c r="AM3" s="534"/>
      <c r="AN3" s="534"/>
      <c r="AO3" s="534"/>
      <c r="AP3" s="534"/>
      <c r="AQ3" s="530"/>
      <c r="AR3" s="531"/>
    </row>
    <row r="4" spans="2:78" ht="15.95" customHeight="1" x14ac:dyDescent="0.25"/>
    <row r="5" spans="2:78" ht="15.95" customHeight="1" x14ac:dyDescent="0.25"/>
    <row r="6" spans="2:78" ht="15.95" customHeight="1" x14ac:dyDescent="0.25">
      <c r="AU6" s="150" t="s">
        <v>1679</v>
      </c>
      <c r="AV6" s="150">
        <f>PROJID</f>
        <v>0</v>
      </c>
    </row>
    <row r="7" spans="2:78" ht="15.95" customHeight="1" x14ac:dyDescent="0.25"/>
    <row r="8" spans="2:78" ht="15.95" customHeight="1" x14ac:dyDescent="0.25">
      <c r="AU8" s="145" t="s">
        <v>1923</v>
      </c>
    </row>
    <row r="9" spans="2:78" s="67" customFormat="1" ht="15.95" customHeight="1" x14ac:dyDescent="0.25">
      <c r="B9" s="145"/>
      <c r="C9" s="145"/>
      <c r="D9" s="145"/>
      <c r="E9" s="145"/>
      <c r="F9" s="145"/>
      <c r="G9" s="145"/>
      <c r="H9" s="145"/>
      <c r="I9" s="145"/>
      <c r="J9" s="145"/>
      <c r="K9" s="145"/>
      <c r="L9" s="145"/>
      <c r="M9" s="145"/>
      <c r="N9" s="145"/>
      <c r="O9" s="145"/>
      <c r="P9" s="145"/>
      <c r="Q9" s="145"/>
      <c r="R9" s="700" t="str">
        <f>CONCATENATE(M3S3," ","Summary")</f>
        <v>EMS Equipment Information Summary</v>
      </c>
      <c r="S9" s="700"/>
      <c r="T9" s="700"/>
      <c r="U9" s="700"/>
      <c r="V9" s="700"/>
      <c r="W9" s="700"/>
      <c r="X9" s="700"/>
      <c r="Y9" s="700"/>
      <c r="Z9" s="700"/>
      <c r="AA9" s="700"/>
      <c r="AB9" s="700"/>
      <c r="AC9" s="700"/>
      <c r="AD9" s="145"/>
      <c r="AE9" s="145"/>
      <c r="AF9" s="145"/>
      <c r="AG9" s="145"/>
      <c r="AH9" s="145"/>
      <c r="AI9" s="145"/>
      <c r="AJ9" s="145"/>
      <c r="AK9" s="145"/>
      <c r="AL9" s="145"/>
      <c r="AM9" s="145"/>
      <c r="AN9" s="145"/>
      <c r="AO9" s="145"/>
      <c r="AP9" s="145"/>
      <c r="AQ9" s="145"/>
      <c r="AR9" s="145"/>
      <c r="AS9" s="145"/>
      <c r="AT9" s="145"/>
      <c r="AU9" s="145" t="s">
        <v>1924</v>
      </c>
      <c r="AV9" s="145"/>
      <c r="AW9" s="145"/>
      <c r="AX9" s="145"/>
      <c r="AY9" s="145"/>
      <c r="AZ9" s="145"/>
      <c r="BA9" s="145"/>
      <c r="BB9" s="145"/>
      <c r="BC9" s="145"/>
      <c r="BD9" s="145"/>
      <c r="BE9" s="145"/>
      <c r="BF9" s="145"/>
      <c r="BG9" s="145"/>
      <c r="BH9" s="145"/>
      <c r="BI9" s="145"/>
      <c r="BJ9" s="145"/>
      <c r="BK9" s="145"/>
      <c r="BL9" s="145"/>
      <c r="BM9" s="145"/>
      <c r="BN9" s="145"/>
      <c r="BO9" s="145"/>
      <c r="BP9" s="145"/>
      <c r="BQ9" s="145"/>
      <c r="BR9" s="145"/>
      <c r="BS9" s="145"/>
      <c r="BT9" s="145"/>
      <c r="BU9" s="145"/>
      <c r="BV9" s="145"/>
      <c r="BW9" s="145"/>
      <c r="BX9" s="145"/>
      <c r="BY9" s="145"/>
      <c r="BZ9" s="145"/>
    </row>
    <row r="10" spans="2:78" ht="15.95" customHeight="1" x14ac:dyDescent="0.25">
      <c r="B10" s="145"/>
      <c r="C10" s="145"/>
      <c r="D10" s="145"/>
      <c r="E10" s="145"/>
      <c r="F10" s="145"/>
      <c r="G10" s="145"/>
      <c r="H10" s="145"/>
      <c r="I10" s="145"/>
      <c r="J10" s="145"/>
      <c r="K10" s="145"/>
      <c r="L10" s="145"/>
      <c r="M10" s="145"/>
      <c r="N10" s="145"/>
      <c r="O10" s="145"/>
      <c r="P10" s="145"/>
      <c r="Q10" s="145"/>
      <c r="R10" s="700"/>
      <c r="S10" s="700"/>
      <c r="T10" s="700"/>
      <c r="U10" s="700"/>
      <c r="V10" s="700"/>
      <c r="W10" s="700"/>
      <c r="X10" s="700"/>
      <c r="Y10" s="700"/>
      <c r="Z10" s="700"/>
      <c r="AA10" s="700"/>
      <c r="AB10" s="700"/>
      <c r="AC10" s="700"/>
      <c r="AD10" s="145"/>
      <c r="AE10" s="145"/>
      <c r="AF10" s="145"/>
      <c r="AG10" s="145"/>
      <c r="AH10" s="145"/>
      <c r="AI10" s="145"/>
      <c r="AJ10" s="145"/>
      <c r="AK10" s="145"/>
      <c r="AL10" s="145"/>
      <c r="AM10" s="145"/>
      <c r="AN10" s="145"/>
      <c r="AO10" s="145"/>
      <c r="AP10" s="145"/>
      <c r="AQ10" s="145"/>
      <c r="AR10" s="145"/>
    </row>
    <row r="11" spans="2:78" ht="15.95" customHeight="1" x14ac:dyDescent="0.25">
      <c r="B11" s="145"/>
      <c r="C11" s="145"/>
      <c r="D11" s="145"/>
      <c r="E11" s="145"/>
      <c r="AO11" s="145"/>
      <c r="AP11" s="145"/>
      <c r="AQ11" s="145"/>
      <c r="AR11" s="145"/>
    </row>
    <row r="12" spans="2:78" ht="15.95" hidden="1" customHeight="1" x14ac:dyDescent="0.25">
      <c r="B12" s="145"/>
      <c r="C12" s="145"/>
      <c r="D12" s="145"/>
      <c r="E12" s="145"/>
      <c r="AO12" s="145"/>
      <c r="AP12" s="145"/>
      <c r="AQ12" s="145"/>
      <c r="AR12" s="145"/>
    </row>
    <row r="13" spans="2:78" s="67" customFormat="1" ht="15.95" hidden="1" customHeight="1" x14ac:dyDescent="0.25">
      <c r="B13" s="145"/>
      <c r="E13" s="145"/>
      <c r="F13" s="486"/>
      <c r="G13" s="486"/>
      <c r="H13" s="486"/>
      <c r="I13" s="486"/>
      <c r="J13" s="486"/>
      <c r="K13" s="486"/>
      <c r="L13" s="486"/>
      <c r="M13" s="486"/>
      <c r="N13" s="486"/>
      <c r="O13" s="486"/>
      <c r="P13" s="486"/>
      <c r="Q13" s="486"/>
      <c r="R13" s="486"/>
      <c r="S13" s="486"/>
      <c r="T13" s="486"/>
      <c r="U13" s="486"/>
      <c r="V13" s="486"/>
      <c r="W13" s="486"/>
      <c r="X13" s="486"/>
      <c r="Y13" s="486"/>
      <c r="Z13" s="486"/>
      <c r="AA13" s="486"/>
      <c r="AB13" s="486"/>
      <c r="AC13" s="486"/>
      <c r="AD13" s="486"/>
      <c r="AE13" s="486"/>
      <c r="AF13" s="486"/>
      <c r="AG13" s="486"/>
      <c r="AH13" s="486"/>
      <c r="AI13" s="486"/>
      <c r="AJ13" s="486"/>
      <c r="AK13" s="486"/>
      <c r="AL13" s="486"/>
      <c r="AM13" s="486"/>
      <c r="AN13" s="486"/>
      <c r="AO13" s="145"/>
      <c r="AP13" s="145"/>
      <c r="AQ13" s="145"/>
      <c r="AR13" s="145"/>
      <c r="AS13" s="145"/>
      <c r="AT13" s="145"/>
      <c r="AU13" s="145"/>
      <c r="AV13" s="145"/>
      <c r="AW13" s="145"/>
      <c r="AX13" s="145"/>
      <c r="AY13" s="145"/>
      <c r="AZ13" s="145"/>
      <c r="BA13" s="145"/>
      <c r="BB13" s="145"/>
      <c r="BC13" s="145"/>
      <c r="BD13" s="145"/>
      <c r="BE13" s="145"/>
      <c r="BF13" s="145"/>
      <c r="BG13" s="145"/>
      <c r="BH13" s="145"/>
      <c r="BI13" s="145"/>
      <c r="BJ13" s="145"/>
      <c r="BK13" s="145"/>
      <c r="BL13" s="145"/>
      <c r="BM13" s="145"/>
      <c r="BN13" s="145"/>
      <c r="BO13" s="145"/>
      <c r="BP13" s="145"/>
      <c r="BQ13" s="145"/>
      <c r="BR13" s="145"/>
      <c r="BS13" s="145"/>
      <c r="BT13" s="145"/>
      <c r="BU13" s="145"/>
      <c r="BV13" s="145"/>
      <c r="BW13" s="145"/>
      <c r="BX13" s="145"/>
      <c r="BY13" s="145"/>
      <c r="BZ13" s="145"/>
    </row>
    <row r="14" spans="2:78" ht="15.95" hidden="1" customHeight="1" x14ac:dyDescent="0.25">
      <c r="B14" s="145"/>
      <c r="E14" s="145"/>
      <c r="F14" s="145"/>
      <c r="G14" s="145"/>
      <c r="H14" s="145"/>
      <c r="I14" s="145"/>
      <c r="J14" s="145"/>
      <c r="K14" s="145"/>
      <c r="L14" s="145"/>
      <c r="M14" s="145"/>
      <c r="N14" s="145"/>
      <c r="O14" s="145"/>
      <c r="P14" s="145"/>
      <c r="Q14" s="145"/>
      <c r="R14" s="145"/>
      <c r="S14" s="145"/>
      <c r="T14" s="145"/>
      <c r="U14" s="145"/>
      <c r="V14" s="145"/>
      <c r="W14" s="145"/>
      <c r="X14" s="145"/>
      <c r="Y14" s="145"/>
      <c r="Z14" s="145"/>
      <c r="AA14" s="145"/>
      <c r="AB14" s="145"/>
      <c r="AC14" s="145"/>
      <c r="AD14" s="145"/>
      <c r="AE14" s="145"/>
      <c r="AF14" s="145"/>
      <c r="AG14" s="145"/>
      <c r="AH14" s="145"/>
      <c r="AI14" s="145"/>
      <c r="AJ14" s="145"/>
      <c r="AK14" s="145"/>
      <c r="AL14" s="145"/>
      <c r="AM14" s="145"/>
      <c r="AN14" s="145"/>
      <c r="AO14" s="145"/>
      <c r="AP14" s="145"/>
      <c r="AQ14" s="145"/>
      <c r="AR14" s="145"/>
      <c r="AU14" s="720" t="s">
        <v>237</v>
      </c>
      <c r="AV14" s="720" t="s">
        <v>238</v>
      </c>
    </row>
    <row r="15" spans="2:78" ht="15.95" customHeight="1" thickBot="1" x14ac:dyDescent="0.3">
      <c r="B15" s="145"/>
      <c r="D15" s="144"/>
      <c r="E15" s="144"/>
      <c r="F15" s="144"/>
      <c r="G15" s="144"/>
      <c r="H15" s="144"/>
      <c r="I15" s="145"/>
      <c r="J15" s="144"/>
      <c r="K15" s="144"/>
      <c r="L15" s="144"/>
      <c r="M15" s="144"/>
      <c r="N15" s="144"/>
      <c r="O15" s="144"/>
      <c r="P15" s="145"/>
      <c r="Q15" s="578"/>
      <c r="R15" s="578"/>
      <c r="S15" s="578"/>
      <c r="T15" s="578"/>
      <c r="U15" s="578"/>
      <c r="V15" s="578"/>
      <c r="W15" s="145"/>
      <c r="X15" s="578"/>
      <c r="Y15" s="578"/>
      <c r="Z15" s="578"/>
      <c r="AA15" s="578"/>
      <c r="AB15" s="578"/>
      <c r="AC15" s="578"/>
      <c r="AD15" s="145"/>
      <c r="AE15" s="578"/>
      <c r="AF15" s="578"/>
      <c r="AG15" s="578"/>
      <c r="AH15" s="578"/>
      <c r="AI15" s="578"/>
      <c r="AJ15" s="578"/>
      <c r="AK15" s="145"/>
      <c r="AL15" s="578"/>
      <c r="AM15" s="578"/>
      <c r="AN15" s="578"/>
      <c r="AO15" s="578"/>
      <c r="AP15" s="578"/>
      <c r="AQ15" s="578"/>
      <c r="AR15" s="145"/>
      <c r="AU15" s="721"/>
      <c r="AV15" s="721"/>
    </row>
    <row r="16" spans="2:78" ht="15.95" customHeight="1" x14ac:dyDescent="0.25">
      <c r="B16" s="145"/>
      <c r="C16" s="487" t="s">
        <v>1920</v>
      </c>
      <c r="AR16" s="145"/>
      <c r="AU16" s="794"/>
      <c r="AV16" s="799"/>
    </row>
    <row r="17" spans="2:48" ht="15.95" customHeight="1" thickBot="1" x14ac:dyDescent="0.3">
      <c r="B17" s="145"/>
      <c r="D17" s="145"/>
      <c r="E17" s="145"/>
      <c r="F17" s="145"/>
      <c r="G17" s="145"/>
      <c r="H17" s="145"/>
      <c r="I17" s="145"/>
      <c r="J17" s="145"/>
      <c r="K17" s="145"/>
      <c r="L17" s="145"/>
      <c r="M17" s="145"/>
      <c r="N17" s="145"/>
      <c r="O17" s="145"/>
      <c r="P17" s="145"/>
      <c r="Q17" s="145"/>
      <c r="R17" s="145"/>
      <c r="S17" s="145"/>
      <c r="T17" s="145"/>
      <c r="U17" s="145"/>
      <c r="V17" s="145"/>
      <c r="W17" s="145"/>
      <c r="X17" s="145"/>
      <c r="Y17" s="145"/>
      <c r="Z17" s="145"/>
      <c r="AA17" s="145"/>
      <c r="AB17" s="145"/>
      <c r="AC17" s="145"/>
      <c r="AD17" s="145"/>
      <c r="AE17" s="145"/>
      <c r="AF17" s="145"/>
      <c r="AG17" s="145"/>
      <c r="AH17" s="145"/>
      <c r="AI17" s="145"/>
      <c r="AP17" s="145"/>
      <c r="AQ17" s="145"/>
      <c r="AR17" s="145"/>
      <c r="AU17" s="795"/>
      <c r="AV17" s="800"/>
    </row>
    <row r="18" spans="2:48" ht="15.95" customHeight="1" thickBot="1" x14ac:dyDescent="0.3">
      <c r="B18" s="145"/>
      <c r="C18" s="144" t="s">
        <v>2060</v>
      </c>
      <c r="D18" s="144"/>
      <c r="E18" s="144"/>
      <c r="F18" s="144"/>
      <c r="G18" s="144"/>
      <c r="H18" s="144"/>
      <c r="I18" s="144"/>
      <c r="J18" s="144"/>
      <c r="K18" s="144"/>
      <c r="L18" s="144"/>
      <c r="M18" s="144"/>
      <c r="N18" s="144"/>
      <c r="O18" s="144"/>
      <c r="P18" s="144"/>
      <c r="Q18" s="144"/>
      <c r="R18" s="144"/>
      <c r="S18" s="144"/>
      <c r="T18" s="144"/>
      <c r="U18" s="591"/>
      <c r="V18" s="592"/>
      <c r="W18" s="592"/>
      <c r="X18" s="592"/>
      <c r="Y18" s="592"/>
      <c r="Z18" s="593"/>
      <c r="AD18" s="144"/>
      <c r="AE18" s="144"/>
      <c r="AF18" s="144"/>
      <c r="AG18" s="144"/>
      <c r="AN18" s="144"/>
      <c r="AO18" s="144"/>
      <c r="AP18" s="144"/>
      <c r="AQ18" s="144"/>
      <c r="AR18" s="145"/>
      <c r="AU18" s="794"/>
      <c r="AV18" s="799"/>
    </row>
    <row r="19" spans="2:48" ht="15.95" customHeight="1" x14ac:dyDescent="0.25">
      <c r="B19" s="145"/>
      <c r="I19" s="145"/>
      <c r="J19" s="145"/>
      <c r="K19" s="145"/>
      <c r="L19" s="145"/>
      <c r="M19" s="145"/>
      <c r="N19" s="145"/>
      <c r="O19" s="145"/>
      <c r="P19" s="145"/>
      <c r="Q19" s="145"/>
      <c r="R19" s="145"/>
      <c r="S19" s="145"/>
      <c r="T19" s="145"/>
      <c r="U19" s="145"/>
      <c r="V19" s="145"/>
      <c r="W19" s="145"/>
      <c r="X19" s="145"/>
      <c r="Y19" s="145"/>
      <c r="Z19" s="145"/>
      <c r="AA19" s="145"/>
      <c r="AB19" s="145"/>
      <c r="AC19" s="145"/>
      <c r="AD19" s="145"/>
      <c r="AE19" s="145"/>
      <c r="AF19" s="145"/>
      <c r="AG19" s="145"/>
      <c r="AH19" s="145"/>
      <c r="AI19" s="145"/>
      <c r="AJ19" s="145"/>
      <c r="AK19" s="145"/>
      <c r="AL19" s="145"/>
      <c r="AM19" s="145"/>
      <c r="AN19" s="145"/>
      <c r="AO19" s="145"/>
      <c r="AP19" s="145"/>
      <c r="AQ19" s="145"/>
      <c r="AR19" s="145"/>
      <c r="AU19" s="795"/>
      <c r="AV19" s="800"/>
    </row>
    <row r="20" spans="2:48" ht="15.95" customHeight="1" thickBot="1" x14ac:dyDescent="0.3">
      <c r="B20" s="145"/>
      <c r="C20" s="145" t="s">
        <v>2086</v>
      </c>
      <c r="AR20" s="145"/>
      <c r="AU20" s="503"/>
      <c r="AV20" s="505"/>
    </row>
    <row r="21" spans="2:48" ht="15.95" customHeight="1" x14ac:dyDescent="0.25">
      <c r="B21" s="145"/>
      <c r="C21" s="724"/>
      <c r="D21" s="725"/>
      <c r="E21" s="725"/>
      <c r="F21" s="725"/>
      <c r="G21" s="725"/>
      <c r="H21" s="725"/>
      <c r="I21" s="725"/>
      <c r="J21" s="725"/>
      <c r="K21" s="725"/>
      <c r="L21" s="725"/>
      <c r="M21" s="725"/>
      <c r="N21" s="725"/>
      <c r="O21" s="725"/>
      <c r="P21" s="725"/>
      <c r="Q21" s="725"/>
      <c r="R21" s="725"/>
      <c r="S21" s="725"/>
      <c r="T21" s="725"/>
      <c r="U21" s="725"/>
      <c r="V21" s="725"/>
      <c r="W21" s="725"/>
      <c r="X21" s="725"/>
      <c r="Y21" s="725"/>
      <c r="Z21" s="725"/>
      <c r="AA21" s="725"/>
      <c r="AB21" s="725"/>
      <c r="AC21" s="725"/>
      <c r="AD21" s="725"/>
      <c r="AE21" s="725"/>
      <c r="AF21" s="725"/>
      <c r="AG21" s="725"/>
      <c r="AH21" s="725"/>
      <c r="AI21" s="725"/>
      <c r="AJ21" s="725"/>
      <c r="AK21" s="725"/>
      <c r="AL21" s="725"/>
      <c r="AM21" s="725"/>
      <c r="AN21" s="725"/>
      <c r="AO21" s="725"/>
      <c r="AP21" s="725"/>
      <c r="AQ21" s="726"/>
      <c r="AR21" s="145"/>
      <c r="AU21" s="794"/>
      <c r="AV21" s="799"/>
    </row>
    <row r="22" spans="2:48" ht="15.95" customHeight="1" x14ac:dyDescent="0.25">
      <c r="B22" s="145"/>
      <c r="C22" s="727"/>
      <c r="D22" s="728"/>
      <c r="E22" s="728"/>
      <c r="F22" s="728"/>
      <c r="G22" s="728"/>
      <c r="H22" s="728"/>
      <c r="I22" s="728"/>
      <c r="J22" s="728"/>
      <c r="K22" s="728"/>
      <c r="L22" s="728"/>
      <c r="M22" s="728"/>
      <c r="N22" s="728"/>
      <c r="O22" s="728"/>
      <c r="P22" s="728"/>
      <c r="Q22" s="728"/>
      <c r="R22" s="728"/>
      <c r="S22" s="728"/>
      <c r="T22" s="728"/>
      <c r="U22" s="728"/>
      <c r="V22" s="728"/>
      <c r="W22" s="728"/>
      <c r="X22" s="728"/>
      <c r="Y22" s="728"/>
      <c r="Z22" s="728"/>
      <c r="AA22" s="728"/>
      <c r="AB22" s="728"/>
      <c r="AC22" s="728"/>
      <c r="AD22" s="728"/>
      <c r="AE22" s="728"/>
      <c r="AF22" s="728"/>
      <c r="AG22" s="728"/>
      <c r="AH22" s="728"/>
      <c r="AI22" s="728"/>
      <c r="AJ22" s="728"/>
      <c r="AK22" s="728"/>
      <c r="AL22" s="728"/>
      <c r="AM22" s="728"/>
      <c r="AN22" s="728"/>
      <c r="AO22" s="728"/>
      <c r="AP22" s="728"/>
      <c r="AQ22" s="729"/>
      <c r="AR22" s="145"/>
      <c r="AU22" s="795"/>
      <c r="AV22" s="800"/>
    </row>
    <row r="23" spans="2:48" ht="15.95" customHeight="1" thickBot="1" x14ac:dyDescent="0.3">
      <c r="B23" s="145"/>
      <c r="C23" s="730"/>
      <c r="D23" s="731"/>
      <c r="E23" s="731"/>
      <c r="F23" s="731"/>
      <c r="G23" s="731"/>
      <c r="H23" s="731"/>
      <c r="I23" s="731"/>
      <c r="J23" s="731"/>
      <c r="K23" s="731"/>
      <c r="L23" s="731"/>
      <c r="M23" s="731"/>
      <c r="N23" s="731"/>
      <c r="O23" s="731"/>
      <c r="P23" s="731"/>
      <c r="Q23" s="731"/>
      <c r="R23" s="731"/>
      <c r="S23" s="731"/>
      <c r="T23" s="731"/>
      <c r="U23" s="731"/>
      <c r="V23" s="731"/>
      <c r="W23" s="731"/>
      <c r="X23" s="731"/>
      <c r="Y23" s="731"/>
      <c r="Z23" s="731"/>
      <c r="AA23" s="731"/>
      <c r="AB23" s="731"/>
      <c r="AC23" s="731"/>
      <c r="AD23" s="731"/>
      <c r="AE23" s="731"/>
      <c r="AF23" s="731"/>
      <c r="AG23" s="731"/>
      <c r="AH23" s="731"/>
      <c r="AI23" s="731"/>
      <c r="AJ23" s="731"/>
      <c r="AK23" s="731"/>
      <c r="AL23" s="731"/>
      <c r="AM23" s="731"/>
      <c r="AN23" s="731"/>
      <c r="AO23" s="731"/>
      <c r="AP23" s="731"/>
      <c r="AQ23" s="732"/>
      <c r="AR23" s="145"/>
      <c r="AU23" s="794"/>
      <c r="AV23" s="799"/>
    </row>
    <row r="24" spans="2:48" ht="15.95" customHeight="1" x14ac:dyDescent="0.25">
      <c r="B24" s="145"/>
      <c r="AR24" s="145"/>
      <c r="AU24" s="795"/>
      <c r="AV24" s="800"/>
    </row>
    <row r="25" spans="2:48" ht="15.95" customHeight="1" thickBot="1" x14ac:dyDescent="0.3">
      <c r="B25" s="145"/>
      <c r="C25" s="145" t="s">
        <v>2087</v>
      </c>
      <c r="AR25" s="145"/>
      <c r="AU25" s="794"/>
      <c r="AV25" s="799"/>
    </row>
    <row r="26" spans="2:48" ht="15.95" customHeight="1" x14ac:dyDescent="0.25">
      <c r="B26" s="145"/>
      <c r="C26" s="724"/>
      <c r="D26" s="725"/>
      <c r="E26" s="725"/>
      <c r="F26" s="725"/>
      <c r="G26" s="725"/>
      <c r="H26" s="725"/>
      <c r="I26" s="725"/>
      <c r="J26" s="725"/>
      <c r="K26" s="725"/>
      <c r="L26" s="725"/>
      <c r="M26" s="725"/>
      <c r="N26" s="725"/>
      <c r="O26" s="725"/>
      <c r="P26" s="725"/>
      <c r="Q26" s="725"/>
      <c r="R26" s="725"/>
      <c r="S26" s="725"/>
      <c r="T26" s="725"/>
      <c r="U26" s="725"/>
      <c r="V26" s="725"/>
      <c r="W26" s="725"/>
      <c r="X26" s="725"/>
      <c r="Y26" s="725"/>
      <c r="Z26" s="725"/>
      <c r="AA26" s="725"/>
      <c r="AB26" s="725"/>
      <c r="AC26" s="725"/>
      <c r="AD26" s="725"/>
      <c r="AE26" s="725"/>
      <c r="AF26" s="725"/>
      <c r="AG26" s="725"/>
      <c r="AH26" s="725"/>
      <c r="AI26" s="725"/>
      <c r="AJ26" s="725"/>
      <c r="AK26" s="725"/>
      <c r="AL26" s="725"/>
      <c r="AM26" s="725"/>
      <c r="AN26" s="725"/>
      <c r="AO26" s="725"/>
      <c r="AP26" s="725"/>
      <c r="AQ26" s="726"/>
      <c r="AR26" s="145"/>
      <c r="AU26" s="795"/>
      <c r="AV26" s="800"/>
    </row>
    <row r="27" spans="2:48" ht="15.95" customHeight="1" x14ac:dyDescent="0.25">
      <c r="B27" s="145"/>
      <c r="C27" s="727"/>
      <c r="D27" s="728"/>
      <c r="E27" s="728"/>
      <c r="F27" s="728"/>
      <c r="G27" s="728"/>
      <c r="H27" s="728"/>
      <c r="I27" s="728"/>
      <c r="J27" s="728"/>
      <c r="K27" s="728"/>
      <c r="L27" s="728"/>
      <c r="M27" s="728"/>
      <c r="N27" s="728"/>
      <c r="O27" s="728"/>
      <c r="P27" s="728"/>
      <c r="Q27" s="728"/>
      <c r="R27" s="728"/>
      <c r="S27" s="728"/>
      <c r="T27" s="728"/>
      <c r="U27" s="728"/>
      <c r="V27" s="728"/>
      <c r="W27" s="728"/>
      <c r="X27" s="728"/>
      <c r="Y27" s="728"/>
      <c r="Z27" s="728"/>
      <c r="AA27" s="728"/>
      <c r="AB27" s="728"/>
      <c r="AC27" s="728"/>
      <c r="AD27" s="728"/>
      <c r="AE27" s="728"/>
      <c r="AF27" s="728"/>
      <c r="AG27" s="728"/>
      <c r="AH27" s="728"/>
      <c r="AI27" s="728"/>
      <c r="AJ27" s="728"/>
      <c r="AK27" s="728"/>
      <c r="AL27" s="728"/>
      <c r="AM27" s="728"/>
      <c r="AN27" s="728"/>
      <c r="AO27" s="728"/>
      <c r="AP27" s="728"/>
      <c r="AQ27" s="729"/>
      <c r="AR27" s="145"/>
      <c r="AU27" s="794"/>
      <c r="AV27" s="799"/>
    </row>
    <row r="28" spans="2:48" ht="15.95" customHeight="1" thickBot="1" x14ac:dyDescent="0.3">
      <c r="B28" s="145"/>
      <c r="C28" s="730"/>
      <c r="D28" s="731"/>
      <c r="E28" s="731"/>
      <c r="F28" s="731"/>
      <c r="G28" s="731"/>
      <c r="H28" s="731"/>
      <c r="I28" s="731"/>
      <c r="J28" s="731"/>
      <c r="K28" s="731"/>
      <c r="L28" s="731"/>
      <c r="M28" s="731"/>
      <c r="N28" s="731"/>
      <c r="O28" s="731"/>
      <c r="P28" s="731"/>
      <c r="Q28" s="731"/>
      <c r="R28" s="731"/>
      <c r="S28" s="731"/>
      <c r="T28" s="731"/>
      <c r="U28" s="731"/>
      <c r="V28" s="731"/>
      <c r="W28" s="731"/>
      <c r="X28" s="731"/>
      <c r="Y28" s="731"/>
      <c r="Z28" s="731"/>
      <c r="AA28" s="731"/>
      <c r="AB28" s="731"/>
      <c r="AC28" s="731"/>
      <c r="AD28" s="731"/>
      <c r="AE28" s="731"/>
      <c r="AF28" s="731"/>
      <c r="AG28" s="731"/>
      <c r="AH28" s="731"/>
      <c r="AI28" s="731"/>
      <c r="AJ28" s="731"/>
      <c r="AK28" s="731"/>
      <c r="AL28" s="731"/>
      <c r="AM28" s="731"/>
      <c r="AN28" s="731"/>
      <c r="AO28" s="731"/>
      <c r="AP28" s="731"/>
      <c r="AQ28" s="732"/>
      <c r="AR28" s="145"/>
      <c r="AU28" s="795"/>
      <c r="AV28" s="800"/>
    </row>
    <row r="29" spans="2:48" ht="15.95" customHeight="1" x14ac:dyDescent="0.25">
      <c r="B29" s="145"/>
      <c r="C29" s="145"/>
      <c r="D29" s="145"/>
      <c r="E29" s="145"/>
      <c r="F29" s="145"/>
      <c r="G29" s="145"/>
      <c r="H29" s="145"/>
      <c r="I29" s="145"/>
      <c r="J29" s="145"/>
      <c r="K29" s="145"/>
      <c r="L29" s="145"/>
      <c r="M29" s="145"/>
      <c r="N29" s="145"/>
      <c r="O29" s="145"/>
      <c r="P29" s="145"/>
      <c r="Q29" s="145"/>
      <c r="R29" s="145"/>
      <c r="S29" s="145"/>
      <c r="T29" s="145"/>
      <c r="U29" s="145"/>
      <c r="V29" s="145"/>
      <c r="W29" s="145"/>
      <c r="X29" s="145"/>
      <c r="Y29" s="145"/>
      <c r="Z29" s="145"/>
      <c r="AA29" s="145"/>
      <c r="AB29" s="145"/>
      <c r="AC29" s="145"/>
      <c r="AD29" s="145"/>
      <c r="AE29" s="145"/>
      <c r="AF29" s="145"/>
      <c r="AG29" s="145"/>
      <c r="AH29" s="145"/>
      <c r="AI29" s="145"/>
      <c r="AJ29" s="145"/>
      <c r="AK29" s="145"/>
      <c r="AL29" s="145"/>
      <c r="AM29" s="145"/>
      <c r="AN29" s="145"/>
      <c r="AO29" s="145"/>
      <c r="AP29" s="145"/>
      <c r="AQ29" s="145"/>
      <c r="AR29" s="145"/>
      <c r="AU29" s="502"/>
      <c r="AV29" s="504"/>
    </row>
    <row r="30" spans="2:48" ht="15.95" customHeight="1" x14ac:dyDescent="0.25">
      <c r="B30" s="145"/>
      <c r="C30" s="487" t="s">
        <v>1921</v>
      </c>
      <c r="D30" s="145"/>
      <c r="E30" s="145"/>
      <c r="F30" s="145"/>
      <c r="G30" s="145"/>
      <c r="H30" s="145"/>
      <c r="I30" s="145"/>
      <c r="J30" s="145"/>
      <c r="K30" s="145"/>
      <c r="L30" s="145"/>
      <c r="M30" s="145"/>
      <c r="N30" s="145"/>
      <c r="O30" s="145"/>
      <c r="P30" s="145"/>
      <c r="Q30" s="145"/>
      <c r="R30" s="145"/>
      <c r="S30" s="145"/>
      <c r="T30" s="145"/>
      <c r="U30" s="145"/>
      <c r="V30" s="145"/>
      <c r="W30" s="145"/>
      <c r="X30" s="145"/>
      <c r="Y30" s="145"/>
      <c r="Z30" s="145"/>
      <c r="AA30" s="145"/>
      <c r="AB30" s="145"/>
      <c r="AC30" s="145"/>
      <c r="AD30" s="145"/>
      <c r="AE30" s="145"/>
      <c r="AF30" s="145"/>
      <c r="AG30" s="145"/>
      <c r="AH30" s="145"/>
      <c r="AI30" s="145"/>
      <c r="AJ30" s="145"/>
      <c r="AK30" s="145"/>
      <c r="AL30" s="145"/>
      <c r="AM30" s="145"/>
      <c r="AN30" s="145"/>
      <c r="AO30" s="145"/>
      <c r="AP30" s="145"/>
      <c r="AQ30" s="145"/>
      <c r="AR30" s="145"/>
      <c r="AU30" s="794"/>
      <c r="AV30" s="799"/>
    </row>
    <row r="31" spans="2:48" ht="15.95" customHeight="1" thickBot="1" x14ac:dyDescent="0.3">
      <c r="B31" s="145"/>
      <c r="AR31" s="145"/>
      <c r="AU31" s="795"/>
      <c r="AV31" s="800"/>
    </row>
    <row r="32" spans="2:48" ht="15.95" customHeight="1" thickBot="1" x14ac:dyDescent="0.3">
      <c r="B32" s="145"/>
      <c r="C32" s="144" t="s">
        <v>2060</v>
      </c>
      <c r="D32" s="144"/>
      <c r="E32" s="144"/>
      <c r="F32" s="144"/>
      <c r="G32" s="144"/>
      <c r="H32" s="144"/>
      <c r="I32" s="144"/>
      <c r="J32" s="144"/>
      <c r="K32" s="144"/>
      <c r="L32" s="144"/>
      <c r="M32" s="144"/>
      <c r="N32" s="144"/>
      <c r="O32" s="144"/>
      <c r="P32" s="144"/>
      <c r="Q32" s="144"/>
      <c r="R32" s="144"/>
      <c r="S32" s="144"/>
      <c r="T32" s="144"/>
      <c r="U32" s="591"/>
      <c r="V32" s="592"/>
      <c r="W32" s="592"/>
      <c r="X32" s="592"/>
      <c r="Y32" s="592"/>
      <c r="Z32" s="593"/>
      <c r="AA32" s="144"/>
      <c r="AB32" s="144"/>
      <c r="AC32" s="144"/>
      <c r="AD32" s="144"/>
      <c r="AE32" s="144"/>
      <c r="AF32" s="144"/>
      <c r="AG32" s="144"/>
      <c r="AH32" s="144"/>
      <c r="AI32" s="144"/>
      <c r="AJ32" s="144"/>
      <c r="AK32" s="144"/>
      <c r="AL32" s="144"/>
      <c r="AM32" s="144"/>
      <c r="AN32" s="144"/>
      <c r="AO32" s="144"/>
      <c r="AP32" s="144"/>
      <c r="AQ32" s="144"/>
      <c r="AR32" s="145"/>
      <c r="AU32" s="794"/>
      <c r="AV32" s="799"/>
    </row>
    <row r="33" spans="2:54" ht="15.95" customHeight="1" x14ac:dyDescent="0.25">
      <c r="B33" s="145"/>
      <c r="I33" s="145"/>
      <c r="J33" s="145"/>
      <c r="K33" s="145"/>
      <c r="L33" s="145"/>
      <c r="M33" s="145"/>
      <c r="N33" s="145"/>
      <c r="O33" s="145"/>
      <c r="P33" s="145"/>
      <c r="Q33" s="145"/>
      <c r="R33" s="145"/>
      <c r="S33" s="145"/>
      <c r="T33" s="145"/>
      <c r="U33" s="145"/>
      <c r="V33" s="145"/>
      <c r="W33" s="145"/>
      <c r="X33" s="145"/>
      <c r="Y33" s="145"/>
      <c r="Z33" s="145"/>
      <c r="AA33" s="145"/>
      <c r="AB33" s="145"/>
      <c r="AC33" s="145"/>
      <c r="AD33" s="145"/>
      <c r="AE33" s="145"/>
      <c r="AF33" s="145"/>
      <c r="AG33" s="145"/>
      <c r="AH33" s="145"/>
      <c r="AI33" s="145"/>
      <c r="AJ33" s="145"/>
      <c r="AK33" s="145"/>
      <c r="AL33" s="145"/>
      <c r="AM33" s="145"/>
      <c r="AN33" s="145"/>
      <c r="AO33" s="145"/>
      <c r="AP33" s="145"/>
      <c r="AQ33" s="145"/>
      <c r="AR33" s="145"/>
      <c r="AU33" s="795"/>
      <c r="AV33" s="800"/>
    </row>
    <row r="34" spans="2:54" ht="15.95" customHeight="1" thickBot="1" x14ac:dyDescent="0.3">
      <c r="B34" s="145"/>
      <c r="C34" s="145" t="s">
        <v>2088</v>
      </c>
      <c r="D34" s="67"/>
      <c r="E34" s="67"/>
      <c r="F34" s="67"/>
      <c r="G34" s="67"/>
      <c r="H34" s="67"/>
      <c r="I34" s="67"/>
      <c r="J34" s="67"/>
      <c r="K34" s="67"/>
      <c r="L34" s="67"/>
      <c r="M34" s="67"/>
      <c r="N34" s="67"/>
      <c r="O34" s="67"/>
      <c r="P34" s="67"/>
      <c r="Q34" s="67"/>
      <c r="R34" s="67"/>
      <c r="S34" s="67"/>
      <c r="T34" s="67"/>
      <c r="U34" s="67"/>
      <c r="V34" s="67"/>
      <c r="W34" s="67"/>
      <c r="X34" s="67"/>
      <c r="Y34" s="67"/>
      <c r="Z34" s="67"/>
      <c r="AA34" s="67"/>
      <c r="AB34" s="67"/>
      <c r="AC34" s="67"/>
      <c r="AD34" s="67"/>
      <c r="AE34" s="67"/>
      <c r="AF34" s="67"/>
      <c r="AG34" s="67"/>
      <c r="AH34" s="67"/>
      <c r="AI34" s="67"/>
      <c r="AJ34" s="67"/>
      <c r="AK34" s="67"/>
      <c r="AL34" s="67"/>
      <c r="AM34" s="67"/>
      <c r="AN34" s="67"/>
      <c r="AO34" s="67"/>
      <c r="AP34" s="67"/>
      <c r="AQ34" s="67"/>
      <c r="AR34" s="145"/>
      <c r="AU34" s="503"/>
      <c r="AV34" s="501"/>
    </row>
    <row r="35" spans="2:54" ht="15.95" customHeight="1" x14ac:dyDescent="0.25">
      <c r="B35" s="145"/>
      <c r="C35" s="724"/>
      <c r="D35" s="725"/>
      <c r="E35" s="725"/>
      <c r="F35" s="725"/>
      <c r="G35" s="725"/>
      <c r="H35" s="725"/>
      <c r="I35" s="725"/>
      <c r="J35" s="725"/>
      <c r="K35" s="725"/>
      <c r="L35" s="725"/>
      <c r="M35" s="725"/>
      <c r="N35" s="725"/>
      <c r="O35" s="725"/>
      <c r="P35" s="725"/>
      <c r="Q35" s="725"/>
      <c r="R35" s="725"/>
      <c r="S35" s="725"/>
      <c r="T35" s="725"/>
      <c r="U35" s="725"/>
      <c r="V35" s="725"/>
      <c r="W35" s="725"/>
      <c r="X35" s="725"/>
      <c r="Y35" s="725"/>
      <c r="Z35" s="725"/>
      <c r="AA35" s="725"/>
      <c r="AB35" s="725"/>
      <c r="AC35" s="725"/>
      <c r="AD35" s="725"/>
      <c r="AE35" s="725"/>
      <c r="AF35" s="725"/>
      <c r="AG35" s="725"/>
      <c r="AH35" s="725"/>
      <c r="AI35" s="725"/>
      <c r="AJ35" s="725"/>
      <c r="AK35" s="725"/>
      <c r="AL35" s="725"/>
      <c r="AM35" s="725"/>
      <c r="AN35" s="725"/>
      <c r="AO35" s="725"/>
      <c r="AP35" s="725"/>
      <c r="AQ35" s="726"/>
      <c r="AR35" s="145"/>
      <c r="AU35" s="794"/>
      <c r="AV35" s="796"/>
    </row>
    <row r="36" spans="2:54" ht="15.95" customHeight="1" x14ac:dyDescent="0.25">
      <c r="B36" s="145"/>
      <c r="C36" s="727"/>
      <c r="D36" s="728"/>
      <c r="E36" s="728"/>
      <c r="F36" s="728"/>
      <c r="G36" s="728"/>
      <c r="H36" s="728"/>
      <c r="I36" s="728"/>
      <c r="J36" s="728"/>
      <c r="K36" s="728"/>
      <c r="L36" s="728"/>
      <c r="M36" s="728"/>
      <c r="N36" s="728"/>
      <c r="O36" s="728"/>
      <c r="P36" s="728"/>
      <c r="Q36" s="728"/>
      <c r="R36" s="728"/>
      <c r="S36" s="728"/>
      <c r="T36" s="728"/>
      <c r="U36" s="728"/>
      <c r="V36" s="728"/>
      <c r="W36" s="728"/>
      <c r="X36" s="728"/>
      <c r="Y36" s="728"/>
      <c r="Z36" s="728"/>
      <c r="AA36" s="728"/>
      <c r="AB36" s="728"/>
      <c r="AC36" s="728"/>
      <c r="AD36" s="728"/>
      <c r="AE36" s="728"/>
      <c r="AF36" s="728"/>
      <c r="AG36" s="728"/>
      <c r="AH36" s="728"/>
      <c r="AI36" s="728"/>
      <c r="AJ36" s="728"/>
      <c r="AK36" s="728"/>
      <c r="AL36" s="728"/>
      <c r="AM36" s="728"/>
      <c r="AN36" s="728"/>
      <c r="AO36" s="728"/>
      <c r="AP36" s="728"/>
      <c r="AQ36" s="729"/>
      <c r="AR36" s="145"/>
      <c r="AU36" s="795"/>
      <c r="AV36" s="797"/>
    </row>
    <row r="37" spans="2:54" ht="15.95" customHeight="1" thickBot="1" x14ac:dyDescent="0.3">
      <c r="B37" s="145"/>
      <c r="C37" s="730"/>
      <c r="D37" s="731"/>
      <c r="E37" s="731"/>
      <c r="F37" s="731"/>
      <c r="G37" s="731"/>
      <c r="H37" s="731"/>
      <c r="I37" s="731"/>
      <c r="J37" s="731"/>
      <c r="K37" s="731"/>
      <c r="L37" s="731"/>
      <c r="M37" s="731"/>
      <c r="N37" s="731"/>
      <c r="O37" s="731"/>
      <c r="P37" s="731"/>
      <c r="Q37" s="731"/>
      <c r="R37" s="731"/>
      <c r="S37" s="731"/>
      <c r="T37" s="731"/>
      <c r="U37" s="731"/>
      <c r="V37" s="731"/>
      <c r="W37" s="731"/>
      <c r="X37" s="731"/>
      <c r="Y37" s="731"/>
      <c r="Z37" s="731"/>
      <c r="AA37" s="731"/>
      <c r="AB37" s="731"/>
      <c r="AC37" s="731"/>
      <c r="AD37" s="731"/>
      <c r="AE37" s="731"/>
      <c r="AF37" s="731"/>
      <c r="AG37" s="731"/>
      <c r="AH37" s="731"/>
      <c r="AI37" s="731"/>
      <c r="AJ37" s="731"/>
      <c r="AK37" s="731"/>
      <c r="AL37" s="731"/>
      <c r="AM37" s="731"/>
      <c r="AN37" s="731"/>
      <c r="AO37" s="731"/>
      <c r="AP37" s="731"/>
      <c r="AQ37" s="732"/>
      <c r="AR37" s="145"/>
      <c r="AU37" s="794"/>
      <c r="AV37" s="796"/>
    </row>
    <row r="38" spans="2:54" ht="15.95" customHeight="1" x14ac:dyDescent="0.25">
      <c r="B38" s="145"/>
      <c r="C38" s="67"/>
      <c r="D38" s="67"/>
      <c r="E38" s="67"/>
      <c r="F38" s="67"/>
      <c r="G38" s="67"/>
      <c r="H38" s="67"/>
      <c r="I38" s="67"/>
      <c r="J38" s="67"/>
      <c r="K38" s="67"/>
      <c r="L38" s="67"/>
      <c r="M38" s="67"/>
      <c r="N38" s="67"/>
      <c r="O38" s="67"/>
      <c r="P38" s="67"/>
      <c r="Q38" s="67"/>
      <c r="R38" s="67"/>
      <c r="S38" s="67"/>
      <c r="T38" s="67"/>
      <c r="U38" s="67"/>
      <c r="V38" s="67"/>
      <c r="W38" s="67"/>
      <c r="X38" s="67"/>
      <c r="Y38" s="67"/>
      <c r="Z38" s="67"/>
      <c r="AA38" s="67"/>
      <c r="AB38" s="67"/>
      <c r="AC38" s="67"/>
      <c r="AD38" s="67"/>
      <c r="AE38" s="67"/>
      <c r="AF38" s="67"/>
      <c r="AG38" s="67"/>
      <c r="AH38" s="67"/>
      <c r="AI38" s="67"/>
      <c r="AJ38" s="67"/>
      <c r="AK38" s="67"/>
      <c r="AL38" s="67"/>
      <c r="AM38" s="67"/>
      <c r="AN38" s="67"/>
      <c r="AO38" s="67"/>
      <c r="AP38" s="67"/>
      <c r="AQ38" s="67"/>
      <c r="AR38" s="145"/>
      <c r="AU38" s="795"/>
      <c r="AV38" s="797"/>
    </row>
    <row r="39" spans="2:54" ht="15.95" customHeight="1" thickBot="1" x14ac:dyDescent="0.3">
      <c r="C39" s="145" t="s">
        <v>2087</v>
      </c>
      <c r="D39" s="67"/>
      <c r="E39" s="67"/>
      <c r="F39" s="67"/>
      <c r="G39" s="67"/>
      <c r="H39" s="67"/>
      <c r="I39" s="67"/>
      <c r="J39" s="67"/>
      <c r="K39" s="67"/>
      <c r="L39" s="67"/>
      <c r="M39" s="67"/>
      <c r="N39" s="67"/>
      <c r="O39" s="67"/>
      <c r="P39" s="67"/>
      <c r="Q39" s="67"/>
      <c r="R39" s="67"/>
      <c r="S39" s="67"/>
      <c r="T39" s="67"/>
      <c r="U39" s="67"/>
      <c r="V39" s="67"/>
      <c r="W39" s="67"/>
      <c r="X39" s="67"/>
      <c r="Y39" s="67"/>
      <c r="Z39" s="67"/>
      <c r="AA39" s="67"/>
      <c r="AB39" s="67"/>
      <c r="AC39" s="67"/>
      <c r="AD39" s="67"/>
      <c r="AE39" s="67"/>
      <c r="AF39" s="67"/>
      <c r="AG39" s="67"/>
      <c r="AH39" s="67"/>
      <c r="AI39" s="67"/>
      <c r="AJ39" s="67"/>
      <c r="AK39" s="67"/>
      <c r="AL39" s="67"/>
      <c r="AM39" s="67"/>
      <c r="AN39" s="67"/>
      <c r="AO39" s="67"/>
      <c r="AP39" s="67"/>
      <c r="AQ39" s="67"/>
      <c r="AS39"/>
      <c r="AT39"/>
      <c r="AU39"/>
      <c r="AV39"/>
      <c r="AW39"/>
      <c r="AX39"/>
      <c r="AY39"/>
      <c r="AZ39"/>
      <c r="BA39"/>
      <c r="BB39"/>
    </row>
    <row r="40" spans="2:54" ht="15.95" customHeight="1" x14ac:dyDescent="0.25">
      <c r="C40" s="724"/>
      <c r="D40" s="725"/>
      <c r="E40" s="725"/>
      <c r="F40" s="725"/>
      <c r="G40" s="725"/>
      <c r="H40" s="725"/>
      <c r="I40" s="725"/>
      <c r="J40" s="725"/>
      <c r="K40" s="725"/>
      <c r="L40" s="725"/>
      <c r="M40" s="725"/>
      <c r="N40" s="725"/>
      <c r="O40" s="725"/>
      <c r="P40" s="725"/>
      <c r="Q40" s="725"/>
      <c r="R40" s="725"/>
      <c r="S40" s="725"/>
      <c r="T40" s="725"/>
      <c r="U40" s="725"/>
      <c r="V40" s="725"/>
      <c r="W40" s="725"/>
      <c r="X40" s="725"/>
      <c r="Y40" s="725"/>
      <c r="Z40" s="725"/>
      <c r="AA40" s="725"/>
      <c r="AB40" s="725"/>
      <c r="AC40" s="725"/>
      <c r="AD40" s="725"/>
      <c r="AE40" s="725"/>
      <c r="AF40" s="725"/>
      <c r="AG40" s="725"/>
      <c r="AH40" s="725"/>
      <c r="AI40" s="725"/>
      <c r="AJ40" s="725"/>
      <c r="AK40" s="725"/>
      <c r="AL40" s="725"/>
      <c r="AM40" s="725"/>
      <c r="AN40" s="725"/>
      <c r="AO40" s="725"/>
      <c r="AP40" s="725"/>
      <c r="AQ40" s="726"/>
      <c r="AS40"/>
      <c r="AT40"/>
      <c r="AU40"/>
      <c r="AV40"/>
      <c r="AW40"/>
      <c r="AX40"/>
      <c r="AY40"/>
      <c r="AZ40"/>
      <c r="BA40"/>
      <c r="BB40"/>
    </row>
    <row r="41" spans="2:54" ht="15.95" customHeight="1" x14ac:dyDescent="0.25">
      <c r="C41" s="727"/>
      <c r="D41" s="728"/>
      <c r="E41" s="728"/>
      <c r="F41" s="728"/>
      <c r="G41" s="728"/>
      <c r="H41" s="728"/>
      <c r="I41" s="728"/>
      <c r="J41" s="728"/>
      <c r="K41" s="728"/>
      <c r="L41" s="728"/>
      <c r="M41" s="728"/>
      <c r="N41" s="728"/>
      <c r="O41" s="728"/>
      <c r="P41" s="728"/>
      <c r="Q41" s="728"/>
      <c r="R41" s="728"/>
      <c r="S41" s="728"/>
      <c r="T41" s="728"/>
      <c r="U41" s="728"/>
      <c r="V41" s="728"/>
      <c r="W41" s="728"/>
      <c r="X41" s="728"/>
      <c r="Y41" s="728"/>
      <c r="Z41" s="728"/>
      <c r="AA41" s="728"/>
      <c r="AB41" s="728"/>
      <c r="AC41" s="728"/>
      <c r="AD41" s="728"/>
      <c r="AE41" s="728"/>
      <c r="AF41" s="728"/>
      <c r="AG41" s="728"/>
      <c r="AH41" s="728"/>
      <c r="AI41" s="728"/>
      <c r="AJ41" s="728"/>
      <c r="AK41" s="728"/>
      <c r="AL41" s="728"/>
      <c r="AM41" s="728"/>
      <c r="AN41" s="728"/>
      <c r="AO41" s="728"/>
      <c r="AP41" s="728"/>
      <c r="AQ41" s="729"/>
      <c r="AS41"/>
      <c r="AT41"/>
      <c r="AU41"/>
      <c r="AV41"/>
      <c r="AW41"/>
      <c r="AX41"/>
      <c r="AY41"/>
      <c r="AZ41"/>
      <c r="BA41"/>
      <c r="BB41"/>
    </row>
    <row r="42" spans="2:54" ht="15.95" customHeight="1" thickBot="1" x14ac:dyDescent="0.3">
      <c r="C42" s="730"/>
      <c r="D42" s="731"/>
      <c r="E42" s="731"/>
      <c r="F42" s="731"/>
      <c r="G42" s="731"/>
      <c r="H42" s="731"/>
      <c r="I42" s="731"/>
      <c r="J42" s="731"/>
      <c r="K42" s="731"/>
      <c r="L42" s="731"/>
      <c r="M42" s="731"/>
      <c r="N42" s="731"/>
      <c r="O42" s="731"/>
      <c r="P42" s="731"/>
      <c r="Q42" s="731"/>
      <c r="R42" s="731"/>
      <c r="S42" s="731"/>
      <c r="T42" s="731"/>
      <c r="U42" s="731"/>
      <c r="V42" s="731"/>
      <c r="W42" s="731"/>
      <c r="X42" s="731"/>
      <c r="Y42" s="731"/>
      <c r="Z42" s="731"/>
      <c r="AA42" s="731"/>
      <c r="AB42" s="731"/>
      <c r="AC42" s="731"/>
      <c r="AD42" s="731"/>
      <c r="AE42" s="731"/>
      <c r="AF42" s="731"/>
      <c r="AG42" s="731"/>
      <c r="AH42" s="731"/>
      <c r="AI42" s="731"/>
      <c r="AJ42" s="731"/>
      <c r="AK42" s="731"/>
      <c r="AL42" s="731"/>
      <c r="AM42" s="731"/>
      <c r="AN42" s="731"/>
      <c r="AO42" s="731"/>
      <c r="AP42" s="731"/>
      <c r="AQ42" s="732"/>
      <c r="AS42"/>
      <c r="AT42"/>
      <c r="AU42"/>
      <c r="AV42"/>
      <c r="AW42"/>
      <c r="AX42"/>
      <c r="AY42"/>
      <c r="AZ42"/>
      <c r="BA42"/>
      <c r="BB42"/>
    </row>
    <row r="43" spans="2:54" ht="15.95" customHeight="1" x14ac:dyDescent="0.25">
      <c r="AS43"/>
      <c r="AT43"/>
      <c r="AU43"/>
      <c r="AV43"/>
      <c r="AW43"/>
      <c r="AX43"/>
      <c r="AY43"/>
      <c r="AZ43"/>
      <c r="BA43"/>
      <c r="BB43"/>
    </row>
    <row r="44" spans="2:54" ht="15.95" customHeight="1" x14ac:dyDescent="0.25">
      <c r="C44" s="487" t="s">
        <v>1922</v>
      </c>
      <c r="D44" s="145"/>
      <c r="E44" s="145"/>
      <c r="F44" s="145"/>
      <c r="G44" s="145"/>
      <c r="H44" s="145"/>
      <c r="I44" s="145"/>
      <c r="J44" s="145"/>
      <c r="K44" s="145"/>
      <c r="L44" s="145"/>
      <c r="M44" s="145"/>
      <c r="N44" s="145"/>
      <c r="O44" s="145"/>
      <c r="P44" s="145"/>
      <c r="Q44" s="145"/>
      <c r="R44" s="145"/>
      <c r="S44" s="145"/>
      <c r="T44" s="145"/>
      <c r="U44" s="145"/>
      <c r="V44" s="145"/>
      <c r="W44" s="145"/>
      <c r="X44" s="145"/>
      <c r="Y44" s="145"/>
      <c r="Z44" s="145"/>
      <c r="AA44" s="145"/>
      <c r="AB44" s="145"/>
      <c r="AC44" s="145"/>
      <c r="AD44" s="145"/>
      <c r="AE44" s="145"/>
      <c r="AF44" s="145"/>
      <c r="AG44" s="145"/>
      <c r="AH44" s="145"/>
      <c r="AI44" s="145"/>
      <c r="AJ44" s="145"/>
      <c r="AK44" s="145"/>
      <c r="AL44" s="145"/>
      <c r="AM44" s="145"/>
      <c r="AN44" s="145"/>
      <c r="AO44" s="145"/>
      <c r="AP44" s="145"/>
      <c r="AQ44" s="145"/>
      <c r="AS44"/>
      <c r="AT44"/>
      <c r="AU44"/>
      <c r="AV44"/>
      <c r="AW44"/>
      <c r="AX44"/>
      <c r="AY44"/>
      <c r="AZ44"/>
      <c r="BA44"/>
      <c r="BB44"/>
    </row>
    <row r="45" spans="2:54" ht="15.95" customHeight="1" thickBot="1" x14ac:dyDescent="0.3">
      <c r="C45" s="67"/>
      <c r="D45" s="67"/>
      <c r="E45" s="67"/>
      <c r="F45" s="67"/>
      <c r="G45" s="67"/>
      <c r="H45" s="67"/>
      <c r="I45" s="67"/>
      <c r="J45" s="67"/>
      <c r="K45" s="67"/>
      <c r="L45" s="67"/>
      <c r="M45" s="67"/>
      <c r="N45" s="67"/>
      <c r="O45" s="67"/>
      <c r="P45" s="67"/>
      <c r="Q45" s="67"/>
      <c r="R45" s="67"/>
      <c r="S45" s="67"/>
      <c r="T45" s="67"/>
      <c r="U45" s="67"/>
      <c r="V45" s="67"/>
      <c r="W45" s="67"/>
      <c r="X45" s="67"/>
      <c r="Y45" s="67"/>
      <c r="Z45" s="67"/>
      <c r="AA45" s="67"/>
      <c r="AB45" s="67"/>
      <c r="AC45" s="67"/>
      <c r="AD45" s="67"/>
      <c r="AE45" s="67"/>
      <c r="AF45" s="67"/>
      <c r="AG45" s="67"/>
      <c r="AH45" s="67"/>
      <c r="AI45" s="67"/>
      <c r="AJ45" s="67"/>
      <c r="AK45" s="67"/>
      <c r="AL45" s="67"/>
      <c r="AM45" s="67"/>
      <c r="AN45" s="67"/>
      <c r="AO45" s="67"/>
      <c r="AP45" s="67"/>
      <c r="AQ45" s="67"/>
      <c r="AS45"/>
      <c r="AT45"/>
      <c r="AU45"/>
      <c r="AV45"/>
      <c r="AW45"/>
      <c r="AX45"/>
      <c r="AY45"/>
      <c r="AZ45"/>
      <c r="BA45"/>
      <c r="BB45"/>
    </row>
    <row r="46" spans="2:54" ht="15.95" customHeight="1" thickBot="1" x14ac:dyDescent="0.3">
      <c r="C46" s="144" t="s">
        <v>2060</v>
      </c>
      <c r="D46" s="144"/>
      <c r="E46" s="144"/>
      <c r="F46" s="144"/>
      <c r="G46" s="144"/>
      <c r="H46" s="144"/>
      <c r="I46" s="144"/>
      <c r="J46" s="144"/>
      <c r="K46" s="144"/>
      <c r="L46" s="144"/>
      <c r="M46" s="144"/>
      <c r="N46" s="144"/>
      <c r="O46" s="144"/>
      <c r="P46" s="144"/>
      <c r="Q46" s="144"/>
      <c r="R46" s="144"/>
      <c r="S46" s="144"/>
      <c r="T46" s="144"/>
      <c r="U46" s="591"/>
      <c r="V46" s="592"/>
      <c r="W46" s="592"/>
      <c r="X46" s="592"/>
      <c r="Y46" s="592"/>
      <c r="Z46" s="593"/>
      <c r="AA46" s="144"/>
      <c r="AB46" s="144"/>
      <c r="AC46" s="144"/>
      <c r="AD46" s="144"/>
      <c r="AE46" s="144"/>
      <c r="AF46" s="144"/>
      <c r="AG46" s="144"/>
      <c r="AH46" s="144"/>
      <c r="AI46" s="144"/>
      <c r="AJ46" s="144"/>
      <c r="AK46" s="144"/>
      <c r="AL46" s="144"/>
      <c r="AM46" s="144"/>
      <c r="AN46" s="144"/>
      <c r="AO46" s="144"/>
      <c r="AP46" s="144"/>
      <c r="AQ46" s="144"/>
      <c r="AS46"/>
      <c r="AT46"/>
      <c r="AU46"/>
      <c r="AV46"/>
      <c r="AW46"/>
      <c r="AX46"/>
      <c r="AY46"/>
      <c r="AZ46"/>
      <c r="BA46"/>
      <c r="BB46"/>
    </row>
    <row r="47" spans="2:54" ht="15.95" customHeight="1" x14ac:dyDescent="0.25">
      <c r="I47" s="145"/>
      <c r="J47" s="145"/>
      <c r="K47" s="145"/>
      <c r="L47" s="145"/>
      <c r="M47" s="145"/>
      <c r="N47" s="145"/>
      <c r="O47" s="145"/>
      <c r="P47" s="145"/>
      <c r="Q47" s="145"/>
      <c r="R47" s="145"/>
      <c r="S47" s="145"/>
      <c r="T47" s="145"/>
      <c r="U47" s="145"/>
      <c r="V47" s="145"/>
      <c r="W47" s="145"/>
      <c r="X47" s="145"/>
      <c r="Y47" s="145"/>
      <c r="Z47" s="145"/>
      <c r="AA47" s="145"/>
      <c r="AB47" s="145"/>
      <c r="AC47" s="145"/>
      <c r="AD47" s="145"/>
      <c r="AE47" s="145"/>
      <c r="AF47" s="145"/>
      <c r="AG47" s="145"/>
      <c r="AH47" s="145"/>
      <c r="AI47" s="145"/>
      <c r="AJ47" s="145"/>
      <c r="AK47" s="145"/>
      <c r="AL47" s="145"/>
      <c r="AM47" s="145"/>
      <c r="AN47" s="145"/>
      <c r="AO47" s="145"/>
      <c r="AP47" s="145"/>
      <c r="AQ47" s="145"/>
      <c r="AS47"/>
      <c r="AT47"/>
      <c r="AU47"/>
      <c r="AV47"/>
      <c r="AW47"/>
      <c r="AX47"/>
      <c r="AY47"/>
      <c r="AZ47"/>
      <c r="BA47"/>
      <c r="BB47"/>
    </row>
    <row r="48" spans="2:54" ht="15.95" customHeight="1" thickBot="1" x14ac:dyDescent="0.3">
      <c r="C48" s="145" t="s">
        <v>2089</v>
      </c>
      <c r="D48" s="67"/>
      <c r="E48" s="67"/>
      <c r="F48" s="67"/>
      <c r="G48" s="67"/>
      <c r="H48" s="67"/>
      <c r="I48" s="67"/>
      <c r="J48" s="67"/>
      <c r="K48" s="67"/>
      <c r="L48" s="67"/>
      <c r="M48" s="67"/>
      <c r="N48" s="67"/>
      <c r="O48" s="67"/>
      <c r="P48" s="67"/>
      <c r="Q48" s="67"/>
      <c r="R48" s="67"/>
      <c r="S48" s="67"/>
      <c r="T48" s="67"/>
      <c r="U48" s="67"/>
      <c r="V48" s="67"/>
      <c r="W48" s="67"/>
      <c r="X48" s="67"/>
      <c r="Y48" s="67"/>
      <c r="Z48" s="67"/>
      <c r="AA48" s="67"/>
      <c r="AB48" s="67"/>
      <c r="AC48" s="67"/>
      <c r="AD48" s="67"/>
      <c r="AE48" s="67"/>
      <c r="AF48" s="67"/>
      <c r="AG48" s="67"/>
      <c r="AH48" s="67"/>
      <c r="AI48" s="67"/>
      <c r="AJ48" s="67"/>
      <c r="AK48" s="67"/>
      <c r="AL48" s="67"/>
      <c r="AM48" s="67"/>
      <c r="AN48" s="67"/>
      <c r="AO48" s="67"/>
      <c r="AP48" s="67"/>
      <c r="AQ48" s="67"/>
      <c r="AS48"/>
      <c r="AT48"/>
      <c r="AU48"/>
      <c r="AV48"/>
      <c r="AW48"/>
      <c r="AX48"/>
      <c r="AY48"/>
      <c r="AZ48"/>
      <c r="BA48"/>
      <c r="BB48"/>
    </row>
    <row r="49" spans="3:54" ht="15.95" customHeight="1" x14ac:dyDescent="0.25">
      <c r="C49" s="724"/>
      <c r="D49" s="725"/>
      <c r="E49" s="725"/>
      <c r="F49" s="725"/>
      <c r="G49" s="725"/>
      <c r="H49" s="725"/>
      <c r="I49" s="725"/>
      <c r="J49" s="725"/>
      <c r="K49" s="725"/>
      <c r="L49" s="725"/>
      <c r="M49" s="725"/>
      <c r="N49" s="725"/>
      <c r="O49" s="725"/>
      <c r="P49" s="725"/>
      <c r="Q49" s="725"/>
      <c r="R49" s="725"/>
      <c r="S49" s="725"/>
      <c r="T49" s="725"/>
      <c r="U49" s="725"/>
      <c r="V49" s="725"/>
      <c r="W49" s="725"/>
      <c r="X49" s="725"/>
      <c r="Y49" s="725"/>
      <c r="Z49" s="725"/>
      <c r="AA49" s="725"/>
      <c r="AB49" s="725"/>
      <c r="AC49" s="725"/>
      <c r="AD49" s="725"/>
      <c r="AE49" s="725"/>
      <c r="AF49" s="725"/>
      <c r="AG49" s="725"/>
      <c r="AH49" s="725"/>
      <c r="AI49" s="725"/>
      <c r="AJ49" s="725"/>
      <c r="AK49" s="725"/>
      <c r="AL49" s="725"/>
      <c r="AM49" s="725"/>
      <c r="AN49" s="725"/>
      <c r="AO49" s="725"/>
      <c r="AP49" s="725"/>
      <c r="AQ49" s="726"/>
      <c r="AS49"/>
      <c r="AT49"/>
      <c r="AU49"/>
      <c r="AV49"/>
      <c r="AW49"/>
      <c r="AX49"/>
      <c r="AY49"/>
      <c r="AZ49"/>
      <c r="BA49"/>
      <c r="BB49"/>
    </row>
    <row r="50" spans="3:54" ht="15.95" customHeight="1" x14ac:dyDescent="0.25">
      <c r="C50" s="727"/>
      <c r="D50" s="728"/>
      <c r="E50" s="728"/>
      <c r="F50" s="728"/>
      <c r="G50" s="728"/>
      <c r="H50" s="728"/>
      <c r="I50" s="728"/>
      <c r="J50" s="728"/>
      <c r="K50" s="728"/>
      <c r="L50" s="728"/>
      <c r="M50" s="728"/>
      <c r="N50" s="728"/>
      <c r="O50" s="728"/>
      <c r="P50" s="728"/>
      <c r="Q50" s="728"/>
      <c r="R50" s="728"/>
      <c r="S50" s="728"/>
      <c r="T50" s="728"/>
      <c r="U50" s="728"/>
      <c r="V50" s="728"/>
      <c r="W50" s="728"/>
      <c r="X50" s="728"/>
      <c r="Y50" s="728"/>
      <c r="Z50" s="728"/>
      <c r="AA50" s="728"/>
      <c r="AB50" s="728"/>
      <c r="AC50" s="728"/>
      <c r="AD50" s="728"/>
      <c r="AE50" s="728"/>
      <c r="AF50" s="728"/>
      <c r="AG50" s="728"/>
      <c r="AH50" s="728"/>
      <c r="AI50" s="728"/>
      <c r="AJ50" s="728"/>
      <c r="AK50" s="728"/>
      <c r="AL50" s="728"/>
      <c r="AM50" s="728"/>
      <c r="AN50" s="728"/>
      <c r="AO50" s="728"/>
      <c r="AP50" s="728"/>
      <c r="AQ50" s="729"/>
      <c r="AS50"/>
      <c r="AT50"/>
      <c r="AU50"/>
      <c r="AV50"/>
      <c r="AW50"/>
      <c r="AX50"/>
      <c r="AY50"/>
      <c r="AZ50"/>
      <c r="BA50"/>
      <c r="BB50"/>
    </row>
    <row r="51" spans="3:54" ht="15.95" customHeight="1" thickBot="1" x14ac:dyDescent="0.3">
      <c r="C51" s="730"/>
      <c r="D51" s="731"/>
      <c r="E51" s="731"/>
      <c r="F51" s="731"/>
      <c r="G51" s="731"/>
      <c r="H51" s="731"/>
      <c r="I51" s="731"/>
      <c r="J51" s="731"/>
      <c r="K51" s="731"/>
      <c r="L51" s="731"/>
      <c r="M51" s="731"/>
      <c r="N51" s="731"/>
      <c r="O51" s="731"/>
      <c r="P51" s="731"/>
      <c r="Q51" s="731"/>
      <c r="R51" s="731"/>
      <c r="S51" s="731"/>
      <c r="T51" s="731"/>
      <c r="U51" s="731"/>
      <c r="V51" s="731"/>
      <c r="W51" s="731"/>
      <c r="X51" s="731"/>
      <c r="Y51" s="731"/>
      <c r="Z51" s="731"/>
      <c r="AA51" s="731"/>
      <c r="AB51" s="731"/>
      <c r="AC51" s="731"/>
      <c r="AD51" s="731"/>
      <c r="AE51" s="731"/>
      <c r="AF51" s="731"/>
      <c r="AG51" s="731"/>
      <c r="AH51" s="731"/>
      <c r="AI51" s="731"/>
      <c r="AJ51" s="731"/>
      <c r="AK51" s="731"/>
      <c r="AL51" s="731"/>
      <c r="AM51" s="731"/>
      <c r="AN51" s="731"/>
      <c r="AO51" s="731"/>
      <c r="AP51" s="731"/>
      <c r="AQ51" s="732"/>
      <c r="AS51"/>
      <c r="AT51"/>
      <c r="AU51"/>
      <c r="AV51"/>
      <c r="AW51"/>
      <c r="AX51"/>
      <c r="AY51"/>
      <c r="AZ51"/>
      <c r="BA51"/>
      <c r="BB51"/>
    </row>
    <row r="52" spans="3:54" ht="15.95" customHeight="1" x14ac:dyDescent="0.25">
      <c r="C52" s="67"/>
      <c r="D52" s="67"/>
      <c r="E52" s="67"/>
      <c r="F52" s="67"/>
      <c r="G52" s="67"/>
      <c r="H52" s="67"/>
      <c r="I52" s="67"/>
      <c r="J52" s="67"/>
      <c r="K52" s="67"/>
      <c r="L52" s="67"/>
      <c r="M52" s="67"/>
      <c r="N52" s="67"/>
      <c r="O52" s="67"/>
      <c r="P52" s="67"/>
      <c r="Q52" s="67"/>
      <c r="R52" s="67"/>
      <c r="S52" s="67"/>
      <c r="T52" s="67"/>
      <c r="U52" s="67"/>
      <c r="V52" s="67"/>
      <c r="W52" s="67"/>
      <c r="X52" s="67"/>
      <c r="Y52" s="67"/>
      <c r="Z52" s="67"/>
      <c r="AA52" s="67"/>
      <c r="AB52" s="67"/>
      <c r="AC52" s="67"/>
      <c r="AD52" s="67"/>
      <c r="AE52" s="67"/>
      <c r="AF52" s="67"/>
      <c r="AG52" s="67"/>
      <c r="AH52" s="67"/>
      <c r="AI52" s="67"/>
      <c r="AJ52" s="67"/>
      <c r="AK52" s="67"/>
      <c r="AL52" s="67"/>
      <c r="AM52" s="67"/>
      <c r="AN52" s="67"/>
      <c r="AO52" s="67"/>
      <c r="AP52" s="67"/>
      <c r="AQ52" s="67"/>
      <c r="AS52"/>
      <c r="AT52"/>
      <c r="AU52"/>
      <c r="AV52"/>
      <c r="AW52"/>
      <c r="AX52"/>
      <c r="AY52"/>
      <c r="AZ52"/>
      <c r="BA52"/>
      <c r="BB52"/>
    </row>
    <row r="53" spans="3:54" ht="15.95" customHeight="1" thickBot="1" x14ac:dyDescent="0.3">
      <c r="C53" s="145" t="s">
        <v>2087</v>
      </c>
      <c r="D53" s="67"/>
      <c r="E53" s="67"/>
      <c r="F53" s="67"/>
      <c r="G53" s="67"/>
      <c r="H53" s="67"/>
      <c r="I53" s="67"/>
      <c r="J53" s="67"/>
      <c r="K53" s="67"/>
      <c r="L53" s="67"/>
      <c r="M53" s="67"/>
      <c r="N53" s="67"/>
      <c r="O53" s="67"/>
      <c r="P53" s="67"/>
      <c r="Q53" s="67"/>
      <c r="R53" s="67"/>
      <c r="S53" s="67"/>
      <c r="T53" s="67"/>
      <c r="U53" s="67"/>
      <c r="V53" s="67"/>
      <c r="W53" s="67"/>
      <c r="X53" s="67"/>
      <c r="Y53" s="67"/>
      <c r="Z53" s="67"/>
      <c r="AA53" s="67"/>
      <c r="AB53" s="67"/>
      <c r="AC53" s="67"/>
      <c r="AD53" s="67"/>
      <c r="AE53" s="67"/>
      <c r="AF53" s="67"/>
      <c r="AG53" s="67"/>
      <c r="AH53" s="67"/>
      <c r="AI53" s="67"/>
      <c r="AJ53" s="67"/>
      <c r="AK53" s="67"/>
      <c r="AL53" s="67"/>
      <c r="AM53" s="67"/>
      <c r="AN53" s="67"/>
      <c r="AO53" s="67"/>
      <c r="AP53" s="67"/>
      <c r="AQ53" s="67"/>
      <c r="AS53"/>
      <c r="AT53"/>
      <c r="AU53"/>
      <c r="AV53"/>
      <c r="AW53"/>
      <c r="AX53"/>
      <c r="AY53"/>
      <c r="AZ53"/>
      <c r="BA53"/>
      <c r="BB53"/>
    </row>
    <row r="54" spans="3:54" ht="15.95" customHeight="1" x14ac:dyDescent="0.25">
      <c r="C54" s="724"/>
      <c r="D54" s="725"/>
      <c r="E54" s="725"/>
      <c r="F54" s="725"/>
      <c r="G54" s="725"/>
      <c r="H54" s="725"/>
      <c r="I54" s="725"/>
      <c r="J54" s="725"/>
      <c r="K54" s="725"/>
      <c r="L54" s="725"/>
      <c r="M54" s="725"/>
      <c r="N54" s="725"/>
      <c r="O54" s="725"/>
      <c r="P54" s="725"/>
      <c r="Q54" s="725"/>
      <c r="R54" s="725"/>
      <c r="S54" s="725"/>
      <c r="T54" s="725"/>
      <c r="U54" s="725"/>
      <c r="V54" s="725"/>
      <c r="W54" s="725"/>
      <c r="X54" s="725"/>
      <c r="Y54" s="725"/>
      <c r="Z54" s="725"/>
      <c r="AA54" s="725"/>
      <c r="AB54" s="725"/>
      <c r="AC54" s="725"/>
      <c r="AD54" s="725"/>
      <c r="AE54" s="725"/>
      <c r="AF54" s="725"/>
      <c r="AG54" s="725"/>
      <c r="AH54" s="725"/>
      <c r="AI54" s="725"/>
      <c r="AJ54" s="725"/>
      <c r="AK54" s="725"/>
      <c r="AL54" s="725"/>
      <c r="AM54" s="725"/>
      <c r="AN54" s="725"/>
      <c r="AO54" s="725"/>
      <c r="AP54" s="725"/>
      <c r="AQ54" s="726"/>
      <c r="AS54"/>
      <c r="AT54"/>
      <c r="AU54"/>
      <c r="AV54"/>
      <c r="AW54"/>
      <c r="AX54"/>
      <c r="AY54"/>
      <c r="AZ54"/>
      <c r="BA54"/>
      <c r="BB54"/>
    </row>
    <row r="55" spans="3:54" ht="15.95" customHeight="1" x14ac:dyDescent="0.25">
      <c r="C55" s="727"/>
      <c r="D55" s="728"/>
      <c r="E55" s="728"/>
      <c r="F55" s="728"/>
      <c r="G55" s="728"/>
      <c r="H55" s="728"/>
      <c r="I55" s="728"/>
      <c r="J55" s="728"/>
      <c r="K55" s="728"/>
      <c r="L55" s="728"/>
      <c r="M55" s="728"/>
      <c r="N55" s="728"/>
      <c r="O55" s="728"/>
      <c r="P55" s="728"/>
      <c r="Q55" s="728"/>
      <c r="R55" s="728"/>
      <c r="S55" s="728"/>
      <c r="T55" s="728"/>
      <c r="U55" s="728"/>
      <c r="V55" s="728"/>
      <c r="W55" s="728"/>
      <c r="X55" s="728"/>
      <c r="Y55" s="728"/>
      <c r="Z55" s="728"/>
      <c r="AA55" s="728"/>
      <c r="AB55" s="728"/>
      <c r="AC55" s="728"/>
      <c r="AD55" s="728"/>
      <c r="AE55" s="728"/>
      <c r="AF55" s="728"/>
      <c r="AG55" s="728"/>
      <c r="AH55" s="728"/>
      <c r="AI55" s="728"/>
      <c r="AJ55" s="728"/>
      <c r="AK55" s="728"/>
      <c r="AL55" s="728"/>
      <c r="AM55" s="728"/>
      <c r="AN55" s="728"/>
      <c r="AO55" s="728"/>
      <c r="AP55" s="728"/>
      <c r="AQ55" s="729"/>
      <c r="AS55"/>
      <c r="AT55"/>
      <c r="AU55"/>
      <c r="AV55"/>
      <c r="AW55"/>
      <c r="AX55"/>
      <c r="AY55"/>
      <c r="AZ55"/>
      <c r="BA55"/>
      <c r="BB55"/>
    </row>
    <row r="56" spans="3:54" ht="15.95" customHeight="1" thickBot="1" x14ac:dyDescent="0.3">
      <c r="C56" s="730"/>
      <c r="D56" s="731"/>
      <c r="E56" s="731"/>
      <c r="F56" s="731"/>
      <c r="G56" s="731"/>
      <c r="H56" s="731"/>
      <c r="I56" s="731"/>
      <c r="J56" s="731"/>
      <c r="K56" s="731"/>
      <c r="L56" s="731"/>
      <c r="M56" s="731"/>
      <c r="N56" s="731"/>
      <c r="O56" s="731"/>
      <c r="P56" s="731"/>
      <c r="Q56" s="731"/>
      <c r="R56" s="731"/>
      <c r="S56" s="731"/>
      <c r="T56" s="731"/>
      <c r="U56" s="731"/>
      <c r="V56" s="731"/>
      <c r="W56" s="731"/>
      <c r="X56" s="731"/>
      <c r="Y56" s="731"/>
      <c r="Z56" s="731"/>
      <c r="AA56" s="731"/>
      <c r="AB56" s="731"/>
      <c r="AC56" s="731"/>
      <c r="AD56" s="731"/>
      <c r="AE56" s="731"/>
      <c r="AF56" s="731"/>
      <c r="AG56" s="731"/>
      <c r="AH56" s="731"/>
      <c r="AI56" s="731"/>
      <c r="AJ56" s="731"/>
      <c r="AK56" s="731"/>
      <c r="AL56" s="731"/>
      <c r="AM56" s="731"/>
      <c r="AN56" s="731"/>
      <c r="AO56" s="731"/>
      <c r="AP56" s="731"/>
      <c r="AQ56" s="732"/>
      <c r="AS56"/>
      <c r="AT56"/>
      <c r="AU56"/>
      <c r="AV56"/>
      <c r="AW56"/>
      <c r="AX56"/>
      <c r="AY56"/>
      <c r="AZ56"/>
      <c r="BA56"/>
      <c r="BB56"/>
    </row>
    <row r="57" spans="3:54" ht="15.95" customHeight="1" x14ac:dyDescent="0.25">
      <c r="AS57"/>
      <c r="AT57"/>
      <c r="AU57"/>
      <c r="AV57"/>
      <c r="AW57"/>
      <c r="AX57"/>
      <c r="AY57"/>
      <c r="AZ57"/>
      <c r="BA57"/>
      <c r="BB57"/>
    </row>
    <row r="58" spans="3:54" ht="15.95" hidden="1" customHeight="1" x14ac:dyDescent="0.25">
      <c r="AS58"/>
      <c r="AT58"/>
      <c r="AU58"/>
      <c r="AV58"/>
      <c r="AW58"/>
      <c r="AX58"/>
      <c r="AY58"/>
      <c r="AZ58"/>
      <c r="BA58"/>
      <c r="BB58"/>
    </row>
    <row r="59" spans="3:54" ht="15.95" hidden="1" customHeight="1" x14ac:dyDescent="0.25">
      <c r="AS59"/>
      <c r="AT59"/>
      <c r="AU59"/>
      <c r="AV59"/>
      <c r="AW59"/>
      <c r="AX59"/>
      <c r="AY59"/>
      <c r="AZ59"/>
      <c r="BA59"/>
      <c r="BB59"/>
    </row>
    <row r="60" spans="3:54" ht="15.95" hidden="1" customHeight="1" x14ac:dyDescent="0.25">
      <c r="AS60"/>
      <c r="AT60"/>
      <c r="AU60"/>
      <c r="AV60"/>
      <c r="AW60"/>
      <c r="AX60"/>
      <c r="AY60"/>
      <c r="AZ60"/>
      <c r="BA60"/>
      <c r="BB60"/>
    </row>
    <row r="61" spans="3:54" ht="15.95" hidden="1" customHeight="1" x14ac:dyDescent="0.25">
      <c r="AS61"/>
      <c r="AT61"/>
      <c r="AU61"/>
      <c r="AV61"/>
      <c r="AW61"/>
      <c r="AX61"/>
      <c r="AY61"/>
      <c r="AZ61"/>
      <c r="BA61"/>
      <c r="BB61"/>
    </row>
    <row r="62" spans="3:54" ht="15.95" hidden="1" customHeight="1" x14ac:dyDescent="0.25">
      <c r="AS62"/>
      <c r="AT62"/>
      <c r="AU62"/>
      <c r="AV62"/>
      <c r="AW62"/>
      <c r="AX62"/>
      <c r="AY62"/>
      <c r="AZ62"/>
      <c r="BA62"/>
      <c r="BB62"/>
    </row>
    <row r="63" spans="3:54" ht="15.95" hidden="1" customHeight="1" x14ac:dyDescent="0.25">
      <c r="AS63"/>
      <c r="AT63"/>
      <c r="AU63"/>
      <c r="AV63"/>
      <c r="AW63"/>
      <c r="AX63"/>
      <c r="AY63"/>
      <c r="AZ63"/>
      <c r="BA63"/>
      <c r="BB63"/>
    </row>
    <row r="64" spans="3:54" ht="15.95" hidden="1" customHeight="1" x14ac:dyDescent="0.25">
      <c r="AS64"/>
      <c r="AT64"/>
      <c r="AU64"/>
      <c r="AV64"/>
      <c r="AW64"/>
      <c r="AX64"/>
      <c r="AY64"/>
      <c r="AZ64"/>
      <c r="BA64"/>
      <c r="BB64"/>
    </row>
    <row r="65" spans="45:54" ht="15.95" hidden="1" customHeight="1" x14ac:dyDescent="0.25">
      <c r="AS65"/>
      <c r="AT65"/>
      <c r="AU65"/>
      <c r="AV65"/>
      <c r="AW65"/>
      <c r="AX65"/>
      <c r="AY65"/>
      <c r="AZ65"/>
      <c r="BA65"/>
      <c r="BB65"/>
    </row>
    <row r="66" spans="45:54" ht="15.95" hidden="1" customHeight="1" x14ac:dyDescent="0.25">
      <c r="AS66"/>
      <c r="AT66"/>
      <c r="AU66"/>
      <c r="AV66"/>
      <c r="AW66"/>
      <c r="AX66"/>
      <c r="AY66"/>
      <c r="AZ66"/>
      <c r="BA66"/>
      <c r="BB66"/>
    </row>
    <row r="67" spans="45:54" ht="15.95" hidden="1" customHeight="1" x14ac:dyDescent="0.25">
      <c r="AS67"/>
      <c r="AT67"/>
      <c r="AU67"/>
      <c r="AV67"/>
      <c r="AW67"/>
      <c r="AX67"/>
      <c r="AY67"/>
      <c r="AZ67"/>
      <c r="BA67"/>
      <c r="BB67"/>
    </row>
    <row r="68" spans="45:54" ht="15.95" hidden="1" customHeight="1" x14ac:dyDescent="0.25">
      <c r="AS68"/>
      <c r="AT68"/>
      <c r="AU68"/>
      <c r="AV68"/>
      <c r="AW68"/>
      <c r="AX68"/>
      <c r="AY68"/>
      <c r="AZ68"/>
      <c r="BA68"/>
      <c r="BB68"/>
    </row>
    <row r="69" spans="45:54" ht="15.95" hidden="1" customHeight="1" x14ac:dyDescent="0.25">
      <c r="AS69"/>
      <c r="AT69"/>
      <c r="AU69"/>
      <c r="AV69"/>
      <c r="AW69"/>
      <c r="AX69"/>
      <c r="AY69"/>
      <c r="AZ69"/>
      <c r="BA69"/>
      <c r="BB69"/>
    </row>
    <row r="70" spans="45:54" ht="15.95" hidden="1" customHeight="1" x14ac:dyDescent="0.25">
      <c r="AS70"/>
      <c r="AT70"/>
      <c r="AU70"/>
      <c r="AV70"/>
      <c r="AW70"/>
      <c r="AX70"/>
      <c r="AY70"/>
      <c r="AZ70"/>
      <c r="BA70"/>
      <c r="BB70"/>
    </row>
    <row r="71" spans="45:54" ht="15.95" hidden="1" customHeight="1" x14ac:dyDescent="0.25">
      <c r="AS71"/>
      <c r="AT71"/>
      <c r="AU71"/>
      <c r="AV71"/>
      <c r="AW71"/>
      <c r="AX71"/>
      <c r="AY71"/>
      <c r="AZ71"/>
      <c r="BA71"/>
      <c r="BB71"/>
    </row>
    <row r="72" spans="45:54" ht="15.95" hidden="1" customHeight="1" x14ac:dyDescent="0.25">
      <c r="AS72"/>
      <c r="AT72"/>
      <c r="AU72"/>
      <c r="AV72"/>
      <c r="AW72"/>
      <c r="AX72"/>
      <c r="AY72"/>
      <c r="AZ72"/>
      <c r="BA72"/>
      <c r="BB72"/>
    </row>
    <row r="73" spans="45:54" ht="15.95" hidden="1" customHeight="1" x14ac:dyDescent="0.25">
      <c r="AS73"/>
      <c r="AT73"/>
      <c r="AU73"/>
      <c r="AV73"/>
      <c r="AW73"/>
      <c r="AX73"/>
      <c r="AY73"/>
      <c r="AZ73"/>
      <c r="BA73"/>
      <c r="BB73"/>
    </row>
    <row r="74" spans="45:54" ht="15.95" hidden="1" customHeight="1" x14ac:dyDescent="0.25">
      <c r="AS74"/>
      <c r="AT74"/>
      <c r="AU74"/>
      <c r="AV74"/>
      <c r="AW74"/>
      <c r="AX74"/>
      <c r="AY74"/>
      <c r="AZ74"/>
      <c r="BA74"/>
      <c r="BB74"/>
    </row>
    <row r="75" spans="45:54" ht="15.95" hidden="1" customHeight="1" x14ac:dyDescent="0.25">
      <c r="AS75"/>
      <c r="AT75"/>
      <c r="AU75"/>
      <c r="AV75"/>
      <c r="AW75"/>
      <c r="AX75"/>
      <c r="AY75"/>
      <c r="AZ75"/>
      <c r="BA75"/>
      <c r="BB75"/>
    </row>
    <row r="76" spans="45:54" ht="15.95" hidden="1" customHeight="1" x14ac:dyDescent="0.25">
      <c r="AS76"/>
      <c r="AT76"/>
      <c r="AU76"/>
      <c r="AV76"/>
      <c r="AW76"/>
      <c r="AX76"/>
      <c r="AY76"/>
      <c r="AZ76"/>
      <c r="BA76"/>
      <c r="BB76"/>
    </row>
    <row r="77" spans="45:54" ht="15.95" hidden="1" customHeight="1" x14ac:dyDescent="0.25">
      <c r="AS77"/>
      <c r="AT77"/>
      <c r="AU77"/>
      <c r="AV77"/>
      <c r="AW77"/>
      <c r="AX77"/>
      <c r="AY77"/>
      <c r="AZ77"/>
      <c r="BA77"/>
      <c r="BB77"/>
    </row>
    <row r="78" spans="45:54" ht="15.95" hidden="1" customHeight="1" x14ac:dyDescent="0.25">
      <c r="AS78"/>
      <c r="AT78"/>
      <c r="AU78"/>
      <c r="AV78"/>
      <c r="AW78"/>
      <c r="AX78"/>
      <c r="AY78"/>
      <c r="AZ78"/>
      <c r="BA78"/>
      <c r="BB78"/>
    </row>
    <row r="79" spans="45:54" ht="15.95" hidden="1" customHeight="1" x14ac:dyDescent="0.25">
      <c r="AS79"/>
      <c r="AT79"/>
      <c r="AU79"/>
      <c r="AV79"/>
      <c r="AW79"/>
      <c r="AX79"/>
      <c r="AY79"/>
      <c r="AZ79"/>
      <c r="BA79"/>
      <c r="BB79"/>
    </row>
    <row r="80" spans="45:54" ht="15.95" hidden="1" customHeight="1" x14ac:dyDescent="0.25">
      <c r="AS80"/>
      <c r="AT80"/>
      <c r="AU80"/>
      <c r="AV80"/>
      <c r="AW80"/>
      <c r="AX80"/>
      <c r="AY80"/>
      <c r="AZ80"/>
      <c r="BA80"/>
      <c r="BB80"/>
    </row>
    <row r="81" spans="45:54" ht="15.95" hidden="1" customHeight="1" x14ac:dyDescent="0.25">
      <c r="AS81"/>
      <c r="AT81"/>
      <c r="AU81"/>
      <c r="AV81"/>
      <c r="AW81"/>
      <c r="AX81"/>
      <c r="AY81"/>
      <c r="AZ81"/>
      <c r="BA81"/>
      <c r="BB81"/>
    </row>
    <row r="82" spans="45:54" ht="15.95" hidden="1" customHeight="1" x14ac:dyDescent="0.25">
      <c r="AS82"/>
      <c r="AT82"/>
      <c r="AU82"/>
      <c r="AV82"/>
      <c r="AW82"/>
      <c r="AX82"/>
      <c r="AY82"/>
      <c r="AZ82"/>
      <c r="BA82"/>
      <c r="BB82"/>
    </row>
    <row r="83" spans="45:54" ht="15.95" hidden="1" customHeight="1" x14ac:dyDescent="0.25">
      <c r="AS83"/>
      <c r="AT83"/>
      <c r="AU83"/>
      <c r="AV83"/>
      <c r="AW83"/>
      <c r="AX83"/>
      <c r="AY83"/>
      <c r="AZ83"/>
      <c r="BA83"/>
      <c r="BB83"/>
    </row>
    <row r="84" spans="45:54" ht="15.95" hidden="1" customHeight="1" x14ac:dyDescent="0.25">
      <c r="AS84"/>
      <c r="AT84"/>
      <c r="AU84"/>
      <c r="AV84"/>
      <c r="AW84"/>
      <c r="AX84"/>
      <c r="AY84"/>
      <c r="AZ84"/>
      <c r="BA84"/>
      <c r="BB84"/>
    </row>
    <row r="85" spans="45:54" ht="15.95" hidden="1" customHeight="1" x14ac:dyDescent="0.25">
      <c r="AS85"/>
      <c r="AT85"/>
      <c r="AU85"/>
      <c r="AV85"/>
      <c r="AW85"/>
      <c r="AX85"/>
      <c r="AY85"/>
      <c r="AZ85"/>
      <c r="BA85"/>
      <c r="BB85"/>
    </row>
    <row r="86" spans="45:54" ht="15.95" hidden="1" customHeight="1" x14ac:dyDescent="0.25">
      <c r="AS86"/>
      <c r="AT86"/>
      <c r="AU86"/>
      <c r="AV86"/>
      <c r="AW86"/>
      <c r="AX86"/>
      <c r="AY86"/>
      <c r="AZ86"/>
      <c r="BA86"/>
      <c r="BB86"/>
    </row>
    <row r="87" spans="45:54" ht="15.95" hidden="1" customHeight="1" x14ac:dyDescent="0.25">
      <c r="AS87"/>
      <c r="AT87"/>
      <c r="AU87"/>
      <c r="AV87"/>
      <c r="AW87"/>
      <c r="AX87"/>
      <c r="AY87"/>
      <c r="AZ87"/>
      <c r="BA87"/>
      <c r="BB87"/>
    </row>
    <row r="88" spans="45:54" ht="15.95" hidden="1" customHeight="1" x14ac:dyDescent="0.25">
      <c r="AS88"/>
      <c r="AT88"/>
      <c r="AU88"/>
      <c r="AV88"/>
      <c r="AW88"/>
      <c r="AX88"/>
      <c r="AY88"/>
      <c r="AZ88"/>
      <c r="BA88"/>
      <c r="BB88"/>
    </row>
    <row r="89" spans="45:54" ht="15.95" hidden="1" customHeight="1" x14ac:dyDescent="0.25">
      <c r="AS89"/>
      <c r="AT89"/>
      <c r="AU89"/>
      <c r="AV89"/>
      <c r="AW89"/>
      <c r="AX89"/>
      <c r="AY89"/>
      <c r="AZ89"/>
      <c r="BA89"/>
      <c r="BB89"/>
    </row>
    <row r="90" spans="45:54" ht="15.95" hidden="1" customHeight="1" x14ac:dyDescent="0.25">
      <c r="AS90"/>
      <c r="AT90"/>
      <c r="AU90"/>
      <c r="AV90"/>
      <c r="AW90"/>
      <c r="AX90"/>
      <c r="AY90"/>
      <c r="AZ90"/>
      <c r="BA90"/>
      <c r="BB90"/>
    </row>
    <row r="91" spans="45:54" ht="15.95" hidden="1" customHeight="1" x14ac:dyDescent="0.25">
      <c r="AS91"/>
      <c r="AT91"/>
      <c r="AU91"/>
      <c r="AV91"/>
      <c r="AW91"/>
      <c r="AX91"/>
      <c r="AY91"/>
      <c r="AZ91"/>
      <c r="BA91"/>
      <c r="BB91"/>
    </row>
    <row r="92" spans="45:54" ht="15.95" hidden="1" customHeight="1" x14ac:dyDescent="0.25">
      <c r="AS92"/>
      <c r="AT92"/>
      <c r="AU92"/>
      <c r="AV92"/>
      <c r="AW92"/>
      <c r="AX92"/>
      <c r="AY92"/>
      <c r="AZ92"/>
      <c r="BA92"/>
      <c r="BB92"/>
    </row>
    <row r="93" spans="45:54" ht="15.95" hidden="1" customHeight="1" x14ac:dyDescent="0.25">
      <c r="AS93"/>
      <c r="AT93"/>
      <c r="AU93"/>
      <c r="AV93"/>
      <c r="AW93"/>
      <c r="AX93"/>
      <c r="AY93"/>
      <c r="AZ93"/>
      <c r="BA93"/>
      <c r="BB93"/>
    </row>
    <row r="94" spans="45:54" ht="15.95" hidden="1" customHeight="1" x14ac:dyDescent="0.25">
      <c r="AS94"/>
      <c r="AT94"/>
      <c r="AU94"/>
      <c r="AV94"/>
      <c r="AW94"/>
      <c r="AX94"/>
      <c r="AY94"/>
      <c r="AZ94"/>
      <c r="BA94"/>
      <c r="BB94"/>
    </row>
    <row r="95" spans="45:54" ht="15.95" hidden="1" customHeight="1" x14ac:dyDescent="0.25">
      <c r="AS95"/>
      <c r="AT95"/>
      <c r="AU95"/>
      <c r="AV95"/>
      <c r="AW95"/>
      <c r="AX95"/>
      <c r="AY95"/>
      <c r="AZ95"/>
      <c r="BA95"/>
      <c r="BB95"/>
    </row>
    <row r="96" spans="45:54" ht="15.95" hidden="1" customHeight="1" x14ac:dyDescent="0.25">
      <c r="AS96"/>
      <c r="AT96"/>
      <c r="AU96"/>
      <c r="AV96"/>
      <c r="AW96"/>
      <c r="AX96"/>
      <c r="AY96"/>
      <c r="AZ96"/>
      <c r="BA96"/>
      <c r="BB96"/>
    </row>
    <row r="97" spans="45:54" ht="15.95" hidden="1" customHeight="1" x14ac:dyDescent="0.25">
      <c r="AS97"/>
      <c r="AT97"/>
      <c r="AU97"/>
      <c r="AV97"/>
      <c r="AW97"/>
      <c r="AX97"/>
      <c r="AY97"/>
      <c r="AZ97"/>
      <c r="BA97"/>
      <c r="BB97"/>
    </row>
    <row r="98" spans="45:54" ht="15.95" hidden="1" customHeight="1" x14ac:dyDescent="0.25">
      <c r="AS98"/>
      <c r="AT98"/>
      <c r="AU98"/>
      <c r="AV98"/>
      <c r="AW98"/>
      <c r="AX98"/>
      <c r="AY98"/>
      <c r="AZ98"/>
      <c r="BA98"/>
      <c r="BB98"/>
    </row>
    <row r="99" spans="45:54" ht="15.95" hidden="1" customHeight="1" x14ac:dyDescent="0.25">
      <c r="AS99"/>
      <c r="AT99"/>
      <c r="AU99"/>
      <c r="AV99"/>
      <c r="AW99"/>
      <c r="AX99"/>
      <c r="AY99"/>
      <c r="AZ99"/>
      <c r="BA99"/>
      <c r="BB99"/>
    </row>
    <row r="100" spans="45:54" ht="15.95" hidden="1" customHeight="1" x14ac:dyDescent="0.25">
      <c r="AS100"/>
      <c r="AT100"/>
      <c r="AU100"/>
      <c r="AV100"/>
      <c r="AW100"/>
      <c r="AX100"/>
      <c r="AY100"/>
      <c r="AZ100"/>
      <c r="BA100"/>
      <c r="BB100"/>
    </row>
    <row r="101" spans="45:54" ht="15.95" hidden="1" customHeight="1" x14ac:dyDescent="0.25">
      <c r="AS101"/>
      <c r="AT101"/>
      <c r="AU101"/>
      <c r="AV101"/>
      <c r="AW101"/>
      <c r="AX101"/>
      <c r="AY101"/>
      <c r="AZ101"/>
      <c r="BA101"/>
      <c r="BB101"/>
    </row>
    <row r="102" spans="45:54" ht="15.95" hidden="1" customHeight="1" x14ac:dyDescent="0.25">
      <c r="AS102"/>
      <c r="AT102"/>
      <c r="AU102"/>
      <c r="AV102"/>
      <c r="AW102"/>
      <c r="AX102"/>
      <c r="AY102"/>
      <c r="AZ102"/>
      <c r="BA102"/>
      <c r="BB102"/>
    </row>
    <row r="103" spans="45:54" ht="15.95" hidden="1" customHeight="1" x14ac:dyDescent="0.25">
      <c r="AS103"/>
      <c r="AT103"/>
      <c r="AU103"/>
      <c r="AV103"/>
      <c r="AW103"/>
      <c r="AX103"/>
      <c r="AY103"/>
      <c r="AZ103"/>
      <c r="BA103"/>
      <c r="BB103"/>
    </row>
    <row r="104" spans="45:54" ht="15.95" hidden="1" customHeight="1" x14ac:dyDescent="0.25">
      <c r="AS104"/>
      <c r="AT104"/>
      <c r="AU104"/>
      <c r="AV104"/>
      <c r="AW104"/>
      <c r="AX104"/>
      <c r="AY104"/>
      <c r="AZ104"/>
      <c r="BA104"/>
      <c r="BB104"/>
    </row>
    <row r="105" spans="45:54" ht="15.95" hidden="1" customHeight="1" x14ac:dyDescent="0.25">
      <c r="AS105"/>
      <c r="AT105"/>
      <c r="AU105"/>
      <c r="AV105"/>
      <c r="AW105"/>
      <c r="AX105"/>
      <c r="AY105"/>
      <c r="AZ105"/>
      <c r="BA105"/>
      <c r="BB105"/>
    </row>
    <row r="106" spans="45:54" ht="15.95" hidden="1" customHeight="1" x14ac:dyDescent="0.25">
      <c r="AS106"/>
      <c r="AT106"/>
      <c r="AU106"/>
      <c r="AV106"/>
      <c r="AW106"/>
      <c r="AX106"/>
      <c r="AY106"/>
      <c r="AZ106"/>
      <c r="BA106"/>
      <c r="BB106"/>
    </row>
    <row r="107" spans="45:54" ht="15.95" hidden="1" customHeight="1" x14ac:dyDescent="0.25">
      <c r="AS107"/>
      <c r="AT107"/>
      <c r="AU107"/>
      <c r="AV107"/>
      <c r="AW107"/>
      <c r="AX107"/>
      <c r="AY107"/>
      <c r="AZ107"/>
      <c r="BA107"/>
      <c r="BB107"/>
    </row>
    <row r="108" spans="45:54" ht="15.95" hidden="1" customHeight="1" x14ac:dyDescent="0.25">
      <c r="AS108"/>
      <c r="AT108"/>
      <c r="AU108"/>
      <c r="AV108"/>
      <c r="AW108"/>
      <c r="AX108"/>
      <c r="AY108"/>
      <c r="AZ108"/>
      <c r="BA108"/>
      <c r="BB108"/>
    </row>
    <row r="109" spans="45:54" ht="15.95" hidden="1" customHeight="1" x14ac:dyDescent="0.25">
      <c r="AS109"/>
      <c r="AT109"/>
      <c r="AU109"/>
      <c r="AV109"/>
      <c r="AW109"/>
      <c r="AX109"/>
      <c r="AY109"/>
      <c r="AZ109"/>
      <c r="BA109"/>
      <c r="BB109"/>
    </row>
    <row r="110" spans="45:54" ht="15.95" hidden="1" customHeight="1" x14ac:dyDescent="0.25">
      <c r="AS110"/>
      <c r="AT110"/>
      <c r="AU110"/>
      <c r="AV110"/>
      <c r="AW110"/>
      <c r="AX110"/>
      <c r="AY110"/>
      <c r="AZ110"/>
      <c r="BA110"/>
      <c r="BB110"/>
    </row>
    <row r="111" spans="45:54" ht="15.95" hidden="1" customHeight="1" x14ac:dyDescent="0.25">
      <c r="AS111"/>
      <c r="AT111"/>
      <c r="AU111"/>
      <c r="AV111"/>
      <c r="AW111"/>
      <c r="AX111"/>
      <c r="AY111"/>
      <c r="AZ111"/>
      <c r="BA111"/>
      <c r="BB111"/>
    </row>
    <row r="112" spans="45:54" ht="15.95" hidden="1" customHeight="1" x14ac:dyDescent="0.25">
      <c r="AS112"/>
      <c r="AT112"/>
      <c r="AU112"/>
      <c r="AV112"/>
      <c r="AW112"/>
      <c r="AX112"/>
      <c r="AY112"/>
      <c r="AZ112"/>
      <c r="BA112"/>
      <c r="BB112"/>
    </row>
    <row r="113" spans="45:54" ht="15.95" hidden="1" customHeight="1" x14ac:dyDescent="0.25">
      <c r="AS113"/>
      <c r="AT113"/>
      <c r="AU113"/>
      <c r="AV113"/>
      <c r="AW113"/>
      <c r="AX113"/>
      <c r="AY113"/>
      <c r="AZ113"/>
      <c r="BA113"/>
      <c r="BB113"/>
    </row>
    <row r="114" spans="45:54" ht="15.95" hidden="1" customHeight="1" x14ac:dyDescent="0.25">
      <c r="AS114"/>
      <c r="AT114"/>
      <c r="AU114"/>
      <c r="AV114"/>
      <c r="AW114"/>
      <c r="AX114"/>
      <c r="AY114"/>
      <c r="AZ114"/>
      <c r="BA114"/>
      <c r="BB114"/>
    </row>
    <row r="115" spans="45:54" ht="15.95" hidden="1" customHeight="1" x14ac:dyDescent="0.25">
      <c r="AS115"/>
      <c r="AT115"/>
      <c r="AU115"/>
      <c r="AV115"/>
      <c r="AW115"/>
      <c r="AX115"/>
      <c r="AY115"/>
      <c r="AZ115"/>
      <c r="BA115"/>
      <c r="BB115"/>
    </row>
    <row r="116" spans="45:54" ht="15.95" hidden="1" customHeight="1" x14ac:dyDescent="0.25">
      <c r="AS116"/>
      <c r="AT116"/>
      <c r="AU116"/>
      <c r="AV116"/>
      <c r="AW116"/>
      <c r="AX116"/>
      <c r="AY116"/>
      <c r="AZ116"/>
      <c r="BA116"/>
      <c r="BB116"/>
    </row>
    <row r="117" spans="45:54" ht="15.95" hidden="1" customHeight="1" x14ac:dyDescent="0.25">
      <c r="AS117"/>
      <c r="AT117"/>
      <c r="AU117"/>
      <c r="AV117"/>
      <c r="AW117"/>
      <c r="AX117"/>
      <c r="AY117"/>
      <c r="AZ117"/>
      <c r="BA117"/>
      <c r="BB117"/>
    </row>
    <row r="118" spans="45:54" ht="15.95" hidden="1" customHeight="1" x14ac:dyDescent="0.25">
      <c r="AS118"/>
      <c r="AT118"/>
      <c r="AU118"/>
      <c r="AV118"/>
      <c r="AW118"/>
      <c r="AX118"/>
      <c r="AY118"/>
      <c r="AZ118"/>
      <c r="BA118"/>
      <c r="BB118"/>
    </row>
    <row r="119" spans="45:54" ht="15.95" hidden="1" customHeight="1" x14ac:dyDescent="0.25">
      <c r="AS119"/>
      <c r="AT119"/>
      <c r="AU119"/>
      <c r="AV119"/>
      <c r="AW119"/>
      <c r="AX119"/>
      <c r="AY119"/>
      <c r="AZ119"/>
      <c r="BA119"/>
      <c r="BB119"/>
    </row>
    <row r="120" spans="45:54" ht="15.95" hidden="1" customHeight="1" x14ac:dyDescent="0.25">
      <c r="AS120"/>
      <c r="AT120"/>
      <c r="AU120"/>
      <c r="AV120"/>
      <c r="AW120"/>
      <c r="AX120"/>
      <c r="AY120"/>
      <c r="AZ120"/>
      <c r="BA120"/>
      <c r="BB120"/>
    </row>
    <row r="121" spans="45:54" ht="15.95" hidden="1" customHeight="1" x14ac:dyDescent="0.25">
      <c r="AS121"/>
      <c r="AT121"/>
      <c r="AU121"/>
      <c r="AV121"/>
      <c r="AW121"/>
      <c r="AX121"/>
      <c r="AY121"/>
      <c r="AZ121"/>
      <c r="BA121"/>
      <c r="BB121"/>
    </row>
    <row r="122" spans="45:54" ht="15.95" hidden="1" customHeight="1" x14ac:dyDescent="0.25">
      <c r="AS122"/>
      <c r="AT122"/>
      <c r="AU122"/>
      <c r="AV122"/>
      <c r="AW122"/>
      <c r="AX122"/>
      <c r="AY122"/>
      <c r="AZ122"/>
      <c r="BA122"/>
      <c r="BB122"/>
    </row>
    <row r="123" spans="45:54" ht="15.95" hidden="1" customHeight="1" x14ac:dyDescent="0.25">
      <c r="AS123"/>
      <c r="AT123"/>
      <c r="AU123"/>
      <c r="AV123"/>
      <c r="AW123"/>
      <c r="AX123"/>
      <c r="AY123"/>
      <c r="AZ123"/>
      <c r="BA123"/>
      <c r="BB123"/>
    </row>
    <row r="124" spans="45:54" ht="15.95" hidden="1" customHeight="1" x14ac:dyDescent="0.25">
      <c r="AS124"/>
      <c r="AT124"/>
      <c r="AU124"/>
      <c r="AV124"/>
      <c r="AW124"/>
      <c r="AX124"/>
      <c r="AY124"/>
      <c r="AZ124"/>
      <c r="BA124"/>
      <c r="BB124"/>
    </row>
    <row r="125" spans="45:54" ht="15.95" hidden="1" customHeight="1" x14ac:dyDescent="0.25">
      <c r="AS125"/>
      <c r="AT125"/>
      <c r="AU125"/>
      <c r="AV125"/>
      <c r="AW125"/>
      <c r="AX125"/>
      <c r="AY125"/>
      <c r="AZ125"/>
      <c r="BA125"/>
      <c r="BB125"/>
    </row>
    <row r="126" spans="45:54" ht="15.95" hidden="1" customHeight="1" x14ac:dyDescent="0.25">
      <c r="AS126"/>
      <c r="AT126"/>
      <c r="AU126"/>
      <c r="AV126"/>
      <c r="AW126"/>
      <c r="AX126"/>
      <c r="AY126"/>
      <c r="AZ126"/>
      <c r="BA126"/>
      <c r="BB126"/>
    </row>
    <row r="127" spans="45:54" ht="15.95" hidden="1" customHeight="1" x14ac:dyDescent="0.25">
      <c r="AS127"/>
      <c r="AT127"/>
      <c r="AU127"/>
      <c r="AV127"/>
      <c r="AW127"/>
      <c r="AX127"/>
      <c r="AY127"/>
      <c r="AZ127"/>
      <c r="BA127"/>
      <c r="BB127"/>
    </row>
    <row r="128" spans="45:54" ht="15.95" hidden="1" customHeight="1" x14ac:dyDescent="0.25">
      <c r="AS128"/>
      <c r="AT128"/>
      <c r="AU128"/>
      <c r="AV128"/>
      <c r="AW128"/>
      <c r="AX128"/>
      <c r="AY128"/>
      <c r="AZ128"/>
      <c r="BA128"/>
      <c r="BB128"/>
    </row>
    <row r="129" spans="45:54" ht="15.95" hidden="1" customHeight="1" x14ac:dyDescent="0.25">
      <c r="AS129"/>
      <c r="AT129"/>
      <c r="AU129"/>
      <c r="AV129"/>
      <c r="AW129"/>
      <c r="AX129"/>
      <c r="AY129"/>
      <c r="AZ129"/>
      <c r="BA129"/>
      <c r="BB129"/>
    </row>
    <row r="130" spans="45:54" ht="15.95" hidden="1" customHeight="1" x14ac:dyDescent="0.25">
      <c r="AS130"/>
      <c r="AT130"/>
      <c r="AU130"/>
      <c r="AV130"/>
      <c r="AW130"/>
      <c r="AX130"/>
      <c r="AY130"/>
      <c r="AZ130"/>
      <c r="BA130"/>
      <c r="BB130"/>
    </row>
    <row r="131" spans="45:54" ht="15.95" hidden="1" customHeight="1" x14ac:dyDescent="0.25">
      <c r="AS131"/>
      <c r="AT131"/>
      <c r="AU131"/>
      <c r="AV131"/>
      <c r="AW131"/>
      <c r="AX131"/>
      <c r="AY131"/>
      <c r="AZ131"/>
      <c r="BA131"/>
      <c r="BB131"/>
    </row>
    <row r="132" spans="45:54" ht="15.95" hidden="1" customHeight="1" x14ac:dyDescent="0.25">
      <c r="AS132"/>
      <c r="AT132"/>
      <c r="AU132"/>
      <c r="AV132"/>
      <c r="AW132"/>
      <c r="AX132"/>
      <c r="AY132"/>
      <c r="AZ132"/>
      <c r="BA132"/>
      <c r="BB132"/>
    </row>
    <row r="133" spans="45:54" ht="15.95" hidden="1" customHeight="1" x14ac:dyDescent="0.25">
      <c r="AS133"/>
      <c r="AT133"/>
      <c r="AU133"/>
      <c r="AV133"/>
      <c r="AW133"/>
      <c r="AX133"/>
      <c r="AY133"/>
      <c r="AZ133"/>
      <c r="BA133"/>
      <c r="BB133"/>
    </row>
    <row r="134" spans="45:54" ht="15.95" hidden="1" customHeight="1" x14ac:dyDescent="0.25">
      <c r="AS134"/>
      <c r="AT134"/>
      <c r="AU134"/>
      <c r="AV134"/>
      <c r="AW134"/>
      <c r="AX134"/>
      <c r="AY134"/>
      <c r="AZ134"/>
      <c r="BA134"/>
      <c r="BB134"/>
    </row>
    <row r="135" spans="45:54" ht="15.95" hidden="1" customHeight="1" x14ac:dyDescent="0.25">
      <c r="AS135"/>
      <c r="AT135"/>
      <c r="AU135"/>
      <c r="AV135"/>
      <c r="AW135"/>
      <c r="AX135"/>
      <c r="AY135"/>
      <c r="AZ135"/>
      <c r="BA135"/>
      <c r="BB135"/>
    </row>
    <row r="136" spans="45:54" ht="15.95" hidden="1" customHeight="1" x14ac:dyDescent="0.25">
      <c r="AS136"/>
      <c r="AT136"/>
      <c r="AU136"/>
      <c r="AV136"/>
      <c r="AW136"/>
      <c r="AX136"/>
      <c r="AY136"/>
      <c r="AZ136"/>
      <c r="BA136"/>
      <c r="BB136"/>
    </row>
    <row r="137" spans="45:54" ht="15.95" hidden="1" customHeight="1" x14ac:dyDescent="0.25">
      <c r="AS137"/>
      <c r="AT137"/>
      <c r="AU137"/>
      <c r="AV137"/>
      <c r="AW137"/>
      <c r="AX137"/>
      <c r="AY137"/>
      <c r="AZ137"/>
      <c r="BA137"/>
      <c r="BB137"/>
    </row>
    <row r="138" spans="45:54" ht="15.95" hidden="1" customHeight="1" x14ac:dyDescent="0.25">
      <c r="AS138"/>
      <c r="AT138"/>
      <c r="AU138"/>
      <c r="AV138"/>
      <c r="AW138"/>
      <c r="AX138"/>
      <c r="AY138"/>
      <c r="AZ138"/>
      <c r="BA138"/>
      <c r="BB138"/>
    </row>
    <row r="139" spans="45:54" ht="15.95" hidden="1" customHeight="1" x14ac:dyDescent="0.25">
      <c r="AS139"/>
      <c r="AT139"/>
      <c r="AU139"/>
      <c r="AV139"/>
      <c r="AW139"/>
      <c r="AX139"/>
      <c r="AY139"/>
      <c r="AZ139"/>
      <c r="BA139"/>
      <c r="BB139"/>
    </row>
    <row r="140" spans="45:54" ht="15.95" hidden="1" customHeight="1" x14ac:dyDescent="0.25">
      <c r="AS140"/>
      <c r="AT140"/>
      <c r="AU140"/>
      <c r="AV140"/>
      <c r="AW140"/>
      <c r="AX140"/>
      <c r="AY140"/>
      <c r="AZ140"/>
      <c r="BA140"/>
      <c r="BB140"/>
    </row>
    <row r="141" spans="45:54" ht="15.95" hidden="1" customHeight="1" x14ac:dyDescent="0.25">
      <c r="AS141"/>
      <c r="AT141"/>
      <c r="AU141"/>
      <c r="AV141"/>
      <c r="AW141"/>
      <c r="AX141"/>
      <c r="AY141"/>
      <c r="AZ141"/>
      <c r="BA141"/>
      <c r="BB141"/>
    </row>
    <row r="142" spans="45:54" ht="15.95" hidden="1" customHeight="1" x14ac:dyDescent="0.25">
      <c r="AS142"/>
      <c r="AT142"/>
      <c r="AU142"/>
      <c r="AV142"/>
      <c r="AW142"/>
      <c r="AX142"/>
      <c r="AY142"/>
      <c r="AZ142"/>
      <c r="BA142"/>
      <c r="BB142"/>
    </row>
    <row r="143" spans="45:54" ht="15.95" hidden="1" customHeight="1" x14ac:dyDescent="0.25">
      <c r="AS143"/>
      <c r="AT143"/>
      <c r="AU143"/>
      <c r="AV143"/>
      <c r="AW143"/>
      <c r="AX143"/>
      <c r="AY143"/>
      <c r="AZ143"/>
      <c r="BA143"/>
      <c r="BB143"/>
    </row>
    <row r="144" spans="45:54" ht="15.95" hidden="1" customHeight="1" x14ac:dyDescent="0.25">
      <c r="AS144"/>
      <c r="AT144"/>
      <c r="AU144"/>
      <c r="AV144"/>
      <c r="AW144"/>
      <c r="AX144"/>
      <c r="AY144"/>
      <c r="AZ144"/>
      <c r="BA144"/>
      <c r="BB144"/>
    </row>
    <row r="145" spans="2:54" ht="15.95" hidden="1" customHeight="1" x14ac:dyDescent="0.25">
      <c r="AS145"/>
      <c r="AT145"/>
      <c r="AU145"/>
      <c r="AV145"/>
      <c r="AW145"/>
      <c r="AX145"/>
      <c r="AY145"/>
      <c r="AZ145"/>
      <c r="BA145"/>
      <c r="BB145"/>
    </row>
    <row r="146" spans="2:54" ht="15.95" hidden="1" customHeight="1" x14ac:dyDescent="0.25">
      <c r="AS146"/>
      <c r="AT146"/>
      <c r="AU146"/>
      <c r="AV146"/>
      <c r="AW146"/>
      <c r="AX146"/>
      <c r="AY146"/>
      <c r="AZ146"/>
      <c r="BA146"/>
      <c r="BB146"/>
    </row>
    <row r="147" spans="2:54" ht="15.95" hidden="1" customHeight="1" x14ac:dyDescent="0.25">
      <c r="B147" s="754">
        <v>69</v>
      </c>
      <c r="C147" s="17"/>
      <c r="D147" s="17"/>
      <c r="E147" s="17"/>
      <c r="F147" s="17"/>
      <c r="G147" s="17"/>
      <c r="H147" s="17"/>
      <c r="I147" s="17"/>
      <c r="J147" s="17"/>
      <c r="K147" s="17"/>
      <c r="L147" s="17"/>
      <c r="M147" s="17"/>
      <c r="N147" s="17"/>
      <c r="O147" s="17"/>
      <c r="P147" s="17"/>
      <c r="Q147" s="17"/>
      <c r="R147" s="17"/>
      <c r="S147" s="17"/>
      <c r="T147" s="17"/>
      <c r="U147" s="17"/>
      <c r="V147" s="17"/>
      <c r="W147" s="17"/>
      <c r="X147" s="17"/>
      <c r="Y147" s="17"/>
      <c r="Z147" s="17"/>
      <c r="AA147" s="17"/>
      <c r="AB147" s="17"/>
      <c r="AC147" s="17"/>
      <c r="AD147" s="17"/>
      <c r="AE147" s="17"/>
      <c r="AF147" s="17"/>
      <c r="AG147" s="17"/>
      <c r="AH147" s="17"/>
      <c r="AI147" s="17"/>
      <c r="AJ147" s="17"/>
      <c r="AK147" s="17"/>
      <c r="AL147" s="17"/>
      <c r="AM147" s="17"/>
      <c r="AN147" s="17"/>
      <c r="AO147" s="17"/>
      <c r="AP147" s="17"/>
      <c r="AQ147" s="17"/>
    </row>
    <row r="148" spans="2:54" ht="15.95" hidden="1" customHeight="1" x14ac:dyDescent="0.25">
      <c r="B148" s="754"/>
      <c r="C148" s="17"/>
      <c r="D148" s="17"/>
      <c r="E148" s="17"/>
      <c r="F148" s="17"/>
      <c r="G148" s="17"/>
      <c r="H148" s="17"/>
      <c r="I148" s="17"/>
      <c r="J148" s="17"/>
      <c r="K148" s="17"/>
      <c r="L148" s="17"/>
      <c r="M148" s="17"/>
      <c r="N148" s="17"/>
      <c r="O148" s="17"/>
      <c r="P148" s="17"/>
      <c r="Q148" s="17"/>
      <c r="R148" s="17"/>
      <c r="S148" s="17"/>
      <c r="T148" s="17"/>
      <c r="U148" s="17"/>
      <c r="V148" s="17"/>
      <c r="W148" s="17"/>
      <c r="X148" s="17"/>
      <c r="Y148" s="17"/>
      <c r="Z148" s="17"/>
      <c r="AA148" s="17"/>
      <c r="AB148" s="17"/>
      <c r="AC148" s="17"/>
      <c r="AD148" s="17"/>
      <c r="AE148" s="17"/>
      <c r="AF148" s="17"/>
      <c r="AG148" s="17"/>
      <c r="AH148" s="17"/>
      <c r="AI148" s="17"/>
      <c r="AJ148" s="17"/>
      <c r="AK148" s="17"/>
      <c r="AL148" s="17"/>
      <c r="AM148" s="17"/>
      <c r="AN148" s="17"/>
      <c r="AO148" s="17"/>
      <c r="AP148" s="17"/>
      <c r="AQ148" s="17"/>
    </row>
    <row r="149" spans="2:54" ht="15.95" hidden="1" customHeight="1" x14ac:dyDescent="0.25">
      <c r="B149" s="754">
        <v>70</v>
      </c>
      <c r="C149" s="17"/>
      <c r="D149" s="17"/>
      <c r="E149" s="17"/>
      <c r="F149" s="17"/>
      <c r="G149" s="17"/>
      <c r="H149" s="17"/>
      <c r="I149" s="17"/>
      <c r="J149" s="17"/>
      <c r="K149" s="17"/>
      <c r="L149" s="17"/>
      <c r="M149" s="17"/>
      <c r="N149" s="17"/>
      <c r="O149" s="17"/>
      <c r="P149" s="17"/>
      <c r="Q149" s="17"/>
      <c r="R149" s="17"/>
      <c r="S149" s="17"/>
      <c r="T149" s="17"/>
      <c r="U149" s="17"/>
      <c r="V149" s="17"/>
      <c r="W149" s="17"/>
      <c r="X149" s="17"/>
      <c r="Y149" s="17"/>
      <c r="Z149" s="17"/>
      <c r="AA149" s="17"/>
      <c r="AB149" s="17"/>
      <c r="AC149" s="17"/>
      <c r="AD149" s="17"/>
      <c r="AE149" s="17"/>
      <c r="AF149" s="17"/>
      <c r="AG149" s="17"/>
      <c r="AH149" s="17"/>
      <c r="AI149" s="17"/>
      <c r="AJ149" s="17"/>
      <c r="AK149" s="17"/>
      <c r="AL149" s="17"/>
      <c r="AM149" s="17"/>
      <c r="AN149" s="17"/>
      <c r="AO149" s="17"/>
      <c r="AP149" s="17"/>
      <c r="AQ149" s="17"/>
    </row>
    <row r="150" spans="2:54" ht="15.95" hidden="1" customHeight="1" x14ac:dyDescent="0.25">
      <c r="B150" s="754"/>
      <c r="C150" s="17"/>
      <c r="D150" s="17"/>
      <c r="E150" s="17"/>
      <c r="F150" s="17"/>
      <c r="G150" s="17"/>
      <c r="H150" s="17"/>
      <c r="I150" s="17"/>
      <c r="J150" s="17"/>
      <c r="K150" s="17"/>
      <c r="L150" s="17"/>
      <c r="M150" s="17"/>
      <c r="N150" s="17"/>
      <c r="O150" s="17"/>
      <c r="P150" s="17"/>
      <c r="Q150" s="17"/>
      <c r="R150" s="17"/>
      <c r="S150" s="17"/>
      <c r="T150" s="17"/>
      <c r="U150" s="17"/>
      <c r="V150" s="17"/>
      <c r="W150" s="17"/>
      <c r="X150" s="17"/>
      <c r="Y150" s="17"/>
      <c r="Z150" s="17"/>
      <c r="AA150" s="17"/>
      <c r="AB150" s="17"/>
      <c r="AC150" s="17"/>
      <c r="AD150" s="17"/>
      <c r="AE150" s="17"/>
      <c r="AF150" s="17"/>
      <c r="AG150" s="17"/>
      <c r="AH150" s="17"/>
      <c r="AI150" s="17"/>
      <c r="AJ150" s="17"/>
      <c r="AK150" s="17"/>
      <c r="AL150" s="17"/>
      <c r="AM150" s="17"/>
      <c r="AN150" s="17"/>
      <c r="AO150" s="17"/>
      <c r="AP150" s="17"/>
      <c r="AQ150" s="17"/>
    </row>
    <row r="151" spans="2:54" ht="15.95" hidden="1" customHeight="1" x14ac:dyDescent="0.25">
      <c r="B151" s="754">
        <v>71</v>
      </c>
      <c r="C151" s="17"/>
      <c r="D151" s="17"/>
      <c r="E151" s="17"/>
      <c r="F151" s="17"/>
      <c r="G151" s="17"/>
      <c r="H151" s="17"/>
      <c r="I151" s="17"/>
      <c r="J151" s="17"/>
      <c r="K151" s="17"/>
      <c r="L151" s="17"/>
      <c r="M151" s="17"/>
      <c r="N151" s="17"/>
      <c r="O151" s="17"/>
      <c r="P151" s="17"/>
      <c r="Q151" s="17"/>
      <c r="R151" s="17"/>
      <c r="S151" s="17"/>
      <c r="T151" s="17"/>
      <c r="U151" s="17"/>
      <c r="V151" s="17"/>
      <c r="W151" s="17"/>
      <c r="X151" s="17"/>
      <c r="Y151" s="17"/>
      <c r="Z151" s="17"/>
      <c r="AA151" s="17"/>
      <c r="AB151" s="17"/>
      <c r="AC151" s="17"/>
      <c r="AD151" s="17"/>
      <c r="AE151" s="17"/>
      <c r="AF151" s="17"/>
      <c r="AG151" s="17"/>
      <c r="AH151" s="17"/>
      <c r="AI151" s="17"/>
      <c r="AJ151" s="17"/>
      <c r="AK151" s="17"/>
      <c r="AL151" s="17"/>
      <c r="AM151" s="17"/>
      <c r="AN151" s="17"/>
      <c r="AO151" s="17"/>
      <c r="AP151" s="17"/>
      <c r="AQ151" s="17"/>
    </row>
    <row r="152" spans="2:54" ht="15.95" hidden="1" customHeight="1" x14ac:dyDescent="0.25">
      <c r="B152" s="754"/>
      <c r="C152" s="17"/>
      <c r="D152" s="17"/>
      <c r="E152" s="17"/>
      <c r="F152" s="17"/>
      <c r="G152" s="17"/>
      <c r="H152" s="17"/>
      <c r="I152" s="17"/>
      <c r="J152" s="17"/>
      <c r="K152" s="17"/>
      <c r="L152" s="17"/>
      <c r="M152" s="17"/>
      <c r="N152" s="17"/>
      <c r="O152" s="17"/>
      <c r="P152" s="17"/>
      <c r="Q152" s="17"/>
      <c r="R152" s="17"/>
      <c r="S152" s="17"/>
      <c r="T152" s="17"/>
      <c r="U152" s="17"/>
      <c r="V152" s="17"/>
      <c r="W152" s="17"/>
      <c r="X152" s="17"/>
      <c r="Y152" s="17"/>
      <c r="Z152" s="17"/>
      <c r="AA152" s="17"/>
      <c r="AB152" s="17"/>
      <c r="AC152" s="17"/>
      <c r="AD152" s="17"/>
      <c r="AE152" s="17"/>
      <c r="AF152" s="17"/>
      <c r="AG152" s="17"/>
      <c r="AH152" s="17"/>
      <c r="AI152" s="17"/>
      <c r="AJ152" s="17"/>
      <c r="AK152" s="17"/>
      <c r="AL152" s="17"/>
      <c r="AM152" s="17"/>
      <c r="AN152" s="17"/>
      <c r="AO152" s="17"/>
      <c r="AP152" s="17"/>
      <c r="AQ152" s="17"/>
    </row>
    <row r="153" spans="2:54" ht="15.95" hidden="1" customHeight="1" x14ac:dyDescent="0.25">
      <c r="B153" s="754">
        <v>72</v>
      </c>
      <c r="C153" s="17"/>
      <c r="D153" s="17"/>
      <c r="E153" s="17"/>
      <c r="F153" s="17"/>
      <c r="G153" s="17"/>
      <c r="H153" s="17"/>
      <c r="I153" s="17"/>
      <c r="J153" s="17"/>
      <c r="K153" s="17"/>
      <c r="L153" s="17"/>
      <c r="M153" s="17"/>
      <c r="N153" s="17"/>
      <c r="O153" s="17"/>
      <c r="P153" s="17"/>
      <c r="Q153" s="17"/>
      <c r="R153" s="17"/>
      <c r="S153" s="17"/>
      <c r="T153" s="17"/>
      <c r="U153" s="17"/>
      <c r="V153" s="17"/>
      <c r="W153" s="17"/>
      <c r="X153" s="17"/>
      <c r="Y153" s="17"/>
      <c r="Z153" s="17"/>
      <c r="AA153" s="17"/>
      <c r="AB153" s="17"/>
      <c r="AC153" s="17"/>
      <c r="AD153" s="17"/>
      <c r="AE153" s="17"/>
      <c r="AF153" s="17"/>
      <c r="AG153" s="17"/>
      <c r="AH153" s="17"/>
      <c r="AI153" s="17"/>
      <c r="AJ153" s="17"/>
      <c r="AK153" s="17"/>
      <c r="AL153" s="17"/>
      <c r="AM153" s="17"/>
      <c r="AN153" s="17"/>
      <c r="AO153" s="17"/>
      <c r="AP153" s="17"/>
      <c r="AQ153" s="17"/>
    </row>
    <row r="154" spans="2:54" ht="15.95" hidden="1" customHeight="1" x14ac:dyDescent="0.25">
      <c r="B154" s="754"/>
      <c r="C154" s="17"/>
      <c r="D154" s="17"/>
      <c r="E154" s="17"/>
      <c r="F154" s="17"/>
      <c r="G154" s="17"/>
      <c r="H154" s="17"/>
      <c r="I154" s="17"/>
      <c r="J154" s="17"/>
      <c r="K154" s="17"/>
      <c r="L154" s="17"/>
      <c r="M154" s="17"/>
      <c r="N154" s="17"/>
      <c r="O154" s="17"/>
      <c r="P154" s="17"/>
      <c r="Q154" s="17"/>
      <c r="R154" s="17"/>
      <c r="S154" s="17"/>
      <c r="T154" s="17"/>
      <c r="U154" s="17"/>
      <c r="V154" s="17"/>
      <c r="W154" s="17"/>
      <c r="X154" s="17"/>
      <c r="Y154" s="17"/>
      <c r="Z154" s="17"/>
      <c r="AA154" s="17"/>
      <c r="AB154" s="17"/>
      <c r="AC154" s="17"/>
      <c r="AD154" s="17"/>
      <c r="AE154" s="17"/>
      <c r="AF154" s="17"/>
      <c r="AG154" s="17"/>
      <c r="AH154" s="17"/>
      <c r="AI154" s="17"/>
      <c r="AJ154" s="17"/>
      <c r="AK154" s="17"/>
      <c r="AL154" s="17"/>
      <c r="AM154" s="17"/>
      <c r="AN154" s="17"/>
      <c r="AO154" s="17"/>
      <c r="AP154" s="17"/>
      <c r="AQ154" s="17"/>
    </row>
    <row r="155" spans="2:54" ht="15.95" hidden="1" customHeight="1" x14ac:dyDescent="0.25">
      <c r="B155" s="754">
        <v>73</v>
      </c>
      <c r="C155" s="17"/>
      <c r="D155" s="17"/>
      <c r="E155" s="17"/>
      <c r="F155" s="17"/>
      <c r="G155" s="17"/>
      <c r="H155" s="17"/>
      <c r="I155" s="17"/>
      <c r="J155" s="17"/>
      <c r="K155" s="17"/>
      <c r="L155" s="17"/>
      <c r="M155" s="17"/>
      <c r="N155" s="17"/>
      <c r="O155" s="17"/>
      <c r="P155" s="17"/>
      <c r="Q155" s="17"/>
      <c r="R155" s="17"/>
      <c r="S155" s="17"/>
      <c r="T155" s="17"/>
      <c r="U155" s="17"/>
      <c r="V155" s="17"/>
      <c r="W155" s="17"/>
      <c r="X155" s="17"/>
      <c r="Y155" s="17"/>
      <c r="Z155" s="17"/>
      <c r="AA155" s="17"/>
      <c r="AB155" s="17"/>
      <c r="AC155" s="17"/>
      <c r="AD155" s="17"/>
      <c r="AE155" s="17"/>
      <c r="AF155" s="17"/>
      <c r="AG155" s="17"/>
      <c r="AH155" s="17"/>
      <c r="AI155" s="17"/>
      <c r="AJ155" s="17"/>
      <c r="AK155" s="17"/>
      <c r="AL155" s="17"/>
      <c r="AM155" s="17"/>
      <c r="AN155" s="17"/>
      <c r="AO155" s="17"/>
      <c r="AP155" s="17"/>
      <c r="AQ155" s="17"/>
    </row>
    <row r="156" spans="2:54" ht="15.95" hidden="1" customHeight="1" x14ac:dyDescent="0.25">
      <c r="B156" s="754"/>
      <c r="C156" s="17"/>
      <c r="D156" s="17"/>
      <c r="E156" s="17"/>
      <c r="F156" s="17"/>
      <c r="G156" s="17"/>
      <c r="H156" s="17"/>
      <c r="I156" s="17"/>
      <c r="J156" s="17"/>
      <c r="K156" s="17"/>
      <c r="L156" s="17"/>
      <c r="M156" s="17"/>
      <c r="N156" s="17"/>
      <c r="O156" s="17"/>
      <c r="P156" s="17"/>
      <c r="Q156" s="17"/>
      <c r="R156" s="17"/>
      <c r="S156" s="17"/>
      <c r="T156" s="17"/>
      <c r="U156" s="17"/>
      <c r="V156" s="17"/>
      <c r="W156" s="17"/>
      <c r="X156" s="17"/>
      <c r="Y156" s="17"/>
      <c r="Z156" s="17"/>
      <c r="AA156" s="17"/>
      <c r="AB156" s="17"/>
      <c r="AC156" s="17"/>
      <c r="AD156" s="17"/>
      <c r="AE156" s="17"/>
      <c r="AF156" s="17"/>
      <c r="AG156" s="17"/>
      <c r="AH156" s="17"/>
      <c r="AI156" s="17"/>
      <c r="AJ156" s="17"/>
      <c r="AK156" s="17"/>
      <c r="AL156" s="17"/>
      <c r="AM156" s="17"/>
      <c r="AN156" s="17"/>
      <c r="AO156" s="17"/>
      <c r="AP156" s="17"/>
      <c r="AQ156" s="17"/>
    </row>
    <row r="157" spans="2:54" ht="15.95" hidden="1" customHeight="1" x14ac:dyDescent="0.25">
      <c r="B157" s="754">
        <v>74</v>
      </c>
      <c r="C157" s="17"/>
      <c r="D157" s="17"/>
      <c r="E157" s="17"/>
      <c r="F157" s="17"/>
      <c r="G157" s="17"/>
      <c r="H157" s="17"/>
      <c r="I157" s="17"/>
      <c r="J157" s="17"/>
      <c r="K157" s="17"/>
      <c r="L157" s="17"/>
      <c r="M157" s="17"/>
      <c r="N157" s="17"/>
      <c r="O157" s="17"/>
      <c r="P157" s="17"/>
      <c r="Q157" s="17"/>
      <c r="R157" s="17"/>
      <c r="S157" s="17"/>
      <c r="T157" s="17"/>
      <c r="U157" s="17"/>
      <c r="V157" s="17"/>
      <c r="W157" s="17"/>
      <c r="X157" s="17"/>
      <c r="Y157" s="17"/>
      <c r="Z157" s="17"/>
      <c r="AA157" s="17"/>
      <c r="AB157" s="17"/>
      <c r="AC157" s="17"/>
      <c r="AD157" s="17"/>
      <c r="AE157" s="17"/>
      <c r="AF157" s="17"/>
      <c r="AG157" s="17"/>
      <c r="AH157" s="17"/>
      <c r="AI157" s="17"/>
      <c r="AJ157" s="17"/>
      <c r="AK157" s="17"/>
      <c r="AL157" s="17"/>
      <c r="AM157" s="17"/>
      <c r="AN157" s="17"/>
      <c r="AO157" s="17"/>
      <c r="AP157" s="17"/>
      <c r="AQ157" s="17"/>
    </row>
    <row r="158" spans="2:54" ht="15.95" hidden="1" customHeight="1" x14ac:dyDescent="0.25">
      <c r="B158" s="754"/>
      <c r="C158" s="17"/>
      <c r="D158" s="17"/>
      <c r="E158" s="17"/>
      <c r="F158" s="17"/>
      <c r="G158" s="17"/>
      <c r="H158" s="17"/>
      <c r="I158" s="17"/>
      <c r="J158" s="17"/>
      <c r="K158" s="17"/>
      <c r="L158" s="17"/>
      <c r="M158" s="17"/>
      <c r="N158" s="17"/>
      <c r="O158" s="17"/>
      <c r="P158" s="17"/>
      <c r="Q158" s="17"/>
      <c r="R158" s="17"/>
      <c r="S158" s="17"/>
      <c r="T158" s="17"/>
      <c r="U158" s="17"/>
      <c r="V158" s="17"/>
      <c r="W158" s="17"/>
      <c r="X158" s="17"/>
      <c r="Y158" s="17"/>
      <c r="Z158" s="17"/>
      <c r="AA158" s="17"/>
      <c r="AB158" s="17"/>
      <c r="AC158" s="17"/>
      <c r="AD158" s="17"/>
      <c r="AE158" s="17"/>
      <c r="AF158" s="17"/>
      <c r="AG158" s="17"/>
      <c r="AH158" s="17"/>
      <c r="AI158" s="17"/>
      <c r="AJ158" s="17"/>
      <c r="AK158" s="17"/>
      <c r="AL158" s="17"/>
      <c r="AM158" s="17"/>
      <c r="AN158" s="17"/>
      <c r="AO158" s="17"/>
      <c r="AP158" s="17"/>
      <c r="AQ158" s="17"/>
    </row>
    <row r="159" spans="2:54" ht="15.95" hidden="1" customHeight="1" x14ac:dyDescent="0.25">
      <c r="B159" s="754">
        <v>75</v>
      </c>
      <c r="C159" s="17"/>
      <c r="D159" s="17"/>
      <c r="E159" s="17"/>
      <c r="F159" s="17"/>
      <c r="G159" s="17"/>
      <c r="H159" s="17"/>
      <c r="I159" s="17"/>
      <c r="J159" s="17"/>
      <c r="K159" s="17"/>
      <c r="L159" s="17"/>
      <c r="M159" s="17"/>
      <c r="N159" s="17"/>
      <c r="O159" s="17"/>
      <c r="P159" s="17"/>
      <c r="Q159" s="17"/>
      <c r="R159" s="17"/>
      <c r="S159" s="17"/>
      <c r="T159" s="17"/>
      <c r="U159" s="17"/>
      <c r="V159" s="17"/>
      <c r="W159" s="17"/>
      <c r="X159" s="17"/>
      <c r="Y159" s="17"/>
      <c r="Z159" s="17"/>
      <c r="AA159" s="17"/>
      <c r="AB159" s="17"/>
      <c r="AC159" s="17"/>
      <c r="AD159" s="17"/>
      <c r="AE159" s="17"/>
      <c r="AF159" s="17"/>
      <c r="AG159" s="17"/>
      <c r="AH159" s="17"/>
      <c r="AI159" s="17"/>
      <c r="AJ159" s="17"/>
      <c r="AK159" s="17"/>
      <c r="AL159" s="17"/>
      <c r="AM159" s="17"/>
      <c r="AN159" s="17"/>
      <c r="AO159" s="17"/>
      <c r="AP159" s="17"/>
      <c r="AQ159" s="17"/>
    </row>
    <row r="160" spans="2:54" ht="15.95" hidden="1" customHeight="1" x14ac:dyDescent="0.25">
      <c r="B160" s="754"/>
      <c r="C160" s="17"/>
      <c r="D160" s="17"/>
      <c r="E160" s="17"/>
      <c r="F160" s="17"/>
      <c r="G160" s="17"/>
      <c r="H160" s="17"/>
      <c r="I160" s="17"/>
      <c r="J160" s="17"/>
      <c r="K160" s="17"/>
      <c r="L160" s="17"/>
      <c r="M160" s="17"/>
      <c r="N160" s="17"/>
      <c r="O160" s="17"/>
      <c r="P160" s="17"/>
      <c r="Q160" s="17"/>
      <c r="R160" s="17"/>
      <c r="S160" s="17"/>
      <c r="T160" s="17"/>
      <c r="U160" s="17"/>
      <c r="V160" s="17"/>
      <c r="W160" s="17"/>
      <c r="X160" s="17"/>
      <c r="Y160" s="17"/>
      <c r="Z160" s="17"/>
      <c r="AA160" s="17"/>
      <c r="AB160" s="17"/>
      <c r="AC160" s="17"/>
      <c r="AD160" s="17"/>
      <c r="AE160" s="17"/>
      <c r="AF160" s="17"/>
      <c r="AG160" s="17"/>
      <c r="AH160" s="17"/>
      <c r="AI160" s="17"/>
      <c r="AJ160" s="17"/>
      <c r="AK160" s="17"/>
      <c r="AL160" s="17"/>
      <c r="AM160" s="17"/>
      <c r="AN160" s="17"/>
      <c r="AO160" s="17"/>
      <c r="AP160" s="17"/>
      <c r="AQ160" s="17"/>
    </row>
    <row r="161" spans="2:43" ht="15.95" hidden="1" customHeight="1" x14ac:dyDescent="0.25">
      <c r="B161" s="754">
        <v>76</v>
      </c>
      <c r="C161" s="17"/>
      <c r="D161" s="17"/>
      <c r="E161" s="17"/>
      <c r="F161" s="17"/>
      <c r="G161" s="17"/>
      <c r="H161" s="17"/>
      <c r="I161" s="17"/>
      <c r="J161" s="17"/>
      <c r="K161" s="17"/>
      <c r="L161" s="17"/>
      <c r="M161" s="17"/>
      <c r="N161" s="17"/>
      <c r="O161" s="17"/>
      <c r="P161" s="17"/>
      <c r="Q161" s="17"/>
      <c r="R161" s="17"/>
      <c r="S161" s="17"/>
      <c r="T161" s="17"/>
      <c r="U161" s="17"/>
      <c r="V161" s="17"/>
      <c r="W161" s="17"/>
      <c r="X161" s="17"/>
      <c r="Y161" s="17"/>
      <c r="Z161" s="17"/>
      <c r="AA161" s="17"/>
      <c r="AB161" s="17"/>
      <c r="AC161" s="17"/>
      <c r="AD161" s="17"/>
      <c r="AE161" s="17"/>
      <c r="AF161" s="17"/>
      <c r="AG161" s="17"/>
      <c r="AH161" s="17"/>
      <c r="AI161" s="17"/>
      <c r="AJ161" s="17"/>
      <c r="AK161" s="17"/>
      <c r="AL161" s="17"/>
      <c r="AM161" s="17"/>
      <c r="AN161" s="17"/>
      <c r="AO161" s="17"/>
      <c r="AP161" s="17"/>
      <c r="AQ161" s="17"/>
    </row>
    <row r="162" spans="2:43" ht="15.95" hidden="1" customHeight="1" x14ac:dyDescent="0.25">
      <c r="B162" s="754"/>
      <c r="C162" s="17"/>
      <c r="D162" s="17"/>
      <c r="E162" s="17"/>
      <c r="F162" s="17"/>
      <c r="G162" s="17"/>
      <c r="H162" s="17"/>
      <c r="I162" s="17"/>
      <c r="J162" s="17"/>
      <c r="K162" s="17"/>
      <c r="L162" s="17"/>
      <c r="M162" s="17"/>
      <c r="N162" s="17"/>
      <c r="O162" s="17"/>
      <c r="P162" s="17"/>
      <c r="Q162" s="17"/>
      <c r="R162" s="17"/>
      <c r="S162" s="17"/>
      <c r="T162" s="17"/>
      <c r="U162" s="17"/>
      <c r="V162" s="17"/>
      <c r="W162" s="17"/>
      <c r="X162" s="17"/>
      <c r="Y162" s="17"/>
      <c r="Z162" s="17"/>
      <c r="AA162" s="17"/>
      <c r="AB162" s="17"/>
      <c r="AC162" s="17"/>
      <c r="AD162" s="17"/>
      <c r="AE162" s="17"/>
      <c r="AF162" s="17"/>
      <c r="AG162" s="17"/>
      <c r="AH162" s="17"/>
      <c r="AI162" s="17"/>
      <c r="AJ162" s="17"/>
      <c r="AK162" s="17"/>
      <c r="AL162" s="17"/>
      <c r="AM162" s="17"/>
      <c r="AN162" s="17"/>
      <c r="AO162" s="17"/>
      <c r="AP162" s="17"/>
      <c r="AQ162" s="17"/>
    </row>
    <row r="163" spans="2:43" ht="15.95" hidden="1" customHeight="1" x14ac:dyDescent="0.25">
      <c r="B163" s="754">
        <v>77</v>
      </c>
      <c r="C163" s="17"/>
      <c r="D163" s="17"/>
      <c r="E163" s="17"/>
      <c r="F163" s="17"/>
      <c r="G163" s="17"/>
      <c r="H163" s="17"/>
      <c r="I163" s="17"/>
      <c r="J163" s="17"/>
      <c r="K163" s="17"/>
      <c r="L163" s="17"/>
      <c r="M163" s="17"/>
      <c r="N163" s="17"/>
      <c r="O163" s="17"/>
      <c r="P163" s="17"/>
      <c r="Q163" s="17"/>
      <c r="R163" s="17"/>
      <c r="S163" s="17"/>
      <c r="T163" s="17"/>
      <c r="U163" s="17"/>
      <c r="V163" s="17"/>
      <c r="W163" s="17"/>
      <c r="X163" s="17"/>
      <c r="Y163" s="17"/>
      <c r="Z163" s="17"/>
      <c r="AA163" s="17"/>
      <c r="AB163" s="17"/>
      <c r="AC163" s="17"/>
      <c r="AD163" s="17"/>
      <c r="AE163" s="17"/>
      <c r="AF163" s="17"/>
      <c r="AG163" s="17"/>
      <c r="AH163" s="17"/>
      <c r="AI163" s="17"/>
      <c r="AJ163" s="17"/>
      <c r="AK163" s="17"/>
      <c r="AL163" s="17"/>
      <c r="AM163" s="17"/>
      <c r="AN163" s="17"/>
      <c r="AO163" s="17"/>
      <c r="AP163" s="17"/>
      <c r="AQ163" s="17"/>
    </row>
    <row r="164" spans="2:43" ht="15.95" hidden="1" customHeight="1" x14ac:dyDescent="0.25">
      <c r="B164" s="754"/>
      <c r="C164" s="17"/>
      <c r="D164" s="17"/>
      <c r="E164" s="17"/>
      <c r="F164" s="17"/>
      <c r="G164" s="17"/>
      <c r="H164" s="17"/>
      <c r="I164" s="17"/>
      <c r="J164" s="17"/>
      <c r="K164" s="17"/>
      <c r="L164" s="17"/>
      <c r="M164" s="17"/>
      <c r="N164" s="17"/>
      <c r="O164" s="17"/>
      <c r="P164" s="17"/>
      <c r="Q164" s="17"/>
      <c r="R164" s="17"/>
      <c r="S164" s="17"/>
      <c r="T164" s="17"/>
      <c r="U164" s="17"/>
      <c r="V164" s="17"/>
      <c r="W164" s="17"/>
      <c r="X164" s="17"/>
      <c r="Y164" s="17"/>
      <c r="Z164" s="17"/>
      <c r="AA164" s="17"/>
      <c r="AB164" s="17"/>
      <c r="AC164" s="17"/>
      <c r="AD164" s="17"/>
      <c r="AE164" s="17"/>
      <c r="AF164" s="17"/>
      <c r="AG164" s="17"/>
      <c r="AH164" s="17"/>
      <c r="AI164" s="17"/>
      <c r="AJ164" s="17"/>
      <c r="AK164" s="17"/>
      <c r="AL164" s="17"/>
      <c r="AM164" s="17"/>
      <c r="AN164" s="17"/>
      <c r="AO164" s="17"/>
      <c r="AP164" s="17"/>
      <c r="AQ164" s="17"/>
    </row>
    <row r="165" spans="2:43" ht="15.95" hidden="1" customHeight="1" x14ac:dyDescent="0.25">
      <c r="B165" s="754">
        <v>78</v>
      </c>
      <c r="C165" s="17"/>
      <c r="D165" s="17"/>
      <c r="E165" s="17"/>
      <c r="F165" s="17"/>
      <c r="G165" s="17"/>
      <c r="H165" s="17"/>
      <c r="I165" s="17"/>
      <c r="J165" s="17"/>
      <c r="K165" s="17"/>
      <c r="L165" s="17"/>
      <c r="M165" s="17"/>
      <c r="N165" s="17"/>
      <c r="O165" s="17"/>
      <c r="P165" s="17"/>
      <c r="Q165" s="17"/>
      <c r="R165" s="17"/>
      <c r="S165" s="17"/>
      <c r="T165" s="17"/>
      <c r="U165" s="17"/>
      <c r="V165" s="17"/>
      <c r="W165" s="17"/>
      <c r="X165" s="17"/>
      <c r="Y165" s="17"/>
      <c r="Z165" s="17"/>
      <c r="AA165" s="17"/>
      <c r="AB165" s="17"/>
      <c r="AC165" s="17"/>
      <c r="AD165" s="17"/>
      <c r="AE165" s="17"/>
      <c r="AF165" s="17"/>
      <c r="AG165" s="17"/>
      <c r="AH165" s="17"/>
      <c r="AI165" s="17"/>
      <c r="AJ165" s="17"/>
      <c r="AK165" s="17"/>
      <c r="AL165" s="17"/>
      <c r="AM165" s="17"/>
      <c r="AN165" s="17"/>
      <c r="AO165" s="17"/>
      <c r="AP165" s="17"/>
      <c r="AQ165" s="17"/>
    </row>
    <row r="166" spans="2:43" ht="15.95" hidden="1" customHeight="1" x14ac:dyDescent="0.25">
      <c r="B166" s="754"/>
      <c r="C166" s="17"/>
      <c r="D166" s="17"/>
      <c r="E166" s="17"/>
      <c r="F166" s="17"/>
      <c r="G166" s="17"/>
      <c r="H166" s="17"/>
      <c r="I166" s="17"/>
      <c r="J166" s="17"/>
      <c r="K166" s="17"/>
      <c r="L166" s="17"/>
      <c r="M166" s="17"/>
      <c r="N166" s="17"/>
      <c r="O166" s="17"/>
      <c r="P166" s="17"/>
      <c r="Q166" s="17"/>
      <c r="R166" s="17"/>
      <c r="S166" s="17"/>
      <c r="T166" s="17"/>
      <c r="U166" s="17"/>
      <c r="V166" s="17"/>
      <c r="W166" s="17"/>
      <c r="X166" s="17"/>
      <c r="Y166" s="17"/>
      <c r="Z166" s="17"/>
      <c r="AA166" s="17"/>
      <c r="AB166" s="17"/>
      <c r="AC166" s="17"/>
      <c r="AD166" s="17"/>
      <c r="AE166" s="17"/>
      <c r="AF166" s="17"/>
      <c r="AG166" s="17"/>
      <c r="AH166" s="17"/>
      <c r="AI166" s="17"/>
      <c r="AJ166" s="17"/>
      <c r="AK166" s="17"/>
      <c r="AL166" s="17"/>
      <c r="AM166" s="17"/>
      <c r="AN166" s="17"/>
      <c r="AO166" s="17"/>
      <c r="AP166" s="17"/>
      <c r="AQ166" s="17"/>
    </row>
    <row r="167" spans="2:43" ht="15.95" hidden="1" customHeight="1" x14ac:dyDescent="0.25">
      <c r="B167" s="754">
        <v>79</v>
      </c>
      <c r="C167" s="17"/>
      <c r="D167" s="17"/>
      <c r="E167" s="17"/>
      <c r="F167" s="17"/>
      <c r="G167" s="17"/>
      <c r="H167" s="17"/>
      <c r="I167" s="17"/>
      <c r="J167" s="17"/>
      <c r="K167" s="17"/>
      <c r="L167" s="17"/>
      <c r="M167" s="17"/>
      <c r="N167" s="17"/>
      <c r="O167" s="17"/>
      <c r="P167" s="17"/>
      <c r="Q167" s="17"/>
      <c r="R167" s="17"/>
      <c r="S167" s="17"/>
      <c r="T167" s="17"/>
      <c r="U167" s="17"/>
      <c r="V167" s="17"/>
      <c r="W167" s="17"/>
      <c r="X167" s="17"/>
      <c r="Y167" s="17"/>
      <c r="Z167" s="17"/>
      <c r="AA167" s="17"/>
      <c r="AB167" s="17"/>
      <c r="AC167" s="17"/>
      <c r="AD167" s="17"/>
      <c r="AE167" s="17"/>
      <c r="AF167" s="17"/>
      <c r="AG167" s="17"/>
      <c r="AH167" s="17"/>
      <c r="AI167" s="17"/>
      <c r="AJ167" s="17"/>
      <c r="AK167" s="17"/>
      <c r="AL167" s="17"/>
      <c r="AM167" s="17"/>
      <c r="AN167" s="17"/>
      <c r="AO167" s="17"/>
      <c r="AP167" s="17"/>
      <c r="AQ167" s="17"/>
    </row>
    <row r="168" spans="2:43" ht="15.95" hidden="1" customHeight="1" x14ac:dyDescent="0.25">
      <c r="B168" s="754"/>
      <c r="C168" s="17"/>
      <c r="D168" s="17"/>
      <c r="E168" s="17"/>
      <c r="F168" s="17"/>
      <c r="G168" s="17"/>
      <c r="H168" s="17"/>
      <c r="I168" s="17"/>
      <c r="J168" s="17"/>
      <c r="K168" s="17"/>
      <c r="L168" s="17"/>
      <c r="M168" s="17"/>
      <c r="N168" s="17"/>
      <c r="O168" s="17"/>
      <c r="P168" s="17"/>
      <c r="Q168" s="17"/>
      <c r="R168" s="17"/>
      <c r="S168" s="17"/>
      <c r="T168" s="17"/>
      <c r="U168" s="17"/>
      <c r="V168" s="17"/>
      <c r="W168" s="17"/>
      <c r="X168" s="17"/>
      <c r="Y168" s="17"/>
      <c r="Z168" s="17"/>
      <c r="AA168" s="17"/>
      <c r="AB168" s="17"/>
      <c r="AC168" s="17"/>
      <c r="AD168" s="17"/>
      <c r="AE168" s="17"/>
      <c r="AF168" s="17"/>
      <c r="AG168" s="17"/>
      <c r="AH168" s="17"/>
      <c r="AI168" s="17"/>
      <c r="AJ168" s="17"/>
      <c r="AK168" s="17"/>
      <c r="AL168" s="17"/>
      <c r="AM168" s="17"/>
      <c r="AN168" s="17"/>
      <c r="AO168" s="17"/>
      <c r="AP168" s="17"/>
      <c r="AQ168" s="17"/>
    </row>
    <row r="169" spans="2:43" ht="15.95" hidden="1" customHeight="1" x14ac:dyDescent="0.25">
      <c r="B169" s="754">
        <v>80</v>
      </c>
      <c r="C169" s="17"/>
      <c r="D169" s="17"/>
      <c r="E169" s="17"/>
      <c r="F169" s="17"/>
      <c r="G169" s="17"/>
      <c r="H169" s="17"/>
      <c r="I169" s="17"/>
      <c r="J169" s="17"/>
      <c r="K169" s="17"/>
      <c r="L169" s="17"/>
      <c r="M169" s="17"/>
      <c r="N169" s="17"/>
      <c r="O169" s="17"/>
      <c r="P169" s="17"/>
      <c r="Q169" s="17"/>
      <c r="R169" s="17"/>
      <c r="S169" s="17"/>
      <c r="T169" s="17"/>
      <c r="U169" s="17"/>
      <c r="V169" s="17"/>
      <c r="W169" s="17"/>
      <c r="X169" s="17"/>
      <c r="Y169" s="17"/>
      <c r="Z169" s="17"/>
      <c r="AA169" s="17"/>
      <c r="AB169" s="17"/>
      <c r="AC169" s="17"/>
      <c r="AD169" s="17"/>
      <c r="AE169" s="17"/>
      <c r="AF169" s="17"/>
      <c r="AG169" s="17"/>
      <c r="AH169" s="17"/>
      <c r="AI169" s="17"/>
      <c r="AJ169" s="17"/>
      <c r="AK169" s="17"/>
      <c r="AL169" s="17"/>
      <c r="AM169" s="17"/>
      <c r="AN169" s="17"/>
      <c r="AO169" s="17"/>
      <c r="AP169" s="17"/>
      <c r="AQ169" s="17"/>
    </row>
    <row r="170" spans="2:43" ht="15.95" hidden="1" customHeight="1" x14ac:dyDescent="0.25">
      <c r="B170" s="754"/>
      <c r="C170" s="17"/>
      <c r="D170" s="17"/>
      <c r="E170" s="17"/>
      <c r="F170" s="17"/>
      <c r="G170" s="17"/>
      <c r="H170" s="17"/>
      <c r="I170" s="17"/>
      <c r="J170" s="17"/>
      <c r="K170" s="17"/>
      <c r="L170" s="17"/>
      <c r="M170" s="17"/>
      <c r="N170" s="17"/>
      <c r="O170" s="17"/>
      <c r="P170" s="17"/>
      <c r="Q170" s="17"/>
      <c r="R170" s="17"/>
      <c r="S170" s="17"/>
      <c r="T170" s="17"/>
      <c r="U170" s="17"/>
      <c r="V170" s="17"/>
      <c r="W170" s="17"/>
      <c r="X170" s="17"/>
      <c r="Y170" s="17"/>
      <c r="Z170" s="17"/>
      <c r="AA170" s="17"/>
      <c r="AB170" s="17"/>
      <c r="AC170" s="17"/>
      <c r="AD170" s="17"/>
      <c r="AE170" s="17"/>
      <c r="AF170" s="17"/>
      <c r="AG170" s="17"/>
      <c r="AH170" s="17"/>
      <c r="AI170" s="17"/>
      <c r="AJ170" s="17"/>
      <c r="AK170" s="17"/>
      <c r="AL170" s="17"/>
      <c r="AM170" s="17"/>
      <c r="AN170" s="17"/>
      <c r="AO170" s="17"/>
      <c r="AP170" s="17"/>
      <c r="AQ170" s="17"/>
    </row>
    <row r="171" spans="2:43" ht="15.95" hidden="1" customHeight="1" x14ac:dyDescent="0.25">
      <c r="B171" s="754">
        <v>81</v>
      </c>
      <c r="C171" s="17"/>
      <c r="D171" s="17"/>
      <c r="E171" s="17"/>
      <c r="F171" s="17"/>
      <c r="G171" s="17"/>
      <c r="H171" s="17"/>
      <c r="I171" s="17"/>
      <c r="J171" s="17"/>
      <c r="K171" s="17"/>
      <c r="L171" s="17"/>
      <c r="M171" s="17"/>
      <c r="N171" s="17"/>
      <c r="O171" s="17"/>
      <c r="P171" s="17"/>
      <c r="Q171" s="17"/>
      <c r="R171" s="17"/>
      <c r="S171" s="17"/>
      <c r="T171" s="17"/>
      <c r="U171" s="17"/>
      <c r="V171" s="17"/>
      <c r="W171" s="17"/>
      <c r="X171" s="17"/>
      <c r="Y171" s="17"/>
      <c r="Z171" s="17"/>
      <c r="AA171" s="17"/>
      <c r="AB171" s="17"/>
      <c r="AC171" s="17"/>
      <c r="AD171" s="17"/>
      <c r="AE171" s="17"/>
      <c r="AF171" s="17"/>
      <c r="AG171" s="17"/>
      <c r="AH171" s="17"/>
      <c r="AI171" s="17"/>
      <c r="AJ171" s="17"/>
      <c r="AK171" s="17"/>
      <c r="AL171" s="17"/>
      <c r="AM171" s="17"/>
      <c r="AN171" s="17"/>
      <c r="AO171" s="17"/>
      <c r="AP171" s="17"/>
      <c r="AQ171" s="17"/>
    </row>
    <row r="172" spans="2:43" ht="15.95" hidden="1" customHeight="1" x14ac:dyDescent="0.25">
      <c r="B172" s="754"/>
      <c r="C172" s="17"/>
      <c r="D172" s="17"/>
      <c r="E172" s="17"/>
      <c r="F172" s="17"/>
      <c r="G172" s="17"/>
      <c r="H172" s="17"/>
      <c r="I172" s="17"/>
      <c r="J172" s="17"/>
      <c r="K172" s="17"/>
      <c r="L172" s="17"/>
      <c r="M172" s="17"/>
      <c r="N172" s="17"/>
      <c r="O172" s="17"/>
      <c r="P172" s="17"/>
      <c r="Q172" s="17"/>
      <c r="R172" s="17"/>
      <c r="S172" s="17"/>
      <c r="T172" s="17"/>
      <c r="U172" s="17"/>
      <c r="V172" s="17"/>
      <c r="W172" s="17"/>
      <c r="X172" s="17"/>
      <c r="Y172" s="17"/>
      <c r="Z172" s="17"/>
      <c r="AA172" s="17"/>
      <c r="AB172" s="17"/>
      <c r="AC172" s="17"/>
      <c r="AD172" s="17"/>
      <c r="AE172" s="17"/>
      <c r="AF172" s="17"/>
      <c r="AG172" s="17"/>
      <c r="AH172" s="17"/>
      <c r="AI172" s="17"/>
      <c r="AJ172" s="17"/>
      <c r="AK172" s="17"/>
      <c r="AL172" s="17"/>
      <c r="AM172" s="17"/>
      <c r="AN172" s="17"/>
      <c r="AO172" s="17"/>
      <c r="AP172" s="17"/>
      <c r="AQ172" s="17"/>
    </row>
    <row r="173" spans="2:43" ht="15.95" hidden="1" customHeight="1" x14ac:dyDescent="0.25">
      <c r="B173" s="754">
        <v>82</v>
      </c>
      <c r="C173" s="17"/>
      <c r="D173" s="17"/>
      <c r="E173" s="17"/>
      <c r="F173" s="17"/>
      <c r="G173" s="17"/>
      <c r="H173" s="17"/>
      <c r="I173" s="17"/>
      <c r="J173" s="17"/>
      <c r="K173" s="17"/>
      <c r="L173" s="17"/>
      <c r="M173" s="17"/>
      <c r="N173" s="17"/>
      <c r="O173" s="17"/>
      <c r="P173" s="17"/>
      <c r="Q173" s="17"/>
      <c r="R173" s="17"/>
      <c r="S173" s="17"/>
      <c r="T173" s="17"/>
      <c r="U173" s="17"/>
      <c r="V173" s="17"/>
      <c r="W173" s="17"/>
      <c r="X173" s="17"/>
      <c r="Y173" s="17"/>
      <c r="Z173" s="17"/>
      <c r="AA173" s="17"/>
      <c r="AB173" s="17"/>
      <c r="AC173" s="17"/>
      <c r="AD173" s="17"/>
      <c r="AE173" s="17"/>
      <c r="AF173" s="17"/>
      <c r="AG173" s="17"/>
      <c r="AH173" s="17"/>
      <c r="AI173" s="17"/>
      <c r="AJ173" s="17"/>
      <c r="AK173" s="17"/>
      <c r="AL173" s="17"/>
      <c r="AM173" s="17"/>
      <c r="AN173" s="17"/>
      <c r="AO173" s="17"/>
      <c r="AP173" s="17"/>
      <c r="AQ173" s="17"/>
    </row>
    <row r="174" spans="2:43" ht="15.95" hidden="1" customHeight="1" x14ac:dyDescent="0.25">
      <c r="B174" s="754"/>
      <c r="C174" s="17"/>
      <c r="D174" s="17"/>
      <c r="E174" s="17"/>
      <c r="F174" s="17"/>
      <c r="G174" s="17"/>
      <c r="H174" s="17"/>
      <c r="I174" s="17"/>
      <c r="J174" s="17"/>
      <c r="K174" s="17"/>
      <c r="L174" s="17"/>
      <c r="M174" s="17"/>
      <c r="N174" s="17"/>
      <c r="O174" s="17"/>
      <c r="P174" s="17"/>
      <c r="Q174" s="17"/>
      <c r="R174" s="17"/>
      <c r="S174" s="17"/>
      <c r="T174" s="17"/>
      <c r="U174" s="17"/>
      <c r="V174" s="17"/>
      <c r="W174" s="17"/>
      <c r="X174" s="17"/>
      <c r="Y174" s="17"/>
      <c r="Z174" s="17"/>
      <c r="AA174" s="17"/>
      <c r="AB174" s="17"/>
      <c r="AC174" s="17"/>
      <c r="AD174" s="17"/>
      <c r="AE174" s="17"/>
      <c r="AF174" s="17"/>
      <c r="AG174" s="17"/>
      <c r="AH174" s="17"/>
      <c r="AI174" s="17"/>
      <c r="AJ174" s="17"/>
      <c r="AK174" s="17"/>
      <c r="AL174" s="17"/>
      <c r="AM174" s="17"/>
      <c r="AN174" s="17"/>
      <c r="AO174" s="17"/>
      <c r="AP174" s="17"/>
      <c r="AQ174" s="17"/>
    </row>
    <row r="175" spans="2:43" ht="15.95" hidden="1" customHeight="1" x14ac:dyDescent="0.25">
      <c r="B175" s="754">
        <v>83</v>
      </c>
      <c r="C175" s="17"/>
      <c r="D175" s="17"/>
      <c r="E175" s="17"/>
      <c r="F175" s="17"/>
      <c r="G175" s="17"/>
      <c r="H175" s="17"/>
      <c r="I175" s="17"/>
      <c r="J175" s="17"/>
      <c r="K175" s="17"/>
      <c r="L175" s="17"/>
      <c r="M175" s="17"/>
      <c r="N175" s="17"/>
      <c r="O175" s="17"/>
      <c r="P175" s="17"/>
      <c r="Q175" s="17"/>
      <c r="R175" s="17"/>
      <c r="S175" s="17"/>
      <c r="T175" s="17"/>
      <c r="U175" s="17"/>
      <c r="V175" s="17"/>
      <c r="W175" s="17"/>
      <c r="X175" s="17"/>
      <c r="Y175" s="17"/>
      <c r="Z175" s="17"/>
      <c r="AA175" s="17"/>
      <c r="AB175" s="17"/>
      <c r="AC175" s="17"/>
      <c r="AD175" s="17"/>
      <c r="AE175" s="17"/>
      <c r="AF175" s="17"/>
      <c r="AG175" s="17"/>
      <c r="AH175" s="17"/>
      <c r="AI175" s="17"/>
      <c r="AJ175" s="17"/>
      <c r="AK175" s="17"/>
      <c r="AL175" s="17"/>
      <c r="AM175" s="17"/>
      <c r="AN175" s="17"/>
      <c r="AO175" s="17"/>
      <c r="AP175" s="17"/>
      <c r="AQ175" s="17"/>
    </row>
    <row r="176" spans="2:43" ht="15.95" hidden="1" customHeight="1" x14ac:dyDescent="0.25">
      <c r="B176" s="754"/>
      <c r="C176" s="17"/>
      <c r="D176" s="17"/>
      <c r="E176" s="17"/>
      <c r="F176" s="17"/>
      <c r="G176" s="17"/>
      <c r="H176" s="17"/>
      <c r="I176" s="17"/>
      <c r="J176" s="17"/>
      <c r="K176" s="17"/>
      <c r="L176" s="17"/>
      <c r="M176" s="17"/>
      <c r="N176" s="17"/>
      <c r="O176" s="17"/>
      <c r="P176" s="17"/>
      <c r="Q176" s="17"/>
      <c r="R176" s="17"/>
      <c r="S176" s="17"/>
      <c r="T176" s="17"/>
      <c r="U176" s="17"/>
      <c r="V176" s="17"/>
      <c r="W176" s="17"/>
      <c r="X176" s="17"/>
      <c r="Y176" s="17"/>
      <c r="Z176" s="17"/>
      <c r="AA176" s="17"/>
      <c r="AB176" s="17"/>
      <c r="AC176" s="17"/>
      <c r="AD176" s="17"/>
      <c r="AE176" s="17"/>
      <c r="AF176" s="17"/>
      <c r="AG176" s="17"/>
      <c r="AH176" s="17"/>
      <c r="AI176" s="17"/>
      <c r="AJ176" s="17"/>
      <c r="AK176" s="17"/>
      <c r="AL176" s="17"/>
      <c r="AM176" s="17"/>
      <c r="AN176" s="17"/>
      <c r="AO176" s="17"/>
      <c r="AP176" s="17"/>
      <c r="AQ176" s="17"/>
    </row>
    <row r="177" spans="2:78" ht="15.95" hidden="1" customHeight="1" x14ac:dyDescent="0.25">
      <c r="B177" s="754">
        <v>84</v>
      </c>
      <c r="C177" s="17"/>
      <c r="D177" s="17"/>
      <c r="E177" s="17"/>
      <c r="F177" s="17"/>
      <c r="G177" s="17"/>
      <c r="H177" s="17"/>
      <c r="I177" s="17"/>
      <c r="J177" s="17"/>
      <c r="K177" s="17"/>
      <c r="L177" s="17"/>
      <c r="M177" s="17"/>
      <c r="N177" s="17"/>
      <c r="O177" s="17"/>
      <c r="P177" s="17"/>
      <c r="Q177" s="17"/>
      <c r="R177" s="17"/>
      <c r="S177" s="17"/>
      <c r="T177" s="17"/>
      <c r="U177" s="17"/>
      <c r="V177" s="17"/>
      <c r="W177" s="17"/>
      <c r="X177" s="17"/>
      <c r="Y177" s="17"/>
      <c r="Z177" s="17"/>
      <c r="AA177" s="17"/>
      <c r="AB177" s="17"/>
      <c r="AC177" s="17"/>
      <c r="AD177" s="17"/>
      <c r="AE177" s="17"/>
      <c r="AF177" s="17"/>
      <c r="AG177" s="17"/>
      <c r="AH177" s="17"/>
      <c r="AI177" s="17"/>
      <c r="AJ177" s="17"/>
      <c r="AK177" s="17"/>
      <c r="AL177" s="17"/>
      <c r="AM177" s="17"/>
      <c r="AN177" s="17"/>
      <c r="AO177" s="17"/>
      <c r="AP177" s="17"/>
      <c r="AQ177" s="17"/>
    </row>
    <row r="178" spans="2:78" ht="15.95" hidden="1" customHeight="1" x14ac:dyDescent="0.25">
      <c r="B178" s="754"/>
      <c r="C178" s="17"/>
      <c r="D178" s="17"/>
      <c r="E178" s="17"/>
      <c r="F178" s="17"/>
      <c r="G178" s="17"/>
      <c r="H178" s="17"/>
      <c r="I178" s="17"/>
      <c r="J178" s="17"/>
      <c r="K178" s="17"/>
      <c r="L178" s="17"/>
      <c r="M178" s="17"/>
      <c r="N178" s="17"/>
      <c r="O178" s="17"/>
      <c r="P178" s="17"/>
      <c r="Q178" s="17"/>
      <c r="R178" s="17"/>
      <c r="S178" s="17"/>
      <c r="T178" s="17"/>
      <c r="U178" s="17"/>
      <c r="V178" s="17"/>
      <c r="W178" s="17"/>
      <c r="X178" s="17"/>
      <c r="Y178" s="17"/>
      <c r="Z178" s="17"/>
      <c r="AA178" s="17"/>
      <c r="AB178" s="17"/>
      <c r="AC178" s="17"/>
      <c r="AD178" s="17"/>
      <c r="AE178" s="17"/>
      <c r="AF178" s="17"/>
      <c r="AG178" s="17"/>
      <c r="AH178" s="17"/>
      <c r="AI178" s="17"/>
      <c r="AJ178" s="17"/>
      <c r="AK178" s="17"/>
      <c r="AL178" s="17"/>
      <c r="AM178" s="17"/>
      <c r="AN178" s="17"/>
      <c r="AO178" s="17"/>
      <c r="AP178" s="17"/>
      <c r="AQ178" s="17"/>
    </row>
    <row r="179" spans="2:78" ht="15.95" hidden="1" customHeight="1" x14ac:dyDescent="0.25">
      <c r="B179" s="754">
        <v>85</v>
      </c>
      <c r="C179" s="17"/>
      <c r="D179" s="17"/>
      <c r="E179" s="17"/>
      <c r="F179" s="17"/>
      <c r="G179" s="17"/>
      <c r="H179" s="17"/>
      <c r="I179" s="17"/>
      <c r="J179" s="17"/>
      <c r="K179" s="17"/>
      <c r="L179" s="17"/>
      <c r="M179" s="17"/>
      <c r="N179" s="17"/>
      <c r="O179" s="17"/>
      <c r="P179" s="17"/>
      <c r="Q179" s="17"/>
      <c r="R179" s="17"/>
      <c r="S179" s="17"/>
      <c r="T179" s="17"/>
      <c r="U179" s="17"/>
      <c r="V179" s="17"/>
      <c r="W179" s="17"/>
      <c r="X179" s="17"/>
      <c r="Y179" s="17"/>
      <c r="Z179" s="17"/>
      <c r="AA179" s="17"/>
      <c r="AB179" s="17"/>
      <c r="AC179" s="17"/>
      <c r="AD179" s="17"/>
      <c r="AE179" s="17"/>
      <c r="AF179" s="17"/>
      <c r="AG179" s="17"/>
      <c r="AH179" s="17"/>
      <c r="AI179" s="17"/>
      <c r="AJ179" s="17"/>
      <c r="AK179" s="17"/>
      <c r="AL179" s="17"/>
      <c r="AM179" s="17"/>
      <c r="AN179" s="17"/>
      <c r="AO179" s="17"/>
      <c r="AP179" s="17"/>
      <c r="AQ179" s="17"/>
    </row>
    <row r="180" spans="2:78" ht="15.95" hidden="1" customHeight="1" x14ac:dyDescent="0.25">
      <c r="B180" s="754"/>
      <c r="C180" s="17"/>
      <c r="D180" s="17"/>
      <c r="E180" s="17"/>
      <c r="F180" s="17"/>
      <c r="G180" s="17"/>
      <c r="H180" s="17"/>
      <c r="I180" s="17"/>
      <c r="J180" s="17"/>
      <c r="K180" s="17"/>
      <c r="L180" s="17"/>
      <c r="M180" s="17"/>
      <c r="N180" s="17"/>
      <c r="O180" s="17"/>
      <c r="P180" s="17"/>
      <c r="Q180" s="17"/>
      <c r="R180" s="17"/>
      <c r="S180" s="17"/>
      <c r="T180" s="17"/>
      <c r="U180" s="17"/>
      <c r="V180" s="17"/>
      <c r="W180" s="17"/>
      <c r="X180" s="17"/>
      <c r="Y180" s="17"/>
      <c r="Z180" s="17"/>
      <c r="AA180" s="17"/>
      <c r="AB180" s="17"/>
      <c r="AC180" s="17"/>
      <c r="AD180" s="17"/>
      <c r="AE180" s="17"/>
      <c r="AF180" s="17"/>
      <c r="AG180" s="17"/>
      <c r="AH180" s="17"/>
      <c r="AI180" s="17"/>
      <c r="AJ180" s="17"/>
      <c r="AK180" s="17"/>
      <c r="AL180" s="17"/>
      <c r="AM180" s="17"/>
      <c r="AN180" s="17"/>
      <c r="AO180" s="17"/>
      <c r="AP180" s="17"/>
      <c r="AQ180" s="17"/>
    </row>
    <row r="181" spans="2:78" ht="15.95" hidden="1" customHeight="1" x14ac:dyDescent="0.25">
      <c r="B181" s="754">
        <v>86</v>
      </c>
      <c r="C181" s="17"/>
      <c r="D181" s="17"/>
      <c r="E181" s="17"/>
      <c r="F181" s="17"/>
      <c r="G181" s="17"/>
      <c r="H181" s="17"/>
      <c r="I181" s="17"/>
      <c r="J181" s="17"/>
      <c r="K181" s="17"/>
      <c r="L181" s="17"/>
      <c r="M181" s="17"/>
      <c r="N181" s="17"/>
      <c r="O181" s="17"/>
      <c r="P181" s="17"/>
      <c r="Q181" s="17"/>
      <c r="R181" s="17"/>
      <c r="S181" s="17"/>
      <c r="T181" s="17"/>
      <c r="U181" s="17"/>
      <c r="V181" s="17"/>
      <c r="W181" s="17"/>
      <c r="X181" s="17"/>
      <c r="Y181" s="17"/>
      <c r="Z181" s="17"/>
      <c r="AA181" s="17"/>
      <c r="AB181" s="17"/>
      <c r="AC181" s="17"/>
      <c r="AD181" s="17"/>
      <c r="AE181" s="17"/>
      <c r="AF181" s="17"/>
      <c r="AG181" s="17"/>
      <c r="AH181" s="17"/>
      <c r="AI181" s="17"/>
      <c r="AJ181" s="17"/>
      <c r="AK181" s="17"/>
      <c r="AL181" s="17"/>
      <c r="AM181" s="17"/>
      <c r="AN181" s="17"/>
      <c r="AO181" s="17"/>
      <c r="AP181" s="17"/>
      <c r="AQ181" s="17"/>
    </row>
    <row r="182" spans="2:78" ht="15.95" hidden="1" customHeight="1" x14ac:dyDescent="0.25">
      <c r="B182" s="754"/>
      <c r="C182" s="17"/>
      <c r="D182" s="17"/>
      <c r="E182" s="17"/>
      <c r="F182" s="17"/>
      <c r="G182" s="17"/>
      <c r="H182" s="17"/>
      <c r="I182" s="17"/>
      <c r="J182" s="17"/>
      <c r="K182" s="17"/>
      <c r="L182" s="17"/>
      <c r="M182" s="17"/>
      <c r="N182" s="17"/>
      <c r="O182" s="17"/>
      <c r="P182" s="17"/>
      <c r="Q182" s="17"/>
      <c r="R182" s="17"/>
      <c r="S182" s="17"/>
      <c r="T182" s="17"/>
      <c r="U182" s="17"/>
      <c r="V182" s="17"/>
      <c r="W182" s="17"/>
      <c r="X182" s="17"/>
      <c r="Y182" s="17"/>
      <c r="Z182" s="17"/>
      <c r="AA182" s="17"/>
      <c r="AB182" s="17"/>
      <c r="AC182" s="17"/>
      <c r="AD182" s="17"/>
      <c r="AE182" s="17"/>
      <c r="AF182" s="17"/>
      <c r="AG182" s="17"/>
      <c r="AH182" s="17"/>
      <c r="AI182" s="17"/>
      <c r="AJ182" s="17"/>
      <c r="AK182" s="17"/>
      <c r="AL182" s="17"/>
      <c r="AM182" s="17"/>
      <c r="AN182" s="17"/>
      <c r="AO182" s="17"/>
      <c r="AP182" s="17"/>
      <c r="AQ182" s="17"/>
    </row>
    <row r="183" spans="2:78" ht="15.95" hidden="1" customHeight="1" x14ac:dyDescent="0.25">
      <c r="B183" s="754">
        <v>87</v>
      </c>
      <c r="C183" s="17"/>
      <c r="D183" s="17"/>
      <c r="E183" s="17"/>
      <c r="F183" s="17"/>
      <c r="G183" s="17"/>
      <c r="H183" s="17"/>
      <c r="I183" s="17"/>
      <c r="J183" s="17"/>
      <c r="K183" s="17"/>
      <c r="L183" s="17"/>
      <c r="M183" s="17"/>
      <c r="N183" s="17"/>
      <c r="O183" s="17"/>
      <c r="P183" s="17"/>
      <c r="Q183" s="17"/>
      <c r="R183" s="17"/>
      <c r="S183" s="17"/>
      <c r="T183" s="17"/>
      <c r="U183" s="17"/>
      <c r="V183" s="17"/>
      <c r="W183" s="17"/>
      <c r="X183" s="17"/>
      <c r="Y183" s="17"/>
      <c r="Z183" s="17"/>
      <c r="AA183" s="17"/>
      <c r="AB183" s="17"/>
      <c r="AC183" s="17"/>
      <c r="AD183" s="17"/>
      <c r="AE183" s="17"/>
      <c r="AF183" s="17"/>
      <c r="AG183" s="17"/>
      <c r="AH183" s="17"/>
      <c r="AI183" s="17"/>
      <c r="AJ183" s="17"/>
      <c r="AK183" s="17"/>
      <c r="AL183" s="17"/>
      <c r="AM183" s="17"/>
      <c r="AN183" s="17"/>
      <c r="AO183" s="17"/>
      <c r="AP183" s="17"/>
      <c r="AQ183" s="17"/>
    </row>
    <row r="184" spans="2:78" ht="15.95" hidden="1" customHeight="1" x14ac:dyDescent="0.25">
      <c r="B184" s="754"/>
      <c r="C184" s="17"/>
      <c r="D184" s="17"/>
      <c r="E184" s="17"/>
      <c r="F184" s="17"/>
      <c r="G184" s="17"/>
      <c r="H184" s="17"/>
      <c r="I184" s="17"/>
      <c r="J184" s="17"/>
      <c r="K184" s="17"/>
      <c r="L184" s="17"/>
      <c r="M184" s="17"/>
      <c r="N184" s="17"/>
      <c r="O184" s="17"/>
      <c r="P184" s="17"/>
      <c r="Q184" s="17"/>
      <c r="R184" s="17"/>
      <c r="S184" s="17"/>
      <c r="T184" s="17"/>
      <c r="U184" s="17"/>
      <c r="V184" s="17"/>
      <c r="W184" s="17"/>
      <c r="X184" s="17"/>
      <c r="Y184" s="17"/>
      <c r="Z184" s="17"/>
      <c r="AA184" s="17"/>
      <c r="AB184" s="17"/>
      <c r="AC184" s="17"/>
      <c r="AD184" s="17"/>
      <c r="AE184" s="17"/>
      <c r="AF184" s="17"/>
      <c r="AG184" s="17"/>
      <c r="AH184" s="17"/>
      <c r="AI184" s="17"/>
      <c r="AJ184" s="17"/>
      <c r="AK184" s="17"/>
      <c r="AL184" s="17"/>
      <c r="AM184" s="17"/>
      <c r="AN184" s="17"/>
      <c r="AO184" s="17"/>
      <c r="AP184" s="17"/>
      <c r="AQ184" s="17"/>
    </row>
    <row r="185" spans="2:78" ht="15.95" hidden="1" customHeight="1" x14ac:dyDescent="0.25">
      <c r="B185" s="754">
        <v>88</v>
      </c>
      <c r="C185" s="17"/>
      <c r="D185" s="17"/>
      <c r="E185" s="17"/>
      <c r="F185" s="17"/>
      <c r="G185" s="17"/>
      <c r="H185" s="17"/>
      <c r="I185" s="17"/>
      <c r="J185" s="17"/>
      <c r="K185" s="17"/>
      <c r="L185" s="17"/>
      <c r="M185" s="17"/>
      <c r="N185" s="17"/>
      <c r="O185" s="17"/>
      <c r="P185" s="17"/>
      <c r="Q185" s="17"/>
      <c r="R185" s="17"/>
      <c r="S185" s="17"/>
      <c r="T185" s="17"/>
      <c r="U185" s="17"/>
      <c r="V185" s="17"/>
      <c r="W185" s="17"/>
      <c r="X185" s="17"/>
      <c r="Y185" s="17"/>
      <c r="Z185" s="17"/>
      <c r="AA185" s="17"/>
      <c r="AB185" s="17"/>
      <c r="AC185" s="17"/>
      <c r="AD185" s="17"/>
      <c r="AE185" s="17"/>
      <c r="AF185" s="17"/>
      <c r="AG185" s="17"/>
      <c r="AH185" s="17"/>
      <c r="AI185" s="17"/>
      <c r="AJ185" s="17"/>
      <c r="AK185" s="17"/>
      <c r="AL185" s="17"/>
      <c r="AM185" s="17"/>
      <c r="AN185" s="17"/>
      <c r="AO185" s="17"/>
      <c r="AP185" s="17"/>
      <c r="AQ185" s="17"/>
    </row>
    <row r="186" spans="2:78" ht="15.95" hidden="1" customHeight="1" x14ac:dyDescent="0.25">
      <c r="B186" s="754"/>
      <c r="C186" s="17"/>
      <c r="D186" s="17"/>
      <c r="E186" s="17"/>
      <c r="F186" s="17"/>
      <c r="G186" s="17"/>
      <c r="H186" s="17"/>
      <c r="I186" s="17"/>
      <c r="J186" s="17"/>
      <c r="K186" s="17"/>
      <c r="L186" s="17"/>
      <c r="M186" s="17"/>
      <c r="N186" s="17"/>
      <c r="O186" s="17"/>
      <c r="P186" s="17"/>
      <c r="Q186" s="17"/>
      <c r="R186" s="17"/>
      <c r="S186" s="17"/>
      <c r="T186" s="17"/>
      <c r="U186" s="17"/>
      <c r="V186" s="17"/>
      <c r="W186" s="17"/>
      <c r="X186" s="17"/>
      <c r="Y186" s="17"/>
      <c r="Z186" s="17"/>
      <c r="AA186" s="17"/>
      <c r="AB186" s="17"/>
      <c r="AC186" s="17"/>
      <c r="AD186" s="17"/>
      <c r="AE186" s="17"/>
      <c r="AF186" s="17"/>
      <c r="AG186" s="17"/>
      <c r="AH186" s="17"/>
      <c r="AI186" s="17"/>
      <c r="AJ186" s="17"/>
      <c r="AK186" s="17"/>
      <c r="AL186" s="17"/>
      <c r="AM186" s="17"/>
      <c r="AN186" s="17"/>
      <c r="AO186" s="17"/>
      <c r="AP186" s="17"/>
      <c r="AQ186" s="17"/>
    </row>
    <row r="187" spans="2:78" ht="15.95" hidden="1" customHeight="1" x14ac:dyDescent="0.25">
      <c r="B187" s="754">
        <v>89</v>
      </c>
      <c r="C187" s="17"/>
      <c r="D187" s="17"/>
      <c r="E187" s="17"/>
      <c r="F187" s="17"/>
      <c r="G187" s="17"/>
      <c r="H187" s="17"/>
      <c r="I187" s="17"/>
      <c r="J187" s="17"/>
      <c r="K187" s="17"/>
      <c r="L187" s="17"/>
      <c r="M187" s="17"/>
      <c r="N187" s="17"/>
      <c r="O187" s="17"/>
      <c r="P187" s="17"/>
      <c r="Q187" s="17"/>
      <c r="R187" s="17"/>
      <c r="S187" s="17"/>
      <c r="T187" s="17"/>
      <c r="U187" s="17"/>
      <c r="V187" s="17"/>
      <c r="W187" s="17"/>
      <c r="X187" s="17"/>
      <c r="Y187" s="17"/>
      <c r="Z187" s="17"/>
      <c r="AA187" s="17"/>
      <c r="AB187" s="17"/>
      <c r="AC187" s="17"/>
      <c r="AD187" s="17"/>
      <c r="AE187" s="17"/>
      <c r="AF187" s="17"/>
      <c r="AG187" s="17"/>
      <c r="AH187" s="17"/>
      <c r="AI187" s="17"/>
      <c r="AJ187" s="17"/>
      <c r="AK187" s="17"/>
      <c r="AL187" s="17"/>
      <c r="AM187" s="17"/>
      <c r="AN187" s="17"/>
      <c r="AO187" s="17"/>
      <c r="AP187" s="17"/>
      <c r="AQ187" s="17"/>
    </row>
    <row r="188" spans="2:78" ht="15.95" hidden="1" customHeight="1" x14ac:dyDescent="0.25">
      <c r="B188" s="754"/>
      <c r="C188" s="17"/>
      <c r="D188" s="17"/>
      <c r="E188" s="17"/>
      <c r="F188" s="17"/>
      <c r="G188" s="17"/>
      <c r="H188" s="17"/>
      <c r="I188" s="17"/>
      <c r="J188" s="17"/>
      <c r="K188" s="17"/>
      <c r="L188" s="17"/>
      <c r="M188" s="17"/>
      <c r="N188" s="17"/>
      <c r="O188" s="17"/>
      <c r="P188" s="17"/>
      <c r="Q188" s="17"/>
      <c r="R188" s="17"/>
      <c r="S188" s="17"/>
      <c r="T188" s="17"/>
      <c r="U188" s="17"/>
      <c r="V188" s="17"/>
      <c r="W188" s="17"/>
      <c r="X188" s="17"/>
      <c r="Y188" s="17"/>
      <c r="Z188" s="17"/>
      <c r="AA188" s="17"/>
      <c r="AB188" s="17"/>
      <c r="AC188" s="17"/>
      <c r="AD188" s="17"/>
      <c r="AE188" s="17"/>
      <c r="AF188" s="17"/>
      <c r="AG188" s="17"/>
      <c r="AH188" s="17"/>
      <c r="AI188" s="17"/>
      <c r="AJ188" s="17"/>
      <c r="AK188" s="17"/>
      <c r="AL188" s="17"/>
      <c r="AM188" s="17"/>
      <c r="AN188" s="17"/>
      <c r="AO188" s="17"/>
      <c r="AP188" s="17"/>
      <c r="AQ188" s="17"/>
    </row>
    <row r="189" spans="2:78" s="67" customFormat="1" ht="15.95" hidden="1" customHeight="1" x14ac:dyDescent="0.25">
      <c r="B189" s="500"/>
      <c r="C189" s="17"/>
      <c r="D189" s="17"/>
      <c r="E189" s="17"/>
      <c r="F189" s="17"/>
      <c r="G189" s="17"/>
      <c r="H189" s="17"/>
      <c r="I189" s="17"/>
      <c r="J189" s="17"/>
      <c r="K189" s="17"/>
      <c r="L189" s="17"/>
      <c r="M189" s="17"/>
      <c r="N189" s="17"/>
      <c r="O189" s="17"/>
      <c r="P189" s="17"/>
      <c r="Q189" s="17"/>
      <c r="R189" s="17"/>
      <c r="S189" s="17"/>
      <c r="T189" s="17"/>
      <c r="U189" s="17"/>
      <c r="V189" s="17"/>
      <c r="W189" s="17"/>
      <c r="X189" s="17"/>
      <c r="Y189" s="17"/>
      <c r="Z189" s="17"/>
      <c r="AA189" s="17"/>
      <c r="AB189" s="17"/>
      <c r="AC189" s="17"/>
      <c r="AD189" s="17"/>
      <c r="AE189" s="17"/>
      <c r="AF189" s="17"/>
      <c r="AG189" s="17"/>
      <c r="AH189" s="17"/>
      <c r="AI189" s="17"/>
      <c r="AJ189" s="17"/>
      <c r="AK189" s="17"/>
      <c r="AL189" s="17"/>
      <c r="AM189" s="17"/>
      <c r="AN189" s="17"/>
      <c r="AO189" s="17"/>
      <c r="AP189" s="17"/>
      <c r="AQ189" s="17"/>
      <c r="AS189" s="145"/>
      <c r="AT189" s="145"/>
      <c r="AU189" s="145"/>
      <c r="AV189" s="145"/>
      <c r="AW189" s="145"/>
      <c r="AX189" s="145"/>
      <c r="AY189" s="145"/>
      <c r="AZ189" s="145"/>
      <c r="BA189" s="145"/>
      <c r="BB189" s="145"/>
      <c r="BC189" s="145"/>
      <c r="BD189" s="145"/>
      <c r="BE189" s="145"/>
      <c r="BF189" s="145"/>
      <c r="BG189" s="145"/>
      <c r="BH189" s="145"/>
      <c r="BI189" s="145"/>
      <c r="BJ189" s="145"/>
      <c r="BK189" s="145"/>
      <c r="BL189" s="145"/>
      <c r="BM189" s="145"/>
      <c r="BN189" s="145"/>
      <c r="BO189" s="145"/>
      <c r="BP189" s="145"/>
      <c r="BQ189" s="145"/>
      <c r="BR189" s="145"/>
      <c r="BS189" s="145"/>
      <c r="BT189" s="145"/>
      <c r="BU189" s="145"/>
      <c r="BV189" s="145"/>
      <c r="BW189" s="145"/>
      <c r="BX189" s="145"/>
      <c r="BY189" s="145"/>
      <c r="BZ189" s="145"/>
    </row>
    <row r="190" spans="2:78" s="67" customFormat="1" ht="15.95" hidden="1" customHeight="1" x14ac:dyDescent="0.25">
      <c r="B190" s="500"/>
      <c r="C190" s="17"/>
      <c r="D190" s="17"/>
      <c r="E190" s="17"/>
      <c r="F190" s="17"/>
      <c r="G190" s="17"/>
      <c r="H190" s="17"/>
      <c r="I190" s="17"/>
      <c r="J190" s="17"/>
      <c r="K190" s="17"/>
      <c r="L190" s="17"/>
      <c r="M190" s="17"/>
      <c r="N190" s="17"/>
      <c r="O190" s="17"/>
      <c r="P190" s="17"/>
      <c r="Q190" s="17"/>
      <c r="R190" s="17"/>
      <c r="S190" s="17"/>
      <c r="T190" s="17"/>
      <c r="U190" s="17"/>
      <c r="V190" s="17"/>
      <c r="W190" s="17"/>
      <c r="X190" s="17"/>
      <c r="Y190" s="17"/>
      <c r="Z190" s="17"/>
      <c r="AA190" s="17"/>
      <c r="AB190" s="17"/>
      <c r="AC190" s="17"/>
      <c r="AD190" s="17"/>
      <c r="AE190" s="17"/>
      <c r="AF190" s="17"/>
      <c r="AG190" s="17"/>
      <c r="AH190" s="17"/>
      <c r="AI190" s="17"/>
      <c r="AJ190" s="17"/>
      <c r="AK190" s="17"/>
      <c r="AL190" s="17"/>
      <c r="AM190" s="17"/>
      <c r="AN190" s="17"/>
      <c r="AO190" s="17"/>
      <c r="AP190" s="17"/>
      <c r="AQ190" s="17"/>
      <c r="AS190" s="145"/>
      <c r="AT190" s="145"/>
      <c r="AU190" s="145"/>
      <c r="AV190" s="145"/>
      <c r="AW190" s="145"/>
      <c r="AX190" s="145"/>
      <c r="AY190" s="145"/>
      <c r="AZ190" s="145"/>
      <c r="BA190" s="145"/>
      <c r="BB190" s="145"/>
      <c r="BC190" s="145"/>
      <c r="BD190" s="145"/>
      <c r="BE190" s="145"/>
      <c r="BF190" s="145"/>
      <c r="BG190" s="145"/>
      <c r="BH190" s="145"/>
      <c r="BI190" s="145"/>
      <c r="BJ190" s="145"/>
      <c r="BK190" s="145"/>
      <c r="BL190" s="145"/>
      <c r="BM190" s="145"/>
      <c r="BN190" s="145"/>
      <c r="BO190" s="145"/>
      <c r="BP190" s="145"/>
      <c r="BQ190" s="145"/>
      <c r="BR190" s="145"/>
      <c r="BS190" s="145"/>
      <c r="BT190" s="145"/>
      <c r="BU190" s="145"/>
      <c r="BV190" s="145"/>
      <c r="BW190" s="145"/>
      <c r="BX190" s="145"/>
      <c r="BY190" s="145"/>
      <c r="BZ190" s="145"/>
    </row>
    <row r="191" spans="2:78" s="67" customFormat="1" ht="15.95" hidden="1" customHeight="1" x14ac:dyDescent="0.25">
      <c r="B191" s="500"/>
      <c r="C191" s="17"/>
      <c r="D191" s="17"/>
      <c r="E191" s="17"/>
      <c r="F191" s="17"/>
      <c r="G191" s="17"/>
      <c r="H191" s="17"/>
      <c r="I191" s="17"/>
      <c r="J191" s="17"/>
      <c r="K191" s="17"/>
      <c r="L191" s="17"/>
      <c r="M191" s="17"/>
      <c r="N191" s="17"/>
      <c r="O191" s="17"/>
      <c r="P191" s="17"/>
      <c r="Q191" s="17"/>
      <c r="R191" s="17"/>
      <c r="S191" s="17"/>
      <c r="T191" s="17"/>
      <c r="U191" s="17"/>
      <c r="V191" s="17"/>
      <c r="W191" s="17"/>
      <c r="X191" s="17"/>
      <c r="Y191" s="17"/>
      <c r="Z191" s="17"/>
      <c r="AA191" s="17"/>
      <c r="AB191" s="17"/>
      <c r="AC191" s="17"/>
      <c r="AD191" s="17"/>
      <c r="AE191" s="17"/>
      <c r="AF191" s="17"/>
      <c r="AG191" s="17"/>
      <c r="AH191" s="17"/>
      <c r="AI191" s="17"/>
      <c r="AJ191" s="17"/>
      <c r="AK191" s="17"/>
      <c r="AL191" s="17"/>
      <c r="AM191" s="17"/>
      <c r="AN191" s="17"/>
      <c r="AO191" s="17"/>
      <c r="AP191" s="17"/>
      <c r="AQ191" s="17"/>
      <c r="AS191" s="145"/>
      <c r="AT191" s="145"/>
      <c r="AU191" s="145"/>
      <c r="AV191" s="145"/>
      <c r="AW191" s="145"/>
      <c r="AX191" s="145"/>
      <c r="AY191" s="145"/>
      <c r="AZ191" s="145"/>
      <c r="BA191" s="145"/>
      <c r="BB191" s="145"/>
      <c r="BC191" s="145"/>
      <c r="BD191" s="145"/>
      <c r="BE191" s="145"/>
      <c r="BF191" s="145"/>
      <c r="BG191" s="145"/>
      <c r="BH191" s="145"/>
      <c r="BI191" s="145"/>
      <c r="BJ191" s="145"/>
      <c r="BK191" s="145"/>
      <c r="BL191" s="145"/>
      <c r="BM191" s="145"/>
      <c r="BN191" s="145"/>
      <c r="BO191" s="145"/>
      <c r="BP191" s="145"/>
      <c r="BQ191" s="145"/>
      <c r="BR191" s="145"/>
      <c r="BS191" s="145"/>
      <c r="BT191" s="145"/>
      <c r="BU191" s="145"/>
      <c r="BV191" s="145"/>
      <c r="BW191" s="145"/>
      <c r="BX191" s="145"/>
      <c r="BY191" s="145"/>
      <c r="BZ191" s="145"/>
    </row>
    <row r="192" spans="2:78" ht="15.95" hidden="1" customHeight="1" x14ac:dyDescent="0.25">
      <c r="B192" s="754">
        <v>90</v>
      </c>
      <c r="C192" s="17"/>
      <c r="D192" s="17"/>
      <c r="E192" s="17"/>
      <c r="F192" s="17"/>
      <c r="G192" s="17"/>
      <c r="H192" s="17"/>
      <c r="I192" s="17"/>
      <c r="J192" s="17"/>
      <c r="K192" s="17"/>
      <c r="L192" s="17"/>
      <c r="M192" s="17"/>
      <c r="N192" s="17"/>
      <c r="O192" s="17"/>
      <c r="P192" s="17"/>
      <c r="Q192" s="17"/>
      <c r="R192" s="17"/>
      <c r="S192" s="17"/>
      <c r="T192" s="17"/>
      <c r="U192" s="17"/>
      <c r="V192" s="17"/>
      <c r="W192" s="17"/>
      <c r="X192" s="17"/>
      <c r="Y192" s="17"/>
      <c r="Z192" s="17"/>
      <c r="AA192" s="17"/>
      <c r="AB192" s="17"/>
      <c r="AC192" s="17"/>
      <c r="AD192" s="17"/>
      <c r="AE192" s="17"/>
      <c r="AF192" s="17"/>
      <c r="AG192" s="17"/>
      <c r="AH192" s="17"/>
      <c r="AI192" s="17"/>
      <c r="AJ192" s="17"/>
      <c r="AK192" s="17"/>
      <c r="AL192" s="17"/>
      <c r="AM192" s="17"/>
      <c r="AN192" s="17"/>
      <c r="AO192" s="17"/>
      <c r="AP192" s="17"/>
      <c r="AQ192" s="17"/>
    </row>
    <row r="193" spans="2:78" s="67" customFormat="1" ht="15.95" hidden="1" customHeight="1" x14ac:dyDescent="0.25">
      <c r="B193" s="754"/>
      <c r="C193" s="17"/>
      <c r="D193" s="17"/>
      <c r="E193" s="17"/>
      <c r="F193" s="17"/>
      <c r="G193" s="17"/>
      <c r="H193" s="17"/>
      <c r="I193" s="17"/>
      <c r="J193" s="17"/>
      <c r="K193" s="17"/>
      <c r="L193" s="17"/>
      <c r="M193" s="17"/>
      <c r="N193" s="17"/>
      <c r="O193" s="17"/>
      <c r="P193" s="17"/>
      <c r="Q193" s="17"/>
      <c r="R193" s="17"/>
      <c r="S193" s="17"/>
      <c r="T193" s="17"/>
      <c r="U193" s="17"/>
      <c r="V193" s="17"/>
      <c r="W193" s="17"/>
      <c r="X193" s="17"/>
      <c r="Y193" s="17"/>
      <c r="Z193" s="17"/>
      <c r="AA193" s="17"/>
      <c r="AB193" s="17"/>
      <c r="AC193" s="17"/>
      <c r="AD193" s="17"/>
      <c r="AE193" s="17"/>
      <c r="AF193" s="17"/>
      <c r="AG193" s="17"/>
      <c r="AH193" s="17"/>
      <c r="AI193" s="17"/>
      <c r="AJ193" s="17"/>
      <c r="AK193" s="17"/>
      <c r="AL193" s="17"/>
      <c r="AM193" s="17"/>
      <c r="AN193" s="17"/>
      <c r="AO193" s="17"/>
      <c r="AP193" s="17"/>
      <c r="AQ193" s="17"/>
      <c r="AS193" s="145"/>
      <c r="AT193" s="145"/>
      <c r="AU193" s="145"/>
      <c r="AV193" s="145"/>
      <c r="AW193" s="145"/>
      <c r="AX193" s="145"/>
      <c r="AY193" s="145"/>
      <c r="AZ193" s="145"/>
      <c r="BA193" s="145"/>
      <c r="BB193" s="145"/>
      <c r="BC193" s="145"/>
      <c r="BD193" s="145"/>
      <c r="BE193" s="145"/>
      <c r="BF193" s="145"/>
      <c r="BG193" s="145"/>
      <c r="BH193" s="145"/>
      <c r="BI193" s="145"/>
      <c r="BJ193" s="145"/>
      <c r="BK193" s="145"/>
      <c r="BL193" s="145"/>
      <c r="BM193" s="145"/>
      <c r="BN193" s="145"/>
      <c r="BO193" s="145"/>
      <c r="BP193" s="145"/>
      <c r="BQ193" s="145"/>
      <c r="BR193" s="145"/>
      <c r="BS193" s="145"/>
      <c r="BT193" s="145"/>
      <c r="BU193" s="145"/>
      <c r="BV193" s="145"/>
      <c r="BW193" s="145"/>
      <c r="BX193" s="145"/>
      <c r="BY193" s="145"/>
      <c r="BZ193" s="145"/>
    </row>
    <row r="194" spans="2:78" s="67" customFormat="1" ht="15.95" hidden="1" customHeight="1" x14ac:dyDescent="0.25">
      <c r="B194" s="754"/>
      <c r="C194" s="17"/>
      <c r="D194" s="17"/>
      <c r="E194" s="17"/>
      <c r="F194" s="17"/>
      <c r="G194" s="17"/>
      <c r="H194" s="17"/>
      <c r="I194" s="17"/>
      <c r="J194" s="17"/>
      <c r="K194" s="17"/>
      <c r="L194" s="17"/>
      <c r="M194" s="17"/>
      <c r="N194" s="17"/>
      <c r="O194" s="17"/>
      <c r="P194" s="17"/>
      <c r="Q194" s="17"/>
      <c r="R194" s="17"/>
      <c r="S194" s="17"/>
      <c r="T194" s="17"/>
      <c r="U194" s="17"/>
      <c r="V194" s="17"/>
      <c r="W194" s="17"/>
      <c r="X194" s="17"/>
      <c r="Y194" s="17"/>
      <c r="Z194" s="17"/>
      <c r="AA194" s="17"/>
      <c r="AB194" s="17"/>
      <c r="AC194" s="17"/>
      <c r="AD194" s="17"/>
      <c r="AE194" s="17"/>
      <c r="AF194" s="17"/>
      <c r="AG194" s="17"/>
      <c r="AH194" s="17"/>
      <c r="AI194" s="17"/>
      <c r="AJ194" s="17"/>
      <c r="AK194" s="17"/>
      <c r="AL194" s="17"/>
      <c r="AM194" s="17"/>
      <c r="AN194" s="17"/>
      <c r="AO194" s="17"/>
      <c r="AP194" s="17"/>
      <c r="AQ194" s="17"/>
      <c r="AS194" s="145"/>
      <c r="AT194" s="145"/>
      <c r="AU194" s="145"/>
      <c r="AV194" s="145"/>
      <c r="AW194" s="145"/>
      <c r="AX194" s="145"/>
      <c r="AY194" s="145"/>
      <c r="AZ194" s="145"/>
      <c r="BA194" s="145"/>
      <c r="BB194" s="145"/>
      <c r="BC194" s="145"/>
      <c r="BD194" s="145"/>
      <c r="BE194" s="145"/>
      <c r="BF194" s="145"/>
      <c r="BG194" s="145"/>
      <c r="BH194" s="145"/>
      <c r="BI194" s="145"/>
      <c r="BJ194" s="145"/>
      <c r="BK194" s="145"/>
      <c r="BL194" s="145"/>
      <c r="BM194" s="145"/>
      <c r="BN194" s="145"/>
      <c r="BO194" s="145"/>
      <c r="BP194" s="145"/>
      <c r="BQ194" s="145"/>
      <c r="BR194" s="145"/>
      <c r="BS194" s="145"/>
      <c r="BT194" s="145"/>
      <c r="BU194" s="145"/>
      <c r="BV194" s="145"/>
      <c r="BW194" s="145"/>
      <c r="BX194" s="145"/>
      <c r="BY194" s="145"/>
      <c r="BZ194" s="145"/>
    </row>
    <row r="195" spans="2:78" ht="15.95" hidden="1" customHeight="1" x14ac:dyDescent="0.25">
      <c r="B195" s="754"/>
      <c r="C195" s="17"/>
      <c r="D195" s="17"/>
      <c r="E195" s="17"/>
      <c r="F195" s="17"/>
      <c r="G195" s="17"/>
      <c r="H195" s="17"/>
      <c r="I195" s="17"/>
      <c r="J195" s="17"/>
      <c r="K195" s="17"/>
      <c r="L195" s="17"/>
      <c r="M195" s="17"/>
      <c r="N195" s="17"/>
      <c r="O195" s="17"/>
      <c r="P195" s="17"/>
      <c r="Q195" s="17"/>
      <c r="R195" s="17"/>
      <c r="S195" s="17"/>
      <c r="T195" s="17"/>
      <c r="U195" s="17"/>
      <c r="V195" s="17"/>
      <c r="W195" s="17"/>
      <c r="X195" s="17"/>
      <c r="Y195" s="17"/>
      <c r="Z195" s="17"/>
      <c r="AA195" s="17"/>
      <c r="AB195" s="17"/>
      <c r="AC195" s="17"/>
      <c r="AD195" s="17"/>
      <c r="AE195" s="17"/>
      <c r="AF195" s="17"/>
      <c r="AG195" s="17"/>
      <c r="AH195" s="17"/>
      <c r="AI195" s="17"/>
      <c r="AJ195" s="17"/>
      <c r="AK195" s="17"/>
      <c r="AL195" s="17"/>
      <c r="AM195" s="17"/>
      <c r="AN195" s="17"/>
      <c r="AO195" s="17"/>
      <c r="AP195" s="17"/>
      <c r="AQ195" s="17"/>
    </row>
    <row r="196" spans="2:78" ht="15.95" hidden="1" customHeight="1" x14ac:dyDescent="0.25">
      <c r="B196" s="754">
        <v>91</v>
      </c>
      <c r="C196" s="17"/>
      <c r="D196" s="17"/>
      <c r="E196" s="17"/>
      <c r="F196" s="17"/>
      <c r="G196" s="17"/>
      <c r="H196" s="17"/>
      <c r="I196" s="17"/>
      <c r="J196" s="17"/>
      <c r="K196" s="17"/>
      <c r="L196" s="17"/>
      <c r="M196" s="17"/>
      <c r="N196" s="17"/>
      <c r="O196" s="17"/>
      <c r="P196" s="17"/>
      <c r="Q196" s="17"/>
      <c r="R196" s="17"/>
      <c r="S196" s="17"/>
      <c r="T196" s="17"/>
      <c r="U196" s="17"/>
      <c r="V196" s="17"/>
      <c r="W196" s="17"/>
      <c r="X196" s="17"/>
      <c r="Y196" s="17"/>
      <c r="Z196" s="17"/>
      <c r="AA196" s="17"/>
      <c r="AB196" s="17"/>
      <c r="AC196" s="17"/>
      <c r="AD196" s="17"/>
      <c r="AE196" s="17"/>
      <c r="AF196" s="17"/>
      <c r="AG196" s="17"/>
      <c r="AH196" s="17"/>
      <c r="AI196" s="17"/>
      <c r="AJ196" s="17"/>
      <c r="AK196" s="17"/>
      <c r="AL196" s="17"/>
      <c r="AM196" s="17"/>
      <c r="AN196" s="17"/>
      <c r="AO196" s="17"/>
      <c r="AP196" s="17"/>
      <c r="AQ196" s="17"/>
    </row>
    <row r="197" spans="2:78" ht="15.95" hidden="1" customHeight="1" x14ac:dyDescent="0.25">
      <c r="B197" s="754"/>
      <c r="C197" s="17"/>
      <c r="D197" s="17"/>
      <c r="E197" s="17"/>
      <c r="F197" s="17"/>
      <c r="G197" s="17"/>
      <c r="H197" s="17"/>
      <c r="I197" s="17"/>
      <c r="J197" s="17"/>
      <c r="K197" s="17"/>
      <c r="L197" s="17"/>
      <c r="M197" s="17"/>
      <c r="N197" s="17"/>
      <c r="O197" s="17"/>
      <c r="P197" s="17"/>
      <c r="Q197" s="17"/>
      <c r="R197" s="17"/>
      <c r="S197" s="17"/>
      <c r="T197" s="17"/>
      <c r="U197" s="17"/>
      <c r="V197" s="17"/>
      <c r="W197" s="17"/>
      <c r="X197" s="17"/>
      <c r="Y197" s="17"/>
      <c r="Z197" s="17"/>
      <c r="AA197" s="17"/>
      <c r="AB197" s="17"/>
      <c r="AC197" s="17"/>
      <c r="AD197" s="17"/>
      <c r="AE197" s="17"/>
      <c r="AF197" s="17"/>
      <c r="AG197" s="17"/>
      <c r="AH197" s="17"/>
      <c r="AI197" s="17"/>
      <c r="AJ197" s="17"/>
      <c r="AK197" s="17"/>
      <c r="AL197" s="17"/>
      <c r="AM197" s="17"/>
      <c r="AN197" s="17"/>
      <c r="AO197" s="17"/>
      <c r="AP197" s="17"/>
      <c r="AQ197" s="17"/>
    </row>
    <row r="198" spans="2:78" ht="15.95" hidden="1" customHeight="1" x14ac:dyDescent="0.25">
      <c r="B198" s="754">
        <v>92</v>
      </c>
      <c r="C198" s="17"/>
      <c r="D198" s="17"/>
      <c r="E198" s="17"/>
      <c r="F198" s="17"/>
      <c r="G198" s="17"/>
      <c r="H198" s="17"/>
      <c r="I198" s="17"/>
      <c r="J198" s="17"/>
      <c r="K198" s="17"/>
      <c r="L198" s="17"/>
      <c r="M198" s="17"/>
      <c r="N198" s="17"/>
      <c r="O198" s="17"/>
      <c r="P198" s="17"/>
      <c r="Q198" s="17"/>
      <c r="R198" s="17"/>
      <c r="S198" s="17"/>
      <c r="T198" s="17"/>
      <c r="U198" s="17"/>
      <c r="V198" s="17"/>
      <c r="W198" s="17"/>
      <c r="X198" s="17"/>
      <c r="Y198" s="17"/>
      <c r="Z198" s="17"/>
      <c r="AA198" s="17"/>
      <c r="AB198" s="17"/>
      <c r="AC198" s="17"/>
      <c r="AD198" s="17"/>
      <c r="AE198" s="17"/>
      <c r="AF198" s="17"/>
      <c r="AG198" s="17"/>
      <c r="AH198" s="17"/>
      <c r="AI198" s="17"/>
      <c r="AJ198" s="17"/>
      <c r="AK198" s="17"/>
      <c r="AL198" s="17"/>
      <c r="AM198" s="17"/>
      <c r="AN198" s="17"/>
      <c r="AO198" s="17"/>
      <c r="AP198" s="17"/>
      <c r="AQ198" s="17"/>
    </row>
    <row r="199" spans="2:78" ht="15.95" hidden="1" customHeight="1" x14ac:dyDescent="0.25">
      <c r="B199" s="754"/>
      <c r="C199" s="17"/>
      <c r="D199" s="17"/>
      <c r="E199" s="17"/>
      <c r="F199" s="17"/>
      <c r="G199" s="17"/>
      <c r="H199" s="17"/>
      <c r="I199" s="17"/>
      <c r="J199" s="17"/>
      <c r="K199" s="17"/>
      <c r="L199" s="17"/>
      <c r="M199" s="17"/>
      <c r="N199" s="17"/>
      <c r="O199" s="17"/>
      <c r="P199" s="17"/>
      <c r="Q199" s="17"/>
      <c r="R199" s="17"/>
      <c r="S199" s="17"/>
      <c r="T199" s="17"/>
      <c r="U199" s="17"/>
      <c r="V199" s="17"/>
      <c r="W199" s="17"/>
      <c r="X199" s="17"/>
      <c r="Y199" s="17"/>
      <c r="Z199" s="17"/>
      <c r="AA199" s="17"/>
      <c r="AB199" s="17"/>
      <c r="AC199" s="17"/>
      <c r="AD199" s="17"/>
      <c r="AE199" s="17"/>
      <c r="AF199" s="17"/>
      <c r="AG199" s="17"/>
      <c r="AH199" s="17"/>
      <c r="AI199" s="17"/>
      <c r="AJ199" s="17"/>
      <c r="AK199" s="17"/>
      <c r="AL199" s="17"/>
      <c r="AM199" s="17"/>
      <c r="AN199" s="17"/>
      <c r="AO199" s="17"/>
      <c r="AP199" s="17"/>
      <c r="AQ199" s="17"/>
    </row>
    <row r="200" spans="2:78" ht="15.95" customHeight="1" x14ac:dyDescent="0.25">
      <c r="B200" s="464" t="str">
        <f>FOOT1</f>
        <v>Ameren Missouri BizSavers program</v>
      </c>
      <c r="C200" s="464"/>
      <c r="D200" s="464"/>
      <c r="E200" s="464"/>
      <c r="F200" s="464"/>
      <c r="G200" s="464"/>
      <c r="H200" s="464"/>
      <c r="I200" s="464"/>
      <c r="J200" s="464"/>
      <c r="K200" s="464"/>
      <c r="L200" s="464"/>
      <c r="M200" s="537" t="str">
        <f>FOOTDISCLAIM</f>
        <v/>
      </c>
      <c r="N200" s="537"/>
      <c r="O200" s="537"/>
      <c r="P200" s="537"/>
      <c r="Q200" s="537"/>
      <c r="R200" s="537"/>
      <c r="S200" s="537"/>
      <c r="T200" s="537"/>
      <c r="U200" s="537"/>
      <c r="V200" s="537"/>
      <c r="W200" s="537"/>
      <c r="X200" s="537"/>
      <c r="Y200" s="537"/>
      <c r="Z200" s="537"/>
      <c r="AA200" s="537"/>
      <c r="AB200" s="537"/>
      <c r="AC200" s="537"/>
      <c r="AD200" s="537"/>
      <c r="AE200" s="537"/>
      <c r="AF200" s="537"/>
      <c r="AG200" s="537"/>
      <c r="AH200" s="464"/>
      <c r="AI200" s="464"/>
      <c r="AJ200" s="464"/>
      <c r="AK200" s="464"/>
      <c r="AL200" s="464"/>
      <c r="AM200" s="464"/>
      <c r="AN200" s="464"/>
      <c r="AO200" s="464"/>
      <c r="AP200" s="464"/>
      <c r="AQ200" s="464"/>
      <c r="AR200" s="465" t="str">
        <f>FOOT4</f>
        <v/>
      </c>
      <c r="AU200" s="794">
        <f>SUM(AU16:AU199)</f>
        <v>0</v>
      </c>
      <c r="AV200" s="796">
        <f>SUM(AV16:AV199)</f>
        <v>0</v>
      </c>
    </row>
    <row r="201" spans="2:78" ht="15.95" customHeight="1" x14ac:dyDescent="0.25">
      <c r="B201" s="464" t="str">
        <f>FOOT2</f>
        <v>Toll-Free 866-941-7299</v>
      </c>
      <c r="C201" s="464"/>
      <c r="D201" s="464"/>
      <c r="E201" s="464"/>
      <c r="F201" s="464"/>
      <c r="G201" s="464"/>
      <c r="H201" s="464"/>
      <c r="I201" s="464"/>
      <c r="J201" s="464"/>
      <c r="K201" s="464"/>
      <c r="L201" s="464"/>
      <c r="M201" s="537"/>
      <c r="N201" s="537"/>
      <c r="O201" s="537"/>
      <c r="P201" s="537"/>
      <c r="Q201" s="537"/>
      <c r="R201" s="537"/>
      <c r="S201" s="537"/>
      <c r="T201" s="537"/>
      <c r="U201" s="537"/>
      <c r="V201" s="537"/>
      <c r="W201" s="537"/>
      <c r="X201" s="537"/>
      <c r="Y201" s="537"/>
      <c r="Z201" s="537"/>
      <c r="AA201" s="537"/>
      <c r="AB201" s="537"/>
      <c r="AC201" s="537"/>
      <c r="AD201" s="537"/>
      <c r="AE201" s="537"/>
      <c r="AF201" s="537"/>
      <c r="AG201" s="537"/>
      <c r="AH201" s="464"/>
      <c r="AI201" s="464"/>
      <c r="AJ201" s="464"/>
      <c r="AK201" s="464"/>
      <c r="AL201" s="464"/>
      <c r="AM201" s="464"/>
      <c r="AN201" s="464"/>
      <c r="AO201" s="464"/>
      <c r="AP201" s="464"/>
      <c r="AQ201" s="464"/>
      <c r="AR201" s="465" t="str">
        <f>FOOT5</f>
        <v/>
      </c>
      <c r="AU201" s="795"/>
      <c r="AV201" s="797"/>
    </row>
    <row r="202" spans="2:78" ht="15.95" customHeight="1" x14ac:dyDescent="0.25">
      <c r="B202" s="466" t="str">
        <f>FOOT3</f>
        <v>BizSavers@ameren.com</v>
      </c>
      <c r="C202" s="464"/>
      <c r="D202" s="464"/>
      <c r="E202" s="464"/>
      <c r="F202" s="464"/>
      <c r="G202" s="464"/>
      <c r="H202" s="464"/>
      <c r="I202" s="464"/>
      <c r="J202" s="464"/>
      <c r="K202" s="464"/>
      <c r="L202" s="464"/>
      <c r="M202" s="467"/>
      <c r="N202" s="464"/>
      <c r="O202" s="464"/>
      <c r="P202" s="467"/>
      <c r="Q202" s="467"/>
      <c r="R202" s="467"/>
      <c r="S202" s="467"/>
      <c r="T202" s="467"/>
      <c r="U202" s="467"/>
      <c r="V202" s="467"/>
      <c r="W202" s="468" t="str">
        <f>VERSION</f>
        <v>EMS v2.0.0</v>
      </c>
      <c r="X202" s="467"/>
      <c r="Y202" s="467"/>
      <c r="Z202" s="467"/>
      <c r="AA202" s="467"/>
      <c r="AB202" s="467"/>
      <c r="AC202" s="467"/>
      <c r="AD202" s="467"/>
      <c r="AE202" s="464"/>
      <c r="AF202" s="464"/>
      <c r="AG202" s="464"/>
      <c r="AH202" s="464"/>
      <c r="AI202" s="464"/>
      <c r="AJ202" s="464"/>
      <c r="AK202" s="464"/>
      <c r="AL202" s="464"/>
      <c r="AM202" s="464"/>
      <c r="AN202" s="464"/>
      <c r="AO202" s="464"/>
      <c r="AP202" s="464"/>
      <c r="AQ202" s="464"/>
      <c r="AR202" s="465" t="str">
        <f>FOOT6</f>
        <v>Product of Lockheed Martin Energy</v>
      </c>
    </row>
    <row r="203" spans="2:78" ht="15" hidden="1" customHeight="1" x14ac:dyDescent="0.25"/>
  </sheetData>
  <sheetProtection algorithmName="SHA-512" hashValue="CMdxSa9DkcP6L5CTypBI4DJBf1KW0SXfDm6rlJdGV1haCAZ7hOdTVy6C58vYu4IwMODExfndXN1c8id5YiWFZg==" saltValue="PblO2kcin7SxCdEFP05AiA==" spinCount="100000" sheet="1" objects="1" scenarios="1" selectLockedCells="1"/>
  <mergeCells count="69">
    <mergeCell ref="U32:Z32"/>
    <mergeCell ref="C35:AQ37"/>
    <mergeCell ref="C40:AQ42"/>
    <mergeCell ref="U46:Z46"/>
    <mergeCell ref="C21:AQ23"/>
    <mergeCell ref="C26:AQ28"/>
    <mergeCell ref="C49:AQ51"/>
    <mergeCell ref="AU200:AU201"/>
    <mergeCell ref="AV200:AV201"/>
    <mergeCell ref="B173:B174"/>
    <mergeCell ref="B153:B154"/>
    <mergeCell ref="B157:B158"/>
    <mergeCell ref="B159:B160"/>
    <mergeCell ref="B161:B162"/>
    <mergeCell ref="B163:B164"/>
    <mergeCell ref="B165:B166"/>
    <mergeCell ref="B167:B168"/>
    <mergeCell ref="B169:B170"/>
    <mergeCell ref="B171:B172"/>
    <mergeCell ref="B151:B152"/>
    <mergeCell ref="C54:AQ56"/>
    <mergeCell ref="B179:B180"/>
    <mergeCell ref="B175:B176"/>
    <mergeCell ref="B177:B178"/>
    <mergeCell ref="B155:B156"/>
    <mergeCell ref="B147:B148"/>
    <mergeCell ref="B149:B150"/>
    <mergeCell ref="M200:AG201"/>
    <mergeCell ref="B198:B199"/>
    <mergeCell ref="B181:B182"/>
    <mergeCell ref="B183:B184"/>
    <mergeCell ref="B185:B186"/>
    <mergeCell ref="B187:B188"/>
    <mergeCell ref="B192:B195"/>
    <mergeCell ref="B196:B197"/>
    <mergeCell ref="AU30:AU31"/>
    <mergeCell ref="AV30:AV31"/>
    <mergeCell ref="AU23:AU24"/>
    <mergeCell ref="AV23:AV24"/>
    <mergeCell ref="AU25:AU26"/>
    <mergeCell ref="AV25:AV26"/>
    <mergeCell ref="AU27:AU28"/>
    <mergeCell ref="AV27:AV28"/>
    <mergeCell ref="AU32:AU33"/>
    <mergeCell ref="AV32:AV33"/>
    <mergeCell ref="AU35:AU36"/>
    <mergeCell ref="AV35:AV36"/>
    <mergeCell ref="AU37:AU38"/>
    <mergeCell ref="AV37:AV38"/>
    <mergeCell ref="AU21:AU22"/>
    <mergeCell ref="AV21:AV22"/>
    <mergeCell ref="AL15:AQ15"/>
    <mergeCell ref="Q15:V15"/>
    <mergeCell ref="X15:AC15"/>
    <mergeCell ref="AE15:AJ15"/>
    <mergeCell ref="AU14:AU15"/>
    <mergeCell ref="AV14:AV15"/>
    <mergeCell ref="AU16:AU17"/>
    <mergeCell ref="AV16:AV17"/>
    <mergeCell ref="AU18:AU19"/>
    <mergeCell ref="AV18:AV19"/>
    <mergeCell ref="U18:Z18"/>
    <mergeCell ref="AQ1:AR1"/>
    <mergeCell ref="AQ2:AR3"/>
    <mergeCell ref="R9:AC10"/>
    <mergeCell ref="AH1:AK1"/>
    <mergeCell ref="AL1:AP1"/>
    <mergeCell ref="AH2:AK3"/>
    <mergeCell ref="AL2:AP3"/>
  </mergeCells>
  <conditionalFormatting sqref="AQ2:AR3">
    <cfRule type="cellIs" dxfId="242" priority="6" operator="equal">
      <formula>1</formula>
    </cfRule>
    <cfRule type="cellIs" dxfId="241" priority="7" operator="between">
      <formula>0.51</formula>
      <formula>0.99</formula>
    </cfRule>
    <cfRule type="cellIs" dxfId="240" priority="8" operator="lessThanOrEqual">
      <formula>0.5</formula>
    </cfRule>
  </conditionalFormatting>
  <conditionalFormatting sqref="AH2 AL2">
    <cfRule type="expression" dxfId="239" priority="4">
      <formula>PROJSTATUS=PROJSTATELI</formula>
    </cfRule>
    <cfRule type="expression" dxfId="238" priority="5">
      <formula>PROJSTATUS=PROJSTATREVIEW</formula>
    </cfRule>
    <cfRule type="expression" dxfId="237" priority="9">
      <formula>PROJSTATUS=PROJSTATPREAPPROVE</formula>
    </cfRule>
    <cfRule type="expression" dxfId="236" priority="10">
      <formula>PROJSTATUS=PROJSTATSTANDARD</formula>
    </cfRule>
    <cfRule type="expression" dxfId="235" priority="11">
      <formula>PROJSTATUS=PROJSTATEXP</formula>
    </cfRule>
  </conditionalFormatting>
  <conditionalFormatting sqref="C21:AQ23 C26:AQ28">
    <cfRule type="expression" dxfId="234" priority="3">
      <formula>M03S03F01="Yes"</formula>
    </cfRule>
  </conditionalFormatting>
  <conditionalFormatting sqref="C35:AQ37 C40:AQ42">
    <cfRule type="expression" dxfId="233" priority="2">
      <formula>M03S03F04="Yes"</formula>
    </cfRule>
  </conditionalFormatting>
  <conditionalFormatting sqref="C49:AQ51 C54:AQ56">
    <cfRule type="expression" dxfId="232" priority="1">
      <formula>M03S03F07="Yes"</formula>
    </cfRule>
  </conditionalFormatting>
  <dataValidations count="1">
    <dataValidation type="list" allowBlank="1" showInputMessage="1" showErrorMessage="1" sqref="U18:Z18 U32:Z32 U46:Z46">
      <formula1>"Yes, No"</formula1>
    </dataValidation>
  </dataValidations>
  <hyperlinks>
    <hyperlink ref="B202" r:id="rId1" display="NIPSCO.Savings@LMCO.com"/>
  </hyperlinks>
  <pageMargins left="0.25" right="0.25" top="0.25" bottom="0.25" header="0.25" footer="0.25"/>
  <pageSetup scale="63" fitToHeight="0" orientation="landscape" r:id="rId2"/>
  <drawing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fitToPage="1"/>
  </sheetPr>
  <dimension ref="B1:BZ203"/>
  <sheetViews>
    <sheetView showGridLines="0" showRowColHeaders="0" zoomScale="85" zoomScaleNormal="85" workbookViewId="0">
      <selection activeCell="C16" sqref="C16:M17"/>
    </sheetView>
  </sheetViews>
  <sheetFormatPr defaultColWidth="9.140625" defaultRowHeight="0" customHeight="1" zeroHeight="1" x14ac:dyDescent="0.25"/>
  <cols>
    <col min="1" max="44" width="4.7109375" customWidth="1"/>
    <col min="45" max="46" width="4.7109375" style="145" customWidth="1"/>
    <col min="47" max="58" width="9.140625" style="145" hidden="1" customWidth="1"/>
    <col min="59" max="78" width="9.140625" style="145" customWidth="1"/>
  </cols>
  <sheetData>
    <row r="1" spans="2:78" ht="15.95" customHeight="1" x14ac:dyDescent="0.3">
      <c r="AH1" s="520" t="s">
        <v>520</v>
      </c>
      <c r="AI1" s="521"/>
      <c r="AJ1" s="521"/>
      <c r="AK1" s="521"/>
      <c r="AL1" s="532" t="s">
        <v>965</v>
      </c>
      <c r="AM1" s="532"/>
      <c r="AN1" s="532"/>
      <c r="AO1" s="532"/>
      <c r="AP1" s="532"/>
      <c r="AQ1" s="526" t="s">
        <v>529</v>
      </c>
      <c r="AR1" s="527"/>
    </row>
    <row r="2" spans="2:78" ht="15.95" customHeight="1" x14ac:dyDescent="0.25">
      <c r="AH2" s="522" t="str">
        <f ca="1">INCENSTATUS</f>
        <v>---</v>
      </c>
      <c r="AI2" s="523"/>
      <c r="AJ2" s="523"/>
      <c r="AK2" s="523"/>
      <c r="AL2" s="533" t="str">
        <f ca="1">PROJSTATUS</f>
        <v>Enter EMS Information</v>
      </c>
      <c r="AM2" s="533"/>
      <c r="AN2" s="533"/>
      <c r="AO2" s="533"/>
      <c r="AP2" s="533"/>
      <c r="AQ2" s="528">
        <f ca="1">PROGRESSSTATUS</f>
        <v>0</v>
      </c>
      <c r="AR2" s="529"/>
    </row>
    <row r="3" spans="2:78" ht="15.95" customHeight="1" x14ac:dyDescent="0.25">
      <c r="AH3" s="524"/>
      <c r="AI3" s="525"/>
      <c r="AJ3" s="525"/>
      <c r="AK3" s="525"/>
      <c r="AL3" s="534"/>
      <c r="AM3" s="534"/>
      <c r="AN3" s="534"/>
      <c r="AO3" s="534"/>
      <c r="AP3" s="534"/>
      <c r="AQ3" s="530"/>
      <c r="AR3" s="531"/>
    </row>
    <row r="4" spans="2:78" ht="15.95" customHeight="1" x14ac:dyDescent="0.25"/>
    <row r="5" spans="2:78" ht="15.95" customHeight="1" x14ac:dyDescent="0.25"/>
    <row r="6" spans="2:78" ht="15.95" customHeight="1" x14ac:dyDescent="0.25">
      <c r="AU6" s="150" t="s">
        <v>1679</v>
      </c>
      <c r="AV6" s="150">
        <f>PROJID</f>
        <v>0</v>
      </c>
    </row>
    <row r="7" spans="2:78" ht="15.95" customHeight="1" x14ac:dyDescent="0.25"/>
    <row r="8" spans="2:78" ht="15.95" customHeight="1" x14ac:dyDescent="0.25"/>
    <row r="9" spans="2:78" s="67" customFormat="1" ht="15.95" customHeight="1" x14ac:dyDescent="0.25">
      <c r="B9" s="145"/>
      <c r="C9" s="145"/>
      <c r="D9" s="145"/>
      <c r="E9" s="145"/>
      <c r="F9" s="145"/>
      <c r="G9" s="145"/>
      <c r="H9" s="145"/>
      <c r="I9" s="145"/>
      <c r="J9" s="145"/>
      <c r="K9" s="145"/>
      <c r="L9" s="145"/>
      <c r="M9" s="145"/>
      <c r="N9" s="145"/>
      <c r="O9" s="145"/>
      <c r="P9" s="145"/>
      <c r="Q9" s="145"/>
      <c r="R9" s="700" t="str">
        <f>CONCATENATE(M3S4," ","Summary")</f>
        <v>Refrigeration Summary</v>
      </c>
      <c r="S9" s="700"/>
      <c r="T9" s="700"/>
      <c r="U9" s="700"/>
      <c r="V9" s="700"/>
      <c r="W9" s="700"/>
      <c r="X9" s="700"/>
      <c r="Y9" s="700"/>
      <c r="Z9" s="700"/>
      <c r="AA9" s="700"/>
      <c r="AB9" s="700"/>
      <c r="AC9" s="700"/>
      <c r="AD9" s="145"/>
      <c r="AE9" s="145"/>
      <c r="AF9" s="145"/>
      <c r="AG9" s="145"/>
      <c r="AH9" s="145"/>
      <c r="AI9" s="145"/>
      <c r="AJ9" s="145"/>
      <c r="AK9" s="145"/>
      <c r="AL9" s="145"/>
      <c r="AM9" s="145"/>
      <c r="AN9" s="145"/>
      <c r="AO9" s="145"/>
      <c r="AP9" s="145"/>
      <c r="AQ9" s="145"/>
      <c r="AR9" s="145"/>
      <c r="AS9" s="145"/>
      <c r="AT9" s="145"/>
      <c r="AU9" s="145"/>
      <c r="AV9" s="145"/>
      <c r="AW9" s="145"/>
      <c r="AX9" s="145"/>
      <c r="AY9" s="145"/>
      <c r="AZ9" s="145"/>
      <c r="BA9" s="145"/>
      <c r="BB9" s="145"/>
      <c r="BC9" s="145"/>
      <c r="BD9" s="145"/>
      <c r="BE9" s="145"/>
      <c r="BF9" s="145"/>
      <c r="BG9" s="145"/>
      <c r="BH9" s="145"/>
      <c r="BI9" s="145"/>
      <c r="BJ9" s="145"/>
      <c r="BK9" s="145"/>
      <c r="BL9" s="145"/>
      <c r="BM9" s="145"/>
      <c r="BN9" s="145"/>
      <c r="BO9" s="145"/>
      <c r="BP9" s="145"/>
      <c r="BQ9" s="145"/>
      <c r="BR9" s="145"/>
      <c r="BS9" s="145"/>
      <c r="BT9" s="145"/>
      <c r="BU9" s="145"/>
      <c r="BV9" s="145"/>
      <c r="BW9" s="145"/>
      <c r="BX9" s="145"/>
      <c r="BY9" s="145"/>
      <c r="BZ9" s="145"/>
    </row>
    <row r="10" spans="2:78" ht="15.95" customHeight="1" x14ac:dyDescent="0.25">
      <c r="B10" s="145"/>
      <c r="C10" s="145"/>
      <c r="D10" s="145"/>
      <c r="E10" s="145"/>
      <c r="F10" s="145"/>
      <c r="G10" s="145"/>
      <c r="H10" s="145"/>
      <c r="I10" s="145"/>
      <c r="J10" s="145"/>
      <c r="K10" s="145"/>
      <c r="L10" s="145"/>
      <c r="M10" s="145"/>
      <c r="N10" s="145"/>
      <c r="O10" s="145"/>
      <c r="P10" s="145"/>
      <c r="Q10" s="145"/>
      <c r="R10" s="700"/>
      <c r="S10" s="700"/>
      <c r="T10" s="700"/>
      <c r="U10" s="700"/>
      <c r="V10" s="700"/>
      <c r="W10" s="700"/>
      <c r="X10" s="700"/>
      <c r="Y10" s="700"/>
      <c r="Z10" s="700"/>
      <c r="AA10" s="700"/>
      <c r="AB10" s="700"/>
      <c r="AC10" s="700"/>
      <c r="AD10" s="145"/>
      <c r="AE10" s="145"/>
      <c r="AF10" s="145"/>
      <c r="AG10" s="145"/>
      <c r="AH10" s="145"/>
      <c r="AI10" s="145"/>
      <c r="AJ10" s="145"/>
      <c r="AK10" s="145"/>
      <c r="AL10" s="145"/>
      <c r="AM10" s="145"/>
      <c r="AN10" s="145"/>
      <c r="AO10" s="145"/>
      <c r="AP10" s="145"/>
      <c r="AQ10" s="145"/>
      <c r="AR10" s="145"/>
    </row>
    <row r="11" spans="2:78" ht="15.95" customHeight="1" x14ac:dyDescent="0.3">
      <c r="B11" s="145"/>
      <c r="C11" s="145"/>
      <c r="D11" s="145"/>
      <c r="E11" s="145"/>
      <c r="F11" s="145"/>
      <c r="G11" s="145"/>
      <c r="H11" s="145"/>
      <c r="I11" s="145"/>
      <c r="J11" s="145"/>
      <c r="K11" s="145"/>
      <c r="L11" s="145"/>
      <c r="M11" s="145"/>
      <c r="N11" s="145"/>
      <c r="O11" s="145"/>
      <c r="P11" s="145"/>
      <c r="Q11" s="145"/>
      <c r="R11" s="758" t="s">
        <v>69</v>
      </c>
      <c r="S11" s="758"/>
      <c r="T11" s="758"/>
      <c r="U11" s="758"/>
      <c r="V11" s="758" t="s">
        <v>70</v>
      </c>
      <c r="W11" s="758"/>
      <c r="X11" s="758"/>
      <c r="Y11" s="758"/>
      <c r="Z11" s="758" t="s">
        <v>71</v>
      </c>
      <c r="AA11" s="758"/>
      <c r="AB11" s="758"/>
      <c r="AC11" s="758"/>
      <c r="AD11" s="145"/>
      <c r="AE11" s="145"/>
      <c r="AF11" s="145"/>
      <c r="AG11" s="145"/>
      <c r="AH11" s="145"/>
      <c r="AI11" s="145"/>
      <c r="AJ11" s="145"/>
      <c r="AK11" s="145"/>
      <c r="AL11" s="145"/>
      <c r="AM11" s="145"/>
      <c r="AN11" s="145"/>
      <c r="AO11" s="145"/>
      <c r="AP11" s="145"/>
      <c r="AQ11" s="145"/>
      <c r="AR11" s="145"/>
    </row>
    <row r="12" spans="2:78" ht="15.95" customHeight="1" x14ac:dyDescent="0.25">
      <c r="B12" s="145"/>
      <c r="C12" s="145"/>
      <c r="D12" s="145"/>
      <c r="E12" s="145"/>
      <c r="F12" s="145"/>
      <c r="G12" s="145"/>
      <c r="H12" s="145"/>
      <c r="I12" s="145"/>
      <c r="J12" s="145"/>
      <c r="K12" s="145"/>
      <c r="L12" s="145"/>
      <c r="M12" s="145"/>
      <c r="N12" s="145"/>
      <c r="O12" s="145"/>
      <c r="P12" s="145"/>
      <c r="Q12" s="145"/>
      <c r="R12" s="760">
        <f>SUM(AO16:AQ199)</f>
        <v>0</v>
      </c>
      <c r="S12" s="760"/>
      <c r="T12" s="760"/>
      <c r="U12" s="760"/>
      <c r="V12" s="760">
        <f>AU200</f>
        <v>0</v>
      </c>
      <c r="W12" s="760"/>
      <c r="X12" s="760"/>
      <c r="Y12" s="760"/>
      <c r="Z12" s="761">
        <f>SUM(AK16:AN199)</f>
        <v>0</v>
      </c>
      <c r="AA12" s="761"/>
      <c r="AB12" s="761"/>
      <c r="AC12" s="761"/>
      <c r="AD12" s="145"/>
      <c r="AE12" s="145"/>
      <c r="AF12" s="145"/>
      <c r="AG12" s="145"/>
      <c r="AH12" s="145"/>
      <c r="AI12" s="145"/>
      <c r="AJ12" s="145"/>
      <c r="AK12" s="145"/>
      <c r="AL12" s="145"/>
      <c r="AM12" s="145"/>
      <c r="AN12" s="145"/>
      <c r="AO12" s="145"/>
      <c r="AP12" s="145"/>
      <c r="AQ12" s="145"/>
      <c r="AR12" s="145"/>
    </row>
    <row r="13" spans="2:78" s="67" customFormat="1" ht="15.95" customHeight="1" x14ac:dyDescent="0.25">
      <c r="B13" s="145"/>
      <c r="C13" s="145"/>
      <c r="D13" s="145"/>
      <c r="E13" s="145"/>
      <c r="F13" s="145"/>
      <c r="G13" s="145"/>
      <c r="H13" s="145"/>
      <c r="I13" s="145"/>
      <c r="J13" s="145"/>
      <c r="K13" s="145"/>
      <c r="L13" s="145"/>
      <c r="M13" s="145"/>
      <c r="N13" s="145"/>
      <c r="O13" s="145"/>
      <c r="P13" s="145"/>
      <c r="Q13" s="145"/>
      <c r="R13" s="760"/>
      <c r="S13" s="760"/>
      <c r="T13" s="760"/>
      <c r="U13" s="760"/>
      <c r="V13" s="760"/>
      <c r="W13" s="760"/>
      <c r="X13" s="760"/>
      <c r="Y13" s="760"/>
      <c r="Z13" s="761"/>
      <c r="AA13" s="761"/>
      <c r="AB13" s="761"/>
      <c r="AC13" s="761"/>
      <c r="AD13" s="145"/>
      <c r="AE13" s="145"/>
      <c r="AF13" s="145"/>
      <c r="AG13" s="145"/>
      <c r="AH13" s="145"/>
      <c r="AI13" s="145"/>
      <c r="AJ13" s="145"/>
      <c r="AK13" s="145"/>
      <c r="AL13" s="145"/>
      <c r="AM13" s="145"/>
      <c r="AN13" s="145"/>
      <c r="AO13" s="145"/>
      <c r="AP13" s="145"/>
      <c r="AQ13" s="145"/>
      <c r="AR13" s="145"/>
      <c r="AS13" s="145"/>
      <c r="AT13" s="145"/>
      <c r="AU13" s="145"/>
      <c r="AV13" s="145"/>
      <c r="AW13" s="145"/>
      <c r="AX13" s="145"/>
      <c r="AY13" s="145"/>
      <c r="AZ13" s="145"/>
      <c r="BA13" s="145"/>
      <c r="BB13" s="145"/>
      <c r="BC13" s="145"/>
      <c r="BD13" s="145"/>
      <c r="BE13" s="145"/>
      <c r="BF13" s="145"/>
      <c r="BG13" s="145"/>
      <c r="BH13" s="145"/>
      <c r="BI13" s="145"/>
      <c r="BJ13" s="145"/>
      <c r="BK13" s="145"/>
      <c r="BL13" s="145"/>
      <c r="BM13" s="145"/>
      <c r="BN13" s="145"/>
      <c r="BO13" s="145"/>
      <c r="BP13" s="145"/>
      <c r="BQ13" s="145"/>
      <c r="BR13" s="145"/>
      <c r="BS13" s="145"/>
      <c r="BT13" s="145"/>
      <c r="BU13" s="145"/>
      <c r="BV13" s="145"/>
      <c r="BW13" s="145"/>
      <c r="BX13" s="145"/>
      <c r="BY13" s="145"/>
      <c r="BZ13" s="145"/>
    </row>
    <row r="14" spans="2:78" ht="15.95" customHeight="1" x14ac:dyDescent="0.25">
      <c r="B14" s="145"/>
      <c r="C14" s="720" t="s">
        <v>1467</v>
      </c>
      <c r="D14" s="720"/>
      <c r="E14" s="720"/>
      <c r="F14" s="720"/>
      <c r="G14" s="720"/>
      <c r="H14" s="720"/>
      <c r="I14" s="720"/>
      <c r="J14" s="720"/>
      <c r="K14" s="720"/>
      <c r="L14" s="720"/>
      <c r="M14" s="720"/>
      <c r="N14" s="720" t="s">
        <v>103</v>
      </c>
      <c r="O14" s="720"/>
      <c r="P14" s="720"/>
      <c r="Q14" s="720"/>
      <c r="R14" s="720"/>
      <c r="S14" s="720"/>
      <c r="T14" s="720" t="s">
        <v>102</v>
      </c>
      <c r="U14" s="720"/>
      <c r="V14" s="720" t="s">
        <v>94</v>
      </c>
      <c r="W14" s="720"/>
      <c r="X14" s="720" t="s">
        <v>116</v>
      </c>
      <c r="Y14" s="720"/>
      <c r="Z14" s="720"/>
      <c r="AA14" s="720"/>
      <c r="AB14" s="720" t="s">
        <v>104</v>
      </c>
      <c r="AC14" s="720"/>
      <c r="AD14" s="720"/>
      <c r="AE14" s="720" t="s">
        <v>99</v>
      </c>
      <c r="AF14" s="720"/>
      <c r="AG14" s="720" t="s">
        <v>100</v>
      </c>
      <c r="AH14" s="720"/>
      <c r="AI14" s="720" t="s">
        <v>97</v>
      </c>
      <c r="AJ14" s="720"/>
      <c r="AK14" s="720" t="s">
        <v>96</v>
      </c>
      <c r="AL14" s="720"/>
      <c r="AM14" s="720"/>
      <c r="AN14" s="720"/>
      <c r="AO14" s="720" t="s">
        <v>95</v>
      </c>
      <c r="AP14" s="720"/>
      <c r="AQ14" s="720"/>
      <c r="AR14" s="145"/>
      <c r="AU14" s="720" t="s">
        <v>237</v>
      </c>
      <c r="AV14" s="720" t="s">
        <v>238</v>
      </c>
    </row>
    <row r="15" spans="2:78" ht="15.95" customHeight="1" thickBot="1" x14ac:dyDescent="0.3">
      <c r="B15" s="145"/>
      <c r="C15" s="721"/>
      <c r="D15" s="721"/>
      <c r="E15" s="721"/>
      <c r="F15" s="721"/>
      <c r="G15" s="721"/>
      <c r="H15" s="721"/>
      <c r="I15" s="721"/>
      <c r="J15" s="721"/>
      <c r="K15" s="721"/>
      <c r="L15" s="721"/>
      <c r="M15" s="721"/>
      <c r="N15" s="721"/>
      <c r="O15" s="721"/>
      <c r="P15" s="721"/>
      <c r="Q15" s="721"/>
      <c r="R15" s="721"/>
      <c r="S15" s="721"/>
      <c r="T15" s="721"/>
      <c r="U15" s="721"/>
      <c r="V15" s="721"/>
      <c r="W15" s="721"/>
      <c r="X15" s="721"/>
      <c r="Y15" s="721"/>
      <c r="Z15" s="721"/>
      <c r="AA15" s="721"/>
      <c r="AB15" s="721"/>
      <c r="AC15" s="721"/>
      <c r="AD15" s="721"/>
      <c r="AE15" s="721"/>
      <c r="AF15" s="721"/>
      <c r="AG15" s="721"/>
      <c r="AH15" s="721"/>
      <c r="AI15" s="721"/>
      <c r="AJ15" s="721"/>
      <c r="AK15" s="721"/>
      <c r="AL15" s="721"/>
      <c r="AM15" s="721"/>
      <c r="AN15" s="721"/>
      <c r="AO15" s="721"/>
      <c r="AP15" s="721"/>
      <c r="AQ15" s="721"/>
      <c r="AR15" s="145"/>
      <c r="AU15" s="721"/>
      <c r="AV15" s="721"/>
    </row>
    <row r="16" spans="2:78" ht="15.95" customHeight="1" x14ac:dyDescent="0.25">
      <c r="B16" s="787">
        <v>1</v>
      </c>
      <c r="C16" s="813"/>
      <c r="D16" s="814"/>
      <c r="E16" s="814"/>
      <c r="F16" s="814"/>
      <c r="G16" s="814"/>
      <c r="H16" s="814"/>
      <c r="I16" s="814"/>
      <c r="J16" s="814"/>
      <c r="K16" s="814"/>
      <c r="L16" s="814"/>
      <c r="M16" s="815"/>
      <c r="N16" s="819" t="str">
        <f>IF(C16="","",INDEX(PMEREFRI[Base Desc 1],MATCH(C16,PMEREFRI[Eff Desc 1],0)))</f>
        <v/>
      </c>
      <c r="O16" s="820"/>
      <c r="P16" s="820"/>
      <c r="Q16" s="820"/>
      <c r="R16" s="820"/>
      <c r="S16" s="821"/>
      <c r="T16" s="841" t="str">
        <f>IF(C16="","",INDEX(PMEREFRI[Unit of Measure],MATCH(C16,PMEREFRI[Eff Desc 1],0)))</f>
        <v/>
      </c>
      <c r="U16" s="842"/>
      <c r="V16" s="829"/>
      <c r="W16" s="830"/>
      <c r="X16" s="813"/>
      <c r="Y16" s="814"/>
      <c r="Z16" s="814"/>
      <c r="AA16" s="815"/>
      <c r="AB16" s="813"/>
      <c r="AC16" s="814"/>
      <c r="AD16" s="815"/>
      <c r="AE16" s="833"/>
      <c r="AF16" s="834"/>
      <c r="AG16" s="833"/>
      <c r="AH16" s="834"/>
      <c r="AI16" s="807" t="str">
        <f>IF(C16="","",INDEX(PMEREFRI[Inc Rate Unit],MATCH(C16,PMEREFRI[Eff Desc 1],0)))</f>
        <v/>
      </c>
      <c r="AJ16" s="809"/>
      <c r="AK16" s="801" t="str">
        <f>IF(OR(C16="",V16="",X16="",AB16="",AE16="",AG16=""),"",ROUND(V16*INDEX(PMEREFRI[Savings per Unit kWh],MATCH(C16,PMEREFRI[Eff Desc 1],0)),0))</f>
        <v/>
      </c>
      <c r="AL16" s="802"/>
      <c r="AM16" s="802"/>
      <c r="AN16" s="803"/>
      <c r="AO16" s="807" t="str">
        <f>IF(OR(C16="",V16="",X16="",AB16="",AE16="",AG16=""),"",MIN(AU16,ROUND(V16*AI16,2)))</f>
        <v/>
      </c>
      <c r="AP16" s="808"/>
      <c r="AQ16" s="809"/>
      <c r="AR16" s="145"/>
      <c r="AU16" s="794" t="str">
        <f>IF(OR(,V16="",X16="",AB16="",AE16="",AG16=""),"",ROUND((AE16+AG16)*V16,2))</f>
        <v/>
      </c>
      <c r="AV16" s="799" t="str">
        <f>IF(OR(C16="",V16="",X16="",AB16="",AE16="",AG16=""),"",ROUND(V16*INDEX(PMEREFRI[Savings per Unit kW],MATCH(C16,PMEREFRI[Eff Desc 1],0)),4))</f>
        <v/>
      </c>
    </row>
    <row r="17" spans="2:48" ht="15.95" customHeight="1" x14ac:dyDescent="0.25">
      <c r="B17" s="787"/>
      <c r="C17" s="816"/>
      <c r="D17" s="817"/>
      <c r="E17" s="817"/>
      <c r="F17" s="817"/>
      <c r="G17" s="817"/>
      <c r="H17" s="817"/>
      <c r="I17" s="817"/>
      <c r="J17" s="817"/>
      <c r="K17" s="817"/>
      <c r="L17" s="817"/>
      <c r="M17" s="818"/>
      <c r="N17" s="822"/>
      <c r="O17" s="823"/>
      <c r="P17" s="823"/>
      <c r="Q17" s="823"/>
      <c r="R17" s="823"/>
      <c r="S17" s="824"/>
      <c r="T17" s="843"/>
      <c r="U17" s="844"/>
      <c r="V17" s="831"/>
      <c r="W17" s="832"/>
      <c r="X17" s="816"/>
      <c r="Y17" s="817"/>
      <c r="Z17" s="817"/>
      <c r="AA17" s="818"/>
      <c r="AB17" s="816"/>
      <c r="AC17" s="817"/>
      <c r="AD17" s="818"/>
      <c r="AE17" s="835"/>
      <c r="AF17" s="836"/>
      <c r="AG17" s="835"/>
      <c r="AH17" s="836"/>
      <c r="AI17" s="810"/>
      <c r="AJ17" s="812"/>
      <c r="AK17" s="804"/>
      <c r="AL17" s="805"/>
      <c r="AM17" s="805"/>
      <c r="AN17" s="806"/>
      <c r="AO17" s="810"/>
      <c r="AP17" s="811"/>
      <c r="AQ17" s="812"/>
      <c r="AR17" s="145"/>
      <c r="AU17" s="795"/>
      <c r="AV17" s="800"/>
    </row>
    <row r="18" spans="2:48" ht="15.95" customHeight="1" x14ac:dyDescent="0.25">
      <c r="B18" s="845">
        <v>2</v>
      </c>
      <c r="C18" s="813"/>
      <c r="D18" s="814"/>
      <c r="E18" s="814"/>
      <c r="F18" s="814"/>
      <c r="G18" s="814"/>
      <c r="H18" s="814"/>
      <c r="I18" s="814"/>
      <c r="J18" s="814"/>
      <c r="K18" s="814"/>
      <c r="L18" s="814"/>
      <c r="M18" s="815"/>
      <c r="N18" s="819" t="str">
        <f>IF(C18="","",INDEX(PMEREFRI[Base Desc 1],MATCH(C18,PMEREFRI[Eff Desc 1],0)))</f>
        <v/>
      </c>
      <c r="O18" s="820"/>
      <c r="P18" s="820"/>
      <c r="Q18" s="820"/>
      <c r="R18" s="820"/>
      <c r="S18" s="821"/>
      <c r="T18" s="841" t="str">
        <f>IF(C18="","",INDEX(PMEREFRI[Unit of Measure],MATCH(C18,PMEREFRI[Eff Desc 1],0)))</f>
        <v/>
      </c>
      <c r="U18" s="842"/>
      <c r="V18" s="829"/>
      <c r="W18" s="830"/>
      <c r="X18" s="813"/>
      <c r="Y18" s="814"/>
      <c r="Z18" s="814"/>
      <c r="AA18" s="815"/>
      <c r="AB18" s="813"/>
      <c r="AC18" s="814"/>
      <c r="AD18" s="815"/>
      <c r="AE18" s="833"/>
      <c r="AF18" s="834"/>
      <c r="AG18" s="833"/>
      <c r="AH18" s="834"/>
      <c r="AI18" s="807" t="str">
        <f>IF(C18="","",INDEX(PMEREFRI[Inc Rate Unit],MATCH(C18,PMEREFRI[Eff Desc 1],0)))</f>
        <v/>
      </c>
      <c r="AJ18" s="809"/>
      <c r="AK18" s="801" t="str">
        <f>IF(OR(C18="",V18="",X18="",AB18="",AE18="",AG18=""),"",ROUND(V18*INDEX(PMEREFRI[Savings per Unit kWh],MATCH(C18,PMEREFRI[Eff Desc 1],0)),0))</f>
        <v/>
      </c>
      <c r="AL18" s="802"/>
      <c r="AM18" s="802"/>
      <c r="AN18" s="803"/>
      <c r="AO18" s="807" t="str">
        <f>IF(OR(C18="",V18="",X18="",AB18="",AE18="",AG18=""),"",MIN(AU18,ROUND(V18*AI18,2)))</f>
        <v/>
      </c>
      <c r="AP18" s="808"/>
      <c r="AQ18" s="809"/>
      <c r="AR18" s="145"/>
      <c r="AU18" s="794" t="str">
        <f>IF(OR(,V18="",X18="",AB18="",AE18="",AG18=""),"",ROUND((AE18+AG18)*V18,2))</f>
        <v/>
      </c>
      <c r="AV18" s="799" t="str">
        <f>IF(OR(C18="",V18="",X18="",AB18="",AE18="",AG18=""),"",ROUND(V18*INDEX(PMEREFRI[Savings per Unit kW],MATCH(C18,PMEREFRI[Eff Desc 1],0)),4))</f>
        <v/>
      </c>
    </row>
    <row r="19" spans="2:48" ht="15.95" customHeight="1" x14ac:dyDescent="0.25">
      <c r="B19" s="845"/>
      <c r="C19" s="816"/>
      <c r="D19" s="817"/>
      <c r="E19" s="817"/>
      <c r="F19" s="817"/>
      <c r="G19" s="817"/>
      <c r="H19" s="817"/>
      <c r="I19" s="817"/>
      <c r="J19" s="817"/>
      <c r="K19" s="817"/>
      <c r="L19" s="817"/>
      <c r="M19" s="818"/>
      <c r="N19" s="822"/>
      <c r="O19" s="823"/>
      <c r="P19" s="823"/>
      <c r="Q19" s="823"/>
      <c r="R19" s="823"/>
      <c r="S19" s="824"/>
      <c r="T19" s="843"/>
      <c r="U19" s="844"/>
      <c r="V19" s="831"/>
      <c r="W19" s="832"/>
      <c r="X19" s="816"/>
      <c r="Y19" s="817"/>
      <c r="Z19" s="817"/>
      <c r="AA19" s="818"/>
      <c r="AB19" s="816"/>
      <c r="AC19" s="817"/>
      <c r="AD19" s="818"/>
      <c r="AE19" s="835"/>
      <c r="AF19" s="836"/>
      <c r="AG19" s="835"/>
      <c r="AH19" s="836"/>
      <c r="AI19" s="810"/>
      <c r="AJ19" s="812"/>
      <c r="AK19" s="804"/>
      <c r="AL19" s="805"/>
      <c r="AM19" s="805"/>
      <c r="AN19" s="806"/>
      <c r="AO19" s="810"/>
      <c r="AP19" s="811"/>
      <c r="AQ19" s="812"/>
      <c r="AR19" s="145"/>
      <c r="AU19" s="795"/>
      <c r="AV19" s="800"/>
    </row>
    <row r="20" spans="2:48" ht="15.95" customHeight="1" x14ac:dyDescent="0.25">
      <c r="B20" s="845">
        <v>3</v>
      </c>
      <c r="C20" s="813"/>
      <c r="D20" s="814"/>
      <c r="E20" s="814"/>
      <c r="F20" s="814"/>
      <c r="G20" s="814"/>
      <c r="H20" s="814"/>
      <c r="I20" s="814"/>
      <c r="J20" s="814"/>
      <c r="K20" s="814"/>
      <c r="L20" s="814"/>
      <c r="M20" s="815"/>
      <c r="N20" s="819" t="str">
        <f>IF(C20="","",INDEX(PMEREFRI[Base Desc 1],MATCH(C20,PMEREFRI[Eff Desc 1],0)))</f>
        <v/>
      </c>
      <c r="O20" s="820"/>
      <c r="P20" s="820"/>
      <c r="Q20" s="820"/>
      <c r="R20" s="820"/>
      <c r="S20" s="821"/>
      <c r="T20" s="841" t="str">
        <f>IF(C20="","",INDEX(PMEREFRI[Unit of Measure],MATCH(C20,PMEREFRI[Eff Desc 1],0)))</f>
        <v/>
      </c>
      <c r="U20" s="842"/>
      <c r="V20" s="829"/>
      <c r="W20" s="830"/>
      <c r="X20" s="813"/>
      <c r="Y20" s="814"/>
      <c r="Z20" s="814"/>
      <c r="AA20" s="815"/>
      <c r="AB20" s="813"/>
      <c r="AC20" s="814"/>
      <c r="AD20" s="815"/>
      <c r="AE20" s="833"/>
      <c r="AF20" s="834"/>
      <c r="AG20" s="833"/>
      <c r="AH20" s="834"/>
      <c r="AI20" s="807" t="str">
        <f>IF(C20="","",INDEX(PMEREFRI[Inc Rate Unit],MATCH(C20,PMEREFRI[Eff Desc 1],0)))</f>
        <v/>
      </c>
      <c r="AJ20" s="809"/>
      <c r="AK20" s="801" t="str">
        <f>IF(OR(C20="",V20="",X20="",AB20="",AE20="",AG20=""),"",ROUND(V20*INDEX(PMEREFRI[Savings per Unit kWh],MATCH(C20,PMEREFRI[Eff Desc 1],0)),0))</f>
        <v/>
      </c>
      <c r="AL20" s="802"/>
      <c r="AM20" s="802"/>
      <c r="AN20" s="803"/>
      <c r="AO20" s="807" t="str">
        <f>IF(OR(C20="",V20="",X20="",AB20="",AE20="",AG20=""),"",MIN(AU20,ROUND(V20*AI20,2)))</f>
        <v/>
      </c>
      <c r="AP20" s="808"/>
      <c r="AQ20" s="809"/>
      <c r="AR20" s="145"/>
      <c r="AU20" s="794" t="str">
        <f>IF(OR(,V20="",X20="",AB20="",AE20="",AG20=""),"",ROUND((AE20+AG20)*V20,2))</f>
        <v/>
      </c>
      <c r="AV20" s="799" t="str">
        <f>IF(OR(C20="",V20="",X20="",AB20="",AE20="",AG20=""),"",ROUND(V20*INDEX(PMEREFRI[Savings per Unit kW],MATCH(C20,PMEREFRI[Eff Desc 1],0)),4))</f>
        <v/>
      </c>
    </row>
    <row r="21" spans="2:48" ht="15.95" customHeight="1" x14ac:dyDescent="0.25">
      <c r="B21" s="845"/>
      <c r="C21" s="816"/>
      <c r="D21" s="817"/>
      <c r="E21" s="817"/>
      <c r="F21" s="817"/>
      <c r="G21" s="817"/>
      <c r="H21" s="817"/>
      <c r="I21" s="817"/>
      <c r="J21" s="817"/>
      <c r="K21" s="817"/>
      <c r="L21" s="817"/>
      <c r="M21" s="818"/>
      <c r="N21" s="822"/>
      <c r="O21" s="823"/>
      <c r="P21" s="823"/>
      <c r="Q21" s="823"/>
      <c r="R21" s="823"/>
      <c r="S21" s="824"/>
      <c r="T21" s="843"/>
      <c r="U21" s="844"/>
      <c r="V21" s="831"/>
      <c r="W21" s="832"/>
      <c r="X21" s="816"/>
      <c r="Y21" s="817"/>
      <c r="Z21" s="817"/>
      <c r="AA21" s="818"/>
      <c r="AB21" s="816"/>
      <c r="AC21" s="817"/>
      <c r="AD21" s="818"/>
      <c r="AE21" s="835"/>
      <c r="AF21" s="836"/>
      <c r="AG21" s="835"/>
      <c r="AH21" s="836"/>
      <c r="AI21" s="810"/>
      <c r="AJ21" s="812"/>
      <c r="AK21" s="804"/>
      <c r="AL21" s="805"/>
      <c r="AM21" s="805"/>
      <c r="AN21" s="806"/>
      <c r="AO21" s="810"/>
      <c r="AP21" s="811"/>
      <c r="AQ21" s="812"/>
      <c r="AR21" s="145"/>
      <c r="AU21" s="795"/>
      <c r="AV21" s="800"/>
    </row>
    <row r="22" spans="2:48" ht="15.95" customHeight="1" x14ac:dyDescent="0.25">
      <c r="B22" s="845">
        <v>4</v>
      </c>
      <c r="C22" s="813"/>
      <c r="D22" s="814"/>
      <c r="E22" s="814"/>
      <c r="F22" s="814"/>
      <c r="G22" s="814"/>
      <c r="H22" s="814"/>
      <c r="I22" s="814"/>
      <c r="J22" s="814"/>
      <c r="K22" s="814"/>
      <c r="L22" s="814"/>
      <c r="M22" s="815"/>
      <c r="N22" s="819" t="str">
        <f>IF(C22="","",INDEX(PMEREFRI[Base Desc 1],MATCH(C22,PMEREFRI[Eff Desc 1],0)))</f>
        <v/>
      </c>
      <c r="O22" s="820"/>
      <c r="P22" s="820"/>
      <c r="Q22" s="820"/>
      <c r="R22" s="820"/>
      <c r="S22" s="821"/>
      <c r="T22" s="841" t="str">
        <f>IF(C22="","",INDEX(PMEREFRI[Unit of Measure],MATCH(C22,PMEREFRI[Eff Desc 1],0)))</f>
        <v/>
      </c>
      <c r="U22" s="842"/>
      <c r="V22" s="829"/>
      <c r="W22" s="830"/>
      <c r="X22" s="813"/>
      <c r="Y22" s="814"/>
      <c r="Z22" s="814"/>
      <c r="AA22" s="815"/>
      <c r="AB22" s="813"/>
      <c r="AC22" s="814"/>
      <c r="AD22" s="815"/>
      <c r="AE22" s="833"/>
      <c r="AF22" s="834"/>
      <c r="AG22" s="833"/>
      <c r="AH22" s="834"/>
      <c r="AI22" s="807" t="str">
        <f>IF(C22="","",INDEX(PMEREFRI[Inc Rate Unit],MATCH(C22,PMEREFRI[Eff Desc 1],0)))</f>
        <v/>
      </c>
      <c r="AJ22" s="809"/>
      <c r="AK22" s="801" t="str">
        <f>IF(OR(C22="",V22="",X22="",AB22="",AE22="",AG22=""),"",ROUND(V22*INDEX(PMEREFRI[Savings per Unit kWh],MATCH(C22,PMEREFRI[Eff Desc 1],0)),0))</f>
        <v/>
      </c>
      <c r="AL22" s="802"/>
      <c r="AM22" s="802"/>
      <c r="AN22" s="803"/>
      <c r="AO22" s="807" t="str">
        <f>IF(OR(C22="",V22="",X22="",AB22="",AE22="",AG22=""),"",MIN(AU22,ROUND(V22*AI22,2)))</f>
        <v/>
      </c>
      <c r="AP22" s="808"/>
      <c r="AQ22" s="809"/>
      <c r="AR22" s="145"/>
      <c r="AU22" s="794" t="str">
        <f>IF(OR(,V22="",X22="",AB22="",AE22="",AG22=""),"",ROUND((AE22+AG22)*V22,2))</f>
        <v/>
      </c>
      <c r="AV22" s="799" t="str">
        <f>IF(OR(C22="",V22="",X22="",AB22="",AE22="",AG22=""),"",ROUND(V22*INDEX(PMEREFRI[Savings per Unit kW],MATCH(C22,PMEREFRI[Eff Desc 1],0)),4))</f>
        <v/>
      </c>
    </row>
    <row r="23" spans="2:48" ht="15.95" customHeight="1" x14ac:dyDescent="0.25">
      <c r="B23" s="845"/>
      <c r="C23" s="816"/>
      <c r="D23" s="817"/>
      <c r="E23" s="817"/>
      <c r="F23" s="817"/>
      <c r="G23" s="817"/>
      <c r="H23" s="817"/>
      <c r="I23" s="817"/>
      <c r="J23" s="817"/>
      <c r="K23" s="817"/>
      <c r="L23" s="817"/>
      <c r="M23" s="818"/>
      <c r="N23" s="822"/>
      <c r="O23" s="823"/>
      <c r="P23" s="823"/>
      <c r="Q23" s="823"/>
      <c r="R23" s="823"/>
      <c r="S23" s="824"/>
      <c r="T23" s="843"/>
      <c r="U23" s="844"/>
      <c r="V23" s="831"/>
      <c r="W23" s="832"/>
      <c r="X23" s="816"/>
      <c r="Y23" s="817"/>
      <c r="Z23" s="817"/>
      <c r="AA23" s="818"/>
      <c r="AB23" s="816"/>
      <c r="AC23" s="817"/>
      <c r="AD23" s="818"/>
      <c r="AE23" s="835"/>
      <c r="AF23" s="836"/>
      <c r="AG23" s="835"/>
      <c r="AH23" s="836"/>
      <c r="AI23" s="810"/>
      <c r="AJ23" s="812"/>
      <c r="AK23" s="804"/>
      <c r="AL23" s="805"/>
      <c r="AM23" s="805"/>
      <c r="AN23" s="806"/>
      <c r="AO23" s="810"/>
      <c r="AP23" s="811"/>
      <c r="AQ23" s="812"/>
      <c r="AR23" s="145"/>
      <c r="AU23" s="795"/>
      <c r="AV23" s="800"/>
    </row>
    <row r="24" spans="2:48" ht="15.95" customHeight="1" x14ac:dyDescent="0.25">
      <c r="B24" s="845">
        <v>5</v>
      </c>
      <c r="C24" s="813"/>
      <c r="D24" s="814"/>
      <c r="E24" s="814"/>
      <c r="F24" s="814"/>
      <c r="G24" s="814"/>
      <c r="H24" s="814"/>
      <c r="I24" s="814"/>
      <c r="J24" s="814"/>
      <c r="K24" s="814"/>
      <c r="L24" s="814"/>
      <c r="M24" s="815"/>
      <c r="N24" s="819" t="str">
        <f>IF(C24="","",INDEX(PMEREFRI[Base Desc 1],MATCH(C24,PMEREFRI[Eff Desc 1],0)))</f>
        <v/>
      </c>
      <c r="O24" s="820"/>
      <c r="P24" s="820"/>
      <c r="Q24" s="820"/>
      <c r="R24" s="820"/>
      <c r="S24" s="821"/>
      <c r="T24" s="841" t="str">
        <f>IF(C24="","",INDEX(PMEREFRI[Unit of Measure],MATCH(C24,PMEREFRI[Eff Desc 1],0)))</f>
        <v/>
      </c>
      <c r="U24" s="842"/>
      <c r="V24" s="829"/>
      <c r="W24" s="830"/>
      <c r="X24" s="813"/>
      <c r="Y24" s="814"/>
      <c r="Z24" s="814"/>
      <c r="AA24" s="815"/>
      <c r="AB24" s="813"/>
      <c r="AC24" s="814"/>
      <c r="AD24" s="815"/>
      <c r="AE24" s="833"/>
      <c r="AF24" s="834"/>
      <c r="AG24" s="833"/>
      <c r="AH24" s="834"/>
      <c r="AI24" s="807" t="str">
        <f>IF(C24="","",INDEX(PMEREFRI[Inc Rate Unit],MATCH(C24,PMEREFRI[Eff Desc 1],0)))</f>
        <v/>
      </c>
      <c r="AJ24" s="809"/>
      <c r="AK24" s="801" t="str">
        <f>IF(OR(C24="",V24="",X24="",AB24="",AE24="",AG24=""),"",ROUND(V24*INDEX(PMEREFRI[Savings per Unit kWh],MATCH(C24,PMEREFRI[Eff Desc 1],0)),0))</f>
        <v/>
      </c>
      <c r="AL24" s="802"/>
      <c r="AM24" s="802"/>
      <c r="AN24" s="803"/>
      <c r="AO24" s="807" t="str">
        <f>IF(OR(C24="",V24="",X24="",AB24="",AE24="",AG24=""),"",MIN(AU24,ROUND(V24*AI24,2)))</f>
        <v/>
      </c>
      <c r="AP24" s="808"/>
      <c r="AQ24" s="809"/>
      <c r="AR24" s="145"/>
      <c r="AU24" s="794" t="str">
        <f>IF(OR(,V24="",X24="",AB24="",AE24="",AG24=""),"",ROUND((AE24+AG24)*V24,2))</f>
        <v/>
      </c>
      <c r="AV24" s="799" t="str">
        <f>IF(OR(C24="",V24="",X24="",AB24="",AE24="",AG24=""),"",ROUND(V24*INDEX(PMEREFRI[Savings per Unit kW],MATCH(C24,PMEREFRI[Eff Desc 1],0)),4))</f>
        <v/>
      </c>
    </row>
    <row r="25" spans="2:48" ht="15.95" customHeight="1" x14ac:dyDescent="0.25">
      <c r="B25" s="845"/>
      <c r="C25" s="816"/>
      <c r="D25" s="817"/>
      <c r="E25" s="817"/>
      <c r="F25" s="817"/>
      <c r="G25" s="817"/>
      <c r="H25" s="817"/>
      <c r="I25" s="817"/>
      <c r="J25" s="817"/>
      <c r="K25" s="817"/>
      <c r="L25" s="817"/>
      <c r="M25" s="818"/>
      <c r="N25" s="822"/>
      <c r="O25" s="823"/>
      <c r="P25" s="823"/>
      <c r="Q25" s="823"/>
      <c r="R25" s="823"/>
      <c r="S25" s="824"/>
      <c r="T25" s="843"/>
      <c r="U25" s="844"/>
      <c r="V25" s="831"/>
      <c r="W25" s="832"/>
      <c r="X25" s="816"/>
      <c r="Y25" s="817"/>
      <c r="Z25" s="817"/>
      <c r="AA25" s="818"/>
      <c r="AB25" s="816"/>
      <c r="AC25" s="817"/>
      <c r="AD25" s="818"/>
      <c r="AE25" s="835"/>
      <c r="AF25" s="836"/>
      <c r="AG25" s="835"/>
      <c r="AH25" s="836"/>
      <c r="AI25" s="810"/>
      <c r="AJ25" s="812"/>
      <c r="AK25" s="804"/>
      <c r="AL25" s="805"/>
      <c r="AM25" s="805"/>
      <c r="AN25" s="806"/>
      <c r="AO25" s="810"/>
      <c r="AP25" s="811"/>
      <c r="AQ25" s="812"/>
      <c r="AR25" s="145"/>
      <c r="AU25" s="795"/>
      <c r="AV25" s="800"/>
    </row>
    <row r="26" spans="2:48" ht="15.95" customHeight="1" x14ac:dyDescent="0.25">
      <c r="B26" s="845">
        <v>6</v>
      </c>
      <c r="C26" s="813"/>
      <c r="D26" s="814"/>
      <c r="E26" s="814"/>
      <c r="F26" s="814"/>
      <c r="G26" s="814"/>
      <c r="H26" s="814"/>
      <c r="I26" s="814"/>
      <c r="J26" s="814"/>
      <c r="K26" s="814"/>
      <c r="L26" s="814"/>
      <c r="M26" s="815"/>
      <c r="N26" s="819" t="str">
        <f>IF(C26="","",INDEX(PMEREFRI[Base Desc 1],MATCH(C26,PMEREFRI[Eff Desc 1],0)))</f>
        <v/>
      </c>
      <c r="O26" s="820"/>
      <c r="P26" s="820"/>
      <c r="Q26" s="820"/>
      <c r="R26" s="820"/>
      <c r="S26" s="821"/>
      <c r="T26" s="841" t="str">
        <f>IF(C26="","",INDEX(PMEREFRI[Unit of Measure],MATCH(C26,PMEREFRI[Eff Desc 1],0)))</f>
        <v/>
      </c>
      <c r="U26" s="842"/>
      <c r="V26" s="829"/>
      <c r="W26" s="830"/>
      <c r="X26" s="813"/>
      <c r="Y26" s="814"/>
      <c r="Z26" s="814"/>
      <c r="AA26" s="815"/>
      <c r="AB26" s="813"/>
      <c r="AC26" s="814"/>
      <c r="AD26" s="815"/>
      <c r="AE26" s="833"/>
      <c r="AF26" s="834"/>
      <c r="AG26" s="833"/>
      <c r="AH26" s="834"/>
      <c r="AI26" s="807" t="str">
        <f>IF(C26="","",INDEX(PMEREFRI[Inc Rate Unit],MATCH(C26,PMEREFRI[Eff Desc 1],0)))</f>
        <v/>
      </c>
      <c r="AJ26" s="809"/>
      <c r="AK26" s="801" t="str">
        <f>IF(OR(C26="",V26="",X26="",AB26="",AE26="",AG26=""),"",ROUND(V26*INDEX(PMEREFRI[Savings per Unit kWh],MATCH(C26,PMEREFRI[Eff Desc 1],0)),0))</f>
        <v/>
      </c>
      <c r="AL26" s="802"/>
      <c r="AM26" s="802"/>
      <c r="AN26" s="803"/>
      <c r="AO26" s="807" t="str">
        <f>IF(OR(C26="",V26="",X26="",AB26="",AE26="",AG26=""),"",MIN(AU26,ROUND(V26*AI26,2)))</f>
        <v/>
      </c>
      <c r="AP26" s="808"/>
      <c r="AQ26" s="809"/>
      <c r="AR26" s="145"/>
      <c r="AU26" s="794" t="str">
        <f>IF(OR(,V26="",X26="",AB26="",AE26="",AG26=""),"",ROUND((AE26+AG26)*V26,2))</f>
        <v/>
      </c>
      <c r="AV26" s="799" t="str">
        <f>IF(OR(C26="",V26="",X26="",AB26="",AE26="",AG26=""),"",ROUND(V26*INDEX(PMEREFRI[Savings per Unit kW],MATCH(C26,PMEREFRI[Eff Desc 1],0)),4))</f>
        <v/>
      </c>
    </row>
    <row r="27" spans="2:48" ht="15.95" customHeight="1" x14ac:dyDescent="0.25">
      <c r="B27" s="845"/>
      <c r="C27" s="816"/>
      <c r="D27" s="817"/>
      <c r="E27" s="817"/>
      <c r="F27" s="817"/>
      <c r="G27" s="817"/>
      <c r="H27" s="817"/>
      <c r="I27" s="817"/>
      <c r="J27" s="817"/>
      <c r="K27" s="817"/>
      <c r="L27" s="817"/>
      <c r="M27" s="818"/>
      <c r="N27" s="822"/>
      <c r="O27" s="823"/>
      <c r="P27" s="823"/>
      <c r="Q27" s="823"/>
      <c r="R27" s="823"/>
      <c r="S27" s="824"/>
      <c r="T27" s="843"/>
      <c r="U27" s="844"/>
      <c r="V27" s="831"/>
      <c r="W27" s="832"/>
      <c r="X27" s="816"/>
      <c r="Y27" s="817"/>
      <c r="Z27" s="817"/>
      <c r="AA27" s="818"/>
      <c r="AB27" s="816"/>
      <c r="AC27" s="817"/>
      <c r="AD27" s="818"/>
      <c r="AE27" s="835"/>
      <c r="AF27" s="836"/>
      <c r="AG27" s="835"/>
      <c r="AH27" s="836"/>
      <c r="AI27" s="810"/>
      <c r="AJ27" s="812"/>
      <c r="AK27" s="804"/>
      <c r="AL27" s="805"/>
      <c r="AM27" s="805"/>
      <c r="AN27" s="806"/>
      <c r="AO27" s="810"/>
      <c r="AP27" s="811"/>
      <c r="AQ27" s="812"/>
      <c r="AR27" s="145"/>
      <c r="AU27" s="795"/>
      <c r="AV27" s="800"/>
    </row>
    <row r="28" spans="2:48" ht="15.95" customHeight="1" x14ac:dyDescent="0.25">
      <c r="B28" s="845">
        <v>7</v>
      </c>
      <c r="C28" s="813"/>
      <c r="D28" s="814"/>
      <c r="E28" s="814"/>
      <c r="F28" s="814"/>
      <c r="G28" s="814"/>
      <c r="H28" s="814"/>
      <c r="I28" s="814"/>
      <c r="J28" s="814"/>
      <c r="K28" s="814"/>
      <c r="L28" s="814"/>
      <c r="M28" s="815"/>
      <c r="N28" s="819" t="str">
        <f>IF(C28="","",INDEX(PMEREFRI[Base Desc 1],MATCH(C28,PMEREFRI[Eff Desc 1],0)))</f>
        <v/>
      </c>
      <c r="O28" s="820"/>
      <c r="P28" s="820"/>
      <c r="Q28" s="820"/>
      <c r="R28" s="820"/>
      <c r="S28" s="821"/>
      <c r="T28" s="841" t="str">
        <f>IF(C28="","",INDEX(PMEREFRI[Unit of Measure],MATCH(C28,PMEREFRI[Eff Desc 1],0)))</f>
        <v/>
      </c>
      <c r="U28" s="842"/>
      <c r="V28" s="829"/>
      <c r="W28" s="830"/>
      <c r="X28" s="813"/>
      <c r="Y28" s="814"/>
      <c r="Z28" s="814"/>
      <c r="AA28" s="815"/>
      <c r="AB28" s="813"/>
      <c r="AC28" s="814"/>
      <c r="AD28" s="815"/>
      <c r="AE28" s="833"/>
      <c r="AF28" s="834"/>
      <c r="AG28" s="833"/>
      <c r="AH28" s="834"/>
      <c r="AI28" s="807" t="str">
        <f>IF(C28="","",INDEX(PMEREFRI[Inc Rate Unit],MATCH(C28,PMEREFRI[Eff Desc 1],0)))</f>
        <v/>
      </c>
      <c r="AJ28" s="809"/>
      <c r="AK28" s="801" t="str">
        <f>IF(OR(C28="",V28="",X28="",AB28="",AE28="",AG28=""),"",ROUND(V28*INDEX(PMEREFRI[Savings per Unit kWh],MATCH(C28,PMEREFRI[Eff Desc 1],0)),0))</f>
        <v/>
      </c>
      <c r="AL28" s="802"/>
      <c r="AM28" s="802"/>
      <c r="AN28" s="803"/>
      <c r="AO28" s="807" t="str">
        <f>IF(OR(C28="",V28="",X28="",AB28="",AE28="",AG28=""),"",MIN(AU28,ROUND(V28*AI28,2)))</f>
        <v/>
      </c>
      <c r="AP28" s="808"/>
      <c r="AQ28" s="809"/>
      <c r="AR28" s="145"/>
      <c r="AU28" s="794" t="str">
        <f>IF(OR(,V28="",X28="",AB28="",AE28="",AG28=""),"",ROUND((AE28+AG28)*V28,2))</f>
        <v/>
      </c>
      <c r="AV28" s="799" t="str">
        <f>IF(OR(C28="",V28="",X28="",AB28="",AE28="",AG28=""),"",ROUND(V28*INDEX(PMEREFRI[Savings per Unit kW],MATCH(C28,PMEREFRI[Eff Desc 1],0)),4))</f>
        <v/>
      </c>
    </row>
    <row r="29" spans="2:48" ht="15.95" customHeight="1" x14ac:dyDescent="0.25">
      <c r="B29" s="845"/>
      <c r="C29" s="816"/>
      <c r="D29" s="817"/>
      <c r="E29" s="817"/>
      <c r="F29" s="817"/>
      <c r="G29" s="817"/>
      <c r="H29" s="817"/>
      <c r="I29" s="817"/>
      <c r="J29" s="817"/>
      <c r="K29" s="817"/>
      <c r="L29" s="817"/>
      <c r="M29" s="818"/>
      <c r="N29" s="822"/>
      <c r="O29" s="823"/>
      <c r="P29" s="823"/>
      <c r="Q29" s="823"/>
      <c r="R29" s="823"/>
      <c r="S29" s="824"/>
      <c r="T29" s="843"/>
      <c r="U29" s="844"/>
      <c r="V29" s="831"/>
      <c r="W29" s="832"/>
      <c r="X29" s="816"/>
      <c r="Y29" s="817"/>
      <c r="Z29" s="817"/>
      <c r="AA29" s="818"/>
      <c r="AB29" s="816"/>
      <c r="AC29" s="817"/>
      <c r="AD29" s="818"/>
      <c r="AE29" s="835"/>
      <c r="AF29" s="836"/>
      <c r="AG29" s="835"/>
      <c r="AH29" s="836"/>
      <c r="AI29" s="810"/>
      <c r="AJ29" s="812"/>
      <c r="AK29" s="804"/>
      <c r="AL29" s="805"/>
      <c r="AM29" s="805"/>
      <c r="AN29" s="806"/>
      <c r="AO29" s="810"/>
      <c r="AP29" s="811"/>
      <c r="AQ29" s="812"/>
      <c r="AR29" s="145"/>
      <c r="AU29" s="795"/>
      <c r="AV29" s="800"/>
    </row>
    <row r="30" spans="2:48" ht="15.95" customHeight="1" x14ac:dyDescent="0.25">
      <c r="B30" s="845">
        <v>8</v>
      </c>
      <c r="C30" s="813"/>
      <c r="D30" s="814"/>
      <c r="E30" s="814"/>
      <c r="F30" s="814"/>
      <c r="G30" s="814"/>
      <c r="H30" s="814"/>
      <c r="I30" s="814"/>
      <c r="J30" s="814"/>
      <c r="K30" s="814"/>
      <c r="L30" s="814"/>
      <c r="M30" s="815"/>
      <c r="N30" s="819" t="str">
        <f>IF(C30="","",INDEX(PMEREFRI[Base Desc 1],MATCH(C30,PMEREFRI[Eff Desc 1],0)))</f>
        <v/>
      </c>
      <c r="O30" s="820"/>
      <c r="P30" s="820"/>
      <c r="Q30" s="820"/>
      <c r="R30" s="820"/>
      <c r="S30" s="821"/>
      <c r="T30" s="841" t="str">
        <f>IF(C30="","",INDEX(PMEREFRI[Unit of Measure],MATCH(C30,PMEREFRI[Eff Desc 1],0)))</f>
        <v/>
      </c>
      <c r="U30" s="842"/>
      <c r="V30" s="829"/>
      <c r="W30" s="830"/>
      <c r="X30" s="813"/>
      <c r="Y30" s="814"/>
      <c r="Z30" s="814"/>
      <c r="AA30" s="815"/>
      <c r="AB30" s="813"/>
      <c r="AC30" s="814"/>
      <c r="AD30" s="815"/>
      <c r="AE30" s="833"/>
      <c r="AF30" s="834"/>
      <c r="AG30" s="833"/>
      <c r="AH30" s="834"/>
      <c r="AI30" s="807" t="str">
        <f>IF(C30="","",INDEX(PMEREFRI[Inc Rate Unit],MATCH(C30,PMEREFRI[Eff Desc 1],0)))</f>
        <v/>
      </c>
      <c r="AJ30" s="809"/>
      <c r="AK30" s="801" t="str">
        <f>IF(OR(C30="",V30="",X30="",AB30="",AE30="",AG30=""),"",ROUND(V30*INDEX(PMEREFRI[Savings per Unit kWh],MATCH(C30,PMEREFRI[Eff Desc 1],0)),0))</f>
        <v/>
      </c>
      <c r="AL30" s="802"/>
      <c r="AM30" s="802"/>
      <c r="AN30" s="803"/>
      <c r="AO30" s="807" t="str">
        <f>IF(OR(C30="",V30="",X30="",AB30="",AE30="",AG30=""),"",MIN(AU30,ROUND(V30*AI30,2)))</f>
        <v/>
      </c>
      <c r="AP30" s="808"/>
      <c r="AQ30" s="809"/>
      <c r="AR30" s="145"/>
      <c r="AU30" s="794" t="str">
        <f>IF(OR(,V30="",X30="",AB30="",AE30="",AG30=""),"",ROUND((AE30+AG30)*V30,2))</f>
        <v/>
      </c>
      <c r="AV30" s="799" t="str">
        <f>IF(OR(C30="",V30="",X30="",AB30="",AE30="",AG30=""),"",ROUND(V30*INDEX(PMEREFRI[Savings per Unit kW],MATCH(C30,PMEREFRI[Eff Desc 1],0)),4))</f>
        <v/>
      </c>
    </row>
    <row r="31" spans="2:48" ht="15.95" customHeight="1" x14ac:dyDescent="0.25">
      <c r="B31" s="845"/>
      <c r="C31" s="816"/>
      <c r="D31" s="817"/>
      <c r="E31" s="817"/>
      <c r="F31" s="817"/>
      <c r="G31" s="817"/>
      <c r="H31" s="817"/>
      <c r="I31" s="817"/>
      <c r="J31" s="817"/>
      <c r="K31" s="817"/>
      <c r="L31" s="817"/>
      <c r="M31" s="818"/>
      <c r="N31" s="822"/>
      <c r="O31" s="823"/>
      <c r="P31" s="823"/>
      <c r="Q31" s="823"/>
      <c r="R31" s="823"/>
      <c r="S31" s="824"/>
      <c r="T31" s="843"/>
      <c r="U31" s="844"/>
      <c r="V31" s="831"/>
      <c r="W31" s="832"/>
      <c r="X31" s="816"/>
      <c r="Y31" s="817"/>
      <c r="Z31" s="817"/>
      <c r="AA31" s="818"/>
      <c r="AB31" s="816"/>
      <c r="AC31" s="817"/>
      <c r="AD31" s="818"/>
      <c r="AE31" s="835"/>
      <c r="AF31" s="836"/>
      <c r="AG31" s="835"/>
      <c r="AH31" s="836"/>
      <c r="AI31" s="810"/>
      <c r="AJ31" s="812"/>
      <c r="AK31" s="804"/>
      <c r="AL31" s="805"/>
      <c r="AM31" s="805"/>
      <c r="AN31" s="806"/>
      <c r="AO31" s="810"/>
      <c r="AP31" s="811"/>
      <c r="AQ31" s="812"/>
      <c r="AR31" s="145"/>
      <c r="AU31" s="795"/>
      <c r="AV31" s="800"/>
    </row>
    <row r="32" spans="2:48" ht="15.95" customHeight="1" x14ac:dyDescent="0.25">
      <c r="B32" s="845">
        <v>9</v>
      </c>
      <c r="C32" s="813"/>
      <c r="D32" s="814"/>
      <c r="E32" s="814"/>
      <c r="F32" s="814"/>
      <c r="G32" s="814"/>
      <c r="H32" s="814"/>
      <c r="I32" s="814"/>
      <c r="J32" s="814"/>
      <c r="K32" s="814"/>
      <c r="L32" s="814"/>
      <c r="M32" s="815"/>
      <c r="N32" s="819" t="str">
        <f>IF(C32="","",INDEX(PMEREFRI[Base Desc 1],MATCH(C32,PMEREFRI[Eff Desc 1],0)))</f>
        <v/>
      </c>
      <c r="O32" s="820"/>
      <c r="P32" s="820"/>
      <c r="Q32" s="820"/>
      <c r="R32" s="820"/>
      <c r="S32" s="821"/>
      <c r="T32" s="841" t="str">
        <f>IF(C32="","",INDEX(PMEREFRI[Unit of Measure],MATCH(C32,PMEREFRI[Eff Desc 1],0)))</f>
        <v/>
      </c>
      <c r="U32" s="842"/>
      <c r="V32" s="829"/>
      <c r="W32" s="830"/>
      <c r="X32" s="813"/>
      <c r="Y32" s="814"/>
      <c r="Z32" s="814"/>
      <c r="AA32" s="815"/>
      <c r="AB32" s="813"/>
      <c r="AC32" s="814"/>
      <c r="AD32" s="815"/>
      <c r="AE32" s="833"/>
      <c r="AF32" s="834"/>
      <c r="AG32" s="833"/>
      <c r="AH32" s="834"/>
      <c r="AI32" s="807" t="str">
        <f>IF(C32="","",INDEX(PMEREFRI[Inc Rate Unit],MATCH(C32,PMEREFRI[Eff Desc 1],0)))</f>
        <v/>
      </c>
      <c r="AJ32" s="809"/>
      <c r="AK32" s="801" t="str">
        <f>IF(OR(C32="",V32="",X32="",AB32="",AE32="",AG32=""),"",ROUND(V32*INDEX(PMEREFRI[Savings per Unit kWh],MATCH(C32,PMEREFRI[Eff Desc 1],0)),0))</f>
        <v/>
      </c>
      <c r="AL32" s="802"/>
      <c r="AM32" s="802"/>
      <c r="AN32" s="803"/>
      <c r="AO32" s="807" t="str">
        <f>IF(OR(C32="",V32="",X32="",AB32="",AE32="",AG32=""),"",MIN(AU32,ROUND(V32*AI32,2)))</f>
        <v/>
      </c>
      <c r="AP32" s="808"/>
      <c r="AQ32" s="809"/>
      <c r="AR32" s="145"/>
      <c r="AU32" s="794" t="str">
        <f>IF(OR(,V32="",X32="",AB32="",AE32="",AG32=""),"",ROUND((AE32+AG32)*V32,2))</f>
        <v/>
      </c>
      <c r="AV32" s="799" t="str">
        <f>IF(OR(C32="",V32="",X32="",AB32="",AE32="",AG32=""),"",ROUND(V32*INDEX(PMEREFRI[Savings per Unit kW],MATCH(C32,PMEREFRI[Eff Desc 1],0)),4))</f>
        <v/>
      </c>
    </row>
    <row r="33" spans="2:48" ht="15.95" customHeight="1" x14ac:dyDescent="0.25">
      <c r="B33" s="845"/>
      <c r="C33" s="816"/>
      <c r="D33" s="817"/>
      <c r="E33" s="817"/>
      <c r="F33" s="817"/>
      <c r="G33" s="817"/>
      <c r="H33" s="817"/>
      <c r="I33" s="817"/>
      <c r="J33" s="817"/>
      <c r="K33" s="817"/>
      <c r="L33" s="817"/>
      <c r="M33" s="818"/>
      <c r="N33" s="822"/>
      <c r="O33" s="823"/>
      <c r="P33" s="823"/>
      <c r="Q33" s="823"/>
      <c r="R33" s="823"/>
      <c r="S33" s="824"/>
      <c r="T33" s="843"/>
      <c r="U33" s="844"/>
      <c r="V33" s="831"/>
      <c r="W33" s="832"/>
      <c r="X33" s="816"/>
      <c r="Y33" s="817"/>
      <c r="Z33" s="817"/>
      <c r="AA33" s="818"/>
      <c r="AB33" s="816"/>
      <c r="AC33" s="817"/>
      <c r="AD33" s="818"/>
      <c r="AE33" s="835"/>
      <c r="AF33" s="836"/>
      <c r="AG33" s="835"/>
      <c r="AH33" s="836"/>
      <c r="AI33" s="810"/>
      <c r="AJ33" s="812"/>
      <c r="AK33" s="804"/>
      <c r="AL33" s="805"/>
      <c r="AM33" s="805"/>
      <c r="AN33" s="806"/>
      <c r="AO33" s="810"/>
      <c r="AP33" s="811"/>
      <c r="AQ33" s="812"/>
      <c r="AR33" s="145"/>
      <c r="AU33" s="795"/>
      <c r="AV33" s="800"/>
    </row>
    <row r="34" spans="2:48" ht="15.95" customHeight="1" x14ac:dyDescent="0.25">
      <c r="B34" s="845">
        <v>10</v>
      </c>
      <c r="C34" s="813"/>
      <c r="D34" s="814"/>
      <c r="E34" s="814"/>
      <c r="F34" s="814"/>
      <c r="G34" s="814"/>
      <c r="H34" s="814"/>
      <c r="I34" s="814"/>
      <c r="J34" s="814"/>
      <c r="K34" s="814"/>
      <c r="L34" s="814"/>
      <c r="M34" s="815"/>
      <c r="N34" s="819" t="str">
        <f>IF(C34="","",INDEX(PMEREFRI[Base Desc 1],MATCH(C34,PMEREFRI[Eff Desc 1],0)))</f>
        <v/>
      </c>
      <c r="O34" s="820"/>
      <c r="P34" s="820"/>
      <c r="Q34" s="820"/>
      <c r="R34" s="820"/>
      <c r="S34" s="821"/>
      <c r="T34" s="841" t="str">
        <f>IF(C34="","",INDEX(PMEREFRI[Unit of Measure],MATCH(C34,PMEREFRI[Eff Desc 1],0)))</f>
        <v/>
      </c>
      <c r="U34" s="842"/>
      <c r="V34" s="829"/>
      <c r="W34" s="830"/>
      <c r="X34" s="813"/>
      <c r="Y34" s="814"/>
      <c r="Z34" s="814"/>
      <c r="AA34" s="815"/>
      <c r="AB34" s="813"/>
      <c r="AC34" s="814"/>
      <c r="AD34" s="815"/>
      <c r="AE34" s="833"/>
      <c r="AF34" s="834"/>
      <c r="AG34" s="833"/>
      <c r="AH34" s="834"/>
      <c r="AI34" s="807" t="str">
        <f>IF(C34="","",INDEX(PMEREFRI[Inc Rate Unit],MATCH(C34,PMEREFRI[Eff Desc 1],0)))</f>
        <v/>
      </c>
      <c r="AJ34" s="809"/>
      <c r="AK34" s="801" t="str">
        <f>IF(OR(C34="",V34="",X34="",AB34="",AE34="",AG34=""),"",ROUND(V34*INDEX(PMEREFRI[Savings per Unit kWh],MATCH(C34,PMEREFRI[Eff Desc 1],0)),0))</f>
        <v/>
      </c>
      <c r="AL34" s="802"/>
      <c r="AM34" s="802"/>
      <c r="AN34" s="803"/>
      <c r="AO34" s="807" t="str">
        <f>IF(OR(C34="",V34="",X34="",AB34="",AE34="",AG34=""),"",MIN(AU34,ROUND(V34*AI34,2)))</f>
        <v/>
      </c>
      <c r="AP34" s="808"/>
      <c r="AQ34" s="809"/>
      <c r="AR34" s="145"/>
      <c r="AU34" s="794" t="str">
        <f>IF(OR(,V34="",X34="",AB34="",AE34="",AG34=""),"",ROUND((AE34+AG34)*V34,2))</f>
        <v/>
      </c>
      <c r="AV34" s="799" t="str">
        <f>IF(OR(C34="",V34="",X34="",AB34="",AE34="",AG34=""),"",ROUND(V34*INDEX(PMEREFRI[Savings per Unit kW],MATCH(C34,PMEREFRI[Eff Desc 1],0)),4))</f>
        <v/>
      </c>
    </row>
    <row r="35" spans="2:48" ht="15.95" customHeight="1" x14ac:dyDescent="0.25">
      <c r="B35" s="845"/>
      <c r="C35" s="816"/>
      <c r="D35" s="817"/>
      <c r="E35" s="817"/>
      <c r="F35" s="817"/>
      <c r="G35" s="817"/>
      <c r="H35" s="817"/>
      <c r="I35" s="817"/>
      <c r="J35" s="817"/>
      <c r="K35" s="817"/>
      <c r="L35" s="817"/>
      <c r="M35" s="818"/>
      <c r="N35" s="822"/>
      <c r="O35" s="823"/>
      <c r="P35" s="823"/>
      <c r="Q35" s="823"/>
      <c r="R35" s="823"/>
      <c r="S35" s="824"/>
      <c r="T35" s="843"/>
      <c r="U35" s="844"/>
      <c r="V35" s="831"/>
      <c r="W35" s="832"/>
      <c r="X35" s="816"/>
      <c r="Y35" s="817"/>
      <c r="Z35" s="817"/>
      <c r="AA35" s="818"/>
      <c r="AB35" s="816"/>
      <c r="AC35" s="817"/>
      <c r="AD35" s="818"/>
      <c r="AE35" s="835"/>
      <c r="AF35" s="836"/>
      <c r="AG35" s="835"/>
      <c r="AH35" s="836"/>
      <c r="AI35" s="810"/>
      <c r="AJ35" s="812"/>
      <c r="AK35" s="804"/>
      <c r="AL35" s="805"/>
      <c r="AM35" s="805"/>
      <c r="AN35" s="806"/>
      <c r="AO35" s="810"/>
      <c r="AP35" s="811"/>
      <c r="AQ35" s="812"/>
      <c r="AR35" s="145"/>
      <c r="AU35" s="795"/>
      <c r="AV35" s="800"/>
    </row>
    <row r="36" spans="2:48" ht="15.95" hidden="1" customHeight="1" x14ac:dyDescent="0.25">
      <c r="B36" s="845">
        <v>11</v>
      </c>
      <c r="C36" s="813"/>
      <c r="D36" s="814"/>
      <c r="E36" s="814"/>
      <c r="F36" s="814"/>
      <c r="G36" s="814"/>
      <c r="H36" s="814"/>
      <c r="I36" s="814"/>
      <c r="J36" s="814"/>
      <c r="K36" s="814"/>
      <c r="L36" s="814"/>
      <c r="M36" s="815"/>
      <c r="N36" s="819" t="str">
        <f>IF(C36="","",INDEX(PMEKITCHEN[Base Desc 1],MATCH(C36,PMEKITCHEN[Eff Desc 1],0)))</f>
        <v/>
      </c>
      <c r="O36" s="820"/>
      <c r="P36" s="820"/>
      <c r="Q36" s="820"/>
      <c r="R36" s="820"/>
      <c r="S36" s="821"/>
      <c r="T36" s="825" t="str">
        <f>IF(C36="","",INDEX(PMEKITCHEN[Unit of Measure],MATCH(C36,PMEKITCHEN[Eff Desc 1],0)))</f>
        <v/>
      </c>
      <c r="U36" s="826"/>
      <c r="V36" s="829"/>
      <c r="W36" s="830"/>
      <c r="X36" s="813"/>
      <c r="Y36" s="814"/>
      <c r="Z36" s="814"/>
      <c r="AA36" s="815"/>
      <c r="AB36" s="813"/>
      <c r="AC36" s="814"/>
      <c r="AD36" s="815"/>
      <c r="AE36" s="833"/>
      <c r="AF36" s="834"/>
      <c r="AG36" s="833"/>
      <c r="AH36" s="834"/>
      <c r="AI36" s="837" t="str">
        <f>IF(C36="","",INDEX(PMEKITCHEN[Inc Rate Unit],MATCH(C36,PMEKITCHEN[Eff Desc 1],0)))</f>
        <v/>
      </c>
      <c r="AJ36" s="838"/>
      <c r="AK36" s="801" t="str">
        <f>IF(OR(C36="",V36="",X36="",AB36="",AE36="",AG36=""),"",ROUND(V36*INDEX(PMEKITCHEN[Savings per Unit kWh],MATCH(C36,PMEKITCHEN[Eff Desc 1],0)),0))</f>
        <v/>
      </c>
      <c r="AL36" s="802"/>
      <c r="AM36" s="802"/>
      <c r="AN36" s="803"/>
      <c r="AO36" s="807" t="str">
        <f>IF(OR(C36="",V36="",X36="",AB36="",AE36="",AG36=""),"",MIN(AU36,ROUND(V36*AI36,2)))</f>
        <v/>
      </c>
      <c r="AP36" s="808"/>
      <c r="AQ36" s="809"/>
      <c r="AR36" s="145"/>
      <c r="AU36" s="794" t="str">
        <f>IF(OR(,V36="",X36="",AB36="",AE36="",AG36=""),"",ROUND((AE36+AG36)*V36,2))</f>
        <v/>
      </c>
      <c r="AV36" s="796" t="str">
        <f>IF(OR(C36="",V36="",X36="",AB36="",AE36="",AG36=""),"",ROUND(V36*INDEX(PMEKITCHEN[Savings per Unit kW],MATCH(C36,PMEKITCHEN[Eff Desc 1],0)),10))</f>
        <v/>
      </c>
    </row>
    <row r="37" spans="2:48" ht="15.95" hidden="1" customHeight="1" x14ac:dyDescent="0.25">
      <c r="B37" s="845"/>
      <c r="C37" s="816"/>
      <c r="D37" s="817"/>
      <c r="E37" s="817"/>
      <c r="F37" s="817"/>
      <c r="G37" s="817"/>
      <c r="H37" s="817"/>
      <c r="I37" s="817"/>
      <c r="J37" s="817"/>
      <c r="K37" s="817"/>
      <c r="L37" s="817"/>
      <c r="M37" s="818"/>
      <c r="N37" s="822"/>
      <c r="O37" s="823"/>
      <c r="P37" s="823"/>
      <c r="Q37" s="823"/>
      <c r="R37" s="823"/>
      <c r="S37" s="824"/>
      <c r="T37" s="827"/>
      <c r="U37" s="828"/>
      <c r="V37" s="831"/>
      <c r="W37" s="832"/>
      <c r="X37" s="816"/>
      <c r="Y37" s="817"/>
      <c r="Z37" s="817"/>
      <c r="AA37" s="818"/>
      <c r="AB37" s="816"/>
      <c r="AC37" s="817"/>
      <c r="AD37" s="818"/>
      <c r="AE37" s="835"/>
      <c r="AF37" s="836"/>
      <c r="AG37" s="835"/>
      <c r="AH37" s="836"/>
      <c r="AI37" s="839"/>
      <c r="AJ37" s="840"/>
      <c r="AK37" s="804"/>
      <c r="AL37" s="805"/>
      <c r="AM37" s="805"/>
      <c r="AN37" s="806"/>
      <c r="AO37" s="810"/>
      <c r="AP37" s="811"/>
      <c r="AQ37" s="812"/>
      <c r="AR37" s="145"/>
      <c r="AU37" s="795"/>
      <c r="AV37" s="797"/>
    </row>
    <row r="38" spans="2:48" ht="15.95" hidden="1" customHeight="1" x14ac:dyDescent="0.25">
      <c r="B38" s="845">
        <v>12</v>
      </c>
      <c r="C38" s="813"/>
      <c r="D38" s="814"/>
      <c r="E38" s="814"/>
      <c r="F38" s="814"/>
      <c r="G38" s="814"/>
      <c r="H38" s="814"/>
      <c r="I38" s="814"/>
      <c r="J38" s="814"/>
      <c r="K38" s="814"/>
      <c r="L38" s="814"/>
      <c r="M38" s="815"/>
      <c r="N38" s="819" t="str">
        <f>IF(C38="","",INDEX(PMEKITCHEN[Base Desc 1],MATCH(C38,PMEKITCHEN[Eff Desc 1],0)))</f>
        <v/>
      </c>
      <c r="O38" s="820"/>
      <c r="P38" s="820"/>
      <c r="Q38" s="820"/>
      <c r="R38" s="820"/>
      <c r="S38" s="821"/>
      <c r="T38" s="825" t="str">
        <f>IF(C38="","",INDEX(PMEKITCHEN[Unit of Measure],MATCH(C38,PMEKITCHEN[Eff Desc 1],0)))</f>
        <v/>
      </c>
      <c r="U38" s="826"/>
      <c r="V38" s="829"/>
      <c r="W38" s="830"/>
      <c r="X38" s="813"/>
      <c r="Y38" s="814"/>
      <c r="Z38" s="814"/>
      <c r="AA38" s="815"/>
      <c r="AB38" s="813"/>
      <c r="AC38" s="814"/>
      <c r="AD38" s="815"/>
      <c r="AE38" s="833"/>
      <c r="AF38" s="834"/>
      <c r="AG38" s="833"/>
      <c r="AH38" s="834"/>
      <c r="AI38" s="837" t="str">
        <f>IF(C38="","",INDEX(PMEKITCHEN[Inc Rate Unit],MATCH(C38,PMEKITCHEN[Eff Desc 1],0)))</f>
        <v/>
      </c>
      <c r="AJ38" s="838"/>
      <c r="AK38" s="801" t="str">
        <f>IF(OR(C38="",V38="",X38="",AB38="",AE38="",AG38=""),"",ROUND(V38*INDEX(PMEKITCHEN[Savings per Unit kWh],MATCH(C38,PMEKITCHEN[Eff Desc 1],0)),0))</f>
        <v/>
      </c>
      <c r="AL38" s="802"/>
      <c r="AM38" s="802"/>
      <c r="AN38" s="803"/>
      <c r="AO38" s="807" t="str">
        <f>IF(OR(C38="",V38="",X38="",AB38="",AE38="",AG38=""),"",MIN(AU38,ROUND(V38*AI38,2)))</f>
        <v/>
      </c>
      <c r="AP38" s="808"/>
      <c r="AQ38" s="809"/>
      <c r="AR38" s="145"/>
      <c r="AU38" s="794" t="str">
        <f>IF(OR(,V38="",X38="",AB38="",AE38="",AG38=""),"",ROUND((AE38+AG38)*V38,2))</f>
        <v/>
      </c>
      <c r="AV38" s="796" t="str">
        <f>IF(OR(C38="",V38="",X38="",AB38="",AE38="",AG38=""),"",ROUND(V38*INDEX(PMEKITCHEN[Savings per Unit kW],MATCH(C38,PMEKITCHEN[Eff Desc 1],0)),10))</f>
        <v/>
      </c>
    </row>
    <row r="39" spans="2:48" ht="15.95" hidden="1" customHeight="1" x14ac:dyDescent="0.25">
      <c r="B39" s="845"/>
      <c r="C39" s="816"/>
      <c r="D39" s="817"/>
      <c r="E39" s="817"/>
      <c r="F39" s="817"/>
      <c r="G39" s="817"/>
      <c r="H39" s="817"/>
      <c r="I39" s="817"/>
      <c r="J39" s="817"/>
      <c r="K39" s="817"/>
      <c r="L39" s="817"/>
      <c r="M39" s="818"/>
      <c r="N39" s="822"/>
      <c r="O39" s="823"/>
      <c r="P39" s="823"/>
      <c r="Q39" s="823"/>
      <c r="R39" s="823"/>
      <c r="S39" s="824"/>
      <c r="T39" s="827"/>
      <c r="U39" s="828"/>
      <c r="V39" s="831"/>
      <c r="W39" s="832"/>
      <c r="X39" s="816"/>
      <c r="Y39" s="817"/>
      <c r="Z39" s="817"/>
      <c r="AA39" s="818"/>
      <c r="AB39" s="816"/>
      <c r="AC39" s="817"/>
      <c r="AD39" s="818"/>
      <c r="AE39" s="835"/>
      <c r="AF39" s="836"/>
      <c r="AG39" s="835"/>
      <c r="AH39" s="836"/>
      <c r="AI39" s="839"/>
      <c r="AJ39" s="840"/>
      <c r="AK39" s="804"/>
      <c r="AL39" s="805"/>
      <c r="AM39" s="805"/>
      <c r="AN39" s="806"/>
      <c r="AO39" s="810"/>
      <c r="AP39" s="811"/>
      <c r="AQ39" s="812"/>
      <c r="AR39" s="145"/>
      <c r="AU39" s="795"/>
      <c r="AV39" s="797"/>
    </row>
    <row r="40" spans="2:48" ht="15.95" hidden="1" customHeight="1" x14ac:dyDescent="0.25">
      <c r="B40" s="845">
        <v>13</v>
      </c>
      <c r="C40" s="813"/>
      <c r="D40" s="814"/>
      <c r="E40" s="814"/>
      <c r="F40" s="814"/>
      <c r="G40" s="814"/>
      <c r="H40" s="814"/>
      <c r="I40" s="814"/>
      <c r="J40" s="814"/>
      <c r="K40" s="814"/>
      <c r="L40" s="814"/>
      <c r="M40" s="815"/>
      <c r="N40" s="819" t="str">
        <f>IF(C40="","",INDEX(PMEKITCHEN[Base Desc 1],MATCH(C40,PMEKITCHEN[Eff Desc 1],0)))</f>
        <v/>
      </c>
      <c r="O40" s="820"/>
      <c r="P40" s="820"/>
      <c r="Q40" s="820"/>
      <c r="R40" s="820"/>
      <c r="S40" s="821"/>
      <c r="T40" s="825" t="str">
        <f>IF(C40="","",INDEX(PMEKITCHEN[Unit of Measure],MATCH(C40,PMEKITCHEN[Eff Desc 1],0)))</f>
        <v/>
      </c>
      <c r="U40" s="826"/>
      <c r="V40" s="829"/>
      <c r="W40" s="830"/>
      <c r="X40" s="813"/>
      <c r="Y40" s="814"/>
      <c r="Z40" s="814"/>
      <c r="AA40" s="815"/>
      <c r="AB40" s="813"/>
      <c r="AC40" s="814"/>
      <c r="AD40" s="815"/>
      <c r="AE40" s="833"/>
      <c r="AF40" s="834"/>
      <c r="AG40" s="833"/>
      <c r="AH40" s="834"/>
      <c r="AI40" s="837" t="str">
        <f>IF(C40="","",INDEX(PMEKITCHEN[Inc Rate Unit],MATCH(C40,PMEKITCHEN[Eff Desc 1],0)))</f>
        <v/>
      </c>
      <c r="AJ40" s="838"/>
      <c r="AK40" s="801" t="str">
        <f>IF(OR(C40="",V40="",X40="",AB40="",AE40="",AG40=""),"",ROUND(V40*INDEX(PMEKITCHEN[Savings per Unit kWh],MATCH(C40,PMEKITCHEN[Eff Desc 1],0)),0))</f>
        <v/>
      </c>
      <c r="AL40" s="802"/>
      <c r="AM40" s="802"/>
      <c r="AN40" s="803"/>
      <c r="AO40" s="807" t="str">
        <f>IF(OR(C40="",V40="",X40="",AB40="",AE40="",AG40=""),"",MIN(AU40,ROUND(V40*AI40,2)))</f>
        <v/>
      </c>
      <c r="AP40" s="808"/>
      <c r="AQ40" s="809"/>
      <c r="AR40" s="145"/>
      <c r="AU40" s="794" t="str">
        <f>IF(OR(,V40="",X40="",AB40="",AE40="",AG40=""),"",ROUND((AE40+AG40)*V40,2))</f>
        <v/>
      </c>
      <c r="AV40" s="796" t="str">
        <f>IF(OR(C40="",V40="",X40="",AB40="",AE40="",AG40=""),"",ROUND(V40*INDEX(PMEKITCHEN[Savings per Unit kW],MATCH(C40,PMEKITCHEN[Eff Desc 1],0)),10))</f>
        <v/>
      </c>
    </row>
    <row r="41" spans="2:48" ht="15.95" hidden="1" customHeight="1" x14ac:dyDescent="0.25">
      <c r="B41" s="845"/>
      <c r="C41" s="816"/>
      <c r="D41" s="817"/>
      <c r="E41" s="817"/>
      <c r="F41" s="817"/>
      <c r="G41" s="817"/>
      <c r="H41" s="817"/>
      <c r="I41" s="817"/>
      <c r="J41" s="817"/>
      <c r="K41" s="817"/>
      <c r="L41" s="817"/>
      <c r="M41" s="818"/>
      <c r="N41" s="822"/>
      <c r="O41" s="823"/>
      <c r="P41" s="823"/>
      <c r="Q41" s="823"/>
      <c r="R41" s="823"/>
      <c r="S41" s="824"/>
      <c r="T41" s="827"/>
      <c r="U41" s="828"/>
      <c r="V41" s="831"/>
      <c r="W41" s="832"/>
      <c r="X41" s="816"/>
      <c r="Y41" s="817"/>
      <c r="Z41" s="817"/>
      <c r="AA41" s="818"/>
      <c r="AB41" s="816"/>
      <c r="AC41" s="817"/>
      <c r="AD41" s="818"/>
      <c r="AE41" s="835"/>
      <c r="AF41" s="836"/>
      <c r="AG41" s="835"/>
      <c r="AH41" s="836"/>
      <c r="AI41" s="839"/>
      <c r="AJ41" s="840"/>
      <c r="AK41" s="804"/>
      <c r="AL41" s="805"/>
      <c r="AM41" s="805"/>
      <c r="AN41" s="806"/>
      <c r="AO41" s="810"/>
      <c r="AP41" s="811"/>
      <c r="AQ41" s="812"/>
      <c r="AR41" s="145"/>
      <c r="AU41" s="795"/>
      <c r="AV41" s="797"/>
    </row>
    <row r="42" spans="2:48" ht="15.95" hidden="1" customHeight="1" x14ac:dyDescent="0.25">
      <c r="B42" s="845">
        <v>14</v>
      </c>
      <c r="C42" s="813"/>
      <c r="D42" s="814"/>
      <c r="E42" s="814"/>
      <c r="F42" s="814"/>
      <c r="G42" s="814"/>
      <c r="H42" s="814"/>
      <c r="I42" s="814"/>
      <c r="J42" s="814"/>
      <c r="K42" s="814"/>
      <c r="L42" s="814"/>
      <c r="M42" s="815"/>
      <c r="N42" s="819" t="str">
        <f>IF(C42="","",INDEX(PMEKITCHEN[Base Desc 1],MATCH(C42,PMEKITCHEN[Eff Desc 1],0)))</f>
        <v/>
      </c>
      <c r="O42" s="820"/>
      <c r="P42" s="820"/>
      <c r="Q42" s="820"/>
      <c r="R42" s="820"/>
      <c r="S42" s="821"/>
      <c r="T42" s="825" t="str">
        <f>IF(C42="","",INDEX(PMEKITCHEN[Unit of Measure],MATCH(C42,PMEKITCHEN[Eff Desc 1],0)))</f>
        <v/>
      </c>
      <c r="U42" s="826"/>
      <c r="V42" s="829"/>
      <c r="W42" s="830"/>
      <c r="X42" s="813"/>
      <c r="Y42" s="814"/>
      <c r="Z42" s="814"/>
      <c r="AA42" s="815"/>
      <c r="AB42" s="813"/>
      <c r="AC42" s="814"/>
      <c r="AD42" s="815"/>
      <c r="AE42" s="833"/>
      <c r="AF42" s="834"/>
      <c r="AG42" s="833"/>
      <c r="AH42" s="834"/>
      <c r="AI42" s="837" t="str">
        <f>IF(C42="","",INDEX(PMEKITCHEN[Inc Rate Unit],MATCH(C42,PMEKITCHEN[Eff Desc 1],0)))</f>
        <v/>
      </c>
      <c r="AJ42" s="838"/>
      <c r="AK42" s="801" t="str">
        <f>IF(OR(C42="",V42="",X42="",AB42="",AE42="",AG42=""),"",ROUND(V42*INDEX(PMEKITCHEN[Savings per Unit kWh],MATCH(C42,PMEKITCHEN[Eff Desc 1],0)),0))</f>
        <v/>
      </c>
      <c r="AL42" s="802"/>
      <c r="AM42" s="802"/>
      <c r="AN42" s="803"/>
      <c r="AO42" s="807" t="str">
        <f>IF(OR(C42="",V42="",X42="",AB42="",AE42="",AG42=""),"",MIN(AU42,ROUND(V42*AI42,2)))</f>
        <v/>
      </c>
      <c r="AP42" s="808"/>
      <c r="AQ42" s="809"/>
      <c r="AR42" s="145"/>
      <c r="AU42" s="794" t="str">
        <f>IF(OR(,V42="",X42="",AB42="",AE42="",AG42=""),"",ROUND((AE42+AG42)*V42,2))</f>
        <v/>
      </c>
      <c r="AV42" s="796" t="str">
        <f>IF(OR(C42="",V42="",X42="",AB42="",AE42="",AG42=""),"",ROUND(V42*INDEX(PMEKITCHEN[Savings per Unit kW],MATCH(C42,PMEKITCHEN[Eff Desc 1],0)),10))</f>
        <v/>
      </c>
    </row>
    <row r="43" spans="2:48" ht="15.95" hidden="1" customHeight="1" x14ac:dyDescent="0.25">
      <c r="B43" s="845"/>
      <c r="C43" s="816"/>
      <c r="D43" s="817"/>
      <c r="E43" s="817"/>
      <c r="F43" s="817"/>
      <c r="G43" s="817"/>
      <c r="H43" s="817"/>
      <c r="I43" s="817"/>
      <c r="J43" s="817"/>
      <c r="K43" s="817"/>
      <c r="L43" s="817"/>
      <c r="M43" s="818"/>
      <c r="N43" s="822"/>
      <c r="O43" s="823"/>
      <c r="P43" s="823"/>
      <c r="Q43" s="823"/>
      <c r="R43" s="823"/>
      <c r="S43" s="824"/>
      <c r="T43" s="827"/>
      <c r="U43" s="828"/>
      <c r="V43" s="831"/>
      <c r="W43" s="832"/>
      <c r="X43" s="816"/>
      <c r="Y43" s="817"/>
      <c r="Z43" s="817"/>
      <c r="AA43" s="818"/>
      <c r="AB43" s="816"/>
      <c r="AC43" s="817"/>
      <c r="AD43" s="818"/>
      <c r="AE43" s="835"/>
      <c r="AF43" s="836"/>
      <c r="AG43" s="835"/>
      <c r="AH43" s="836"/>
      <c r="AI43" s="839"/>
      <c r="AJ43" s="840"/>
      <c r="AK43" s="804"/>
      <c r="AL43" s="805"/>
      <c r="AM43" s="805"/>
      <c r="AN43" s="806"/>
      <c r="AO43" s="810"/>
      <c r="AP43" s="811"/>
      <c r="AQ43" s="812"/>
      <c r="AR43" s="145"/>
      <c r="AU43" s="795"/>
      <c r="AV43" s="797"/>
    </row>
    <row r="44" spans="2:48" ht="15.95" hidden="1" customHeight="1" x14ac:dyDescent="0.25">
      <c r="B44" s="845">
        <v>15</v>
      </c>
      <c r="C44" s="813"/>
      <c r="D44" s="814"/>
      <c r="E44" s="814"/>
      <c r="F44" s="814"/>
      <c r="G44" s="814"/>
      <c r="H44" s="814"/>
      <c r="I44" s="814"/>
      <c r="J44" s="814"/>
      <c r="K44" s="814"/>
      <c r="L44" s="814"/>
      <c r="M44" s="815"/>
      <c r="N44" s="819" t="str">
        <f>IF(C44="","",INDEX(PMEKITCHEN[Base Desc 1],MATCH(C44,PMEKITCHEN[Eff Desc 1],0)))</f>
        <v/>
      </c>
      <c r="O44" s="820"/>
      <c r="P44" s="820"/>
      <c r="Q44" s="820"/>
      <c r="R44" s="820"/>
      <c r="S44" s="821"/>
      <c r="T44" s="825" t="str">
        <f>IF(C44="","",INDEX(PMEKITCHEN[Unit of Measure],MATCH(C44,PMEKITCHEN[Eff Desc 1],0)))</f>
        <v/>
      </c>
      <c r="U44" s="826"/>
      <c r="V44" s="829"/>
      <c r="W44" s="830"/>
      <c r="X44" s="813"/>
      <c r="Y44" s="814"/>
      <c r="Z44" s="814"/>
      <c r="AA44" s="815"/>
      <c r="AB44" s="813"/>
      <c r="AC44" s="814"/>
      <c r="AD44" s="815"/>
      <c r="AE44" s="833"/>
      <c r="AF44" s="834"/>
      <c r="AG44" s="833"/>
      <c r="AH44" s="834"/>
      <c r="AI44" s="837" t="str">
        <f>IF(C44="","",INDEX(PMEKITCHEN[Inc Rate Unit],MATCH(C44,PMEKITCHEN[Eff Desc 1],0)))</f>
        <v/>
      </c>
      <c r="AJ44" s="838"/>
      <c r="AK44" s="801" t="str">
        <f>IF(OR(C44="",V44="",X44="",AB44="",AE44="",AG44=""),"",ROUND(V44*INDEX(PMEKITCHEN[Savings per Unit kWh],MATCH(C44,PMEKITCHEN[Eff Desc 1],0)),0))</f>
        <v/>
      </c>
      <c r="AL44" s="802"/>
      <c r="AM44" s="802"/>
      <c r="AN44" s="803"/>
      <c r="AO44" s="807" t="str">
        <f>IF(OR(C44="",V44="",X44="",AB44="",AE44="",AG44=""),"",MIN(AU44,ROUND(V44*AI44,2)))</f>
        <v/>
      </c>
      <c r="AP44" s="808"/>
      <c r="AQ44" s="809"/>
      <c r="AR44" s="145"/>
      <c r="AU44" s="794" t="str">
        <f>IF(OR(,V44="",X44="",AB44="",AE44="",AG44=""),"",ROUND((AE44+AG44)*V44,2))</f>
        <v/>
      </c>
      <c r="AV44" s="796" t="str">
        <f>IF(OR(C44="",V44="",X44="",AB44="",AE44="",AG44=""),"",ROUND(V44*INDEX(PMEKITCHEN[Savings per Unit kW],MATCH(C44,PMEKITCHEN[Eff Desc 1],0)),10))</f>
        <v/>
      </c>
    </row>
    <row r="45" spans="2:48" ht="15.95" hidden="1" customHeight="1" x14ac:dyDescent="0.25">
      <c r="B45" s="845"/>
      <c r="C45" s="816"/>
      <c r="D45" s="817"/>
      <c r="E45" s="817"/>
      <c r="F45" s="817"/>
      <c r="G45" s="817"/>
      <c r="H45" s="817"/>
      <c r="I45" s="817"/>
      <c r="J45" s="817"/>
      <c r="K45" s="817"/>
      <c r="L45" s="817"/>
      <c r="M45" s="818"/>
      <c r="N45" s="822"/>
      <c r="O45" s="823"/>
      <c r="P45" s="823"/>
      <c r="Q45" s="823"/>
      <c r="R45" s="823"/>
      <c r="S45" s="824"/>
      <c r="T45" s="827"/>
      <c r="U45" s="828"/>
      <c r="V45" s="831"/>
      <c r="W45" s="832"/>
      <c r="X45" s="816"/>
      <c r="Y45" s="817"/>
      <c r="Z45" s="817"/>
      <c r="AA45" s="818"/>
      <c r="AB45" s="816"/>
      <c r="AC45" s="817"/>
      <c r="AD45" s="818"/>
      <c r="AE45" s="835"/>
      <c r="AF45" s="836"/>
      <c r="AG45" s="835"/>
      <c r="AH45" s="836"/>
      <c r="AI45" s="839"/>
      <c r="AJ45" s="840"/>
      <c r="AK45" s="804"/>
      <c r="AL45" s="805"/>
      <c r="AM45" s="805"/>
      <c r="AN45" s="806"/>
      <c r="AO45" s="810"/>
      <c r="AP45" s="811"/>
      <c r="AQ45" s="812"/>
      <c r="AR45" s="145"/>
      <c r="AU45" s="795"/>
      <c r="AV45" s="797"/>
    </row>
    <row r="46" spans="2:48" ht="15.95" hidden="1" customHeight="1" x14ac:dyDescent="0.25">
      <c r="B46" s="754">
        <v>16</v>
      </c>
      <c r="C46" s="17"/>
      <c r="D46" s="17"/>
      <c r="E46" s="17"/>
      <c r="F46" s="17"/>
      <c r="G46" s="17"/>
      <c r="H46" s="17"/>
      <c r="I46" s="17"/>
      <c r="J46" s="17"/>
      <c r="K46" s="17"/>
      <c r="L46" s="17"/>
      <c r="M46" s="17"/>
      <c r="N46" s="17"/>
      <c r="O46" s="17"/>
      <c r="P46" s="17"/>
      <c r="Q46" s="17"/>
      <c r="R46" s="17"/>
      <c r="S46" s="17"/>
      <c r="T46" s="17"/>
      <c r="U46" s="17"/>
      <c r="V46" s="17"/>
      <c r="W46" s="17"/>
      <c r="X46" s="17"/>
      <c r="Y46" s="17"/>
      <c r="Z46" s="17"/>
      <c r="AA46" s="17"/>
      <c r="AB46" s="17"/>
      <c r="AC46" s="17"/>
      <c r="AD46" s="17"/>
      <c r="AE46" s="17"/>
      <c r="AF46" s="17"/>
      <c r="AG46" s="17"/>
      <c r="AH46" s="17"/>
      <c r="AI46" s="17"/>
      <c r="AJ46" s="17"/>
      <c r="AK46" s="17"/>
      <c r="AL46" s="17"/>
      <c r="AM46" s="17"/>
      <c r="AN46" s="17"/>
      <c r="AO46" s="17"/>
      <c r="AP46" s="17"/>
      <c r="AQ46" s="17"/>
    </row>
    <row r="47" spans="2:48" ht="15.95" hidden="1" customHeight="1" x14ac:dyDescent="0.25">
      <c r="B47" s="754"/>
      <c r="C47" s="17"/>
      <c r="D47" s="17"/>
      <c r="E47" s="17"/>
      <c r="F47" s="17"/>
      <c r="G47" s="17"/>
      <c r="H47" s="17"/>
      <c r="I47" s="17"/>
      <c r="J47" s="17"/>
      <c r="K47" s="17"/>
      <c r="L47" s="17"/>
      <c r="M47" s="17"/>
      <c r="N47" s="17"/>
      <c r="O47" s="17"/>
      <c r="P47" s="17"/>
      <c r="Q47" s="17"/>
      <c r="R47" s="17"/>
      <c r="S47" s="17"/>
      <c r="T47" s="17"/>
      <c r="U47" s="17"/>
      <c r="V47" s="17"/>
      <c r="W47" s="17"/>
      <c r="X47" s="17"/>
      <c r="Y47" s="17"/>
      <c r="Z47" s="17"/>
      <c r="AA47" s="17"/>
      <c r="AB47" s="17"/>
      <c r="AC47" s="17"/>
      <c r="AD47" s="17"/>
      <c r="AE47" s="17"/>
      <c r="AF47" s="17"/>
      <c r="AG47" s="17"/>
      <c r="AH47" s="17"/>
      <c r="AI47" s="17"/>
      <c r="AJ47" s="17"/>
      <c r="AK47" s="17"/>
      <c r="AL47" s="17"/>
      <c r="AM47" s="17"/>
      <c r="AN47" s="17"/>
      <c r="AO47" s="17"/>
      <c r="AP47" s="17"/>
      <c r="AQ47" s="17"/>
    </row>
    <row r="48" spans="2:48" ht="15.95" hidden="1" customHeight="1" x14ac:dyDescent="0.25">
      <c r="B48" s="754">
        <v>17</v>
      </c>
      <c r="C48" s="17"/>
      <c r="D48" s="17"/>
      <c r="E48" s="17"/>
      <c r="F48" s="17"/>
      <c r="G48" s="17"/>
      <c r="H48" s="17"/>
      <c r="I48" s="17"/>
      <c r="J48" s="17"/>
      <c r="K48" s="17"/>
      <c r="L48" s="17"/>
      <c r="M48" s="17"/>
      <c r="N48" s="17"/>
      <c r="O48" s="17"/>
      <c r="P48" s="17"/>
      <c r="Q48" s="17"/>
      <c r="R48" s="17"/>
      <c r="S48" s="17"/>
      <c r="T48" s="17"/>
      <c r="U48" s="17"/>
      <c r="V48" s="17"/>
      <c r="W48" s="17"/>
      <c r="X48" s="17"/>
      <c r="Y48" s="17"/>
      <c r="Z48" s="17"/>
      <c r="AA48" s="17"/>
      <c r="AB48" s="17"/>
      <c r="AC48" s="17"/>
      <c r="AD48" s="17"/>
      <c r="AE48" s="17"/>
      <c r="AF48" s="17"/>
      <c r="AG48" s="17"/>
      <c r="AH48" s="17"/>
      <c r="AI48" s="17"/>
      <c r="AJ48" s="17"/>
      <c r="AK48" s="17"/>
      <c r="AL48" s="17"/>
      <c r="AM48" s="17"/>
      <c r="AN48" s="17"/>
      <c r="AO48" s="17"/>
      <c r="AP48" s="17"/>
      <c r="AQ48" s="17"/>
    </row>
    <row r="49" spans="2:43" ht="15.95" hidden="1" customHeight="1" x14ac:dyDescent="0.25">
      <c r="B49" s="754"/>
      <c r="C49" s="17"/>
      <c r="D49" s="17"/>
      <c r="E49" s="17"/>
      <c r="F49" s="17"/>
      <c r="G49" s="17"/>
      <c r="H49" s="17"/>
      <c r="I49" s="17"/>
      <c r="J49" s="17"/>
      <c r="K49" s="17"/>
      <c r="L49" s="17"/>
      <c r="M49" s="17"/>
      <c r="N49" s="17"/>
      <c r="O49" s="17"/>
      <c r="P49" s="17"/>
      <c r="Q49" s="17"/>
      <c r="R49" s="17"/>
      <c r="S49" s="17"/>
      <c r="T49" s="17"/>
      <c r="U49" s="17"/>
      <c r="V49" s="17"/>
      <c r="W49" s="17"/>
      <c r="X49" s="17"/>
      <c r="Y49" s="17"/>
      <c r="Z49" s="17"/>
      <c r="AA49" s="17"/>
      <c r="AB49" s="17"/>
      <c r="AC49" s="17"/>
      <c r="AD49" s="17"/>
      <c r="AE49" s="17"/>
      <c r="AF49" s="17"/>
      <c r="AG49" s="17"/>
      <c r="AH49" s="17"/>
      <c r="AI49" s="17"/>
      <c r="AJ49" s="17"/>
      <c r="AK49" s="17"/>
      <c r="AL49" s="17"/>
      <c r="AM49" s="17"/>
      <c r="AN49" s="17"/>
      <c r="AO49" s="17"/>
      <c r="AP49" s="17"/>
      <c r="AQ49" s="17"/>
    </row>
    <row r="50" spans="2:43" ht="15.95" hidden="1" customHeight="1" x14ac:dyDescent="0.25">
      <c r="B50" s="754">
        <v>18</v>
      </c>
      <c r="C50" s="17"/>
      <c r="D50" s="17"/>
      <c r="E50" s="17"/>
      <c r="F50" s="17"/>
      <c r="G50" s="17"/>
      <c r="H50" s="17"/>
      <c r="I50" s="17"/>
      <c r="J50" s="17"/>
      <c r="K50" s="17"/>
      <c r="L50" s="17"/>
      <c r="M50" s="17"/>
      <c r="N50" s="17"/>
      <c r="O50" s="17"/>
      <c r="P50" s="17"/>
      <c r="Q50" s="17"/>
      <c r="R50" s="17"/>
      <c r="S50" s="17"/>
      <c r="T50" s="17"/>
      <c r="U50" s="17"/>
      <c r="V50" s="17"/>
      <c r="W50" s="17"/>
      <c r="X50" s="17"/>
      <c r="Y50" s="17"/>
      <c r="Z50" s="17"/>
      <c r="AA50" s="17"/>
      <c r="AB50" s="17"/>
      <c r="AC50" s="17"/>
      <c r="AD50" s="17"/>
      <c r="AE50" s="17"/>
      <c r="AF50" s="17"/>
      <c r="AG50" s="17"/>
      <c r="AH50" s="17"/>
      <c r="AI50" s="17"/>
      <c r="AJ50" s="17"/>
      <c r="AK50" s="17"/>
      <c r="AL50" s="17"/>
      <c r="AM50" s="17"/>
      <c r="AN50" s="17"/>
      <c r="AO50" s="17"/>
      <c r="AP50" s="17"/>
      <c r="AQ50" s="17"/>
    </row>
    <row r="51" spans="2:43" ht="15.95" hidden="1" customHeight="1" x14ac:dyDescent="0.25">
      <c r="B51" s="754"/>
      <c r="C51" s="17"/>
      <c r="D51" s="17"/>
      <c r="E51" s="17"/>
      <c r="F51" s="17"/>
      <c r="G51" s="17"/>
      <c r="H51" s="17"/>
      <c r="I51" s="17"/>
      <c r="J51" s="17"/>
      <c r="K51" s="17"/>
      <c r="L51" s="17"/>
      <c r="M51" s="17"/>
      <c r="N51" s="17"/>
      <c r="O51" s="17"/>
      <c r="P51" s="17"/>
      <c r="Q51" s="17"/>
      <c r="R51" s="17"/>
      <c r="S51" s="17"/>
      <c r="T51" s="17"/>
      <c r="U51" s="17"/>
      <c r="V51" s="17"/>
      <c r="W51" s="17"/>
      <c r="X51" s="17"/>
      <c r="Y51" s="17"/>
      <c r="Z51" s="17"/>
      <c r="AA51" s="17"/>
      <c r="AB51" s="17"/>
      <c r="AC51" s="17"/>
      <c r="AD51" s="17"/>
      <c r="AE51" s="17"/>
      <c r="AF51" s="17"/>
      <c r="AG51" s="17"/>
      <c r="AH51" s="17"/>
      <c r="AI51" s="17"/>
      <c r="AJ51" s="17"/>
      <c r="AK51" s="17"/>
      <c r="AL51" s="17"/>
      <c r="AM51" s="17"/>
      <c r="AN51" s="17"/>
      <c r="AO51" s="17"/>
      <c r="AP51" s="17"/>
      <c r="AQ51" s="17"/>
    </row>
    <row r="52" spans="2:43" ht="15.95" hidden="1" customHeight="1" x14ac:dyDescent="0.25">
      <c r="B52" s="754">
        <v>19</v>
      </c>
      <c r="C52" s="17"/>
      <c r="D52" s="17"/>
      <c r="E52" s="17"/>
      <c r="F52" s="17"/>
      <c r="G52" s="17"/>
      <c r="H52" s="17"/>
      <c r="I52" s="17"/>
      <c r="J52" s="17"/>
      <c r="K52" s="17"/>
      <c r="L52" s="17"/>
      <c r="M52" s="17"/>
      <c r="N52" s="17"/>
      <c r="O52" s="17"/>
      <c r="P52" s="17"/>
      <c r="Q52" s="17"/>
      <c r="R52" s="17"/>
      <c r="S52" s="17"/>
      <c r="T52" s="17"/>
      <c r="U52" s="17"/>
      <c r="V52" s="17"/>
      <c r="W52" s="17"/>
      <c r="X52" s="17"/>
      <c r="Y52" s="17"/>
      <c r="Z52" s="17"/>
      <c r="AA52" s="17"/>
      <c r="AB52" s="17"/>
      <c r="AC52" s="17"/>
      <c r="AD52" s="17"/>
      <c r="AE52" s="17"/>
      <c r="AF52" s="17"/>
      <c r="AG52" s="17"/>
      <c r="AH52" s="17"/>
      <c r="AI52" s="17"/>
      <c r="AJ52" s="17"/>
      <c r="AK52" s="17"/>
      <c r="AL52" s="17"/>
      <c r="AM52" s="17"/>
      <c r="AN52" s="17"/>
      <c r="AO52" s="17"/>
      <c r="AP52" s="17"/>
      <c r="AQ52" s="17"/>
    </row>
    <row r="53" spans="2:43" ht="15.95" hidden="1" customHeight="1" x14ac:dyDescent="0.25">
      <c r="B53" s="754"/>
      <c r="C53" s="17"/>
      <c r="D53" s="17"/>
      <c r="E53" s="17"/>
      <c r="F53" s="17"/>
      <c r="G53" s="17"/>
      <c r="H53" s="17"/>
      <c r="I53" s="17"/>
      <c r="J53" s="17"/>
      <c r="K53" s="17"/>
      <c r="L53" s="17"/>
      <c r="M53" s="17"/>
      <c r="N53" s="17"/>
      <c r="O53" s="17"/>
      <c r="P53" s="17"/>
      <c r="Q53" s="17"/>
      <c r="R53" s="17"/>
      <c r="S53" s="17"/>
      <c r="T53" s="17"/>
      <c r="U53" s="17"/>
      <c r="V53" s="17"/>
      <c r="W53" s="17"/>
      <c r="X53" s="17"/>
      <c r="Y53" s="17"/>
      <c r="Z53" s="17"/>
      <c r="AA53" s="17"/>
      <c r="AB53" s="17"/>
      <c r="AC53" s="17"/>
      <c r="AD53" s="17"/>
      <c r="AE53" s="17"/>
      <c r="AF53" s="17"/>
      <c r="AG53" s="17"/>
      <c r="AH53" s="17"/>
      <c r="AI53" s="17"/>
      <c r="AJ53" s="17"/>
      <c r="AK53" s="17"/>
      <c r="AL53" s="17"/>
      <c r="AM53" s="17"/>
      <c r="AN53" s="17"/>
      <c r="AO53" s="17"/>
      <c r="AP53" s="17"/>
      <c r="AQ53" s="17"/>
    </row>
    <row r="54" spans="2:43" ht="15.95" hidden="1" customHeight="1" x14ac:dyDescent="0.25">
      <c r="B54" s="754">
        <v>20</v>
      </c>
      <c r="C54" s="17"/>
      <c r="D54" s="17"/>
      <c r="E54" s="17"/>
      <c r="F54" s="17"/>
      <c r="G54" s="17"/>
      <c r="H54" s="17"/>
      <c r="I54" s="17"/>
      <c r="J54" s="17"/>
      <c r="K54" s="17"/>
      <c r="L54" s="17"/>
      <c r="M54" s="17"/>
      <c r="N54" s="17"/>
      <c r="O54" s="17"/>
      <c r="P54" s="17"/>
      <c r="Q54" s="17"/>
      <c r="R54" s="17"/>
      <c r="S54" s="17"/>
      <c r="T54" s="17"/>
      <c r="U54" s="17"/>
      <c r="V54" s="17"/>
      <c r="W54" s="17"/>
      <c r="X54" s="17"/>
      <c r="Y54" s="17"/>
      <c r="Z54" s="17"/>
      <c r="AA54" s="17"/>
      <c r="AB54" s="17"/>
      <c r="AC54" s="17"/>
      <c r="AD54" s="17"/>
      <c r="AE54" s="17"/>
      <c r="AF54" s="17"/>
      <c r="AG54" s="17"/>
      <c r="AH54" s="17"/>
      <c r="AI54" s="17"/>
      <c r="AJ54" s="17"/>
      <c r="AK54" s="17"/>
      <c r="AL54" s="17"/>
      <c r="AM54" s="17"/>
      <c r="AN54" s="17"/>
      <c r="AO54" s="17"/>
      <c r="AP54" s="17"/>
      <c r="AQ54" s="17"/>
    </row>
    <row r="55" spans="2:43" ht="15.95" hidden="1" customHeight="1" x14ac:dyDescent="0.25">
      <c r="B55" s="754"/>
      <c r="C55" s="17"/>
      <c r="D55" s="17"/>
      <c r="E55" s="17"/>
      <c r="F55" s="17"/>
      <c r="G55" s="17"/>
      <c r="H55" s="17"/>
      <c r="I55" s="17"/>
      <c r="J55" s="17"/>
      <c r="K55" s="17"/>
      <c r="L55" s="17"/>
      <c r="M55" s="17"/>
      <c r="N55" s="17"/>
      <c r="O55" s="17"/>
      <c r="P55" s="17"/>
      <c r="Q55" s="17"/>
      <c r="R55" s="17"/>
      <c r="S55" s="17"/>
      <c r="T55" s="17"/>
      <c r="U55" s="17"/>
      <c r="V55" s="17"/>
      <c r="W55" s="17"/>
      <c r="X55" s="17"/>
      <c r="Y55" s="17"/>
      <c r="Z55" s="17"/>
      <c r="AA55" s="17"/>
      <c r="AB55" s="17"/>
      <c r="AC55" s="17"/>
      <c r="AD55" s="17"/>
      <c r="AE55" s="17"/>
      <c r="AF55" s="17"/>
      <c r="AG55" s="17"/>
      <c r="AH55" s="17"/>
      <c r="AI55" s="17"/>
      <c r="AJ55" s="17"/>
      <c r="AK55" s="17"/>
      <c r="AL55" s="17"/>
      <c r="AM55" s="17"/>
      <c r="AN55" s="17"/>
      <c r="AO55" s="17"/>
      <c r="AP55" s="17"/>
      <c r="AQ55" s="17"/>
    </row>
    <row r="56" spans="2:43" ht="15.95" hidden="1" customHeight="1" x14ac:dyDescent="0.25">
      <c r="B56" s="754">
        <v>21</v>
      </c>
      <c r="C56" s="17"/>
      <c r="D56" s="17"/>
      <c r="E56" s="17"/>
      <c r="F56" s="17"/>
      <c r="G56" s="17"/>
      <c r="H56" s="17"/>
      <c r="I56" s="17"/>
      <c r="J56" s="17"/>
      <c r="K56" s="17"/>
      <c r="L56" s="17"/>
      <c r="M56" s="17"/>
      <c r="N56" s="17"/>
      <c r="O56" s="17"/>
      <c r="P56" s="17"/>
      <c r="Q56" s="17"/>
      <c r="R56" s="17"/>
      <c r="S56" s="17"/>
      <c r="T56" s="17"/>
      <c r="U56" s="17"/>
      <c r="V56" s="17"/>
      <c r="W56" s="17"/>
      <c r="X56" s="17"/>
      <c r="Y56" s="17"/>
      <c r="Z56" s="17"/>
      <c r="AA56" s="17"/>
      <c r="AB56" s="17"/>
      <c r="AC56" s="17"/>
      <c r="AD56" s="17"/>
      <c r="AE56" s="17"/>
      <c r="AF56" s="17"/>
      <c r="AG56" s="17"/>
      <c r="AH56" s="17"/>
      <c r="AI56" s="17"/>
      <c r="AJ56" s="17"/>
      <c r="AK56" s="17"/>
      <c r="AL56" s="17"/>
      <c r="AM56" s="17"/>
      <c r="AN56" s="17"/>
      <c r="AO56" s="17"/>
      <c r="AP56" s="17"/>
      <c r="AQ56" s="17"/>
    </row>
    <row r="57" spans="2:43" ht="15.95" hidden="1" customHeight="1" x14ac:dyDescent="0.25">
      <c r="B57" s="754"/>
      <c r="C57" s="17"/>
      <c r="D57" s="17"/>
      <c r="E57" s="17"/>
      <c r="F57" s="17"/>
      <c r="G57" s="17"/>
      <c r="H57" s="17"/>
      <c r="I57" s="17"/>
      <c r="J57" s="17"/>
      <c r="K57" s="17"/>
      <c r="L57" s="17"/>
      <c r="M57" s="17"/>
      <c r="N57" s="17"/>
      <c r="O57" s="17"/>
      <c r="P57" s="17"/>
      <c r="Q57" s="17"/>
      <c r="R57" s="17"/>
      <c r="S57" s="17"/>
      <c r="T57" s="17"/>
      <c r="U57" s="17"/>
      <c r="V57" s="17"/>
      <c r="W57" s="17"/>
      <c r="X57" s="17"/>
      <c r="Y57" s="17"/>
      <c r="Z57" s="17"/>
      <c r="AA57" s="17"/>
      <c r="AB57" s="17"/>
      <c r="AC57" s="17"/>
      <c r="AD57" s="17"/>
      <c r="AE57" s="17"/>
      <c r="AF57" s="17"/>
      <c r="AG57" s="17"/>
      <c r="AH57" s="17"/>
      <c r="AI57" s="17"/>
      <c r="AJ57" s="17"/>
      <c r="AK57" s="17"/>
      <c r="AL57" s="17"/>
      <c r="AM57" s="17"/>
      <c r="AN57" s="17"/>
      <c r="AO57" s="17"/>
      <c r="AP57" s="17"/>
      <c r="AQ57" s="17"/>
    </row>
    <row r="58" spans="2:43" ht="15.95" hidden="1" customHeight="1" x14ac:dyDescent="0.25">
      <c r="B58" s="754">
        <v>22</v>
      </c>
      <c r="C58" s="17"/>
      <c r="D58" s="17"/>
      <c r="E58" s="17"/>
      <c r="F58" s="17"/>
      <c r="G58" s="17"/>
      <c r="H58" s="17"/>
      <c r="I58" s="17"/>
      <c r="J58" s="17"/>
      <c r="K58" s="17"/>
      <c r="L58" s="17"/>
      <c r="M58" s="17"/>
      <c r="N58" s="17"/>
      <c r="O58" s="17"/>
      <c r="P58" s="17"/>
      <c r="Q58" s="17"/>
      <c r="R58" s="17"/>
      <c r="S58" s="17"/>
      <c r="T58" s="17"/>
      <c r="U58" s="17"/>
      <c r="V58" s="17"/>
      <c r="W58" s="17"/>
      <c r="X58" s="17"/>
      <c r="Y58" s="17"/>
      <c r="Z58" s="17"/>
      <c r="AA58" s="17"/>
      <c r="AB58" s="17"/>
      <c r="AC58" s="17"/>
      <c r="AD58" s="17"/>
      <c r="AE58" s="17"/>
      <c r="AF58" s="17"/>
      <c r="AG58" s="17"/>
      <c r="AH58" s="17"/>
      <c r="AI58" s="17"/>
      <c r="AJ58" s="17"/>
      <c r="AK58" s="17"/>
      <c r="AL58" s="17"/>
      <c r="AM58" s="17"/>
      <c r="AN58" s="17"/>
      <c r="AO58" s="17"/>
      <c r="AP58" s="17"/>
      <c r="AQ58" s="17"/>
    </row>
    <row r="59" spans="2:43" ht="15.95" hidden="1" customHeight="1" x14ac:dyDescent="0.25">
      <c r="B59" s="754"/>
      <c r="C59" s="17"/>
      <c r="D59" s="17"/>
      <c r="E59" s="17"/>
      <c r="F59" s="17"/>
      <c r="G59" s="17"/>
      <c r="H59" s="17"/>
      <c r="I59" s="17"/>
      <c r="J59" s="17"/>
      <c r="K59" s="17"/>
      <c r="L59" s="17"/>
      <c r="M59" s="17"/>
      <c r="N59" s="17"/>
      <c r="O59" s="17"/>
      <c r="P59" s="17"/>
      <c r="Q59" s="17"/>
      <c r="R59" s="17"/>
      <c r="S59" s="17"/>
      <c r="T59" s="17"/>
      <c r="U59" s="17"/>
      <c r="V59" s="17"/>
      <c r="W59" s="17"/>
      <c r="X59" s="17"/>
      <c r="Y59" s="17"/>
      <c r="Z59" s="17"/>
      <c r="AA59" s="17"/>
      <c r="AB59" s="17"/>
      <c r="AC59" s="17"/>
      <c r="AD59" s="17"/>
      <c r="AE59" s="17"/>
      <c r="AF59" s="17"/>
      <c r="AG59" s="17"/>
      <c r="AH59" s="17"/>
      <c r="AI59" s="17"/>
      <c r="AJ59" s="17"/>
      <c r="AK59" s="17"/>
      <c r="AL59" s="17"/>
      <c r="AM59" s="17"/>
      <c r="AN59" s="17"/>
      <c r="AO59" s="17"/>
      <c r="AP59" s="17"/>
      <c r="AQ59" s="17"/>
    </row>
    <row r="60" spans="2:43" ht="15.95" hidden="1" customHeight="1" x14ac:dyDescent="0.25">
      <c r="B60" s="754">
        <v>23</v>
      </c>
      <c r="C60" s="17"/>
      <c r="D60" s="17"/>
      <c r="E60" s="17"/>
      <c r="F60" s="17"/>
      <c r="G60" s="17"/>
      <c r="H60" s="17"/>
      <c r="I60" s="17"/>
      <c r="J60" s="17"/>
      <c r="K60" s="17"/>
      <c r="L60" s="17"/>
      <c r="M60" s="17"/>
      <c r="N60" s="17"/>
      <c r="O60" s="17"/>
      <c r="P60" s="17"/>
      <c r="Q60" s="17"/>
      <c r="R60" s="17"/>
      <c r="S60" s="17"/>
      <c r="T60" s="17"/>
      <c r="U60" s="17"/>
      <c r="V60" s="17"/>
      <c r="W60" s="17"/>
      <c r="X60" s="17"/>
      <c r="Y60" s="17"/>
      <c r="Z60" s="17"/>
      <c r="AA60" s="17"/>
      <c r="AB60" s="17"/>
      <c r="AC60" s="17"/>
      <c r="AD60" s="17"/>
      <c r="AE60" s="17"/>
      <c r="AF60" s="17"/>
      <c r="AG60" s="17"/>
      <c r="AH60" s="17"/>
      <c r="AI60" s="17"/>
      <c r="AJ60" s="17"/>
      <c r="AK60" s="17"/>
      <c r="AL60" s="17"/>
      <c r="AM60" s="17"/>
      <c r="AN60" s="17"/>
      <c r="AO60" s="17"/>
      <c r="AP60" s="17"/>
      <c r="AQ60" s="17"/>
    </row>
    <row r="61" spans="2:43" ht="15.95" hidden="1" customHeight="1" x14ac:dyDescent="0.25">
      <c r="B61" s="754"/>
      <c r="C61" s="17"/>
      <c r="D61" s="17"/>
      <c r="E61" s="17"/>
      <c r="F61" s="17"/>
      <c r="G61" s="17"/>
      <c r="H61" s="17"/>
      <c r="I61" s="17"/>
      <c r="J61" s="17"/>
      <c r="K61" s="17"/>
      <c r="L61" s="17"/>
      <c r="M61" s="17"/>
      <c r="N61" s="17"/>
      <c r="O61" s="17"/>
      <c r="P61" s="17"/>
      <c r="Q61" s="17"/>
      <c r="R61" s="17"/>
      <c r="S61" s="17"/>
      <c r="T61" s="17"/>
      <c r="U61" s="17"/>
      <c r="V61" s="17"/>
      <c r="W61" s="17"/>
      <c r="X61" s="17"/>
      <c r="Y61" s="17"/>
      <c r="Z61" s="17"/>
      <c r="AA61" s="17"/>
      <c r="AB61" s="17"/>
      <c r="AC61" s="17"/>
      <c r="AD61" s="17"/>
      <c r="AE61" s="17"/>
      <c r="AF61" s="17"/>
      <c r="AG61" s="17"/>
      <c r="AH61" s="17"/>
      <c r="AI61" s="17"/>
      <c r="AJ61" s="17"/>
      <c r="AK61" s="17"/>
      <c r="AL61" s="17"/>
      <c r="AM61" s="17"/>
      <c r="AN61" s="17"/>
      <c r="AO61" s="17"/>
      <c r="AP61" s="17"/>
      <c r="AQ61" s="17"/>
    </row>
    <row r="62" spans="2:43" ht="15.95" hidden="1" customHeight="1" x14ac:dyDescent="0.25">
      <c r="B62" s="754">
        <v>24</v>
      </c>
      <c r="C62" s="17"/>
      <c r="D62" s="17"/>
      <c r="E62" s="17"/>
      <c r="F62" s="17"/>
      <c r="G62" s="17"/>
      <c r="H62" s="17"/>
      <c r="I62" s="17"/>
      <c r="J62" s="17"/>
      <c r="K62" s="17"/>
      <c r="L62" s="17"/>
      <c r="M62" s="17"/>
      <c r="N62" s="17"/>
      <c r="O62" s="17"/>
      <c r="P62" s="17"/>
      <c r="Q62" s="17"/>
      <c r="R62" s="17"/>
      <c r="S62" s="17"/>
      <c r="T62" s="17"/>
      <c r="U62" s="17"/>
      <c r="V62" s="17"/>
      <c r="W62" s="17"/>
      <c r="X62" s="17"/>
      <c r="Y62" s="17"/>
      <c r="Z62" s="17"/>
      <c r="AA62" s="17"/>
      <c r="AB62" s="17"/>
      <c r="AC62" s="17"/>
      <c r="AD62" s="17"/>
      <c r="AE62" s="17"/>
      <c r="AF62" s="17"/>
      <c r="AG62" s="17"/>
      <c r="AH62" s="17"/>
      <c r="AI62" s="17"/>
      <c r="AJ62" s="17"/>
      <c r="AK62" s="17"/>
      <c r="AL62" s="17"/>
      <c r="AM62" s="17"/>
      <c r="AN62" s="17"/>
      <c r="AO62" s="17"/>
      <c r="AP62" s="17"/>
      <c r="AQ62" s="17"/>
    </row>
    <row r="63" spans="2:43" ht="15.95" hidden="1" customHeight="1" x14ac:dyDescent="0.25">
      <c r="B63" s="754"/>
      <c r="C63" s="17"/>
      <c r="D63" s="17"/>
      <c r="E63" s="17"/>
      <c r="F63" s="17"/>
      <c r="G63" s="17"/>
      <c r="H63" s="17"/>
      <c r="I63" s="17"/>
      <c r="J63" s="17"/>
      <c r="K63" s="17"/>
      <c r="L63" s="17"/>
      <c r="M63" s="17"/>
      <c r="N63" s="17"/>
      <c r="O63" s="17"/>
      <c r="P63" s="17"/>
      <c r="Q63" s="17"/>
      <c r="R63" s="17"/>
      <c r="S63" s="17"/>
      <c r="T63" s="17"/>
      <c r="U63" s="17"/>
      <c r="V63" s="17"/>
      <c r="W63" s="17"/>
      <c r="X63" s="17"/>
      <c r="Y63" s="17"/>
      <c r="Z63" s="17"/>
      <c r="AA63" s="17"/>
      <c r="AB63" s="17"/>
      <c r="AC63" s="17"/>
      <c r="AD63" s="17"/>
      <c r="AE63" s="17"/>
      <c r="AF63" s="17"/>
      <c r="AG63" s="17"/>
      <c r="AH63" s="17"/>
      <c r="AI63" s="17"/>
      <c r="AJ63" s="17"/>
      <c r="AK63" s="17"/>
      <c r="AL63" s="17"/>
      <c r="AM63" s="17"/>
      <c r="AN63" s="17"/>
      <c r="AO63" s="17"/>
      <c r="AP63" s="17"/>
      <c r="AQ63" s="17"/>
    </row>
    <row r="64" spans="2:43" ht="15.95" hidden="1" customHeight="1" x14ac:dyDescent="0.25">
      <c r="B64" s="754">
        <v>25</v>
      </c>
      <c r="C64" s="17"/>
      <c r="D64" s="17"/>
      <c r="E64" s="17"/>
      <c r="F64" s="17"/>
      <c r="G64" s="17"/>
      <c r="H64" s="17"/>
      <c r="I64" s="17"/>
      <c r="J64" s="17"/>
      <c r="K64" s="17"/>
      <c r="L64" s="17"/>
      <c r="M64" s="17"/>
      <c r="N64" s="17"/>
      <c r="O64" s="17"/>
      <c r="P64" s="17"/>
      <c r="Q64" s="17"/>
      <c r="R64" s="17"/>
      <c r="S64" s="17"/>
      <c r="T64" s="17"/>
      <c r="U64" s="17"/>
      <c r="V64" s="17"/>
      <c r="W64" s="17"/>
      <c r="X64" s="17"/>
      <c r="Y64" s="17"/>
      <c r="Z64" s="17"/>
      <c r="AA64" s="17"/>
      <c r="AB64" s="17"/>
      <c r="AC64" s="17"/>
      <c r="AD64" s="17"/>
      <c r="AE64" s="17"/>
      <c r="AF64" s="17"/>
      <c r="AG64" s="17"/>
      <c r="AH64" s="17"/>
      <c r="AI64" s="17"/>
      <c r="AJ64" s="17"/>
      <c r="AK64" s="17"/>
      <c r="AL64" s="17"/>
      <c r="AM64" s="17"/>
      <c r="AN64" s="17"/>
      <c r="AO64" s="17"/>
      <c r="AP64" s="17"/>
      <c r="AQ64" s="17"/>
    </row>
    <row r="65" spans="2:43" ht="15.95" hidden="1" customHeight="1" x14ac:dyDescent="0.25">
      <c r="B65" s="754"/>
      <c r="C65" s="17"/>
      <c r="D65" s="17"/>
      <c r="E65" s="17"/>
      <c r="F65" s="17"/>
      <c r="G65" s="17"/>
      <c r="H65" s="17"/>
      <c r="I65" s="17"/>
      <c r="J65" s="17"/>
      <c r="K65" s="17"/>
      <c r="L65" s="17"/>
      <c r="M65" s="17"/>
      <c r="N65" s="17"/>
      <c r="O65" s="17"/>
      <c r="P65" s="17"/>
      <c r="Q65" s="17"/>
      <c r="R65" s="17"/>
      <c r="S65" s="17"/>
      <c r="T65" s="17"/>
      <c r="U65" s="17"/>
      <c r="V65" s="17"/>
      <c r="W65" s="17"/>
      <c r="X65" s="17"/>
      <c r="Y65" s="17"/>
      <c r="Z65" s="17"/>
      <c r="AA65" s="17"/>
      <c r="AB65" s="17"/>
      <c r="AC65" s="17"/>
      <c r="AD65" s="17"/>
      <c r="AE65" s="17"/>
      <c r="AF65" s="17"/>
      <c r="AG65" s="17"/>
      <c r="AH65" s="17"/>
      <c r="AI65" s="17"/>
      <c r="AJ65" s="17"/>
      <c r="AK65" s="17"/>
      <c r="AL65" s="17"/>
      <c r="AM65" s="17"/>
      <c r="AN65" s="17"/>
      <c r="AO65" s="17"/>
      <c r="AP65" s="17"/>
      <c r="AQ65" s="17"/>
    </row>
    <row r="66" spans="2:43" ht="15.95" hidden="1" customHeight="1" x14ac:dyDescent="0.25">
      <c r="B66" s="754">
        <v>26</v>
      </c>
      <c r="C66" s="17"/>
      <c r="D66" s="17"/>
      <c r="E66" s="17"/>
      <c r="F66" s="17"/>
      <c r="G66" s="17"/>
      <c r="H66" s="17"/>
      <c r="I66" s="17"/>
      <c r="J66" s="17"/>
      <c r="K66" s="17"/>
      <c r="L66" s="17"/>
      <c r="M66" s="17"/>
      <c r="N66" s="17"/>
      <c r="O66" s="17"/>
      <c r="P66" s="17"/>
      <c r="Q66" s="17"/>
      <c r="R66" s="17"/>
      <c r="S66" s="17"/>
      <c r="T66" s="17"/>
      <c r="U66" s="17"/>
      <c r="V66" s="17"/>
      <c r="W66" s="17"/>
      <c r="X66" s="17"/>
      <c r="Y66" s="17"/>
      <c r="Z66" s="17"/>
      <c r="AA66" s="17"/>
      <c r="AB66" s="17"/>
      <c r="AC66" s="17"/>
      <c r="AD66" s="17"/>
      <c r="AE66" s="17"/>
      <c r="AF66" s="17"/>
      <c r="AG66" s="17"/>
      <c r="AH66" s="17"/>
      <c r="AI66" s="17"/>
      <c r="AJ66" s="17"/>
      <c r="AK66" s="17"/>
      <c r="AL66" s="17"/>
      <c r="AM66" s="17"/>
      <c r="AN66" s="17"/>
      <c r="AO66" s="17"/>
      <c r="AP66" s="17"/>
      <c r="AQ66" s="17"/>
    </row>
    <row r="67" spans="2:43" ht="15.95" hidden="1" customHeight="1" x14ac:dyDescent="0.25">
      <c r="B67" s="754"/>
      <c r="C67" s="17"/>
      <c r="D67" s="17"/>
      <c r="E67" s="17"/>
      <c r="F67" s="17"/>
      <c r="G67" s="17"/>
      <c r="H67" s="17"/>
      <c r="I67" s="17"/>
      <c r="J67" s="17"/>
      <c r="K67" s="17"/>
      <c r="L67" s="17"/>
      <c r="M67" s="17"/>
      <c r="N67" s="17"/>
      <c r="O67" s="17"/>
      <c r="P67" s="17"/>
      <c r="Q67" s="17"/>
      <c r="R67" s="17"/>
      <c r="S67" s="17"/>
      <c r="T67" s="17"/>
      <c r="U67" s="17"/>
      <c r="V67" s="17"/>
      <c r="W67" s="17"/>
      <c r="X67" s="17"/>
      <c r="Y67" s="17"/>
      <c r="Z67" s="17"/>
      <c r="AA67" s="17"/>
      <c r="AB67" s="17"/>
      <c r="AC67" s="17"/>
      <c r="AD67" s="17"/>
      <c r="AE67" s="17"/>
      <c r="AF67" s="17"/>
      <c r="AG67" s="17"/>
      <c r="AH67" s="17"/>
      <c r="AI67" s="17"/>
      <c r="AJ67" s="17"/>
      <c r="AK67" s="17"/>
      <c r="AL67" s="17"/>
      <c r="AM67" s="17"/>
      <c r="AN67" s="17"/>
      <c r="AO67" s="17"/>
      <c r="AP67" s="17"/>
      <c r="AQ67" s="17"/>
    </row>
    <row r="68" spans="2:43" ht="15.95" hidden="1" customHeight="1" x14ac:dyDescent="0.25">
      <c r="B68" s="754">
        <v>27</v>
      </c>
      <c r="C68" s="17"/>
      <c r="D68" s="17"/>
      <c r="E68" s="17"/>
      <c r="F68" s="17"/>
      <c r="G68" s="17"/>
      <c r="H68" s="17"/>
      <c r="I68" s="17"/>
      <c r="J68" s="17"/>
      <c r="K68" s="17"/>
      <c r="L68" s="17"/>
      <c r="M68" s="17"/>
      <c r="N68" s="17"/>
      <c r="O68" s="17"/>
      <c r="P68" s="17"/>
      <c r="Q68" s="17"/>
      <c r="R68" s="17"/>
      <c r="S68" s="17"/>
      <c r="T68" s="17"/>
      <c r="U68" s="17"/>
      <c r="V68" s="17"/>
      <c r="W68" s="17"/>
      <c r="X68" s="17"/>
      <c r="Y68" s="17"/>
      <c r="Z68" s="17"/>
      <c r="AA68" s="17"/>
      <c r="AB68" s="17"/>
      <c r="AC68" s="17"/>
      <c r="AD68" s="17"/>
      <c r="AE68" s="17"/>
      <c r="AF68" s="17"/>
      <c r="AG68" s="17"/>
      <c r="AH68" s="17"/>
      <c r="AI68" s="17"/>
      <c r="AJ68" s="17"/>
      <c r="AK68" s="17"/>
      <c r="AL68" s="17"/>
      <c r="AM68" s="17"/>
      <c r="AN68" s="17"/>
      <c r="AO68" s="17"/>
      <c r="AP68" s="17"/>
      <c r="AQ68" s="17"/>
    </row>
    <row r="69" spans="2:43" ht="15.95" hidden="1" customHeight="1" x14ac:dyDescent="0.25">
      <c r="B69" s="754"/>
      <c r="C69" s="17"/>
      <c r="D69" s="17"/>
      <c r="E69" s="17"/>
      <c r="F69" s="17"/>
      <c r="G69" s="17"/>
      <c r="H69" s="17"/>
      <c r="I69" s="17"/>
      <c r="J69" s="17"/>
      <c r="K69" s="17"/>
      <c r="L69" s="17"/>
      <c r="M69" s="17"/>
      <c r="N69" s="17"/>
      <c r="O69" s="17"/>
      <c r="P69" s="17"/>
      <c r="Q69" s="17"/>
      <c r="R69" s="17"/>
      <c r="S69" s="17"/>
      <c r="T69" s="17"/>
      <c r="U69" s="17"/>
      <c r="V69" s="17"/>
      <c r="W69" s="17"/>
      <c r="X69" s="17"/>
      <c r="Y69" s="17"/>
      <c r="Z69" s="17"/>
      <c r="AA69" s="17"/>
      <c r="AB69" s="17"/>
      <c r="AC69" s="17"/>
      <c r="AD69" s="17"/>
      <c r="AE69" s="17"/>
      <c r="AF69" s="17"/>
      <c r="AG69" s="17"/>
      <c r="AH69" s="17"/>
      <c r="AI69" s="17"/>
      <c r="AJ69" s="17"/>
      <c r="AK69" s="17"/>
      <c r="AL69" s="17"/>
      <c r="AM69" s="17"/>
      <c r="AN69" s="17"/>
      <c r="AO69" s="17"/>
      <c r="AP69" s="17"/>
      <c r="AQ69" s="17"/>
    </row>
    <row r="70" spans="2:43" ht="15.95" hidden="1" customHeight="1" x14ac:dyDescent="0.25">
      <c r="B70" s="754">
        <v>28</v>
      </c>
      <c r="C70" s="17"/>
      <c r="D70" s="17"/>
      <c r="E70" s="17"/>
      <c r="F70" s="17"/>
      <c r="G70" s="17"/>
      <c r="H70" s="17"/>
      <c r="I70" s="17"/>
      <c r="J70" s="17"/>
      <c r="K70" s="17"/>
      <c r="L70" s="17"/>
      <c r="M70" s="17"/>
      <c r="N70" s="17"/>
      <c r="O70" s="17"/>
      <c r="P70" s="17"/>
      <c r="Q70" s="17"/>
      <c r="R70" s="17"/>
      <c r="S70" s="17"/>
      <c r="T70" s="17"/>
      <c r="U70" s="17"/>
      <c r="V70" s="17"/>
      <c r="W70" s="17"/>
      <c r="X70" s="17"/>
      <c r="Y70" s="17"/>
      <c r="Z70" s="17"/>
      <c r="AA70" s="17"/>
      <c r="AB70" s="17"/>
      <c r="AC70" s="17"/>
      <c r="AD70" s="17"/>
      <c r="AE70" s="17"/>
      <c r="AF70" s="17"/>
      <c r="AG70" s="17"/>
      <c r="AH70" s="17"/>
      <c r="AI70" s="17"/>
      <c r="AJ70" s="17"/>
      <c r="AK70" s="17"/>
      <c r="AL70" s="17"/>
      <c r="AM70" s="17"/>
      <c r="AN70" s="17"/>
      <c r="AO70" s="17"/>
      <c r="AP70" s="17"/>
      <c r="AQ70" s="17"/>
    </row>
    <row r="71" spans="2:43" ht="15.95" hidden="1" customHeight="1" x14ac:dyDescent="0.25">
      <c r="B71" s="754"/>
      <c r="C71" s="17"/>
      <c r="D71" s="17"/>
      <c r="E71" s="17"/>
      <c r="F71" s="17"/>
      <c r="G71" s="17"/>
      <c r="H71" s="17"/>
      <c r="I71" s="17"/>
      <c r="J71" s="17"/>
      <c r="K71" s="17"/>
      <c r="L71" s="17"/>
      <c r="M71" s="17"/>
      <c r="N71" s="17"/>
      <c r="O71" s="17"/>
      <c r="P71" s="17"/>
      <c r="Q71" s="17"/>
      <c r="R71" s="17"/>
      <c r="S71" s="17"/>
      <c r="T71" s="17"/>
      <c r="U71" s="17"/>
      <c r="V71" s="17"/>
      <c r="W71" s="17"/>
      <c r="X71" s="17"/>
      <c r="Y71" s="17"/>
      <c r="Z71" s="17"/>
      <c r="AA71" s="17"/>
      <c r="AB71" s="17"/>
      <c r="AC71" s="17"/>
      <c r="AD71" s="17"/>
      <c r="AE71" s="17"/>
      <c r="AF71" s="17"/>
      <c r="AG71" s="17"/>
      <c r="AH71" s="17"/>
      <c r="AI71" s="17"/>
      <c r="AJ71" s="17"/>
      <c r="AK71" s="17"/>
      <c r="AL71" s="17"/>
      <c r="AM71" s="17"/>
      <c r="AN71" s="17"/>
      <c r="AO71" s="17"/>
      <c r="AP71" s="17"/>
      <c r="AQ71" s="17"/>
    </row>
    <row r="72" spans="2:43" ht="15.95" hidden="1" customHeight="1" x14ac:dyDescent="0.25">
      <c r="B72" s="754">
        <v>29</v>
      </c>
      <c r="C72" s="17"/>
      <c r="D72" s="17"/>
      <c r="E72" s="17"/>
      <c r="F72" s="17"/>
      <c r="G72" s="17"/>
      <c r="H72" s="17"/>
      <c r="I72" s="17"/>
      <c r="J72" s="17"/>
      <c r="K72" s="17"/>
      <c r="L72" s="17"/>
      <c r="M72" s="17"/>
      <c r="N72" s="17"/>
      <c r="O72" s="17"/>
      <c r="P72" s="17"/>
      <c r="Q72" s="17"/>
      <c r="R72" s="17"/>
      <c r="S72" s="17"/>
      <c r="T72" s="17"/>
      <c r="U72" s="17"/>
      <c r="V72" s="17"/>
      <c r="W72" s="17"/>
      <c r="X72" s="17"/>
      <c r="Y72" s="17"/>
      <c r="Z72" s="17"/>
      <c r="AA72" s="17"/>
      <c r="AB72" s="17"/>
      <c r="AC72" s="17"/>
      <c r="AD72" s="17"/>
      <c r="AE72" s="17"/>
      <c r="AF72" s="17"/>
      <c r="AG72" s="17"/>
      <c r="AH72" s="17"/>
      <c r="AI72" s="17"/>
      <c r="AJ72" s="17"/>
      <c r="AK72" s="17"/>
      <c r="AL72" s="17"/>
      <c r="AM72" s="17"/>
      <c r="AN72" s="17"/>
      <c r="AO72" s="17"/>
      <c r="AP72" s="17"/>
      <c r="AQ72" s="17"/>
    </row>
    <row r="73" spans="2:43" ht="15.95" hidden="1" customHeight="1" x14ac:dyDescent="0.25">
      <c r="B73" s="754"/>
      <c r="C73" s="17"/>
      <c r="D73" s="17"/>
      <c r="E73" s="17"/>
      <c r="F73" s="17"/>
      <c r="G73" s="17"/>
      <c r="H73" s="17"/>
      <c r="I73" s="17"/>
      <c r="J73" s="17"/>
      <c r="K73" s="17"/>
      <c r="L73" s="17"/>
      <c r="M73" s="17"/>
      <c r="N73" s="17"/>
      <c r="O73" s="17"/>
      <c r="P73" s="17"/>
      <c r="Q73" s="17"/>
      <c r="R73" s="17"/>
      <c r="S73" s="17"/>
      <c r="T73" s="17"/>
      <c r="U73" s="17"/>
      <c r="V73" s="17"/>
      <c r="W73" s="17"/>
      <c r="X73" s="17"/>
      <c r="Y73" s="17"/>
      <c r="Z73" s="17"/>
      <c r="AA73" s="17"/>
      <c r="AB73" s="17"/>
      <c r="AC73" s="17"/>
      <c r="AD73" s="17"/>
      <c r="AE73" s="17"/>
      <c r="AF73" s="17"/>
      <c r="AG73" s="17"/>
      <c r="AH73" s="17"/>
      <c r="AI73" s="17"/>
      <c r="AJ73" s="17"/>
      <c r="AK73" s="17"/>
      <c r="AL73" s="17"/>
      <c r="AM73" s="17"/>
      <c r="AN73" s="17"/>
      <c r="AO73" s="17"/>
      <c r="AP73" s="17"/>
      <c r="AQ73" s="17"/>
    </row>
    <row r="74" spans="2:43" ht="15.95" hidden="1" customHeight="1" x14ac:dyDescent="0.25">
      <c r="B74" s="754">
        <v>30</v>
      </c>
      <c r="C74" s="17"/>
      <c r="D74" s="17"/>
      <c r="E74" s="17"/>
      <c r="F74" s="17"/>
      <c r="G74" s="17"/>
      <c r="H74" s="17"/>
      <c r="I74" s="17"/>
      <c r="J74" s="17"/>
      <c r="K74" s="17"/>
      <c r="L74" s="17"/>
      <c r="M74" s="17"/>
      <c r="N74" s="17"/>
      <c r="O74" s="17"/>
      <c r="P74" s="17"/>
      <c r="Q74" s="17"/>
      <c r="R74" s="17"/>
      <c r="S74" s="17"/>
      <c r="T74" s="17"/>
      <c r="U74" s="17"/>
      <c r="V74" s="17"/>
      <c r="W74" s="17"/>
      <c r="X74" s="17"/>
      <c r="Y74" s="17"/>
      <c r="Z74" s="17"/>
      <c r="AA74" s="17"/>
      <c r="AB74" s="17"/>
      <c r="AC74" s="17"/>
      <c r="AD74" s="17"/>
      <c r="AE74" s="17"/>
      <c r="AF74" s="17"/>
      <c r="AG74" s="17"/>
      <c r="AH74" s="17"/>
      <c r="AI74" s="17"/>
      <c r="AJ74" s="17"/>
      <c r="AK74" s="17"/>
      <c r="AL74" s="17"/>
      <c r="AM74" s="17"/>
      <c r="AN74" s="17"/>
      <c r="AO74" s="17"/>
      <c r="AP74" s="17"/>
      <c r="AQ74" s="17"/>
    </row>
    <row r="75" spans="2:43" ht="15.95" hidden="1" customHeight="1" x14ac:dyDescent="0.25">
      <c r="B75" s="754"/>
      <c r="C75" s="17"/>
      <c r="D75" s="17"/>
      <c r="E75" s="17"/>
      <c r="F75" s="17"/>
      <c r="G75" s="17"/>
      <c r="H75" s="17"/>
      <c r="I75" s="17"/>
      <c r="J75" s="17"/>
      <c r="K75" s="17"/>
      <c r="L75" s="17"/>
      <c r="M75" s="17"/>
      <c r="N75" s="17"/>
      <c r="O75" s="17"/>
      <c r="P75" s="17"/>
      <c r="Q75" s="17"/>
      <c r="R75" s="17"/>
      <c r="S75" s="17"/>
      <c r="T75" s="17"/>
      <c r="U75" s="17"/>
      <c r="V75" s="17"/>
      <c r="W75" s="17"/>
      <c r="X75" s="17"/>
      <c r="Y75" s="17"/>
      <c r="Z75" s="17"/>
      <c r="AA75" s="17"/>
      <c r="AB75" s="17"/>
      <c r="AC75" s="17"/>
      <c r="AD75" s="17"/>
      <c r="AE75" s="17"/>
      <c r="AF75" s="17"/>
      <c r="AG75" s="17"/>
      <c r="AH75" s="17"/>
      <c r="AI75" s="17"/>
      <c r="AJ75" s="17"/>
      <c r="AK75" s="17"/>
      <c r="AL75" s="17"/>
      <c r="AM75" s="17"/>
      <c r="AN75" s="17"/>
      <c r="AO75" s="17"/>
      <c r="AP75" s="17"/>
      <c r="AQ75" s="17"/>
    </row>
    <row r="76" spans="2:43" ht="15.95" hidden="1" customHeight="1" x14ac:dyDescent="0.25">
      <c r="B76" s="754">
        <v>31</v>
      </c>
      <c r="C76" s="17"/>
      <c r="D76" s="17"/>
      <c r="E76" s="17"/>
      <c r="F76" s="17"/>
      <c r="G76" s="17"/>
      <c r="H76" s="17"/>
      <c r="I76" s="17"/>
      <c r="J76" s="17"/>
      <c r="K76" s="17"/>
      <c r="L76" s="17"/>
      <c r="M76" s="17"/>
      <c r="N76" s="17"/>
      <c r="O76" s="17"/>
      <c r="P76" s="17"/>
      <c r="Q76" s="17"/>
      <c r="R76" s="17"/>
      <c r="S76" s="17"/>
      <c r="T76" s="17"/>
      <c r="U76" s="17"/>
      <c r="V76" s="17"/>
      <c r="W76" s="17"/>
      <c r="X76" s="17"/>
      <c r="Y76" s="17"/>
      <c r="Z76" s="17"/>
      <c r="AA76" s="17"/>
      <c r="AB76" s="17"/>
      <c r="AC76" s="17"/>
      <c r="AD76" s="17"/>
      <c r="AE76" s="17"/>
      <c r="AF76" s="17"/>
      <c r="AG76" s="17"/>
      <c r="AH76" s="17"/>
      <c r="AI76" s="17"/>
      <c r="AJ76" s="17"/>
      <c r="AK76" s="17"/>
      <c r="AL76" s="17"/>
      <c r="AM76" s="17"/>
      <c r="AN76" s="17"/>
      <c r="AO76" s="17"/>
      <c r="AP76" s="17"/>
      <c r="AQ76" s="17"/>
    </row>
    <row r="77" spans="2:43" ht="15.95" hidden="1" customHeight="1" x14ac:dyDescent="0.25">
      <c r="B77" s="754"/>
      <c r="C77" s="17"/>
      <c r="D77" s="17"/>
      <c r="E77" s="17"/>
      <c r="F77" s="17"/>
      <c r="G77" s="17"/>
      <c r="H77" s="17"/>
      <c r="I77" s="17"/>
      <c r="J77" s="17"/>
      <c r="K77" s="17"/>
      <c r="L77" s="17"/>
      <c r="M77" s="17"/>
      <c r="N77" s="17"/>
      <c r="O77" s="17"/>
      <c r="P77" s="17"/>
      <c r="Q77" s="17"/>
      <c r="R77" s="17"/>
      <c r="S77" s="17"/>
      <c r="T77" s="17"/>
      <c r="U77" s="17"/>
      <c r="V77" s="17"/>
      <c r="W77" s="17"/>
      <c r="X77" s="17"/>
      <c r="Y77" s="17"/>
      <c r="Z77" s="17"/>
      <c r="AA77" s="17"/>
      <c r="AB77" s="17"/>
      <c r="AC77" s="17"/>
      <c r="AD77" s="17"/>
      <c r="AE77" s="17"/>
      <c r="AF77" s="17"/>
      <c r="AG77" s="17"/>
      <c r="AH77" s="17"/>
      <c r="AI77" s="17"/>
      <c r="AJ77" s="17"/>
      <c r="AK77" s="17"/>
      <c r="AL77" s="17"/>
      <c r="AM77" s="17"/>
      <c r="AN77" s="17"/>
      <c r="AO77" s="17"/>
      <c r="AP77" s="17"/>
      <c r="AQ77" s="17"/>
    </row>
    <row r="78" spans="2:43" ht="15.95" hidden="1" customHeight="1" x14ac:dyDescent="0.25">
      <c r="B78" s="754">
        <v>32</v>
      </c>
      <c r="C78" s="17"/>
      <c r="D78" s="17"/>
      <c r="E78" s="17"/>
      <c r="F78" s="17"/>
      <c r="G78" s="17"/>
      <c r="H78" s="17"/>
      <c r="I78" s="17"/>
      <c r="J78" s="17"/>
      <c r="K78" s="17"/>
      <c r="L78" s="17"/>
      <c r="M78" s="17"/>
      <c r="N78" s="17"/>
      <c r="O78" s="17"/>
      <c r="P78" s="17"/>
      <c r="Q78" s="17"/>
      <c r="R78" s="17"/>
      <c r="S78" s="17"/>
      <c r="T78" s="17"/>
      <c r="U78" s="17"/>
      <c r="V78" s="17"/>
      <c r="W78" s="17"/>
      <c r="X78" s="17"/>
      <c r="Y78" s="17"/>
      <c r="Z78" s="17"/>
      <c r="AA78" s="17"/>
      <c r="AB78" s="17"/>
      <c r="AC78" s="17"/>
      <c r="AD78" s="17"/>
      <c r="AE78" s="17"/>
      <c r="AF78" s="17"/>
      <c r="AG78" s="17"/>
      <c r="AH78" s="17"/>
      <c r="AI78" s="17"/>
      <c r="AJ78" s="17"/>
      <c r="AK78" s="17"/>
      <c r="AL78" s="17"/>
      <c r="AM78" s="17"/>
      <c r="AN78" s="17"/>
      <c r="AO78" s="17"/>
      <c r="AP78" s="17"/>
      <c r="AQ78" s="17"/>
    </row>
    <row r="79" spans="2:43" ht="15.95" hidden="1" customHeight="1" x14ac:dyDescent="0.25">
      <c r="B79" s="754"/>
      <c r="C79" s="17"/>
      <c r="D79" s="17"/>
      <c r="E79" s="17"/>
      <c r="F79" s="17"/>
      <c r="G79" s="17"/>
      <c r="H79" s="17"/>
      <c r="I79" s="17"/>
      <c r="J79" s="17"/>
      <c r="K79" s="17"/>
      <c r="L79" s="17"/>
      <c r="M79" s="17"/>
      <c r="N79" s="17"/>
      <c r="O79" s="17"/>
      <c r="P79" s="17"/>
      <c r="Q79" s="17"/>
      <c r="R79" s="17"/>
      <c r="S79" s="17"/>
      <c r="T79" s="17"/>
      <c r="U79" s="17"/>
      <c r="V79" s="17"/>
      <c r="W79" s="17"/>
      <c r="X79" s="17"/>
      <c r="Y79" s="17"/>
      <c r="Z79" s="17"/>
      <c r="AA79" s="17"/>
      <c r="AB79" s="17"/>
      <c r="AC79" s="17"/>
      <c r="AD79" s="17"/>
      <c r="AE79" s="17"/>
      <c r="AF79" s="17"/>
      <c r="AG79" s="17"/>
      <c r="AH79" s="17"/>
      <c r="AI79" s="17"/>
      <c r="AJ79" s="17"/>
      <c r="AK79" s="17"/>
      <c r="AL79" s="17"/>
      <c r="AM79" s="17"/>
      <c r="AN79" s="17"/>
      <c r="AO79" s="17"/>
      <c r="AP79" s="17"/>
      <c r="AQ79" s="17"/>
    </row>
    <row r="80" spans="2:43" ht="15.95" hidden="1" customHeight="1" x14ac:dyDescent="0.25">
      <c r="B80" s="754">
        <v>33</v>
      </c>
      <c r="C80" s="17"/>
      <c r="D80" s="17"/>
      <c r="E80" s="17"/>
      <c r="F80" s="17"/>
      <c r="G80" s="17"/>
      <c r="H80" s="17"/>
      <c r="I80" s="17"/>
      <c r="J80" s="17"/>
      <c r="K80" s="17"/>
      <c r="L80" s="17"/>
      <c r="M80" s="17"/>
      <c r="N80" s="17"/>
      <c r="O80" s="17"/>
      <c r="P80" s="17"/>
      <c r="Q80" s="17"/>
      <c r="R80" s="17"/>
      <c r="S80" s="17"/>
      <c r="T80" s="17"/>
      <c r="U80" s="17"/>
      <c r="V80" s="17"/>
      <c r="W80" s="17"/>
      <c r="X80" s="17"/>
      <c r="Y80" s="17"/>
      <c r="Z80" s="17"/>
      <c r="AA80" s="17"/>
      <c r="AB80" s="17"/>
      <c r="AC80" s="17"/>
      <c r="AD80" s="17"/>
      <c r="AE80" s="17"/>
      <c r="AF80" s="17"/>
      <c r="AG80" s="17"/>
      <c r="AH80" s="17"/>
      <c r="AI80" s="17"/>
      <c r="AJ80" s="17"/>
      <c r="AK80" s="17"/>
      <c r="AL80" s="17"/>
      <c r="AM80" s="17"/>
      <c r="AN80" s="17"/>
      <c r="AO80" s="17"/>
      <c r="AP80" s="17"/>
      <c r="AQ80" s="17"/>
    </row>
    <row r="81" spans="2:43" ht="15.95" hidden="1" customHeight="1" x14ac:dyDescent="0.25">
      <c r="B81" s="754"/>
      <c r="C81" s="17"/>
      <c r="D81" s="17"/>
      <c r="E81" s="17"/>
      <c r="F81" s="17"/>
      <c r="G81" s="17"/>
      <c r="H81" s="17"/>
      <c r="I81" s="17"/>
      <c r="J81" s="17"/>
      <c r="K81" s="17"/>
      <c r="L81" s="17"/>
      <c r="M81" s="17"/>
      <c r="N81" s="17"/>
      <c r="O81" s="17"/>
      <c r="P81" s="17"/>
      <c r="Q81" s="17"/>
      <c r="R81" s="17"/>
      <c r="S81" s="17"/>
      <c r="T81" s="17"/>
      <c r="U81" s="17"/>
      <c r="V81" s="17"/>
      <c r="W81" s="17"/>
      <c r="X81" s="17"/>
      <c r="Y81" s="17"/>
      <c r="Z81" s="17"/>
      <c r="AA81" s="17"/>
      <c r="AB81" s="17"/>
      <c r="AC81" s="17"/>
      <c r="AD81" s="17"/>
      <c r="AE81" s="17"/>
      <c r="AF81" s="17"/>
      <c r="AG81" s="17"/>
      <c r="AH81" s="17"/>
      <c r="AI81" s="17"/>
      <c r="AJ81" s="17"/>
      <c r="AK81" s="17"/>
      <c r="AL81" s="17"/>
      <c r="AM81" s="17"/>
      <c r="AN81" s="17"/>
      <c r="AO81" s="17"/>
      <c r="AP81" s="17"/>
      <c r="AQ81" s="17"/>
    </row>
    <row r="82" spans="2:43" ht="15.95" hidden="1" customHeight="1" x14ac:dyDescent="0.25">
      <c r="B82" s="754">
        <v>34</v>
      </c>
      <c r="C82" s="17"/>
      <c r="D82" s="17"/>
      <c r="E82" s="17"/>
      <c r="F82" s="17"/>
      <c r="G82" s="17"/>
      <c r="H82" s="17"/>
      <c r="I82" s="17"/>
      <c r="J82" s="17"/>
      <c r="K82" s="17"/>
      <c r="L82" s="17"/>
      <c r="M82" s="17"/>
      <c r="N82" s="17"/>
      <c r="O82" s="17"/>
      <c r="P82" s="17"/>
      <c r="Q82" s="17"/>
      <c r="R82" s="17"/>
      <c r="S82" s="17"/>
      <c r="T82" s="17"/>
      <c r="U82" s="17"/>
      <c r="V82" s="17"/>
      <c r="W82" s="17"/>
      <c r="X82" s="17"/>
      <c r="Y82" s="17"/>
      <c r="Z82" s="17"/>
      <c r="AA82" s="17"/>
      <c r="AB82" s="17"/>
      <c r="AC82" s="17"/>
      <c r="AD82" s="17"/>
      <c r="AE82" s="17"/>
      <c r="AF82" s="17"/>
      <c r="AG82" s="17"/>
      <c r="AH82" s="17"/>
      <c r="AI82" s="17"/>
      <c r="AJ82" s="17"/>
      <c r="AK82" s="17"/>
      <c r="AL82" s="17"/>
      <c r="AM82" s="17"/>
      <c r="AN82" s="17"/>
      <c r="AO82" s="17"/>
      <c r="AP82" s="17"/>
      <c r="AQ82" s="17"/>
    </row>
    <row r="83" spans="2:43" ht="15.95" hidden="1" customHeight="1" x14ac:dyDescent="0.25">
      <c r="B83" s="754"/>
      <c r="C83" s="17"/>
      <c r="D83" s="17"/>
      <c r="E83" s="17"/>
      <c r="F83" s="17"/>
      <c r="G83" s="17"/>
      <c r="H83" s="17"/>
      <c r="I83" s="17"/>
      <c r="J83" s="17"/>
      <c r="K83" s="17"/>
      <c r="L83" s="17"/>
      <c r="M83" s="17"/>
      <c r="N83" s="17"/>
      <c r="O83" s="17"/>
      <c r="P83" s="17"/>
      <c r="Q83" s="17"/>
      <c r="R83" s="17"/>
      <c r="S83" s="17"/>
      <c r="T83" s="17"/>
      <c r="U83" s="17"/>
      <c r="V83" s="17"/>
      <c r="W83" s="17"/>
      <c r="X83" s="17"/>
      <c r="Y83" s="17"/>
      <c r="Z83" s="17"/>
      <c r="AA83" s="17"/>
      <c r="AB83" s="17"/>
      <c r="AC83" s="17"/>
      <c r="AD83" s="17"/>
      <c r="AE83" s="17"/>
      <c r="AF83" s="17"/>
      <c r="AG83" s="17"/>
      <c r="AH83" s="17"/>
      <c r="AI83" s="17"/>
      <c r="AJ83" s="17"/>
      <c r="AK83" s="17"/>
      <c r="AL83" s="17"/>
      <c r="AM83" s="17"/>
      <c r="AN83" s="17"/>
      <c r="AO83" s="17"/>
      <c r="AP83" s="17"/>
      <c r="AQ83" s="17"/>
    </row>
    <row r="84" spans="2:43" ht="15.95" hidden="1" customHeight="1" x14ac:dyDescent="0.25">
      <c r="B84" s="754">
        <v>35</v>
      </c>
      <c r="C84" s="17"/>
      <c r="D84" s="17"/>
      <c r="E84" s="17"/>
      <c r="F84" s="17"/>
      <c r="G84" s="17"/>
      <c r="H84" s="17"/>
      <c r="I84" s="17"/>
      <c r="J84" s="17"/>
      <c r="K84" s="17"/>
      <c r="L84" s="17"/>
      <c r="M84" s="17"/>
      <c r="N84" s="17"/>
      <c r="O84" s="17"/>
      <c r="P84" s="17"/>
      <c r="Q84" s="17"/>
      <c r="R84" s="17"/>
      <c r="S84" s="17"/>
      <c r="T84" s="17"/>
      <c r="U84" s="17"/>
      <c r="V84" s="17"/>
      <c r="W84" s="17"/>
      <c r="X84" s="17"/>
      <c r="Y84" s="17"/>
      <c r="Z84" s="17"/>
      <c r="AA84" s="17"/>
      <c r="AB84" s="17"/>
      <c r="AC84" s="17"/>
      <c r="AD84" s="17"/>
      <c r="AE84" s="17"/>
      <c r="AF84" s="17"/>
      <c r="AG84" s="17"/>
      <c r="AH84" s="17"/>
      <c r="AI84" s="17"/>
      <c r="AJ84" s="17"/>
      <c r="AK84" s="17"/>
      <c r="AL84" s="17"/>
      <c r="AM84" s="17"/>
      <c r="AN84" s="17"/>
      <c r="AO84" s="17"/>
      <c r="AP84" s="17"/>
      <c r="AQ84" s="17"/>
    </row>
    <row r="85" spans="2:43" ht="15.95" hidden="1" customHeight="1" x14ac:dyDescent="0.25">
      <c r="B85" s="754"/>
      <c r="C85" s="17"/>
      <c r="D85" s="17"/>
      <c r="E85" s="17"/>
      <c r="F85" s="17"/>
      <c r="G85" s="17"/>
      <c r="H85" s="17"/>
      <c r="I85" s="17"/>
      <c r="J85" s="17"/>
      <c r="K85" s="17"/>
      <c r="L85" s="17"/>
      <c r="M85" s="17"/>
      <c r="N85" s="17"/>
      <c r="O85" s="17"/>
      <c r="P85" s="17"/>
      <c r="Q85" s="17"/>
      <c r="R85" s="17"/>
      <c r="S85" s="17"/>
      <c r="T85" s="17"/>
      <c r="U85" s="17"/>
      <c r="V85" s="17"/>
      <c r="W85" s="17"/>
      <c r="X85" s="17"/>
      <c r="Y85" s="17"/>
      <c r="Z85" s="17"/>
      <c r="AA85" s="17"/>
      <c r="AB85" s="17"/>
      <c r="AC85" s="17"/>
      <c r="AD85" s="17"/>
      <c r="AE85" s="17"/>
      <c r="AF85" s="17"/>
      <c r="AG85" s="17"/>
      <c r="AH85" s="17"/>
      <c r="AI85" s="17"/>
      <c r="AJ85" s="17"/>
      <c r="AK85" s="17"/>
      <c r="AL85" s="17"/>
      <c r="AM85" s="17"/>
      <c r="AN85" s="17"/>
      <c r="AO85" s="17"/>
      <c r="AP85" s="17"/>
      <c r="AQ85" s="17"/>
    </row>
    <row r="86" spans="2:43" ht="15.95" hidden="1" customHeight="1" x14ac:dyDescent="0.25">
      <c r="B86" s="754">
        <v>36</v>
      </c>
      <c r="C86" s="17"/>
      <c r="D86" s="17"/>
      <c r="E86" s="17"/>
      <c r="F86" s="17"/>
      <c r="G86" s="17"/>
      <c r="H86" s="17"/>
      <c r="I86" s="17"/>
      <c r="J86" s="17"/>
      <c r="K86" s="17"/>
      <c r="L86" s="17"/>
      <c r="M86" s="17"/>
      <c r="N86" s="17"/>
      <c r="O86" s="17"/>
      <c r="P86" s="17"/>
      <c r="Q86" s="17"/>
      <c r="R86" s="17"/>
      <c r="S86" s="17"/>
      <c r="T86" s="17"/>
      <c r="U86" s="17"/>
      <c r="V86" s="17"/>
      <c r="W86" s="17"/>
      <c r="X86" s="17"/>
      <c r="Y86" s="17"/>
      <c r="Z86" s="17"/>
      <c r="AA86" s="17"/>
      <c r="AB86" s="17"/>
      <c r="AC86" s="17"/>
      <c r="AD86" s="17"/>
      <c r="AE86" s="17"/>
      <c r="AF86" s="17"/>
      <c r="AG86" s="17"/>
      <c r="AH86" s="17"/>
      <c r="AI86" s="17"/>
      <c r="AJ86" s="17"/>
      <c r="AK86" s="17"/>
      <c r="AL86" s="17"/>
      <c r="AM86" s="17"/>
      <c r="AN86" s="17"/>
      <c r="AO86" s="17"/>
      <c r="AP86" s="17"/>
      <c r="AQ86" s="17"/>
    </row>
    <row r="87" spans="2:43" ht="15.95" hidden="1" customHeight="1" x14ac:dyDescent="0.25">
      <c r="B87" s="754"/>
      <c r="C87" s="17"/>
      <c r="D87" s="17"/>
      <c r="E87" s="17"/>
      <c r="F87" s="17"/>
      <c r="G87" s="17"/>
      <c r="H87" s="17"/>
      <c r="I87" s="17"/>
      <c r="J87" s="17"/>
      <c r="K87" s="17"/>
      <c r="L87" s="17"/>
      <c r="M87" s="17"/>
      <c r="N87" s="17"/>
      <c r="O87" s="17"/>
      <c r="P87" s="17"/>
      <c r="Q87" s="17"/>
      <c r="R87" s="17"/>
      <c r="S87" s="17"/>
      <c r="T87" s="17"/>
      <c r="U87" s="17"/>
      <c r="V87" s="17"/>
      <c r="W87" s="17"/>
      <c r="X87" s="17"/>
      <c r="Y87" s="17"/>
      <c r="Z87" s="17"/>
      <c r="AA87" s="17"/>
      <c r="AB87" s="17"/>
      <c r="AC87" s="17"/>
      <c r="AD87" s="17"/>
      <c r="AE87" s="17"/>
      <c r="AF87" s="17"/>
      <c r="AG87" s="17"/>
      <c r="AH87" s="17"/>
      <c r="AI87" s="17"/>
      <c r="AJ87" s="17"/>
      <c r="AK87" s="17"/>
      <c r="AL87" s="17"/>
      <c r="AM87" s="17"/>
      <c r="AN87" s="17"/>
      <c r="AO87" s="17"/>
      <c r="AP87" s="17"/>
      <c r="AQ87" s="17"/>
    </row>
    <row r="88" spans="2:43" ht="15.95" hidden="1" customHeight="1" x14ac:dyDescent="0.25">
      <c r="B88" s="754">
        <v>37</v>
      </c>
      <c r="C88" s="17"/>
      <c r="D88" s="17"/>
      <c r="E88" s="17"/>
      <c r="F88" s="17"/>
      <c r="G88" s="17"/>
      <c r="H88" s="17"/>
      <c r="I88" s="17"/>
      <c r="J88" s="17"/>
      <c r="K88" s="17"/>
      <c r="L88" s="17"/>
      <c r="M88" s="17"/>
      <c r="N88" s="17"/>
      <c r="O88" s="17"/>
      <c r="P88" s="17"/>
      <c r="Q88" s="17"/>
      <c r="R88" s="17"/>
      <c r="S88" s="17"/>
      <c r="T88" s="17"/>
      <c r="U88" s="17"/>
      <c r="V88" s="17"/>
      <c r="W88" s="17"/>
      <c r="X88" s="17"/>
      <c r="Y88" s="17"/>
      <c r="Z88" s="17"/>
      <c r="AA88" s="17"/>
      <c r="AB88" s="17"/>
      <c r="AC88" s="17"/>
      <c r="AD88" s="17"/>
      <c r="AE88" s="17"/>
      <c r="AF88" s="17"/>
      <c r="AG88" s="17"/>
      <c r="AH88" s="17"/>
      <c r="AI88" s="17"/>
      <c r="AJ88" s="17"/>
      <c r="AK88" s="17"/>
      <c r="AL88" s="17"/>
      <c r="AM88" s="17"/>
      <c r="AN88" s="17"/>
      <c r="AO88" s="17"/>
      <c r="AP88" s="17"/>
      <c r="AQ88" s="17"/>
    </row>
    <row r="89" spans="2:43" ht="15.95" hidden="1" customHeight="1" x14ac:dyDescent="0.25">
      <c r="B89" s="754"/>
      <c r="C89" s="17"/>
      <c r="D89" s="17"/>
      <c r="E89" s="17"/>
      <c r="F89" s="17"/>
      <c r="G89" s="17"/>
      <c r="H89" s="17"/>
      <c r="I89" s="17"/>
      <c r="J89" s="17"/>
      <c r="K89" s="17"/>
      <c r="L89" s="17"/>
      <c r="M89" s="17"/>
      <c r="N89" s="17"/>
      <c r="O89" s="17"/>
      <c r="P89" s="17"/>
      <c r="Q89" s="17"/>
      <c r="R89" s="17"/>
      <c r="S89" s="17"/>
      <c r="T89" s="17"/>
      <c r="U89" s="17"/>
      <c r="V89" s="17"/>
      <c r="W89" s="17"/>
      <c r="X89" s="17"/>
      <c r="Y89" s="17"/>
      <c r="Z89" s="17"/>
      <c r="AA89" s="17"/>
      <c r="AB89" s="17"/>
      <c r="AC89" s="17"/>
      <c r="AD89" s="17"/>
      <c r="AE89" s="17"/>
      <c r="AF89" s="17"/>
      <c r="AG89" s="17"/>
      <c r="AH89" s="17"/>
      <c r="AI89" s="17"/>
      <c r="AJ89" s="17"/>
      <c r="AK89" s="17"/>
      <c r="AL89" s="17"/>
      <c r="AM89" s="17"/>
      <c r="AN89" s="17"/>
      <c r="AO89" s="17"/>
      <c r="AP89" s="17"/>
      <c r="AQ89" s="17"/>
    </row>
    <row r="90" spans="2:43" ht="15.95" hidden="1" customHeight="1" x14ac:dyDescent="0.25">
      <c r="B90" s="754">
        <v>38</v>
      </c>
      <c r="C90" s="17"/>
      <c r="D90" s="17"/>
      <c r="E90" s="17"/>
      <c r="F90" s="17"/>
      <c r="G90" s="17"/>
      <c r="H90" s="17"/>
      <c r="I90" s="17"/>
      <c r="J90" s="17"/>
      <c r="K90" s="17"/>
      <c r="L90" s="17"/>
      <c r="M90" s="17"/>
      <c r="N90" s="17"/>
      <c r="O90" s="17"/>
      <c r="P90" s="17"/>
      <c r="Q90" s="17"/>
      <c r="R90" s="17"/>
      <c r="S90" s="17"/>
      <c r="T90" s="17"/>
      <c r="U90" s="17"/>
      <c r="V90" s="17"/>
      <c r="W90" s="17"/>
      <c r="X90" s="17"/>
      <c r="Y90" s="17"/>
      <c r="Z90" s="17"/>
      <c r="AA90" s="17"/>
      <c r="AB90" s="17"/>
      <c r="AC90" s="17"/>
      <c r="AD90" s="17"/>
      <c r="AE90" s="17"/>
      <c r="AF90" s="17"/>
      <c r="AG90" s="17"/>
      <c r="AH90" s="17"/>
      <c r="AI90" s="17"/>
      <c r="AJ90" s="17"/>
      <c r="AK90" s="17"/>
      <c r="AL90" s="17"/>
      <c r="AM90" s="17"/>
      <c r="AN90" s="17"/>
      <c r="AO90" s="17"/>
      <c r="AP90" s="17"/>
      <c r="AQ90" s="17"/>
    </row>
    <row r="91" spans="2:43" ht="15.95" hidden="1" customHeight="1" x14ac:dyDescent="0.25">
      <c r="B91" s="754"/>
      <c r="C91" s="17"/>
      <c r="D91" s="17"/>
      <c r="E91" s="17"/>
      <c r="F91" s="17"/>
      <c r="G91" s="17"/>
      <c r="H91" s="17"/>
      <c r="I91" s="17"/>
      <c r="J91" s="17"/>
      <c r="K91" s="17"/>
      <c r="L91" s="17"/>
      <c r="M91" s="17"/>
      <c r="N91" s="17"/>
      <c r="O91" s="17"/>
      <c r="P91" s="17"/>
      <c r="Q91" s="17"/>
      <c r="R91" s="17"/>
      <c r="S91" s="17"/>
      <c r="T91" s="17"/>
      <c r="U91" s="17"/>
      <c r="V91" s="17"/>
      <c r="W91" s="17"/>
      <c r="X91" s="17"/>
      <c r="Y91" s="17"/>
      <c r="Z91" s="17"/>
      <c r="AA91" s="17"/>
      <c r="AB91" s="17"/>
      <c r="AC91" s="17"/>
      <c r="AD91" s="17"/>
      <c r="AE91" s="17"/>
      <c r="AF91" s="17"/>
      <c r="AG91" s="17"/>
      <c r="AH91" s="17"/>
      <c r="AI91" s="17"/>
      <c r="AJ91" s="17"/>
      <c r="AK91" s="17"/>
      <c r="AL91" s="17"/>
      <c r="AM91" s="17"/>
      <c r="AN91" s="17"/>
      <c r="AO91" s="17"/>
      <c r="AP91" s="17"/>
      <c r="AQ91" s="17"/>
    </row>
    <row r="92" spans="2:43" ht="15.95" hidden="1" customHeight="1" x14ac:dyDescent="0.25">
      <c r="B92" s="754">
        <v>39</v>
      </c>
      <c r="C92" s="17"/>
      <c r="D92" s="17"/>
      <c r="E92" s="17"/>
      <c r="F92" s="17"/>
      <c r="G92" s="17"/>
      <c r="H92" s="17"/>
      <c r="I92" s="17"/>
      <c r="J92" s="17"/>
      <c r="K92" s="17"/>
      <c r="L92" s="17"/>
      <c r="M92" s="17"/>
      <c r="N92" s="17"/>
      <c r="O92" s="17"/>
      <c r="P92" s="17"/>
      <c r="Q92" s="17"/>
      <c r="R92" s="17"/>
      <c r="S92" s="17"/>
      <c r="T92" s="17"/>
      <c r="U92" s="17"/>
      <c r="V92" s="17"/>
      <c r="W92" s="17"/>
      <c r="X92" s="17"/>
      <c r="Y92" s="17"/>
      <c r="Z92" s="17"/>
      <c r="AA92" s="17"/>
      <c r="AB92" s="17"/>
      <c r="AC92" s="17"/>
      <c r="AD92" s="17"/>
      <c r="AE92" s="17"/>
      <c r="AF92" s="17"/>
      <c r="AG92" s="17"/>
      <c r="AH92" s="17"/>
      <c r="AI92" s="17"/>
      <c r="AJ92" s="17"/>
      <c r="AK92" s="17"/>
      <c r="AL92" s="17"/>
      <c r="AM92" s="17"/>
      <c r="AN92" s="17"/>
      <c r="AO92" s="17"/>
      <c r="AP92" s="17"/>
      <c r="AQ92" s="17"/>
    </row>
    <row r="93" spans="2:43" ht="15.95" hidden="1" customHeight="1" x14ac:dyDescent="0.25">
      <c r="B93" s="754"/>
      <c r="C93" s="17"/>
      <c r="D93" s="17"/>
      <c r="E93" s="17"/>
      <c r="F93" s="17"/>
      <c r="G93" s="17"/>
      <c r="H93" s="17"/>
      <c r="I93" s="17"/>
      <c r="J93" s="17"/>
      <c r="K93" s="17"/>
      <c r="L93" s="17"/>
      <c r="M93" s="17"/>
      <c r="N93" s="17"/>
      <c r="O93" s="17"/>
      <c r="P93" s="17"/>
      <c r="Q93" s="17"/>
      <c r="R93" s="17"/>
      <c r="S93" s="17"/>
      <c r="T93" s="17"/>
      <c r="U93" s="17"/>
      <c r="V93" s="17"/>
      <c r="W93" s="17"/>
      <c r="X93" s="17"/>
      <c r="Y93" s="17"/>
      <c r="Z93" s="17"/>
      <c r="AA93" s="17"/>
      <c r="AB93" s="17"/>
      <c r="AC93" s="17"/>
      <c r="AD93" s="17"/>
      <c r="AE93" s="17"/>
      <c r="AF93" s="17"/>
      <c r="AG93" s="17"/>
      <c r="AH93" s="17"/>
      <c r="AI93" s="17"/>
      <c r="AJ93" s="17"/>
      <c r="AK93" s="17"/>
      <c r="AL93" s="17"/>
      <c r="AM93" s="17"/>
      <c r="AN93" s="17"/>
      <c r="AO93" s="17"/>
      <c r="AP93" s="17"/>
      <c r="AQ93" s="17"/>
    </row>
    <row r="94" spans="2:43" ht="15.95" hidden="1" customHeight="1" x14ac:dyDescent="0.25">
      <c r="B94" s="754">
        <v>40</v>
      </c>
      <c r="C94" s="17"/>
      <c r="D94" s="17"/>
      <c r="E94" s="17"/>
      <c r="F94" s="17"/>
      <c r="G94" s="17"/>
      <c r="H94" s="17"/>
      <c r="I94" s="17"/>
      <c r="J94" s="17"/>
      <c r="K94" s="17"/>
      <c r="L94" s="17"/>
      <c r="M94" s="17"/>
      <c r="N94" s="17"/>
      <c r="O94" s="17"/>
      <c r="P94" s="17"/>
      <c r="Q94" s="17"/>
      <c r="R94" s="17"/>
      <c r="S94" s="17"/>
      <c r="T94" s="17"/>
      <c r="U94" s="17"/>
      <c r="V94" s="17"/>
      <c r="W94" s="17"/>
      <c r="X94" s="17"/>
      <c r="Y94" s="17"/>
      <c r="Z94" s="17"/>
      <c r="AA94" s="17"/>
      <c r="AB94" s="17"/>
      <c r="AC94" s="17"/>
      <c r="AD94" s="17"/>
      <c r="AE94" s="17"/>
      <c r="AF94" s="17"/>
      <c r="AG94" s="17"/>
      <c r="AH94" s="17"/>
      <c r="AI94" s="17"/>
      <c r="AJ94" s="17"/>
      <c r="AK94" s="17"/>
      <c r="AL94" s="17"/>
      <c r="AM94" s="17"/>
      <c r="AN94" s="17"/>
      <c r="AO94" s="17"/>
      <c r="AP94" s="17"/>
      <c r="AQ94" s="17"/>
    </row>
    <row r="95" spans="2:43" ht="15.95" hidden="1" customHeight="1" x14ac:dyDescent="0.25">
      <c r="B95" s="754"/>
      <c r="C95" s="17"/>
      <c r="D95" s="17"/>
      <c r="E95" s="17"/>
      <c r="F95" s="17"/>
      <c r="G95" s="17"/>
      <c r="H95" s="17"/>
      <c r="I95" s="17"/>
      <c r="J95" s="17"/>
      <c r="K95" s="17"/>
      <c r="L95" s="17"/>
      <c r="M95" s="17"/>
      <c r="N95" s="17"/>
      <c r="O95" s="17"/>
      <c r="P95" s="17"/>
      <c r="Q95" s="17"/>
      <c r="R95" s="17"/>
      <c r="S95" s="17"/>
      <c r="T95" s="17"/>
      <c r="U95" s="17"/>
      <c r="V95" s="17"/>
      <c r="W95" s="17"/>
      <c r="X95" s="17"/>
      <c r="Y95" s="17"/>
      <c r="Z95" s="17"/>
      <c r="AA95" s="17"/>
      <c r="AB95" s="17"/>
      <c r="AC95" s="17"/>
      <c r="AD95" s="17"/>
      <c r="AE95" s="17"/>
      <c r="AF95" s="17"/>
      <c r="AG95" s="17"/>
      <c r="AH95" s="17"/>
      <c r="AI95" s="17"/>
      <c r="AJ95" s="17"/>
      <c r="AK95" s="17"/>
      <c r="AL95" s="17"/>
      <c r="AM95" s="17"/>
      <c r="AN95" s="17"/>
      <c r="AO95" s="17"/>
      <c r="AP95" s="17"/>
      <c r="AQ95" s="17"/>
    </row>
    <row r="96" spans="2:43" ht="15.95" hidden="1" customHeight="1" x14ac:dyDescent="0.25">
      <c r="B96" s="754">
        <v>41</v>
      </c>
      <c r="C96" s="17"/>
      <c r="D96" s="17"/>
      <c r="E96" s="17"/>
      <c r="F96" s="17"/>
      <c r="G96" s="17"/>
      <c r="H96" s="17"/>
      <c r="I96" s="17"/>
      <c r="J96" s="17"/>
      <c r="K96" s="17"/>
      <c r="L96" s="17"/>
      <c r="M96" s="17"/>
      <c r="N96" s="17"/>
      <c r="O96" s="17"/>
      <c r="P96" s="17"/>
      <c r="Q96" s="17"/>
      <c r="R96" s="17"/>
      <c r="S96" s="17"/>
      <c r="T96" s="17"/>
      <c r="U96" s="17"/>
      <c r="V96" s="17"/>
      <c r="W96" s="17"/>
      <c r="X96" s="17"/>
      <c r="Y96" s="17"/>
      <c r="Z96" s="17"/>
      <c r="AA96" s="17"/>
      <c r="AB96" s="17"/>
      <c r="AC96" s="17"/>
      <c r="AD96" s="17"/>
      <c r="AE96" s="17"/>
      <c r="AF96" s="17"/>
      <c r="AG96" s="17"/>
      <c r="AH96" s="17"/>
      <c r="AI96" s="17"/>
      <c r="AJ96" s="17"/>
      <c r="AK96" s="17"/>
      <c r="AL96" s="17"/>
      <c r="AM96" s="17"/>
      <c r="AN96" s="17"/>
      <c r="AO96" s="17"/>
      <c r="AP96" s="17"/>
      <c r="AQ96" s="17"/>
    </row>
    <row r="97" spans="2:43" ht="15.95" hidden="1" customHeight="1" x14ac:dyDescent="0.25">
      <c r="B97" s="754"/>
      <c r="C97" s="17"/>
      <c r="D97" s="17"/>
      <c r="E97" s="17"/>
      <c r="F97" s="17"/>
      <c r="G97" s="17"/>
      <c r="H97" s="17"/>
      <c r="I97" s="17"/>
      <c r="J97" s="17"/>
      <c r="K97" s="17"/>
      <c r="L97" s="17"/>
      <c r="M97" s="17"/>
      <c r="N97" s="17"/>
      <c r="O97" s="17"/>
      <c r="P97" s="17"/>
      <c r="Q97" s="17"/>
      <c r="R97" s="17"/>
      <c r="S97" s="17"/>
      <c r="T97" s="17"/>
      <c r="U97" s="17"/>
      <c r="V97" s="17"/>
      <c r="W97" s="17"/>
      <c r="X97" s="17"/>
      <c r="Y97" s="17"/>
      <c r="Z97" s="17"/>
      <c r="AA97" s="17"/>
      <c r="AB97" s="17"/>
      <c r="AC97" s="17"/>
      <c r="AD97" s="17"/>
      <c r="AE97" s="17"/>
      <c r="AF97" s="17"/>
      <c r="AG97" s="17"/>
      <c r="AH97" s="17"/>
      <c r="AI97" s="17"/>
      <c r="AJ97" s="17"/>
      <c r="AK97" s="17"/>
      <c r="AL97" s="17"/>
      <c r="AM97" s="17"/>
      <c r="AN97" s="17"/>
      <c r="AO97" s="17"/>
      <c r="AP97" s="17"/>
      <c r="AQ97" s="17"/>
    </row>
    <row r="98" spans="2:43" ht="15.95" hidden="1" customHeight="1" x14ac:dyDescent="0.25">
      <c r="B98" s="754">
        <v>42</v>
      </c>
      <c r="C98" s="17"/>
      <c r="D98" s="17"/>
      <c r="E98" s="17"/>
      <c r="F98" s="17"/>
      <c r="G98" s="17"/>
      <c r="H98" s="17"/>
      <c r="I98" s="17"/>
      <c r="J98" s="17"/>
      <c r="K98" s="17"/>
      <c r="L98" s="17"/>
      <c r="M98" s="17"/>
      <c r="N98" s="17"/>
      <c r="O98" s="17"/>
      <c r="P98" s="17"/>
      <c r="Q98" s="17"/>
      <c r="R98" s="17"/>
      <c r="S98" s="17"/>
      <c r="T98" s="17"/>
      <c r="U98" s="17"/>
      <c r="V98" s="17"/>
      <c r="W98" s="17"/>
      <c r="X98" s="17"/>
      <c r="Y98" s="17"/>
      <c r="Z98" s="17"/>
      <c r="AA98" s="17"/>
      <c r="AB98" s="17"/>
      <c r="AC98" s="17"/>
      <c r="AD98" s="17"/>
      <c r="AE98" s="17"/>
      <c r="AF98" s="17"/>
      <c r="AG98" s="17"/>
      <c r="AH98" s="17"/>
      <c r="AI98" s="17"/>
      <c r="AJ98" s="17"/>
      <c r="AK98" s="17"/>
      <c r="AL98" s="17"/>
      <c r="AM98" s="17"/>
      <c r="AN98" s="17"/>
      <c r="AO98" s="17"/>
      <c r="AP98" s="17"/>
      <c r="AQ98" s="17"/>
    </row>
    <row r="99" spans="2:43" ht="15.95" hidden="1" customHeight="1" x14ac:dyDescent="0.25">
      <c r="B99" s="754"/>
      <c r="C99" s="17"/>
      <c r="D99" s="17"/>
      <c r="E99" s="17"/>
      <c r="F99" s="17"/>
      <c r="G99" s="17"/>
      <c r="H99" s="17"/>
      <c r="I99" s="17"/>
      <c r="J99" s="17"/>
      <c r="K99" s="17"/>
      <c r="L99" s="17"/>
      <c r="M99" s="17"/>
      <c r="N99" s="17"/>
      <c r="O99" s="17"/>
      <c r="P99" s="17"/>
      <c r="Q99" s="17"/>
      <c r="R99" s="17"/>
      <c r="S99" s="17"/>
      <c r="T99" s="17"/>
      <c r="U99" s="17"/>
      <c r="V99" s="17"/>
      <c r="W99" s="17"/>
      <c r="X99" s="17"/>
      <c r="Y99" s="17"/>
      <c r="Z99" s="17"/>
      <c r="AA99" s="17"/>
      <c r="AB99" s="17"/>
      <c r="AC99" s="17"/>
      <c r="AD99" s="17"/>
      <c r="AE99" s="17"/>
      <c r="AF99" s="17"/>
      <c r="AG99" s="17"/>
      <c r="AH99" s="17"/>
      <c r="AI99" s="17"/>
      <c r="AJ99" s="17"/>
      <c r="AK99" s="17"/>
      <c r="AL99" s="17"/>
      <c r="AM99" s="17"/>
      <c r="AN99" s="17"/>
      <c r="AO99" s="17"/>
      <c r="AP99" s="17"/>
      <c r="AQ99" s="17"/>
    </row>
    <row r="100" spans="2:43" ht="15.95" hidden="1" customHeight="1" x14ac:dyDescent="0.25">
      <c r="B100" s="754">
        <v>43</v>
      </c>
      <c r="C100" s="17"/>
      <c r="D100" s="17"/>
      <c r="E100" s="17"/>
      <c r="F100" s="17"/>
      <c r="G100" s="17"/>
      <c r="H100" s="17"/>
      <c r="I100" s="17"/>
      <c r="J100" s="17"/>
      <c r="K100" s="17"/>
      <c r="L100" s="17"/>
      <c r="M100" s="17"/>
      <c r="N100" s="17"/>
      <c r="O100" s="17"/>
      <c r="P100" s="17"/>
      <c r="Q100" s="17"/>
      <c r="R100" s="17"/>
      <c r="S100" s="17"/>
      <c r="T100" s="17"/>
      <c r="U100" s="17"/>
      <c r="V100" s="17"/>
      <c r="W100" s="17"/>
      <c r="X100" s="17"/>
      <c r="Y100" s="17"/>
      <c r="Z100" s="17"/>
      <c r="AA100" s="17"/>
      <c r="AB100" s="17"/>
      <c r="AC100" s="17"/>
      <c r="AD100" s="17"/>
      <c r="AE100" s="17"/>
      <c r="AF100" s="17"/>
      <c r="AG100" s="17"/>
      <c r="AH100" s="17"/>
      <c r="AI100" s="17"/>
      <c r="AJ100" s="17"/>
      <c r="AK100" s="17"/>
      <c r="AL100" s="17"/>
      <c r="AM100" s="17"/>
      <c r="AN100" s="17"/>
      <c r="AO100" s="17"/>
      <c r="AP100" s="17"/>
      <c r="AQ100" s="17"/>
    </row>
    <row r="101" spans="2:43" ht="15.95" hidden="1" customHeight="1" x14ac:dyDescent="0.25">
      <c r="B101" s="754"/>
      <c r="C101" s="17"/>
      <c r="D101" s="17"/>
      <c r="E101" s="17"/>
      <c r="F101" s="17"/>
      <c r="G101" s="17"/>
      <c r="H101" s="17"/>
      <c r="I101" s="17"/>
      <c r="J101" s="17"/>
      <c r="K101" s="17"/>
      <c r="L101" s="17"/>
      <c r="M101" s="17"/>
      <c r="N101" s="17"/>
      <c r="O101" s="17"/>
      <c r="P101" s="17"/>
      <c r="Q101" s="17"/>
      <c r="R101" s="17"/>
      <c r="S101" s="17"/>
      <c r="T101" s="17"/>
      <c r="U101" s="17"/>
      <c r="V101" s="17"/>
      <c r="W101" s="17"/>
      <c r="X101" s="17"/>
      <c r="Y101" s="17"/>
      <c r="Z101" s="17"/>
      <c r="AA101" s="17"/>
      <c r="AB101" s="17"/>
      <c r="AC101" s="17"/>
      <c r="AD101" s="17"/>
      <c r="AE101" s="17"/>
      <c r="AF101" s="17"/>
      <c r="AG101" s="17"/>
      <c r="AH101" s="17"/>
      <c r="AI101" s="17"/>
      <c r="AJ101" s="17"/>
      <c r="AK101" s="17"/>
      <c r="AL101" s="17"/>
      <c r="AM101" s="17"/>
      <c r="AN101" s="17"/>
      <c r="AO101" s="17"/>
      <c r="AP101" s="17"/>
      <c r="AQ101" s="17"/>
    </row>
    <row r="102" spans="2:43" ht="15.95" hidden="1" customHeight="1" x14ac:dyDescent="0.25">
      <c r="B102" s="754">
        <v>44</v>
      </c>
      <c r="C102" s="17"/>
      <c r="D102" s="17"/>
      <c r="E102" s="17"/>
      <c r="F102" s="17"/>
      <c r="G102" s="17"/>
      <c r="H102" s="17"/>
      <c r="I102" s="17"/>
      <c r="J102" s="17"/>
      <c r="K102" s="17"/>
      <c r="L102" s="17"/>
      <c r="M102" s="17"/>
      <c r="N102" s="17"/>
      <c r="O102" s="17"/>
      <c r="P102" s="17"/>
      <c r="Q102" s="17"/>
      <c r="R102" s="17"/>
      <c r="S102" s="17"/>
      <c r="T102" s="17"/>
      <c r="U102" s="17"/>
      <c r="V102" s="17"/>
      <c r="W102" s="17"/>
      <c r="X102" s="17"/>
      <c r="Y102" s="17"/>
      <c r="Z102" s="17"/>
      <c r="AA102" s="17"/>
      <c r="AB102" s="17"/>
      <c r="AC102" s="17"/>
      <c r="AD102" s="17"/>
      <c r="AE102" s="17"/>
      <c r="AF102" s="17"/>
      <c r="AG102" s="17"/>
      <c r="AH102" s="17"/>
      <c r="AI102" s="17"/>
      <c r="AJ102" s="17"/>
      <c r="AK102" s="17"/>
      <c r="AL102" s="17"/>
      <c r="AM102" s="17"/>
      <c r="AN102" s="17"/>
      <c r="AO102" s="17"/>
      <c r="AP102" s="17"/>
      <c r="AQ102" s="17"/>
    </row>
    <row r="103" spans="2:43" ht="15.95" hidden="1" customHeight="1" x14ac:dyDescent="0.25">
      <c r="B103" s="754"/>
      <c r="C103" s="17"/>
      <c r="D103" s="17"/>
      <c r="E103" s="17"/>
      <c r="F103" s="17"/>
      <c r="G103" s="17"/>
      <c r="H103" s="17"/>
      <c r="I103" s="17"/>
      <c r="J103" s="17"/>
      <c r="K103" s="17"/>
      <c r="L103" s="17"/>
      <c r="M103" s="17"/>
      <c r="N103" s="17"/>
      <c r="O103" s="17"/>
      <c r="P103" s="17"/>
      <c r="Q103" s="17"/>
      <c r="R103" s="17"/>
      <c r="S103" s="17"/>
      <c r="T103" s="17"/>
      <c r="U103" s="17"/>
      <c r="V103" s="17"/>
      <c r="W103" s="17"/>
      <c r="X103" s="17"/>
      <c r="Y103" s="17"/>
      <c r="Z103" s="17"/>
      <c r="AA103" s="17"/>
      <c r="AB103" s="17"/>
      <c r="AC103" s="17"/>
      <c r="AD103" s="17"/>
      <c r="AE103" s="17"/>
      <c r="AF103" s="17"/>
      <c r="AG103" s="17"/>
      <c r="AH103" s="17"/>
      <c r="AI103" s="17"/>
      <c r="AJ103" s="17"/>
      <c r="AK103" s="17"/>
      <c r="AL103" s="17"/>
      <c r="AM103" s="17"/>
      <c r="AN103" s="17"/>
      <c r="AO103" s="17"/>
      <c r="AP103" s="17"/>
      <c r="AQ103" s="17"/>
    </row>
    <row r="104" spans="2:43" ht="15.95" hidden="1" customHeight="1" x14ac:dyDescent="0.25">
      <c r="B104" s="754">
        <v>45</v>
      </c>
      <c r="C104" s="17"/>
      <c r="D104" s="17"/>
      <c r="E104" s="17"/>
      <c r="F104" s="17"/>
      <c r="G104" s="17"/>
      <c r="H104" s="17"/>
      <c r="I104" s="17"/>
      <c r="J104" s="17"/>
      <c r="K104" s="17"/>
      <c r="L104" s="17"/>
      <c r="M104" s="17"/>
      <c r="N104" s="17"/>
      <c r="O104" s="17"/>
      <c r="P104" s="17"/>
      <c r="Q104" s="17"/>
      <c r="R104" s="17"/>
      <c r="S104" s="17"/>
      <c r="T104" s="17"/>
      <c r="U104" s="17"/>
      <c r="V104" s="17"/>
      <c r="W104" s="17"/>
      <c r="X104" s="17"/>
      <c r="Y104" s="17"/>
      <c r="Z104" s="17"/>
      <c r="AA104" s="17"/>
      <c r="AB104" s="17"/>
      <c r="AC104" s="17"/>
      <c r="AD104" s="17"/>
      <c r="AE104" s="17"/>
      <c r="AF104" s="17"/>
      <c r="AG104" s="17"/>
      <c r="AH104" s="17"/>
      <c r="AI104" s="17"/>
      <c r="AJ104" s="17"/>
      <c r="AK104" s="17"/>
      <c r="AL104" s="17"/>
      <c r="AM104" s="17"/>
      <c r="AN104" s="17"/>
      <c r="AO104" s="17"/>
      <c r="AP104" s="17"/>
      <c r="AQ104" s="17"/>
    </row>
    <row r="105" spans="2:43" ht="15.95" hidden="1" customHeight="1" x14ac:dyDescent="0.25">
      <c r="B105" s="754"/>
      <c r="C105" s="17"/>
      <c r="D105" s="17"/>
      <c r="E105" s="17"/>
      <c r="F105" s="17"/>
      <c r="G105" s="17"/>
      <c r="H105" s="17"/>
      <c r="I105" s="17"/>
      <c r="J105" s="17"/>
      <c r="K105" s="17"/>
      <c r="L105" s="17"/>
      <c r="M105" s="17"/>
      <c r="N105" s="17"/>
      <c r="O105" s="17"/>
      <c r="P105" s="17"/>
      <c r="Q105" s="17"/>
      <c r="R105" s="17"/>
      <c r="S105" s="17"/>
      <c r="T105" s="17"/>
      <c r="U105" s="17"/>
      <c r="V105" s="17"/>
      <c r="W105" s="17"/>
      <c r="X105" s="17"/>
      <c r="Y105" s="17"/>
      <c r="Z105" s="17"/>
      <c r="AA105" s="17"/>
      <c r="AB105" s="17"/>
      <c r="AC105" s="17"/>
      <c r="AD105" s="17"/>
      <c r="AE105" s="17"/>
      <c r="AF105" s="17"/>
      <c r="AG105" s="17"/>
      <c r="AH105" s="17"/>
      <c r="AI105" s="17"/>
      <c r="AJ105" s="17"/>
      <c r="AK105" s="17"/>
      <c r="AL105" s="17"/>
      <c r="AM105" s="17"/>
      <c r="AN105" s="17"/>
      <c r="AO105" s="17"/>
      <c r="AP105" s="17"/>
      <c r="AQ105" s="17"/>
    </row>
    <row r="106" spans="2:43" ht="15.95" hidden="1" customHeight="1" x14ac:dyDescent="0.25">
      <c r="B106" s="754">
        <v>46</v>
      </c>
      <c r="C106" s="17"/>
      <c r="D106" s="17"/>
      <c r="E106" s="17"/>
      <c r="F106" s="17"/>
      <c r="G106" s="17"/>
      <c r="H106" s="17"/>
      <c r="I106" s="17"/>
      <c r="J106" s="17"/>
      <c r="K106" s="17"/>
      <c r="L106" s="17"/>
      <c r="M106" s="17"/>
      <c r="N106" s="17"/>
      <c r="O106" s="17"/>
      <c r="P106" s="17"/>
      <c r="Q106" s="17"/>
      <c r="R106" s="17"/>
      <c r="S106" s="17"/>
      <c r="T106" s="17"/>
      <c r="U106" s="17"/>
      <c r="V106" s="17"/>
      <c r="W106" s="17"/>
      <c r="X106" s="17"/>
      <c r="Y106" s="17"/>
      <c r="Z106" s="17"/>
      <c r="AA106" s="17"/>
      <c r="AB106" s="17"/>
      <c r="AC106" s="17"/>
      <c r="AD106" s="17"/>
      <c r="AE106" s="17"/>
      <c r="AF106" s="17"/>
      <c r="AG106" s="17"/>
      <c r="AH106" s="17"/>
      <c r="AI106" s="17"/>
      <c r="AJ106" s="17"/>
      <c r="AK106" s="17"/>
      <c r="AL106" s="17"/>
      <c r="AM106" s="17"/>
      <c r="AN106" s="17"/>
      <c r="AO106" s="17"/>
      <c r="AP106" s="17"/>
      <c r="AQ106" s="17"/>
    </row>
    <row r="107" spans="2:43" ht="15.95" hidden="1" customHeight="1" x14ac:dyDescent="0.25">
      <c r="B107" s="754"/>
      <c r="C107" s="17"/>
      <c r="D107" s="17"/>
      <c r="E107" s="17"/>
      <c r="F107" s="17"/>
      <c r="G107" s="17"/>
      <c r="H107" s="17"/>
      <c r="I107" s="17"/>
      <c r="J107" s="17"/>
      <c r="K107" s="17"/>
      <c r="L107" s="17"/>
      <c r="M107" s="17"/>
      <c r="N107" s="17"/>
      <c r="O107" s="17"/>
      <c r="P107" s="17"/>
      <c r="Q107" s="17"/>
      <c r="R107" s="17"/>
      <c r="S107" s="17"/>
      <c r="T107" s="17"/>
      <c r="U107" s="17"/>
      <c r="V107" s="17"/>
      <c r="W107" s="17"/>
      <c r="X107" s="17"/>
      <c r="Y107" s="17"/>
      <c r="Z107" s="17"/>
      <c r="AA107" s="17"/>
      <c r="AB107" s="17"/>
      <c r="AC107" s="17"/>
      <c r="AD107" s="17"/>
      <c r="AE107" s="17"/>
      <c r="AF107" s="17"/>
      <c r="AG107" s="17"/>
      <c r="AH107" s="17"/>
      <c r="AI107" s="17"/>
      <c r="AJ107" s="17"/>
      <c r="AK107" s="17"/>
      <c r="AL107" s="17"/>
      <c r="AM107" s="17"/>
      <c r="AN107" s="17"/>
      <c r="AO107" s="17"/>
      <c r="AP107" s="17"/>
      <c r="AQ107" s="17"/>
    </row>
    <row r="108" spans="2:43" ht="15.95" hidden="1" customHeight="1" x14ac:dyDescent="0.25">
      <c r="B108" s="754">
        <v>47</v>
      </c>
      <c r="C108" s="17"/>
      <c r="D108" s="17"/>
      <c r="E108" s="17"/>
      <c r="F108" s="17"/>
      <c r="G108" s="17"/>
      <c r="H108" s="17"/>
      <c r="I108" s="17"/>
      <c r="J108" s="17"/>
      <c r="K108" s="17"/>
      <c r="L108" s="17"/>
      <c r="M108" s="17"/>
      <c r="N108" s="17"/>
      <c r="O108" s="17"/>
      <c r="P108" s="17"/>
      <c r="Q108" s="17"/>
      <c r="R108" s="17"/>
      <c r="S108" s="17"/>
      <c r="T108" s="17"/>
      <c r="U108" s="17"/>
      <c r="V108" s="17"/>
      <c r="W108" s="17"/>
      <c r="X108" s="17"/>
      <c r="Y108" s="17"/>
      <c r="Z108" s="17"/>
      <c r="AA108" s="17"/>
      <c r="AB108" s="17"/>
      <c r="AC108" s="17"/>
      <c r="AD108" s="17"/>
      <c r="AE108" s="17"/>
      <c r="AF108" s="17"/>
      <c r="AG108" s="17"/>
      <c r="AH108" s="17"/>
      <c r="AI108" s="17"/>
      <c r="AJ108" s="17"/>
      <c r="AK108" s="17"/>
      <c r="AL108" s="17"/>
      <c r="AM108" s="17"/>
      <c r="AN108" s="17"/>
      <c r="AO108" s="17"/>
      <c r="AP108" s="17"/>
      <c r="AQ108" s="17"/>
    </row>
    <row r="109" spans="2:43" ht="15.95" hidden="1" customHeight="1" x14ac:dyDescent="0.25">
      <c r="B109" s="754"/>
      <c r="C109" s="17"/>
      <c r="D109" s="17"/>
      <c r="E109" s="17"/>
      <c r="F109" s="17"/>
      <c r="G109" s="17"/>
      <c r="H109" s="17"/>
      <c r="I109" s="17"/>
      <c r="J109" s="17"/>
      <c r="K109" s="17"/>
      <c r="L109" s="17"/>
      <c r="M109" s="17"/>
      <c r="N109" s="17"/>
      <c r="O109" s="17"/>
      <c r="P109" s="17"/>
      <c r="Q109" s="17"/>
      <c r="R109" s="17"/>
      <c r="S109" s="17"/>
      <c r="T109" s="17"/>
      <c r="U109" s="17"/>
      <c r="V109" s="17"/>
      <c r="W109" s="17"/>
      <c r="X109" s="17"/>
      <c r="Y109" s="17"/>
      <c r="Z109" s="17"/>
      <c r="AA109" s="17"/>
      <c r="AB109" s="17"/>
      <c r="AC109" s="17"/>
      <c r="AD109" s="17"/>
      <c r="AE109" s="17"/>
      <c r="AF109" s="17"/>
      <c r="AG109" s="17"/>
      <c r="AH109" s="17"/>
      <c r="AI109" s="17"/>
      <c r="AJ109" s="17"/>
      <c r="AK109" s="17"/>
      <c r="AL109" s="17"/>
      <c r="AM109" s="17"/>
      <c r="AN109" s="17"/>
      <c r="AO109" s="17"/>
      <c r="AP109" s="17"/>
      <c r="AQ109" s="17"/>
    </row>
    <row r="110" spans="2:43" ht="15.95" hidden="1" customHeight="1" x14ac:dyDescent="0.25">
      <c r="B110" s="754">
        <v>48</v>
      </c>
      <c r="C110" s="17"/>
      <c r="D110" s="17"/>
      <c r="E110" s="17"/>
      <c r="F110" s="17"/>
      <c r="G110" s="17"/>
      <c r="H110" s="17"/>
      <c r="I110" s="17"/>
      <c r="J110" s="17"/>
      <c r="K110" s="17"/>
      <c r="L110" s="17"/>
      <c r="M110" s="17"/>
      <c r="N110" s="17"/>
      <c r="O110" s="17"/>
      <c r="P110" s="17"/>
      <c r="Q110" s="17"/>
      <c r="R110" s="17"/>
      <c r="S110" s="17"/>
      <c r="T110" s="17"/>
      <c r="U110" s="17"/>
      <c r="V110" s="17"/>
      <c r="W110" s="17"/>
      <c r="X110" s="17"/>
      <c r="Y110" s="17"/>
      <c r="Z110" s="17"/>
      <c r="AA110" s="17"/>
      <c r="AB110" s="17"/>
      <c r="AC110" s="17"/>
      <c r="AD110" s="17"/>
      <c r="AE110" s="17"/>
      <c r="AF110" s="17"/>
      <c r="AG110" s="17"/>
      <c r="AH110" s="17"/>
      <c r="AI110" s="17"/>
      <c r="AJ110" s="17"/>
      <c r="AK110" s="17"/>
      <c r="AL110" s="17"/>
      <c r="AM110" s="17"/>
      <c r="AN110" s="17"/>
      <c r="AO110" s="17"/>
      <c r="AP110" s="17"/>
      <c r="AQ110" s="17"/>
    </row>
    <row r="111" spans="2:43" ht="15.95" hidden="1" customHeight="1" x14ac:dyDescent="0.25">
      <c r="B111" s="754"/>
      <c r="C111" s="17"/>
      <c r="D111" s="17"/>
      <c r="E111" s="17"/>
      <c r="F111" s="17"/>
      <c r="G111" s="17"/>
      <c r="H111" s="17"/>
      <c r="I111" s="17"/>
      <c r="J111" s="17"/>
      <c r="K111" s="17"/>
      <c r="L111" s="17"/>
      <c r="M111" s="17"/>
      <c r="N111" s="17"/>
      <c r="O111" s="17"/>
      <c r="P111" s="17"/>
      <c r="Q111" s="17"/>
      <c r="R111" s="17"/>
      <c r="S111" s="17"/>
      <c r="T111" s="17"/>
      <c r="U111" s="17"/>
      <c r="V111" s="17"/>
      <c r="W111" s="17"/>
      <c r="X111" s="17"/>
      <c r="Y111" s="17"/>
      <c r="Z111" s="17"/>
      <c r="AA111" s="17"/>
      <c r="AB111" s="17"/>
      <c r="AC111" s="17"/>
      <c r="AD111" s="17"/>
      <c r="AE111" s="17"/>
      <c r="AF111" s="17"/>
      <c r="AG111" s="17"/>
      <c r="AH111" s="17"/>
      <c r="AI111" s="17"/>
      <c r="AJ111" s="17"/>
      <c r="AK111" s="17"/>
      <c r="AL111" s="17"/>
      <c r="AM111" s="17"/>
      <c r="AN111" s="17"/>
      <c r="AO111" s="17"/>
      <c r="AP111" s="17"/>
      <c r="AQ111" s="17"/>
    </row>
    <row r="112" spans="2:43" ht="15.95" hidden="1" customHeight="1" x14ac:dyDescent="0.25">
      <c r="B112" s="754">
        <v>49</v>
      </c>
      <c r="C112" s="17"/>
      <c r="D112" s="17"/>
      <c r="E112" s="17"/>
      <c r="F112" s="17"/>
      <c r="G112" s="17"/>
      <c r="H112" s="17"/>
      <c r="I112" s="17"/>
      <c r="J112" s="17"/>
      <c r="K112" s="17"/>
      <c r="L112" s="17"/>
      <c r="M112" s="17"/>
      <c r="N112" s="17"/>
      <c r="O112" s="17"/>
      <c r="P112" s="17"/>
      <c r="Q112" s="17"/>
      <c r="R112" s="17"/>
      <c r="S112" s="17"/>
      <c r="T112" s="17"/>
      <c r="U112" s="17"/>
      <c r="V112" s="17"/>
      <c r="W112" s="17"/>
      <c r="X112" s="17"/>
      <c r="Y112" s="17"/>
      <c r="Z112" s="17"/>
      <c r="AA112" s="17"/>
      <c r="AB112" s="17"/>
      <c r="AC112" s="17"/>
      <c r="AD112" s="17"/>
      <c r="AE112" s="17"/>
      <c r="AF112" s="17"/>
      <c r="AG112" s="17"/>
      <c r="AH112" s="17"/>
      <c r="AI112" s="17"/>
      <c r="AJ112" s="17"/>
      <c r="AK112" s="17"/>
      <c r="AL112" s="17"/>
      <c r="AM112" s="17"/>
      <c r="AN112" s="17"/>
      <c r="AO112" s="17"/>
      <c r="AP112" s="17"/>
      <c r="AQ112" s="17"/>
    </row>
    <row r="113" spans="2:43" ht="15.95" hidden="1" customHeight="1" x14ac:dyDescent="0.25">
      <c r="B113" s="754"/>
      <c r="C113" s="17"/>
      <c r="D113" s="17"/>
      <c r="E113" s="17"/>
      <c r="F113" s="17"/>
      <c r="G113" s="17"/>
      <c r="H113" s="17"/>
      <c r="I113" s="17"/>
      <c r="J113" s="17"/>
      <c r="K113" s="17"/>
      <c r="L113" s="17"/>
      <c r="M113" s="17"/>
      <c r="N113" s="17"/>
      <c r="O113" s="17"/>
      <c r="P113" s="17"/>
      <c r="Q113" s="17"/>
      <c r="R113" s="17"/>
      <c r="S113" s="17"/>
      <c r="T113" s="17"/>
      <c r="U113" s="17"/>
      <c r="V113" s="17"/>
      <c r="W113" s="17"/>
      <c r="X113" s="17"/>
      <c r="Y113" s="17"/>
      <c r="Z113" s="17"/>
      <c r="AA113" s="17"/>
      <c r="AB113" s="17"/>
      <c r="AC113" s="17"/>
      <c r="AD113" s="17"/>
      <c r="AE113" s="17"/>
      <c r="AF113" s="17"/>
      <c r="AG113" s="17"/>
      <c r="AH113" s="17"/>
      <c r="AI113" s="17"/>
      <c r="AJ113" s="17"/>
      <c r="AK113" s="17"/>
      <c r="AL113" s="17"/>
      <c r="AM113" s="17"/>
      <c r="AN113" s="17"/>
      <c r="AO113" s="17"/>
      <c r="AP113" s="17"/>
      <c r="AQ113" s="17"/>
    </row>
    <row r="114" spans="2:43" ht="15.95" hidden="1" customHeight="1" x14ac:dyDescent="0.25">
      <c r="B114" s="754">
        <v>50</v>
      </c>
      <c r="C114" s="17"/>
      <c r="D114" s="17"/>
      <c r="E114" s="17"/>
      <c r="F114" s="17"/>
      <c r="G114" s="17"/>
      <c r="H114" s="17"/>
      <c r="I114" s="17"/>
      <c r="J114" s="17"/>
      <c r="K114" s="17"/>
      <c r="L114" s="17"/>
      <c r="M114" s="17"/>
      <c r="N114" s="17"/>
      <c r="O114" s="17"/>
      <c r="P114" s="17"/>
      <c r="Q114" s="17"/>
      <c r="R114" s="17"/>
      <c r="S114" s="17"/>
      <c r="T114" s="17"/>
      <c r="U114" s="17"/>
      <c r="V114" s="17"/>
      <c r="W114" s="17"/>
      <c r="X114" s="17"/>
      <c r="Y114" s="17"/>
      <c r="Z114" s="17"/>
      <c r="AA114" s="17"/>
      <c r="AB114" s="17"/>
      <c r="AC114" s="17"/>
      <c r="AD114" s="17"/>
      <c r="AE114" s="17"/>
      <c r="AF114" s="17"/>
      <c r="AG114" s="17"/>
      <c r="AH114" s="17"/>
      <c r="AI114" s="17"/>
      <c r="AJ114" s="17"/>
      <c r="AK114" s="17"/>
      <c r="AL114" s="17"/>
      <c r="AM114" s="17"/>
      <c r="AN114" s="17"/>
      <c r="AO114" s="17"/>
      <c r="AP114" s="17"/>
      <c r="AQ114" s="17"/>
    </row>
    <row r="115" spans="2:43" ht="15.95" hidden="1" customHeight="1" x14ac:dyDescent="0.25">
      <c r="B115" s="754"/>
      <c r="C115" s="17"/>
      <c r="D115" s="17"/>
      <c r="E115" s="17"/>
      <c r="F115" s="17"/>
      <c r="G115" s="17"/>
      <c r="H115" s="17"/>
      <c r="I115" s="17"/>
      <c r="J115" s="17"/>
      <c r="K115" s="17"/>
      <c r="L115" s="17"/>
      <c r="M115" s="17"/>
      <c r="N115" s="17"/>
      <c r="O115" s="17"/>
      <c r="P115" s="17"/>
      <c r="Q115" s="17"/>
      <c r="R115" s="17"/>
      <c r="S115" s="17"/>
      <c r="T115" s="17"/>
      <c r="U115" s="17"/>
      <c r="V115" s="17"/>
      <c r="W115" s="17"/>
      <c r="X115" s="17"/>
      <c r="Y115" s="17"/>
      <c r="Z115" s="17"/>
      <c r="AA115" s="17"/>
      <c r="AB115" s="17"/>
      <c r="AC115" s="17"/>
      <c r="AD115" s="17"/>
      <c r="AE115" s="17"/>
      <c r="AF115" s="17"/>
      <c r="AG115" s="17"/>
      <c r="AH115" s="17"/>
      <c r="AI115" s="17"/>
      <c r="AJ115" s="17"/>
      <c r="AK115" s="17"/>
      <c r="AL115" s="17"/>
      <c r="AM115" s="17"/>
      <c r="AN115" s="17"/>
      <c r="AO115" s="17"/>
      <c r="AP115" s="17"/>
      <c r="AQ115" s="17"/>
    </row>
    <row r="116" spans="2:43" ht="15.95" hidden="1" customHeight="1" x14ac:dyDescent="0.25">
      <c r="B116" s="754">
        <v>51</v>
      </c>
      <c r="C116" s="17"/>
      <c r="D116" s="17"/>
      <c r="E116" s="17"/>
      <c r="F116" s="17"/>
      <c r="G116" s="17"/>
      <c r="H116" s="17"/>
      <c r="I116" s="17"/>
      <c r="J116" s="17"/>
      <c r="K116" s="17"/>
      <c r="L116" s="17"/>
      <c r="M116" s="17"/>
      <c r="N116" s="17"/>
      <c r="O116" s="17"/>
      <c r="P116" s="17"/>
      <c r="Q116" s="17"/>
      <c r="R116" s="17"/>
      <c r="S116" s="17"/>
      <c r="T116" s="17"/>
      <c r="U116" s="17"/>
      <c r="V116" s="17"/>
      <c r="W116" s="17"/>
      <c r="X116" s="17"/>
      <c r="Y116" s="17"/>
      <c r="Z116" s="17"/>
      <c r="AA116" s="17"/>
      <c r="AB116" s="17"/>
      <c r="AC116" s="17"/>
      <c r="AD116" s="17"/>
      <c r="AE116" s="17"/>
      <c r="AF116" s="17"/>
      <c r="AG116" s="17"/>
      <c r="AH116" s="17"/>
      <c r="AI116" s="17"/>
      <c r="AJ116" s="17"/>
      <c r="AK116" s="17"/>
      <c r="AL116" s="17"/>
      <c r="AM116" s="17"/>
      <c r="AN116" s="17"/>
      <c r="AO116" s="17"/>
      <c r="AP116" s="17"/>
      <c r="AQ116" s="17"/>
    </row>
    <row r="117" spans="2:43" ht="15.95" hidden="1" customHeight="1" x14ac:dyDescent="0.25">
      <c r="B117" s="754"/>
      <c r="C117" s="17"/>
      <c r="D117" s="17"/>
      <c r="E117" s="17"/>
      <c r="F117" s="17"/>
      <c r="G117" s="17"/>
      <c r="H117" s="17"/>
      <c r="I117" s="17"/>
      <c r="J117" s="17"/>
      <c r="K117" s="17"/>
      <c r="L117" s="17"/>
      <c r="M117" s="17"/>
      <c r="N117" s="17"/>
      <c r="O117" s="17"/>
      <c r="P117" s="17"/>
      <c r="Q117" s="17"/>
      <c r="R117" s="17"/>
      <c r="S117" s="17"/>
      <c r="T117" s="17"/>
      <c r="U117" s="17"/>
      <c r="V117" s="17"/>
      <c r="W117" s="17"/>
      <c r="X117" s="17"/>
      <c r="Y117" s="17"/>
      <c r="Z117" s="17"/>
      <c r="AA117" s="17"/>
      <c r="AB117" s="17"/>
      <c r="AC117" s="17"/>
      <c r="AD117" s="17"/>
      <c r="AE117" s="17"/>
      <c r="AF117" s="17"/>
      <c r="AG117" s="17"/>
      <c r="AH117" s="17"/>
      <c r="AI117" s="17"/>
      <c r="AJ117" s="17"/>
      <c r="AK117" s="17"/>
      <c r="AL117" s="17"/>
      <c r="AM117" s="17"/>
      <c r="AN117" s="17"/>
      <c r="AO117" s="17"/>
      <c r="AP117" s="17"/>
      <c r="AQ117" s="17"/>
    </row>
    <row r="118" spans="2:43" ht="15.95" hidden="1" customHeight="1" x14ac:dyDescent="0.25">
      <c r="B118" s="754">
        <v>52</v>
      </c>
      <c r="C118" s="17"/>
      <c r="D118" s="17"/>
      <c r="E118" s="17"/>
      <c r="F118" s="17"/>
      <c r="G118" s="17"/>
      <c r="H118" s="17"/>
      <c r="I118" s="17"/>
      <c r="J118" s="17"/>
      <c r="K118" s="17"/>
      <c r="L118" s="17"/>
      <c r="M118" s="17"/>
      <c r="N118" s="17"/>
      <c r="O118" s="17"/>
      <c r="P118" s="17"/>
      <c r="Q118" s="17"/>
      <c r="R118" s="17"/>
      <c r="S118" s="17"/>
      <c r="T118" s="17"/>
      <c r="U118" s="17"/>
      <c r="V118" s="17"/>
      <c r="W118" s="17"/>
      <c r="X118" s="17"/>
      <c r="Y118" s="17"/>
      <c r="Z118" s="17"/>
      <c r="AA118" s="17"/>
      <c r="AB118" s="17"/>
      <c r="AC118" s="17"/>
      <c r="AD118" s="17"/>
      <c r="AE118" s="17"/>
      <c r="AF118" s="17"/>
      <c r="AG118" s="17"/>
      <c r="AH118" s="17"/>
      <c r="AI118" s="17"/>
      <c r="AJ118" s="17"/>
      <c r="AK118" s="17"/>
      <c r="AL118" s="17"/>
      <c r="AM118" s="17"/>
      <c r="AN118" s="17"/>
      <c r="AO118" s="17"/>
      <c r="AP118" s="17"/>
      <c r="AQ118" s="17"/>
    </row>
    <row r="119" spans="2:43" ht="15.95" hidden="1" customHeight="1" x14ac:dyDescent="0.25">
      <c r="B119" s="754"/>
      <c r="C119" s="17"/>
      <c r="D119" s="17"/>
      <c r="E119" s="17"/>
      <c r="F119" s="17"/>
      <c r="G119" s="17"/>
      <c r="H119" s="17"/>
      <c r="I119" s="17"/>
      <c r="J119" s="17"/>
      <c r="K119" s="17"/>
      <c r="L119" s="17"/>
      <c r="M119" s="17"/>
      <c r="N119" s="17"/>
      <c r="O119" s="17"/>
      <c r="P119" s="17"/>
      <c r="Q119" s="17"/>
      <c r="R119" s="17"/>
      <c r="S119" s="17"/>
      <c r="T119" s="17"/>
      <c r="U119" s="17"/>
      <c r="V119" s="17"/>
      <c r="W119" s="17"/>
      <c r="X119" s="17"/>
      <c r="Y119" s="17"/>
      <c r="Z119" s="17"/>
      <c r="AA119" s="17"/>
      <c r="AB119" s="17"/>
      <c r="AC119" s="17"/>
      <c r="AD119" s="17"/>
      <c r="AE119" s="17"/>
      <c r="AF119" s="17"/>
      <c r="AG119" s="17"/>
      <c r="AH119" s="17"/>
      <c r="AI119" s="17"/>
      <c r="AJ119" s="17"/>
      <c r="AK119" s="17"/>
      <c r="AL119" s="17"/>
      <c r="AM119" s="17"/>
      <c r="AN119" s="17"/>
      <c r="AO119" s="17"/>
      <c r="AP119" s="17"/>
      <c r="AQ119" s="17"/>
    </row>
    <row r="120" spans="2:43" ht="15.95" hidden="1" customHeight="1" x14ac:dyDescent="0.25">
      <c r="B120" s="754">
        <v>53</v>
      </c>
      <c r="C120" s="17"/>
      <c r="D120" s="17"/>
      <c r="E120" s="17"/>
      <c r="F120" s="17"/>
      <c r="G120" s="17"/>
      <c r="H120" s="17"/>
      <c r="I120" s="17"/>
      <c r="J120" s="17"/>
      <c r="K120" s="17"/>
      <c r="L120" s="17"/>
      <c r="M120" s="17"/>
      <c r="N120" s="17"/>
      <c r="O120" s="17"/>
      <c r="P120" s="17"/>
      <c r="Q120" s="17"/>
      <c r="R120" s="17"/>
      <c r="S120" s="17"/>
      <c r="T120" s="17"/>
      <c r="U120" s="17"/>
      <c r="V120" s="17"/>
      <c r="W120" s="17"/>
      <c r="X120" s="17"/>
      <c r="Y120" s="17"/>
      <c r="Z120" s="17"/>
      <c r="AA120" s="17"/>
      <c r="AB120" s="17"/>
      <c r="AC120" s="17"/>
      <c r="AD120" s="17"/>
      <c r="AE120" s="17"/>
      <c r="AF120" s="17"/>
      <c r="AG120" s="17"/>
      <c r="AH120" s="17"/>
      <c r="AI120" s="17"/>
      <c r="AJ120" s="17"/>
      <c r="AK120" s="17"/>
      <c r="AL120" s="17"/>
      <c r="AM120" s="17"/>
      <c r="AN120" s="17"/>
      <c r="AO120" s="17"/>
      <c r="AP120" s="17"/>
      <c r="AQ120" s="17"/>
    </row>
    <row r="121" spans="2:43" ht="15.95" hidden="1" customHeight="1" x14ac:dyDescent="0.25">
      <c r="B121" s="754"/>
      <c r="C121" s="17"/>
      <c r="D121" s="17"/>
      <c r="E121" s="17"/>
      <c r="F121" s="17"/>
      <c r="G121" s="17"/>
      <c r="H121" s="17"/>
      <c r="I121" s="17"/>
      <c r="J121" s="17"/>
      <c r="K121" s="17"/>
      <c r="L121" s="17"/>
      <c r="M121" s="17"/>
      <c r="N121" s="17"/>
      <c r="O121" s="17"/>
      <c r="P121" s="17"/>
      <c r="Q121" s="17"/>
      <c r="R121" s="17"/>
      <c r="S121" s="17"/>
      <c r="T121" s="17"/>
      <c r="U121" s="17"/>
      <c r="V121" s="17"/>
      <c r="W121" s="17"/>
      <c r="X121" s="17"/>
      <c r="Y121" s="17"/>
      <c r="Z121" s="17"/>
      <c r="AA121" s="17"/>
      <c r="AB121" s="17"/>
      <c r="AC121" s="17"/>
      <c r="AD121" s="17"/>
      <c r="AE121" s="17"/>
      <c r="AF121" s="17"/>
      <c r="AG121" s="17"/>
      <c r="AH121" s="17"/>
      <c r="AI121" s="17"/>
      <c r="AJ121" s="17"/>
      <c r="AK121" s="17"/>
      <c r="AL121" s="17"/>
      <c r="AM121" s="17"/>
      <c r="AN121" s="17"/>
      <c r="AO121" s="17"/>
      <c r="AP121" s="17"/>
      <c r="AQ121" s="17"/>
    </row>
    <row r="122" spans="2:43" ht="15.95" hidden="1" customHeight="1" x14ac:dyDescent="0.25">
      <c r="B122" s="754">
        <v>54</v>
      </c>
      <c r="C122" s="17"/>
      <c r="D122" s="17"/>
      <c r="E122" s="17"/>
      <c r="F122" s="17"/>
      <c r="G122" s="17"/>
      <c r="H122" s="17"/>
      <c r="I122" s="17"/>
      <c r="J122" s="17"/>
      <c r="K122" s="17"/>
      <c r="L122" s="17"/>
      <c r="M122" s="17"/>
      <c r="N122" s="17"/>
      <c r="O122" s="17"/>
      <c r="P122" s="17"/>
      <c r="Q122" s="17"/>
      <c r="R122" s="17"/>
      <c r="S122" s="17"/>
      <c r="T122" s="17"/>
      <c r="U122" s="17"/>
      <c r="V122" s="17"/>
      <c r="W122" s="17"/>
      <c r="X122" s="17"/>
      <c r="Y122" s="17"/>
      <c r="Z122" s="17"/>
      <c r="AA122" s="17"/>
      <c r="AB122" s="17"/>
      <c r="AC122" s="17"/>
      <c r="AD122" s="17"/>
      <c r="AE122" s="17"/>
      <c r="AF122" s="17"/>
      <c r="AG122" s="17"/>
      <c r="AH122" s="17"/>
      <c r="AI122" s="17"/>
      <c r="AJ122" s="17"/>
      <c r="AK122" s="17"/>
      <c r="AL122" s="17"/>
      <c r="AM122" s="17"/>
      <c r="AN122" s="17"/>
      <c r="AO122" s="17"/>
      <c r="AP122" s="17"/>
      <c r="AQ122" s="17"/>
    </row>
    <row r="123" spans="2:43" ht="15.95" hidden="1" customHeight="1" x14ac:dyDescent="0.25">
      <c r="B123" s="754"/>
      <c r="C123" s="17"/>
      <c r="D123" s="17"/>
      <c r="E123" s="17"/>
      <c r="F123" s="17"/>
      <c r="G123" s="17"/>
      <c r="H123" s="17"/>
      <c r="I123" s="17"/>
      <c r="J123" s="17"/>
      <c r="K123" s="17"/>
      <c r="L123" s="17"/>
      <c r="M123" s="17"/>
      <c r="N123" s="17"/>
      <c r="O123" s="17"/>
      <c r="P123" s="17"/>
      <c r="Q123" s="17"/>
      <c r="R123" s="17"/>
      <c r="S123" s="17"/>
      <c r="T123" s="17"/>
      <c r="U123" s="17"/>
      <c r="V123" s="17"/>
      <c r="W123" s="17"/>
      <c r="X123" s="17"/>
      <c r="Y123" s="17"/>
      <c r="Z123" s="17"/>
      <c r="AA123" s="17"/>
      <c r="AB123" s="17"/>
      <c r="AC123" s="17"/>
      <c r="AD123" s="17"/>
      <c r="AE123" s="17"/>
      <c r="AF123" s="17"/>
      <c r="AG123" s="17"/>
      <c r="AH123" s="17"/>
      <c r="AI123" s="17"/>
      <c r="AJ123" s="17"/>
      <c r="AK123" s="17"/>
      <c r="AL123" s="17"/>
      <c r="AM123" s="17"/>
      <c r="AN123" s="17"/>
      <c r="AO123" s="17"/>
      <c r="AP123" s="17"/>
      <c r="AQ123" s="17"/>
    </row>
    <row r="124" spans="2:43" ht="15.95" hidden="1" customHeight="1" x14ac:dyDescent="0.25">
      <c r="B124" s="754">
        <v>55</v>
      </c>
      <c r="C124" s="17"/>
      <c r="D124" s="17"/>
      <c r="E124" s="17"/>
      <c r="F124" s="17"/>
      <c r="G124" s="17"/>
      <c r="H124" s="17"/>
      <c r="I124" s="17"/>
      <c r="J124" s="17"/>
      <c r="K124" s="17"/>
      <c r="L124" s="17"/>
      <c r="M124" s="17"/>
      <c r="N124" s="17"/>
      <c r="O124" s="17"/>
      <c r="P124" s="17"/>
      <c r="Q124" s="17"/>
      <c r="R124" s="17"/>
      <c r="S124" s="17"/>
      <c r="T124" s="17"/>
      <c r="U124" s="17"/>
      <c r="V124" s="17"/>
      <c r="W124" s="17"/>
      <c r="X124" s="17"/>
      <c r="Y124" s="17"/>
      <c r="Z124" s="17"/>
      <c r="AA124" s="17"/>
      <c r="AB124" s="17"/>
      <c r="AC124" s="17"/>
      <c r="AD124" s="17"/>
      <c r="AE124" s="17"/>
      <c r="AF124" s="17"/>
      <c r="AG124" s="17"/>
      <c r="AH124" s="17"/>
      <c r="AI124" s="17"/>
      <c r="AJ124" s="17"/>
      <c r="AK124" s="17"/>
      <c r="AL124" s="17"/>
      <c r="AM124" s="17"/>
      <c r="AN124" s="17"/>
      <c r="AO124" s="17"/>
      <c r="AP124" s="17"/>
      <c r="AQ124" s="17"/>
    </row>
    <row r="125" spans="2:43" ht="15.95" hidden="1" customHeight="1" x14ac:dyDescent="0.25">
      <c r="B125" s="754"/>
      <c r="C125" s="17"/>
      <c r="D125" s="17"/>
      <c r="E125" s="17"/>
      <c r="F125" s="17"/>
      <c r="G125" s="17"/>
      <c r="H125" s="17"/>
      <c r="I125" s="17"/>
      <c r="J125" s="17"/>
      <c r="K125" s="17"/>
      <c r="L125" s="17"/>
      <c r="M125" s="17"/>
      <c r="N125" s="17"/>
      <c r="O125" s="17"/>
      <c r="P125" s="17"/>
      <c r="Q125" s="17"/>
      <c r="R125" s="17"/>
      <c r="S125" s="17"/>
      <c r="T125" s="17"/>
      <c r="U125" s="17"/>
      <c r="V125" s="17"/>
      <c r="W125" s="17"/>
      <c r="X125" s="17"/>
      <c r="Y125" s="17"/>
      <c r="Z125" s="17"/>
      <c r="AA125" s="17"/>
      <c r="AB125" s="17"/>
      <c r="AC125" s="17"/>
      <c r="AD125" s="17"/>
      <c r="AE125" s="17"/>
      <c r="AF125" s="17"/>
      <c r="AG125" s="17"/>
      <c r="AH125" s="17"/>
      <c r="AI125" s="17"/>
      <c r="AJ125" s="17"/>
      <c r="AK125" s="17"/>
      <c r="AL125" s="17"/>
      <c r="AM125" s="17"/>
      <c r="AN125" s="17"/>
      <c r="AO125" s="17"/>
      <c r="AP125" s="17"/>
      <c r="AQ125" s="17"/>
    </row>
    <row r="126" spans="2:43" ht="15.95" hidden="1" customHeight="1" x14ac:dyDescent="0.25">
      <c r="B126" s="754">
        <v>56</v>
      </c>
      <c r="C126" s="17"/>
      <c r="D126" s="17"/>
      <c r="E126" s="17"/>
      <c r="F126" s="17"/>
      <c r="G126" s="17"/>
      <c r="H126" s="17"/>
      <c r="I126" s="17"/>
      <c r="J126" s="17"/>
      <c r="K126" s="17"/>
      <c r="L126" s="17"/>
      <c r="M126" s="17"/>
      <c r="N126" s="17"/>
      <c r="O126" s="17"/>
      <c r="P126" s="17"/>
      <c r="Q126" s="17"/>
      <c r="R126" s="17"/>
      <c r="S126" s="17"/>
      <c r="T126" s="17"/>
      <c r="U126" s="17"/>
      <c r="V126" s="17"/>
      <c r="W126" s="17"/>
      <c r="X126" s="17"/>
      <c r="Y126" s="17"/>
      <c r="Z126" s="17"/>
      <c r="AA126" s="17"/>
      <c r="AB126" s="17"/>
      <c r="AC126" s="17"/>
      <c r="AD126" s="17"/>
      <c r="AE126" s="17"/>
      <c r="AF126" s="17"/>
      <c r="AG126" s="17"/>
      <c r="AH126" s="17"/>
      <c r="AI126" s="17"/>
      <c r="AJ126" s="17"/>
      <c r="AK126" s="17"/>
      <c r="AL126" s="17"/>
      <c r="AM126" s="17"/>
      <c r="AN126" s="17"/>
      <c r="AO126" s="17"/>
      <c r="AP126" s="17"/>
      <c r="AQ126" s="17"/>
    </row>
    <row r="127" spans="2:43" ht="15.95" hidden="1" customHeight="1" x14ac:dyDescent="0.25">
      <c r="B127" s="754"/>
      <c r="C127" s="17"/>
      <c r="D127" s="17"/>
      <c r="E127" s="17"/>
      <c r="F127" s="17"/>
      <c r="G127" s="17"/>
      <c r="H127" s="17"/>
      <c r="I127" s="17"/>
      <c r="J127" s="17"/>
      <c r="K127" s="17"/>
      <c r="L127" s="17"/>
      <c r="M127" s="17"/>
      <c r="N127" s="17"/>
      <c r="O127" s="17"/>
      <c r="P127" s="17"/>
      <c r="Q127" s="17"/>
      <c r="R127" s="17"/>
      <c r="S127" s="17"/>
      <c r="T127" s="17"/>
      <c r="U127" s="17"/>
      <c r="V127" s="17"/>
      <c r="W127" s="17"/>
      <c r="X127" s="17"/>
      <c r="Y127" s="17"/>
      <c r="Z127" s="17"/>
      <c r="AA127" s="17"/>
      <c r="AB127" s="17"/>
      <c r="AC127" s="17"/>
      <c r="AD127" s="17"/>
      <c r="AE127" s="17"/>
      <c r="AF127" s="17"/>
      <c r="AG127" s="17"/>
      <c r="AH127" s="17"/>
      <c r="AI127" s="17"/>
      <c r="AJ127" s="17"/>
      <c r="AK127" s="17"/>
      <c r="AL127" s="17"/>
      <c r="AM127" s="17"/>
      <c r="AN127" s="17"/>
      <c r="AO127" s="17"/>
      <c r="AP127" s="17"/>
      <c r="AQ127" s="17"/>
    </row>
    <row r="128" spans="2:43" ht="15.95" hidden="1" customHeight="1" x14ac:dyDescent="0.25">
      <c r="B128" s="754">
        <v>57</v>
      </c>
      <c r="C128" s="17"/>
      <c r="D128" s="17"/>
      <c r="E128" s="17"/>
      <c r="F128" s="17"/>
      <c r="G128" s="17"/>
      <c r="H128" s="17"/>
      <c r="I128" s="17"/>
      <c r="J128" s="17"/>
      <c r="K128" s="17"/>
      <c r="L128" s="17"/>
      <c r="M128" s="17"/>
      <c r="N128" s="17"/>
      <c r="O128" s="17"/>
      <c r="P128" s="17"/>
      <c r="Q128" s="17"/>
      <c r="R128" s="17"/>
      <c r="S128" s="17"/>
      <c r="T128" s="17"/>
      <c r="U128" s="17"/>
      <c r="V128" s="17"/>
      <c r="W128" s="17"/>
      <c r="X128" s="17"/>
      <c r="Y128" s="17"/>
      <c r="Z128" s="17"/>
      <c r="AA128" s="17"/>
      <c r="AB128" s="17"/>
      <c r="AC128" s="17"/>
      <c r="AD128" s="17"/>
      <c r="AE128" s="17"/>
      <c r="AF128" s="17"/>
      <c r="AG128" s="17"/>
      <c r="AH128" s="17"/>
      <c r="AI128" s="17"/>
      <c r="AJ128" s="17"/>
      <c r="AK128" s="17"/>
      <c r="AL128" s="17"/>
      <c r="AM128" s="17"/>
      <c r="AN128" s="17"/>
      <c r="AO128" s="17"/>
      <c r="AP128" s="17"/>
      <c r="AQ128" s="17"/>
    </row>
    <row r="129" spans="2:43" ht="15.95" hidden="1" customHeight="1" x14ac:dyDescent="0.25">
      <c r="B129" s="754"/>
      <c r="C129" s="17"/>
      <c r="D129" s="17"/>
      <c r="E129" s="17"/>
      <c r="F129" s="17"/>
      <c r="G129" s="17"/>
      <c r="H129" s="17"/>
      <c r="I129" s="17"/>
      <c r="J129" s="17"/>
      <c r="K129" s="17"/>
      <c r="L129" s="17"/>
      <c r="M129" s="17"/>
      <c r="N129" s="17"/>
      <c r="O129" s="17"/>
      <c r="P129" s="17"/>
      <c r="Q129" s="17"/>
      <c r="R129" s="17"/>
      <c r="S129" s="17"/>
      <c r="T129" s="17"/>
      <c r="U129" s="17"/>
      <c r="V129" s="17"/>
      <c r="W129" s="17"/>
      <c r="X129" s="17"/>
      <c r="Y129" s="17"/>
      <c r="Z129" s="17"/>
      <c r="AA129" s="17"/>
      <c r="AB129" s="17"/>
      <c r="AC129" s="17"/>
      <c r="AD129" s="17"/>
      <c r="AE129" s="17"/>
      <c r="AF129" s="17"/>
      <c r="AG129" s="17"/>
      <c r="AH129" s="17"/>
      <c r="AI129" s="17"/>
      <c r="AJ129" s="17"/>
      <c r="AK129" s="17"/>
      <c r="AL129" s="17"/>
      <c r="AM129" s="17"/>
      <c r="AN129" s="17"/>
      <c r="AO129" s="17"/>
      <c r="AP129" s="17"/>
      <c r="AQ129" s="17"/>
    </row>
    <row r="130" spans="2:43" ht="15.95" hidden="1" customHeight="1" x14ac:dyDescent="0.25">
      <c r="B130" s="754">
        <v>58</v>
      </c>
      <c r="C130" s="17"/>
      <c r="D130" s="17"/>
      <c r="E130" s="17"/>
      <c r="F130" s="17"/>
      <c r="G130" s="17"/>
      <c r="H130" s="17"/>
      <c r="I130" s="17"/>
      <c r="J130" s="17"/>
      <c r="K130" s="17"/>
      <c r="L130" s="17"/>
      <c r="M130" s="17"/>
      <c r="N130" s="17"/>
      <c r="O130" s="17"/>
      <c r="P130" s="17"/>
      <c r="Q130" s="17"/>
      <c r="R130" s="17"/>
      <c r="S130" s="17"/>
      <c r="T130" s="17"/>
      <c r="U130" s="17"/>
      <c r="V130" s="17"/>
      <c r="W130" s="17"/>
      <c r="X130" s="17"/>
      <c r="Y130" s="17"/>
      <c r="Z130" s="17"/>
      <c r="AA130" s="17"/>
      <c r="AB130" s="17"/>
      <c r="AC130" s="17"/>
      <c r="AD130" s="17"/>
      <c r="AE130" s="17"/>
      <c r="AF130" s="17"/>
      <c r="AG130" s="17"/>
      <c r="AH130" s="17"/>
      <c r="AI130" s="17"/>
      <c r="AJ130" s="17"/>
      <c r="AK130" s="17"/>
      <c r="AL130" s="17"/>
      <c r="AM130" s="17"/>
      <c r="AN130" s="17"/>
      <c r="AO130" s="17"/>
      <c r="AP130" s="17"/>
      <c r="AQ130" s="17"/>
    </row>
    <row r="131" spans="2:43" ht="15.95" hidden="1" customHeight="1" x14ac:dyDescent="0.25">
      <c r="B131" s="754"/>
      <c r="C131" s="17"/>
      <c r="D131" s="17"/>
      <c r="E131" s="17"/>
      <c r="F131" s="17"/>
      <c r="G131" s="17"/>
      <c r="H131" s="17"/>
      <c r="I131" s="17"/>
      <c r="J131" s="17"/>
      <c r="K131" s="17"/>
      <c r="L131" s="17"/>
      <c r="M131" s="17"/>
      <c r="N131" s="17"/>
      <c r="O131" s="17"/>
      <c r="P131" s="17"/>
      <c r="Q131" s="17"/>
      <c r="R131" s="17"/>
      <c r="S131" s="17"/>
      <c r="T131" s="17"/>
      <c r="U131" s="17"/>
      <c r="V131" s="17"/>
      <c r="W131" s="17"/>
      <c r="X131" s="17"/>
      <c r="Y131" s="17"/>
      <c r="Z131" s="17"/>
      <c r="AA131" s="17"/>
      <c r="AB131" s="17"/>
      <c r="AC131" s="17"/>
      <c r="AD131" s="17"/>
      <c r="AE131" s="17"/>
      <c r="AF131" s="17"/>
      <c r="AG131" s="17"/>
      <c r="AH131" s="17"/>
      <c r="AI131" s="17"/>
      <c r="AJ131" s="17"/>
      <c r="AK131" s="17"/>
      <c r="AL131" s="17"/>
      <c r="AM131" s="17"/>
      <c r="AN131" s="17"/>
      <c r="AO131" s="17"/>
      <c r="AP131" s="17"/>
      <c r="AQ131" s="17"/>
    </row>
    <row r="132" spans="2:43" ht="15.95" hidden="1" customHeight="1" x14ac:dyDescent="0.25">
      <c r="B132" s="754">
        <v>59</v>
      </c>
      <c r="C132" s="17"/>
      <c r="D132" s="17"/>
      <c r="E132" s="17"/>
      <c r="F132" s="17"/>
      <c r="G132" s="17"/>
      <c r="H132" s="17"/>
      <c r="I132" s="17"/>
      <c r="J132" s="17"/>
      <c r="K132" s="17"/>
      <c r="L132" s="17"/>
      <c r="M132" s="17"/>
      <c r="N132" s="17"/>
      <c r="O132" s="17"/>
      <c r="P132" s="17"/>
      <c r="Q132" s="17"/>
      <c r="R132" s="17"/>
      <c r="S132" s="17"/>
      <c r="T132" s="17"/>
      <c r="U132" s="17"/>
      <c r="V132" s="17"/>
      <c r="W132" s="17"/>
      <c r="X132" s="17"/>
      <c r="Y132" s="17"/>
      <c r="Z132" s="17"/>
      <c r="AA132" s="17"/>
      <c r="AB132" s="17"/>
      <c r="AC132" s="17"/>
      <c r="AD132" s="17"/>
      <c r="AE132" s="17"/>
      <c r="AF132" s="17"/>
      <c r="AG132" s="17"/>
      <c r="AH132" s="17"/>
      <c r="AI132" s="17"/>
      <c r="AJ132" s="17"/>
      <c r="AK132" s="17"/>
      <c r="AL132" s="17"/>
      <c r="AM132" s="17"/>
      <c r="AN132" s="17"/>
      <c r="AO132" s="17"/>
      <c r="AP132" s="17"/>
      <c r="AQ132" s="17"/>
    </row>
    <row r="133" spans="2:43" ht="15.95" hidden="1" customHeight="1" x14ac:dyDescent="0.25">
      <c r="B133" s="754"/>
      <c r="C133" s="17"/>
      <c r="D133" s="17"/>
      <c r="E133" s="17"/>
      <c r="F133" s="17"/>
      <c r="G133" s="17"/>
      <c r="H133" s="17"/>
      <c r="I133" s="17"/>
      <c r="J133" s="17"/>
      <c r="K133" s="17"/>
      <c r="L133" s="17"/>
      <c r="M133" s="17"/>
      <c r="N133" s="17"/>
      <c r="O133" s="17"/>
      <c r="P133" s="17"/>
      <c r="Q133" s="17"/>
      <c r="R133" s="17"/>
      <c r="S133" s="17"/>
      <c r="T133" s="17"/>
      <c r="U133" s="17"/>
      <c r="V133" s="17"/>
      <c r="W133" s="17"/>
      <c r="X133" s="17"/>
      <c r="Y133" s="17"/>
      <c r="Z133" s="17"/>
      <c r="AA133" s="17"/>
      <c r="AB133" s="17"/>
      <c r="AC133" s="17"/>
      <c r="AD133" s="17"/>
      <c r="AE133" s="17"/>
      <c r="AF133" s="17"/>
      <c r="AG133" s="17"/>
      <c r="AH133" s="17"/>
      <c r="AI133" s="17"/>
      <c r="AJ133" s="17"/>
      <c r="AK133" s="17"/>
      <c r="AL133" s="17"/>
      <c r="AM133" s="17"/>
      <c r="AN133" s="17"/>
      <c r="AO133" s="17"/>
      <c r="AP133" s="17"/>
      <c r="AQ133" s="17"/>
    </row>
    <row r="134" spans="2:43" ht="15.95" hidden="1" customHeight="1" x14ac:dyDescent="0.25">
      <c r="B134" s="754">
        <v>60</v>
      </c>
      <c r="C134" s="17"/>
      <c r="D134" s="17"/>
      <c r="E134" s="17"/>
      <c r="F134" s="17"/>
      <c r="G134" s="17"/>
      <c r="H134" s="17"/>
      <c r="I134" s="17"/>
      <c r="J134" s="17"/>
      <c r="K134" s="17"/>
      <c r="L134" s="17"/>
      <c r="M134" s="17"/>
      <c r="N134" s="17"/>
      <c r="O134" s="17"/>
      <c r="P134" s="17"/>
      <c r="Q134" s="17"/>
      <c r="R134" s="17"/>
      <c r="S134" s="17"/>
      <c r="T134" s="17"/>
      <c r="U134" s="17"/>
      <c r="V134" s="17"/>
      <c r="W134" s="17"/>
      <c r="X134" s="17"/>
      <c r="Y134" s="17"/>
      <c r="Z134" s="17"/>
      <c r="AA134" s="17"/>
      <c r="AB134" s="17"/>
      <c r="AC134" s="17"/>
      <c r="AD134" s="17"/>
      <c r="AE134" s="17"/>
      <c r="AF134" s="17"/>
      <c r="AG134" s="17"/>
      <c r="AH134" s="17"/>
      <c r="AI134" s="17"/>
      <c r="AJ134" s="17"/>
      <c r="AK134" s="17"/>
      <c r="AL134" s="17"/>
      <c r="AM134" s="17"/>
      <c r="AN134" s="17"/>
      <c r="AO134" s="17"/>
      <c r="AP134" s="17"/>
      <c r="AQ134" s="17"/>
    </row>
    <row r="135" spans="2:43" ht="15.95" hidden="1" customHeight="1" x14ac:dyDescent="0.25">
      <c r="B135" s="754"/>
      <c r="C135" s="17"/>
      <c r="D135" s="17"/>
      <c r="E135" s="17"/>
      <c r="F135" s="17"/>
      <c r="G135" s="17"/>
      <c r="H135" s="17"/>
      <c r="I135" s="17"/>
      <c r="J135" s="17"/>
      <c r="K135" s="17"/>
      <c r="L135" s="17"/>
      <c r="M135" s="17"/>
      <c r="N135" s="17"/>
      <c r="O135" s="17"/>
      <c r="P135" s="17"/>
      <c r="Q135" s="17"/>
      <c r="R135" s="17"/>
      <c r="S135" s="17"/>
      <c r="T135" s="17"/>
      <c r="U135" s="17"/>
      <c r="V135" s="17"/>
      <c r="W135" s="17"/>
      <c r="X135" s="17"/>
      <c r="Y135" s="17"/>
      <c r="Z135" s="17"/>
      <c r="AA135" s="17"/>
      <c r="AB135" s="17"/>
      <c r="AC135" s="17"/>
      <c r="AD135" s="17"/>
      <c r="AE135" s="17"/>
      <c r="AF135" s="17"/>
      <c r="AG135" s="17"/>
      <c r="AH135" s="17"/>
      <c r="AI135" s="17"/>
      <c r="AJ135" s="17"/>
      <c r="AK135" s="17"/>
      <c r="AL135" s="17"/>
      <c r="AM135" s="17"/>
      <c r="AN135" s="17"/>
      <c r="AO135" s="17"/>
      <c r="AP135" s="17"/>
      <c r="AQ135" s="17"/>
    </row>
    <row r="136" spans="2:43" ht="15.95" hidden="1" customHeight="1" x14ac:dyDescent="0.25">
      <c r="B136" s="754">
        <v>61</v>
      </c>
      <c r="C136" s="17"/>
      <c r="D136" s="17"/>
      <c r="E136" s="17"/>
      <c r="F136" s="17"/>
      <c r="G136" s="17"/>
      <c r="H136" s="17"/>
      <c r="I136" s="17"/>
      <c r="J136" s="17"/>
      <c r="K136" s="17"/>
      <c r="L136" s="17"/>
      <c r="M136" s="17"/>
      <c r="N136" s="17"/>
      <c r="O136" s="17"/>
      <c r="P136" s="17"/>
      <c r="Q136" s="17"/>
      <c r="R136" s="17"/>
      <c r="S136" s="17"/>
      <c r="T136" s="17"/>
      <c r="U136" s="17"/>
      <c r="V136" s="17"/>
      <c r="W136" s="17"/>
      <c r="X136" s="17"/>
      <c r="Y136" s="17"/>
      <c r="Z136" s="17"/>
      <c r="AA136" s="17"/>
      <c r="AB136" s="17"/>
      <c r="AC136" s="17"/>
      <c r="AD136" s="17"/>
      <c r="AE136" s="17"/>
      <c r="AF136" s="17"/>
      <c r="AG136" s="17"/>
      <c r="AH136" s="17"/>
      <c r="AI136" s="17"/>
      <c r="AJ136" s="17"/>
      <c r="AK136" s="17"/>
      <c r="AL136" s="17"/>
      <c r="AM136" s="17"/>
      <c r="AN136" s="17"/>
      <c r="AO136" s="17"/>
      <c r="AP136" s="17"/>
      <c r="AQ136" s="17"/>
    </row>
    <row r="137" spans="2:43" ht="15.95" hidden="1" customHeight="1" x14ac:dyDescent="0.25">
      <c r="B137" s="754"/>
      <c r="C137" s="17"/>
      <c r="D137" s="17"/>
      <c r="E137" s="17"/>
      <c r="F137" s="17"/>
      <c r="G137" s="17"/>
      <c r="H137" s="17"/>
      <c r="I137" s="17"/>
      <c r="J137" s="17"/>
      <c r="K137" s="17"/>
      <c r="L137" s="17"/>
      <c r="M137" s="17"/>
      <c r="N137" s="17"/>
      <c r="O137" s="17"/>
      <c r="P137" s="17"/>
      <c r="Q137" s="17"/>
      <c r="R137" s="17"/>
      <c r="S137" s="17"/>
      <c r="T137" s="17"/>
      <c r="U137" s="17"/>
      <c r="V137" s="17"/>
      <c r="W137" s="17"/>
      <c r="X137" s="17"/>
      <c r="Y137" s="17"/>
      <c r="Z137" s="17"/>
      <c r="AA137" s="17"/>
      <c r="AB137" s="17"/>
      <c r="AC137" s="17"/>
      <c r="AD137" s="17"/>
      <c r="AE137" s="17"/>
      <c r="AF137" s="17"/>
      <c r="AG137" s="17"/>
      <c r="AH137" s="17"/>
      <c r="AI137" s="17"/>
      <c r="AJ137" s="17"/>
      <c r="AK137" s="17"/>
      <c r="AL137" s="17"/>
      <c r="AM137" s="17"/>
      <c r="AN137" s="17"/>
      <c r="AO137" s="17"/>
      <c r="AP137" s="17"/>
      <c r="AQ137" s="17"/>
    </row>
    <row r="138" spans="2:43" ht="15.95" hidden="1" customHeight="1" x14ac:dyDescent="0.25">
      <c r="B138" s="754">
        <v>62</v>
      </c>
      <c r="C138" s="17"/>
      <c r="D138" s="17"/>
      <c r="E138" s="17"/>
      <c r="F138" s="17"/>
      <c r="G138" s="17"/>
      <c r="H138" s="17"/>
      <c r="I138" s="17"/>
      <c r="J138" s="17"/>
      <c r="K138" s="17"/>
      <c r="L138" s="17"/>
      <c r="M138" s="17"/>
      <c r="N138" s="17"/>
      <c r="O138" s="17"/>
      <c r="P138" s="17"/>
      <c r="Q138" s="17"/>
      <c r="R138" s="17"/>
      <c r="S138" s="17"/>
      <c r="T138" s="17"/>
      <c r="U138" s="17"/>
      <c r="V138" s="17"/>
      <c r="W138" s="17"/>
      <c r="X138" s="17"/>
      <c r="Y138" s="17"/>
      <c r="Z138" s="17"/>
      <c r="AA138" s="17"/>
      <c r="AB138" s="17"/>
      <c r="AC138" s="17"/>
      <c r="AD138" s="17"/>
      <c r="AE138" s="17"/>
      <c r="AF138" s="17"/>
      <c r="AG138" s="17"/>
      <c r="AH138" s="17"/>
      <c r="AI138" s="17"/>
      <c r="AJ138" s="17"/>
      <c r="AK138" s="17"/>
      <c r="AL138" s="17"/>
      <c r="AM138" s="17"/>
      <c r="AN138" s="17"/>
      <c r="AO138" s="17"/>
      <c r="AP138" s="17"/>
      <c r="AQ138" s="17"/>
    </row>
    <row r="139" spans="2:43" ht="15.95" hidden="1" customHeight="1" x14ac:dyDescent="0.25">
      <c r="B139" s="754"/>
      <c r="C139" s="17"/>
      <c r="D139" s="17"/>
      <c r="E139" s="17"/>
      <c r="F139" s="17"/>
      <c r="G139" s="17"/>
      <c r="H139" s="17"/>
      <c r="I139" s="17"/>
      <c r="J139" s="17"/>
      <c r="K139" s="17"/>
      <c r="L139" s="17"/>
      <c r="M139" s="17"/>
      <c r="N139" s="17"/>
      <c r="O139" s="17"/>
      <c r="P139" s="17"/>
      <c r="Q139" s="17"/>
      <c r="R139" s="17"/>
      <c r="S139" s="17"/>
      <c r="T139" s="17"/>
      <c r="U139" s="17"/>
      <c r="V139" s="17"/>
      <c r="W139" s="17"/>
      <c r="X139" s="17"/>
      <c r="Y139" s="17"/>
      <c r="Z139" s="17"/>
      <c r="AA139" s="17"/>
      <c r="AB139" s="17"/>
      <c r="AC139" s="17"/>
      <c r="AD139" s="17"/>
      <c r="AE139" s="17"/>
      <c r="AF139" s="17"/>
      <c r="AG139" s="17"/>
      <c r="AH139" s="17"/>
      <c r="AI139" s="17"/>
      <c r="AJ139" s="17"/>
      <c r="AK139" s="17"/>
      <c r="AL139" s="17"/>
      <c r="AM139" s="17"/>
      <c r="AN139" s="17"/>
      <c r="AO139" s="17"/>
      <c r="AP139" s="17"/>
      <c r="AQ139" s="17"/>
    </row>
    <row r="140" spans="2:43" ht="15.95" hidden="1" customHeight="1" x14ac:dyDescent="0.25">
      <c r="B140" s="754">
        <v>63</v>
      </c>
      <c r="C140" s="17"/>
      <c r="D140" s="17"/>
      <c r="E140" s="17"/>
      <c r="F140" s="17"/>
      <c r="G140" s="17"/>
      <c r="H140" s="17"/>
      <c r="I140" s="17"/>
      <c r="J140" s="17"/>
      <c r="K140" s="17"/>
      <c r="L140" s="17"/>
      <c r="M140" s="17"/>
      <c r="N140" s="17"/>
      <c r="O140" s="17"/>
      <c r="P140" s="17"/>
      <c r="Q140" s="17"/>
      <c r="R140" s="17"/>
      <c r="S140" s="17"/>
      <c r="T140" s="17"/>
      <c r="U140" s="17"/>
      <c r="V140" s="17"/>
      <c r="W140" s="17"/>
      <c r="X140" s="17"/>
      <c r="Y140" s="17"/>
      <c r="Z140" s="17"/>
      <c r="AA140" s="17"/>
      <c r="AB140" s="17"/>
      <c r="AC140" s="17"/>
      <c r="AD140" s="17"/>
      <c r="AE140" s="17"/>
      <c r="AF140" s="17"/>
      <c r="AG140" s="17"/>
      <c r="AH140" s="17"/>
      <c r="AI140" s="17"/>
      <c r="AJ140" s="17"/>
      <c r="AK140" s="17"/>
      <c r="AL140" s="17"/>
      <c r="AM140" s="17"/>
      <c r="AN140" s="17"/>
      <c r="AO140" s="17"/>
      <c r="AP140" s="17"/>
      <c r="AQ140" s="17"/>
    </row>
    <row r="141" spans="2:43" ht="15.95" hidden="1" customHeight="1" x14ac:dyDescent="0.25">
      <c r="B141" s="754"/>
      <c r="C141" s="17"/>
      <c r="D141" s="17"/>
      <c r="E141" s="17"/>
      <c r="F141" s="17"/>
      <c r="G141" s="17"/>
      <c r="H141" s="17"/>
      <c r="I141" s="17"/>
      <c r="J141" s="17"/>
      <c r="K141" s="17"/>
      <c r="L141" s="17"/>
      <c r="M141" s="17"/>
      <c r="N141" s="17"/>
      <c r="O141" s="17"/>
      <c r="P141" s="17"/>
      <c r="Q141" s="17"/>
      <c r="R141" s="17"/>
      <c r="S141" s="17"/>
      <c r="T141" s="17"/>
      <c r="U141" s="17"/>
      <c r="V141" s="17"/>
      <c r="W141" s="17"/>
      <c r="X141" s="17"/>
      <c r="Y141" s="17"/>
      <c r="Z141" s="17"/>
      <c r="AA141" s="17"/>
      <c r="AB141" s="17"/>
      <c r="AC141" s="17"/>
      <c r="AD141" s="17"/>
      <c r="AE141" s="17"/>
      <c r="AF141" s="17"/>
      <c r="AG141" s="17"/>
      <c r="AH141" s="17"/>
      <c r="AI141" s="17"/>
      <c r="AJ141" s="17"/>
      <c r="AK141" s="17"/>
      <c r="AL141" s="17"/>
      <c r="AM141" s="17"/>
      <c r="AN141" s="17"/>
      <c r="AO141" s="17"/>
      <c r="AP141" s="17"/>
      <c r="AQ141" s="17"/>
    </row>
    <row r="142" spans="2:43" ht="15.95" hidden="1" customHeight="1" x14ac:dyDescent="0.25">
      <c r="B142" s="754">
        <v>64</v>
      </c>
      <c r="C142" s="17"/>
      <c r="D142" s="17"/>
      <c r="E142" s="17"/>
      <c r="F142" s="17"/>
      <c r="G142" s="17"/>
      <c r="H142" s="17"/>
      <c r="I142" s="17"/>
      <c r="J142" s="17"/>
      <c r="K142" s="17"/>
      <c r="L142" s="17"/>
      <c r="M142" s="17"/>
      <c r="N142" s="17"/>
      <c r="O142" s="17"/>
      <c r="P142" s="17"/>
      <c r="Q142" s="17"/>
      <c r="R142" s="17"/>
      <c r="S142" s="17"/>
      <c r="T142" s="17"/>
      <c r="U142" s="17"/>
      <c r="V142" s="17"/>
      <c r="W142" s="17"/>
      <c r="X142" s="17"/>
      <c r="Y142" s="17"/>
      <c r="Z142" s="17"/>
      <c r="AA142" s="17"/>
      <c r="AB142" s="17"/>
      <c r="AC142" s="17"/>
      <c r="AD142" s="17"/>
      <c r="AE142" s="17"/>
      <c r="AF142" s="17"/>
      <c r="AG142" s="17"/>
      <c r="AH142" s="17"/>
      <c r="AI142" s="17"/>
      <c r="AJ142" s="17"/>
      <c r="AK142" s="17"/>
      <c r="AL142" s="17"/>
      <c r="AM142" s="17"/>
      <c r="AN142" s="17"/>
      <c r="AO142" s="17"/>
      <c r="AP142" s="17"/>
      <c r="AQ142" s="17"/>
    </row>
    <row r="143" spans="2:43" ht="15.95" hidden="1" customHeight="1" x14ac:dyDescent="0.25">
      <c r="B143" s="754"/>
      <c r="C143" s="17"/>
      <c r="D143" s="17"/>
      <c r="E143" s="17"/>
      <c r="F143" s="17"/>
      <c r="G143" s="17"/>
      <c r="H143" s="17"/>
      <c r="I143" s="17"/>
      <c r="J143" s="17"/>
      <c r="K143" s="17"/>
      <c r="L143" s="17"/>
      <c r="M143" s="17"/>
      <c r="N143" s="17"/>
      <c r="O143" s="17"/>
      <c r="P143" s="17"/>
      <c r="Q143" s="17"/>
      <c r="R143" s="17"/>
      <c r="S143" s="17"/>
      <c r="T143" s="17"/>
      <c r="U143" s="17"/>
      <c r="V143" s="17"/>
      <c r="W143" s="17"/>
      <c r="X143" s="17"/>
      <c r="Y143" s="17"/>
      <c r="Z143" s="17"/>
      <c r="AA143" s="17"/>
      <c r="AB143" s="17"/>
      <c r="AC143" s="17"/>
      <c r="AD143" s="17"/>
      <c r="AE143" s="17"/>
      <c r="AF143" s="17"/>
      <c r="AG143" s="17"/>
      <c r="AH143" s="17"/>
      <c r="AI143" s="17"/>
      <c r="AJ143" s="17"/>
      <c r="AK143" s="17"/>
      <c r="AL143" s="17"/>
      <c r="AM143" s="17"/>
      <c r="AN143" s="17"/>
      <c r="AO143" s="17"/>
      <c r="AP143" s="17"/>
      <c r="AQ143" s="17"/>
    </row>
    <row r="144" spans="2:43" ht="15.95" hidden="1" customHeight="1" x14ac:dyDescent="0.25">
      <c r="B144" s="754">
        <v>65</v>
      </c>
      <c r="C144" s="17"/>
      <c r="D144" s="17"/>
      <c r="E144" s="17"/>
      <c r="F144" s="17"/>
      <c r="G144" s="17"/>
      <c r="H144" s="17"/>
      <c r="I144" s="17"/>
      <c r="J144" s="17"/>
      <c r="K144" s="17"/>
      <c r="L144" s="17"/>
      <c r="M144" s="17"/>
      <c r="N144" s="17"/>
      <c r="O144" s="17"/>
      <c r="P144" s="17"/>
      <c r="Q144" s="17"/>
      <c r="R144" s="17"/>
      <c r="S144" s="17"/>
      <c r="T144" s="17"/>
      <c r="U144" s="17"/>
      <c r="V144" s="17"/>
      <c r="W144" s="17"/>
      <c r="X144" s="17"/>
      <c r="Y144" s="17"/>
      <c r="Z144" s="17"/>
      <c r="AA144" s="17"/>
      <c r="AB144" s="17"/>
      <c r="AC144" s="17"/>
      <c r="AD144" s="17"/>
      <c r="AE144" s="17"/>
      <c r="AF144" s="17"/>
      <c r="AG144" s="17"/>
      <c r="AH144" s="17"/>
      <c r="AI144" s="17"/>
      <c r="AJ144" s="17"/>
      <c r="AK144" s="17"/>
      <c r="AL144" s="17"/>
      <c r="AM144" s="17"/>
      <c r="AN144" s="17"/>
      <c r="AO144" s="17"/>
      <c r="AP144" s="17"/>
      <c r="AQ144" s="17"/>
    </row>
    <row r="145" spans="2:43" ht="15.95" hidden="1" customHeight="1" x14ac:dyDescent="0.25">
      <c r="B145" s="754"/>
      <c r="C145" s="17"/>
      <c r="D145" s="17"/>
      <c r="E145" s="17"/>
      <c r="F145" s="17"/>
      <c r="G145" s="17"/>
      <c r="H145" s="17"/>
      <c r="I145" s="17"/>
      <c r="J145" s="17"/>
      <c r="K145" s="17"/>
      <c r="L145" s="17"/>
      <c r="M145" s="17"/>
      <c r="N145" s="17"/>
      <c r="O145" s="17"/>
      <c r="P145" s="17"/>
      <c r="Q145" s="17"/>
      <c r="R145" s="17"/>
      <c r="S145" s="17"/>
      <c r="T145" s="17"/>
      <c r="U145" s="17"/>
      <c r="V145" s="17"/>
      <c r="W145" s="17"/>
      <c r="X145" s="17"/>
      <c r="Y145" s="17"/>
      <c r="Z145" s="17"/>
      <c r="AA145" s="17"/>
      <c r="AB145" s="17"/>
      <c r="AC145" s="17"/>
      <c r="AD145" s="17"/>
      <c r="AE145" s="17"/>
      <c r="AF145" s="17"/>
      <c r="AG145" s="17"/>
      <c r="AH145" s="17"/>
      <c r="AI145" s="17"/>
      <c r="AJ145" s="17"/>
      <c r="AK145" s="17"/>
      <c r="AL145" s="17"/>
      <c r="AM145" s="17"/>
      <c r="AN145" s="17"/>
      <c r="AO145" s="17"/>
      <c r="AP145" s="17"/>
      <c r="AQ145" s="17"/>
    </row>
    <row r="146" spans="2:43" ht="15.95" hidden="1" customHeight="1" x14ac:dyDescent="0.25">
      <c r="B146" s="754">
        <v>66</v>
      </c>
      <c r="C146" s="17"/>
      <c r="D146" s="17"/>
      <c r="E146" s="17"/>
      <c r="F146" s="17"/>
      <c r="G146" s="17"/>
      <c r="H146" s="17"/>
      <c r="I146" s="17"/>
      <c r="J146" s="17"/>
      <c r="K146" s="17"/>
      <c r="L146" s="17"/>
      <c r="M146" s="17"/>
      <c r="N146" s="17"/>
      <c r="O146" s="17"/>
      <c r="P146" s="17"/>
      <c r="Q146" s="17"/>
      <c r="R146" s="17"/>
      <c r="S146" s="17"/>
      <c r="T146" s="17"/>
      <c r="U146" s="17"/>
      <c r="V146" s="17"/>
      <c r="W146" s="17"/>
      <c r="X146" s="17"/>
      <c r="Y146" s="17"/>
      <c r="Z146" s="17"/>
      <c r="AA146" s="17"/>
      <c r="AB146" s="17"/>
      <c r="AC146" s="17"/>
      <c r="AD146" s="17"/>
      <c r="AE146" s="17"/>
      <c r="AF146" s="17"/>
      <c r="AG146" s="17"/>
      <c r="AH146" s="17"/>
      <c r="AI146" s="17"/>
      <c r="AJ146" s="17"/>
      <c r="AK146" s="17"/>
      <c r="AL146" s="17"/>
      <c r="AM146" s="17"/>
      <c r="AN146" s="17"/>
      <c r="AO146" s="17"/>
      <c r="AP146" s="17"/>
      <c r="AQ146" s="17"/>
    </row>
    <row r="147" spans="2:43" ht="15.95" hidden="1" customHeight="1" x14ac:dyDescent="0.25">
      <c r="B147" s="754"/>
      <c r="C147" s="17"/>
      <c r="D147" s="17"/>
      <c r="E147" s="17"/>
      <c r="F147" s="17"/>
      <c r="G147" s="17"/>
      <c r="H147" s="17"/>
      <c r="I147" s="17"/>
      <c r="J147" s="17"/>
      <c r="K147" s="17"/>
      <c r="L147" s="17"/>
      <c r="M147" s="17"/>
      <c r="N147" s="17"/>
      <c r="O147" s="17"/>
      <c r="P147" s="17"/>
      <c r="Q147" s="17"/>
      <c r="R147" s="17"/>
      <c r="S147" s="17"/>
      <c r="T147" s="17"/>
      <c r="U147" s="17"/>
      <c r="V147" s="17"/>
      <c r="W147" s="17"/>
      <c r="X147" s="17"/>
      <c r="Y147" s="17"/>
      <c r="Z147" s="17"/>
      <c r="AA147" s="17"/>
      <c r="AB147" s="17"/>
      <c r="AC147" s="17"/>
      <c r="AD147" s="17"/>
      <c r="AE147" s="17"/>
      <c r="AF147" s="17"/>
      <c r="AG147" s="17"/>
      <c r="AH147" s="17"/>
      <c r="AI147" s="17"/>
      <c r="AJ147" s="17"/>
      <c r="AK147" s="17"/>
      <c r="AL147" s="17"/>
      <c r="AM147" s="17"/>
      <c r="AN147" s="17"/>
      <c r="AO147" s="17"/>
      <c r="AP147" s="17"/>
      <c r="AQ147" s="17"/>
    </row>
    <row r="148" spans="2:43" ht="15.95" hidden="1" customHeight="1" x14ac:dyDescent="0.25">
      <c r="B148" s="754">
        <v>67</v>
      </c>
      <c r="C148" s="17"/>
      <c r="D148" s="17"/>
      <c r="E148" s="17"/>
      <c r="F148" s="17"/>
      <c r="G148" s="17"/>
      <c r="H148" s="17"/>
      <c r="I148" s="17"/>
      <c r="J148" s="17"/>
      <c r="K148" s="17"/>
      <c r="L148" s="17"/>
      <c r="M148" s="17"/>
      <c r="N148" s="17"/>
      <c r="O148" s="17"/>
      <c r="P148" s="17"/>
      <c r="Q148" s="17"/>
      <c r="R148" s="17"/>
      <c r="S148" s="17"/>
      <c r="T148" s="17"/>
      <c r="U148" s="17"/>
      <c r="V148" s="17"/>
      <c r="W148" s="17"/>
      <c r="X148" s="17"/>
      <c r="Y148" s="17"/>
      <c r="Z148" s="17"/>
      <c r="AA148" s="17"/>
      <c r="AB148" s="17"/>
      <c r="AC148" s="17"/>
      <c r="AD148" s="17"/>
      <c r="AE148" s="17"/>
      <c r="AF148" s="17"/>
      <c r="AG148" s="17"/>
      <c r="AH148" s="17"/>
      <c r="AI148" s="17"/>
      <c r="AJ148" s="17"/>
      <c r="AK148" s="17"/>
      <c r="AL148" s="17"/>
      <c r="AM148" s="17"/>
      <c r="AN148" s="17"/>
      <c r="AO148" s="17"/>
      <c r="AP148" s="17"/>
      <c r="AQ148" s="17"/>
    </row>
    <row r="149" spans="2:43" ht="15.95" hidden="1" customHeight="1" x14ac:dyDescent="0.25">
      <c r="B149" s="754"/>
      <c r="C149" s="17"/>
      <c r="D149" s="17"/>
      <c r="E149" s="17"/>
      <c r="F149" s="17"/>
      <c r="G149" s="17"/>
      <c r="H149" s="17"/>
      <c r="I149" s="17"/>
      <c r="J149" s="17"/>
      <c r="K149" s="17"/>
      <c r="L149" s="17"/>
      <c r="M149" s="17"/>
      <c r="N149" s="17"/>
      <c r="O149" s="17"/>
      <c r="P149" s="17"/>
      <c r="Q149" s="17"/>
      <c r="R149" s="17"/>
      <c r="S149" s="17"/>
      <c r="T149" s="17"/>
      <c r="U149" s="17"/>
      <c r="V149" s="17"/>
      <c r="W149" s="17"/>
      <c r="X149" s="17"/>
      <c r="Y149" s="17"/>
      <c r="Z149" s="17"/>
      <c r="AA149" s="17"/>
      <c r="AB149" s="17"/>
      <c r="AC149" s="17"/>
      <c r="AD149" s="17"/>
      <c r="AE149" s="17"/>
      <c r="AF149" s="17"/>
      <c r="AG149" s="17"/>
      <c r="AH149" s="17"/>
      <c r="AI149" s="17"/>
      <c r="AJ149" s="17"/>
      <c r="AK149" s="17"/>
      <c r="AL149" s="17"/>
      <c r="AM149" s="17"/>
      <c r="AN149" s="17"/>
      <c r="AO149" s="17"/>
      <c r="AP149" s="17"/>
      <c r="AQ149" s="17"/>
    </row>
    <row r="150" spans="2:43" ht="15.95" hidden="1" customHeight="1" x14ac:dyDescent="0.25">
      <c r="B150" s="754">
        <v>68</v>
      </c>
      <c r="C150" s="17"/>
      <c r="D150" s="17"/>
      <c r="E150" s="17"/>
      <c r="F150" s="17"/>
      <c r="G150" s="17"/>
      <c r="H150" s="17"/>
      <c r="I150" s="17"/>
      <c r="J150" s="17"/>
      <c r="K150" s="17"/>
      <c r="L150" s="17"/>
      <c r="M150" s="17"/>
      <c r="N150" s="17"/>
      <c r="O150" s="17"/>
      <c r="P150" s="17"/>
      <c r="Q150" s="17"/>
      <c r="R150" s="17"/>
      <c r="S150" s="17"/>
      <c r="T150" s="17"/>
      <c r="U150" s="17"/>
      <c r="V150" s="17"/>
      <c r="W150" s="17"/>
      <c r="X150" s="17"/>
      <c r="Y150" s="17"/>
      <c r="Z150" s="17"/>
      <c r="AA150" s="17"/>
      <c r="AB150" s="17"/>
      <c r="AC150" s="17"/>
      <c r="AD150" s="17"/>
      <c r="AE150" s="17"/>
      <c r="AF150" s="17"/>
      <c r="AG150" s="17"/>
      <c r="AH150" s="17"/>
      <c r="AI150" s="17"/>
      <c r="AJ150" s="17"/>
      <c r="AK150" s="17"/>
      <c r="AL150" s="17"/>
      <c r="AM150" s="17"/>
      <c r="AN150" s="17"/>
      <c r="AO150" s="17"/>
      <c r="AP150" s="17"/>
      <c r="AQ150" s="17"/>
    </row>
    <row r="151" spans="2:43" ht="15.95" hidden="1" customHeight="1" x14ac:dyDescent="0.25">
      <c r="B151" s="754"/>
      <c r="C151" s="17"/>
      <c r="D151" s="17"/>
      <c r="E151" s="17"/>
      <c r="F151" s="17"/>
      <c r="G151" s="17"/>
      <c r="H151" s="17"/>
      <c r="I151" s="17"/>
      <c r="J151" s="17"/>
      <c r="K151" s="17"/>
      <c r="L151" s="17"/>
      <c r="M151" s="17"/>
      <c r="N151" s="17"/>
      <c r="O151" s="17"/>
      <c r="P151" s="17"/>
      <c r="Q151" s="17"/>
      <c r="R151" s="17"/>
      <c r="S151" s="17"/>
      <c r="T151" s="17"/>
      <c r="U151" s="17"/>
      <c r="V151" s="17"/>
      <c r="W151" s="17"/>
      <c r="X151" s="17"/>
      <c r="Y151" s="17"/>
      <c r="Z151" s="17"/>
      <c r="AA151" s="17"/>
      <c r="AB151" s="17"/>
      <c r="AC151" s="17"/>
      <c r="AD151" s="17"/>
      <c r="AE151" s="17"/>
      <c r="AF151" s="17"/>
      <c r="AG151" s="17"/>
      <c r="AH151" s="17"/>
      <c r="AI151" s="17"/>
      <c r="AJ151" s="17"/>
      <c r="AK151" s="17"/>
      <c r="AL151" s="17"/>
      <c r="AM151" s="17"/>
      <c r="AN151" s="17"/>
      <c r="AO151" s="17"/>
      <c r="AP151" s="17"/>
      <c r="AQ151" s="17"/>
    </row>
    <row r="152" spans="2:43" ht="15.95" hidden="1" customHeight="1" x14ac:dyDescent="0.25">
      <c r="B152" s="754">
        <v>69</v>
      </c>
      <c r="C152" s="17"/>
      <c r="D152" s="17"/>
      <c r="E152" s="17"/>
      <c r="F152" s="17"/>
      <c r="G152" s="17"/>
      <c r="H152" s="17"/>
      <c r="I152" s="17"/>
      <c r="J152" s="17"/>
      <c r="K152" s="17"/>
      <c r="L152" s="17"/>
      <c r="M152" s="17"/>
      <c r="N152" s="17"/>
      <c r="O152" s="17"/>
      <c r="P152" s="17"/>
      <c r="Q152" s="17"/>
      <c r="R152" s="17"/>
      <c r="S152" s="17"/>
      <c r="T152" s="17"/>
      <c r="U152" s="17"/>
      <c r="V152" s="17"/>
      <c r="W152" s="17"/>
      <c r="X152" s="17"/>
      <c r="Y152" s="17"/>
      <c r="Z152" s="17"/>
      <c r="AA152" s="17"/>
      <c r="AB152" s="17"/>
      <c r="AC152" s="17"/>
      <c r="AD152" s="17"/>
      <c r="AE152" s="17"/>
      <c r="AF152" s="17"/>
      <c r="AG152" s="17"/>
      <c r="AH152" s="17"/>
      <c r="AI152" s="17"/>
      <c r="AJ152" s="17"/>
      <c r="AK152" s="17"/>
      <c r="AL152" s="17"/>
      <c r="AM152" s="17"/>
      <c r="AN152" s="17"/>
      <c r="AO152" s="17"/>
      <c r="AP152" s="17"/>
      <c r="AQ152" s="17"/>
    </row>
    <row r="153" spans="2:43" ht="15.95" hidden="1" customHeight="1" x14ac:dyDescent="0.25">
      <c r="B153" s="754"/>
      <c r="C153" s="17"/>
      <c r="D153" s="17"/>
      <c r="E153" s="17"/>
      <c r="F153" s="17"/>
      <c r="G153" s="17"/>
      <c r="H153" s="17"/>
      <c r="I153" s="17"/>
      <c r="J153" s="17"/>
      <c r="K153" s="17"/>
      <c r="L153" s="17"/>
      <c r="M153" s="17"/>
      <c r="N153" s="17"/>
      <c r="O153" s="17"/>
      <c r="P153" s="17"/>
      <c r="Q153" s="17"/>
      <c r="R153" s="17"/>
      <c r="S153" s="17"/>
      <c r="T153" s="17"/>
      <c r="U153" s="17"/>
      <c r="V153" s="17"/>
      <c r="W153" s="17"/>
      <c r="X153" s="17"/>
      <c r="Y153" s="17"/>
      <c r="Z153" s="17"/>
      <c r="AA153" s="17"/>
      <c r="AB153" s="17"/>
      <c r="AC153" s="17"/>
      <c r="AD153" s="17"/>
      <c r="AE153" s="17"/>
      <c r="AF153" s="17"/>
      <c r="AG153" s="17"/>
      <c r="AH153" s="17"/>
      <c r="AI153" s="17"/>
      <c r="AJ153" s="17"/>
      <c r="AK153" s="17"/>
      <c r="AL153" s="17"/>
      <c r="AM153" s="17"/>
      <c r="AN153" s="17"/>
      <c r="AO153" s="17"/>
      <c r="AP153" s="17"/>
      <c r="AQ153" s="17"/>
    </row>
    <row r="154" spans="2:43" ht="15.95" hidden="1" customHeight="1" x14ac:dyDescent="0.25">
      <c r="B154" s="754">
        <v>70</v>
      </c>
      <c r="C154" s="17"/>
      <c r="D154" s="17"/>
      <c r="E154" s="17"/>
      <c r="F154" s="17"/>
      <c r="G154" s="17"/>
      <c r="H154" s="17"/>
      <c r="I154" s="17"/>
      <c r="J154" s="17"/>
      <c r="K154" s="17"/>
      <c r="L154" s="17"/>
      <c r="M154" s="17"/>
      <c r="N154" s="17"/>
      <c r="O154" s="17"/>
      <c r="P154" s="17"/>
      <c r="Q154" s="17"/>
      <c r="R154" s="17"/>
      <c r="S154" s="17"/>
      <c r="T154" s="17"/>
      <c r="U154" s="17"/>
      <c r="V154" s="17"/>
      <c r="W154" s="17"/>
      <c r="X154" s="17"/>
      <c r="Y154" s="17"/>
      <c r="Z154" s="17"/>
      <c r="AA154" s="17"/>
      <c r="AB154" s="17"/>
      <c r="AC154" s="17"/>
      <c r="AD154" s="17"/>
      <c r="AE154" s="17"/>
      <c r="AF154" s="17"/>
      <c r="AG154" s="17"/>
      <c r="AH154" s="17"/>
      <c r="AI154" s="17"/>
      <c r="AJ154" s="17"/>
      <c r="AK154" s="17"/>
      <c r="AL154" s="17"/>
      <c r="AM154" s="17"/>
      <c r="AN154" s="17"/>
      <c r="AO154" s="17"/>
      <c r="AP154" s="17"/>
      <c r="AQ154" s="17"/>
    </row>
    <row r="155" spans="2:43" ht="15.95" hidden="1" customHeight="1" x14ac:dyDescent="0.25">
      <c r="B155" s="754"/>
      <c r="C155" s="17"/>
      <c r="D155" s="17"/>
      <c r="E155" s="17"/>
      <c r="F155" s="17"/>
      <c r="G155" s="17"/>
      <c r="H155" s="17"/>
      <c r="I155" s="17"/>
      <c r="J155" s="17"/>
      <c r="K155" s="17"/>
      <c r="L155" s="17"/>
      <c r="M155" s="17"/>
      <c r="N155" s="17"/>
      <c r="O155" s="17"/>
      <c r="P155" s="17"/>
      <c r="Q155" s="17"/>
      <c r="R155" s="17"/>
      <c r="S155" s="17"/>
      <c r="T155" s="17"/>
      <c r="U155" s="17"/>
      <c r="V155" s="17"/>
      <c r="W155" s="17"/>
      <c r="X155" s="17"/>
      <c r="Y155" s="17"/>
      <c r="Z155" s="17"/>
      <c r="AA155" s="17"/>
      <c r="AB155" s="17"/>
      <c r="AC155" s="17"/>
      <c r="AD155" s="17"/>
      <c r="AE155" s="17"/>
      <c r="AF155" s="17"/>
      <c r="AG155" s="17"/>
      <c r="AH155" s="17"/>
      <c r="AI155" s="17"/>
      <c r="AJ155" s="17"/>
      <c r="AK155" s="17"/>
      <c r="AL155" s="17"/>
      <c r="AM155" s="17"/>
      <c r="AN155" s="17"/>
      <c r="AO155" s="17"/>
      <c r="AP155" s="17"/>
      <c r="AQ155" s="17"/>
    </row>
    <row r="156" spans="2:43" ht="15.95" hidden="1" customHeight="1" x14ac:dyDescent="0.25">
      <c r="B156" s="754">
        <v>71</v>
      </c>
      <c r="C156" s="17"/>
      <c r="D156" s="17"/>
      <c r="E156" s="17"/>
      <c r="F156" s="17"/>
      <c r="G156" s="17"/>
      <c r="H156" s="17"/>
      <c r="I156" s="17"/>
      <c r="J156" s="17"/>
      <c r="K156" s="17"/>
      <c r="L156" s="17"/>
      <c r="M156" s="17"/>
      <c r="N156" s="17"/>
      <c r="O156" s="17"/>
      <c r="P156" s="17"/>
      <c r="Q156" s="17"/>
      <c r="R156" s="17"/>
      <c r="S156" s="17"/>
      <c r="T156" s="17"/>
      <c r="U156" s="17"/>
      <c r="V156" s="17"/>
      <c r="W156" s="17"/>
      <c r="X156" s="17"/>
      <c r="Y156" s="17"/>
      <c r="Z156" s="17"/>
      <c r="AA156" s="17"/>
      <c r="AB156" s="17"/>
      <c r="AC156" s="17"/>
      <c r="AD156" s="17"/>
      <c r="AE156" s="17"/>
      <c r="AF156" s="17"/>
      <c r="AG156" s="17"/>
      <c r="AH156" s="17"/>
      <c r="AI156" s="17"/>
      <c r="AJ156" s="17"/>
      <c r="AK156" s="17"/>
      <c r="AL156" s="17"/>
      <c r="AM156" s="17"/>
      <c r="AN156" s="17"/>
      <c r="AO156" s="17"/>
      <c r="AP156" s="17"/>
      <c r="AQ156" s="17"/>
    </row>
    <row r="157" spans="2:43" ht="15.95" hidden="1" customHeight="1" x14ac:dyDescent="0.25">
      <c r="B157" s="754"/>
      <c r="C157" s="17"/>
      <c r="D157" s="17"/>
      <c r="E157" s="17"/>
      <c r="F157" s="17"/>
      <c r="G157" s="17"/>
      <c r="H157" s="17"/>
      <c r="I157" s="17"/>
      <c r="J157" s="17"/>
      <c r="K157" s="17"/>
      <c r="L157" s="17"/>
      <c r="M157" s="17"/>
      <c r="N157" s="17"/>
      <c r="O157" s="17"/>
      <c r="P157" s="17"/>
      <c r="Q157" s="17"/>
      <c r="R157" s="17"/>
      <c r="S157" s="17"/>
      <c r="T157" s="17"/>
      <c r="U157" s="17"/>
      <c r="V157" s="17"/>
      <c r="W157" s="17"/>
      <c r="X157" s="17"/>
      <c r="Y157" s="17"/>
      <c r="Z157" s="17"/>
      <c r="AA157" s="17"/>
      <c r="AB157" s="17"/>
      <c r="AC157" s="17"/>
      <c r="AD157" s="17"/>
      <c r="AE157" s="17"/>
      <c r="AF157" s="17"/>
      <c r="AG157" s="17"/>
      <c r="AH157" s="17"/>
      <c r="AI157" s="17"/>
      <c r="AJ157" s="17"/>
      <c r="AK157" s="17"/>
      <c r="AL157" s="17"/>
      <c r="AM157" s="17"/>
      <c r="AN157" s="17"/>
      <c r="AO157" s="17"/>
      <c r="AP157" s="17"/>
      <c r="AQ157" s="17"/>
    </row>
    <row r="158" spans="2:43" ht="15.95" hidden="1" customHeight="1" x14ac:dyDescent="0.25">
      <c r="B158" s="754">
        <v>72</v>
      </c>
      <c r="C158" s="17"/>
      <c r="D158" s="17"/>
      <c r="E158" s="17"/>
      <c r="F158" s="17"/>
      <c r="G158" s="17"/>
      <c r="H158" s="17"/>
      <c r="I158" s="17"/>
      <c r="J158" s="17"/>
      <c r="K158" s="17"/>
      <c r="L158" s="17"/>
      <c r="M158" s="17"/>
      <c r="N158" s="17"/>
      <c r="O158" s="17"/>
      <c r="P158" s="17"/>
      <c r="Q158" s="17"/>
      <c r="R158" s="17"/>
      <c r="S158" s="17"/>
      <c r="T158" s="17"/>
      <c r="U158" s="17"/>
      <c r="V158" s="17"/>
      <c r="W158" s="17"/>
      <c r="X158" s="17"/>
      <c r="Y158" s="17"/>
      <c r="Z158" s="17"/>
      <c r="AA158" s="17"/>
      <c r="AB158" s="17"/>
      <c r="AC158" s="17"/>
      <c r="AD158" s="17"/>
      <c r="AE158" s="17"/>
      <c r="AF158" s="17"/>
      <c r="AG158" s="17"/>
      <c r="AH158" s="17"/>
      <c r="AI158" s="17"/>
      <c r="AJ158" s="17"/>
      <c r="AK158" s="17"/>
      <c r="AL158" s="17"/>
      <c r="AM158" s="17"/>
      <c r="AN158" s="17"/>
      <c r="AO158" s="17"/>
      <c r="AP158" s="17"/>
      <c r="AQ158" s="17"/>
    </row>
    <row r="159" spans="2:43" ht="15.95" hidden="1" customHeight="1" x14ac:dyDescent="0.25">
      <c r="B159" s="754"/>
      <c r="C159" s="17"/>
      <c r="D159" s="17"/>
      <c r="E159" s="17"/>
      <c r="F159" s="17"/>
      <c r="G159" s="17"/>
      <c r="H159" s="17"/>
      <c r="I159" s="17"/>
      <c r="J159" s="17"/>
      <c r="K159" s="17"/>
      <c r="L159" s="17"/>
      <c r="M159" s="17"/>
      <c r="N159" s="17"/>
      <c r="O159" s="17"/>
      <c r="P159" s="17"/>
      <c r="Q159" s="17"/>
      <c r="R159" s="17"/>
      <c r="S159" s="17"/>
      <c r="T159" s="17"/>
      <c r="U159" s="17"/>
      <c r="V159" s="17"/>
      <c r="W159" s="17"/>
      <c r="X159" s="17"/>
      <c r="Y159" s="17"/>
      <c r="Z159" s="17"/>
      <c r="AA159" s="17"/>
      <c r="AB159" s="17"/>
      <c r="AC159" s="17"/>
      <c r="AD159" s="17"/>
      <c r="AE159" s="17"/>
      <c r="AF159" s="17"/>
      <c r="AG159" s="17"/>
      <c r="AH159" s="17"/>
      <c r="AI159" s="17"/>
      <c r="AJ159" s="17"/>
      <c r="AK159" s="17"/>
      <c r="AL159" s="17"/>
      <c r="AM159" s="17"/>
      <c r="AN159" s="17"/>
      <c r="AO159" s="17"/>
      <c r="AP159" s="17"/>
      <c r="AQ159" s="17"/>
    </row>
    <row r="160" spans="2:43" ht="15.95" hidden="1" customHeight="1" x14ac:dyDescent="0.25">
      <c r="B160" s="754">
        <v>73</v>
      </c>
      <c r="C160" s="17"/>
      <c r="D160" s="17"/>
      <c r="E160" s="17"/>
      <c r="F160" s="17"/>
      <c r="G160" s="17"/>
      <c r="H160" s="17"/>
      <c r="I160" s="17"/>
      <c r="J160" s="17"/>
      <c r="K160" s="17"/>
      <c r="L160" s="17"/>
      <c r="M160" s="17"/>
      <c r="N160" s="17"/>
      <c r="O160" s="17"/>
      <c r="P160" s="17"/>
      <c r="Q160" s="17"/>
      <c r="R160" s="17"/>
      <c r="S160" s="17"/>
      <c r="T160" s="17"/>
      <c r="U160" s="17"/>
      <c r="V160" s="17"/>
      <c r="W160" s="17"/>
      <c r="X160" s="17"/>
      <c r="Y160" s="17"/>
      <c r="Z160" s="17"/>
      <c r="AA160" s="17"/>
      <c r="AB160" s="17"/>
      <c r="AC160" s="17"/>
      <c r="AD160" s="17"/>
      <c r="AE160" s="17"/>
      <c r="AF160" s="17"/>
      <c r="AG160" s="17"/>
      <c r="AH160" s="17"/>
      <c r="AI160" s="17"/>
      <c r="AJ160" s="17"/>
      <c r="AK160" s="17"/>
      <c r="AL160" s="17"/>
      <c r="AM160" s="17"/>
      <c r="AN160" s="17"/>
      <c r="AO160" s="17"/>
      <c r="AP160" s="17"/>
      <c r="AQ160" s="17"/>
    </row>
    <row r="161" spans="2:43" ht="15.95" hidden="1" customHeight="1" x14ac:dyDescent="0.25">
      <c r="B161" s="754"/>
      <c r="C161" s="17"/>
      <c r="D161" s="17"/>
      <c r="E161" s="17"/>
      <c r="F161" s="17"/>
      <c r="G161" s="17"/>
      <c r="H161" s="17"/>
      <c r="I161" s="17"/>
      <c r="J161" s="17"/>
      <c r="K161" s="17"/>
      <c r="L161" s="17"/>
      <c r="M161" s="17"/>
      <c r="N161" s="17"/>
      <c r="O161" s="17"/>
      <c r="P161" s="17"/>
      <c r="Q161" s="17"/>
      <c r="R161" s="17"/>
      <c r="S161" s="17"/>
      <c r="T161" s="17"/>
      <c r="U161" s="17"/>
      <c r="V161" s="17"/>
      <c r="W161" s="17"/>
      <c r="X161" s="17"/>
      <c r="Y161" s="17"/>
      <c r="Z161" s="17"/>
      <c r="AA161" s="17"/>
      <c r="AB161" s="17"/>
      <c r="AC161" s="17"/>
      <c r="AD161" s="17"/>
      <c r="AE161" s="17"/>
      <c r="AF161" s="17"/>
      <c r="AG161" s="17"/>
      <c r="AH161" s="17"/>
      <c r="AI161" s="17"/>
      <c r="AJ161" s="17"/>
      <c r="AK161" s="17"/>
      <c r="AL161" s="17"/>
      <c r="AM161" s="17"/>
      <c r="AN161" s="17"/>
      <c r="AO161" s="17"/>
      <c r="AP161" s="17"/>
      <c r="AQ161" s="17"/>
    </row>
    <row r="162" spans="2:43" ht="15.95" hidden="1" customHeight="1" x14ac:dyDescent="0.25">
      <c r="B162" s="754">
        <v>74</v>
      </c>
      <c r="C162" s="17"/>
      <c r="D162" s="17"/>
      <c r="E162" s="17"/>
      <c r="F162" s="17"/>
      <c r="G162" s="17"/>
      <c r="H162" s="17"/>
      <c r="I162" s="17"/>
      <c r="J162" s="17"/>
      <c r="K162" s="17"/>
      <c r="L162" s="17"/>
      <c r="M162" s="17"/>
      <c r="N162" s="17"/>
      <c r="O162" s="17"/>
      <c r="P162" s="17"/>
      <c r="Q162" s="17"/>
      <c r="R162" s="17"/>
      <c r="S162" s="17"/>
      <c r="T162" s="17"/>
      <c r="U162" s="17"/>
      <c r="V162" s="17"/>
      <c r="W162" s="17"/>
      <c r="X162" s="17"/>
      <c r="Y162" s="17"/>
      <c r="Z162" s="17"/>
      <c r="AA162" s="17"/>
      <c r="AB162" s="17"/>
      <c r="AC162" s="17"/>
      <c r="AD162" s="17"/>
      <c r="AE162" s="17"/>
      <c r="AF162" s="17"/>
      <c r="AG162" s="17"/>
      <c r="AH162" s="17"/>
      <c r="AI162" s="17"/>
      <c r="AJ162" s="17"/>
      <c r="AK162" s="17"/>
      <c r="AL162" s="17"/>
      <c r="AM162" s="17"/>
      <c r="AN162" s="17"/>
      <c r="AO162" s="17"/>
      <c r="AP162" s="17"/>
      <c r="AQ162" s="17"/>
    </row>
    <row r="163" spans="2:43" ht="15.95" hidden="1" customHeight="1" x14ac:dyDescent="0.25">
      <c r="B163" s="754"/>
      <c r="C163" s="17"/>
      <c r="D163" s="17"/>
      <c r="E163" s="17"/>
      <c r="F163" s="17"/>
      <c r="G163" s="17"/>
      <c r="H163" s="17"/>
      <c r="I163" s="17"/>
      <c r="J163" s="17"/>
      <c r="K163" s="17"/>
      <c r="L163" s="17"/>
      <c r="M163" s="17"/>
      <c r="N163" s="17"/>
      <c r="O163" s="17"/>
      <c r="P163" s="17"/>
      <c r="Q163" s="17"/>
      <c r="R163" s="17"/>
      <c r="S163" s="17"/>
      <c r="T163" s="17"/>
      <c r="U163" s="17"/>
      <c r="V163" s="17"/>
      <c r="W163" s="17"/>
      <c r="X163" s="17"/>
      <c r="Y163" s="17"/>
      <c r="Z163" s="17"/>
      <c r="AA163" s="17"/>
      <c r="AB163" s="17"/>
      <c r="AC163" s="17"/>
      <c r="AD163" s="17"/>
      <c r="AE163" s="17"/>
      <c r="AF163" s="17"/>
      <c r="AG163" s="17"/>
      <c r="AH163" s="17"/>
      <c r="AI163" s="17"/>
      <c r="AJ163" s="17"/>
      <c r="AK163" s="17"/>
      <c r="AL163" s="17"/>
      <c r="AM163" s="17"/>
      <c r="AN163" s="17"/>
      <c r="AO163" s="17"/>
      <c r="AP163" s="17"/>
      <c r="AQ163" s="17"/>
    </row>
    <row r="164" spans="2:43" ht="15.95" hidden="1" customHeight="1" x14ac:dyDescent="0.25">
      <c r="B164" s="754">
        <v>75</v>
      </c>
      <c r="C164" s="17"/>
      <c r="D164" s="17"/>
      <c r="E164" s="17"/>
      <c r="F164" s="17"/>
      <c r="G164" s="17"/>
      <c r="H164" s="17"/>
      <c r="I164" s="17"/>
      <c r="J164" s="17"/>
      <c r="K164" s="17"/>
      <c r="L164" s="17"/>
      <c r="M164" s="17"/>
      <c r="N164" s="17"/>
      <c r="O164" s="17"/>
      <c r="P164" s="17"/>
      <c r="Q164" s="17"/>
      <c r="R164" s="17"/>
      <c r="S164" s="17"/>
      <c r="T164" s="17"/>
      <c r="U164" s="17"/>
      <c r="V164" s="17"/>
      <c r="W164" s="17"/>
      <c r="X164" s="17"/>
      <c r="Y164" s="17"/>
      <c r="Z164" s="17"/>
      <c r="AA164" s="17"/>
      <c r="AB164" s="17"/>
      <c r="AC164" s="17"/>
      <c r="AD164" s="17"/>
      <c r="AE164" s="17"/>
      <c r="AF164" s="17"/>
      <c r="AG164" s="17"/>
      <c r="AH164" s="17"/>
      <c r="AI164" s="17"/>
      <c r="AJ164" s="17"/>
      <c r="AK164" s="17"/>
      <c r="AL164" s="17"/>
      <c r="AM164" s="17"/>
      <c r="AN164" s="17"/>
      <c r="AO164" s="17"/>
      <c r="AP164" s="17"/>
      <c r="AQ164" s="17"/>
    </row>
    <row r="165" spans="2:43" ht="15.95" hidden="1" customHeight="1" x14ac:dyDescent="0.25">
      <c r="B165" s="754"/>
      <c r="C165" s="17"/>
      <c r="D165" s="17"/>
      <c r="E165" s="17"/>
      <c r="F165" s="17"/>
      <c r="G165" s="17"/>
      <c r="H165" s="17"/>
      <c r="I165" s="17"/>
      <c r="J165" s="17"/>
      <c r="K165" s="17"/>
      <c r="L165" s="17"/>
      <c r="M165" s="17"/>
      <c r="N165" s="17"/>
      <c r="O165" s="17"/>
      <c r="P165" s="17"/>
      <c r="Q165" s="17"/>
      <c r="R165" s="17"/>
      <c r="S165" s="17"/>
      <c r="T165" s="17"/>
      <c r="U165" s="17"/>
      <c r="V165" s="17"/>
      <c r="W165" s="17"/>
      <c r="X165" s="17"/>
      <c r="Y165" s="17"/>
      <c r="Z165" s="17"/>
      <c r="AA165" s="17"/>
      <c r="AB165" s="17"/>
      <c r="AC165" s="17"/>
      <c r="AD165" s="17"/>
      <c r="AE165" s="17"/>
      <c r="AF165" s="17"/>
      <c r="AG165" s="17"/>
      <c r="AH165" s="17"/>
      <c r="AI165" s="17"/>
      <c r="AJ165" s="17"/>
      <c r="AK165" s="17"/>
      <c r="AL165" s="17"/>
      <c r="AM165" s="17"/>
      <c r="AN165" s="17"/>
      <c r="AO165" s="17"/>
      <c r="AP165" s="17"/>
      <c r="AQ165" s="17"/>
    </row>
    <row r="166" spans="2:43" ht="15.95" hidden="1" customHeight="1" x14ac:dyDescent="0.25">
      <c r="B166" s="754">
        <v>76</v>
      </c>
      <c r="C166" s="17"/>
      <c r="D166" s="17"/>
      <c r="E166" s="17"/>
      <c r="F166" s="17"/>
      <c r="G166" s="17"/>
      <c r="H166" s="17"/>
      <c r="I166" s="17"/>
      <c r="J166" s="17"/>
      <c r="K166" s="17"/>
      <c r="L166" s="17"/>
      <c r="M166" s="17"/>
      <c r="N166" s="17"/>
      <c r="O166" s="17"/>
      <c r="P166" s="17"/>
      <c r="Q166" s="17"/>
      <c r="R166" s="17"/>
      <c r="S166" s="17"/>
      <c r="T166" s="17"/>
      <c r="U166" s="17"/>
      <c r="V166" s="17"/>
      <c r="W166" s="17"/>
      <c r="X166" s="17"/>
      <c r="Y166" s="17"/>
      <c r="Z166" s="17"/>
      <c r="AA166" s="17"/>
      <c r="AB166" s="17"/>
      <c r="AC166" s="17"/>
      <c r="AD166" s="17"/>
      <c r="AE166" s="17"/>
      <c r="AF166" s="17"/>
      <c r="AG166" s="17"/>
      <c r="AH166" s="17"/>
      <c r="AI166" s="17"/>
      <c r="AJ166" s="17"/>
      <c r="AK166" s="17"/>
      <c r="AL166" s="17"/>
      <c r="AM166" s="17"/>
      <c r="AN166" s="17"/>
      <c r="AO166" s="17"/>
      <c r="AP166" s="17"/>
      <c r="AQ166" s="17"/>
    </row>
    <row r="167" spans="2:43" ht="15.95" hidden="1" customHeight="1" x14ac:dyDescent="0.25">
      <c r="B167" s="754"/>
      <c r="C167" s="17"/>
      <c r="D167" s="17"/>
      <c r="E167" s="17"/>
      <c r="F167" s="17"/>
      <c r="G167" s="17"/>
      <c r="H167" s="17"/>
      <c r="I167" s="17"/>
      <c r="J167" s="17"/>
      <c r="K167" s="17"/>
      <c r="L167" s="17"/>
      <c r="M167" s="17"/>
      <c r="N167" s="17"/>
      <c r="O167" s="17"/>
      <c r="P167" s="17"/>
      <c r="Q167" s="17"/>
      <c r="R167" s="17"/>
      <c r="S167" s="17"/>
      <c r="T167" s="17"/>
      <c r="U167" s="17"/>
      <c r="V167" s="17"/>
      <c r="W167" s="17"/>
      <c r="X167" s="17"/>
      <c r="Y167" s="17"/>
      <c r="Z167" s="17"/>
      <c r="AA167" s="17"/>
      <c r="AB167" s="17"/>
      <c r="AC167" s="17"/>
      <c r="AD167" s="17"/>
      <c r="AE167" s="17"/>
      <c r="AF167" s="17"/>
      <c r="AG167" s="17"/>
      <c r="AH167" s="17"/>
      <c r="AI167" s="17"/>
      <c r="AJ167" s="17"/>
      <c r="AK167" s="17"/>
      <c r="AL167" s="17"/>
      <c r="AM167" s="17"/>
      <c r="AN167" s="17"/>
      <c r="AO167" s="17"/>
      <c r="AP167" s="17"/>
      <c r="AQ167" s="17"/>
    </row>
    <row r="168" spans="2:43" ht="15.95" hidden="1" customHeight="1" x14ac:dyDescent="0.25">
      <c r="B168" s="754">
        <v>77</v>
      </c>
      <c r="C168" s="17"/>
      <c r="D168" s="17"/>
      <c r="E168" s="17"/>
      <c r="F168" s="17"/>
      <c r="G168" s="17"/>
      <c r="H168" s="17"/>
      <c r="I168" s="17"/>
      <c r="J168" s="17"/>
      <c r="K168" s="17"/>
      <c r="L168" s="17"/>
      <c r="M168" s="17"/>
      <c r="N168" s="17"/>
      <c r="O168" s="17"/>
      <c r="P168" s="17"/>
      <c r="Q168" s="17"/>
      <c r="R168" s="17"/>
      <c r="S168" s="17"/>
      <c r="T168" s="17"/>
      <c r="U168" s="17"/>
      <c r="V168" s="17"/>
      <c r="W168" s="17"/>
      <c r="X168" s="17"/>
      <c r="Y168" s="17"/>
      <c r="Z168" s="17"/>
      <c r="AA168" s="17"/>
      <c r="AB168" s="17"/>
      <c r="AC168" s="17"/>
      <c r="AD168" s="17"/>
      <c r="AE168" s="17"/>
      <c r="AF168" s="17"/>
      <c r="AG168" s="17"/>
      <c r="AH168" s="17"/>
      <c r="AI168" s="17"/>
      <c r="AJ168" s="17"/>
      <c r="AK168" s="17"/>
      <c r="AL168" s="17"/>
      <c r="AM168" s="17"/>
      <c r="AN168" s="17"/>
      <c r="AO168" s="17"/>
      <c r="AP168" s="17"/>
      <c r="AQ168" s="17"/>
    </row>
    <row r="169" spans="2:43" ht="15.95" hidden="1" customHeight="1" x14ac:dyDescent="0.25">
      <c r="B169" s="754"/>
      <c r="C169" s="17"/>
      <c r="D169" s="17"/>
      <c r="E169" s="17"/>
      <c r="F169" s="17"/>
      <c r="G169" s="17"/>
      <c r="H169" s="17"/>
      <c r="I169" s="17"/>
      <c r="J169" s="17"/>
      <c r="K169" s="17"/>
      <c r="L169" s="17"/>
      <c r="M169" s="17"/>
      <c r="N169" s="17"/>
      <c r="O169" s="17"/>
      <c r="P169" s="17"/>
      <c r="Q169" s="17"/>
      <c r="R169" s="17"/>
      <c r="S169" s="17"/>
      <c r="T169" s="17"/>
      <c r="U169" s="17"/>
      <c r="V169" s="17"/>
      <c r="W169" s="17"/>
      <c r="X169" s="17"/>
      <c r="Y169" s="17"/>
      <c r="Z169" s="17"/>
      <c r="AA169" s="17"/>
      <c r="AB169" s="17"/>
      <c r="AC169" s="17"/>
      <c r="AD169" s="17"/>
      <c r="AE169" s="17"/>
      <c r="AF169" s="17"/>
      <c r="AG169" s="17"/>
      <c r="AH169" s="17"/>
      <c r="AI169" s="17"/>
      <c r="AJ169" s="17"/>
      <c r="AK169" s="17"/>
      <c r="AL169" s="17"/>
      <c r="AM169" s="17"/>
      <c r="AN169" s="17"/>
      <c r="AO169" s="17"/>
      <c r="AP169" s="17"/>
      <c r="AQ169" s="17"/>
    </row>
    <row r="170" spans="2:43" ht="15.95" hidden="1" customHeight="1" x14ac:dyDescent="0.25">
      <c r="B170" s="754">
        <v>78</v>
      </c>
      <c r="C170" s="17"/>
      <c r="D170" s="17"/>
      <c r="E170" s="17"/>
      <c r="F170" s="17"/>
      <c r="G170" s="17"/>
      <c r="H170" s="17"/>
      <c r="I170" s="17"/>
      <c r="J170" s="17"/>
      <c r="K170" s="17"/>
      <c r="L170" s="17"/>
      <c r="M170" s="17"/>
      <c r="N170" s="17"/>
      <c r="O170" s="17"/>
      <c r="P170" s="17"/>
      <c r="Q170" s="17"/>
      <c r="R170" s="17"/>
      <c r="S170" s="17"/>
      <c r="T170" s="17"/>
      <c r="U170" s="17"/>
      <c r="V170" s="17"/>
      <c r="W170" s="17"/>
      <c r="X170" s="17"/>
      <c r="Y170" s="17"/>
      <c r="Z170" s="17"/>
      <c r="AA170" s="17"/>
      <c r="AB170" s="17"/>
      <c r="AC170" s="17"/>
      <c r="AD170" s="17"/>
      <c r="AE170" s="17"/>
      <c r="AF170" s="17"/>
      <c r="AG170" s="17"/>
      <c r="AH170" s="17"/>
      <c r="AI170" s="17"/>
      <c r="AJ170" s="17"/>
      <c r="AK170" s="17"/>
      <c r="AL170" s="17"/>
      <c r="AM170" s="17"/>
      <c r="AN170" s="17"/>
      <c r="AO170" s="17"/>
      <c r="AP170" s="17"/>
      <c r="AQ170" s="17"/>
    </row>
    <row r="171" spans="2:43" ht="15.95" hidden="1" customHeight="1" x14ac:dyDescent="0.25">
      <c r="B171" s="754"/>
      <c r="C171" s="17"/>
      <c r="D171" s="17"/>
      <c r="E171" s="17"/>
      <c r="F171" s="17"/>
      <c r="G171" s="17"/>
      <c r="H171" s="17"/>
      <c r="I171" s="17"/>
      <c r="J171" s="17"/>
      <c r="K171" s="17"/>
      <c r="L171" s="17"/>
      <c r="M171" s="17"/>
      <c r="N171" s="17"/>
      <c r="O171" s="17"/>
      <c r="P171" s="17"/>
      <c r="Q171" s="17"/>
      <c r="R171" s="17"/>
      <c r="S171" s="17"/>
      <c r="T171" s="17"/>
      <c r="U171" s="17"/>
      <c r="V171" s="17"/>
      <c r="W171" s="17"/>
      <c r="X171" s="17"/>
      <c r="Y171" s="17"/>
      <c r="Z171" s="17"/>
      <c r="AA171" s="17"/>
      <c r="AB171" s="17"/>
      <c r="AC171" s="17"/>
      <c r="AD171" s="17"/>
      <c r="AE171" s="17"/>
      <c r="AF171" s="17"/>
      <c r="AG171" s="17"/>
      <c r="AH171" s="17"/>
      <c r="AI171" s="17"/>
      <c r="AJ171" s="17"/>
      <c r="AK171" s="17"/>
      <c r="AL171" s="17"/>
      <c r="AM171" s="17"/>
      <c r="AN171" s="17"/>
      <c r="AO171" s="17"/>
      <c r="AP171" s="17"/>
      <c r="AQ171" s="17"/>
    </row>
    <row r="172" spans="2:43" ht="15.95" hidden="1" customHeight="1" x14ac:dyDescent="0.25">
      <c r="B172" s="754">
        <v>79</v>
      </c>
      <c r="C172" s="17"/>
      <c r="D172" s="17"/>
      <c r="E172" s="17"/>
      <c r="F172" s="17"/>
      <c r="G172" s="17"/>
      <c r="H172" s="17"/>
      <c r="I172" s="17"/>
      <c r="J172" s="17"/>
      <c r="K172" s="17"/>
      <c r="L172" s="17"/>
      <c r="M172" s="17"/>
      <c r="N172" s="17"/>
      <c r="O172" s="17"/>
      <c r="P172" s="17"/>
      <c r="Q172" s="17"/>
      <c r="R172" s="17"/>
      <c r="S172" s="17"/>
      <c r="T172" s="17"/>
      <c r="U172" s="17"/>
      <c r="V172" s="17"/>
      <c r="W172" s="17"/>
      <c r="X172" s="17"/>
      <c r="Y172" s="17"/>
      <c r="Z172" s="17"/>
      <c r="AA172" s="17"/>
      <c r="AB172" s="17"/>
      <c r="AC172" s="17"/>
      <c r="AD172" s="17"/>
      <c r="AE172" s="17"/>
      <c r="AF172" s="17"/>
      <c r="AG172" s="17"/>
      <c r="AH172" s="17"/>
      <c r="AI172" s="17"/>
      <c r="AJ172" s="17"/>
      <c r="AK172" s="17"/>
      <c r="AL172" s="17"/>
      <c r="AM172" s="17"/>
      <c r="AN172" s="17"/>
      <c r="AO172" s="17"/>
      <c r="AP172" s="17"/>
      <c r="AQ172" s="17"/>
    </row>
    <row r="173" spans="2:43" ht="15.95" hidden="1" customHeight="1" x14ac:dyDescent="0.25">
      <c r="B173" s="754"/>
      <c r="C173" s="17"/>
      <c r="D173" s="17"/>
      <c r="E173" s="17"/>
      <c r="F173" s="17"/>
      <c r="G173" s="17"/>
      <c r="H173" s="17"/>
      <c r="I173" s="17"/>
      <c r="J173" s="17"/>
      <c r="K173" s="17"/>
      <c r="L173" s="17"/>
      <c r="M173" s="17"/>
      <c r="N173" s="17"/>
      <c r="O173" s="17"/>
      <c r="P173" s="17"/>
      <c r="Q173" s="17"/>
      <c r="R173" s="17"/>
      <c r="S173" s="17"/>
      <c r="T173" s="17"/>
      <c r="U173" s="17"/>
      <c r="V173" s="17"/>
      <c r="W173" s="17"/>
      <c r="X173" s="17"/>
      <c r="Y173" s="17"/>
      <c r="Z173" s="17"/>
      <c r="AA173" s="17"/>
      <c r="AB173" s="17"/>
      <c r="AC173" s="17"/>
      <c r="AD173" s="17"/>
      <c r="AE173" s="17"/>
      <c r="AF173" s="17"/>
      <c r="AG173" s="17"/>
      <c r="AH173" s="17"/>
      <c r="AI173" s="17"/>
      <c r="AJ173" s="17"/>
      <c r="AK173" s="17"/>
      <c r="AL173" s="17"/>
      <c r="AM173" s="17"/>
      <c r="AN173" s="17"/>
      <c r="AO173" s="17"/>
      <c r="AP173" s="17"/>
      <c r="AQ173" s="17"/>
    </row>
    <row r="174" spans="2:43" ht="15.95" hidden="1" customHeight="1" x14ac:dyDescent="0.25">
      <c r="B174" s="754">
        <v>80</v>
      </c>
      <c r="C174" s="17"/>
      <c r="D174" s="17"/>
      <c r="E174" s="17"/>
      <c r="F174" s="17"/>
      <c r="G174" s="17"/>
      <c r="H174" s="17"/>
      <c r="I174" s="17"/>
      <c r="J174" s="17"/>
      <c r="K174" s="17"/>
      <c r="L174" s="17"/>
      <c r="M174" s="17"/>
      <c r="N174" s="17"/>
      <c r="O174" s="17"/>
      <c r="P174" s="17"/>
      <c r="Q174" s="17"/>
      <c r="R174" s="17"/>
      <c r="S174" s="17"/>
      <c r="T174" s="17"/>
      <c r="U174" s="17"/>
      <c r="V174" s="17"/>
      <c r="W174" s="17"/>
      <c r="X174" s="17"/>
      <c r="Y174" s="17"/>
      <c r="Z174" s="17"/>
      <c r="AA174" s="17"/>
      <c r="AB174" s="17"/>
      <c r="AC174" s="17"/>
      <c r="AD174" s="17"/>
      <c r="AE174" s="17"/>
      <c r="AF174" s="17"/>
      <c r="AG174" s="17"/>
      <c r="AH174" s="17"/>
      <c r="AI174" s="17"/>
      <c r="AJ174" s="17"/>
      <c r="AK174" s="17"/>
      <c r="AL174" s="17"/>
      <c r="AM174" s="17"/>
      <c r="AN174" s="17"/>
      <c r="AO174" s="17"/>
      <c r="AP174" s="17"/>
      <c r="AQ174" s="17"/>
    </row>
    <row r="175" spans="2:43" ht="15.95" hidden="1" customHeight="1" x14ac:dyDescent="0.25">
      <c r="B175" s="754"/>
      <c r="C175" s="17"/>
      <c r="D175" s="17"/>
      <c r="E175" s="17"/>
      <c r="F175" s="17"/>
      <c r="G175" s="17"/>
      <c r="H175" s="17"/>
      <c r="I175" s="17"/>
      <c r="J175" s="17"/>
      <c r="K175" s="17"/>
      <c r="L175" s="17"/>
      <c r="M175" s="17"/>
      <c r="N175" s="17"/>
      <c r="O175" s="17"/>
      <c r="P175" s="17"/>
      <c r="Q175" s="17"/>
      <c r="R175" s="17"/>
      <c r="S175" s="17"/>
      <c r="T175" s="17"/>
      <c r="U175" s="17"/>
      <c r="V175" s="17"/>
      <c r="W175" s="17"/>
      <c r="X175" s="17"/>
      <c r="Y175" s="17"/>
      <c r="Z175" s="17"/>
      <c r="AA175" s="17"/>
      <c r="AB175" s="17"/>
      <c r="AC175" s="17"/>
      <c r="AD175" s="17"/>
      <c r="AE175" s="17"/>
      <c r="AF175" s="17"/>
      <c r="AG175" s="17"/>
      <c r="AH175" s="17"/>
      <c r="AI175" s="17"/>
      <c r="AJ175" s="17"/>
      <c r="AK175" s="17"/>
      <c r="AL175" s="17"/>
      <c r="AM175" s="17"/>
      <c r="AN175" s="17"/>
      <c r="AO175" s="17"/>
      <c r="AP175" s="17"/>
      <c r="AQ175" s="17"/>
    </row>
    <row r="176" spans="2:43" ht="15.95" hidden="1" customHeight="1" x14ac:dyDescent="0.25">
      <c r="B176" s="754">
        <v>81</v>
      </c>
      <c r="C176" s="17"/>
      <c r="D176" s="17"/>
      <c r="E176" s="17"/>
      <c r="F176" s="17"/>
      <c r="G176" s="17"/>
      <c r="H176" s="17"/>
      <c r="I176" s="17"/>
      <c r="J176" s="17"/>
      <c r="K176" s="17"/>
      <c r="L176" s="17"/>
      <c r="M176" s="17"/>
      <c r="N176" s="17"/>
      <c r="O176" s="17"/>
      <c r="P176" s="17"/>
      <c r="Q176" s="17"/>
      <c r="R176" s="17"/>
      <c r="S176" s="17"/>
      <c r="T176" s="17"/>
      <c r="U176" s="17"/>
      <c r="V176" s="17"/>
      <c r="W176" s="17"/>
      <c r="X176" s="17"/>
      <c r="Y176" s="17"/>
      <c r="Z176" s="17"/>
      <c r="AA176" s="17"/>
      <c r="AB176" s="17"/>
      <c r="AC176" s="17"/>
      <c r="AD176" s="17"/>
      <c r="AE176" s="17"/>
      <c r="AF176" s="17"/>
      <c r="AG176" s="17"/>
      <c r="AH176" s="17"/>
      <c r="AI176" s="17"/>
      <c r="AJ176" s="17"/>
      <c r="AK176" s="17"/>
      <c r="AL176" s="17"/>
      <c r="AM176" s="17"/>
      <c r="AN176" s="17"/>
      <c r="AO176" s="17"/>
      <c r="AP176" s="17"/>
      <c r="AQ176" s="17"/>
    </row>
    <row r="177" spans="2:43" ht="15.95" hidden="1" customHeight="1" x14ac:dyDescent="0.25">
      <c r="B177" s="754"/>
      <c r="C177" s="17"/>
      <c r="D177" s="17"/>
      <c r="E177" s="17"/>
      <c r="F177" s="17"/>
      <c r="G177" s="17"/>
      <c r="H177" s="17"/>
      <c r="I177" s="17"/>
      <c r="J177" s="17"/>
      <c r="K177" s="17"/>
      <c r="L177" s="17"/>
      <c r="M177" s="17"/>
      <c r="N177" s="17"/>
      <c r="O177" s="17"/>
      <c r="P177" s="17"/>
      <c r="Q177" s="17"/>
      <c r="R177" s="17"/>
      <c r="S177" s="17"/>
      <c r="T177" s="17"/>
      <c r="U177" s="17"/>
      <c r="V177" s="17"/>
      <c r="W177" s="17"/>
      <c r="X177" s="17"/>
      <c r="Y177" s="17"/>
      <c r="Z177" s="17"/>
      <c r="AA177" s="17"/>
      <c r="AB177" s="17"/>
      <c r="AC177" s="17"/>
      <c r="AD177" s="17"/>
      <c r="AE177" s="17"/>
      <c r="AF177" s="17"/>
      <c r="AG177" s="17"/>
      <c r="AH177" s="17"/>
      <c r="AI177" s="17"/>
      <c r="AJ177" s="17"/>
      <c r="AK177" s="17"/>
      <c r="AL177" s="17"/>
      <c r="AM177" s="17"/>
      <c r="AN177" s="17"/>
      <c r="AO177" s="17"/>
      <c r="AP177" s="17"/>
      <c r="AQ177" s="17"/>
    </row>
    <row r="178" spans="2:43" ht="15.95" hidden="1" customHeight="1" x14ac:dyDescent="0.25">
      <c r="B178" s="754">
        <v>82</v>
      </c>
      <c r="C178" s="17"/>
      <c r="D178" s="17"/>
      <c r="E178" s="17"/>
      <c r="F178" s="17"/>
      <c r="G178" s="17"/>
      <c r="H178" s="17"/>
      <c r="I178" s="17"/>
      <c r="J178" s="17"/>
      <c r="K178" s="17"/>
      <c r="L178" s="17"/>
      <c r="M178" s="17"/>
      <c r="N178" s="17"/>
      <c r="O178" s="17"/>
      <c r="P178" s="17"/>
      <c r="Q178" s="17"/>
      <c r="R178" s="17"/>
      <c r="S178" s="17"/>
      <c r="T178" s="17"/>
      <c r="U178" s="17"/>
      <c r="V178" s="17"/>
      <c r="W178" s="17"/>
      <c r="X178" s="17"/>
      <c r="Y178" s="17"/>
      <c r="Z178" s="17"/>
      <c r="AA178" s="17"/>
      <c r="AB178" s="17"/>
      <c r="AC178" s="17"/>
      <c r="AD178" s="17"/>
      <c r="AE178" s="17"/>
      <c r="AF178" s="17"/>
      <c r="AG178" s="17"/>
      <c r="AH178" s="17"/>
      <c r="AI178" s="17"/>
      <c r="AJ178" s="17"/>
      <c r="AK178" s="17"/>
      <c r="AL178" s="17"/>
      <c r="AM178" s="17"/>
      <c r="AN178" s="17"/>
      <c r="AO178" s="17"/>
      <c r="AP178" s="17"/>
      <c r="AQ178" s="17"/>
    </row>
    <row r="179" spans="2:43" ht="15.95" hidden="1" customHeight="1" x14ac:dyDescent="0.25">
      <c r="B179" s="754"/>
      <c r="C179" s="17"/>
      <c r="D179" s="17"/>
      <c r="E179" s="17"/>
      <c r="F179" s="17"/>
      <c r="G179" s="17"/>
      <c r="H179" s="17"/>
      <c r="I179" s="17"/>
      <c r="J179" s="17"/>
      <c r="K179" s="17"/>
      <c r="L179" s="17"/>
      <c r="M179" s="17"/>
      <c r="N179" s="17"/>
      <c r="O179" s="17"/>
      <c r="P179" s="17"/>
      <c r="Q179" s="17"/>
      <c r="R179" s="17"/>
      <c r="S179" s="17"/>
      <c r="T179" s="17"/>
      <c r="U179" s="17"/>
      <c r="V179" s="17"/>
      <c r="W179" s="17"/>
      <c r="X179" s="17"/>
      <c r="Y179" s="17"/>
      <c r="Z179" s="17"/>
      <c r="AA179" s="17"/>
      <c r="AB179" s="17"/>
      <c r="AC179" s="17"/>
      <c r="AD179" s="17"/>
      <c r="AE179" s="17"/>
      <c r="AF179" s="17"/>
      <c r="AG179" s="17"/>
      <c r="AH179" s="17"/>
      <c r="AI179" s="17"/>
      <c r="AJ179" s="17"/>
      <c r="AK179" s="17"/>
      <c r="AL179" s="17"/>
      <c r="AM179" s="17"/>
      <c r="AN179" s="17"/>
      <c r="AO179" s="17"/>
      <c r="AP179" s="17"/>
      <c r="AQ179" s="17"/>
    </row>
    <row r="180" spans="2:43" ht="15.95" hidden="1" customHeight="1" x14ac:dyDescent="0.25">
      <c r="B180" s="754">
        <v>83</v>
      </c>
      <c r="C180" s="17"/>
      <c r="D180" s="17"/>
      <c r="E180" s="17"/>
      <c r="F180" s="17"/>
      <c r="G180" s="17"/>
      <c r="H180" s="17"/>
      <c r="I180" s="17"/>
      <c r="J180" s="17"/>
      <c r="K180" s="17"/>
      <c r="L180" s="17"/>
      <c r="M180" s="17"/>
      <c r="N180" s="17"/>
      <c r="O180" s="17"/>
      <c r="P180" s="17"/>
      <c r="Q180" s="17"/>
      <c r="R180" s="17"/>
      <c r="S180" s="17"/>
      <c r="T180" s="17"/>
      <c r="U180" s="17"/>
      <c r="V180" s="17"/>
      <c r="W180" s="17"/>
      <c r="X180" s="17"/>
      <c r="Y180" s="17"/>
      <c r="Z180" s="17"/>
      <c r="AA180" s="17"/>
      <c r="AB180" s="17"/>
      <c r="AC180" s="17"/>
      <c r="AD180" s="17"/>
      <c r="AE180" s="17"/>
      <c r="AF180" s="17"/>
      <c r="AG180" s="17"/>
      <c r="AH180" s="17"/>
      <c r="AI180" s="17"/>
      <c r="AJ180" s="17"/>
      <c r="AK180" s="17"/>
      <c r="AL180" s="17"/>
      <c r="AM180" s="17"/>
      <c r="AN180" s="17"/>
      <c r="AO180" s="17"/>
      <c r="AP180" s="17"/>
      <c r="AQ180" s="17"/>
    </row>
    <row r="181" spans="2:43" ht="15.95" hidden="1" customHeight="1" x14ac:dyDescent="0.25">
      <c r="B181" s="754"/>
      <c r="C181" s="17"/>
      <c r="D181" s="17"/>
      <c r="E181" s="17"/>
      <c r="F181" s="17"/>
      <c r="G181" s="17"/>
      <c r="H181" s="17"/>
      <c r="I181" s="17"/>
      <c r="J181" s="17"/>
      <c r="K181" s="17"/>
      <c r="L181" s="17"/>
      <c r="M181" s="17"/>
      <c r="N181" s="17"/>
      <c r="O181" s="17"/>
      <c r="P181" s="17"/>
      <c r="Q181" s="17"/>
      <c r="R181" s="17"/>
      <c r="S181" s="17"/>
      <c r="T181" s="17"/>
      <c r="U181" s="17"/>
      <c r="V181" s="17"/>
      <c r="W181" s="17"/>
      <c r="X181" s="17"/>
      <c r="Y181" s="17"/>
      <c r="Z181" s="17"/>
      <c r="AA181" s="17"/>
      <c r="AB181" s="17"/>
      <c r="AC181" s="17"/>
      <c r="AD181" s="17"/>
      <c r="AE181" s="17"/>
      <c r="AF181" s="17"/>
      <c r="AG181" s="17"/>
      <c r="AH181" s="17"/>
      <c r="AI181" s="17"/>
      <c r="AJ181" s="17"/>
      <c r="AK181" s="17"/>
      <c r="AL181" s="17"/>
      <c r="AM181" s="17"/>
      <c r="AN181" s="17"/>
      <c r="AO181" s="17"/>
      <c r="AP181" s="17"/>
      <c r="AQ181" s="17"/>
    </row>
    <row r="182" spans="2:43" ht="15.95" hidden="1" customHeight="1" x14ac:dyDescent="0.25">
      <c r="B182" s="754">
        <v>84</v>
      </c>
      <c r="C182" s="17"/>
      <c r="D182" s="17"/>
      <c r="E182" s="17"/>
      <c r="F182" s="17"/>
      <c r="G182" s="17"/>
      <c r="H182" s="17"/>
      <c r="I182" s="17"/>
      <c r="J182" s="17"/>
      <c r="K182" s="17"/>
      <c r="L182" s="17"/>
      <c r="M182" s="17"/>
      <c r="N182" s="17"/>
      <c r="O182" s="17"/>
      <c r="P182" s="17"/>
      <c r="Q182" s="17"/>
      <c r="R182" s="17"/>
      <c r="S182" s="17"/>
      <c r="T182" s="17"/>
      <c r="U182" s="17"/>
      <c r="V182" s="17"/>
      <c r="W182" s="17"/>
      <c r="X182" s="17"/>
      <c r="Y182" s="17"/>
      <c r="Z182" s="17"/>
      <c r="AA182" s="17"/>
      <c r="AB182" s="17"/>
      <c r="AC182" s="17"/>
      <c r="AD182" s="17"/>
      <c r="AE182" s="17"/>
      <c r="AF182" s="17"/>
      <c r="AG182" s="17"/>
      <c r="AH182" s="17"/>
      <c r="AI182" s="17"/>
      <c r="AJ182" s="17"/>
      <c r="AK182" s="17"/>
      <c r="AL182" s="17"/>
      <c r="AM182" s="17"/>
      <c r="AN182" s="17"/>
      <c r="AO182" s="17"/>
      <c r="AP182" s="17"/>
      <c r="AQ182" s="17"/>
    </row>
    <row r="183" spans="2:43" ht="15.95" hidden="1" customHeight="1" x14ac:dyDescent="0.25">
      <c r="B183" s="754"/>
      <c r="C183" s="17"/>
      <c r="D183" s="17"/>
      <c r="E183" s="17"/>
      <c r="F183" s="17"/>
      <c r="G183" s="17"/>
      <c r="H183" s="17"/>
      <c r="I183" s="17"/>
      <c r="J183" s="17"/>
      <c r="K183" s="17"/>
      <c r="L183" s="17"/>
      <c r="M183" s="17"/>
      <c r="N183" s="17"/>
      <c r="O183" s="17"/>
      <c r="P183" s="17"/>
      <c r="Q183" s="17"/>
      <c r="R183" s="17"/>
      <c r="S183" s="17"/>
      <c r="T183" s="17"/>
      <c r="U183" s="17"/>
      <c r="V183" s="17"/>
      <c r="W183" s="17"/>
      <c r="X183" s="17"/>
      <c r="Y183" s="17"/>
      <c r="Z183" s="17"/>
      <c r="AA183" s="17"/>
      <c r="AB183" s="17"/>
      <c r="AC183" s="17"/>
      <c r="AD183" s="17"/>
      <c r="AE183" s="17"/>
      <c r="AF183" s="17"/>
      <c r="AG183" s="17"/>
      <c r="AH183" s="17"/>
      <c r="AI183" s="17"/>
      <c r="AJ183" s="17"/>
      <c r="AK183" s="17"/>
      <c r="AL183" s="17"/>
      <c r="AM183" s="17"/>
      <c r="AN183" s="17"/>
      <c r="AO183" s="17"/>
      <c r="AP183" s="17"/>
      <c r="AQ183" s="17"/>
    </row>
    <row r="184" spans="2:43" ht="15.95" hidden="1" customHeight="1" x14ac:dyDescent="0.25">
      <c r="B184" s="754">
        <v>85</v>
      </c>
      <c r="C184" s="17"/>
      <c r="D184" s="17"/>
      <c r="E184" s="17"/>
      <c r="F184" s="17"/>
      <c r="G184" s="17"/>
      <c r="H184" s="17"/>
      <c r="I184" s="17"/>
      <c r="J184" s="17"/>
      <c r="K184" s="17"/>
      <c r="L184" s="17"/>
      <c r="M184" s="17"/>
      <c r="N184" s="17"/>
      <c r="O184" s="17"/>
      <c r="P184" s="17"/>
      <c r="Q184" s="17"/>
      <c r="R184" s="17"/>
      <c r="S184" s="17"/>
      <c r="T184" s="17"/>
      <c r="U184" s="17"/>
      <c r="V184" s="17"/>
      <c r="W184" s="17"/>
      <c r="X184" s="17"/>
      <c r="Y184" s="17"/>
      <c r="Z184" s="17"/>
      <c r="AA184" s="17"/>
      <c r="AB184" s="17"/>
      <c r="AC184" s="17"/>
      <c r="AD184" s="17"/>
      <c r="AE184" s="17"/>
      <c r="AF184" s="17"/>
      <c r="AG184" s="17"/>
      <c r="AH184" s="17"/>
      <c r="AI184" s="17"/>
      <c r="AJ184" s="17"/>
      <c r="AK184" s="17"/>
      <c r="AL184" s="17"/>
      <c r="AM184" s="17"/>
      <c r="AN184" s="17"/>
      <c r="AO184" s="17"/>
      <c r="AP184" s="17"/>
      <c r="AQ184" s="17"/>
    </row>
    <row r="185" spans="2:43" ht="15.95" hidden="1" customHeight="1" x14ac:dyDescent="0.25">
      <c r="B185" s="754"/>
      <c r="C185" s="17"/>
      <c r="D185" s="17"/>
      <c r="E185" s="17"/>
      <c r="F185" s="17"/>
      <c r="G185" s="17"/>
      <c r="H185" s="17"/>
      <c r="I185" s="17"/>
      <c r="J185" s="17"/>
      <c r="K185" s="17"/>
      <c r="L185" s="17"/>
      <c r="M185" s="17"/>
      <c r="N185" s="17"/>
      <c r="O185" s="17"/>
      <c r="P185" s="17"/>
      <c r="Q185" s="17"/>
      <c r="R185" s="17"/>
      <c r="S185" s="17"/>
      <c r="T185" s="17"/>
      <c r="U185" s="17"/>
      <c r="V185" s="17"/>
      <c r="W185" s="17"/>
      <c r="X185" s="17"/>
      <c r="Y185" s="17"/>
      <c r="Z185" s="17"/>
      <c r="AA185" s="17"/>
      <c r="AB185" s="17"/>
      <c r="AC185" s="17"/>
      <c r="AD185" s="17"/>
      <c r="AE185" s="17"/>
      <c r="AF185" s="17"/>
      <c r="AG185" s="17"/>
      <c r="AH185" s="17"/>
      <c r="AI185" s="17"/>
      <c r="AJ185" s="17"/>
      <c r="AK185" s="17"/>
      <c r="AL185" s="17"/>
      <c r="AM185" s="17"/>
      <c r="AN185" s="17"/>
      <c r="AO185" s="17"/>
      <c r="AP185" s="17"/>
      <c r="AQ185" s="17"/>
    </row>
    <row r="186" spans="2:43" ht="15.95" hidden="1" customHeight="1" x14ac:dyDescent="0.25">
      <c r="B186" s="754">
        <v>86</v>
      </c>
      <c r="C186" s="17"/>
      <c r="D186" s="17"/>
      <c r="E186" s="17"/>
      <c r="F186" s="17"/>
      <c r="G186" s="17"/>
      <c r="H186" s="17"/>
      <c r="I186" s="17"/>
      <c r="J186" s="17"/>
      <c r="K186" s="17"/>
      <c r="L186" s="17"/>
      <c r="M186" s="17"/>
      <c r="N186" s="17"/>
      <c r="O186" s="17"/>
      <c r="P186" s="17"/>
      <c r="Q186" s="17"/>
      <c r="R186" s="17"/>
      <c r="S186" s="17"/>
      <c r="T186" s="17"/>
      <c r="U186" s="17"/>
      <c r="V186" s="17"/>
      <c r="W186" s="17"/>
      <c r="X186" s="17"/>
      <c r="Y186" s="17"/>
      <c r="Z186" s="17"/>
      <c r="AA186" s="17"/>
      <c r="AB186" s="17"/>
      <c r="AC186" s="17"/>
      <c r="AD186" s="17"/>
      <c r="AE186" s="17"/>
      <c r="AF186" s="17"/>
      <c r="AG186" s="17"/>
      <c r="AH186" s="17"/>
      <c r="AI186" s="17"/>
      <c r="AJ186" s="17"/>
      <c r="AK186" s="17"/>
      <c r="AL186" s="17"/>
      <c r="AM186" s="17"/>
      <c r="AN186" s="17"/>
      <c r="AO186" s="17"/>
      <c r="AP186" s="17"/>
      <c r="AQ186" s="17"/>
    </row>
    <row r="187" spans="2:43" ht="15.95" hidden="1" customHeight="1" x14ac:dyDescent="0.25">
      <c r="B187" s="754"/>
      <c r="C187" s="17"/>
      <c r="D187" s="17"/>
      <c r="E187" s="17"/>
      <c r="F187" s="17"/>
      <c r="G187" s="17"/>
      <c r="H187" s="17"/>
      <c r="I187" s="17"/>
      <c r="J187" s="17"/>
      <c r="K187" s="17"/>
      <c r="L187" s="17"/>
      <c r="M187" s="17"/>
      <c r="N187" s="17"/>
      <c r="O187" s="17"/>
      <c r="P187" s="17"/>
      <c r="Q187" s="17"/>
      <c r="R187" s="17"/>
      <c r="S187" s="17"/>
      <c r="T187" s="17"/>
      <c r="U187" s="17"/>
      <c r="V187" s="17"/>
      <c r="W187" s="17"/>
      <c r="X187" s="17"/>
      <c r="Y187" s="17"/>
      <c r="Z187" s="17"/>
      <c r="AA187" s="17"/>
      <c r="AB187" s="17"/>
      <c r="AC187" s="17"/>
      <c r="AD187" s="17"/>
      <c r="AE187" s="17"/>
      <c r="AF187" s="17"/>
      <c r="AG187" s="17"/>
      <c r="AH187" s="17"/>
      <c r="AI187" s="17"/>
      <c r="AJ187" s="17"/>
      <c r="AK187" s="17"/>
      <c r="AL187" s="17"/>
      <c r="AM187" s="17"/>
      <c r="AN187" s="17"/>
      <c r="AO187" s="17"/>
      <c r="AP187" s="17"/>
      <c r="AQ187" s="17"/>
    </row>
    <row r="188" spans="2:43" ht="15.95" hidden="1" customHeight="1" x14ac:dyDescent="0.25">
      <c r="B188" s="754">
        <v>87</v>
      </c>
      <c r="C188" s="17"/>
      <c r="D188" s="17"/>
      <c r="E188" s="17"/>
      <c r="F188" s="17"/>
      <c r="G188" s="17"/>
      <c r="H188" s="17"/>
      <c r="I188" s="17"/>
      <c r="J188" s="17"/>
      <c r="K188" s="17"/>
      <c r="L188" s="17"/>
      <c r="M188" s="17"/>
      <c r="N188" s="17"/>
      <c r="O188" s="17"/>
      <c r="P188" s="17"/>
      <c r="Q188" s="17"/>
      <c r="R188" s="17"/>
      <c r="S188" s="17"/>
      <c r="T188" s="17"/>
      <c r="U188" s="17"/>
      <c r="V188" s="17"/>
      <c r="W188" s="17"/>
      <c r="X188" s="17"/>
      <c r="Y188" s="17"/>
      <c r="Z188" s="17"/>
      <c r="AA188" s="17"/>
      <c r="AB188" s="17"/>
      <c r="AC188" s="17"/>
      <c r="AD188" s="17"/>
      <c r="AE188" s="17"/>
      <c r="AF188" s="17"/>
      <c r="AG188" s="17"/>
      <c r="AH188" s="17"/>
      <c r="AI188" s="17"/>
      <c r="AJ188" s="17"/>
      <c r="AK188" s="17"/>
      <c r="AL188" s="17"/>
      <c r="AM188" s="17"/>
      <c r="AN188" s="17"/>
      <c r="AO188" s="17"/>
      <c r="AP188" s="17"/>
      <c r="AQ188" s="17"/>
    </row>
    <row r="189" spans="2:43" ht="15.95" hidden="1" customHeight="1" x14ac:dyDescent="0.25">
      <c r="B189" s="754"/>
      <c r="C189" s="17"/>
      <c r="D189" s="17"/>
      <c r="E189" s="17"/>
      <c r="F189" s="17"/>
      <c r="G189" s="17"/>
      <c r="H189" s="17"/>
      <c r="I189" s="17"/>
      <c r="J189" s="17"/>
      <c r="K189" s="17"/>
      <c r="L189" s="17"/>
      <c r="M189" s="17"/>
      <c r="N189" s="17"/>
      <c r="O189" s="17"/>
      <c r="P189" s="17"/>
      <c r="Q189" s="17"/>
      <c r="R189" s="17"/>
      <c r="S189" s="17"/>
      <c r="T189" s="17"/>
      <c r="U189" s="17"/>
      <c r="V189" s="17"/>
      <c r="W189" s="17"/>
      <c r="X189" s="17"/>
      <c r="Y189" s="17"/>
      <c r="Z189" s="17"/>
      <c r="AA189" s="17"/>
      <c r="AB189" s="17"/>
      <c r="AC189" s="17"/>
      <c r="AD189" s="17"/>
      <c r="AE189" s="17"/>
      <c r="AF189" s="17"/>
      <c r="AG189" s="17"/>
      <c r="AH189" s="17"/>
      <c r="AI189" s="17"/>
      <c r="AJ189" s="17"/>
      <c r="AK189" s="17"/>
      <c r="AL189" s="17"/>
      <c r="AM189" s="17"/>
      <c r="AN189" s="17"/>
      <c r="AO189" s="17"/>
      <c r="AP189" s="17"/>
      <c r="AQ189" s="17"/>
    </row>
    <row r="190" spans="2:43" ht="15.95" hidden="1" customHeight="1" x14ac:dyDescent="0.25">
      <c r="B190" s="754">
        <v>88</v>
      </c>
      <c r="C190" s="17"/>
      <c r="D190" s="17"/>
      <c r="E190" s="17"/>
      <c r="F190" s="17"/>
      <c r="G190" s="17"/>
      <c r="H190" s="17"/>
      <c r="I190" s="17"/>
      <c r="J190" s="17"/>
      <c r="K190" s="17"/>
      <c r="L190" s="17"/>
      <c r="M190" s="17"/>
      <c r="N190" s="17"/>
      <c r="O190" s="17"/>
      <c r="P190" s="17"/>
      <c r="Q190" s="17"/>
      <c r="R190" s="17"/>
      <c r="S190" s="17"/>
      <c r="T190" s="17"/>
      <c r="U190" s="17"/>
      <c r="V190" s="17"/>
      <c r="W190" s="17"/>
      <c r="X190" s="17"/>
      <c r="Y190" s="17"/>
      <c r="Z190" s="17"/>
      <c r="AA190" s="17"/>
      <c r="AB190" s="17"/>
      <c r="AC190" s="17"/>
      <c r="AD190" s="17"/>
      <c r="AE190" s="17"/>
      <c r="AF190" s="17"/>
      <c r="AG190" s="17"/>
      <c r="AH190" s="17"/>
      <c r="AI190" s="17"/>
      <c r="AJ190" s="17"/>
      <c r="AK190" s="17"/>
      <c r="AL190" s="17"/>
      <c r="AM190" s="17"/>
      <c r="AN190" s="17"/>
      <c r="AO190" s="17"/>
      <c r="AP190" s="17"/>
      <c r="AQ190" s="17"/>
    </row>
    <row r="191" spans="2:43" ht="15.95" hidden="1" customHeight="1" x14ac:dyDescent="0.25">
      <c r="B191" s="754"/>
      <c r="C191" s="17"/>
      <c r="D191" s="17"/>
      <c r="E191" s="17"/>
      <c r="F191" s="17"/>
      <c r="G191" s="17"/>
      <c r="H191" s="17"/>
      <c r="I191" s="17"/>
      <c r="J191" s="17"/>
      <c r="K191" s="17"/>
      <c r="L191" s="17"/>
      <c r="M191" s="17"/>
      <c r="N191" s="17"/>
      <c r="O191" s="17"/>
      <c r="P191" s="17"/>
      <c r="Q191" s="17"/>
      <c r="R191" s="17"/>
      <c r="S191" s="17"/>
      <c r="T191" s="17"/>
      <c r="U191" s="17"/>
      <c r="V191" s="17"/>
      <c r="W191" s="17"/>
      <c r="X191" s="17"/>
      <c r="Y191" s="17"/>
      <c r="Z191" s="17"/>
      <c r="AA191" s="17"/>
      <c r="AB191" s="17"/>
      <c r="AC191" s="17"/>
      <c r="AD191" s="17"/>
      <c r="AE191" s="17"/>
      <c r="AF191" s="17"/>
      <c r="AG191" s="17"/>
      <c r="AH191" s="17"/>
      <c r="AI191" s="17"/>
      <c r="AJ191" s="17"/>
      <c r="AK191" s="17"/>
      <c r="AL191" s="17"/>
      <c r="AM191" s="17"/>
      <c r="AN191" s="17"/>
      <c r="AO191" s="17"/>
      <c r="AP191" s="17"/>
      <c r="AQ191" s="17"/>
    </row>
    <row r="192" spans="2:43" ht="15.95" hidden="1" customHeight="1" x14ac:dyDescent="0.25">
      <c r="B192" s="754">
        <v>89</v>
      </c>
      <c r="C192" s="17"/>
      <c r="D192" s="17"/>
      <c r="E192" s="17"/>
      <c r="F192" s="17"/>
      <c r="G192" s="17"/>
      <c r="H192" s="17"/>
      <c r="I192" s="17"/>
      <c r="J192" s="17"/>
      <c r="K192" s="17"/>
      <c r="L192" s="17"/>
      <c r="M192" s="17"/>
      <c r="N192" s="17"/>
      <c r="O192" s="17"/>
      <c r="P192" s="17"/>
      <c r="Q192" s="17"/>
      <c r="R192" s="17"/>
      <c r="S192" s="17"/>
      <c r="T192" s="17"/>
      <c r="U192" s="17"/>
      <c r="V192" s="17"/>
      <c r="W192" s="17"/>
      <c r="X192" s="17"/>
      <c r="Y192" s="17"/>
      <c r="Z192" s="17"/>
      <c r="AA192" s="17"/>
      <c r="AB192" s="17"/>
      <c r="AC192" s="17"/>
      <c r="AD192" s="17"/>
      <c r="AE192" s="17"/>
      <c r="AF192" s="17"/>
      <c r="AG192" s="17"/>
      <c r="AH192" s="17"/>
      <c r="AI192" s="17"/>
      <c r="AJ192" s="17"/>
      <c r="AK192" s="17"/>
      <c r="AL192" s="17"/>
      <c r="AM192" s="17"/>
      <c r="AN192" s="17"/>
      <c r="AO192" s="17"/>
      <c r="AP192" s="17"/>
      <c r="AQ192" s="17"/>
    </row>
    <row r="193" spans="2:48" ht="15.95" hidden="1" customHeight="1" x14ac:dyDescent="0.25">
      <c r="B193" s="754"/>
      <c r="C193" s="17"/>
      <c r="D193" s="17"/>
      <c r="E193" s="17"/>
      <c r="F193" s="17"/>
      <c r="G193" s="17"/>
      <c r="H193" s="17"/>
      <c r="I193" s="17"/>
      <c r="J193" s="17"/>
      <c r="K193" s="17"/>
      <c r="L193" s="17"/>
      <c r="M193" s="17"/>
      <c r="N193" s="17"/>
      <c r="O193" s="17"/>
      <c r="P193" s="17"/>
      <c r="Q193" s="17"/>
      <c r="R193" s="17"/>
      <c r="S193" s="17"/>
      <c r="T193" s="17"/>
      <c r="U193" s="17"/>
      <c r="V193" s="17"/>
      <c r="W193" s="17"/>
      <c r="X193" s="17"/>
      <c r="Y193" s="17"/>
      <c r="Z193" s="17"/>
      <c r="AA193" s="17"/>
      <c r="AB193" s="17"/>
      <c r="AC193" s="17"/>
      <c r="AD193" s="17"/>
      <c r="AE193" s="17"/>
      <c r="AF193" s="17"/>
      <c r="AG193" s="17"/>
      <c r="AH193" s="17"/>
      <c r="AI193" s="17"/>
      <c r="AJ193" s="17"/>
      <c r="AK193" s="17"/>
      <c r="AL193" s="17"/>
      <c r="AM193" s="17"/>
      <c r="AN193" s="17"/>
      <c r="AO193" s="17"/>
      <c r="AP193" s="17"/>
      <c r="AQ193" s="17"/>
    </row>
    <row r="194" spans="2:48" ht="15.95" hidden="1" customHeight="1" x14ac:dyDescent="0.25">
      <c r="B194" s="754">
        <v>90</v>
      </c>
      <c r="C194" s="17"/>
      <c r="D194" s="17"/>
      <c r="E194" s="17"/>
      <c r="F194" s="17"/>
      <c r="G194" s="17"/>
      <c r="H194" s="17"/>
      <c r="I194" s="17"/>
      <c r="J194" s="17"/>
      <c r="K194" s="17"/>
      <c r="L194" s="17"/>
      <c r="M194" s="17"/>
      <c r="N194" s="17"/>
      <c r="O194" s="17"/>
      <c r="P194" s="17"/>
      <c r="Q194" s="17"/>
      <c r="R194" s="17"/>
      <c r="S194" s="17"/>
      <c r="T194" s="17"/>
      <c r="U194" s="17"/>
      <c r="V194" s="17"/>
      <c r="W194" s="17"/>
      <c r="X194" s="17"/>
      <c r="Y194" s="17"/>
      <c r="Z194" s="17"/>
      <c r="AA194" s="17"/>
      <c r="AB194" s="17"/>
      <c r="AC194" s="17"/>
      <c r="AD194" s="17"/>
      <c r="AE194" s="17"/>
      <c r="AF194" s="17"/>
      <c r="AG194" s="17"/>
      <c r="AH194" s="17"/>
      <c r="AI194" s="17"/>
      <c r="AJ194" s="17"/>
      <c r="AK194" s="17"/>
      <c r="AL194" s="17"/>
      <c r="AM194" s="17"/>
      <c r="AN194" s="17"/>
      <c r="AO194" s="17"/>
      <c r="AP194" s="17"/>
      <c r="AQ194" s="17"/>
    </row>
    <row r="195" spans="2:48" ht="15.95" hidden="1" customHeight="1" x14ac:dyDescent="0.25">
      <c r="B195" s="754"/>
      <c r="C195" s="17"/>
      <c r="D195" s="17"/>
      <c r="E195" s="17"/>
      <c r="F195" s="17"/>
      <c r="G195" s="17"/>
      <c r="H195" s="17"/>
      <c r="I195" s="17"/>
      <c r="J195" s="17"/>
      <c r="K195" s="17"/>
      <c r="L195" s="17"/>
      <c r="M195" s="17"/>
      <c r="N195" s="17"/>
      <c r="O195" s="17"/>
      <c r="P195" s="17"/>
      <c r="Q195" s="17"/>
      <c r="R195" s="17"/>
      <c r="S195" s="17"/>
      <c r="T195" s="17"/>
      <c r="U195" s="17"/>
      <c r="V195" s="17"/>
      <c r="W195" s="17"/>
      <c r="X195" s="17"/>
      <c r="Y195" s="17"/>
      <c r="Z195" s="17"/>
      <c r="AA195" s="17"/>
      <c r="AB195" s="17"/>
      <c r="AC195" s="17"/>
      <c r="AD195" s="17"/>
      <c r="AE195" s="17"/>
      <c r="AF195" s="17"/>
      <c r="AG195" s="17"/>
      <c r="AH195" s="17"/>
      <c r="AI195" s="17"/>
      <c r="AJ195" s="17"/>
      <c r="AK195" s="17"/>
      <c r="AL195" s="17"/>
      <c r="AM195" s="17"/>
      <c r="AN195" s="17"/>
      <c r="AO195" s="17"/>
      <c r="AP195" s="17"/>
      <c r="AQ195" s="17"/>
    </row>
    <row r="196" spans="2:48" ht="15.95" hidden="1" customHeight="1" x14ac:dyDescent="0.25">
      <c r="B196" s="754">
        <v>91</v>
      </c>
      <c r="C196" s="17"/>
      <c r="D196" s="17"/>
      <c r="E196" s="17"/>
      <c r="F196" s="17"/>
      <c r="G196" s="17"/>
      <c r="H196" s="17"/>
      <c r="I196" s="17"/>
      <c r="J196" s="17"/>
      <c r="K196" s="17"/>
      <c r="L196" s="17"/>
      <c r="M196" s="17"/>
      <c r="N196" s="17"/>
      <c r="O196" s="17"/>
      <c r="P196" s="17"/>
      <c r="Q196" s="17"/>
      <c r="R196" s="17"/>
      <c r="S196" s="17"/>
      <c r="T196" s="17"/>
      <c r="U196" s="17"/>
      <c r="V196" s="17"/>
      <c r="W196" s="17"/>
      <c r="X196" s="17"/>
      <c r="Y196" s="17"/>
      <c r="Z196" s="17"/>
      <c r="AA196" s="17"/>
      <c r="AB196" s="17"/>
      <c r="AC196" s="17"/>
      <c r="AD196" s="17"/>
      <c r="AE196" s="17"/>
      <c r="AF196" s="17"/>
      <c r="AG196" s="17"/>
      <c r="AH196" s="17"/>
      <c r="AI196" s="17"/>
      <c r="AJ196" s="17"/>
      <c r="AK196" s="17"/>
      <c r="AL196" s="17"/>
      <c r="AM196" s="17"/>
      <c r="AN196" s="17"/>
      <c r="AO196" s="17"/>
      <c r="AP196" s="17"/>
      <c r="AQ196" s="17"/>
    </row>
    <row r="197" spans="2:48" ht="15.95" hidden="1" customHeight="1" x14ac:dyDescent="0.25">
      <c r="B197" s="754"/>
      <c r="C197" s="17"/>
      <c r="D197" s="17"/>
      <c r="E197" s="17"/>
      <c r="F197" s="17"/>
      <c r="G197" s="17"/>
      <c r="H197" s="17"/>
      <c r="I197" s="17"/>
      <c r="J197" s="17"/>
      <c r="K197" s="17"/>
      <c r="L197" s="17"/>
      <c r="M197" s="17"/>
      <c r="N197" s="17"/>
      <c r="O197" s="17"/>
      <c r="P197" s="17"/>
      <c r="Q197" s="17"/>
      <c r="R197" s="17"/>
      <c r="S197" s="17"/>
      <c r="T197" s="17"/>
      <c r="U197" s="17"/>
      <c r="V197" s="17"/>
      <c r="W197" s="17"/>
      <c r="X197" s="17"/>
      <c r="Y197" s="17"/>
      <c r="Z197" s="17"/>
      <c r="AA197" s="17"/>
      <c r="AB197" s="17"/>
      <c r="AC197" s="17"/>
      <c r="AD197" s="17"/>
      <c r="AE197" s="17"/>
      <c r="AF197" s="17"/>
      <c r="AG197" s="17"/>
      <c r="AH197" s="17"/>
      <c r="AI197" s="17"/>
      <c r="AJ197" s="17"/>
      <c r="AK197" s="17"/>
      <c r="AL197" s="17"/>
      <c r="AM197" s="17"/>
      <c r="AN197" s="17"/>
      <c r="AO197" s="17"/>
      <c r="AP197" s="17"/>
      <c r="AQ197" s="17"/>
    </row>
    <row r="198" spans="2:48" ht="15.95" hidden="1" customHeight="1" x14ac:dyDescent="0.25">
      <c r="B198" s="754">
        <v>92</v>
      </c>
      <c r="C198" s="17"/>
      <c r="D198" s="17"/>
      <c r="E198" s="17"/>
      <c r="F198" s="17"/>
      <c r="G198" s="17"/>
      <c r="H198" s="17"/>
      <c r="I198" s="17"/>
      <c r="J198" s="17"/>
      <c r="K198" s="17"/>
      <c r="L198" s="17"/>
      <c r="M198" s="17"/>
      <c r="N198" s="17"/>
      <c r="O198" s="17"/>
      <c r="P198" s="17"/>
      <c r="Q198" s="17"/>
      <c r="R198" s="17"/>
      <c r="S198" s="17"/>
      <c r="T198" s="17"/>
      <c r="U198" s="17"/>
      <c r="V198" s="17"/>
      <c r="W198" s="17"/>
      <c r="X198" s="17"/>
      <c r="Y198" s="17"/>
      <c r="Z198" s="17"/>
      <c r="AA198" s="17"/>
      <c r="AB198" s="17"/>
      <c r="AC198" s="17"/>
      <c r="AD198" s="17"/>
      <c r="AE198" s="17"/>
      <c r="AF198" s="17"/>
      <c r="AG198" s="17"/>
      <c r="AH198" s="17"/>
      <c r="AI198" s="17"/>
      <c r="AJ198" s="17"/>
      <c r="AK198" s="17"/>
      <c r="AL198" s="17"/>
      <c r="AM198" s="17"/>
      <c r="AN198" s="17"/>
      <c r="AO198" s="17"/>
      <c r="AP198" s="17"/>
      <c r="AQ198" s="17"/>
    </row>
    <row r="199" spans="2:48" ht="15.95" hidden="1" customHeight="1" x14ac:dyDescent="0.25">
      <c r="B199" s="754"/>
      <c r="C199" s="17"/>
      <c r="D199" s="17"/>
      <c r="E199" s="17"/>
      <c r="F199" s="17"/>
      <c r="G199" s="17"/>
      <c r="H199" s="17"/>
      <c r="I199" s="17"/>
      <c r="J199" s="17"/>
      <c r="K199" s="17"/>
      <c r="L199" s="17"/>
      <c r="M199" s="17"/>
      <c r="N199" s="17"/>
      <c r="O199" s="17"/>
      <c r="P199" s="17"/>
      <c r="Q199" s="17"/>
      <c r="R199" s="17"/>
      <c r="S199" s="17"/>
      <c r="T199" s="17"/>
      <c r="U199" s="17"/>
      <c r="V199" s="17"/>
      <c r="W199" s="17"/>
      <c r="X199" s="17"/>
      <c r="Y199" s="17"/>
      <c r="Z199" s="17"/>
      <c r="AA199" s="17"/>
      <c r="AB199" s="17"/>
      <c r="AC199" s="17"/>
      <c r="AD199" s="17"/>
      <c r="AE199" s="17"/>
      <c r="AF199" s="17"/>
      <c r="AG199" s="17"/>
      <c r="AH199" s="17"/>
      <c r="AI199" s="17"/>
      <c r="AJ199" s="17"/>
      <c r="AK199" s="17"/>
      <c r="AL199" s="17"/>
      <c r="AM199" s="17"/>
      <c r="AN199" s="17"/>
      <c r="AO199" s="17"/>
      <c r="AP199" s="17"/>
      <c r="AQ199" s="17"/>
    </row>
    <row r="200" spans="2:48" ht="15.95" customHeight="1" x14ac:dyDescent="0.25">
      <c r="B200" s="464" t="str">
        <f>FOOT1</f>
        <v>Ameren Missouri BizSavers program</v>
      </c>
      <c r="C200" s="464"/>
      <c r="D200" s="464"/>
      <c r="E200" s="464"/>
      <c r="F200" s="464"/>
      <c r="G200" s="464"/>
      <c r="H200" s="464"/>
      <c r="I200" s="464"/>
      <c r="J200" s="464"/>
      <c r="K200" s="464"/>
      <c r="L200" s="464"/>
      <c r="M200" s="537" t="str">
        <f>FOOTDISCLAIM</f>
        <v/>
      </c>
      <c r="N200" s="537"/>
      <c r="O200" s="537"/>
      <c r="P200" s="537"/>
      <c r="Q200" s="537"/>
      <c r="R200" s="537"/>
      <c r="S200" s="537"/>
      <c r="T200" s="537"/>
      <c r="U200" s="537"/>
      <c r="V200" s="537"/>
      <c r="W200" s="537"/>
      <c r="X200" s="537"/>
      <c r="Y200" s="537"/>
      <c r="Z200" s="537"/>
      <c r="AA200" s="537"/>
      <c r="AB200" s="537"/>
      <c r="AC200" s="537"/>
      <c r="AD200" s="537"/>
      <c r="AE200" s="537"/>
      <c r="AF200" s="537"/>
      <c r="AG200" s="537"/>
      <c r="AH200" s="464"/>
      <c r="AI200" s="464"/>
      <c r="AJ200" s="464"/>
      <c r="AK200" s="464"/>
      <c r="AL200" s="464"/>
      <c r="AM200" s="464"/>
      <c r="AN200" s="464"/>
      <c r="AO200" s="464"/>
      <c r="AP200" s="464"/>
      <c r="AQ200" s="464"/>
      <c r="AR200" s="465" t="str">
        <f>FOOT4</f>
        <v/>
      </c>
      <c r="AU200" s="794">
        <f>SUM(AU16:AU199)</f>
        <v>0</v>
      </c>
      <c r="AV200" s="796">
        <f>SUM(AV16:AV199)</f>
        <v>0</v>
      </c>
    </row>
    <row r="201" spans="2:48" ht="15.95" customHeight="1" x14ac:dyDescent="0.25">
      <c r="B201" s="464" t="str">
        <f>FOOT2</f>
        <v>Toll-Free 866-941-7299</v>
      </c>
      <c r="C201" s="464"/>
      <c r="D201" s="464"/>
      <c r="E201" s="464"/>
      <c r="F201" s="464"/>
      <c r="G201" s="464"/>
      <c r="H201" s="464"/>
      <c r="I201" s="464"/>
      <c r="J201" s="464"/>
      <c r="K201" s="464"/>
      <c r="L201" s="464"/>
      <c r="M201" s="537"/>
      <c r="N201" s="537"/>
      <c r="O201" s="537"/>
      <c r="P201" s="537"/>
      <c r="Q201" s="537"/>
      <c r="R201" s="537"/>
      <c r="S201" s="537"/>
      <c r="T201" s="537"/>
      <c r="U201" s="537"/>
      <c r="V201" s="537"/>
      <c r="W201" s="537"/>
      <c r="X201" s="537"/>
      <c r="Y201" s="537"/>
      <c r="Z201" s="537"/>
      <c r="AA201" s="537"/>
      <c r="AB201" s="537"/>
      <c r="AC201" s="537"/>
      <c r="AD201" s="537"/>
      <c r="AE201" s="537"/>
      <c r="AF201" s="537"/>
      <c r="AG201" s="537"/>
      <c r="AH201" s="464"/>
      <c r="AI201" s="464"/>
      <c r="AJ201" s="464"/>
      <c r="AK201" s="464"/>
      <c r="AL201" s="464"/>
      <c r="AM201" s="464"/>
      <c r="AN201" s="464"/>
      <c r="AO201" s="464"/>
      <c r="AP201" s="464"/>
      <c r="AQ201" s="464"/>
      <c r="AR201" s="465" t="str">
        <f>FOOT5</f>
        <v/>
      </c>
      <c r="AU201" s="795"/>
      <c r="AV201" s="797"/>
    </row>
    <row r="202" spans="2:48" ht="15.95" customHeight="1" x14ac:dyDescent="0.25">
      <c r="B202" s="466" t="str">
        <f>FOOT3</f>
        <v>BizSavers@ameren.com</v>
      </c>
      <c r="C202" s="464"/>
      <c r="D202" s="464"/>
      <c r="E202" s="464"/>
      <c r="F202" s="464"/>
      <c r="G202" s="464"/>
      <c r="H202" s="464"/>
      <c r="I202" s="464"/>
      <c r="J202" s="464"/>
      <c r="K202" s="464"/>
      <c r="L202" s="464"/>
      <c r="M202" s="467"/>
      <c r="N202" s="464"/>
      <c r="O202" s="464"/>
      <c r="P202" s="467"/>
      <c r="Q202" s="467"/>
      <c r="R202" s="467"/>
      <c r="S202" s="467"/>
      <c r="T202" s="467"/>
      <c r="U202" s="467"/>
      <c r="V202" s="467"/>
      <c r="W202" s="468" t="str">
        <f>VERSION</f>
        <v>EMS v2.0.0</v>
      </c>
      <c r="X202" s="467"/>
      <c r="Y202" s="467"/>
      <c r="Z202" s="467"/>
      <c r="AA202" s="467"/>
      <c r="AB202" s="467"/>
      <c r="AC202" s="467"/>
      <c r="AD202" s="467"/>
      <c r="AE202" s="464"/>
      <c r="AF202" s="464"/>
      <c r="AG202" s="464"/>
      <c r="AH202" s="464"/>
      <c r="AI202" s="464"/>
      <c r="AJ202" s="464"/>
      <c r="AK202" s="464"/>
      <c r="AL202" s="464"/>
      <c r="AM202" s="464"/>
      <c r="AN202" s="464"/>
      <c r="AO202" s="464"/>
      <c r="AP202" s="464"/>
      <c r="AQ202" s="464"/>
      <c r="AR202" s="465" t="str">
        <f>FOOT6</f>
        <v>Product of Lockheed Martin Energy</v>
      </c>
    </row>
    <row r="203" spans="2:48" ht="15" hidden="1" customHeight="1" x14ac:dyDescent="0.25"/>
  </sheetData>
  <sheetProtection algorithmName="SHA-512" hashValue="xx2hwwT7yGmUOKtzZNX+W1yY/7Oguz9Xca4LOes6eod/HF2H5SHajS0GwZsvqYaA5iweNGh82VgzgD3KD580mA==" saltValue="KR4/IxeZWh221Ppc3JaBVA==" spinCount="100000" sheet="1" objects="1" scenarios="1" selectLockedCells="1"/>
  <mergeCells count="316">
    <mergeCell ref="AU44:AU45"/>
    <mergeCell ref="AV44:AV45"/>
    <mergeCell ref="AU200:AU201"/>
    <mergeCell ref="AV200:AV201"/>
    <mergeCell ref="AU34:AU35"/>
    <mergeCell ref="AV34:AV35"/>
    <mergeCell ref="AU36:AU37"/>
    <mergeCell ref="AV36:AV37"/>
    <mergeCell ref="AU38:AU39"/>
    <mergeCell ref="AV38:AV39"/>
    <mergeCell ref="AU40:AU41"/>
    <mergeCell ref="AV40:AV41"/>
    <mergeCell ref="AU42:AU43"/>
    <mergeCell ref="AV42:AV43"/>
    <mergeCell ref="AU24:AU25"/>
    <mergeCell ref="AV24:AV25"/>
    <mergeCell ref="AU26:AU27"/>
    <mergeCell ref="AV26:AV27"/>
    <mergeCell ref="AU28:AU29"/>
    <mergeCell ref="AV28:AV29"/>
    <mergeCell ref="AU30:AU31"/>
    <mergeCell ref="AV30:AV31"/>
    <mergeCell ref="AU32:AU33"/>
    <mergeCell ref="AV32:AV33"/>
    <mergeCell ref="AU14:AU15"/>
    <mergeCell ref="AV14:AV15"/>
    <mergeCell ref="AU16:AU17"/>
    <mergeCell ref="AV16:AV17"/>
    <mergeCell ref="AU18:AU19"/>
    <mergeCell ref="AV18:AV19"/>
    <mergeCell ref="AU20:AU21"/>
    <mergeCell ref="AV20:AV21"/>
    <mergeCell ref="AU22:AU23"/>
    <mergeCell ref="AV22:AV23"/>
    <mergeCell ref="B16:B17"/>
    <mergeCell ref="R11:U11"/>
    <mergeCell ref="V11:Y11"/>
    <mergeCell ref="Z11:AC11"/>
    <mergeCell ref="C14:M15"/>
    <mergeCell ref="N14:S15"/>
    <mergeCell ref="T14:U15"/>
    <mergeCell ref="V14:W15"/>
    <mergeCell ref="X14:AA15"/>
    <mergeCell ref="AB14:AD15"/>
    <mergeCell ref="C16:M17"/>
    <mergeCell ref="N16:S17"/>
    <mergeCell ref="T16:U17"/>
    <mergeCell ref="V16:W17"/>
    <mergeCell ref="X16:AA17"/>
    <mergeCell ref="AB16:AD17"/>
    <mergeCell ref="R12:U13"/>
    <mergeCell ref="V12:Y13"/>
    <mergeCell ref="Z12:AC13"/>
    <mergeCell ref="B40:B41"/>
    <mergeCell ref="B18:B19"/>
    <mergeCell ref="B20:B21"/>
    <mergeCell ref="B22:B23"/>
    <mergeCell ref="B24:B25"/>
    <mergeCell ref="B26:B27"/>
    <mergeCell ref="B28:B29"/>
    <mergeCell ref="B30:B31"/>
    <mergeCell ref="B32:B33"/>
    <mergeCell ref="B34:B35"/>
    <mergeCell ref="B36:B37"/>
    <mergeCell ref="B38:B39"/>
    <mergeCell ref="B64:B65"/>
    <mergeCell ref="B42:B43"/>
    <mergeCell ref="B44:B45"/>
    <mergeCell ref="B46:B47"/>
    <mergeCell ref="B48:B49"/>
    <mergeCell ref="B50:B51"/>
    <mergeCell ref="B52:B53"/>
    <mergeCell ref="B54:B55"/>
    <mergeCell ref="B56:B57"/>
    <mergeCell ref="B58:B59"/>
    <mergeCell ref="B60:B61"/>
    <mergeCell ref="B62:B63"/>
    <mergeCell ref="B88:B89"/>
    <mergeCell ref="B66:B67"/>
    <mergeCell ref="B68:B69"/>
    <mergeCell ref="B70:B71"/>
    <mergeCell ref="B72:B73"/>
    <mergeCell ref="B74:B75"/>
    <mergeCell ref="B76:B77"/>
    <mergeCell ref="B78:B79"/>
    <mergeCell ref="B80:B81"/>
    <mergeCell ref="B82:B83"/>
    <mergeCell ref="B84:B85"/>
    <mergeCell ref="B86:B87"/>
    <mergeCell ref="B112:B113"/>
    <mergeCell ref="B90:B91"/>
    <mergeCell ref="B92:B93"/>
    <mergeCell ref="B94:B95"/>
    <mergeCell ref="B96:B97"/>
    <mergeCell ref="B98:B99"/>
    <mergeCell ref="B100:B101"/>
    <mergeCell ref="B102:B103"/>
    <mergeCell ref="B104:B105"/>
    <mergeCell ref="B106:B107"/>
    <mergeCell ref="B108:B109"/>
    <mergeCell ref="B110:B111"/>
    <mergeCell ref="B136:B137"/>
    <mergeCell ref="B114:B115"/>
    <mergeCell ref="B116:B117"/>
    <mergeCell ref="B118:B119"/>
    <mergeCell ref="B120:B121"/>
    <mergeCell ref="B122:B123"/>
    <mergeCell ref="B124:B125"/>
    <mergeCell ref="B126:B127"/>
    <mergeCell ref="B128:B129"/>
    <mergeCell ref="B130:B131"/>
    <mergeCell ref="B132:B133"/>
    <mergeCell ref="B134:B135"/>
    <mergeCell ref="B182:B183"/>
    <mergeCell ref="B160:B161"/>
    <mergeCell ref="B138:B139"/>
    <mergeCell ref="B140:B141"/>
    <mergeCell ref="B142:B143"/>
    <mergeCell ref="B144:B145"/>
    <mergeCell ref="B146:B147"/>
    <mergeCell ref="B148:B149"/>
    <mergeCell ref="B150:B151"/>
    <mergeCell ref="B152:B153"/>
    <mergeCell ref="B154:B155"/>
    <mergeCell ref="B156:B157"/>
    <mergeCell ref="B158:B159"/>
    <mergeCell ref="AE14:AF15"/>
    <mergeCell ref="AG14:AH15"/>
    <mergeCell ref="AI14:AJ15"/>
    <mergeCell ref="AK14:AN15"/>
    <mergeCell ref="AO14:AQ15"/>
    <mergeCell ref="M200:AG201"/>
    <mergeCell ref="B198:B199"/>
    <mergeCell ref="B186:B187"/>
    <mergeCell ref="B188:B189"/>
    <mergeCell ref="B190:B191"/>
    <mergeCell ref="B192:B193"/>
    <mergeCell ref="B194:B195"/>
    <mergeCell ref="B196:B197"/>
    <mergeCell ref="B184:B185"/>
    <mergeCell ref="B162:B163"/>
    <mergeCell ref="B164:B165"/>
    <mergeCell ref="B166:B167"/>
    <mergeCell ref="B168:B169"/>
    <mergeCell ref="B170:B171"/>
    <mergeCell ref="B172:B173"/>
    <mergeCell ref="B174:B175"/>
    <mergeCell ref="B176:B177"/>
    <mergeCell ref="B178:B179"/>
    <mergeCell ref="B180:B181"/>
    <mergeCell ref="AE16:AF17"/>
    <mergeCell ref="AG16:AH17"/>
    <mergeCell ref="AI16:AJ17"/>
    <mergeCell ref="AK16:AN17"/>
    <mergeCell ref="AO16:AQ17"/>
    <mergeCell ref="C18:M19"/>
    <mergeCell ref="N18:S19"/>
    <mergeCell ref="T18:U19"/>
    <mergeCell ref="V18:W19"/>
    <mergeCell ref="X18:AA19"/>
    <mergeCell ref="AB18:AD19"/>
    <mergeCell ref="AE18:AF19"/>
    <mergeCell ref="AG18:AH19"/>
    <mergeCell ref="AI18:AJ19"/>
    <mergeCell ref="AK18:AN19"/>
    <mergeCell ref="AO18:AQ19"/>
    <mergeCell ref="AK20:AN21"/>
    <mergeCell ref="AO20:AQ21"/>
    <mergeCell ref="C22:M23"/>
    <mergeCell ref="N22:S23"/>
    <mergeCell ref="T22:U23"/>
    <mergeCell ref="V22:W23"/>
    <mergeCell ref="X22:AA23"/>
    <mergeCell ref="AB22:AD23"/>
    <mergeCell ref="AE22:AF23"/>
    <mergeCell ref="AG22:AH23"/>
    <mergeCell ref="AI22:AJ23"/>
    <mergeCell ref="AK22:AN23"/>
    <mergeCell ref="AO22:AQ23"/>
    <mergeCell ref="C20:M21"/>
    <mergeCell ref="N20:S21"/>
    <mergeCell ref="T20:U21"/>
    <mergeCell ref="V20:W21"/>
    <mergeCell ref="X20:AA21"/>
    <mergeCell ref="AB20:AD21"/>
    <mergeCell ref="AE20:AF21"/>
    <mergeCell ref="AG20:AH21"/>
    <mergeCell ref="AI20:AJ21"/>
    <mergeCell ref="AK24:AN25"/>
    <mergeCell ref="AO24:AQ25"/>
    <mergeCell ref="C26:M27"/>
    <mergeCell ref="N26:S27"/>
    <mergeCell ref="T26:U27"/>
    <mergeCell ref="V26:W27"/>
    <mergeCell ref="X26:AA27"/>
    <mergeCell ref="AB26:AD27"/>
    <mergeCell ref="AE26:AF27"/>
    <mergeCell ref="AG26:AH27"/>
    <mergeCell ref="AI26:AJ27"/>
    <mergeCell ref="AK26:AN27"/>
    <mergeCell ref="AO26:AQ27"/>
    <mergeCell ref="C24:M25"/>
    <mergeCell ref="N24:S25"/>
    <mergeCell ref="T24:U25"/>
    <mergeCell ref="V24:W25"/>
    <mergeCell ref="X24:AA25"/>
    <mergeCell ref="AB24:AD25"/>
    <mergeCell ref="AE24:AF25"/>
    <mergeCell ref="AG24:AH25"/>
    <mergeCell ref="AI24:AJ25"/>
    <mergeCell ref="AO30:AQ31"/>
    <mergeCell ref="C28:M29"/>
    <mergeCell ref="N28:S29"/>
    <mergeCell ref="T28:U29"/>
    <mergeCell ref="V28:W29"/>
    <mergeCell ref="X28:AA29"/>
    <mergeCell ref="AB28:AD29"/>
    <mergeCell ref="AE28:AF29"/>
    <mergeCell ref="AG28:AH29"/>
    <mergeCell ref="AI28:AJ29"/>
    <mergeCell ref="C30:M31"/>
    <mergeCell ref="N30:S31"/>
    <mergeCell ref="T30:U31"/>
    <mergeCell ref="V30:W31"/>
    <mergeCell ref="X30:AA31"/>
    <mergeCell ref="AB30:AD31"/>
    <mergeCell ref="AE30:AF31"/>
    <mergeCell ref="AG30:AH31"/>
    <mergeCell ref="AI30:AJ31"/>
    <mergeCell ref="C32:M33"/>
    <mergeCell ref="N32:S33"/>
    <mergeCell ref="T32:U33"/>
    <mergeCell ref="V32:W33"/>
    <mergeCell ref="X32:AA33"/>
    <mergeCell ref="AB32:AD33"/>
    <mergeCell ref="AE32:AF33"/>
    <mergeCell ref="AG32:AH33"/>
    <mergeCell ref="AI32:AJ33"/>
    <mergeCell ref="C34:M35"/>
    <mergeCell ref="N34:S35"/>
    <mergeCell ref="T34:U35"/>
    <mergeCell ref="V34:W35"/>
    <mergeCell ref="X34:AA35"/>
    <mergeCell ref="AB34:AD35"/>
    <mergeCell ref="AE34:AF35"/>
    <mergeCell ref="AG34:AH35"/>
    <mergeCell ref="AI34:AJ35"/>
    <mergeCell ref="C36:M37"/>
    <mergeCell ref="N36:S37"/>
    <mergeCell ref="T36:U37"/>
    <mergeCell ref="V36:W37"/>
    <mergeCell ref="X36:AA37"/>
    <mergeCell ref="AB36:AD37"/>
    <mergeCell ref="AE36:AF37"/>
    <mergeCell ref="AG36:AH37"/>
    <mergeCell ref="AI36:AJ37"/>
    <mergeCell ref="C38:M39"/>
    <mergeCell ref="N38:S39"/>
    <mergeCell ref="T38:U39"/>
    <mergeCell ref="V38:W39"/>
    <mergeCell ref="X38:AA39"/>
    <mergeCell ref="AB38:AD39"/>
    <mergeCell ref="AE38:AF39"/>
    <mergeCell ref="AG38:AH39"/>
    <mergeCell ref="AI38:AJ39"/>
    <mergeCell ref="C40:M41"/>
    <mergeCell ref="N40:S41"/>
    <mergeCell ref="T40:U41"/>
    <mergeCell ref="V40:W41"/>
    <mergeCell ref="X40:AA41"/>
    <mergeCell ref="AB40:AD41"/>
    <mergeCell ref="AE40:AF41"/>
    <mergeCell ref="AG40:AH41"/>
    <mergeCell ref="AI40:AJ41"/>
    <mergeCell ref="C42:M43"/>
    <mergeCell ref="N42:S43"/>
    <mergeCell ref="T42:U43"/>
    <mergeCell ref="V42:W43"/>
    <mergeCell ref="X42:AA43"/>
    <mergeCell ref="AB42:AD43"/>
    <mergeCell ref="AE42:AF43"/>
    <mergeCell ref="AG42:AH43"/>
    <mergeCell ref="AI42:AJ43"/>
    <mergeCell ref="C44:M45"/>
    <mergeCell ref="N44:S45"/>
    <mergeCell ref="T44:U45"/>
    <mergeCell ref="V44:W45"/>
    <mergeCell ref="X44:AA45"/>
    <mergeCell ref="AB44:AD45"/>
    <mergeCell ref="AE44:AF45"/>
    <mergeCell ref="AG44:AH45"/>
    <mergeCell ref="AI44:AJ45"/>
    <mergeCell ref="AH1:AK1"/>
    <mergeCell ref="AL1:AP1"/>
    <mergeCell ref="AH2:AK3"/>
    <mergeCell ref="AL2:AP3"/>
    <mergeCell ref="AQ1:AR1"/>
    <mergeCell ref="AQ2:AR3"/>
    <mergeCell ref="R9:AC10"/>
    <mergeCell ref="AK44:AN45"/>
    <mergeCell ref="AO44:AQ45"/>
    <mergeCell ref="AK40:AN41"/>
    <mergeCell ref="AO40:AQ41"/>
    <mergeCell ref="AK42:AN43"/>
    <mergeCell ref="AO42:AQ43"/>
    <mergeCell ref="AK36:AN37"/>
    <mergeCell ref="AO36:AQ37"/>
    <mergeCell ref="AK38:AN39"/>
    <mergeCell ref="AO38:AQ39"/>
    <mergeCell ref="AK32:AN33"/>
    <mergeCell ref="AO32:AQ33"/>
    <mergeCell ref="AK34:AN35"/>
    <mergeCell ref="AO34:AQ35"/>
    <mergeCell ref="AK28:AN29"/>
    <mergeCell ref="AO28:AQ29"/>
    <mergeCell ref="AK30:AN31"/>
  </mergeCells>
  <conditionalFormatting sqref="AQ2:AR3">
    <cfRule type="cellIs" dxfId="231" priority="3" operator="equal">
      <formula>1</formula>
    </cfRule>
    <cfRule type="cellIs" dxfId="230" priority="4" operator="between">
      <formula>0.51</formula>
      <formula>0.99</formula>
    </cfRule>
    <cfRule type="cellIs" dxfId="229" priority="5" operator="lessThanOrEqual">
      <formula>0.5</formula>
    </cfRule>
  </conditionalFormatting>
  <conditionalFormatting sqref="AH2 AL2">
    <cfRule type="expression" dxfId="228" priority="1">
      <formula>PROJSTATUS=PROJSTATELI</formula>
    </cfRule>
    <cfRule type="expression" dxfId="227" priority="2">
      <formula>PROJSTATUS=PROJSTATREVIEW</formula>
    </cfRule>
    <cfRule type="expression" dxfId="226" priority="6">
      <formula>PROJSTATUS=PROJSTATPREAPPROVE</formula>
    </cfRule>
    <cfRule type="expression" dxfId="225" priority="7">
      <formula>PROJSTATUS=PROJSTATSTANDARD</formula>
    </cfRule>
    <cfRule type="expression" dxfId="224" priority="8">
      <formula>PROJSTATUS=PROJSTATEXP</formula>
    </cfRule>
  </conditionalFormatting>
  <dataValidations count="4">
    <dataValidation type="list" allowBlank="1" showInputMessage="1" showErrorMessage="1" sqref="C36:M45">
      <formula1>PMEKITCHENEFF1</formula1>
    </dataValidation>
    <dataValidation type="whole" allowBlank="1" showInputMessage="1" showErrorMessage="1" error="Please enter a numerical value" prompt="Reference the &quot;Unit of Measure&quot; column to ensure you enter the correct value based on unit type." sqref="V16:W45">
      <formula1>0</formula1>
      <formula2>99999</formula2>
    </dataValidation>
    <dataValidation type="decimal" allowBlank="1" showInputMessage="1" showErrorMessage="1" error="Please enter a numerical value" sqref="AE16:AH45">
      <formula1>0</formula1>
      <formula2>999999</formula2>
    </dataValidation>
    <dataValidation type="list" allowBlank="1" showInputMessage="1" showErrorMessage="1" sqref="C16:M35">
      <formula1>PMEREFRIEFF1</formula1>
    </dataValidation>
  </dataValidations>
  <hyperlinks>
    <hyperlink ref="B202" r:id="rId1" display="NIPSCO.Savings@LMCO.com"/>
  </hyperlinks>
  <pageMargins left="0.25" right="0.25" top="0.25" bottom="0.25" header="0.25" footer="0.25"/>
  <pageSetup scale="57" fitToHeight="0" orientation="landscape" r:id="rId2"/>
  <drawing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pageSetUpPr fitToPage="1"/>
  </sheetPr>
  <dimension ref="B1:BZ203"/>
  <sheetViews>
    <sheetView showGridLines="0" showRowColHeaders="0" zoomScale="85" zoomScaleNormal="85" workbookViewId="0">
      <selection activeCell="C16" sqref="C16:M17"/>
    </sheetView>
  </sheetViews>
  <sheetFormatPr defaultColWidth="9.140625" defaultRowHeight="0" customHeight="1" zeroHeight="1" x14ac:dyDescent="0.25"/>
  <cols>
    <col min="1" max="44" width="4.7109375" customWidth="1"/>
    <col min="45" max="46" width="4.7109375" style="145" customWidth="1"/>
    <col min="47" max="58" width="9.140625" style="145" hidden="1" customWidth="1"/>
    <col min="59" max="78" width="9.140625" style="145" customWidth="1"/>
  </cols>
  <sheetData>
    <row r="1" spans="2:78" ht="15.95" customHeight="1" x14ac:dyDescent="0.3">
      <c r="AH1" s="520" t="s">
        <v>520</v>
      </c>
      <c r="AI1" s="521"/>
      <c r="AJ1" s="521"/>
      <c r="AK1" s="521"/>
      <c r="AL1" s="532" t="s">
        <v>965</v>
      </c>
      <c r="AM1" s="532"/>
      <c r="AN1" s="532"/>
      <c r="AO1" s="532"/>
      <c r="AP1" s="532"/>
      <c r="AQ1" s="526" t="s">
        <v>529</v>
      </c>
      <c r="AR1" s="527"/>
    </row>
    <row r="2" spans="2:78" ht="15.95" customHeight="1" x14ac:dyDescent="0.25">
      <c r="AH2" s="522" t="str">
        <f ca="1">INCENSTATUS</f>
        <v>---</v>
      </c>
      <c r="AI2" s="523"/>
      <c r="AJ2" s="523"/>
      <c r="AK2" s="523"/>
      <c r="AL2" s="533" t="str">
        <f ca="1">PROJSTATUS</f>
        <v>Enter EMS Information</v>
      </c>
      <c r="AM2" s="533"/>
      <c r="AN2" s="533"/>
      <c r="AO2" s="533"/>
      <c r="AP2" s="533"/>
      <c r="AQ2" s="528">
        <f ca="1">PROGRESSSTATUS</f>
        <v>0</v>
      </c>
      <c r="AR2" s="529"/>
    </row>
    <row r="3" spans="2:78" ht="15.95" customHeight="1" x14ac:dyDescent="0.25">
      <c r="AH3" s="524"/>
      <c r="AI3" s="525"/>
      <c r="AJ3" s="525"/>
      <c r="AK3" s="525"/>
      <c r="AL3" s="534"/>
      <c r="AM3" s="534"/>
      <c r="AN3" s="534"/>
      <c r="AO3" s="534"/>
      <c r="AP3" s="534"/>
      <c r="AQ3" s="530"/>
      <c r="AR3" s="531"/>
    </row>
    <row r="4" spans="2:78" ht="15.95" customHeight="1" x14ac:dyDescent="0.25"/>
    <row r="5" spans="2:78" ht="15.95" customHeight="1" x14ac:dyDescent="0.25"/>
    <row r="6" spans="2:78" ht="15.95" customHeight="1" x14ac:dyDescent="0.25">
      <c r="AU6" s="150" t="s">
        <v>1679</v>
      </c>
      <c r="AV6" s="150">
        <f>PROJID</f>
        <v>0</v>
      </c>
    </row>
    <row r="7" spans="2:78" ht="15.95" customHeight="1" x14ac:dyDescent="0.25"/>
    <row r="8" spans="2:78" ht="15.95" customHeight="1" x14ac:dyDescent="0.25"/>
    <row r="9" spans="2:78" s="67" customFormat="1" ht="15.95" customHeight="1" x14ac:dyDescent="0.25">
      <c r="B9" s="145"/>
      <c r="C9" s="145"/>
      <c r="D9" s="145"/>
      <c r="E9" s="145"/>
      <c r="F9" s="145"/>
      <c r="G9" s="145"/>
      <c r="H9" s="145"/>
      <c r="I9" s="145"/>
      <c r="J9" s="145"/>
      <c r="K9" s="145"/>
      <c r="L9" s="145"/>
      <c r="M9" s="145"/>
      <c r="N9" s="145"/>
      <c r="O9" s="145"/>
      <c r="P9" s="145"/>
      <c r="Q9" s="145"/>
      <c r="R9" s="700" t="str">
        <f>CONCATENATE(M3S5," ","Summary")</f>
        <v>Commercial Cooking Summary</v>
      </c>
      <c r="S9" s="700"/>
      <c r="T9" s="700"/>
      <c r="U9" s="700"/>
      <c r="V9" s="700"/>
      <c r="W9" s="700"/>
      <c r="X9" s="700"/>
      <c r="Y9" s="700"/>
      <c r="Z9" s="700"/>
      <c r="AA9" s="700"/>
      <c r="AB9" s="700"/>
      <c r="AC9" s="700"/>
      <c r="AD9" s="145"/>
      <c r="AE9" s="145"/>
      <c r="AF9" s="145"/>
      <c r="AG9" s="145"/>
      <c r="AH9" s="145"/>
      <c r="AI9" s="145"/>
      <c r="AJ9" s="145"/>
      <c r="AK9" s="145"/>
      <c r="AL9" s="145"/>
      <c r="AM9" s="145"/>
      <c r="AN9" s="145"/>
      <c r="AO9" s="145"/>
      <c r="AP9" s="145"/>
      <c r="AQ9" s="145"/>
      <c r="AR9" s="145"/>
      <c r="AS9" s="145"/>
      <c r="AT9" s="145"/>
      <c r="AU9" s="145"/>
      <c r="AV9" s="145"/>
      <c r="AW9" s="145"/>
      <c r="AX9" s="145"/>
      <c r="AY9" s="145"/>
      <c r="AZ9" s="145"/>
      <c r="BA9" s="145"/>
      <c r="BB9" s="145"/>
      <c r="BC9" s="145"/>
      <c r="BD9" s="145"/>
      <c r="BE9" s="145"/>
      <c r="BF9" s="145"/>
      <c r="BG9" s="145"/>
      <c r="BH9" s="145"/>
      <c r="BI9" s="145"/>
      <c r="BJ9" s="145"/>
      <c r="BK9" s="145"/>
      <c r="BL9" s="145"/>
      <c r="BM9" s="145"/>
      <c r="BN9" s="145"/>
      <c r="BO9" s="145"/>
      <c r="BP9" s="145"/>
      <c r="BQ9" s="145"/>
      <c r="BR9" s="145"/>
      <c r="BS9" s="145"/>
      <c r="BT9" s="145"/>
      <c r="BU9" s="145"/>
      <c r="BV9" s="145"/>
      <c r="BW9" s="145"/>
      <c r="BX9" s="145"/>
      <c r="BY9" s="145"/>
      <c r="BZ9" s="145"/>
    </row>
    <row r="10" spans="2:78" ht="15.95" customHeight="1" x14ac:dyDescent="0.25">
      <c r="B10" s="145"/>
      <c r="C10" s="145"/>
      <c r="D10" s="145"/>
      <c r="E10" s="145"/>
      <c r="F10" s="145"/>
      <c r="G10" s="145"/>
      <c r="H10" s="145"/>
      <c r="I10" s="145"/>
      <c r="J10" s="145"/>
      <c r="K10" s="145"/>
      <c r="L10" s="145"/>
      <c r="M10" s="145"/>
      <c r="N10" s="145"/>
      <c r="O10" s="145"/>
      <c r="P10" s="145"/>
      <c r="Q10" s="145"/>
      <c r="R10" s="700"/>
      <c r="S10" s="700"/>
      <c r="T10" s="700"/>
      <c r="U10" s="700"/>
      <c r="V10" s="700"/>
      <c r="W10" s="700"/>
      <c r="X10" s="700"/>
      <c r="Y10" s="700"/>
      <c r="Z10" s="700"/>
      <c r="AA10" s="700"/>
      <c r="AB10" s="700"/>
      <c r="AC10" s="700"/>
      <c r="AD10" s="145"/>
      <c r="AE10" s="145"/>
      <c r="AF10" s="145"/>
      <c r="AG10" s="145"/>
      <c r="AH10" s="145"/>
      <c r="AI10" s="145"/>
      <c r="AJ10" s="145"/>
      <c r="AK10" s="145"/>
      <c r="AL10" s="145"/>
      <c r="AM10" s="145"/>
      <c r="AN10" s="145"/>
      <c r="AO10" s="145"/>
      <c r="AP10" s="145"/>
      <c r="AQ10" s="145"/>
      <c r="AR10" s="145"/>
    </row>
    <row r="11" spans="2:78" ht="15.95" customHeight="1" x14ac:dyDescent="0.3">
      <c r="B11" s="145"/>
      <c r="C11" s="145"/>
      <c r="D11" s="145"/>
      <c r="E11" s="145"/>
      <c r="F11" s="145"/>
      <c r="G11" s="145"/>
      <c r="H11" s="145"/>
      <c r="I11" s="145"/>
      <c r="J11" s="145"/>
      <c r="K11" s="145"/>
      <c r="L11" s="145"/>
      <c r="M11" s="145"/>
      <c r="N11" s="145"/>
      <c r="O11" s="145"/>
      <c r="P11" s="145"/>
      <c r="Q11" s="145"/>
      <c r="R11" s="758" t="s">
        <v>69</v>
      </c>
      <c r="S11" s="758"/>
      <c r="T11" s="758"/>
      <c r="U11" s="758"/>
      <c r="V11" s="758" t="s">
        <v>70</v>
      </c>
      <c r="W11" s="758"/>
      <c r="X11" s="758"/>
      <c r="Y11" s="758"/>
      <c r="Z11" s="758" t="s">
        <v>71</v>
      </c>
      <c r="AA11" s="758"/>
      <c r="AB11" s="758"/>
      <c r="AC11" s="758"/>
      <c r="AD11" s="145"/>
      <c r="AE11" s="145"/>
      <c r="AF11" s="145"/>
      <c r="AG11" s="145"/>
      <c r="AH11" s="145"/>
      <c r="AI11" s="145"/>
      <c r="AJ11" s="145"/>
      <c r="AK11" s="145"/>
      <c r="AL11" s="145"/>
      <c r="AM11" s="145"/>
      <c r="AN11" s="145"/>
      <c r="AO11" s="145"/>
      <c r="AP11" s="145"/>
      <c r="AQ11" s="145"/>
      <c r="AR11" s="145"/>
    </row>
    <row r="12" spans="2:78" ht="15.95" customHeight="1" x14ac:dyDescent="0.25">
      <c r="B12" s="145"/>
      <c r="C12" s="145"/>
      <c r="D12" s="145"/>
      <c r="E12" s="145"/>
      <c r="F12" s="145"/>
      <c r="G12" s="145"/>
      <c r="H12" s="145"/>
      <c r="I12" s="145"/>
      <c r="J12" s="145"/>
      <c r="K12" s="145"/>
      <c r="L12" s="145"/>
      <c r="M12" s="145"/>
      <c r="N12" s="145"/>
      <c r="O12" s="145"/>
      <c r="P12" s="145"/>
      <c r="Q12" s="145"/>
      <c r="R12" s="760">
        <f>SUM(AO16:AQ199)</f>
        <v>0</v>
      </c>
      <c r="S12" s="760"/>
      <c r="T12" s="760"/>
      <c r="U12" s="760"/>
      <c r="V12" s="760">
        <f>AU200</f>
        <v>0</v>
      </c>
      <c r="W12" s="760"/>
      <c r="X12" s="760"/>
      <c r="Y12" s="760"/>
      <c r="Z12" s="761">
        <f>SUM(AK16:AN199)</f>
        <v>0</v>
      </c>
      <c r="AA12" s="761"/>
      <c r="AB12" s="761"/>
      <c r="AC12" s="761"/>
      <c r="AD12" s="145"/>
      <c r="AE12" s="145"/>
      <c r="AF12" s="145"/>
      <c r="AG12" s="145"/>
      <c r="AH12" s="145"/>
      <c r="AI12" s="145"/>
      <c r="AJ12" s="145"/>
      <c r="AK12" s="145"/>
      <c r="AL12" s="145"/>
      <c r="AM12" s="145"/>
      <c r="AN12" s="145"/>
      <c r="AO12" s="145"/>
      <c r="AP12" s="145"/>
      <c r="AQ12" s="145"/>
      <c r="AR12" s="145"/>
    </row>
    <row r="13" spans="2:78" s="67" customFormat="1" ht="15.95" customHeight="1" x14ac:dyDescent="0.25">
      <c r="B13" s="145"/>
      <c r="C13" s="145"/>
      <c r="D13" s="145"/>
      <c r="E13" s="145"/>
      <c r="F13" s="145"/>
      <c r="G13" s="145"/>
      <c r="H13" s="145"/>
      <c r="I13" s="145"/>
      <c r="J13" s="145"/>
      <c r="K13" s="145"/>
      <c r="L13" s="145"/>
      <c r="M13" s="145"/>
      <c r="N13" s="145"/>
      <c r="O13" s="145"/>
      <c r="P13" s="145"/>
      <c r="Q13" s="145"/>
      <c r="R13" s="760"/>
      <c r="S13" s="760"/>
      <c r="T13" s="760"/>
      <c r="U13" s="760"/>
      <c r="V13" s="760"/>
      <c r="W13" s="760"/>
      <c r="X13" s="760"/>
      <c r="Y13" s="760"/>
      <c r="Z13" s="761"/>
      <c r="AA13" s="761"/>
      <c r="AB13" s="761"/>
      <c r="AC13" s="761"/>
      <c r="AD13" s="145"/>
      <c r="AE13" s="145"/>
      <c r="AF13" s="145"/>
      <c r="AG13" s="145"/>
      <c r="AH13" s="145"/>
      <c r="AI13" s="145"/>
      <c r="AJ13" s="145"/>
      <c r="AK13" s="145"/>
      <c r="AL13" s="145"/>
      <c r="AM13" s="145"/>
      <c r="AN13" s="145"/>
      <c r="AO13" s="145"/>
      <c r="AP13" s="145"/>
      <c r="AQ13" s="145"/>
      <c r="AR13" s="145"/>
      <c r="AS13" s="145"/>
      <c r="AT13" s="145"/>
      <c r="AU13" s="145"/>
      <c r="AV13" s="145"/>
      <c r="AW13" s="145"/>
      <c r="AX13" s="145"/>
      <c r="AY13" s="145"/>
      <c r="AZ13" s="145"/>
      <c r="BA13" s="145"/>
      <c r="BB13" s="145"/>
      <c r="BC13" s="145"/>
      <c r="BD13" s="145"/>
      <c r="BE13" s="145"/>
      <c r="BF13" s="145"/>
      <c r="BG13" s="145"/>
      <c r="BH13" s="145"/>
      <c r="BI13" s="145"/>
      <c r="BJ13" s="145"/>
      <c r="BK13" s="145"/>
      <c r="BL13" s="145"/>
      <c r="BM13" s="145"/>
      <c r="BN13" s="145"/>
      <c r="BO13" s="145"/>
      <c r="BP13" s="145"/>
      <c r="BQ13" s="145"/>
      <c r="BR13" s="145"/>
      <c r="BS13" s="145"/>
      <c r="BT13" s="145"/>
      <c r="BU13" s="145"/>
      <c r="BV13" s="145"/>
      <c r="BW13" s="145"/>
      <c r="BX13" s="145"/>
      <c r="BY13" s="145"/>
      <c r="BZ13" s="145"/>
    </row>
    <row r="14" spans="2:78" ht="15.95" customHeight="1" x14ac:dyDescent="0.25">
      <c r="B14" s="145"/>
      <c r="C14" s="720" t="s">
        <v>1467</v>
      </c>
      <c r="D14" s="720"/>
      <c r="E14" s="720"/>
      <c r="F14" s="720"/>
      <c r="G14" s="720"/>
      <c r="H14" s="720"/>
      <c r="I14" s="720"/>
      <c r="J14" s="720"/>
      <c r="K14" s="720"/>
      <c r="L14" s="720"/>
      <c r="M14" s="720"/>
      <c r="N14" s="720" t="s">
        <v>103</v>
      </c>
      <c r="O14" s="720"/>
      <c r="P14" s="720"/>
      <c r="Q14" s="720"/>
      <c r="R14" s="720"/>
      <c r="S14" s="720"/>
      <c r="T14" s="720" t="s">
        <v>102</v>
      </c>
      <c r="U14" s="720"/>
      <c r="V14" s="720" t="s">
        <v>94</v>
      </c>
      <c r="W14" s="720"/>
      <c r="X14" s="720" t="s">
        <v>116</v>
      </c>
      <c r="Y14" s="720"/>
      <c r="Z14" s="720"/>
      <c r="AA14" s="720"/>
      <c r="AB14" s="720" t="s">
        <v>104</v>
      </c>
      <c r="AC14" s="720"/>
      <c r="AD14" s="720"/>
      <c r="AE14" s="720" t="s">
        <v>99</v>
      </c>
      <c r="AF14" s="720"/>
      <c r="AG14" s="720" t="s">
        <v>100</v>
      </c>
      <c r="AH14" s="720"/>
      <c r="AI14" s="720" t="s">
        <v>97</v>
      </c>
      <c r="AJ14" s="720"/>
      <c r="AK14" s="720" t="s">
        <v>96</v>
      </c>
      <c r="AL14" s="720"/>
      <c r="AM14" s="720"/>
      <c r="AN14" s="720"/>
      <c r="AO14" s="720" t="s">
        <v>95</v>
      </c>
      <c r="AP14" s="720"/>
      <c r="AQ14" s="720"/>
      <c r="AR14" s="145"/>
      <c r="AU14" s="720" t="s">
        <v>237</v>
      </c>
      <c r="AV14" s="720" t="s">
        <v>238</v>
      </c>
    </row>
    <row r="15" spans="2:78" ht="15.95" customHeight="1" thickBot="1" x14ac:dyDescent="0.3">
      <c r="B15" s="145"/>
      <c r="C15" s="721"/>
      <c r="D15" s="721"/>
      <c r="E15" s="721"/>
      <c r="F15" s="721"/>
      <c r="G15" s="721"/>
      <c r="H15" s="721"/>
      <c r="I15" s="721"/>
      <c r="J15" s="721"/>
      <c r="K15" s="721"/>
      <c r="L15" s="721"/>
      <c r="M15" s="721"/>
      <c r="N15" s="721"/>
      <c r="O15" s="721"/>
      <c r="P15" s="721"/>
      <c r="Q15" s="721"/>
      <c r="R15" s="721"/>
      <c r="S15" s="721"/>
      <c r="T15" s="721"/>
      <c r="U15" s="721"/>
      <c r="V15" s="721"/>
      <c r="W15" s="721"/>
      <c r="X15" s="721"/>
      <c r="Y15" s="721"/>
      <c r="Z15" s="721"/>
      <c r="AA15" s="721"/>
      <c r="AB15" s="721"/>
      <c r="AC15" s="721"/>
      <c r="AD15" s="721"/>
      <c r="AE15" s="721"/>
      <c r="AF15" s="721"/>
      <c r="AG15" s="721"/>
      <c r="AH15" s="721"/>
      <c r="AI15" s="721"/>
      <c r="AJ15" s="721"/>
      <c r="AK15" s="721"/>
      <c r="AL15" s="721"/>
      <c r="AM15" s="721"/>
      <c r="AN15" s="721"/>
      <c r="AO15" s="721"/>
      <c r="AP15" s="721"/>
      <c r="AQ15" s="721"/>
      <c r="AR15" s="145"/>
      <c r="AU15" s="721"/>
      <c r="AV15" s="721"/>
    </row>
    <row r="16" spans="2:78" ht="15.95" customHeight="1" x14ac:dyDescent="0.25">
      <c r="B16" s="787">
        <v>1</v>
      </c>
      <c r="C16" s="813"/>
      <c r="D16" s="814"/>
      <c r="E16" s="814"/>
      <c r="F16" s="814"/>
      <c r="G16" s="814"/>
      <c r="H16" s="814"/>
      <c r="I16" s="814"/>
      <c r="J16" s="814"/>
      <c r="K16" s="814"/>
      <c r="L16" s="814"/>
      <c r="M16" s="815"/>
      <c r="N16" s="819" t="str">
        <f>IF(C16="","",INDEX(PMEKITCHEN[Base Desc 1],MATCH(C16,PMEKITCHEN[Eff Desc 1],0)))</f>
        <v/>
      </c>
      <c r="O16" s="820"/>
      <c r="P16" s="820"/>
      <c r="Q16" s="820"/>
      <c r="R16" s="820"/>
      <c r="S16" s="821"/>
      <c r="T16" s="825" t="str">
        <f>IF(C16="","",INDEX(PMEKITCHEN[Unit of Measure],MATCH(C16,PMEKITCHEN[Eff Desc 1],0)))</f>
        <v/>
      </c>
      <c r="U16" s="826"/>
      <c r="V16" s="829"/>
      <c r="W16" s="830"/>
      <c r="X16" s="813"/>
      <c r="Y16" s="814"/>
      <c r="Z16" s="814"/>
      <c r="AA16" s="815"/>
      <c r="AB16" s="813"/>
      <c r="AC16" s="814"/>
      <c r="AD16" s="815"/>
      <c r="AE16" s="833"/>
      <c r="AF16" s="834"/>
      <c r="AG16" s="833"/>
      <c r="AH16" s="834"/>
      <c r="AI16" s="837" t="str">
        <f>IF(C16="","",INDEX(PMEKITCHEN[Inc Rate Unit],MATCH(C16,PMEKITCHEN[Eff Desc 1],0)))</f>
        <v/>
      </c>
      <c r="AJ16" s="838"/>
      <c r="AK16" s="801" t="str">
        <f>IF(OR(C16="",V16="",X16="",AB16="",AE16="",AG16=""),"",ROUND(V16*INDEX(PMEKITCHEN[Savings per Unit kWh],MATCH(C16,PMEKITCHEN[Eff Desc 1],0)),0))</f>
        <v/>
      </c>
      <c r="AL16" s="802"/>
      <c r="AM16" s="802"/>
      <c r="AN16" s="803"/>
      <c r="AO16" s="807" t="str">
        <f>IF(OR(C16="",V16="",X16="",AB16="",AE16="",AG16=""),"",MIN(AU16,ROUND(V16*AI16,2)))</f>
        <v/>
      </c>
      <c r="AP16" s="808"/>
      <c r="AQ16" s="809"/>
      <c r="AR16" s="145"/>
      <c r="AU16" s="794" t="str">
        <f>IF(OR(,V16="",X16="",AB16="",AE16="",AG16=""),"",ROUND((AE16+AG16)*V16,2))</f>
        <v/>
      </c>
      <c r="AV16" s="799" t="str">
        <f>IF(OR(C16="",V16="",X16="",AB16="",AE16="",AG16=""),"",ROUND(V16*INDEX(PMEKITCHEN[Savings per Unit kW],MATCH(C16,PMEKITCHEN[Eff Desc 1],0)),4))</f>
        <v/>
      </c>
    </row>
    <row r="17" spans="2:48" ht="15.95" customHeight="1" x14ac:dyDescent="0.25">
      <c r="B17" s="787"/>
      <c r="C17" s="816"/>
      <c r="D17" s="817"/>
      <c r="E17" s="817"/>
      <c r="F17" s="817"/>
      <c r="G17" s="817"/>
      <c r="H17" s="817"/>
      <c r="I17" s="817"/>
      <c r="J17" s="817"/>
      <c r="K17" s="817"/>
      <c r="L17" s="817"/>
      <c r="M17" s="818"/>
      <c r="N17" s="822"/>
      <c r="O17" s="823"/>
      <c r="P17" s="823"/>
      <c r="Q17" s="823"/>
      <c r="R17" s="823"/>
      <c r="S17" s="824"/>
      <c r="T17" s="827"/>
      <c r="U17" s="828"/>
      <c r="V17" s="831"/>
      <c r="W17" s="832"/>
      <c r="X17" s="816"/>
      <c r="Y17" s="817"/>
      <c r="Z17" s="817"/>
      <c r="AA17" s="818"/>
      <c r="AB17" s="816"/>
      <c r="AC17" s="817"/>
      <c r="AD17" s="818"/>
      <c r="AE17" s="835"/>
      <c r="AF17" s="836"/>
      <c r="AG17" s="835"/>
      <c r="AH17" s="836"/>
      <c r="AI17" s="839"/>
      <c r="AJ17" s="840"/>
      <c r="AK17" s="804"/>
      <c r="AL17" s="805"/>
      <c r="AM17" s="805"/>
      <c r="AN17" s="806"/>
      <c r="AO17" s="810"/>
      <c r="AP17" s="811"/>
      <c r="AQ17" s="812"/>
      <c r="AR17" s="145"/>
      <c r="AU17" s="795"/>
      <c r="AV17" s="800"/>
    </row>
    <row r="18" spans="2:48" ht="15.95" customHeight="1" x14ac:dyDescent="0.25">
      <c r="B18" s="845">
        <v>2</v>
      </c>
      <c r="C18" s="813"/>
      <c r="D18" s="814"/>
      <c r="E18" s="814"/>
      <c r="F18" s="814"/>
      <c r="G18" s="814"/>
      <c r="H18" s="814"/>
      <c r="I18" s="814"/>
      <c r="J18" s="814"/>
      <c r="K18" s="814"/>
      <c r="L18" s="814"/>
      <c r="M18" s="815"/>
      <c r="N18" s="819" t="str">
        <f>IF(C18="","",INDEX(PMEKITCHEN[Base Desc 1],MATCH(C18,PMEKITCHEN[Eff Desc 1],0)))</f>
        <v/>
      </c>
      <c r="O18" s="820"/>
      <c r="P18" s="820"/>
      <c r="Q18" s="820"/>
      <c r="R18" s="820"/>
      <c r="S18" s="821"/>
      <c r="T18" s="825" t="str">
        <f>IF(C18="","",INDEX(PMEKITCHEN[Unit of Measure],MATCH(C18,PMEKITCHEN[Eff Desc 1],0)))</f>
        <v/>
      </c>
      <c r="U18" s="826"/>
      <c r="V18" s="829"/>
      <c r="W18" s="830"/>
      <c r="X18" s="813"/>
      <c r="Y18" s="814"/>
      <c r="Z18" s="814"/>
      <c r="AA18" s="815"/>
      <c r="AB18" s="813"/>
      <c r="AC18" s="814"/>
      <c r="AD18" s="815"/>
      <c r="AE18" s="833"/>
      <c r="AF18" s="834"/>
      <c r="AG18" s="833"/>
      <c r="AH18" s="834"/>
      <c r="AI18" s="837" t="str">
        <f>IF(C18="","",INDEX(PMEKITCHEN[Inc Rate Unit],MATCH(C18,PMEKITCHEN[Eff Desc 1],0)))</f>
        <v/>
      </c>
      <c r="AJ18" s="838"/>
      <c r="AK18" s="801" t="str">
        <f>IF(OR(C18="",V18="",X18="",AB18="",AE18="",AG18=""),"",ROUND(V18*INDEX(PMEKITCHEN[Savings per Unit kWh],MATCH(C18,PMEKITCHEN[Eff Desc 1],0)),0))</f>
        <v/>
      </c>
      <c r="AL18" s="802"/>
      <c r="AM18" s="802"/>
      <c r="AN18" s="803"/>
      <c r="AO18" s="807" t="str">
        <f>IF(OR(C18="",V18="",X18="",AB18="",AE18="",AG18=""),"",MIN(AU18,ROUND(V18*AI18,2)))</f>
        <v/>
      </c>
      <c r="AP18" s="808"/>
      <c r="AQ18" s="809"/>
      <c r="AR18" s="145"/>
      <c r="AU18" s="794" t="str">
        <f>IF(OR(,V18="",X18="",AB18="",AE18="",AG18=""),"",ROUND((AE18+AG18)*V18,2))</f>
        <v/>
      </c>
      <c r="AV18" s="799" t="str">
        <f>IF(OR(C18="",V18="",X18="",AB18="",AE18="",AG18=""),"",ROUND(V18*INDEX(PMEKITCHEN[Savings per Unit kW],MATCH(C18,PMEKITCHEN[Eff Desc 1],0)),4))</f>
        <v/>
      </c>
    </row>
    <row r="19" spans="2:48" ht="15.95" customHeight="1" x14ac:dyDescent="0.25">
      <c r="B19" s="845"/>
      <c r="C19" s="816"/>
      <c r="D19" s="817"/>
      <c r="E19" s="817"/>
      <c r="F19" s="817"/>
      <c r="G19" s="817"/>
      <c r="H19" s="817"/>
      <c r="I19" s="817"/>
      <c r="J19" s="817"/>
      <c r="K19" s="817"/>
      <c r="L19" s="817"/>
      <c r="M19" s="818"/>
      <c r="N19" s="822"/>
      <c r="O19" s="823"/>
      <c r="P19" s="823"/>
      <c r="Q19" s="823"/>
      <c r="R19" s="823"/>
      <c r="S19" s="824"/>
      <c r="T19" s="827"/>
      <c r="U19" s="828"/>
      <c r="V19" s="831"/>
      <c r="W19" s="832"/>
      <c r="X19" s="816"/>
      <c r="Y19" s="817"/>
      <c r="Z19" s="817"/>
      <c r="AA19" s="818"/>
      <c r="AB19" s="816"/>
      <c r="AC19" s="817"/>
      <c r="AD19" s="818"/>
      <c r="AE19" s="835"/>
      <c r="AF19" s="836"/>
      <c r="AG19" s="835"/>
      <c r="AH19" s="836"/>
      <c r="AI19" s="839"/>
      <c r="AJ19" s="840"/>
      <c r="AK19" s="804"/>
      <c r="AL19" s="805"/>
      <c r="AM19" s="805"/>
      <c r="AN19" s="806"/>
      <c r="AO19" s="810"/>
      <c r="AP19" s="811"/>
      <c r="AQ19" s="812"/>
      <c r="AR19" s="145"/>
      <c r="AU19" s="795"/>
      <c r="AV19" s="800"/>
    </row>
    <row r="20" spans="2:48" ht="15.95" customHeight="1" x14ac:dyDescent="0.25">
      <c r="B20" s="845">
        <v>3</v>
      </c>
      <c r="C20" s="813"/>
      <c r="D20" s="814"/>
      <c r="E20" s="814"/>
      <c r="F20" s="814"/>
      <c r="G20" s="814"/>
      <c r="H20" s="814"/>
      <c r="I20" s="814"/>
      <c r="J20" s="814"/>
      <c r="K20" s="814"/>
      <c r="L20" s="814"/>
      <c r="M20" s="815"/>
      <c r="N20" s="819" t="str">
        <f>IF(C20="","",INDEX(PMEKITCHEN[Base Desc 1],MATCH(C20,PMEKITCHEN[Eff Desc 1],0)))</f>
        <v/>
      </c>
      <c r="O20" s="820"/>
      <c r="P20" s="820"/>
      <c r="Q20" s="820"/>
      <c r="R20" s="820"/>
      <c r="S20" s="821"/>
      <c r="T20" s="825" t="str">
        <f>IF(C20="","",INDEX(PMEKITCHEN[Unit of Measure],MATCH(C20,PMEKITCHEN[Eff Desc 1],0)))</f>
        <v/>
      </c>
      <c r="U20" s="826"/>
      <c r="V20" s="829"/>
      <c r="W20" s="830"/>
      <c r="X20" s="813"/>
      <c r="Y20" s="814"/>
      <c r="Z20" s="814"/>
      <c r="AA20" s="815"/>
      <c r="AB20" s="813"/>
      <c r="AC20" s="814"/>
      <c r="AD20" s="815"/>
      <c r="AE20" s="833"/>
      <c r="AF20" s="834"/>
      <c r="AG20" s="833"/>
      <c r="AH20" s="834"/>
      <c r="AI20" s="837" t="str">
        <f>IF(C20="","",INDEX(PMEKITCHEN[Inc Rate Unit],MATCH(C20,PMEKITCHEN[Eff Desc 1],0)))</f>
        <v/>
      </c>
      <c r="AJ20" s="838"/>
      <c r="AK20" s="801" t="str">
        <f>IF(OR(C20="",V20="",X20="",AB20="",AE20="",AG20=""),"",ROUND(V20*INDEX(PMEKITCHEN[Savings per Unit kWh],MATCH(C20,PMEKITCHEN[Eff Desc 1],0)),0))</f>
        <v/>
      </c>
      <c r="AL20" s="802"/>
      <c r="AM20" s="802"/>
      <c r="AN20" s="803"/>
      <c r="AO20" s="807" t="str">
        <f>IF(OR(C20="",V20="",X20="",AB20="",AE20="",AG20=""),"",MIN(AU20,ROUND(V20*AI20,2)))</f>
        <v/>
      </c>
      <c r="AP20" s="808"/>
      <c r="AQ20" s="809"/>
      <c r="AR20" s="145"/>
      <c r="AU20" s="794" t="str">
        <f>IF(OR(,V20="",X20="",AB20="",AE20="",AG20=""),"",ROUND((AE20+AG20)*V20,2))</f>
        <v/>
      </c>
      <c r="AV20" s="799" t="str">
        <f>IF(OR(C20="",V20="",X20="",AB20="",AE20="",AG20=""),"",ROUND(V20*INDEX(PMEKITCHEN[Savings per Unit kW],MATCH(C20,PMEKITCHEN[Eff Desc 1],0)),4))</f>
        <v/>
      </c>
    </row>
    <row r="21" spans="2:48" ht="15.95" customHeight="1" x14ac:dyDescent="0.25">
      <c r="B21" s="845"/>
      <c r="C21" s="816"/>
      <c r="D21" s="817"/>
      <c r="E21" s="817"/>
      <c r="F21" s="817"/>
      <c r="G21" s="817"/>
      <c r="H21" s="817"/>
      <c r="I21" s="817"/>
      <c r="J21" s="817"/>
      <c r="K21" s="817"/>
      <c r="L21" s="817"/>
      <c r="M21" s="818"/>
      <c r="N21" s="822"/>
      <c r="O21" s="823"/>
      <c r="P21" s="823"/>
      <c r="Q21" s="823"/>
      <c r="R21" s="823"/>
      <c r="S21" s="824"/>
      <c r="T21" s="827"/>
      <c r="U21" s="828"/>
      <c r="V21" s="831"/>
      <c r="W21" s="832"/>
      <c r="X21" s="816"/>
      <c r="Y21" s="817"/>
      <c r="Z21" s="817"/>
      <c r="AA21" s="818"/>
      <c r="AB21" s="816"/>
      <c r="AC21" s="817"/>
      <c r="AD21" s="818"/>
      <c r="AE21" s="835"/>
      <c r="AF21" s="836"/>
      <c r="AG21" s="835"/>
      <c r="AH21" s="836"/>
      <c r="AI21" s="839"/>
      <c r="AJ21" s="840"/>
      <c r="AK21" s="804"/>
      <c r="AL21" s="805"/>
      <c r="AM21" s="805"/>
      <c r="AN21" s="806"/>
      <c r="AO21" s="810"/>
      <c r="AP21" s="811"/>
      <c r="AQ21" s="812"/>
      <c r="AR21" s="145"/>
      <c r="AU21" s="795"/>
      <c r="AV21" s="800"/>
    </row>
    <row r="22" spans="2:48" ht="15.95" customHeight="1" x14ac:dyDescent="0.25">
      <c r="B22" s="845">
        <v>4</v>
      </c>
      <c r="C22" s="813"/>
      <c r="D22" s="814"/>
      <c r="E22" s="814"/>
      <c r="F22" s="814"/>
      <c r="G22" s="814"/>
      <c r="H22" s="814"/>
      <c r="I22" s="814"/>
      <c r="J22" s="814"/>
      <c r="K22" s="814"/>
      <c r="L22" s="814"/>
      <c r="M22" s="815"/>
      <c r="N22" s="819" t="str">
        <f>IF(C22="","",INDEX(PMEKITCHEN[Base Desc 1],MATCH(C22,PMEKITCHEN[Eff Desc 1],0)))</f>
        <v/>
      </c>
      <c r="O22" s="820"/>
      <c r="P22" s="820"/>
      <c r="Q22" s="820"/>
      <c r="R22" s="820"/>
      <c r="S22" s="821"/>
      <c r="T22" s="825" t="str">
        <f>IF(C22="","",INDEX(PMEKITCHEN[Unit of Measure],MATCH(C22,PMEKITCHEN[Eff Desc 1],0)))</f>
        <v/>
      </c>
      <c r="U22" s="826"/>
      <c r="V22" s="829"/>
      <c r="W22" s="830"/>
      <c r="X22" s="813"/>
      <c r="Y22" s="814"/>
      <c r="Z22" s="814"/>
      <c r="AA22" s="815"/>
      <c r="AB22" s="813"/>
      <c r="AC22" s="814"/>
      <c r="AD22" s="815"/>
      <c r="AE22" s="833"/>
      <c r="AF22" s="834"/>
      <c r="AG22" s="833"/>
      <c r="AH22" s="834"/>
      <c r="AI22" s="837" t="str">
        <f>IF(C22="","",INDEX(PMEKITCHEN[Inc Rate Unit],MATCH(C22,PMEKITCHEN[Eff Desc 1],0)))</f>
        <v/>
      </c>
      <c r="AJ22" s="838"/>
      <c r="AK22" s="801" t="str">
        <f>IF(OR(C22="",V22="",X22="",AB22="",AE22="",AG22=""),"",ROUND(V22*INDEX(PMEKITCHEN[Savings per Unit kWh],MATCH(C22,PMEKITCHEN[Eff Desc 1],0)),0))</f>
        <v/>
      </c>
      <c r="AL22" s="802"/>
      <c r="AM22" s="802"/>
      <c r="AN22" s="803"/>
      <c r="AO22" s="807" t="str">
        <f>IF(OR(C22="",V22="",X22="",AB22="",AE22="",AG22=""),"",MIN(AU22,ROUND(V22*AI22,2)))</f>
        <v/>
      </c>
      <c r="AP22" s="808"/>
      <c r="AQ22" s="809"/>
      <c r="AR22" s="145"/>
      <c r="AU22" s="794" t="str">
        <f>IF(OR(,V22="",X22="",AB22="",AE22="",AG22=""),"",ROUND((AE22+AG22)*V22,2))</f>
        <v/>
      </c>
      <c r="AV22" s="799" t="str">
        <f>IF(OR(C22="",V22="",X22="",AB22="",AE22="",AG22=""),"",ROUND(V22*INDEX(PMEKITCHEN[Savings per Unit kW],MATCH(C22,PMEKITCHEN[Eff Desc 1],0)),4))</f>
        <v/>
      </c>
    </row>
    <row r="23" spans="2:48" ht="15.95" customHeight="1" x14ac:dyDescent="0.25">
      <c r="B23" s="845"/>
      <c r="C23" s="816"/>
      <c r="D23" s="817"/>
      <c r="E23" s="817"/>
      <c r="F23" s="817"/>
      <c r="G23" s="817"/>
      <c r="H23" s="817"/>
      <c r="I23" s="817"/>
      <c r="J23" s="817"/>
      <c r="K23" s="817"/>
      <c r="L23" s="817"/>
      <c r="M23" s="818"/>
      <c r="N23" s="822"/>
      <c r="O23" s="823"/>
      <c r="P23" s="823"/>
      <c r="Q23" s="823"/>
      <c r="R23" s="823"/>
      <c r="S23" s="824"/>
      <c r="T23" s="827"/>
      <c r="U23" s="828"/>
      <c r="V23" s="831"/>
      <c r="W23" s="832"/>
      <c r="X23" s="816"/>
      <c r="Y23" s="817"/>
      <c r="Z23" s="817"/>
      <c r="AA23" s="818"/>
      <c r="AB23" s="816"/>
      <c r="AC23" s="817"/>
      <c r="AD23" s="818"/>
      <c r="AE23" s="835"/>
      <c r="AF23" s="836"/>
      <c r="AG23" s="835"/>
      <c r="AH23" s="836"/>
      <c r="AI23" s="839"/>
      <c r="AJ23" s="840"/>
      <c r="AK23" s="804"/>
      <c r="AL23" s="805"/>
      <c r="AM23" s="805"/>
      <c r="AN23" s="806"/>
      <c r="AO23" s="810"/>
      <c r="AP23" s="811"/>
      <c r="AQ23" s="812"/>
      <c r="AR23" s="145"/>
      <c r="AU23" s="795"/>
      <c r="AV23" s="800"/>
    </row>
    <row r="24" spans="2:48" ht="15.95" customHeight="1" x14ac:dyDescent="0.25">
      <c r="B24" s="845">
        <v>5</v>
      </c>
      <c r="C24" s="813"/>
      <c r="D24" s="814"/>
      <c r="E24" s="814"/>
      <c r="F24" s="814"/>
      <c r="G24" s="814"/>
      <c r="H24" s="814"/>
      <c r="I24" s="814"/>
      <c r="J24" s="814"/>
      <c r="K24" s="814"/>
      <c r="L24" s="814"/>
      <c r="M24" s="815"/>
      <c r="N24" s="819" t="str">
        <f>IF(C24="","",INDEX(PMEKITCHEN[Base Desc 1],MATCH(C24,PMEKITCHEN[Eff Desc 1],0)))</f>
        <v/>
      </c>
      <c r="O24" s="820"/>
      <c r="P24" s="820"/>
      <c r="Q24" s="820"/>
      <c r="R24" s="820"/>
      <c r="S24" s="821"/>
      <c r="T24" s="825" t="str">
        <f>IF(C24="","",INDEX(PMEKITCHEN[Unit of Measure],MATCH(C24,PMEKITCHEN[Eff Desc 1],0)))</f>
        <v/>
      </c>
      <c r="U24" s="826"/>
      <c r="V24" s="829"/>
      <c r="W24" s="830"/>
      <c r="X24" s="813"/>
      <c r="Y24" s="814"/>
      <c r="Z24" s="814"/>
      <c r="AA24" s="815"/>
      <c r="AB24" s="813"/>
      <c r="AC24" s="814"/>
      <c r="AD24" s="815"/>
      <c r="AE24" s="833"/>
      <c r="AF24" s="834"/>
      <c r="AG24" s="833"/>
      <c r="AH24" s="834"/>
      <c r="AI24" s="837" t="str">
        <f>IF(C24="","",INDEX(PMEKITCHEN[Inc Rate Unit],MATCH(C24,PMEKITCHEN[Eff Desc 1],0)))</f>
        <v/>
      </c>
      <c r="AJ24" s="838"/>
      <c r="AK24" s="801" t="str">
        <f>IF(OR(C24="",V24="",X24="",AB24="",AE24="",AG24=""),"",ROUND(V24*INDEX(PMEKITCHEN[Savings per Unit kWh],MATCH(C24,PMEKITCHEN[Eff Desc 1],0)),0))</f>
        <v/>
      </c>
      <c r="AL24" s="802"/>
      <c r="AM24" s="802"/>
      <c r="AN24" s="803"/>
      <c r="AO24" s="807" t="str">
        <f>IF(OR(C24="",V24="",X24="",AB24="",AE24="",AG24=""),"",MIN(AU24,ROUND(V24*AI24,2)))</f>
        <v/>
      </c>
      <c r="AP24" s="808"/>
      <c r="AQ24" s="809"/>
      <c r="AR24" s="145"/>
      <c r="AU24" s="794" t="str">
        <f>IF(OR(,V24="",X24="",AB24="",AE24="",AG24=""),"",ROUND((AE24+AG24)*V24,2))</f>
        <v/>
      </c>
      <c r="AV24" s="799" t="str">
        <f>IF(OR(C24="",V24="",X24="",AB24="",AE24="",AG24=""),"",ROUND(V24*INDEX(PMEKITCHEN[Savings per Unit kW],MATCH(C24,PMEKITCHEN[Eff Desc 1],0)),4))</f>
        <v/>
      </c>
    </row>
    <row r="25" spans="2:48" ht="15.95" customHeight="1" x14ac:dyDescent="0.25">
      <c r="B25" s="845"/>
      <c r="C25" s="816"/>
      <c r="D25" s="817"/>
      <c r="E25" s="817"/>
      <c r="F25" s="817"/>
      <c r="G25" s="817"/>
      <c r="H25" s="817"/>
      <c r="I25" s="817"/>
      <c r="J25" s="817"/>
      <c r="K25" s="817"/>
      <c r="L25" s="817"/>
      <c r="M25" s="818"/>
      <c r="N25" s="822"/>
      <c r="O25" s="823"/>
      <c r="P25" s="823"/>
      <c r="Q25" s="823"/>
      <c r="R25" s="823"/>
      <c r="S25" s="824"/>
      <c r="T25" s="827"/>
      <c r="U25" s="828"/>
      <c r="V25" s="831"/>
      <c r="W25" s="832"/>
      <c r="X25" s="816"/>
      <c r="Y25" s="817"/>
      <c r="Z25" s="817"/>
      <c r="AA25" s="818"/>
      <c r="AB25" s="816"/>
      <c r="AC25" s="817"/>
      <c r="AD25" s="818"/>
      <c r="AE25" s="835"/>
      <c r="AF25" s="836"/>
      <c r="AG25" s="835"/>
      <c r="AH25" s="836"/>
      <c r="AI25" s="839"/>
      <c r="AJ25" s="840"/>
      <c r="AK25" s="804"/>
      <c r="AL25" s="805"/>
      <c r="AM25" s="805"/>
      <c r="AN25" s="806"/>
      <c r="AO25" s="810"/>
      <c r="AP25" s="811"/>
      <c r="AQ25" s="812"/>
      <c r="AR25" s="145"/>
      <c r="AU25" s="795"/>
      <c r="AV25" s="800"/>
    </row>
    <row r="26" spans="2:48" ht="15.95" customHeight="1" x14ac:dyDescent="0.25">
      <c r="B26" s="845">
        <v>6</v>
      </c>
      <c r="C26" s="813"/>
      <c r="D26" s="814"/>
      <c r="E26" s="814"/>
      <c r="F26" s="814"/>
      <c r="G26" s="814"/>
      <c r="H26" s="814"/>
      <c r="I26" s="814"/>
      <c r="J26" s="814"/>
      <c r="K26" s="814"/>
      <c r="L26" s="814"/>
      <c r="M26" s="815"/>
      <c r="N26" s="819" t="str">
        <f>IF(C26="","",INDEX(PMEKITCHEN[Base Desc 1],MATCH(C26,PMEKITCHEN[Eff Desc 1],0)))</f>
        <v/>
      </c>
      <c r="O26" s="820"/>
      <c r="P26" s="820"/>
      <c r="Q26" s="820"/>
      <c r="R26" s="820"/>
      <c r="S26" s="821"/>
      <c r="T26" s="825" t="str">
        <f>IF(C26="","",INDEX(PMEKITCHEN[Unit of Measure],MATCH(C26,PMEKITCHEN[Eff Desc 1],0)))</f>
        <v/>
      </c>
      <c r="U26" s="826"/>
      <c r="V26" s="829"/>
      <c r="W26" s="830"/>
      <c r="X26" s="813"/>
      <c r="Y26" s="814"/>
      <c r="Z26" s="814"/>
      <c r="AA26" s="815"/>
      <c r="AB26" s="813"/>
      <c r="AC26" s="814"/>
      <c r="AD26" s="815"/>
      <c r="AE26" s="833"/>
      <c r="AF26" s="834"/>
      <c r="AG26" s="833"/>
      <c r="AH26" s="834"/>
      <c r="AI26" s="837" t="str">
        <f>IF(C26="","",INDEX(PMEKITCHEN[Inc Rate Unit],MATCH(C26,PMEKITCHEN[Eff Desc 1],0)))</f>
        <v/>
      </c>
      <c r="AJ26" s="838"/>
      <c r="AK26" s="801" t="str">
        <f>IF(OR(C26="",V26="",X26="",AB26="",AE26="",AG26=""),"",ROUND(V26*INDEX(PMEKITCHEN[Savings per Unit kWh],MATCH(C26,PMEKITCHEN[Eff Desc 1],0)),0))</f>
        <v/>
      </c>
      <c r="AL26" s="802"/>
      <c r="AM26" s="802"/>
      <c r="AN26" s="803"/>
      <c r="AO26" s="807" t="str">
        <f>IF(OR(C26="",V26="",X26="",AB26="",AE26="",AG26=""),"",MIN(AU26,ROUND(V26*AI26,2)))</f>
        <v/>
      </c>
      <c r="AP26" s="808"/>
      <c r="AQ26" s="809"/>
      <c r="AR26" s="145"/>
      <c r="AU26" s="794" t="str">
        <f>IF(OR(,V26="",X26="",AB26="",AE26="",AG26=""),"",ROUND((AE26+AG26)*V26,2))</f>
        <v/>
      </c>
      <c r="AV26" s="799" t="str">
        <f>IF(OR(C26="",V26="",X26="",AB26="",AE26="",AG26=""),"",ROUND(V26*INDEX(PMEKITCHEN[Savings per Unit kW],MATCH(C26,PMEKITCHEN[Eff Desc 1],0)),4))</f>
        <v/>
      </c>
    </row>
    <row r="27" spans="2:48" ht="15.95" customHeight="1" x14ac:dyDescent="0.25">
      <c r="B27" s="845"/>
      <c r="C27" s="816"/>
      <c r="D27" s="817"/>
      <c r="E27" s="817"/>
      <c r="F27" s="817"/>
      <c r="G27" s="817"/>
      <c r="H27" s="817"/>
      <c r="I27" s="817"/>
      <c r="J27" s="817"/>
      <c r="K27" s="817"/>
      <c r="L27" s="817"/>
      <c r="M27" s="818"/>
      <c r="N27" s="822"/>
      <c r="O27" s="823"/>
      <c r="P27" s="823"/>
      <c r="Q27" s="823"/>
      <c r="R27" s="823"/>
      <c r="S27" s="824"/>
      <c r="T27" s="827"/>
      <c r="U27" s="828"/>
      <c r="V27" s="831"/>
      <c r="W27" s="832"/>
      <c r="X27" s="816"/>
      <c r="Y27" s="817"/>
      <c r="Z27" s="817"/>
      <c r="AA27" s="818"/>
      <c r="AB27" s="816"/>
      <c r="AC27" s="817"/>
      <c r="AD27" s="818"/>
      <c r="AE27" s="835"/>
      <c r="AF27" s="836"/>
      <c r="AG27" s="835"/>
      <c r="AH27" s="836"/>
      <c r="AI27" s="839"/>
      <c r="AJ27" s="840"/>
      <c r="AK27" s="804"/>
      <c r="AL27" s="805"/>
      <c r="AM27" s="805"/>
      <c r="AN27" s="806"/>
      <c r="AO27" s="810"/>
      <c r="AP27" s="811"/>
      <c r="AQ27" s="812"/>
      <c r="AR27" s="145"/>
      <c r="AU27" s="795"/>
      <c r="AV27" s="800"/>
    </row>
    <row r="28" spans="2:48" ht="15.95" customHeight="1" x14ac:dyDescent="0.25">
      <c r="B28" s="845">
        <v>7</v>
      </c>
      <c r="C28" s="813"/>
      <c r="D28" s="814"/>
      <c r="E28" s="814"/>
      <c r="F28" s="814"/>
      <c r="G28" s="814"/>
      <c r="H28" s="814"/>
      <c r="I28" s="814"/>
      <c r="J28" s="814"/>
      <c r="K28" s="814"/>
      <c r="L28" s="814"/>
      <c r="M28" s="815"/>
      <c r="N28" s="819" t="str">
        <f>IF(C28="","",INDEX(PMEKITCHEN[Base Desc 1],MATCH(C28,PMEKITCHEN[Eff Desc 1],0)))</f>
        <v/>
      </c>
      <c r="O28" s="820"/>
      <c r="P28" s="820"/>
      <c r="Q28" s="820"/>
      <c r="R28" s="820"/>
      <c r="S28" s="821"/>
      <c r="T28" s="825" t="str">
        <f>IF(C28="","",INDEX(PMEKITCHEN[Unit of Measure],MATCH(C28,PMEKITCHEN[Eff Desc 1],0)))</f>
        <v/>
      </c>
      <c r="U28" s="826"/>
      <c r="V28" s="829"/>
      <c r="W28" s="830"/>
      <c r="X28" s="813"/>
      <c r="Y28" s="814"/>
      <c r="Z28" s="814"/>
      <c r="AA28" s="815"/>
      <c r="AB28" s="813"/>
      <c r="AC28" s="814"/>
      <c r="AD28" s="815"/>
      <c r="AE28" s="833"/>
      <c r="AF28" s="834"/>
      <c r="AG28" s="833"/>
      <c r="AH28" s="834"/>
      <c r="AI28" s="837" t="str">
        <f>IF(C28="","",INDEX(PMEKITCHEN[Inc Rate Unit],MATCH(C28,PMEKITCHEN[Eff Desc 1],0)))</f>
        <v/>
      </c>
      <c r="AJ28" s="838"/>
      <c r="AK28" s="801" t="str">
        <f>IF(OR(C28="",V28="",X28="",AB28="",AE28="",AG28=""),"",ROUND(V28*INDEX(PMEKITCHEN[Savings per Unit kWh],MATCH(C28,PMEKITCHEN[Eff Desc 1],0)),0))</f>
        <v/>
      </c>
      <c r="AL28" s="802"/>
      <c r="AM28" s="802"/>
      <c r="AN28" s="803"/>
      <c r="AO28" s="807" t="str">
        <f>IF(OR(C28="",V28="",X28="",AB28="",AE28="",AG28=""),"",MIN(AU28,ROUND(V28*AI28,2)))</f>
        <v/>
      </c>
      <c r="AP28" s="808"/>
      <c r="AQ28" s="809"/>
      <c r="AR28" s="145"/>
      <c r="AU28" s="794" t="str">
        <f>IF(OR(,V28="",X28="",AB28="",AE28="",AG28=""),"",ROUND((AE28+AG28)*V28,2))</f>
        <v/>
      </c>
      <c r="AV28" s="799" t="str">
        <f>IF(OR(C28="",V28="",X28="",AB28="",AE28="",AG28=""),"",ROUND(V28*INDEX(PMEKITCHEN[Savings per Unit kW],MATCH(C28,PMEKITCHEN[Eff Desc 1],0)),4))</f>
        <v/>
      </c>
    </row>
    <row r="29" spans="2:48" ht="15.95" customHeight="1" x14ac:dyDescent="0.25">
      <c r="B29" s="845"/>
      <c r="C29" s="816"/>
      <c r="D29" s="817"/>
      <c r="E29" s="817"/>
      <c r="F29" s="817"/>
      <c r="G29" s="817"/>
      <c r="H29" s="817"/>
      <c r="I29" s="817"/>
      <c r="J29" s="817"/>
      <c r="K29" s="817"/>
      <c r="L29" s="817"/>
      <c r="M29" s="818"/>
      <c r="N29" s="822"/>
      <c r="O29" s="823"/>
      <c r="P29" s="823"/>
      <c r="Q29" s="823"/>
      <c r="R29" s="823"/>
      <c r="S29" s="824"/>
      <c r="T29" s="827"/>
      <c r="U29" s="828"/>
      <c r="V29" s="831"/>
      <c r="W29" s="832"/>
      <c r="X29" s="816"/>
      <c r="Y29" s="817"/>
      <c r="Z29" s="817"/>
      <c r="AA29" s="818"/>
      <c r="AB29" s="816"/>
      <c r="AC29" s="817"/>
      <c r="AD29" s="818"/>
      <c r="AE29" s="835"/>
      <c r="AF29" s="836"/>
      <c r="AG29" s="835"/>
      <c r="AH29" s="836"/>
      <c r="AI29" s="839"/>
      <c r="AJ29" s="840"/>
      <c r="AK29" s="804"/>
      <c r="AL29" s="805"/>
      <c r="AM29" s="805"/>
      <c r="AN29" s="806"/>
      <c r="AO29" s="810"/>
      <c r="AP29" s="811"/>
      <c r="AQ29" s="812"/>
      <c r="AR29" s="145"/>
      <c r="AU29" s="795"/>
      <c r="AV29" s="800"/>
    </row>
    <row r="30" spans="2:48" ht="15.95" customHeight="1" x14ac:dyDescent="0.25">
      <c r="B30" s="845">
        <v>8</v>
      </c>
      <c r="C30" s="813"/>
      <c r="D30" s="814"/>
      <c r="E30" s="814"/>
      <c r="F30" s="814"/>
      <c r="G30" s="814"/>
      <c r="H30" s="814"/>
      <c r="I30" s="814"/>
      <c r="J30" s="814"/>
      <c r="K30" s="814"/>
      <c r="L30" s="814"/>
      <c r="M30" s="815"/>
      <c r="N30" s="819" t="str">
        <f>IF(C30="","",INDEX(PMEKITCHEN[Base Desc 1],MATCH(C30,PMEKITCHEN[Eff Desc 1],0)))</f>
        <v/>
      </c>
      <c r="O30" s="820"/>
      <c r="P30" s="820"/>
      <c r="Q30" s="820"/>
      <c r="R30" s="820"/>
      <c r="S30" s="821"/>
      <c r="T30" s="825" t="str">
        <f>IF(C30="","",INDEX(PMEKITCHEN[Unit of Measure],MATCH(C30,PMEKITCHEN[Eff Desc 1],0)))</f>
        <v/>
      </c>
      <c r="U30" s="826"/>
      <c r="V30" s="829"/>
      <c r="W30" s="830"/>
      <c r="X30" s="813"/>
      <c r="Y30" s="814"/>
      <c r="Z30" s="814"/>
      <c r="AA30" s="815"/>
      <c r="AB30" s="813"/>
      <c r="AC30" s="814"/>
      <c r="AD30" s="815"/>
      <c r="AE30" s="833"/>
      <c r="AF30" s="834"/>
      <c r="AG30" s="833"/>
      <c r="AH30" s="834"/>
      <c r="AI30" s="837" t="str">
        <f>IF(C30="","",INDEX(PMEKITCHEN[Inc Rate Unit],MATCH(C30,PMEKITCHEN[Eff Desc 1],0)))</f>
        <v/>
      </c>
      <c r="AJ30" s="838"/>
      <c r="AK30" s="801" t="str">
        <f>IF(OR(C30="",V30="",X30="",AB30="",AE30="",AG30=""),"",ROUND(V30*INDEX(PMEKITCHEN[Savings per Unit kWh],MATCH(C30,PMEKITCHEN[Eff Desc 1],0)),0))</f>
        <v/>
      </c>
      <c r="AL30" s="802"/>
      <c r="AM30" s="802"/>
      <c r="AN30" s="803"/>
      <c r="AO30" s="807" t="str">
        <f>IF(OR(C30="",V30="",X30="",AB30="",AE30="",AG30=""),"",MIN(AU30,ROUND(V30*AI30,2)))</f>
        <v/>
      </c>
      <c r="AP30" s="808"/>
      <c r="AQ30" s="809"/>
      <c r="AR30" s="145"/>
      <c r="AU30" s="794" t="str">
        <f>IF(OR(,V30="",X30="",AB30="",AE30="",AG30=""),"",ROUND((AE30+AG30)*V30,2))</f>
        <v/>
      </c>
      <c r="AV30" s="799" t="str">
        <f>IF(OR(C30="",V30="",X30="",AB30="",AE30="",AG30=""),"",ROUND(V30*INDEX(PMEKITCHEN[Savings per Unit kW],MATCH(C30,PMEKITCHEN[Eff Desc 1],0)),4))</f>
        <v/>
      </c>
    </row>
    <row r="31" spans="2:48" ht="15.95" customHeight="1" x14ac:dyDescent="0.25">
      <c r="B31" s="845"/>
      <c r="C31" s="816"/>
      <c r="D31" s="817"/>
      <c r="E31" s="817"/>
      <c r="F31" s="817"/>
      <c r="G31" s="817"/>
      <c r="H31" s="817"/>
      <c r="I31" s="817"/>
      <c r="J31" s="817"/>
      <c r="K31" s="817"/>
      <c r="L31" s="817"/>
      <c r="M31" s="818"/>
      <c r="N31" s="822"/>
      <c r="O31" s="823"/>
      <c r="P31" s="823"/>
      <c r="Q31" s="823"/>
      <c r="R31" s="823"/>
      <c r="S31" s="824"/>
      <c r="T31" s="827"/>
      <c r="U31" s="828"/>
      <c r="V31" s="831"/>
      <c r="W31" s="832"/>
      <c r="X31" s="816"/>
      <c r="Y31" s="817"/>
      <c r="Z31" s="817"/>
      <c r="AA31" s="818"/>
      <c r="AB31" s="816"/>
      <c r="AC31" s="817"/>
      <c r="AD31" s="818"/>
      <c r="AE31" s="835"/>
      <c r="AF31" s="836"/>
      <c r="AG31" s="835"/>
      <c r="AH31" s="836"/>
      <c r="AI31" s="839"/>
      <c r="AJ31" s="840"/>
      <c r="AK31" s="804"/>
      <c r="AL31" s="805"/>
      <c r="AM31" s="805"/>
      <c r="AN31" s="806"/>
      <c r="AO31" s="810"/>
      <c r="AP31" s="811"/>
      <c r="AQ31" s="812"/>
      <c r="AR31" s="145"/>
      <c r="AU31" s="795"/>
      <c r="AV31" s="800"/>
    </row>
    <row r="32" spans="2:48" ht="15.95" customHeight="1" x14ac:dyDescent="0.25">
      <c r="B32" s="845">
        <v>9</v>
      </c>
      <c r="C32" s="813"/>
      <c r="D32" s="814"/>
      <c r="E32" s="814"/>
      <c r="F32" s="814"/>
      <c r="G32" s="814"/>
      <c r="H32" s="814"/>
      <c r="I32" s="814"/>
      <c r="J32" s="814"/>
      <c r="K32" s="814"/>
      <c r="L32" s="814"/>
      <c r="M32" s="815"/>
      <c r="N32" s="819" t="str">
        <f>IF(C32="","",INDEX(PMEKITCHEN[Base Desc 1],MATCH(C32,PMEKITCHEN[Eff Desc 1],0)))</f>
        <v/>
      </c>
      <c r="O32" s="820"/>
      <c r="P32" s="820"/>
      <c r="Q32" s="820"/>
      <c r="R32" s="820"/>
      <c r="S32" s="821"/>
      <c r="T32" s="825" t="str">
        <f>IF(C32="","",INDEX(PMEKITCHEN[Unit of Measure],MATCH(C32,PMEKITCHEN[Eff Desc 1],0)))</f>
        <v/>
      </c>
      <c r="U32" s="826"/>
      <c r="V32" s="829"/>
      <c r="W32" s="830"/>
      <c r="X32" s="813"/>
      <c r="Y32" s="814"/>
      <c r="Z32" s="814"/>
      <c r="AA32" s="815"/>
      <c r="AB32" s="813"/>
      <c r="AC32" s="814"/>
      <c r="AD32" s="815"/>
      <c r="AE32" s="833"/>
      <c r="AF32" s="834"/>
      <c r="AG32" s="833"/>
      <c r="AH32" s="834"/>
      <c r="AI32" s="837" t="str">
        <f>IF(C32="","",INDEX(PMEKITCHEN[Inc Rate Unit],MATCH(C32,PMEKITCHEN[Eff Desc 1],0)))</f>
        <v/>
      </c>
      <c r="AJ32" s="838"/>
      <c r="AK32" s="801" t="str">
        <f>IF(OR(C32="",V32="",X32="",AB32="",AE32="",AG32=""),"",ROUND(V32*INDEX(PMEKITCHEN[Savings per Unit kWh],MATCH(C32,PMEKITCHEN[Eff Desc 1],0)),0))</f>
        <v/>
      </c>
      <c r="AL32" s="802"/>
      <c r="AM32" s="802"/>
      <c r="AN32" s="803"/>
      <c r="AO32" s="807" t="str">
        <f>IF(OR(C32="",V32="",X32="",AB32="",AE32="",AG32=""),"",MIN(AU32,ROUND(V32*AI32,2)))</f>
        <v/>
      </c>
      <c r="AP32" s="808"/>
      <c r="AQ32" s="809"/>
      <c r="AR32" s="145"/>
      <c r="AU32" s="794" t="str">
        <f>IF(OR(,V32="",X32="",AB32="",AE32="",AG32=""),"",ROUND((AE32+AG32)*V32,2))</f>
        <v/>
      </c>
      <c r="AV32" s="799" t="str">
        <f>IF(OR(C32="",V32="",X32="",AB32="",AE32="",AG32=""),"",ROUND(V32*INDEX(PMEKITCHEN[Savings per Unit kW],MATCH(C32,PMEKITCHEN[Eff Desc 1],0)),4))</f>
        <v/>
      </c>
    </row>
    <row r="33" spans="2:48" ht="15.95" customHeight="1" x14ac:dyDescent="0.25">
      <c r="B33" s="845"/>
      <c r="C33" s="816"/>
      <c r="D33" s="817"/>
      <c r="E33" s="817"/>
      <c r="F33" s="817"/>
      <c r="G33" s="817"/>
      <c r="H33" s="817"/>
      <c r="I33" s="817"/>
      <c r="J33" s="817"/>
      <c r="K33" s="817"/>
      <c r="L33" s="817"/>
      <c r="M33" s="818"/>
      <c r="N33" s="822"/>
      <c r="O33" s="823"/>
      <c r="P33" s="823"/>
      <c r="Q33" s="823"/>
      <c r="R33" s="823"/>
      <c r="S33" s="824"/>
      <c r="T33" s="827"/>
      <c r="U33" s="828"/>
      <c r="V33" s="831"/>
      <c r="W33" s="832"/>
      <c r="X33" s="816"/>
      <c r="Y33" s="817"/>
      <c r="Z33" s="817"/>
      <c r="AA33" s="818"/>
      <c r="AB33" s="816"/>
      <c r="AC33" s="817"/>
      <c r="AD33" s="818"/>
      <c r="AE33" s="835"/>
      <c r="AF33" s="836"/>
      <c r="AG33" s="835"/>
      <c r="AH33" s="836"/>
      <c r="AI33" s="839"/>
      <c r="AJ33" s="840"/>
      <c r="AK33" s="804"/>
      <c r="AL33" s="805"/>
      <c r="AM33" s="805"/>
      <c r="AN33" s="806"/>
      <c r="AO33" s="810"/>
      <c r="AP33" s="811"/>
      <c r="AQ33" s="812"/>
      <c r="AR33" s="145"/>
      <c r="AU33" s="795"/>
      <c r="AV33" s="800"/>
    </row>
    <row r="34" spans="2:48" ht="15.95" customHeight="1" x14ac:dyDescent="0.25">
      <c r="B34" s="845">
        <v>10</v>
      </c>
      <c r="C34" s="813"/>
      <c r="D34" s="814"/>
      <c r="E34" s="814"/>
      <c r="F34" s="814"/>
      <c r="G34" s="814"/>
      <c r="H34" s="814"/>
      <c r="I34" s="814"/>
      <c r="J34" s="814"/>
      <c r="K34" s="814"/>
      <c r="L34" s="814"/>
      <c r="M34" s="815"/>
      <c r="N34" s="819" t="str">
        <f>IF(C34="","",INDEX(PMEKITCHEN[Base Desc 1],MATCH(C34,PMEKITCHEN[Eff Desc 1],0)))</f>
        <v/>
      </c>
      <c r="O34" s="820"/>
      <c r="P34" s="820"/>
      <c r="Q34" s="820"/>
      <c r="R34" s="820"/>
      <c r="S34" s="821"/>
      <c r="T34" s="825" t="str">
        <f>IF(C34="","",INDEX(PMEKITCHEN[Unit of Measure],MATCH(C34,PMEKITCHEN[Eff Desc 1],0)))</f>
        <v/>
      </c>
      <c r="U34" s="826"/>
      <c r="V34" s="829"/>
      <c r="W34" s="830"/>
      <c r="X34" s="813"/>
      <c r="Y34" s="814"/>
      <c r="Z34" s="814"/>
      <c r="AA34" s="815"/>
      <c r="AB34" s="813"/>
      <c r="AC34" s="814"/>
      <c r="AD34" s="815"/>
      <c r="AE34" s="833"/>
      <c r="AF34" s="834"/>
      <c r="AG34" s="833"/>
      <c r="AH34" s="834"/>
      <c r="AI34" s="837" t="str">
        <f>IF(C34="","",INDEX(PMEKITCHEN[Inc Rate Unit],MATCH(C34,PMEKITCHEN[Eff Desc 1],0)))</f>
        <v/>
      </c>
      <c r="AJ34" s="838"/>
      <c r="AK34" s="801" t="str">
        <f>IF(OR(C34="",V34="",X34="",AB34="",AE34="",AG34=""),"",ROUND(V34*INDEX(PMEKITCHEN[Savings per Unit kWh],MATCH(C34,PMEKITCHEN[Eff Desc 1],0)),0))</f>
        <v/>
      </c>
      <c r="AL34" s="802"/>
      <c r="AM34" s="802"/>
      <c r="AN34" s="803"/>
      <c r="AO34" s="807" t="str">
        <f>IF(OR(C34="",V34="",X34="",AB34="",AE34="",AG34=""),"",MIN(AU34,ROUND(V34*AI34,2)))</f>
        <v/>
      </c>
      <c r="AP34" s="808"/>
      <c r="AQ34" s="809"/>
      <c r="AR34" s="145"/>
      <c r="AU34" s="794" t="str">
        <f>IF(OR(,V34="",X34="",AB34="",AE34="",AG34=""),"",ROUND((AE34+AG34)*V34,2))</f>
        <v/>
      </c>
      <c r="AV34" s="799" t="str">
        <f>IF(OR(C34="",V34="",X34="",AB34="",AE34="",AG34=""),"",ROUND(V34*INDEX(PMEKITCHEN[Savings per Unit kW],MATCH(C34,PMEKITCHEN[Eff Desc 1],0)),4))</f>
        <v/>
      </c>
    </row>
    <row r="35" spans="2:48" ht="15.95" customHeight="1" x14ac:dyDescent="0.25">
      <c r="B35" s="845"/>
      <c r="C35" s="816"/>
      <c r="D35" s="817"/>
      <c r="E35" s="817"/>
      <c r="F35" s="817"/>
      <c r="G35" s="817"/>
      <c r="H35" s="817"/>
      <c r="I35" s="817"/>
      <c r="J35" s="817"/>
      <c r="K35" s="817"/>
      <c r="L35" s="817"/>
      <c r="M35" s="818"/>
      <c r="N35" s="822"/>
      <c r="O35" s="823"/>
      <c r="P35" s="823"/>
      <c r="Q35" s="823"/>
      <c r="R35" s="823"/>
      <c r="S35" s="824"/>
      <c r="T35" s="827"/>
      <c r="U35" s="828"/>
      <c r="V35" s="831"/>
      <c r="W35" s="832"/>
      <c r="X35" s="816"/>
      <c r="Y35" s="817"/>
      <c r="Z35" s="817"/>
      <c r="AA35" s="818"/>
      <c r="AB35" s="816"/>
      <c r="AC35" s="817"/>
      <c r="AD35" s="818"/>
      <c r="AE35" s="835"/>
      <c r="AF35" s="836"/>
      <c r="AG35" s="835"/>
      <c r="AH35" s="836"/>
      <c r="AI35" s="839"/>
      <c r="AJ35" s="840"/>
      <c r="AK35" s="804"/>
      <c r="AL35" s="805"/>
      <c r="AM35" s="805"/>
      <c r="AN35" s="806"/>
      <c r="AO35" s="810"/>
      <c r="AP35" s="811"/>
      <c r="AQ35" s="812"/>
      <c r="AR35" s="145"/>
      <c r="AU35" s="795"/>
      <c r="AV35" s="800"/>
    </row>
    <row r="36" spans="2:48" ht="15.95" hidden="1" customHeight="1" x14ac:dyDescent="0.25">
      <c r="B36" s="845">
        <v>11</v>
      </c>
      <c r="C36" s="813"/>
      <c r="D36" s="814"/>
      <c r="E36" s="814"/>
      <c r="F36" s="814"/>
      <c r="G36" s="814"/>
      <c r="H36" s="814"/>
      <c r="I36" s="814"/>
      <c r="J36" s="814"/>
      <c r="K36" s="814"/>
      <c r="L36" s="814"/>
      <c r="M36" s="815"/>
      <c r="N36" s="819" t="str">
        <f>IF(C36="","",INDEX(PMEMOTOR[Base Desc 1],MATCH(C36,PMEMOTOR[Eff Desc 1],0)))</f>
        <v/>
      </c>
      <c r="O36" s="820"/>
      <c r="P36" s="820"/>
      <c r="Q36" s="820"/>
      <c r="R36" s="820"/>
      <c r="S36" s="821"/>
      <c r="T36" s="825" t="str">
        <f>IF(C36="","",INDEX(PMEMOTOR[Unit of Measure],MATCH(C36,PMEMOTOR[Eff Desc 1],0)))</f>
        <v/>
      </c>
      <c r="U36" s="826"/>
      <c r="V36" s="829"/>
      <c r="W36" s="830"/>
      <c r="X36" s="813"/>
      <c r="Y36" s="814"/>
      <c r="Z36" s="814"/>
      <c r="AA36" s="815"/>
      <c r="AB36" s="813"/>
      <c r="AC36" s="814"/>
      <c r="AD36" s="815"/>
      <c r="AE36" s="833"/>
      <c r="AF36" s="834"/>
      <c r="AG36" s="833"/>
      <c r="AH36" s="834"/>
      <c r="AI36" s="837" t="str">
        <f>IF(C36="","",INDEX(PMEMOTOR[Inc Rate Unit],MATCH(C36,PMEMOTOR[Eff Desc 1],0)))</f>
        <v/>
      </c>
      <c r="AJ36" s="838"/>
      <c r="AK36" s="801" t="str">
        <f>IF(OR(C36="",V36="",X36="",AB36="",AE36="",AG36=""),"",ROUND(V36*INDEX(PMEMOTOR[Savings per Unit kWh],MATCH(C36,PMEMOTOR[Eff Desc 1],0)),0))</f>
        <v/>
      </c>
      <c r="AL36" s="802"/>
      <c r="AM36" s="802"/>
      <c r="AN36" s="803"/>
      <c r="AO36" s="807" t="str">
        <f>IF(OR(C36="",V36="",X36="",AB36="",AE36="",AG36=""),"",MIN(AU36,ROUND(V36*AI36,2)))</f>
        <v/>
      </c>
      <c r="AP36" s="808"/>
      <c r="AQ36" s="809"/>
      <c r="AR36" s="145"/>
      <c r="AU36" s="794" t="str">
        <f>IF(OR(,V36="",X36="",AB36="",AE36="",AG36=""),"",ROUND((AE36+AG36)*V36,2))</f>
        <v/>
      </c>
      <c r="AV36" s="796" t="str">
        <f>IF(OR(C36="",V36="",X36="",AB36="",AE36="",AG36=""),"",ROUND(V36*INDEX(PMEMOTOR[Savings per Unit kW],MATCH(C36,PMEMOTOR[Eff Desc 1],0)),10))</f>
        <v/>
      </c>
    </row>
    <row r="37" spans="2:48" ht="15.95" hidden="1" customHeight="1" x14ac:dyDescent="0.25">
      <c r="B37" s="845"/>
      <c r="C37" s="816"/>
      <c r="D37" s="817"/>
      <c r="E37" s="817"/>
      <c r="F37" s="817"/>
      <c r="G37" s="817"/>
      <c r="H37" s="817"/>
      <c r="I37" s="817"/>
      <c r="J37" s="817"/>
      <c r="K37" s="817"/>
      <c r="L37" s="817"/>
      <c r="M37" s="818"/>
      <c r="N37" s="822"/>
      <c r="O37" s="823"/>
      <c r="P37" s="823"/>
      <c r="Q37" s="823"/>
      <c r="R37" s="823"/>
      <c r="S37" s="824"/>
      <c r="T37" s="827"/>
      <c r="U37" s="828"/>
      <c r="V37" s="831"/>
      <c r="W37" s="832"/>
      <c r="X37" s="816"/>
      <c r="Y37" s="817"/>
      <c r="Z37" s="817"/>
      <c r="AA37" s="818"/>
      <c r="AB37" s="816"/>
      <c r="AC37" s="817"/>
      <c r="AD37" s="818"/>
      <c r="AE37" s="835"/>
      <c r="AF37" s="836"/>
      <c r="AG37" s="835"/>
      <c r="AH37" s="836"/>
      <c r="AI37" s="839"/>
      <c r="AJ37" s="840"/>
      <c r="AK37" s="804"/>
      <c r="AL37" s="805"/>
      <c r="AM37" s="805"/>
      <c r="AN37" s="806"/>
      <c r="AO37" s="810"/>
      <c r="AP37" s="811"/>
      <c r="AQ37" s="812"/>
      <c r="AR37" s="145"/>
      <c r="AU37" s="795"/>
      <c r="AV37" s="797"/>
    </row>
    <row r="38" spans="2:48" ht="15.95" hidden="1" customHeight="1" x14ac:dyDescent="0.25">
      <c r="B38" s="845">
        <v>12</v>
      </c>
      <c r="C38" s="813"/>
      <c r="D38" s="814"/>
      <c r="E38" s="814"/>
      <c r="F38" s="814"/>
      <c r="G38" s="814"/>
      <c r="H38" s="814"/>
      <c r="I38" s="814"/>
      <c r="J38" s="814"/>
      <c r="K38" s="814"/>
      <c r="L38" s="814"/>
      <c r="M38" s="815"/>
      <c r="N38" s="819" t="str">
        <f>IF(C38="","",INDEX(PMEMOTOR[Base Desc 1],MATCH(C38,PMEMOTOR[Eff Desc 1],0)))</f>
        <v/>
      </c>
      <c r="O38" s="820"/>
      <c r="P38" s="820"/>
      <c r="Q38" s="820"/>
      <c r="R38" s="820"/>
      <c r="S38" s="821"/>
      <c r="T38" s="825" t="str">
        <f>IF(C38="","",INDEX(PMEMOTOR[Unit of Measure],MATCH(C38,PMEMOTOR[Eff Desc 1],0)))</f>
        <v/>
      </c>
      <c r="U38" s="826"/>
      <c r="V38" s="829"/>
      <c r="W38" s="830"/>
      <c r="X38" s="813"/>
      <c r="Y38" s="814"/>
      <c r="Z38" s="814"/>
      <c r="AA38" s="815"/>
      <c r="AB38" s="813"/>
      <c r="AC38" s="814"/>
      <c r="AD38" s="815"/>
      <c r="AE38" s="833"/>
      <c r="AF38" s="834"/>
      <c r="AG38" s="833"/>
      <c r="AH38" s="834"/>
      <c r="AI38" s="837" t="str">
        <f>IF(C38="","",INDEX(PMEMOTOR[Inc Rate Unit],MATCH(C38,PMEMOTOR[Eff Desc 1],0)))</f>
        <v/>
      </c>
      <c r="AJ38" s="838"/>
      <c r="AK38" s="801" t="str">
        <f>IF(OR(C38="",V38="",X38="",AB38="",AE38="",AG38=""),"",ROUND(V38*INDEX(PMEMOTOR[Savings per Unit kWh],MATCH(C38,PMEMOTOR[Eff Desc 1],0)),0))</f>
        <v/>
      </c>
      <c r="AL38" s="802"/>
      <c r="AM38" s="802"/>
      <c r="AN38" s="803"/>
      <c r="AO38" s="807" t="str">
        <f>IF(OR(C38="",V38="",X38="",AB38="",AE38="",AG38=""),"",MIN(AU38,ROUND(V38*AI38,2)))</f>
        <v/>
      </c>
      <c r="AP38" s="808"/>
      <c r="AQ38" s="809"/>
      <c r="AR38" s="145"/>
      <c r="AU38" s="794" t="str">
        <f>IF(OR(,V38="",X38="",AB38="",AE38="",AG38=""),"",ROUND((AE38+AG38)*V38,2))</f>
        <v/>
      </c>
      <c r="AV38" s="796" t="str">
        <f>IF(OR(C38="",V38="",X38="",AB38="",AE38="",AG38=""),"",ROUND(V38*INDEX(PMEMOTOR[Savings per Unit kW],MATCH(C38,PMEMOTOR[Eff Desc 1],0)),10))</f>
        <v/>
      </c>
    </row>
    <row r="39" spans="2:48" ht="15.95" hidden="1" customHeight="1" x14ac:dyDescent="0.25">
      <c r="B39" s="845"/>
      <c r="C39" s="816"/>
      <c r="D39" s="817"/>
      <c r="E39" s="817"/>
      <c r="F39" s="817"/>
      <c r="G39" s="817"/>
      <c r="H39" s="817"/>
      <c r="I39" s="817"/>
      <c r="J39" s="817"/>
      <c r="K39" s="817"/>
      <c r="L39" s="817"/>
      <c r="M39" s="818"/>
      <c r="N39" s="822"/>
      <c r="O39" s="823"/>
      <c r="P39" s="823"/>
      <c r="Q39" s="823"/>
      <c r="R39" s="823"/>
      <c r="S39" s="824"/>
      <c r="T39" s="827"/>
      <c r="U39" s="828"/>
      <c r="V39" s="831"/>
      <c r="W39" s="832"/>
      <c r="X39" s="816"/>
      <c r="Y39" s="817"/>
      <c r="Z39" s="817"/>
      <c r="AA39" s="818"/>
      <c r="AB39" s="816"/>
      <c r="AC39" s="817"/>
      <c r="AD39" s="818"/>
      <c r="AE39" s="835"/>
      <c r="AF39" s="836"/>
      <c r="AG39" s="835"/>
      <c r="AH39" s="836"/>
      <c r="AI39" s="839"/>
      <c r="AJ39" s="840"/>
      <c r="AK39" s="804"/>
      <c r="AL39" s="805"/>
      <c r="AM39" s="805"/>
      <c r="AN39" s="806"/>
      <c r="AO39" s="810"/>
      <c r="AP39" s="811"/>
      <c r="AQ39" s="812"/>
      <c r="AR39" s="145"/>
      <c r="AU39" s="795"/>
      <c r="AV39" s="797"/>
    </row>
    <row r="40" spans="2:48" ht="15.95" hidden="1" customHeight="1" x14ac:dyDescent="0.25">
      <c r="B40" s="845">
        <v>13</v>
      </c>
      <c r="C40" s="813"/>
      <c r="D40" s="814"/>
      <c r="E40" s="814"/>
      <c r="F40" s="814"/>
      <c r="G40" s="814"/>
      <c r="H40" s="814"/>
      <c r="I40" s="814"/>
      <c r="J40" s="814"/>
      <c r="K40" s="814"/>
      <c r="L40" s="814"/>
      <c r="M40" s="815"/>
      <c r="N40" s="819" t="str">
        <f>IF(C40="","",INDEX(PMEMOTOR[Base Desc 1],MATCH(C40,PMEMOTOR[Eff Desc 1],0)))</f>
        <v/>
      </c>
      <c r="O40" s="820"/>
      <c r="P40" s="820"/>
      <c r="Q40" s="820"/>
      <c r="R40" s="820"/>
      <c r="S40" s="821"/>
      <c r="T40" s="825" t="str">
        <f>IF(C40="","",INDEX(PMEMOTOR[Unit of Measure],MATCH(C40,PMEMOTOR[Eff Desc 1],0)))</f>
        <v/>
      </c>
      <c r="U40" s="826"/>
      <c r="V40" s="829"/>
      <c r="W40" s="830"/>
      <c r="X40" s="813"/>
      <c r="Y40" s="814"/>
      <c r="Z40" s="814"/>
      <c r="AA40" s="815"/>
      <c r="AB40" s="813"/>
      <c r="AC40" s="814"/>
      <c r="AD40" s="815"/>
      <c r="AE40" s="833"/>
      <c r="AF40" s="834"/>
      <c r="AG40" s="833"/>
      <c r="AH40" s="834"/>
      <c r="AI40" s="837" t="str">
        <f>IF(C40="","",INDEX(PMEMOTOR[Inc Rate Unit],MATCH(C40,PMEMOTOR[Eff Desc 1],0)))</f>
        <v/>
      </c>
      <c r="AJ40" s="838"/>
      <c r="AK40" s="801" t="str">
        <f>IF(OR(C40="",V40="",X40="",AB40="",AE40="",AG40=""),"",ROUND(V40*INDEX(PMEMOTOR[Savings per Unit kWh],MATCH(C40,PMEMOTOR[Eff Desc 1],0)),0))</f>
        <v/>
      </c>
      <c r="AL40" s="802"/>
      <c r="AM40" s="802"/>
      <c r="AN40" s="803"/>
      <c r="AO40" s="807" t="str">
        <f>IF(OR(C40="",V40="",X40="",AB40="",AE40="",AG40=""),"",MIN(AU40,ROUND(V40*AI40,2)))</f>
        <v/>
      </c>
      <c r="AP40" s="808"/>
      <c r="AQ40" s="809"/>
      <c r="AR40" s="145"/>
      <c r="AU40" s="794" t="str">
        <f>IF(OR(,V40="",X40="",AB40="",AE40="",AG40=""),"",ROUND((AE40+AG40)*V40,2))</f>
        <v/>
      </c>
      <c r="AV40" s="796" t="str">
        <f>IF(OR(C40="",V40="",X40="",AB40="",AE40="",AG40=""),"",ROUND(V40*INDEX(PMEMOTOR[Savings per Unit kW],MATCH(C40,PMEMOTOR[Eff Desc 1],0)),10))</f>
        <v/>
      </c>
    </row>
    <row r="41" spans="2:48" ht="15.95" hidden="1" customHeight="1" x14ac:dyDescent="0.25">
      <c r="B41" s="845"/>
      <c r="C41" s="816"/>
      <c r="D41" s="817"/>
      <c r="E41" s="817"/>
      <c r="F41" s="817"/>
      <c r="G41" s="817"/>
      <c r="H41" s="817"/>
      <c r="I41" s="817"/>
      <c r="J41" s="817"/>
      <c r="K41" s="817"/>
      <c r="L41" s="817"/>
      <c r="M41" s="818"/>
      <c r="N41" s="822"/>
      <c r="O41" s="823"/>
      <c r="P41" s="823"/>
      <c r="Q41" s="823"/>
      <c r="R41" s="823"/>
      <c r="S41" s="824"/>
      <c r="T41" s="827"/>
      <c r="U41" s="828"/>
      <c r="V41" s="831"/>
      <c r="W41" s="832"/>
      <c r="X41" s="816"/>
      <c r="Y41" s="817"/>
      <c r="Z41" s="817"/>
      <c r="AA41" s="818"/>
      <c r="AB41" s="816"/>
      <c r="AC41" s="817"/>
      <c r="AD41" s="818"/>
      <c r="AE41" s="835"/>
      <c r="AF41" s="836"/>
      <c r="AG41" s="835"/>
      <c r="AH41" s="836"/>
      <c r="AI41" s="839"/>
      <c r="AJ41" s="840"/>
      <c r="AK41" s="804"/>
      <c r="AL41" s="805"/>
      <c r="AM41" s="805"/>
      <c r="AN41" s="806"/>
      <c r="AO41" s="810"/>
      <c r="AP41" s="811"/>
      <c r="AQ41" s="812"/>
      <c r="AR41" s="145"/>
      <c r="AU41" s="795"/>
      <c r="AV41" s="797"/>
    </row>
    <row r="42" spans="2:48" ht="15.95" hidden="1" customHeight="1" x14ac:dyDescent="0.25">
      <c r="B42" s="845">
        <v>14</v>
      </c>
      <c r="C42" s="813"/>
      <c r="D42" s="814"/>
      <c r="E42" s="814"/>
      <c r="F42" s="814"/>
      <c r="G42" s="814"/>
      <c r="H42" s="814"/>
      <c r="I42" s="814"/>
      <c r="J42" s="814"/>
      <c r="K42" s="814"/>
      <c r="L42" s="814"/>
      <c r="M42" s="815"/>
      <c r="N42" s="819" t="str">
        <f>IF(C42="","",INDEX(PMEMOTOR[Base Desc 1],MATCH(C42,PMEMOTOR[Eff Desc 1],0)))</f>
        <v/>
      </c>
      <c r="O42" s="820"/>
      <c r="P42" s="820"/>
      <c r="Q42" s="820"/>
      <c r="R42" s="820"/>
      <c r="S42" s="821"/>
      <c r="T42" s="825" t="str">
        <f>IF(C42="","",INDEX(PMEMOTOR[Unit of Measure],MATCH(C42,PMEMOTOR[Eff Desc 1],0)))</f>
        <v/>
      </c>
      <c r="U42" s="826"/>
      <c r="V42" s="829"/>
      <c r="W42" s="830"/>
      <c r="X42" s="813"/>
      <c r="Y42" s="814"/>
      <c r="Z42" s="814"/>
      <c r="AA42" s="815"/>
      <c r="AB42" s="813"/>
      <c r="AC42" s="814"/>
      <c r="AD42" s="815"/>
      <c r="AE42" s="833"/>
      <c r="AF42" s="834"/>
      <c r="AG42" s="833"/>
      <c r="AH42" s="834"/>
      <c r="AI42" s="837" t="str">
        <f>IF(C42="","",INDEX(PMEMOTOR[Inc Rate Unit],MATCH(C42,PMEMOTOR[Eff Desc 1],0)))</f>
        <v/>
      </c>
      <c r="AJ42" s="838"/>
      <c r="AK42" s="801" t="str">
        <f>IF(OR(C42="",V42="",X42="",AB42="",AE42="",AG42=""),"",ROUND(V42*INDEX(PMEMOTOR[Savings per Unit kWh],MATCH(C42,PMEMOTOR[Eff Desc 1],0)),0))</f>
        <v/>
      </c>
      <c r="AL42" s="802"/>
      <c r="AM42" s="802"/>
      <c r="AN42" s="803"/>
      <c r="AO42" s="807" t="str">
        <f>IF(OR(C42="",V42="",X42="",AB42="",AE42="",AG42=""),"",MIN(AU42,ROUND(V42*AI42,2)))</f>
        <v/>
      </c>
      <c r="AP42" s="808"/>
      <c r="AQ42" s="809"/>
      <c r="AR42" s="145"/>
      <c r="AU42" s="794" t="str">
        <f>IF(OR(,V42="",X42="",AB42="",AE42="",AG42=""),"",ROUND((AE42+AG42)*V42,2))</f>
        <v/>
      </c>
      <c r="AV42" s="796" t="str">
        <f>IF(OR(C42="",V42="",X42="",AB42="",AE42="",AG42=""),"",ROUND(V42*INDEX(PMEMOTOR[Savings per Unit kW],MATCH(C42,PMEMOTOR[Eff Desc 1],0)),10))</f>
        <v/>
      </c>
    </row>
    <row r="43" spans="2:48" ht="15.95" hidden="1" customHeight="1" x14ac:dyDescent="0.25">
      <c r="B43" s="845"/>
      <c r="C43" s="816"/>
      <c r="D43" s="817"/>
      <c r="E43" s="817"/>
      <c r="F43" s="817"/>
      <c r="G43" s="817"/>
      <c r="H43" s="817"/>
      <c r="I43" s="817"/>
      <c r="J43" s="817"/>
      <c r="K43" s="817"/>
      <c r="L43" s="817"/>
      <c r="M43" s="818"/>
      <c r="N43" s="822"/>
      <c r="O43" s="823"/>
      <c r="P43" s="823"/>
      <c r="Q43" s="823"/>
      <c r="R43" s="823"/>
      <c r="S43" s="824"/>
      <c r="T43" s="827"/>
      <c r="U43" s="828"/>
      <c r="V43" s="831"/>
      <c r="W43" s="832"/>
      <c r="X43" s="816"/>
      <c r="Y43" s="817"/>
      <c r="Z43" s="817"/>
      <c r="AA43" s="818"/>
      <c r="AB43" s="816"/>
      <c r="AC43" s="817"/>
      <c r="AD43" s="818"/>
      <c r="AE43" s="835"/>
      <c r="AF43" s="836"/>
      <c r="AG43" s="835"/>
      <c r="AH43" s="836"/>
      <c r="AI43" s="839"/>
      <c r="AJ43" s="840"/>
      <c r="AK43" s="804"/>
      <c r="AL43" s="805"/>
      <c r="AM43" s="805"/>
      <c r="AN43" s="806"/>
      <c r="AO43" s="810"/>
      <c r="AP43" s="811"/>
      <c r="AQ43" s="812"/>
      <c r="AR43" s="145"/>
      <c r="AU43" s="795"/>
      <c r="AV43" s="797"/>
    </row>
    <row r="44" spans="2:48" ht="15.95" hidden="1" customHeight="1" x14ac:dyDescent="0.25">
      <c r="B44" s="845">
        <v>15</v>
      </c>
      <c r="C44" s="813"/>
      <c r="D44" s="814"/>
      <c r="E44" s="814"/>
      <c r="F44" s="814"/>
      <c r="G44" s="814"/>
      <c r="H44" s="814"/>
      <c r="I44" s="814"/>
      <c r="J44" s="814"/>
      <c r="K44" s="814"/>
      <c r="L44" s="814"/>
      <c r="M44" s="815"/>
      <c r="N44" s="819" t="str">
        <f>IF(C44="","",INDEX(PMEMOTOR[Base Desc 1],MATCH(C44,PMEMOTOR[Eff Desc 1],0)))</f>
        <v/>
      </c>
      <c r="O44" s="820"/>
      <c r="P44" s="820"/>
      <c r="Q44" s="820"/>
      <c r="R44" s="820"/>
      <c r="S44" s="821"/>
      <c r="T44" s="825" t="str">
        <f>IF(C44="","",INDEX(PMEMOTOR[Unit of Measure],MATCH(C44,PMEMOTOR[Eff Desc 1],0)))</f>
        <v/>
      </c>
      <c r="U44" s="826"/>
      <c r="V44" s="829"/>
      <c r="W44" s="830"/>
      <c r="X44" s="813"/>
      <c r="Y44" s="814"/>
      <c r="Z44" s="814"/>
      <c r="AA44" s="815"/>
      <c r="AB44" s="813"/>
      <c r="AC44" s="814"/>
      <c r="AD44" s="815"/>
      <c r="AE44" s="833"/>
      <c r="AF44" s="834"/>
      <c r="AG44" s="833"/>
      <c r="AH44" s="834"/>
      <c r="AI44" s="837" t="str">
        <f>IF(C44="","",INDEX(PMEMOTOR[Inc Rate Unit],MATCH(C44,PMEMOTOR[Eff Desc 1],0)))</f>
        <v/>
      </c>
      <c r="AJ44" s="838"/>
      <c r="AK44" s="801" t="str">
        <f>IF(OR(C44="",V44="",X44="",AB44="",AE44="",AG44=""),"",ROUND(V44*INDEX(PMEMOTOR[Savings per Unit kWh],MATCH(C44,PMEMOTOR[Eff Desc 1],0)),0))</f>
        <v/>
      </c>
      <c r="AL44" s="802"/>
      <c r="AM44" s="802"/>
      <c r="AN44" s="803"/>
      <c r="AO44" s="807" t="str">
        <f>IF(OR(C44="",V44="",X44="",AB44="",AE44="",AG44=""),"",MIN(AU44,ROUND(V44*AI44,2)))</f>
        <v/>
      </c>
      <c r="AP44" s="808"/>
      <c r="AQ44" s="809"/>
      <c r="AR44" s="145"/>
      <c r="AU44" s="794" t="str">
        <f>IF(OR(,V44="",X44="",AB44="",AE44="",AG44=""),"",ROUND((AE44+AG44)*V44,2))</f>
        <v/>
      </c>
      <c r="AV44" s="796" t="str">
        <f>IF(OR(C44="",V44="",X44="",AB44="",AE44="",AG44=""),"",ROUND(V44*INDEX(PMEMOTOR[Savings per Unit kW],MATCH(C44,PMEMOTOR[Eff Desc 1],0)),10))</f>
        <v/>
      </c>
    </row>
    <row r="45" spans="2:48" ht="15.95" hidden="1" customHeight="1" x14ac:dyDescent="0.25">
      <c r="B45" s="845"/>
      <c r="C45" s="816"/>
      <c r="D45" s="817"/>
      <c r="E45" s="817"/>
      <c r="F45" s="817"/>
      <c r="G45" s="817"/>
      <c r="H45" s="817"/>
      <c r="I45" s="817"/>
      <c r="J45" s="817"/>
      <c r="K45" s="817"/>
      <c r="L45" s="817"/>
      <c r="M45" s="818"/>
      <c r="N45" s="822"/>
      <c r="O45" s="823"/>
      <c r="P45" s="823"/>
      <c r="Q45" s="823"/>
      <c r="R45" s="823"/>
      <c r="S45" s="824"/>
      <c r="T45" s="827"/>
      <c r="U45" s="828"/>
      <c r="V45" s="831"/>
      <c r="W45" s="832"/>
      <c r="X45" s="816"/>
      <c r="Y45" s="817"/>
      <c r="Z45" s="817"/>
      <c r="AA45" s="818"/>
      <c r="AB45" s="816"/>
      <c r="AC45" s="817"/>
      <c r="AD45" s="818"/>
      <c r="AE45" s="835"/>
      <c r="AF45" s="836"/>
      <c r="AG45" s="835"/>
      <c r="AH45" s="836"/>
      <c r="AI45" s="839"/>
      <c r="AJ45" s="840"/>
      <c r="AK45" s="804"/>
      <c r="AL45" s="805"/>
      <c r="AM45" s="805"/>
      <c r="AN45" s="806"/>
      <c r="AO45" s="810"/>
      <c r="AP45" s="811"/>
      <c r="AQ45" s="812"/>
      <c r="AR45" s="145"/>
      <c r="AU45" s="795"/>
      <c r="AV45" s="797"/>
    </row>
    <row r="46" spans="2:48" ht="15.95" hidden="1" customHeight="1" x14ac:dyDescent="0.25">
      <c r="B46" s="754">
        <v>16</v>
      </c>
      <c r="C46" s="17"/>
      <c r="D46" s="17"/>
      <c r="E46" s="17"/>
      <c r="F46" s="17"/>
      <c r="G46" s="17"/>
      <c r="H46" s="17"/>
      <c r="I46" s="17"/>
      <c r="J46" s="17"/>
      <c r="K46" s="17"/>
      <c r="L46" s="17"/>
      <c r="M46" s="17"/>
      <c r="N46" s="17"/>
      <c r="O46" s="17"/>
      <c r="P46" s="17"/>
      <c r="Q46" s="17"/>
      <c r="R46" s="17"/>
      <c r="S46" s="17"/>
      <c r="T46" s="17"/>
      <c r="U46" s="17"/>
      <c r="V46" s="17"/>
      <c r="W46" s="17"/>
      <c r="X46" s="17"/>
      <c r="Y46" s="17"/>
      <c r="Z46" s="17"/>
      <c r="AA46" s="17"/>
      <c r="AB46" s="17"/>
      <c r="AC46" s="17"/>
      <c r="AD46" s="17"/>
      <c r="AE46" s="17"/>
      <c r="AF46" s="17"/>
      <c r="AG46" s="17"/>
      <c r="AH46" s="17"/>
      <c r="AI46" s="17"/>
      <c r="AJ46" s="17"/>
      <c r="AK46" s="17"/>
      <c r="AL46" s="17"/>
      <c r="AM46" s="17"/>
      <c r="AN46" s="17"/>
      <c r="AO46" s="17"/>
      <c r="AP46" s="17"/>
      <c r="AQ46" s="17"/>
    </row>
    <row r="47" spans="2:48" ht="15.95" hidden="1" customHeight="1" x14ac:dyDescent="0.25">
      <c r="B47" s="754"/>
      <c r="C47" s="17"/>
      <c r="D47" s="17"/>
      <c r="E47" s="17"/>
      <c r="F47" s="17"/>
      <c r="G47" s="17"/>
      <c r="H47" s="17"/>
      <c r="I47" s="17"/>
      <c r="J47" s="17"/>
      <c r="K47" s="17"/>
      <c r="L47" s="17"/>
      <c r="M47" s="17"/>
      <c r="N47" s="17"/>
      <c r="O47" s="17"/>
      <c r="P47" s="17"/>
      <c r="Q47" s="17"/>
      <c r="R47" s="17"/>
      <c r="S47" s="17"/>
      <c r="T47" s="17"/>
      <c r="U47" s="17"/>
      <c r="V47" s="17"/>
      <c r="W47" s="17"/>
      <c r="X47" s="17"/>
      <c r="Y47" s="17"/>
      <c r="Z47" s="17"/>
      <c r="AA47" s="17"/>
      <c r="AB47" s="17"/>
      <c r="AC47" s="17"/>
      <c r="AD47" s="17"/>
      <c r="AE47" s="17"/>
      <c r="AF47" s="17"/>
      <c r="AG47" s="17"/>
      <c r="AH47" s="17"/>
      <c r="AI47" s="17"/>
      <c r="AJ47" s="17"/>
      <c r="AK47" s="17"/>
      <c r="AL47" s="17"/>
      <c r="AM47" s="17"/>
      <c r="AN47" s="17"/>
      <c r="AO47" s="17"/>
      <c r="AP47" s="17"/>
      <c r="AQ47" s="17"/>
    </row>
    <row r="48" spans="2:48" ht="15.95" hidden="1" customHeight="1" x14ac:dyDescent="0.25">
      <c r="B48" s="754">
        <v>17</v>
      </c>
      <c r="C48" s="17"/>
      <c r="D48" s="17"/>
      <c r="E48" s="17"/>
      <c r="F48" s="17"/>
      <c r="G48" s="17"/>
      <c r="H48" s="17"/>
      <c r="I48" s="17"/>
      <c r="J48" s="17"/>
      <c r="K48" s="17"/>
      <c r="L48" s="17"/>
      <c r="M48" s="17"/>
      <c r="N48" s="17"/>
      <c r="O48" s="17"/>
      <c r="P48" s="17"/>
      <c r="Q48" s="17"/>
      <c r="R48" s="17"/>
      <c r="S48" s="17"/>
      <c r="T48" s="17"/>
      <c r="U48" s="17"/>
      <c r="V48" s="17"/>
      <c r="W48" s="17"/>
      <c r="X48" s="17"/>
      <c r="Y48" s="17"/>
      <c r="Z48" s="17"/>
      <c r="AA48" s="17"/>
      <c r="AB48" s="17"/>
      <c r="AC48" s="17"/>
      <c r="AD48" s="17"/>
      <c r="AE48" s="17"/>
      <c r="AF48" s="17"/>
      <c r="AG48" s="17"/>
      <c r="AH48" s="17"/>
      <c r="AI48" s="17"/>
      <c r="AJ48" s="17"/>
      <c r="AK48" s="17"/>
      <c r="AL48" s="17"/>
      <c r="AM48" s="17"/>
      <c r="AN48" s="17"/>
      <c r="AO48" s="17"/>
      <c r="AP48" s="17"/>
      <c r="AQ48" s="17"/>
    </row>
    <row r="49" spans="2:43" ht="15.95" hidden="1" customHeight="1" x14ac:dyDescent="0.25">
      <c r="B49" s="754"/>
      <c r="C49" s="17"/>
      <c r="D49" s="17"/>
      <c r="E49" s="17"/>
      <c r="F49" s="17"/>
      <c r="G49" s="17"/>
      <c r="H49" s="17"/>
      <c r="I49" s="17"/>
      <c r="J49" s="17"/>
      <c r="K49" s="17"/>
      <c r="L49" s="17"/>
      <c r="M49" s="17"/>
      <c r="N49" s="17"/>
      <c r="O49" s="17"/>
      <c r="P49" s="17"/>
      <c r="Q49" s="17"/>
      <c r="R49" s="17"/>
      <c r="S49" s="17"/>
      <c r="T49" s="17"/>
      <c r="U49" s="17"/>
      <c r="V49" s="17"/>
      <c r="W49" s="17"/>
      <c r="X49" s="17"/>
      <c r="Y49" s="17"/>
      <c r="Z49" s="17"/>
      <c r="AA49" s="17"/>
      <c r="AB49" s="17"/>
      <c r="AC49" s="17"/>
      <c r="AD49" s="17"/>
      <c r="AE49" s="17"/>
      <c r="AF49" s="17"/>
      <c r="AG49" s="17"/>
      <c r="AH49" s="17"/>
      <c r="AI49" s="17"/>
      <c r="AJ49" s="17"/>
      <c r="AK49" s="17"/>
      <c r="AL49" s="17"/>
      <c r="AM49" s="17"/>
      <c r="AN49" s="17"/>
      <c r="AO49" s="17"/>
      <c r="AP49" s="17"/>
      <c r="AQ49" s="17"/>
    </row>
    <row r="50" spans="2:43" ht="15.95" hidden="1" customHeight="1" x14ac:dyDescent="0.25">
      <c r="B50" s="754">
        <v>18</v>
      </c>
      <c r="C50" s="17"/>
      <c r="D50" s="17"/>
      <c r="E50" s="17"/>
      <c r="F50" s="17"/>
      <c r="G50" s="17"/>
      <c r="H50" s="17"/>
      <c r="I50" s="17"/>
      <c r="J50" s="17"/>
      <c r="K50" s="17"/>
      <c r="L50" s="17"/>
      <c r="M50" s="17"/>
      <c r="N50" s="17"/>
      <c r="O50" s="17"/>
      <c r="P50" s="17"/>
      <c r="Q50" s="17"/>
      <c r="R50" s="17"/>
      <c r="S50" s="17"/>
      <c r="T50" s="17"/>
      <c r="U50" s="17"/>
      <c r="V50" s="17"/>
      <c r="W50" s="17"/>
      <c r="X50" s="17"/>
      <c r="Y50" s="17"/>
      <c r="Z50" s="17"/>
      <c r="AA50" s="17"/>
      <c r="AB50" s="17"/>
      <c r="AC50" s="17"/>
      <c r="AD50" s="17"/>
      <c r="AE50" s="17"/>
      <c r="AF50" s="17"/>
      <c r="AG50" s="17"/>
      <c r="AH50" s="17"/>
      <c r="AI50" s="17"/>
      <c r="AJ50" s="17"/>
      <c r="AK50" s="17"/>
      <c r="AL50" s="17"/>
      <c r="AM50" s="17"/>
      <c r="AN50" s="17"/>
      <c r="AO50" s="17"/>
      <c r="AP50" s="17"/>
      <c r="AQ50" s="17"/>
    </row>
    <row r="51" spans="2:43" ht="15.95" hidden="1" customHeight="1" x14ac:dyDescent="0.25">
      <c r="B51" s="754"/>
      <c r="C51" s="17"/>
      <c r="D51" s="17"/>
      <c r="E51" s="17"/>
      <c r="F51" s="17"/>
      <c r="G51" s="17"/>
      <c r="H51" s="17"/>
      <c r="I51" s="17"/>
      <c r="J51" s="17"/>
      <c r="K51" s="17"/>
      <c r="L51" s="17"/>
      <c r="M51" s="17"/>
      <c r="N51" s="17"/>
      <c r="O51" s="17"/>
      <c r="P51" s="17"/>
      <c r="Q51" s="17"/>
      <c r="R51" s="17"/>
      <c r="S51" s="17"/>
      <c r="T51" s="17"/>
      <c r="U51" s="17"/>
      <c r="V51" s="17"/>
      <c r="W51" s="17"/>
      <c r="X51" s="17"/>
      <c r="Y51" s="17"/>
      <c r="Z51" s="17"/>
      <c r="AA51" s="17"/>
      <c r="AB51" s="17"/>
      <c r="AC51" s="17"/>
      <c r="AD51" s="17"/>
      <c r="AE51" s="17"/>
      <c r="AF51" s="17"/>
      <c r="AG51" s="17"/>
      <c r="AH51" s="17"/>
      <c r="AI51" s="17"/>
      <c r="AJ51" s="17"/>
      <c r="AK51" s="17"/>
      <c r="AL51" s="17"/>
      <c r="AM51" s="17"/>
      <c r="AN51" s="17"/>
      <c r="AO51" s="17"/>
      <c r="AP51" s="17"/>
      <c r="AQ51" s="17"/>
    </row>
    <row r="52" spans="2:43" ht="15.95" hidden="1" customHeight="1" x14ac:dyDescent="0.25">
      <c r="B52" s="754">
        <v>19</v>
      </c>
      <c r="C52" s="17"/>
      <c r="D52" s="17"/>
      <c r="E52" s="17"/>
      <c r="F52" s="17"/>
      <c r="G52" s="17"/>
      <c r="H52" s="17"/>
      <c r="I52" s="17"/>
      <c r="J52" s="17"/>
      <c r="K52" s="17"/>
      <c r="L52" s="17"/>
      <c r="M52" s="17"/>
      <c r="N52" s="17"/>
      <c r="O52" s="17"/>
      <c r="P52" s="17"/>
      <c r="Q52" s="17"/>
      <c r="R52" s="17"/>
      <c r="S52" s="17"/>
      <c r="T52" s="17"/>
      <c r="U52" s="17"/>
      <c r="V52" s="17"/>
      <c r="W52" s="17"/>
      <c r="X52" s="17"/>
      <c r="Y52" s="17"/>
      <c r="Z52" s="17"/>
      <c r="AA52" s="17"/>
      <c r="AB52" s="17"/>
      <c r="AC52" s="17"/>
      <c r="AD52" s="17"/>
      <c r="AE52" s="17"/>
      <c r="AF52" s="17"/>
      <c r="AG52" s="17"/>
      <c r="AH52" s="17"/>
      <c r="AI52" s="17"/>
      <c r="AJ52" s="17"/>
      <c r="AK52" s="17"/>
      <c r="AL52" s="17"/>
      <c r="AM52" s="17"/>
      <c r="AN52" s="17"/>
      <c r="AO52" s="17"/>
      <c r="AP52" s="17"/>
      <c r="AQ52" s="17"/>
    </row>
    <row r="53" spans="2:43" ht="15.95" hidden="1" customHeight="1" x14ac:dyDescent="0.25">
      <c r="B53" s="754"/>
      <c r="C53" s="17"/>
      <c r="D53" s="17"/>
      <c r="E53" s="17"/>
      <c r="F53" s="17"/>
      <c r="G53" s="17"/>
      <c r="H53" s="17"/>
      <c r="I53" s="17"/>
      <c r="J53" s="17"/>
      <c r="K53" s="17"/>
      <c r="L53" s="17"/>
      <c r="M53" s="17"/>
      <c r="N53" s="17"/>
      <c r="O53" s="17"/>
      <c r="P53" s="17"/>
      <c r="Q53" s="17"/>
      <c r="R53" s="17"/>
      <c r="S53" s="17"/>
      <c r="T53" s="17"/>
      <c r="U53" s="17"/>
      <c r="V53" s="17"/>
      <c r="W53" s="17"/>
      <c r="X53" s="17"/>
      <c r="Y53" s="17"/>
      <c r="Z53" s="17"/>
      <c r="AA53" s="17"/>
      <c r="AB53" s="17"/>
      <c r="AC53" s="17"/>
      <c r="AD53" s="17"/>
      <c r="AE53" s="17"/>
      <c r="AF53" s="17"/>
      <c r="AG53" s="17"/>
      <c r="AH53" s="17"/>
      <c r="AI53" s="17"/>
      <c r="AJ53" s="17"/>
      <c r="AK53" s="17"/>
      <c r="AL53" s="17"/>
      <c r="AM53" s="17"/>
      <c r="AN53" s="17"/>
      <c r="AO53" s="17"/>
      <c r="AP53" s="17"/>
      <c r="AQ53" s="17"/>
    </row>
    <row r="54" spans="2:43" ht="15.95" hidden="1" customHeight="1" x14ac:dyDescent="0.25">
      <c r="B54" s="754">
        <v>20</v>
      </c>
      <c r="C54" s="17"/>
      <c r="D54" s="17"/>
      <c r="E54" s="17"/>
      <c r="F54" s="17"/>
      <c r="G54" s="17"/>
      <c r="H54" s="17"/>
      <c r="I54" s="17"/>
      <c r="J54" s="17"/>
      <c r="K54" s="17"/>
      <c r="L54" s="17"/>
      <c r="M54" s="17"/>
      <c r="N54" s="17"/>
      <c r="O54" s="17"/>
      <c r="P54" s="17"/>
      <c r="Q54" s="17"/>
      <c r="R54" s="17"/>
      <c r="S54" s="17"/>
      <c r="T54" s="17"/>
      <c r="U54" s="17"/>
      <c r="V54" s="17"/>
      <c r="W54" s="17"/>
      <c r="X54" s="17"/>
      <c r="Y54" s="17"/>
      <c r="Z54" s="17"/>
      <c r="AA54" s="17"/>
      <c r="AB54" s="17"/>
      <c r="AC54" s="17"/>
      <c r="AD54" s="17"/>
      <c r="AE54" s="17"/>
      <c r="AF54" s="17"/>
      <c r="AG54" s="17"/>
      <c r="AH54" s="17"/>
      <c r="AI54" s="17"/>
      <c r="AJ54" s="17"/>
      <c r="AK54" s="17"/>
      <c r="AL54" s="17"/>
      <c r="AM54" s="17"/>
      <c r="AN54" s="17"/>
      <c r="AO54" s="17"/>
      <c r="AP54" s="17"/>
      <c r="AQ54" s="17"/>
    </row>
    <row r="55" spans="2:43" ht="15.95" hidden="1" customHeight="1" x14ac:dyDescent="0.25">
      <c r="B55" s="754"/>
      <c r="C55" s="17"/>
      <c r="D55" s="17"/>
      <c r="E55" s="17"/>
      <c r="F55" s="17"/>
      <c r="G55" s="17"/>
      <c r="H55" s="17"/>
      <c r="I55" s="17"/>
      <c r="J55" s="17"/>
      <c r="K55" s="17"/>
      <c r="L55" s="17"/>
      <c r="M55" s="17"/>
      <c r="N55" s="17"/>
      <c r="O55" s="17"/>
      <c r="P55" s="17"/>
      <c r="Q55" s="17"/>
      <c r="R55" s="17"/>
      <c r="S55" s="17"/>
      <c r="T55" s="17"/>
      <c r="U55" s="17"/>
      <c r="V55" s="17"/>
      <c r="W55" s="17"/>
      <c r="X55" s="17"/>
      <c r="Y55" s="17"/>
      <c r="Z55" s="17"/>
      <c r="AA55" s="17"/>
      <c r="AB55" s="17"/>
      <c r="AC55" s="17"/>
      <c r="AD55" s="17"/>
      <c r="AE55" s="17"/>
      <c r="AF55" s="17"/>
      <c r="AG55" s="17"/>
      <c r="AH55" s="17"/>
      <c r="AI55" s="17"/>
      <c r="AJ55" s="17"/>
      <c r="AK55" s="17"/>
      <c r="AL55" s="17"/>
      <c r="AM55" s="17"/>
      <c r="AN55" s="17"/>
      <c r="AO55" s="17"/>
      <c r="AP55" s="17"/>
      <c r="AQ55" s="17"/>
    </row>
    <row r="56" spans="2:43" ht="15.95" hidden="1" customHeight="1" x14ac:dyDescent="0.25">
      <c r="B56" s="754">
        <v>21</v>
      </c>
      <c r="C56" s="17"/>
      <c r="D56" s="17"/>
      <c r="E56" s="17"/>
      <c r="F56" s="17"/>
      <c r="G56" s="17"/>
      <c r="H56" s="17"/>
      <c r="I56" s="17"/>
      <c r="J56" s="17"/>
      <c r="K56" s="17"/>
      <c r="L56" s="17"/>
      <c r="M56" s="17"/>
      <c r="N56" s="17"/>
      <c r="O56" s="17"/>
      <c r="P56" s="17"/>
      <c r="Q56" s="17"/>
      <c r="R56" s="17"/>
      <c r="S56" s="17"/>
      <c r="T56" s="17"/>
      <c r="U56" s="17"/>
      <c r="V56" s="17"/>
      <c r="W56" s="17"/>
      <c r="X56" s="17"/>
      <c r="Y56" s="17"/>
      <c r="Z56" s="17"/>
      <c r="AA56" s="17"/>
      <c r="AB56" s="17"/>
      <c r="AC56" s="17"/>
      <c r="AD56" s="17"/>
      <c r="AE56" s="17"/>
      <c r="AF56" s="17"/>
      <c r="AG56" s="17"/>
      <c r="AH56" s="17"/>
      <c r="AI56" s="17"/>
      <c r="AJ56" s="17"/>
      <c r="AK56" s="17"/>
      <c r="AL56" s="17"/>
      <c r="AM56" s="17"/>
      <c r="AN56" s="17"/>
      <c r="AO56" s="17"/>
      <c r="AP56" s="17"/>
      <c r="AQ56" s="17"/>
    </row>
    <row r="57" spans="2:43" ht="15.95" hidden="1" customHeight="1" x14ac:dyDescent="0.25">
      <c r="B57" s="754"/>
      <c r="C57" s="17"/>
      <c r="D57" s="17"/>
      <c r="E57" s="17"/>
      <c r="F57" s="17"/>
      <c r="G57" s="17"/>
      <c r="H57" s="17"/>
      <c r="I57" s="17"/>
      <c r="J57" s="17"/>
      <c r="K57" s="17"/>
      <c r="L57" s="17"/>
      <c r="M57" s="17"/>
      <c r="N57" s="17"/>
      <c r="O57" s="17"/>
      <c r="P57" s="17"/>
      <c r="Q57" s="17"/>
      <c r="R57" s="17"/>
      <c r="S57" s="17"/>
      <c r="T57" s="17"/>
      <c r="U57" s="17"/>
      <c r="V57" s="17"/>
      <c r="W57" s="17"/>
      <c r="X57" s="17"/>
      <c r="Y57" s="17"/>
      <c r="Z57" s="17"/>
      <c r="AA57" s="17"/>
      <c r="AB57" s="17"/>
      <c r="AC57" s="17"/>
      <c r="AD57" s="17"/>
      <c r="AE57" s="17"/>
      <c r="AF57" s="17"/>
      <c r="AG57" s="17"/>
      <c r="AH57" s="17"/>
      <c r="AI57" s="17"/>
      <c r="AJ57" s="17"/>
      <c r="AK57" s="17"/>
      <c r="AL57" s="17"/>
      <c r="AM57" s="17"/>
      <c r="AN57" s="17"/>
      <c r="AO57" s="17"/>
      <c r="AP57" s="17"/>
      <c r="AQ57" s="17"/>
    </row>
    <row r="58" spans="2:43" ht="15.95" hidden="1" customHeight="1" x14ac:dyDescent="0.25">
      <c r="B58" s="754">
        <v>22</v>
      </c>
      <c r="C58" s="17"/>
      <c r="D58" s="17"/>
      <c r="E58" s="17"/>
      <c r="F58" s="17"/>
      <c r="G58" s="17"/>
      <c r="H58" s="17"/>
      <c r="I58" s="17"/>
      <c r="J58" s="17"/>
      <c r="K58" s="17"/>
      <c r="L58" s="17"/>
      <c r="M58" s="17"/>
      <c r="N58" s="17"/>
      <c r="O58" s="17"/>
      <c r="P58" s="17"/>
      <c r="Q58" s="17"/>
      <c r="R58" s="17"/>
      <c r="S58" s="17"/>
      <c r="T58" s="17"/>
      <c r="U58" s="17"/>
      <c r="V58" s="17"/>
      <c r="W58" s="17"/>
      <c r="X58" s="17"/>
      <c r="Y58" s="17"/>
      <c r="Z58" s="17"/>
      <c r="AA58" s="17"/>
      <c r="AB58" s="17"/>
      <c r="AC58" s="17"/>
      <c r="AD58" s="17"/>
      <c r="AE58" s="17"/>
      <c r="AF58" s="17"/>
      <c r="AG58" s="17"/>
      <c r="AH58" s="17"/>
      <c r="AI58" s="17"/>
      <c r="AJ58" s="17"/>
      <c r="AK58" s="17"/>
      <c r="AL58" s="17"/>
      <c r="AM58" s="17"/>
      <c r="AN58" s="17"/>
      <c r="AO58" s="17"/>
      <c r="AP58" s="17"/>
      <c r="AQ58" s="17"/>
    </row>
    <row r="59" spans="2:43" ht="15.95" hidden="1" customHeight="1" x14ac:dyDescent="0.25">
      <c r="B59" s="754"/>
      <c r="C59" s="17"/>
      <c r="D59" s="17"/>
      <c r="E59" s="17"/>
      <c r="F59" s="17"/>
      <c r="G59" s="17"/>
      <c r="H59" s="17"/>
      <c r="I59" s="17"/>
      <c r="J59" s="17"/>
      <c r="K59" s="17"/>
      <c r="L59" s="17"/>
      <c r="M59" s="17"/>
      <c r="N59" s="17"/>
      <c r="O59" s="17"/>
      <c r="P59" s="17"/>
      <c r="Q59" s="17"/>
      <c r="R59" s="17"/>
      <c r="S59" s="17"/>
      <c r="T59" s="17"/>
      <c r="U59" s="17"/>
      <c r="V59" s="17"/>
      <c r="W59" s="17"/>
      <c r="X59" s="17"/>
      <c r="Y59" s="17"/>
      <c r="Z59" s="17"/>
      <c r="AA59" s="17"/>
      <c r="AB59" s="17"/>
      <c r="AC59" s="17"/>
      <c r="AD59" s="17"/>
      <c r="AE59" s="17"/>
      <c r="AF59" s="17"/>
      <c r="AG59" s="17"/>
      <c r="AH59" s="17"/>
      <c r="AI59" s="17"/>
      <c r="AJ59" s="17"/>
      <c r="AK59" s="17"/>
      <c r="AL59" s="17"/>
      <c r="AM59" s="17"/>
      <c r="AN59" s="17"/>
      <c r="AO59" s="17"/>
      <c r="AP59" s="17"/>
      <c r="AQ59" s="17"/>
    </row>
    <row r="60" spans="2:43" ht="15.95" hidden="1" customHeight="1" x14ac:dyDescent="0.25">
      <c r="B60" s="754">
        <v>23</v>
      </c>
      <c r="C60" s="17"/>
      <c r="D60" s="17"/>
      <c r="E60" s="17"/>
      <c r="F60" s="17"/>
      <c r="G60" s="17"/>
      <c r="H60" s="17"/>
      <c r="I60" s="17"/>
      <c r="J60" s="17"/>
      <c r="K60" s="17"/>
      <c r="L60" s="17"/>
      <c r="M60" s="17"/>
      <c r="N60" s="17"/>
      <c r="O60" s="17"/>
      <c r="P60" s="17"/>
      <c r="Q60" s="17"/>
      <c r="R60" s="17"/>
      <c r="S60" s="17"/>
      <c r="T60" s="17"/>
      <c r="U60" s="17"/>
      <c r="V60" s="17"/>
      <c r="W60" s="17"/>
      <c r="X60" s="17"/>
      <c r="Y60" s="17"/>
      <c r="Z60" s="17"/>
      <c r="AA60" s="17"/>
      <c r="AB60" s="17"/>
      <c r="AC60" s="17"/>
      <c r="AD60" s="17"/>
      <c r="AE60" s="17"/>
      <c r="AF60" s="17"/>
      <c r="AG60" s="17"/>
      <c r="AH60" s="17"/>
      <c r="AI60" s="17"/>
      <c r="AJ60" s="17"/>
      <c r="AK60" s="17"/>
      <c r="AL60" s="17"/>
      <c r="AM60" s="17"/>
      <c r="AN60" s="17"/>
      <c r="AO60" s="17"/>
      <c r="AP60" s="17"/>
      <c r="AQ60" s="17"/>
    </row>
    <row r="61" spans="2:43" ht="15.95" hidden="1" customHeight="1" x14ac:dyDescent="0.25">
      <c r="B61" s="754"/>
      <c r="C61" s="17"/>
      <c r="D61" s="17"/>
      <c r="E61" s="17"/>
      <c r="F61" s="17"/>
      <c r="G61" s="17"/>
      <c r="H61" s="17"/>
      <c r="I61" s="17"/>
      <c r="J61" s="17"/>
      <c r="K61" s="17"/>
      <c r="L61" s="17"/>
      <c r="M61" s="17"/>
      <c r="N61" s="17"/>
      <c r="O61" s="17"/>
      <c r="P61" s="17"/>
      <c r="Q61" s="17"/>
      <c r="R61" s="17"/>
      <c r="S61" s="17"/>
      <c r="T61" s="17"/>
      <c r="U61" s="17"/>
      <c r="V61" s="17"/>
      <c r="W61" s="17"/>
      <c r="X61" s="17"/>
      <c r="Y61" s="17"/>
      <c r="Z61" s="17"/>
      <c r="AA61" s="17"/>
      <c r="AB61" s="17"/>
      <c r="AC61" s="17"/>
      <c r="AD61" s="17"/>
      <c r="AE61" s="17"/>
      <c r="AF61" s="17"/>
      <c r="AG61" s="17"/>
      <c r="AH61" s="17"/>
      <c r="AI61" s="17"/>
      <c r="AJ61" s="17"/>
      <c r="AK61" s="17"/>
      <c r="AL61" s="17"/>
      <c r="AM61" s="17"/>
      <c r="AN61" s="17"/>
      <c r="AO61" s="17"/>
      <c r="AP61" s="17"/>
      <c r="AQ61" s="17"/>
    </row>
    <row r="62" spans="2:43" ht="15.95" hidden="1" customHeight="1" x14ac:dyDescent="0.25">
      <c r="B62" s="754">
        <v>24</v>
      </c>
      <c r="C62" s="17"/>
      <c r="D62" s="17"/>
      <c r="E62" s="17"/>
      <c r="F62" s="17"/>
      <c r="G62" s="17"/>
      <c r="H62" s="17"/>
      <c r="I62" s="17"/>
      <c r="J62" s="17"/>
      <c r="K62" s="17"/>
      <c r="L62" s="17"/>
      <c r="M62" s="17"/>
      <c r="N62" s="17"/>
      <c r="O62" s="17"/>
      <c r="P62" s="17"/>
      <c r="Q62" s="17"/>
      <c r="R62" s="17"/>
      <c r="S62" s="17"/>
      <c r="T62" s="17"/>
      <c r="U62" s="17"/>
      <c r="V62" s="17"/>
      <c r="W62" s="17"/>
      <c r="X62" s="17"/>
      <c r="Y62" s="17"/>
      <c r="Z62" s="17"/>
      <c r="AA62" s="17"/>
      <c r="AB62" s="17"/>
      <c r="AC62" s="17"/>
      <c r="AD62" s="17"/>
      <c r="AE62" s="17"/>
      <c r="AF62" s="17"/>
      <c r="AG62" s="17"/>
      <c r="AH62" s="17"/>
      <c r="AI62" s="17"/>
      <c r="AJ62" s="17"/>
      <c r="AK62" s="17"/>
      <c r="AL62" s="17"/>
      <c r="AM62" s="17"/>
      <c r="AN62" s="17"/>
      <c r="AO62" s="17"/>
      <c r="AP62" s="17"/>
      <c r="AQ62" s="17"/>
    </row>
    <row r="63" spans="2:43" ht="15.95" hidden="1" customHeight="1" x14ac:dyDescent="0.25">
      <c r="B63" s="754"/>
      <c r="C63" s="17"/>
      <c r="D63" s="17"/>
      <c r="E63" s="17"/>
      <c r="F63" s="17"/>
      <c r="G63" s="17"/>
      <c r="H63" s="17"/>
      <c r="I63" s="17"/>
      <c r="J63" s="17"/>
      <c r="K63" s="17"/>
      <c r="L63" s="17"/>
      <c r="M63" s="17"/>
      <c r="N63" s="17"/>
      <c r="O63" s="17"/>
      <c r="P63" s="17"/>
      <c r="Q63" s="17"/>
      <c r="R63" s="17"/>
      <c r="S63" s="17"/>
      <c r="T63" s="17"/>
      <c r="U63" s="17"/>
      <c r="V63" s="17"/>
      <c r="W63" s="17"/>
      <c r="X63" s="17"/>
      <c r="Y63" s="17"/>
      <c r="Z63" s="17"/>
      <c r="AA63" s="17"/>
      <c r="AB63" s="17"/>
      <c r="AC63" s="17"/>
      <c r="AD63" s="17"/>
      <c r="AE63" s="17"/>
      <c r="AF63" s="17"/>
      <c r="AG63" s="17"/>
      <c r="AH63" s="17"/>
      <c r="AI63" s="17"/>
      <c r="AJ63" s="17"/>
      <c r="AK63" s="17"/>
      <c r="AL63" s="17"/>
      <c r="AM63" s="17"/>
      <c r="AN63" s="17"/>
      <c r="AO63" s="17"/>
      <c r="AP63" s="17"/>
      <c r="AQ63" s="17"/>
    </row>
    <row r="64" spans="2:43" ht="15.95" hidden="1" customHeight="1" x14ac:dyDescent="0.25">
      <c r="B64" s="754">
        <v>25</v>
      </c>
      <c r="C64" s="17"/>
      <c r="D64" s="17"/>
      <c r="E64" s="17"/>
      <c r="F64" s="17"/>
      <c r="G64" s="17"/>
      <c r="H64" s="17"/>
      <c r="I64" s="17"/>
      <c r="J64" s="17"/>
      <c r="K64" s="17"/>
      <c r="L64" s="17"/>
      <c r="M64" s="17"/>
      <c r="N64" s="17"/>
      <c r="O64" s="17"/>
      <c r="P64" s="17"/>
      <c r="Q64" s="17"/>
      <c r="R64" s="17"/>
      <c r="S64" s="17"/>
      <c r="T64" s="17"/>
      <c r="U64" s="17"/>
      <c r="V64" s="17"/>
      <c r="W64" s="17"/>
      <c r="X64" s="17"/>
      <c r="Y64" s="17"/>
      <c r="Z64" s="17"/>
      <c r="AA64" s="17"/>
      <c r="AB64" s="17"/>
      <c r="AC64" s="17"/>
      <c r="AD64" s="17"/>
      <c r="AE64" s="17"/>
      <c r="AF64" s="17"/>
      <c r="AG64" s="17"/>
      <c r="AH64" s="17"/>
      <c r="AI64" s="17"/>
      <c r="AJ64" s="17"/>
      <c r="AK64" s="17"/>
      <c r="AL64" s="17"/>
      <c r="AM64" s="17"/>
      <c r="AN64" s="17"/>
      <c r="AO64" s="17"/>
      <c r="AP64" s="17"/>
      <c r="AQ64" s="17"/>
    </row>
    <row r="65" spans="2:43" ht="15.95" hidden="1" customHeight="1" x14ac:dyDescent="0.25">
      <c r="B65" s="754"/>
      <c r="C65" s="17"/>
      <c r="D65" s="17"/>
      <c r="E65" s="17"/>
      <c r="F65" s="17"/>
      <c r="G65" s="17"/>
      <c r="H65" s="17"/>
      <c r="I65" s="17"/>
      <c r="J65" s="17"/>
      <c r="K65" s="17"/>
      <c r="L65" s="17"/>
      <c r="M65" s="17"/>
      <c r="N65" s="17"/>
      <c r="O65" s="17"/>
      <c r="P65" s="17"/>
      <c r="Q65" s="17"/>
      <c r="R65" s="17"/>
      <c r="S65" s="17"/>
      <c r="T65" s="17"/>
      <c r="U65" s="17"/>
      <c r="V65" s="17"/>
      <c r="W65" s="17"/>
      <c r="X65" s="17"/>
      <c r="Y65" s="17"/>
      <c r="Z65" s="17"/>
      <c r="AA65" s="17"/>
      <c r="AB65" s="17"/>
      <c r="AC65" s="17"/>
      <c r="AD65" s="17"/>
      <c r="AE65" s="17"/>
      <c r="AF65" s="17"/>
      <c r="AG65" s="17"/>
      <c r="AH65" s="17"/>
      <c r="AI65" s="17"/>
      <c r="AJ65" s="17"/>
      <c r="AK65" s="17"/>
      <c r="AL65" s="17"/>
      <c r="AM65" s="17"/>
      <c r="AN65" s="17"/>
      <c r="AO65" s="17"/>
      <c r="AP65" s="17"/>
      <c r="AQ65" s="17"/>
    </row>
    <row r="66" spans="2:43" ht="15.95" hidden="1" customHeight="1" x14ac:dyDescent="0.25">
      <c r="B66" s="754">
        <v>26</v>
      </c>
      <c r="C66" s="17"/>
      <c r="D66" s="17"/>
      <c r="E66" s="17"/>
      <c r="F66" s="17"/>
      <c r="G66" s="17"/>
      <c r="H66" s="17"/>
      <c r="I66" s="17"/>
      <c r="J66" s="17"/>
      <c r="K66" s="17"/>
      <c r="L66" s="17"/>
      <c r="M66" s="17"/>
      <c r="N66" s="17"/>
      <c r="O66" s="17"/>
      <c r="P66" s="17"/>
      <c r="Q66" s="17"/>
      <c r="R66" s="17"/>
      <c r="S66" s="17"/>
      <c r="T66" s="17"/>
      <c r="U66" s="17"/>
      <c r="V66" s="17"/>
      <c r="W66" s="17"/>
      <c r="X66" s="17"/>
      <c r="Y66" s="17"/>
      <c r="Z66" s="17"/>
      <c r="AA66" s="17"/>
      <c r="AB66" s="17"/>
      <c r="AC66" s="17"/>
      <c r="AD66" s="17"/>
      <c r="AE66" s="17"/>
      <c r="AF66" s="17"/>
      <c r="AG66" s="17"/>
      <c r="AH66" s="17"/>
      <c r="AI66" s="17"/>
      <c r="AJ66" s="17"/>
      <c r="AK66" s="17"/>
      <c r="AL66" s="17"/>
      <c r="AM66" s="17"/>
      <c r="AN66" s="17"/>
      <c r="AO66" s="17"/>
      <c r="AP66" s="17"/>
      <c r="AQ66" s="17"/>
    </row>
    <row r="67" spans="2:43" ht="15.95" hidden="1" customHeight="1" x14ac:dyDescent="0.25">
      <c r="B67" s="754"/>
      <c r="C67" s="17"/>
      <c r="D67" s="17"/>
      <c r="E67" s="17"/>
      <c r="F67" s="17"/>
      <c r="G67" s="17"/>
      <c r="H67" s="17"/>
      <c r="I67" s="17"/>
      <c r="J67" s="17"/>
      <c r="K67" s="17"/>
      <c r="L67" s="17"/>
      <c r="M67" s="17"/>
      <c r="N67" s="17"/>
      <c r="O67" s="17"/>
      <c r="P67" s="17"/>
      <c r="Q67" s="17"/>
      <c r="R67" s="17"/>
      <c r="S67" s="17"/>
      <c r="T67" s="17"/>
      <c r="U67" s="17"/>
      <c r="V67" s="17"/>
      <c r="W67" s="17"/>
      <c r="X67" s="17"/>
      <c r="Y67" s="17"/>
      <c r="Z67" s="17"/>
      <c r="AA67" s="17"/>
      <c r="AB67" s="17"/>
      <c r="AC67" s="17"/>
      <c r="AD67" s="17"/>
      <c r="AE67" s="17"/>
      <c r="AF67" s="17"/>
      <c r="AG67" s="17"/>
      <c r="AH67" s="17"/>
      <c r="AI67" s="17"/>
      <c r="AJ67" s="17"/>
      <c r="AK67" s="17"/>
      <c r="AL67" s="17"/>
      <c r="AM67" s="17"/>
      <c r="AN67" s="17"/>
      <c r="AO67" s="17"/>
      <c r="AP67" s="17"/>
      <c r="AQ67" s="17"/>
    </row>
    <row r="68" spans="2:43" ht="15.95" hidden="1" customHeight="1" x14ac:dyDescent="0.25">
      <c r="B68" s="754">
        <v>27</v>
      </c>
      <c r="C68" s="17"/>
      <c r="D68" s="17"/>
      <c r="E68" s="17"/>
      <c r="F68" s="17"/>
      <c r="G68" s="17"/>
      <c r="H68" s="17"/>
      <c r="I68" s="17"/>
      <c r="J68" s="17"/>
      <c r="K68" s="17"/>
      <c r="L68" s="17"/>
      <c r="M68" s="17"/>
      <c r="N68" s="17"/>
      <c r="O68" s="17"/>
      <c r="P68" s="17"/>
      <c r="Q68" s="17"/>
      <c r="R68" s="17"/>
      <c r="S68" s="17"/>
      <c r="T68" s="17"/>
      <c r="U68" s="17"/>
      <c r="V68" s="17"/>
      <c r="W68" s="17"/>
      <c r="X68" s="17"/>
      <c r="Y68" s="17"/>
      <c r="Z68" s="17"/>
      <c r="AA68" s="17"/>
      <c r="AB68" s="17"/>
      <c r="AC68" s="17"/>
      <c r="AD68" s="17"/>
      <c r="AE68" s="17"/>
      <c r="AF68" s="17"/>
      <c r="AG68" s="17"/>
      <c r="AH68" s="17"/>
      <c r="AI68" s="17"/>
      <c r="AJ68" s="17"/>
      <c r="AK68" s="17"/>
      <c r="AL68" s="17"/>
      <c r="AM68" s="17"/>
      <c r="AN68" s="17"/>
      <c r="AO68" s="17"/>
      <c r="AP68" s="17"/>
      <c r="AQ68" s="17"/>
    </row>
    <row r="69" spans="2:43" ht="15.95" hidden="1" customHeight="1" x14ac:dyDescent="0.25">
      <c r="B69" s="754"/>
      <c r="C69" s="17"/>
      <c r="D69" s="17"/>
      <c r="E69" s="17"/>
      <c r="F69" s="17"/>
      <c r="G69" s="17"/>
      <c r="H69" s="17"/>
      <c r="I69" s="17"/>
      <c r="J69" s="17"/>
      <c r="K69" s="17"/>
      <c r="L69" s="17"/>
      <c r="M69" s="17"/>
      <c r="N69" s="17"/>
      <c r="O69" s="17"/>
      <c r="P69" s="17"/>
      <c r="Q69" s="17"/>
      <c r="R69" s="17"/>
      <c r="S69" s="17"/>
      <c r="T69" s="17"/>
      <c r="U69" s="17"/>
      <c r="V69" s="17"/>
      <c r="W69" s="17"/>
      <c r="X69" s="17"/>
      <c r="Y69" s="17"/>
      <c r="Z69" s="17"/>
      <c r="AA69" s="17"/>
      <c r="AB69" s="17"/>
      <c r="AC69" s="17"/>
      <c r="AD69" s="17"/>
      <c r="AE69" s="17"/>
      <c r="AF69" s="17"/>
      <c r="AG69" s="17"/>
      <c r="AH69" s="17"/>
      <c r="AI69" s="17"/>
      <c r="AJ69" s="17"/>
      <c r="AK69" s="17"/>
      <c r="AL69" s="17"/>
      <c r="AM69" s="17"/>
      <c r="AN69" s="17"/>
      <c r="AO69" s="17"/>
      <c r="AP69" s="17"/>
      <c r="AQ69" s="17"/>
    </row>
    <row r="70" spans="2:43" ht="15.95" hidden="1" customHeight="1" x14ac:dyDescent="0.25">
      <c r="B70" s="754">
        <v>28</v>
      </c>
      <c r="C70" s="17"/>
      <c r="D70" s="17"/>
      <c r="E70" s="17"/>
      <c r="F70" s="17"/>
      <c r="G70" s="17"/>
      <c r="H70" s="17"/>
      <c r="I70" s="17"/>
      <c r="J70" s="17"/>
      <c r="K70" s="17"/>
      <c r="L70" s="17"/>
      <c r="M70" s="17"/>
      <c r="N70" s="17"/>
      <c r="O70" s="17"/>
      <c r="P70" s="17"/>
      <c r="Q70" s="17"/>
      <c r="R70" s="17"/>
      <c r="S70" s="17"/>
      <c r="T70" s="17"/>
      <c r="U70" s="17"/>
      <c r="V70" s="17"/>
      <c r="W70" s="17"/>
      <c r="X70" s="17"/>
      <c r="Y70" s="17"/>
      <c r="Z70" s="17"/>
      <c r="AA70" s="17"/>
      <c r="AB70" s="17"/>
      <c r="AC70" s="17"/>
      <c r="AD70" s="17"/>
      <c r="AE70" s="17"/>
      <c r="AF70" s="17"/>
      <c r="AG70" s="17"/>
      <c r="AH70" s="17"/>
      <c r="AI70" s="17"/>
      <c r="AJ70" s="17"/>
      <c r="AK70" s="17"/>
      <c r="AL70" s="17"/>
      <c r="AM70" s="17"/>
      <c r="AN70" s="17"/>
      <c r="AO70" s="17"/>
      <c r="AP70" s="17"/>
      <c r="AQ70" s="17"/>
    </row>
    <row r="71" spans="2:43" ht="15.95" hidden="1" customHeight="1" x14ac:dyDescent="0.25">
      <c r="B71" s="754"/>
      <c r="C71" s="17"/>
      <c r="D71" s="17"/>
      <c r="E71" s="17"/>
      <c r="F71" s="17"/>
      <c r="G71" s="17"/>
      <c r="H71" s="17"/>
      <c r="I71" s="17"/>
      <c r="J71" s="17"/>
      <c r="K71" s="17"/>
      <c r="L71" s="17"/>
      <c r="M71" s="17"/>
      <c r="N71" s="17"/>
      <c r="O71" s="17"/>
      <c r="P71" s="17"/>
      <c r="Q71" s="17"/>
      <c r="R71" s="17"/>
      <c r="S71" s="17"/>
      <c r="T71" s="17"/>
      <c r="U71" s="17"/>
      <c r="V71" s="17"/>
      <c r="W71" s="17"/>
      <c r="X71" s="17"/>
      <c r="Y71" s="17"/>
      <c r="Z71" s="17"/>
      <c r="AA71" s="17"/>
      <c r="AB71" s="17"/>
      <c r="AC71" s="17"/>
      <c r="AD71" s="17"/>
      <c r="AE71" s="17"/>
      <c r="AF71" s="17"/>
      <c r="AG71" s="17"/>
      <c r="AH71" s="17"/>
      <c r="AI71" s="17"/>
      <c r="AJ71" s="17"/>
      <c r="AK71" s="17"/>
      <c r="AL71" s="17"/>
      <c r="AM71" s="17"/>
      <c r="AN71" s="17"/>
      <c r="AO71" s="17"/>
      <c r="AP71" s="17"/>
      <c r="AQ71" s="17"/>
    </row>
    <row r="72" spans="2:43" ht="15.95" hidden="1" customHeight="1" x14ac:dyDescent="0.25">
      <c r="B72" s="754">
        <v>29</v>
      </c>
      <c r="C72" s="17"/>
      <c r="D72" s="17"/>
      <c r="E72" s="17"/>
      <c r="F72" s="17"/>
      <c r="G72" s="17"/>
      <c r="H72" s="17"/>
      <c r="I72" s="17"/>
      <c r="J72" s="17"/>
      <c r="K72" s="17"/>
      <c r="L72" s="17"/>
      <c r="M72" s="17"/>
      <c r="N72" s="17"/>
      <c r="O72" s="17"/>
      <c r="P72" s="17"/>
      <c r="Q72" s="17"/>
      <c r="R72" s="17"/>
      <c r="S72" s="17"/>
      <c r="T72" s="17"/>
      <c r="U72" s="17"/>
      <c r="V72" s="17"/>
      <c r="W72" s="17"/>
      <c r="X72" s="17"/>
      <c r="Y72" s="17"/>
      <c r="Z72" s="17"/>
      <c r="AA72" s="17"/>
      <c r="AB72" s="17"/>
      <c r="AC72" s="17"/>
      <c r="AD72" s="17"/>
      <c r="AE72" s="17"/>
      <c r="AF72" s="17"/>
      <c r="AG72" s="17"/>
      <c r="AH72" s="17"/>
      <c r="AI72" s="17"/>
      <c r="AJ72" s="17"/>
      <c r="AK72" s="17"/>
      <c r="AL72" s="17"/>
      <c r="AM72" s="17"/>
      <c r="AN72" s="17"/>
      <c r="AO72" s="17"/>
      <c r="AP72" s="17"/>
      <c r="AQ72" s="17"/>
    </row>
    <row r="73" spans="2:43" ht="15.95" hidden="1" customHeight="1" x14ac:dyDescent="0.25">
      <c r="B73" s="754"/>
      <c r="C73" s="17"/>
      <c r="D73" s="17"/>
      <c r="E73" s="17"/>
      <c r="F73" s="17"/>
      <c r="G73" s="17"/>
      <c r="H73" s="17"/>
      <c r="I73" s="17"/>
      <c r="J73" s="17"/>
      <c r="K73" s="17"/>
      <c r="L73" s="17"/>
      <c r="M73" s="17"/>
      <c r="N73" s="17"/>
      <c r="O73" s="17"/>
      <c r="P73" s="17"/>
      <c r="Q73" s="17"/>
      <c r="R73" s="17"/>
      <c r="S73" s="17"/>
      <c r="T73" s="17"/>
      <c r="U73" s="17"/>
      <c r="V73" s="17"/>
      <c r="W73" s="17"/>
      <c r="X73" s="17"/>
      <c r="Y73" s="17"/>
      <c r="Z73" s="17"/>
      <c r="AA73" s="17"/>
      <c r="AB73" s="17"/>
      <c r="AC73" s="17"/>
      <c r="AD73" s="17"/>
      <c r="AE73" s="17"/>
      <c r="AF73" s="17"/>
      <c r="AG73" s="17"/>
      <c r="AH73" s="17"/>
      <c r="AI73" s="17"/>
      <c r="AJ73" s="17"/>
      <c r="AK73" s="17"/>
      <c r="AL73" s="17"/>
      <c r="AM73" s="17"/>
      <c r="AN73" s="17"/>
      <c r="AO73" s="17"/>
      <c r="AP73" s="17"/>
      <c r="AQ73" s="17"/>
    </row>
    <row r="74" spans="2:43" ht="15.95" hidden="1" customHeight="1" x14ac:dyDescent="0.25">
      <c r="B74" s="754">
        <v>30</v>
      </c>
      <c r="C74" s="17"/>
      <c r="D74" s="17"/>
      <c r="E74" s="17"/>
      <c r="F74" s="17"/>
      <c r="G74" s="17"/>
      <c r="H74" s="17"/>
      <c r="I74" s="17"/>
      <c r="J74" s="17"/>
      <c r="K74" s="17"/>
      <c r="L74" s="17"/>
      <c r="M74" s="17"/>
      <c r="N74" s="17"/>
      <c r="O74" s="17"/>
      <c r="P74" s="17"/>
      <c r="Q74" s="17"/>
      <c r="R74" s="17"/>
      <c r="S74" s="17"/>
      <c r="T74" s="17"/>
      <c r="U74" s="17"/>
      <c r="V74" s="17"/>
      <c r="W74" s="17"/>
      <c r="X74" s="17"/>
      <c r="Y74" s="17"/>
      <c r="Z74" s="17"/>
      <c r="AA74" s="17"/>
      <c r="AB74" s="17"/>
      <c r="AC74" s="17"/>
      <c r="AD74" s="17"/>
      <c r="AE74" s="17"/>
      <c r="AF74" s="17"/>
      <c r="AG74" s="17"/>
      <c r="AH74" s="17"/>
      <c r="AI74" s="17"/>
      <c r="AJ74" s="17"/>
      <c r="AK74" s="17"/>
      <c r="AL74" s="17"/>
      <c r="AM74" s="17"/>
      <c r="AN74" s="17"/>
      <c r="AO74" s="17"/>
      <c r="AP74" s="17"/>
      <c r="AQ74" s="17"/>
    </row>
    <row r="75" spans="2:43" ht="15.95" hidden="1" customHeight="1" x14ac:dyDescent="0.25">
      <c r="B75" s="754"/>
      <c r="C75" s="17"/>
      <c r="D75" s="17"/>
      <c r="E75" s="17"/>
      <c r="F75" s="17"/>
      <c r="G75" s="17"/>
      <c r="H75" s="17"/>
      <c r="I75" s="17"/>
      <c r="J75" s="17"/>
      <c r="K75" s="17"/>
      <c r="L75" s="17"/>
      <c r="M75" s="17"/>
      <c r="N75" s="17"/>
      <c r="O75" s="17"/>
      <c r="P75" s="17"/>
      <c r="Q75" s="17"/>
      <c r="R75" s="17"/>
      <c r="S75" s="17"/>
      <c r="T75" s="17"/>
      <c r="U75" s="17"/>
      <c r="V75" s="17"/>
      <c r="W75" s="17"/>
      <c r="X75" s="17"/>
      <c r="Y75" s="17"/>
      <c r="Z75" s="17"/>
      <c r="AA75" s="17"/>
      <c r="AB75" s="17"/>
      <c r="AC75" s="17"/>
      <c r="AD75" s="17"/>
      <c r="AE75" s="17"/>
      <c r="AF75" s="17"/>
      <c r="AG75" s="17"/>
      <c r="AH75" s="17"/>
      <c r="AI75" s="17"/>
      <c r="AJ75" s="17"/>
      <c r="AK75" s="17"/>
      <c r="AL75" s="17"/>
      <c r="AM75" s="17"/>
      <c r="AN75" s="17"/>
      <c r="AO75" s="17"/>
      <c r="AP75" s="17"/>
      <c r="AQ75" s="17"/>
    </row>
    <row r="76" spans="2:43" ht="15.95" hidden="1" customHeight="1" x14ac:dyDescent="0.25">
      <c r="B76" s="754">
        <v>31</v>
      </c>
      <c r="C76" s="17"/>
      <c r="D76" s="17"/>
      <c r="E76" s="17"/>
      <c r="F76" s="17"/>
      <c r="G76" s="17"/>
      <c r="H76" s="17"/>
      <c r="I76" s="17"/>
      <c r="J76" s="17"/>
      <c r="K76" s="17"/>
      <c r="L76" s="17"/>
      <c r="M76" s="17"/>
      <c r="N76" s="17"/>
      <c r="O76" s="17"/>
      <c r="P76" s="17"/>
      <c r="Q76" s="17"/>
      <c r="R76" s="17"/>
      <c r="S76" s="17"/>
      <c r="T76" s="17"/>
      <c r="U76" s="17"/>
      <c r="V76" s="17"/>
      <c r="W76" s="17"/>
      <c r="X76" s="17"/>
      <c r="Y76" s="17"/>
      <c r="Z76" s="17"/>
      <c r="AA76" s="17"/>
      <c r="AB76" s="17"/>
      <c r="AC76" s="17"/>
      <c r="AD76" s="17"/>
      <c r="AE76" s="17"/>
      <c r="AF76" s="17"/>
      <c r="AG76" s="17"/>
      <c r="AH76" s="17"/>
      <c r="AI76" s="17"/>
      <c r="AJ76" s="17"/>
      <c r="AK76" s="17"/>
      <c r="AL76" s="17"/>
      <c r="AM76" s="17"/>
      <c r="AN76" s="17"/>
      <c r="AO76" s="17"/>
      <c r="AP76" s="17"/>
      <c r="AQ76" s="17"/>
    </row>
    <row r="77" spans="2:43" ht="15.95" hidden="1" customHeight="1" x14ac:dyDescent="0.25">
      <c r="B77" s="754"/>
      <c r="C77" s="17"/>
      <c r="D77" s="17"/>
      <c r="E77" s="17"/>
      <c r="F77" s="17"/>
      <c r="G77" s="17"/>
      <c r="H77" s="17"/>
      <c r="I77" s="17"/>
      <c r="J77" s="17"/>
      <c r="K77" s="17"/>
      <c r="L77" s="17"/>
      <c r="M77" s="17"/>
      <c r="N77" s="17"/>
      <c r="O77" s="17"/>
      <c r="P77" s="17"/>
      <c r="Q77" s="17"/>
      <c r="R77" s="17"/>
      <c r="S77" s="17"/>
      <c r="T77" s="17"/>
      <c r="U77" s="17"/>
      <c r="V77" s="17"/>
      <c r="W77" s="17"/>
      <c r="X77" s="17"/>
      <c r="Y77" s="17"/>
      <c r="Z77" s="17"/>
      <c r="AA77" s="17"/>
      <c r="AB77" s="17"/>
      <c r="AC77" s="17"/>
      <c r="AD77" s="17"/>
      <c r="AE77" s="17"/>
      <c r="AF77" s="17"/>
      <c r="AG77" s="17"/>
      <c r="AH77" s="17"/>
      <c r="AI77" s="17"/>
      <c r="AJ77" s="17"/>
      <c r="AK77" s="17"/>
      <c r="AL77" s="17"/>
      <c r="AM77" s="17"/>
      <c r="AN77" s="17"/>
      <c r="AO77" s="17"/>
      <c r="AP77" s="17"/>
      <c r="AQ77" s="17"/>
    </row>
    <row r="78" spans="2:43" ht="15.95" hidden="1" customHeight="1" x14ac:dyDescent="0.25">
      <c r="B78" s="754">
        <v>32</v>
      </c>
      <c r="C78" s="17"/>
      <c r="D78" s="17"/>
      <c r="E78" s="17"/>
      <c r="F78" s="17"/>
      <c r="G78" s="17"/>
      <c r="H78" s="17"/>
      <c r="I78" s="17"/>
      <c r="J78" s="17"/>
      <c r="K78" s="17"/>
      <c r="L78" s="17"/>
      <c r="M78" s="17"/>
      <c r="N78" s="17"/>
      <c r="O78" s="17"/>
      <c r="P78" s="17"/>
      <c r="Q78" s="17"/>
      <c r="R78" s="17"/>
      <c r="S78" s="17"/>
      <c r="T78" s="17"/>
      <c r="U78" s="17"/>
      <c r="V78" s="17"/>
      <c r="W78" s="17"/>
      <c r="X78" s="17"/>
      <c r="Y78" s="17"/>
      <c r="Z78" s="17"/>
      <c r="AA78" s="17"/>
      <c r="AB78" s="17"/>
      <c r="AC78" s="17"/>
      <c r="AD78" s="17"/>
      <c r="AE78" s="17"/>
      <c r="AF78" s="17"/>
      <c r="AG78" s="17"/>
      <c r="AH78" s="17"/>
      <c r="AI78" s="17"/>
      <c r="AJ78" s="17"/>
      <c r="AK78" s="17"/>
      <c r="AL78" s="17"/>
      <c r="AM78" s="17"/>
      <c r="AN78" s="17"/>
      <c r="AO78" s="17"/>
      <c r="AP78" s="17"/>
      <c r="AQ78" s="17"/>
    </row>
    <row r="79" spans="2:43" ht="15.95" hidden="1" customHeight="1" x14ac:dyDescent="0.25">
      <c r="B79" s="754"/>
      <c r="C79" s="17"/>
      <c r="D79" s="17"/>
      <c r="E79" s="17"/>
      <c r="F79" s="17"/>
      <c r="G79" s="17"/>
      <c r="H79" s="17"/>
      <c r="I79" s="17"/>
      <c r="J79" s="17"/>
      <c r="K79" s="17"/>
      <c r="L79" s="17"/>
      <c r="M79" s="17"/>
      <c r="N79" s="17"/>
      <c r="O79" s="17"/>
      <c r="P79" s="17"/>
      <c r="Q79" s="17"/>
      <c r="R79" s="17"/>
      <c r="S79" s="17"/>
      <c r="T79" s="17"/>
      <c r="U79" s="17"/>
      <c r="V79" s="17"/>
      <c r="W79" s="17"/>
      <c r="X79" s="17"/>
      <c r="Y79" s="17"/>
      <c r="Z79" s="17"/>
      <c r="AA79" s="17"/>
      <c r="AB79" s="17"/>
      <c r="AC79" s="17"/>
      <c r="AD79" s="17"/>
      <c r="AE79" s="17"/>
      <c r="AF79" s="17"/>
      <c r="AG79" s="17"/>
      <c r="AH79" s="17"/>
      <c r="AI79" s="17"/>
      <c r="AJ79" s="17"/>
      <c r="AK79" s="17"/>
      <c r="AL79" s="17"/>
      <c r="AM79" s="17"/>
      <c r="AN79" s="17"/>
      <c r="AO79" s="17"/>
      <c r="AP79" s="17"/>
      <c r="AQ79" s="17"/>
    </row>
    <row r="80" spans="2:43" ht="15.95" hidden="1" customHeight="1" x14ac:dyDescent="0.25">
      <c r="B80" s="754">
        <v>33</v>
      </c>
      <c r="C80" s="17"/>
      <c r="D80" s="17"/>
      <c r="E80" s="17"/>
      <c r="F80" s="17"/>
      <c r="G80" s="17"/>
      <c r="H80" s="17"/>
      <c r="I80" s="17"/>
      <c r="J80" s="17"/>
      <c r="K80" s="17"/>
      <c r="L80" s="17"/>
      <c r="M80" s="17"/>
      <c r="N80" s="17"/>
      <c r="O80" s="17"/>
      <c r="P80" s="17"/>
      <c r="Q80" s="17"/>
      <c r="R80" s="17"/>
      <c r="S80" s="17"/>
      <c r="T80" s="17"/>
      <c r="U80" s="17"/>
      <c r="V80" s="17"/>
      <c r="W80" s="17"/>
      <c r="X80" s="17"/>
      <c r="Y80" s="17"/>
      <c r="Z80" s="17"/>
      <c r="AA80" s="17"/>
      <c r="AB80" s="17"/>
      <c r="AC80" s="17"/>
      <c r="AD80" s="17"/>
      <c r="AE80" s="17"/>
      <c r="AF80" s="17"/>
      <c r="AG80" s="17"/>
      <c r="AH80" s="17"/>
      <c r="AI80" s="17"/>
      <c r="AJ80" s="17"/>
      <c r="AK80" s="17"/>
      <c r="AL80" s="17"/>
      <c r="AM80" s="17"/>
      <c r="AN80" s="17"/>
      <c r="AO80" s="17"/>
      <c r="AP80" s="17"/>
      <c r="AQ80" s="17"/>
    </row>
    <row r="81" spans="2:43" ht="15.95" hidden="1" customHeight="1" x14ac:dyDescent="0.25">
      <c r="B81" s="754"/>
      <c r="C81" s="17"/>
      <c r="D81" s="17"/>
      <c r="E81" s="17"/>
      <c r="F81" s="17"/>
      <c r="G81" s="17"/>
      <c r="H81" s="17"/>
      <c r="I81" s="17"/>
      <c r="J81" s="17"/>
      <c r="K81" s="17"/>
      <c r="L81" s="17"/>
      <c r="M81" s="17"/>
      <c r="N81" s="17"/>
      <c r="O81" s="17"/>
      <c r="P81" s="17"/>
      <c r="Q81" s="17"/>
      <c r="R81" s="17"/>
      <c r="S81" s="17"/>
      <c r="T81" s="17"/>
      <c r="U81" s="17"/>
      <c r="V81" s="17"/>
      <c r="W81" s="17"/>
      <c r="X81" s="17"/>
      <c r="Y81" s="17"/>
      <c r="Z81" s="17"/>
      <c r="AA81" s="17"/>
      <c r="AB81" s="17"/>
      <c r="AC81" s="17"/>
      <c r="AD81" s="17"/>
      <c r="AE81" s="17"/>
      <c r="AF81" s="17"/>
      <c r="AG81" s="17"/>
      <c r="AH81" s="17"/>
      <c r="AI81" s="17"/>
      <c r="AJ81" s="17"/>
      <c r="AK81" s="17"/>
      <c r="AL81" s="17"/>
      <c r="AM81" s="17"/>
      <c r="AN81" s="17"/>
      <c r="AO81" s="17"/>
      <c r="AP81" s="17"/>
      <c r="AQ81" s="17"/>
    </row>
    <row r="82" spans="2:43" ht="15.95" hidden="1" customHeight="1" x14ac:dyDescent="0.25">
      <c r="B82" s="754">
        <v>34</v>
      </c>
      <c r="C82" s="17"/>
      <c r="D82" s="17"/>
      <c r="E82" s="17"/>
      <c r="F82" s="17"/>
      <c r="G82" s="17"/>
      <c r="H82" s="17"/>
      <c r="I82" s="17"/>
      <c r="J82" s="17"/>
      <c r="K82" s="17"/>
      <c r="L82" s="17"/>
      <c r="M82" s="17"/>
      <c r="N82" s="17"/>
      <c r="O82" s="17"/>
      <c r="P82" s="17"/>
      <c r="Q82" s="17"/>
      <c r="R82" s="17"/>
      <c r="S82" s="17"/>
      <c r="T82" s="17"/>
      <c r="U82" s="17"/>
      <c r="V82" s="17"/>
      <c r="W82" s="17"/>
      <c r="X82" s="17"/>
      <c r="Y82" s="17"/>
      <c r="Z82" s="17"/>
      <c r="AA82" s="17"/>
      <c r="AB82" s="17"/>
      <c r="AC82" s="17"/>
      <c r="AD82" s="17"/>
      <c r="AE82" s="17"/>
      <c r="AF82" s="17"/>
      <c r="AG82" s="17"/>
      <c r="AH82" s="17"/>
      <c r="AI82" s="17"/>
      <c r="AJ82" s="17"/>
      <c r="AK82" s="17"/>
      <c r="AL82" s="17"/>
      <c r="AM82" s="17"/>
      <c r="AN82" s="17"/>
      <c r="AO82" s="17"/>
      <c r="AP82" s="17"/>
      <c r="AQ82" s="17"/>
    </row>
    <row r="83" spans="2:43" ht="15.95" hidden="1" customHeight="1" x14ac:dyDescent="0.25">
      <c r="B83" s="754"/>
      <c r="C83" s="17"/>
      <c r="D83" s="17"/>
      <c r="E83" s="17"/>
      <c r="F83" s="17"/>
      <c r="G83" s="17"/>
      <c r="H83" s="17"/>
      <c r="I83" s="17"/>
      <c r="J83" s="17"/>
      <c r="K83" s="17"/>
      <c r="L83" s="17"/>
      <c r="M83" s="17"/>
      <c r="N83" s="17"/>
      <c r="O83" s="17"/>
      <c r="P83" s="17"/>
      <c r="Q83" s="17"/>
      <c r="R83" s="17"/>
      <c r="S83" s="17"/>
      <c r="T83" s="17"/>
      <c r="U83" s="17"/>
      <c r="V83" s="17"/>
      <c r="W83" s="17"/>
      <c r="X83" s="17"/>
      <c r="Y83" s="17"/>
      <c r="Z83" s="17"/>
      <c r="AA83" s="17"/>
      <c r="AB83" s="17"/>
      <c r="AC83" s="17"/>
      <c r="AD83" s="17"/>
      <c r="AE83" s="17"/>
      <c r="AF83" s="17"/>
      <c r="AG83" s="17"/>
      <c r="AH83" s="17"/>
      <c r="AI83" s="17"/>
      <c r="AJ83" s="17"/>
      <c r="AK83" s="17"/>
      <c r="AL83" s="17"/>
      <c r="AM83" s="17"/>
      <c r="AN83" s="17"/>
      <c r="AO83" s="17"/>
      <c r="AP83" s="17"/>
      <c r="AQ83" s="17"/>
    </row>
    <row r="84" spans="2:43" ht="15.95" hidden="1" customHeight="1" x14ac:dyDescent="0.25">
      <c r="B84" s="754">
        <v>35</v>
      </c>
      <c r="C84" s="17"/>
      <c r="D84" s="17"/>
      <c r="E84" s="17"/>
      <c r="F84" s="17"/>
      <c r="G84" s="17"/>
      <c r="H84" s="17"/>
      <c r="I84" s="17"/>
      <c r="J84" s="17"/>
      <c r="K84" s="17"/>
      <c r="L84" s="17"/>
      <c r="M84" s="17"/>
      <c r="N84" s="17"/>
      <c r="O84" s="17"/>
      <c r="P84" s="17"/>
      <c r="Q84" s="17"/>
      <c r="R84" s="17"/>
      <c r="S84" s="17"/>
      <c r="T84" s="17"/>
      <c r="U84" s="17"/>
      <c r="V84" s="17"/>
      <c r="W84" s="17"/>
      <c r="X84" s="17"/>
      <c r="Y84" s="17"/>
      <c r="Z84" s="17"/>
      <c r="AA84" s="17"/>
      <c r="AB84" s="17"/>
      <c r="AC84" s="17"/>
      <c r="AD84" s="17"/>
      <c r="AE84" s="17"/>
      <c r="AF84" s="17"/>
      <c r="AG84" s="17"/>
      <c r="AH84" s="17"/>
      <c r="AI84" s="17"/>
      <c r="AJ84" s="17"/>
      <c r="AK84" s="17"/>
      <c r="AL84" s="17"/>
      <c r="AM84" s="17"/>
      <c r="AN84" s="17"/>
      <c r="AO84" s="17"/>
      <c r="AP84" s="17"/>
      <c r="AQ84" s="17"/>
    </row>
    <row r="85" spans="2:43" ht="15.95" hidden="1" customHeight="1" x14ac:dyDescent="0.25">
      <c r="B85" s="754"/>
      <c r="C85" s="17"/>
      <c r="D85" s="17"/>
      <c r="E85" s="17"/>
      <c r="F85" s="17"/>
      <c r="G85" s="17"/>
      <c r="H85" s="17"/>
      <c r="I85" s="17"/>
      <c r="J85" s="17"/>
      <c r="K85" s="17"/>
      <c r="L85" s="17"/>
      <c r="M85" s="17"/>
      <c r="N85" s="17"/>
      <c r="O85" s="17"/>
      <c r="P85" s="17"/>
      <c r="Q85" s="17"/>
      <c r="R85" s="17"/>
      <c r="S85" s="17"/>
      <c r="T85" s="17"/>
      <c r="U85" s="17"/>
      <c r="V85" s="17"/>
      <c r="W85" s="17"/>
      <c r="X85" s="17"/>
      <c r="Y85" s="17"/>
      <c r="Z85" s="17"/>
      <c r="AA85" s="17"/>
      <c r="AB85" s="17"/>
      <c r="AC85" s="17"/>
      <c r="AD85" s="17"/>
      <c r="AE85" s="17"/>
      <c r="AF85" s="17"/>
      <c r="AG85" s="17"/>
      <c r="AH85" s="17"/>
      <c r="AI85" s="17"/>
      <c r="AJ85" s="17"/>
      <c r="AK85" s="17"/>
      <c r="AL85" s="17"/>
      <c r="AM85" s="17"/>
      <c r="AN85" s="17"/>
      <c r="AO85" s="17"/>
      <c r="AP85" s="17"/>
      <c r="AQ85" s="17"/>
    </row>
    <row r="86" spans="2:43" ht="15.95" hidden="1" customHeight="1" x14ac:dyDescent="0.25">
      <c r="B86" s="754">
        <v>36</v>
      </c>
      <c r="C86" s="17"/>
      <c r="D86" s="17"/>
      <c r="E86" s="17"/>
      <c r="F86" s="17"/>
      <c r="G86" s="17"/>
      <c r="H86" s="17"/>
      <c r="I86" s="17"/>
      <c r="J86" s="17"/>
      <c r="K86" s="17"/>
      <c r="L86" s="17"/>
      <c r="M86" s="17"/>
      <c r="N86" s="17"/>
      <c r="O86" s="17"/>
      <c r="P86" s="17"/>
      <c r="Q86" s="17"/>
      <c r="R86" s="17"/>
      <c r="S86" s="17"/>
      <c r="T86" s="17"/>
      <c r="U86" s="17"/>
      <c r="V86" s="17"/>
      <c r="W86" s="17"/>
      <c r="X86" s="17"/>
      <c r="Y86" s="17"/>
      <c r="Z86" s="17"/>
      <c r="AA86" s="17"/>
      <c r="AB86" s="17"/>
      <c r="AC86" s="17"/>
      <c r="AD86" s="17"/>
      <c r="AE86" s="17"/>
      <c r="AF86" s="17"/>
      <c r="AG86" s="17"/>
      <c r="AH86" s="17"/>
      <c r="AI86" s="17"/>
      <c r="AJ86" s="17"/>
      <c r="AK86" s="17"/>
      <c r="AL86" s="17"/>
      <c r="AM86" s="17"/>
      <c r="AN86" s="17"/>
      <c r="AO86" s="17"/>
      <c r="AP86" s="17"/>
      <c r="AQ86" s="17"/>
    </row>
    <row r="87" spans="2:43" ht="15.95" hidden="1" customHeight="1" x14ac:dyDescent="0.25">
      <c r="B87" s="754"/>
      <c r="C87" s="17"/>
      <c r="D87" s="17"/>
      <c r="E87" s="17"/>
      <c r="F87" s="17"/>
      <c r="G87" s="17"/>
      <c r="H87" s="17"/>
      <c r="I87" s="17"/>
      <c r="J87" s="17"/>
      <c r="K87" s="17"/>
      <c r="L87" s="17"/>
      <c r="M87" s="17"/>
      <c r="N87" s="17"/>
      <c r="O87" s="17"/>
      <c r="P87" s="17"/>
      <c r="Q87" s="17"/>
      <c r="R87" s="17"/>
      <c r="S87" s="17"/>
      <c r="T87" s="17"/>
      <c r="U87" s="17"/>
      <c r="V87" s="17"/>
      <c r="W87" s="17"/>
      <c r="X87" s="17"/>
      <c r="Y87" s="17"/>
      <c r="Z87" s="17"/>
      <c r="AA87" s="17"/>
      <c r="AB87" s="17"/>
      <c r="AC87" s="17"/>
      <c r="AD87" s="17"/>
      <c r="AE87" s="17"/>
      <c r="AF87" s="17"/>
      <c r="AG87" s="17"/>
      <c r="AH87" s="17"/>
      <c r="AI87" s="17"/>
      <c r="AJ87" s="17"/>
      <c r="AK87" s="17"/>
      <c r="AL87" s="17"/>
      <c r="AM87" s="17"/>
      <c r="AN87" s="17"/>
      <c r="AO87" s="17"/>
      <c r="AP87" s="17"/>
      <c r="AQ87" s="17"/>
    </row>
    <row r="88" spans="2:43" ht="15.95" hidden="1" customHeight="1" x14ac:dyDescent="0.25">
      <c r="B88" s="754">
        <v>37</v>
      </c>
      <c r="C88" s="17"/>
      <c r="D88" s="17"/>
      <c r="E88" s="17"/>
      <c r="F88" s="17"/>
      <c r="G88" s="17"/>
      <c r="H88" s="17"/>
      <c r="I88" s="17"/>
      <c r="J88" s="17"/>
      <c r="K88" s="17"/>
      <c r="L88" s="17"/>
      <c r="M88" s="17"/>
      <c r="N88" s="17"/>
      <c r="O88" s="17"/>
      <c r="P88" s="17"/>
      <c r="Q88" s="17"/>
      <c r="R88" s="17"/>
      <c r="S88" s="17"/>
      <c r="T88" s="17"/>
      <c r="U88" s="17"/>
      <c r="V88" s="17"/>
      <c r="W88" s="17"/>
      <c r="X88" s="17"/>
      <c r="Y88" s="17"/>
      <c r="Z88" s="17"/>
      <c r="AA88" s="17"/>
      <c r="AB88" s="17"/>
      <c r="AC88" s="17"/>
      <c r="AD88" s="17"/>
      <c r="AE88" s="17"/>
      <c r="AF88" s="17"/>
      <c r="AG88" s="17"/>
      <c r="AH88" s="17"/>
      <c r="AI88" s="17"/>
      <c r="AJ88" s="17"/>
      <c r="AK88" s="17"/>
      <c r="AL88" s="17"/>
      <c r="AM88" s="17"/>
      <c r="AN88" s="17"/>
      <c r="AO88" s="17"/>
      <c r="AP88" s="17"/>
      <c r="AQ88" s="17"/>
    </row>
    <row r="89" spans="2:43" ht="15.95" hidden="1" customHeight="1" x14ac:dyDescent="0.25">
      <c r="B89" s="754"/>
      <c r="C89" s="17"/>
      <c r="D89" s="17"/>
      <c r="E89" s="17"/>
      <c r="F89" s="17"/>
      <c r="G89" s="17"/>
      <c r="H89" s="17"/>
      <c r="I89" s="17"/>
      <c r="J89" s="17"/>
      <c r="K89" s="17"/>
      <c r="L89" s="17"/>
      <c r="M89" s="17"/>
      <c r="N89" s="17"/>
      <c r="O89" s="17"/>
      <c r="P89" s="17"/>
      <c r="Q89" s="17"/>
      <c r="R89" s="17"/>
      <c r="S89" s="17"/>
      <c r="T89" s="17"/>
      <c r="U89" s="17"/>
      <c r="V89" s="17"/>
      <c r="W89" s="17"/>
      <c r="X89" s="17"/>
      <c r="Y89" s="17"/>
      <c r="Z89" s="17"/>
      <c r="AA89" s="17"/>
      <c r="AB89" s="17"/>
      <c r="AC89" s="17"/>
      <c r="AD89" s="17"/>
      <c r="AE89" s="17"/>
      <c r="AF89" s="17"/>
      <c r="AG89" s="17"/>
      <c r="AH89" s="17"/>
      <c r="AI89" s="17"/>
      <c r="AJ89" s="17"/>
      <c r="AK89" s="17"/>
      <c r="AL89" s="17"/>
      <c r="AM89" s="17"/>
      <c r="AN89" s="17"/>
      <c r="AO89" s="17"/>
      <c r="AP89" s="17"/>
      <c r="AQ89" s="17"/>
    </row>
    <row r="90" spans="2:43" ht="15.95" hidden="1" customHeight="1" x14ac:dyDescent="0.25">
      <c r="B90" s="754">
        <v>38</v>
      </c>
      <c r="C90" s="17"/>
      <c r="D90" s="17"/>
      <c r="E90" s="17"/>
      <c r="F90" s="17"/>
      <c r="G90" s="17"/>
      <c r="H90" s="17"/>
      <c r="I90" s="17"/>
      <c r="J90" s="17"/>
      <c r="K90" s="17"/>
      <c r="L90" s="17"/>
      <c r="M90" s="17"/>
      <c r="N90" s="17"/>
      <c r="O90" s="17"/>
      <c r="P90" s="17"/>
      <c r="Q90" s="17"/>
      <c r="R90" s="17"/>
      <c r="S90" s="17"/>
      <c r="T90" s="17"/>
      <c r="U90" s="17"/>
      <c r="V90" s="17"/>
      <c r="W90" s="17"/>
      <c r="X90" s="17"/>
      <c r="Y90" s="17"/>
      <c r="Z90" s="17"/>
      <c r="AA90" s="17"/>
      <c r="AB90" s="17"/>
      <c r="AC90" s="17"/>
      <c r="AD90" s="17"/>
      <c r="AE90" s="17"/>
      <c r="AF90" s="17"/>
      <c r="AG90" s="17"/>
      <c r="AH90" s="17"/>
      <c r="AI90" s="17"/>
      <c r="AJ90" s="17"/>
      <c r="AK90" s="17"/>
      <c r="AL90" s="17"/>
      <c r="AM90" s="17"/>
      <c r="AN90" s="17"/>
      <c r="AO90" s="17"/>
      <c r="AP90" s="17"/>
      <c r="AQ90" s="17"/>
    </row>
    <row r="91" spans="2:43" ht="15.95" hidden="1" customHeight="1" x14ac:dyDescent="0.25">
      <c r="B91" s="754"/>
      <c r="C91" s="17"/>
      <c r="D91" s="17"/>
      <c r="E91" s="17"/>
      <c r="F91" s="17"/>
      <c r="G91" s="17"/>
      <c r="H91" s="17"/>
      <c r="I91" s="17"/>
      <c r="J91" s="17"/>
      <c r="K91" s="17"/>
      <c r="L91" s="17"/>
      <c r="M91" s="17"/>
      <c r="N91" s="17"/>
      <c r="O91" s="17"/>
      <c r="P91" s="17"/>
      <c r="Q91" s="17"/>
      <c r="R91" s="17"/>
      <c r="S91" s="17"/>
      <c r="T91" s="17"/>
      <c r="U91" s="17"/>
      <c r="V91" s="17"/>
      <c r="W91" s="17"/>
      <c r="X91" s="17"/>
      <c r="Y91" s="17"/>
      <c r="Z91" s="17"/>
      <c r="AA91" s="17"/>
      <c r="AB91" s="17"/>
      <c r="AC91" s="17"/>
      <c r="AD91" s="17"/>
      <c r="AE91" s="17"/>
      <c r="AF91" s="17"/>
      <c r="AG91" s="17"/>
      <c r="AH91" s="17"/>
      <c r="AI91" s="17"/>
      <c r="AJ91" s="17"/>
      <c r="AK91" s="17"/>
      <c r="AL91" s="17"/>
      <c r="AM91" s="17"/>
      <c r="AN91" s="17"/>
      <c r="AO91" s="17"/>
      <c r="AP91" s="17"/>
      <c r="AQ91" s="17"/>
    </row>
    <row r="92" spans="2:43" ht="15.95" hidden="1" customHeight="1" x14ac:dyDescent="0.25">
      <c r="B92" s="754">
        <v>39</v>
      </c>
      <c r="C92" s="17"/>
      <c r="D92" s="17"/>
      <c r="E92" s="17"/>
      <c r="F92" s="17"/>
      <c r="G92" s="17"/>
      <c r="H92" s="17"/>
      <c r="I92" s="17"/>
      <c r="J92" s="17"/>
      <c r="K92" s="17"/>
      <c r="L92" s="17"/>
      <c r="M92" s="17"/>
      <c r="N92" s="17"/>
      <c r="O92" s="17"/>
      <c r="P92" s="17"/>
      <c r="Q92" s="17"/>
      <c r="R92" s="17"/>
      <c r="S92" s="17"/>
      <c r="T92" s="17"/>
      <c r="U92" s="17"/>
      <c r="V92" s="17"/>
      <c r="W92" s="17"/>
      <c r="X92" s="17"/>
      <c r="Y92" s="17"/>
      <c r="Z92" s="17"/>
      <c r="AA92" s="17"/>
      <c r="AB92" s="17"/>
      <c r="AC92" s="17"/>
      <c r="AD92" s="17"/>
      <c r="AE92" s="17"/>
      <c r="AF92" s="17"/>
      <c r="AG92" s="17"/>
      <c r="AH92" s="17"/>
      <c r="AI92" s="17"/>
      <c r="AJ92" s="17"/>
      <c r="AK92" s="17"/>
      <c r="AL92" s="17"/>
      <c r="AM92" s="17"/>
      <c r="AN92" s="17"/>
      <c r="AO92" s="17"/>
      <c r="AP92" s="17"/>
      <c r="AQ92" s="17"/>
    </row>
    <row r="93" spans="2:43" ht="15.95" hidden="1" customHeight="1" x14ac:dyDescent="0.25">
      <c r="B93" s="754"/>
      <c r="C93" s="17"/>
      <c r="D93" s="17"/>
      <c r="E93" s="17"/>
      <c r="F93" s="17"/>
      <c r="G93" s="17"/>
      <c r="H93" s="17"/>
      <c r="I93" s="17"/>
      <c r="J93" s="17"/>
      <c r="K93" s="17"/>
      <c r="L93" s="17"/>
      <c r="M93" s="17"/>
      <c r="N93" s="17"/>
      <c r="O93" s="17"/>
      <c r="P93" s="17"/>
      <c r="Q93" s="17"/>
      <c r="R93" s="17"/>
      <c r="S93" s="17"/>
      <c r="T93" s="17"/>
      <c r="U93" s="17"/>
      <c r="V93" s="17"/>
      <c r="W93" s="17"/>
      <c r="X93" s="17"/>
      <c r="Y93" s="17"/>
      <c r="Z93" s="17"/>
      <c r="AA93" s="17"/>
      <c r="AB93" s="17"/>
      <c r="AC93" s="17"/>
      <c r="AD93" s="17"/>
      <c r="AE93" s="17"/>
      <c r="AF93" s="17"/>
      <c r="AG93" s="17"/>
      <c r="AH93" s="17"/>
      <c r="AI93" s="17"/>
      <c r="AJ93" s="17"/>
      <c r="AK93" s="17"/>
      <c r="AL93" s="17"/>
      <c r="AM93" s="17"/>
      <c r="AN93" s="17"/>
      <c r="AO93" s="17"/>
      <c r="AP93" s="17"/>
      <c r="AQ93" s="17"/>
    </row>
    <row r="94" spans="2:43" ht="15.95" hidden="1" customHeight="1" x14ac:dyDescent="0.25">
      <c r="B94" s="754">
        <v>40</v>
      </c>
      <c r="C94" s="17"/>
      <c r="D94" s="17"/>
      <c r="E94" s="17"/>
      <c r="F94" s="17"/>
      <c r="G94" s="17"/>
      <c r="H94" s="17"/>
      <c r="I94" s="17"/>
      <c r="J94" s="17"/>
      <c r="K94" s="17"/>
      <c r="L94" s="17"/>
      <c r="M94" s="17"/>
      <c r="N94" s="17"/>
      <c r="O94" s="17"/>
      <c r="P94" s="17"/>
      <c r="Q94" s="17"/>
      <c r="R94" s="17"/>
      <c r="S94" s="17"/>
      <c r="T94" s="17"/>
      <c r="U94" s="17"/>
      <c r="V94" s="17"/>
      <c r="W94" s="17"/>
      <c r="X94" s="17"/>
      <c r="Y94" s="17"/>
      <c r="Z94" s="17"/>
      <c r="AA94" s="17"/>
      <c r="AB94" s="17"/>
      <c r="AC94" s="17"/>
      <c r="AD94" s="17"/>
      <c r="AE94" s="17"/>
      <c r="AF94" s="17"/>
      <c r="AG94" s="17"/>
      <c r="AH94" s="17"/>
      <c r="AI94" s="17"/>
      <c r="AJ94" s="17"/>
      <c r="AK94" s="17"/>
      <c r="AL94" s="17"/>
      <c r="AM94" s="17"/>
      <c r="AN94" s="17"/>
      <c r="AO94" s="17"/>
      <c r="AP94" s="17"/>
      <c r="AQ94" s="17"/>
    </row>
    <row r="95" spans="2:43" ht="15.95" hidden="1" customHeight="1" x14ac:dyDescent="0.25">
      <c r="B95" s="754"/>
      <c r="C95" s="17"/>
      <c r="D95" s="17"/>
      <c r="E95" s="17"/>
      <c r="F95" s="17"/>
      <c r="G95" s="17"/>
      <c r="H95" s="17"/>
      <c r="I95" s="17"/>
      <c r="J95" s="17"/>
      <c r="K95" s="17"/>
      <c r="L95" s="17"/>
      <c r="M95" s="17"/>
      <c r="N95" s="17"/>
      <c r="O95" s="17"/>
      <c r="P95" s="17"/>
      <c r="Q95" s="17"/>
      <c r="R95" s="17"/>
      <c r="S95" s="17"/>
      <c r="T95" s="17"/>
      <c r="U95" s="17"/>
      <c r="V95" s="17"/>
      <c r="W95" s="17"/>
      <c r="X95" s="17"/>
      <c r="Y95" s="17"/>
      <c r="Z95" s="17"/>
      <c r="AA95" s="17"/>
      <c r="AB95" s="17"/>
      <c r="AC95" s="17"/>
      <c r="AD95" s="17"/>
      <c r="AE95" s="17"/>
      <c r="AF95" s="17"/>
      <c r="AG95" s="17"/>
      <c r="AH95" s="17"/>
      <c r="AI95" s="17"/>
      <c r="AJ95" s="17"/>
      <c r="AK95" s="17"/>
      <c r="AL95" s="17"/>
      <c r="AM95" s="17"/>
      <c r="AN95" s="17"/>
      <c r="AO95" s="17"/>
      <c r="AP95" s="17"/>
      <c r="AQ95" s="17"/>
    </row>
    <row r="96" spans="2:43" ht="15.95" hidden="1" customHeight="1" x14ac:dyDescent="0.25">
      <c r="B96" s="754">
        <v>41</v>
      </c>
      <c r="C96" s="17"/>
      <c r="D96" s="17"/>
      <c r="E96" s="17"/>
      <c r="F96" s="17"/>
      <c r="G96" s="17"/>
      <c r="H96" s="17"/>
      <c r="I96" s="17"/>
      <c r="J96" s="17"/>
      <c r="K96" s="17"/>
      <c r="L96" s="17"/>
      <c r="M96" s="17"/>
      <c r="N96" s="17"/>
      <c r="O96" s="17"/>
      <c r="P96" s="17"/>
      <c r="Q96" s="17"/>
      <c r="R96" s="17"/>
      <c r="S96" s="17"/>
      <c r="T96" s="17"/>
      <c r="U96" s="17"/>
      <c r="V96" s="17"/>
      <c r="W96" s="17"/>
      <c r="X96" s="17"/>
      <c r="Y96" s="17"/>
      <c r="Z96" s="17"/>
      <c r="AA96" s="17"/>
      <c r="AB96" s="17"/>
      <c r="AC96" s="17"/>
      <c r="AD96" s="17"/>
      <c r="AE96" s="17"/>
      <c r="AF96" s="17"/>
      <c r="AG96" s="17"/>
      <c r="AH96" s="17"/>
      <c r="AI96" s="17"/>
      <c r="AJ96" s="17"/>
      <c r="AK96" s="17"/>
      <c r="AL96" s="17"/>
      <c r="AM96" s="17"/>
      <c r="AN96" s="17"/>
      <c r="AO96" s="17"/>
      <c r="AP96" s="17"/>
      <c r="AQ96" s="17"/>
    </row>
    <row r="97" spans="2:43" ht="15.95" hidden="1" customHeight="1" x14ac:dyDescent="0.25">
      <c r="B97" s="754"/>
      <c r="C97" s="17"/>
      <c r="D97" s="17"/>
      <c r="E97" s="17"/>
      <c r="F97" s="17"/>
      <c r="G97" s="17"/>
      <c r="H97" s="17"/>
      <c r="I97" s="17"/>
      <c r="J97" s="17"/>
      <c r="K97" s="17"/>
      <c r="L97" s="17"/>
      <c r="M97" s="17"/>
      <c r="N97" s="17"/>
      <c r="O97" s="17"/>
      <c r="P97" s="17"/>
      <c r="Q97" s="17"/>
      <c r="R97" s="17"/>
      <c r="S97" s="17"/>
      <c r="T97" s="17"/>
      <c r="U97" s="17"/>
      <c r="V97" s="17"/>
      <c r="W97" s="17"/>
      <c r="X97" s="17"/>
      <c r="Y97" s="17"/>
      <c r="Z97" s="17"/>
      <c r="AA97" s="17"/>
      <c r="AB97" s="17"/>
      <c r="AC97" s="17"/>
      <c r="AD97" s="17"/>
      <c r="AE97" s="17"/>
      <c r="AF97" s="17"/>
      <c r="AG97" s="17"/>
      <c r="AH97" s="17"/>
      <c r="AI97" s="17"/>
      <c r="AJ97" s="17"/>
      <c r="AK97" s="17"/>
      <c r="AL97" s="17"/>
      <c r="AM97" s="17"/>
      <c r="AN97" s="17"/>
      <c r="AO97" s="17"/>
      <c r="AP97" s="17"/>
      <c r="AQ97" s="17"/>
    </row>
    <row r="98" spans="2:43" ht="15.95" hidden="1" customHeight="1" x14ac:dyDescent="0.25">
      <c r="B98" s="754">
        <v>42</v>
      </c>
      <c r="C98" s="17"/>
      <c r="D98" s="17"/>
      <c r="E98" s="17"/>
      <c r="F98" s="17"/>
      <c r="G98" s="17"/>
      <c r="H98" s="17"/>
      <c r="I98" s="17"/>
      <c r="J98" s="17"/>
      <c r="K98" s="17"/>
      <c r="L98" s="17"/>
      <c r="M98" s="17"/>
      <c r="N98" s="17"/>
      <c r="O98" s="17"/>
      <c r="P98" s="17"/>
      <c r="Q98" s="17"/>
      <c r="R98" s="17"/>
      <c r="S98" s="17"/>
      <c r="T98" s="17"/>
      <c r="U98" s="17"/>
      <c r="V98" s="17"/>
      <c r="W98" s="17"/>
      <c r="X98" s="17"/>
      <c r="Y98" s="17"/>
      <c r="Z98" s="17"/>
      <c r="AA98" s="17"/>
      <c r="AB98" s="17"/>
      <c r="AC98" s="17"/>
      <c r="AD98" s="17"/>
      <c r="AE98" s="17"/>
      <c r="AF98" s="17"/>
      <c r="AG98" s="17"/>
      <c r="AH98" s="17"/>
      <c r="AI98" s="17"/>
      <c r="AJ98" s="17"/>
      <c r="AK98" s="17"/>
      <c r="AL98" s="17"/>
      <c r="AM98" s="17"/>
      <c r="AN98" s="17"/>
      <c r="AO98" s="17"/>
      <c r="AP98" s="17"/>
      <c r="AQ98" s="17"/>
    </row>
    <row r="99" spans="2:43" ht="15.95" hidden="1" customHeight="1" x14ac:dyDescent="0.25">
      <c r="B99" s="754"/>
      <c r="C99" s="17"/>
      <c r="D99" s="17"/>
      <c r="E99" s="17"/>
      <c r="F99" s="17"/>
      <c r="G99" s="17"/>
      <c r="H99" s="17"/>
      <c r="I99" s="17"/>
      <c r="J99" s="17"/>
      <c r="K99" s="17"/>
      <c r="L99" s="17"/>
      <c r="M99" s="17"/>
      <c r="N99" s="17"/>
      <c r="O99" s="17"/>
      <c r="P99" s="17"/>
      <c r="Q99" s="17"/>
      <c r="R99" s="17"/>
      <c r="S99" s="17"/>
      <c r="T99" s="17"/>
      <c r="U99" s="17"/>
      <c r="V99" s="17"/>
      <c r="W99" s="17"/>
      <c r="X99" s="17"/>
      <c r="Y99" s="17"/>
      <c r="Z99" s="17"/>
      <c r="AA99" s="17"/>
      <c r="AB99" s="17"/>
      <c r="AC99" s="17"/>
      <c r="AD99" s="17"/>
      <c r="AE99" s="17"/>
      <c r="AF99" s="17"/>
      <c r="AG99" s="17"/>
      <c r="AH99" s="17"/>
      <c r="AI99" s="17"/>
      <c r="AJ99" s="17"/>
      <c r="AK99" s="17"/>
      <c r="AL99" s="17"/>
      <c r="AM99" s="17"/>
      <c r="AN99" s="17"/>
      <c r="AO99" s="17"/>
      <c r="AP99" s="17"/>
      <c r="AQ99" s="17"/>
    </row>
    <row r="100" spans="2:43" ht="15.95" hidden="1" customHeight="1" x14ac:dyDescent="0.25">
      <c r="B100" s="754">
        <v>43</v>
      </c>
      <c r="C100" s="17"/>
      <c r="D100" s="17"/>
      <c r="E100" s="17"/>
      <c r="F100" s="17"/>
      <c r="G100" s="17"/>
      <c r="H100" s="17"/>
      <c r="I100" s="17"/>
      <c r="J100" s="17"/>
      <c r="K100" s="17"/>
      <c r="L100" s="17"/>
      <c r="M100" s="17"/>
      <c r="N100" s="17"/>
      <c r="O100" s="17"/>
      <c r="P100" s="17"/>
      <c r="Q100" s="17"/>
      <c r="R100" s="17"/>
      <c r="S100" s="17"/>
      <c r="T100" s="17"/>
      <c r="U100" s="17"/>
      <c r="V100" s="17"/>
      <c r="W100" s="17"/>
      <c r="X100" s="17"/>
      <c r="Y100" s="17"/>
      <c r="Z100" s="17"/>
      <c r="AA100" s="17"/>
      <c r="AB100" s="17"/>
      <c r="AC100" s="17"/>
      <c r="AD100" s="17"/>
      <c r="AE100" s="17"/>
      <c r="AF100" s="17"/>
      <c r="AG100" s="17"/>
      <c r="AH100" s="17"/>
      <c r="AI100" s="17"/>
      <c r="AJ100" s="17"/>
      <c r="AK100" s="17"/>
      <c r="AL100" s="17"/>
      <c r="AM100" s="17"/>
      <c r="AN100" s="17"/>
      <c r="AO100" s="17"/>
      <c r="AP100" s="17"/>
      <c r="AQ100" s="17"/>
    </row>
    <row r="101" spans="2:43" ht="15.95" hidden="1" customHeight="1" x14ac:dyDescent="0.25">
      <c r="B101" s="754"/>
      <c r="C101" s="17"/>
      <c r="D101" s="17"/>
      <c r="E101" s="17"/>
      <c r="F101" s="17"/>
      <c r="G101" s="17"/>
      <c r="H101" s="17"/>
      <c r="I101" s="17"/>
      <c r="J101" s="17"/>
      <c r="K101" s="17"/>
      <c r="L101" s="17"/>
      <c r="M101" s="17"/>
      <c r="N101" s="17"/>
      <c r="O101" s="17"/>
      <c r="P101" s="17"/>
      <c r="Q101" s="17"/>
      <c r="R101" s="17"/>
      <c r="S101" s="17"/>
      <c r="T101" s="17"/>
      <c r="U101" s="17"/>
      <c r="V101" s="17"/>
      <c r="W101" s="17"/>
      <c r="X101" s="17"/>
      <c r="Y101" s="17"/>
      <c r="Z101" s="17"/>
      <c r="AA101" s="17"/>
      <c r="AB101" s="17"/>
      <c r="AC101" s="17"/>
      <c r="AD101" s="17"/>
      <c r="AE101" s="17"/>
      <c r="AF101" s="17"/>
      <c r="AG101" s="17"/>
      <c r="AH101" s="17"/>
      <c r="AI101" s="17"/>
      <c r="AJ101" s="17"/>
      <c r="AK101" s="17"/>
      <c r="AL101" s="17"/>
      <c r="AM101" s="17"/>
      <c r="AN101" s="17"/>
      <c r="AO101" s="17"/>
      <c r="AP101" s="17"/>
      <c r="AQ101" s="17"/>
    </row>
    <row r="102" spans="2:43" ht="15.95" hidden="1" customHeight="1" x14ac:dyDescent="0.25">
      <c r="B102" s="754">
        <v>44</v>
      </c>
      <c r="C102" s="17"/>
      <c r="D102" s="17"/>
      <c r="E102" s="17"/>
      <c r="F102" s="17"/>
      <c r="G102" s="17"/>
      <c r="H102" s="17"/>
      <c r="I102" s="17"/>
      <c r="J102" s="17"/>
      <c r="K102" s="17"/>
      <c r="L102" s="17"/>
      <c r="M102" s="17"/>
      <c r="N102" s="17"/>
      <c r="O102" s="17"/>
      <c r="P102" s="17"/>
      <c r="Q102" s="17"/>
      <c r="R102" s="17"/>
      <c r="S102" s="17"/>
      <c r="T102" s="17"/>
      <c r="U102" s="17"/>
      <c r="V102" s="17"/>
      <c r="W102" s="17"/>
      <c r="X102" s="17"/>
      <c r="Y102" s="17"/>
      <c r="Z102" s="17"/>
      <c r="AA102" s="17"/>
      <c r="AB102" s="17"/>
      <c r="AC102" s="17"/>
      <c r="AD102" s="17"/>
      <c r="AE102" s="17"/>
      <c r="AF102" s="17"/>
      <c r="AG102" s="17"/>
      <c r="AH102" s="17"/>
      <c r="AI102" s="17"/>
      <c r="AJ102" s="17"/>
      <c r="AK102" s="17"/>
      <c r="AL102" s="17"/>
      <c r="AM102" s="17"/>
      <c r="AN102" s="17"/>
      <c r="AO102" s="17"/>
      <c r="AP102" s="17"/>
      <c r="AQ102" s="17"/>
    </row>
    <row r="103" spans="2:43" ht="15.95" hidden="1" customHeight="1" x14ac:dyDescent="0.25">
      <c r="B103" s="754"/>
      <c r="C103" s="17"/>
      <c r="D103" s="17"/>
      <c r="E103" s="17"/>
      <c r="F103" s="17"/>
      <c r="G103" s="17"/>
      <c r="H103" s="17"/>
      <c r="I103" s="17"/>
      <c r="J103" s="17"/>
      <c r="K103" s="17"/>
      <c r="L103" s="17"/>
      <c r="M103" s="17"/>
      <c r="N103" s="17"/>
      <c r="O103" s="17"/>
      <c r="P103" s="17"/>
      <c r="Q103" s="17"/>
      <c r="R103" s="17"/>
      <c r="S103" s="17"/>
      <c r="T103" s="17"/>
      <c r="U103" s="17"/>
      <c r="V103" s="17"/>
      <c r="W103" s="17"/>
      <c r="X103" s="17"/>
      <c r="Y103" s="17"/>
      <c r="Z103" s="17"/>
      <c r="AA103" s="17"/>
      <c r="AB103" s="17"/>
      <c r="AC103" s="17"/>
      <c r="AD103" s="17"/>
      <c r="AE103" s="17"/>
      <c r="AF103" s="17"/>
      <c r="AG103" s="17"/>
      <c r="AH103" s="17"/>
      <c r="AI103" s="17"/>
      <c r="AJ103" s="17"/>
      <c r="AK103" s="17"/>
      <c r="AL103" s="17"/>
      <c r="AM103" s="17"/>
      <c r="AN103" s="17"/>
      <c r="AO103" s="17"/>
      <c r="AP103" s="17"/>
      <c r="AQ103" s="17"/>
    </row>
    <row r="104" spans="2:43" ht="15.95" hidden="1" customHeight="1" x14ac:dyDescent="0.25">
      <c r="B104" s="754">
        <v>45</v>
      </c>
      <c r="C104" s="17"/>
      <c r="D104" s="17"/>
      <c r="E104" s="17"/>
      <c r="F104" s="17"/>
      <c r="G104" s="17"/>
      <c r="H104" s="17"/>
      <c r="I104" s="17"/>
      <c r="J104" s="17"/>
      <c r="K104" s="17"/>
      <c r="L104" s="17"/>
      <c r="M104" s="17"/>
      <c r="N104" s="17"/>
      <c r="O104" s="17"/>
      <c r="P104" s="17"/>
      <c r="Q104" s="17"/>
      <c r="R104" s="17"/>
      <c r="S104" s="17"/>
      <c r="T104" s="17"/>
      <c r="U104" s="17"/>
      <c r="V104" s="17"/>
      <c r="W104" s="17"/>
      <c r="X104" s="17"/>
      <c r="Y104" s="17"/>
      <c r="Z104" s="17"/>
      <c r="AA104" s="17"/>
      <c r="AB104" s="17"/>
      <c r="AC104" s="17"/>
      <c r="AD104" s="17"/>
      <c r="AE104" s="17"/>
      <c r="AF104" s="17"/>
      <c r="AG104" s="17"/>
      <c r="AH104" s="17"/>
      <c r="AI104" s="17"/>
      <c r="AJ104" s="17"/>
      <c r="AK104" s="17"/>
      <c r="AL104" s="17"/>
      <c r="AM104" s="17"/>
      <c r="AN104" s="17"/>
      <c r="AO104" s="17"/>
      <c r="AP104" s="17"/>
      <c r="AQ104" s="17"/>
    </row>
    <row r="105" spans="2:43" ht="15.95" hidden="1" customHeight="1" x14ac:dyDescent="0.25">
      <c r="B105" s="754"/>
      <c r="C105" s="17"/>
      <c r="D105" s="17"/>
      <c r="E105" s="17"/>
      <c r="F105" s="17"/>
      <c r="G105" s="17"/>
      <c r="H105" s="17"/>
      <c r="I105" s="17"/>
      <c r="J105" s="17"/>
      <c r="K105" s="17"/>
      <c r="L105" s="17"/>
      <c r="M105" s="17"/>
      <c r="N105" s="17"/>
      <c r="O105" s="17"/>
      <c r="P105" s="17"/>
      <c r="Q105" s="17"/>
      <c r="R105" s="17"/>
      <c r="S105" s="17"/>
      <c r="T105" s="17"/>
      <c r="U105" s="17"/>
      <c r="V105" s="17"/>
      <c r="W105" s="17"/>
      <c r="X105" s="17"/>
      <c r="Y105" s="17"/>
      <c r="Z105" s="17"/>
      <c r="AA105" s="17"/>
      <c r="AB105" s="17"/>
      <c r="AC105" s="17"/>
      <c r="AD105" s="17"/>
      <c r="AE105" s="17"/>
      <c r="AF105" s="17"/>
      <c r="AG105" s="17"/>
      <c r="AH105" s="17"/>
      <c r="AI105" s="17"/>
      <c r="AJ105" s="17"/>
      <c r="AK105" s="17"/>
      <c r="AL105" s="17"/>
      <c r="AM105" s="17"/>
      <c r="AN105" s="17"/>
      <c r="AO105" s="17"/>
      <c r="AP105" s="17"/>
      <c r="AQ105" s="17"/>
    </row>
    <row r="106" spans="2:43" ht="15.95" hidden="1" customHeight="1" x14ac:dyDescent="0.25">
      <c r="B106" s="754">
        <v>46</v>
      </c>
      <c r="C106" s="17"/>
      <c r="D106" s="17"/>
      <c r="E106" s="17"/>
      <c r="F106" s="17"/>
      <c r="G106" s="17"/>
      <c r="H106" s="17"/>
      <c r="I106" s="17"/>
      <c r="J106" s="17"/>
      <c r="K106" s="17"/>
      <c r="L106" s="17"/>
      <c r="M106" s="17"/>
      <c r="N106" s="17"/>
      <c r="O106" s="17"/>
      <c r="P106" s="17"/>
      <c r="Q106" s="17"/>
      <c r="R106" s="17"/>
      <c r="S106" s="17"/>
      <c r="T106" s="17"/>
      <c r="U106" s="17"/>
      <c r="V106" s="17"/>
      <c r="W106" s="17"/>
      <c r="X106" s="17"/>
      <c r="Y106" s="17"/>
      <c r="Z106" s="17"/>
      <c r="AA106" s="17"/>
      <c r="AB106" s="17"/>
      <c r="AC106" s="17"/>
      <c r="AD106" s="17"/>
      <c r="AE106" s="17"/>
      <c r="AF106" s="17"/>
      <c r="AG106" s="17"/>
      <c r="AH106" s="17"/>
      <c r="AI106" s="17"/>
      <c r="AJ106" s="17"/>
      <c r="AK106" s="17"/>
      <c r="AL106" s="17"/>
      <c r="AM106" s="17"/>
      <c r="AN106" s="17"/>
      <c r="AO106" s="17"/>
      <c r="AP106" s="17"/>
      <c r="AQ106" s="17"/>
    </row>
    <row r="107" spans="2:43" ht="15.95" hidden="1" customHeight="1" x14ac:dyDescent="0.25">
      <c r="B107" s="754"/>
      <c r="C107" s="17"/>
      <c r="D107" s="17"/>
      <c r="E107" s="17"/>
      <c r="F107" s="17"/>
      <c r="G107" s="17"/>
      <c r="H107" s="17"/>
      <c r="I107" s="17"/>
      <c r="J107" s="17"/>
      <c r="K107" s="17"/>
      <c r="L107" s="17"/>
      <c r="M107" s="17"/>
      <c r="N107" s="17"/>
      <c r="O107" s="17"/>
      <c r="P107" s="17"/>
      <c r="Q107" s="17"/>
      <c r="R107" s="17"/>
      <c r="S107" s="17"/>
      <c r="T107" s="17"/>
      <c r="U107" s="17"/>
      <c r="V107" s="17"/>
      <c r="W107" s="17"/>
      <c r="X107" s="17"/>
      <c r="Y107" s="17"/>
      <c r="Z107" s="17"/>
      <c r="AA107" s="17"/>
      <c r="AB107" s="17"/>
      <c r="AC107" s="17"/>
      <c r="AD107" s="17"/>
      <c r="AE107" s="17"/>
      <c r="AF107" s="17"/>
      <c r="AG107" s="17"/>
      <c r="AH107" s="17"/>
      <c r="AI107" s="17"/>
      <c r="AJ107" s="17"/>
      <c r="AK107" s="17"/>
      <c r="AL107" s="17"/>
      <c r="AM107" s="17"/>
      <c r="AN107" s="17"/>
      <c r="AO107" s="17"/>
      <c r="AP107" s="17"/>
      <c r="AQ107" s="17"/>
    </row>
    <row r="108" spans="2:43" ht="15.95" hidden="1" customHeight="1" x14ac:dyDescent="0.25">
      <c r="B108" s="754">
        <v>47</v>
      </c>
      <c r="C108" s="17"/>
      <c r="D108" s="17"/>
      <c r="E108" s="17"/>
      <c r="F108" s="17"/>
      <c r="G108" s="17"/>
      <c r="H108" s="17"/>
      <c r="I108" s="17"/>
      <c r="J108" s="17"/>
      <c r="K108" s="17"/>
      <c r="L108" s="17"/>
      <c r="M108" s="17"/>
      <c r="N108" s="17"/>
      <c r="O108" s="17"/>
      <c r="P108" s="17"/>
      <c r="Q108" s="17"/>
      <c r="R108" s="17"/>
      <c r="S108" s="17"/>
      <c r="T108" s="17"/>
      <c r="U108" s="17"/>
      <c r="V108" s="17"/>
      <c r="W108" s="17"/>
      <c r="X108" s="17"/>
      <c r="Y108" s="17"/>
      <c r="Z108" s="17"/>
      <c r="AA108" s="17"/>
      <c r="AB108" s="17"/>
      <c r="AC108" s="17"/>
      <c r="AD108" s="17"/>
      <c r="AE108" s="17"/>
      <c r="AF108" s="17"/>
      <c r="AG108" s="17"/>
      <c r="AH108" s="17"/>
      <c r="AI108" s="17"/>
      <c r="AJ108" s="17"/>
      <c r="AK108" s="17"/>
      <c r="AL108" s="17"/>
      <c r="AM108" s="17"/>
      <c r="AN108" s="17"/>
      <c r="AO108" s="17"/>
      <c r="AP108" s="17"/>
      <c r="AQ108" s="17"/>
    </row>
    <row r="109" spans="2:43" ht="15.95" hidden="1" customHeight="1" x14ac:dyDescent="0.25">
      <c r="B109" s="754"/>
      <c r="C109" s="17"/>
      <c r="D109" s="17"/>
      <c r="E109" s="17"/>
      <c r="F109" s="17"/>
      <c r="G109" s="17"/>
      <c r="H109" s="17"/>
      <c r="I109" s="17"/>
      <c r="J109" s="17"/>
      <c r="K109" s="17"/>
      <c r="L109" s="17"/>
      <c r="M109" s="17"/>
      <c r="N109" s="17"/>
      <c r="O109" s="17"/>
      <c r="P109" s="17"/>
      <c r="Q109" s="17"/>
      <c r="R109" s="17"/>
      <c r="S109" s="17"/>
      <c r="T109" s="17"/>
      <c r="U109" s="17"/>
      <c r="V109" s="17"/>
      <c r="W109" s="17"/>
      <c r="X109" s="17"/>
      <c r="Y109" s="17"/>
      <c r="Z109" s="17"/>
      <c r="AA109" s="17"/>
      <c r="AB109" s="17"/>
      <c r="AC109" s="17"/>
      <c r="AD109" s="17"/>
      <c r="AE109" s="17"/>
      <c r="AF109" s="17"/>
      <c r="AG109" s="17"/>
      <c r="AH109" s="17"/>
      <c r="AI109" s="17"/>
      <c r="AJ109" s="17"/>
      <c r="AK109" s="17"/>
      <c r="AL109" s="17"/>
      <c r="AM109" s="17"/>
      <c r="AN109" s="17"/>
      <c r="AO109" s="17"/>
      <c r="AP109" s="17"/>
      <c r="AQ109" s="17"/>
    </row>
    <row r="110" spans="2:43" ht="15.95" hidden="1" customHeight="1" x14ac:dyDescent="0.25">
      <c r="B110" s="754">
        <v>48</v>
      </c>
      <c r="C110" s="17"/>
      <c r="D110" s="17"/>
      <c r="E110" s="17"/>
      <c r="F110" s="17"/>
      <c r="G110" s="17"/>
      <c r="H110" s="17"/>
      <c r="I110" s="17"/>
      <c r="J110" s="17"/>
      <c r="K110" s="17"/>
      <c r="L110" s="17"/>
      <c r="M110" s="17"/>
      <c r="N110" s="17"/>
      <c r="O110" s="17"/>
      <c r="P110" s="17"/>
      <c r="Q110" s="17"/>
      <c r="R110" s="17"/>
      <c r="S110" s="17"/>
      <c r="T110" s="17"/>
      <c r="U110" s="17"/>
      <c r="V110" s="17"/>
      <c r="W110" s="17"/>
      <c r="X110" s="17"/>
      <c r="Y110" s="17"/>
      <c r="Z110" s="17"/>
      <c r="AA110" s="17"/>
      <c r="AB110" s="17"/>
      <c r="AC110" s="17"/>
      <c r="AD110" s="17"/>
      <c r="AE110" s="17"/>
      <c r="AF110" s="17"/>
      <c r="AG110" s="17"/>
      <c r="AH110" s="17"/>
      <c r="AI110" s="17"/>
      <c r="AJ110" s="17"/>
      <c r="AK110" s="17"/>
      <c r="AL110" s="17"/>
      <c r="AM110" s="17"/>
      <c r="AN110" s="17"/>
      <c r="AO110" s="17"/>
      <c r="AP110" s="17"/>
      <c r="AQ110" s="17"/>
    </row>
    <row r="111" spans="2:43" ht="15.95" hidden="1" customHeight="1" x14ac:dyDescent="0.25">
      <c r="B111" s="754"/>
      <c r="C111" s="17"/>
      <c r="D111" s="17"/>
      <c r="E111" s="17"/>
      <c r="F111" s="17"/>
      <c r="G111" s="17"/>
      <c r="H111" s="17"/>
      <c r="I111" s="17"/>
      <c r="J111" s="17"/>
      <c r="K111" s="17"/>
      <c r="L111" s="17"/>
      <c r="M111" s="17"/>
      <c r="N111" s="17"/>
      <c r="O111" s="17"/>
      <c r="P111" s="17"/>
      <c r="Q111" s="17"/>
      <c r="R111" s="17"/>
      <c r="S111" s="17"/>
      <c r="T111" s="17"/>
      <c r="U111" s="17"/>
      <c r="V111" s="17"/>
      <c r="W111" s="17"/>
      <c r="X111" s="17"/>
      <c r="Y111" s="17"/>
      <c r="Z111" s="17"/>
      <c r="AA111" s="17"/>
      <c r="AB111" s="17"/>
      <c r="AC111" s="17"/>
      <c r="AD111" s="17"/>
      <c r="AE111" s="17"/>
      <c r="AF111" s="17"/>
      <c r="AG111" s="17"/>
      <c r="AH111" s="17"/>
      <c r="AI111" s="17"/>
      <c r="AJ111" s="17"/>
      <c r="AK111" s="17"/>
      <c r="AL111" s="17"/>
      <c r="AM111" s="17"/>
      <c r="AN111" s="17"/>
      <c r="AO111" s="17"/>
      <c r="AP111" s="17"/>
      <c r="AQ111" s="17"/>
    </row>
    <row r="112" spans="2:43" ht="15.95" hidden="1" customHeight="1" x14ac:dyDescent="0.25">
      <c r="B112" s="754">
        <v>49</v>
      </c>
      <c r="C112" s="17"/>
      <c r="D112" s="17"/>
      <c r="E112" s="17"/>
      <c r="F112" s="17"/>
      <c r="G112" s="17"/>
      <c r="H112" s="17"/>
      <c r="I112" s="17"/>
      <c r="J112" s="17"/>
      <c r="K112" s="17"/>
      <c r="L112" s="17"/>
      <c r="M112" s="17"/>
      <c r="N112" s="17"/>
      <c r="O112" s="17"/>
      <c r="P112" s="17"/>
      <c r="Q112" s="17"/>
      <c r="R112" s="17"/>
      <c r="S112" s="17"/>
      <c r="T112" s="17"/>
      <c r="U112" s="17"/>
      <c r="V112" s="17"/>
      <c r="W112" s="17"/>
      <c r="X112" s="17"/>
      <c r="Y112" s="17"/>
      <c r="Z112" s="17"/>
      <c r="AA112" s="17"/>
      <c r="AB112" s="17"/>
      <c r="AC112" s="17"/>
      <c r="AD112" s="17"/>
      <c r="AE112" s="17"/>
      <c r="AF112" s="17"/>
      <c r="AG112" s="17"/>
      <c r="AH112" s="17"/>
      <c r="AI112" s="17"/>
      <c r="AJ112" s="17"/>
      <c r="AK112" s="17"/>
      <c r="AL112" s="17"/>
      <c r="AM112" s="17"/>
      <c r="AN112" s="17"/>
      <c r="AO112" s="17"/>
      <c r="AP112" s="17"/>
      <c r="AQ112" s="17"/>
    </row>
    <row r="113" spans="2:43" ht="15.95" hidden="1" customHeight="1" x14ac:dyDescent="0.25">
      <c r="B113" s="754"/>
      <c r="C113" s="17"/>
      <c r="D113" s="17"/>
      <c r="E113" s="17"/>
      <c r="F113" s="17"/>
      <c r="G113" s="17"/>
      <c r="H113" s="17"/>
      <c r="I113" s="17"/>
      <c r="J113" s="17"/>
      <c r="K113" s="17"/>
      <c r="L113" s="17"/>
      <c r="M113" s="17"/>
      <c r="N113" s="17"/>
      <c r="O113" s="17"/>
      <c r="P113" s="17"/>
      <c r="Q113" s="17"/>
      <c r="R113" s="17"/>
      <c r="S113" s="17"/>
      <c r="T113" s="17"/>
      <c r="U113" s="17"/>
      <c r="V113" s="17"/>
      <c r="W113" s="17"/>
      <c r="X113" s="17"/>
      <c r="Y113" s="17"/>
      <c r="Z113" s="17"/>
      <c r="AA113" s="17"/>
      <c r="AB113" s="17"/>
      <c r="AC113" s="17"/>
      <c r="AD113" s="17"/>
      <c r="AE113" s="17"/>
      <c r="AF113" s="17"/>
      <c r="AG113" s="17"/>
      <c r="AH113" s="17"/>
      <c r="AI113" s="17"/>
      <c r="AJ113" s="17"/>
      <c r="AK113" s="17"/>
      <c r="AL113" s="17"/>
      <c r="AM113" s="17"/>
      <c r="AN113" s="17"/>
      <c r="AO113" s="17"/>
      <c r="AP113" s="17"/>
      <c r="AQ113" s="17"/>
    </row>
    <row r="114" spans="2:43" ht="15.95" hidden="1" customHeight="1" x14ac:dyDescent="0.25">
      <c r="B114" s="754">
        <v>50</v>
      </c>
      <c r="C114" s="17"/>
      <c r="D114" s="17"/>
      <c r="E114" s="17"/>
      <c r="F114" s="17"/>
      <c r="G114" s="17"/>
      <c r="H114" s="17"/>
      <c r="I114" s="17"/>
      <c r="J114" s="17"/>
      <c r="K114" s="17"/>
      <c r="L114" s="17"/>
      <c r="M114" s="17"/>
      <c r="N114" s="17"/>
      <c r="O114" s="17"/>
      <c r="P114" s="17"/>
      <c r="Q114" s="17"/>
      <c r="R114" s="17"/>
      <c r="S114" s="17"/>
      <c r="T114" s="17"/>
      <c r="U114" s="17"/>
      <c r="V114" s="17"/>
      <c r="W114" s="17"/>
      <c r="X114" s="17"/>
      <c r="Y114" s="17"/>
      <c r="Z114" s="17"/>
      <c r="AA114" s="17"/>
      <c r="AB114" s="17"/>
      <c r="AC114" s="17"/>
      <c r="AD114" s="17"/>
      <c r="AE114" s="17"/>
      <c r="AF114" s="17"/>
      <c r="AG114" s="17"/>
      <c r="AH114" s="17"/>
      <c r="AI114" s="17"/>
      <c r="AJ114" s="17"/>
      <c r="AK114" s="17"/>
      <c r="AL114" s="17"/>
      <c r="AM114" s="17"/>
      <c r="AN114" s="17"/>
      <c r="AO114" s="17"/>
      <c r="AP114" s="17"/>
      <c r="AQ114" s="17"/>
    </row>
    <row r="115" spans="2:43" ht="15.95" hidden="1" customHeight="1" x14ac:dyDescent="0.25">
      <c r="B115" s="754"/>
      <c r="C115" s="17"/>
      <c r="D115" s="17"/>
      <c r="E115" s="17"/>
      <c r="F115" s="17"/>
      <c r="G115" s="17"/>
      <c r="H115" s="17"/>
      <c r="I115" s="17"/>
      <c r="J115" s="17"/>
      <c r="K115" s="17"/>
      <c r="L115" s="17"/>
      <c r="M115" s="17"/>
      <c r="N115" s="17"/>
      <c r="O115" s="17"/>
      <c r="P115" s="17"/>
      <c r="Q115" s="17"/>
      <c r="R115" s="17"/>
      <c r="S115" s="17"/>
      <c r="T115" s="17"/>
      <c r="U115" s="17"/>
      <c r="V115" s="17"/>
      <c r="W115" s="17"/>
      <c r="X115" s="17"/>
      <c r="Y115" s="17"/>
      <c r="Z115" s="17"/>
      <c r="AA115" s="17"/>
      <c r="AB115" s="17"/>
      <c r="AC115" s="17"/>
      <c r="AD115" s="17"/>
      <c r="AE115" s="17"/>
      <c r="AF115" s="17"/>
      <c r="AG115" s="17"/>
      <c r="AH115" s="17"/>
      <c r="AI115" s="17"/>
      <c r="AJ115" s="17"/>
      <c r="AK115" s="17"/>
      <c r="AL115" s="17"/>
      <c r="AM115" s="17"/>
      <c r="AN115" s="17"/>
      <c r="AO115" s="17"/>
      <c r="AP115" s="17"/>
      <c r="AQ115" s="17"/>
    </row>
    <row r="116" spans="2:43" ht="15.95" hidden="1" customHeight="1" x14ac:dyDescent="0.25">
      <c r="B116" s="754">
        <v>51</v>
      </c>
      <c r="C116" s="17"/>
      <c r="D116" s="17"/>
      <c r="E116" s="17"/>
      <c r="F116" s="17"/>
      <c r="G116" s="17"/>
      <c r="H116" s="17"/>
      <c r="I116" s="17"/>
      <c r="J116" s="17"/>
      <c r="K116" s="17"/>
      <c r="L116" s="17"/>
      <c r="M116" s="17"/>
      <c r="N116" s="17"/>
      <c r="O116" s="17"/>
      <c r="P116" s="17"/>
      <c r="Q116" s="17"/>
      <c r="R116" s="17"/>
      <c r="S116" s="17"/>
      <c r="T116" s="17"/>
      <c r="U116" s="17"/>
      <c r="V116" s="17"/>
      <c r="W116" s="17"/>
      <c r="X116" s="17"/>
      <c r="Y116" s="17"/>
      <c r="Z116" s="17"/>
      <c r="AA116" s="17"/>
      <c r="AB116" s="17"/>
      <c r="AC116" s="17"/>
      <c r="AD116" s="17"/>
      <c r="AE116" s="17"/>
      <c r="AF116" s="17"/>
      <c r="AG116" s="17"/>
      <c r="AH116" s="17"/>
      <c r="AI116" s="17"/>
      <c r="AJ116" s="17"/>
      <c r="AK116" s="17"/>
      <c r="AL116" s="17"/>
      <c r="AM116" s="17"/>
      <c r="AN116" s="17"/>
      <c r="AO116" s="17"/>
      <c r="AP116" s="17"/>
      <c r="AQ116" s="17"/>
    </row>
    <row r="117" spans="2:43" ht="15.95" hidden="1" customHeight="1" x14ac:dyDescent="0.25">
      <c r="B117" s="754"/>
      <c r="C117" s="17"/>
      <c r="D117" s="17"/>
      <c r="E117" s="17"/>
      <c r="F117" s="17"/>
      <c r="G117" s="17"/>
      <c r="H117" s="17"/>
      <c r="I117" s="17"/>
      <c r="J117" s="17"/>
      <c r="K117" s="17"/>
      <c r="L117" s="17"/>
      <c r="M117" s="17"/>
      <c r="N117" s="17"/>
      <c r="O117" s="17"/>
      <c r="P117" s="17"/>
      <c r="Q117" s="17"/>
      <c r="R117" s="17"/>
      <c r="S117" s="17"/>
      <c r="T117" s="17"/>
      <c r="U117" s="17"/>
      <c r="V117" s="17"/>
      <c r="W117" s="17"/>
      <c r="X117" s="17"/>
      <c r="Y117" s="17"/>
      <c r="Z117" s="17"/>
      <c r="AA117" s="17"/>
      <c r="AB117" s="17"/>
      <c r="AC117" s="17"/>
      <c r="AD117" s="17"/>
      <c r="AE117" s="17"/>
      <c r="AF117" s="17"/>
      <c r="AG117" s="17"/>
      <c r="AH117" s="17"/>
      <c r="AI117" s="17"/>
      <c r="AJ117" s="17"/>
      <c r="AK117" s="17"/>
      <c r="AL117" s="17"/>
      <c r="AM117" s="17"/>
      <c r="AN117" s="17"/>
      <c r="AO117" s="17"/>
      <c r="AP117" s="17"/>
      <c r="AQ117" s="17"/>
    </row>
    <row r="118" spans="2:43" ht="15.95" hidden="1" customHeight="1" x14ac:dyDescent="0.25">
      <c r="B118" s="754">
        <v>52</v>
      </c>
      <c r="C118" s="17"/>
      <c r="D118" s="17"/>
      <c r="E118" s="17"/>
      <c r="F118" s="17"/>
      <c r="G118" s="17"/>
      <c r="H118" s="17"/>
      <c r="I118" s="17"/>
      <c r="J118" s="17"/>
      <c r="K118" s="17"/>
      <c r="L118" s="17"/>
      <c r="M118" s="17"/>
      <c r="N118" s="17"/>
      <c r="O118" s="17"/>
      <c r="P118" s="17"/>
      <c r="Q118" s="17"/>
      <c r="R118" s="17"/>
      <c r="S118" s="17"/>
      <c r="T118" s="17"/>
      <c r="U118" s="17"/>
      <c r="V118" s="17"/>
      <c r="W118" s="17"/>
      <c r="X118" s="17"/>
      <c r="Y118" s="17"/>
      <c r="Z118" s="17"/>
      <c r="AA118" s="17"/>
      <c r="AB118" s="17"/>
      <c r="AC118" s="17"/>
      <c r="AD118" s="17"/>
      <c r="AE118" s="17"/>
      <c r="AF118" s="17"/>
      <c r="AG118" s="17"/>
      <c r="AH118" s="17"/>
      <c r="AI118" s="17"/>
      <c r="AJ118" s="17"/>
      <c r="AK118" s="17"/>
      <c r="AL118" s="17"/>
      <c r="AM118" s="17"/>
      <c r="AN118" s="17"/>
      <c r="AO118" s="17"/>
      <c r="AP118" s="17"/>
      <c r="AQ118" s="17"/>
    </row>
    <row r="119" spans="2:43" ht="15.95" hidden="1" customHeight="1" x14ac:dyDescent="0.25">
      <c r="B119" s="754"/>
      <c r="C119" s="17"/>
      <c r="D119" s="17"/>
      <c r="E119" s="17"/>
      <c r="F119" s="17"/>
      <c r="G119" s="17"/>
      <c r="H119" s="17"/>
      <c r="I119" s="17"/>
      <c r="J119" s="17"/>
      <c r="K119" s="17"/>
      <c r="L119" s="17"/>
      <c r="M119" s="17"/>
      <c r="N119" s="17"/>
      <c r="O119" s="17"/>
      <c r="P119" s="17"/>
      <c r="Q119" s="17"/>
      <c r="R119" s="17"/>
      <c r="S119" s="17"/>
      <c r="T119" s="17"/>
      <c r="U119" s="17"/>
      <c r="V119" s="17"/>
      <c r="W119" s="17"/>
      <c r="X119" s="17"/>
      <c r="Y119" s="17"/>
      <c r="Z119" s="17"/>
      <c r="AA119" s="17"/>
      <c r="AB119" s="17"/>
      <c r="AC119" s="17"/>
      <c r="AD119" s="17"/>
      <c r="AE119" s="17"/>
      <c r="AF119" s="17"/>
      <c r="AG119" s="17"/>
      <c r="AH119" s="17"/>
      <c r="AI119" s="17"/>
      <c r="AJ119" s="17"/>
      <c r="AK119" s="17"/>
      <c r="AL119" s="17"/>
      <c r="AM119" s="17"/>
      <c r="AN119" s="17"/>
      <c r="AO119" s="17"/>
      <c r="AP119" s="17"/>
      <c r="AQ119" s="17"/>
    </row>
    <row r="120" spans="2:43" ht="15.95" hidden="1" customHeight="1" x14ac:dyDescent="0.25">
      <c r="B120" s="754">
        <v>53</v>
      </c>
      <c r="C120" s="17"/>
      <c r="D120" s="17"/>
      <c r="E120" s="17"/>
      <c r="F120" s="17"/>
      <c r="G120" s="17"/>
      <c r="H120" s="17"/>
      <c r="I120" s="17"/>
      <c r="J120" s="17"/>
      <c r="K120" s="17"/>
      <c r="L120" s="17"/>
      <c r="M120" s="17"/>
      <c r="N120" s="17"/>
      <c r="O120" s="17"/>
      <c r="P120" s="17"/>
      <c r="Q120" s="17"/>
      <c r="R120" s="17"/>
      <c r="S120" s="17"/>
      <c r="T120" s="17"/>
      <c r="U120" s="17"/>
      <c r="V120" s="17"/>
      <c r="W120" s="17"/>
      <c r="X120" s="17"/>
      <c r="Y120" s="17"/>
      <c r="Z120" s="17"/>
      <c r="AA120" s="17"/>
      <c r="AB120" s="17"/>
      <c r="AC120" s="17"/>
      <c r="AD120" s="17"/>
      <c r="AE120" s="17"/>
      <c r="AF120" s="17"/>
      <c r="AG120" s="17"/>
      <c r="AH120" s="17"/>
      <c r="AI120" s="17"/>
      <c r="AJ120" s="17"/>
      <c r="AK120" s="17"/>
      <c r="AL120" s="17"/>
      <c r="AM120" s="17"/>
      <c r="AN120" s="17"/>
      <c r="AO120" s="17"/>
      <c r="AP120" s="17"/>
      <c r="AQ120" s="17"/>
    </row>
    <row r="121" spans="2:43" ht="15.95" hidden="1" customHeight="1" x14ac:dyDescent="0.25">
      <c r="B121" s="754"/>
      <c r="C121" s="17"/>
      <c r="D121" s="17"/>
      <c r="E121" s="17"/>
      <c r="F121" s="17"/>
      <c r="G121" s="17"/>
      <c r="H121" s="17"/>
      <c r="I121" s="17"/>
      <c r="J121" s="17"/>
      <c r="K121" s="17"/>
      <c r="L121" s="17"/>
      <c r="M121" s="17"/>
      <c r="N121" s="17"/>
      <c r="O121" s="17"/>
      <c r="P121" s="17"/>
      <c r="Q121" s="17"/>
      <c r="R121" s="17"/>
      <c r="S121" s="17"/>
      <c r="T121" s="17"/>
      <c r="U121" s="17"/>
      <c r="V121" s="17"/>
      <c r="W121" s="17"/>
      <c r="X121" s="17"/>
      <c r="Y121" s="17"/>
      <c r="Z121" s="17"/>
      <c r="AA121" s="17"/>
      <c r="AB121" s="17"/>
      <c r="AC121" s="17"/>
      <c r="AD121" s="17"/>
      <c r="AE121" s="17"/>
      <c r="AF121" s="17"/>
      <c r="AG121" s="17"/>
      <c r="AH121" s="17"/>
      <c r="AI121" s="17"/>
      <c r="AJ121" s="17"/>
      <c r="AK121" s="17"/>
      <c r="AL121" s="17"/>
      <c r="AM121" s="17"/>
      <c r="AN121" s="17"/>
      <c r="AO121" s="17"/>
      <c r="AP121" s="17"/>
      <c r="AQ121" s="17"/>
    </row>
    <row r="122" spans="2:43" ht="15.95" hidden="1" customHeight="1" x14ac:dyDescent="0.25">
      <c r="B122" s="754">
        <v>54</v>
      </c>
      <c r="C122" s="17"/>
      <c r="D122" s="17"/>
      <c r="E122" s="17"/>
      <c r="F122" s="17"/>
      <c r="G122" s="17"/>
      <c r="H122" s="17"/>
      <c r="I122" s="17"/>
      <c r="J122" s="17"/>
      <c r="K122" s="17"/>
      <c r="L122" s="17"/>
      <c r="M122" s="17"/>
      <c r="N122" s="17"/>
      <c r="O122" s="17"/>
      <c r="P122" s="17"/>
      <c r="Q122" s="17"/>
      <c r="R122" s="17"/>
      <c r="S122" s="17"/>
      <c r="T122" s="17"/>
      <c r="U122" s="17"/>
      <c r="V122" s="17"/>
      <c r="W122" s="17"/>
      <c r="X122" s="17"/>
      <c r="Y122" s="17"/>
      <c r="Z122" s="17"/>
      <c r="AA122" s="17"/>
      <c r="AB122" s="17"/>
      <c r="AC122" s="17"/>
      <c r="AD122" s="17"/>
      <c r="AE122" s="17"/>
      <c r="AF122" s="17"/>
      <c r="AG122" s="17"/>
      <c r="AH122" s="17"/>
      <c r="AI122" s="17"/>
      <c r="AJ122" s="17"/>
      <c r="AK122" s="17"/>
      <c r="AL122" s="17"/>
      <c r="AM122" s="17"/>
      <c r="AN122" s="17"/>
      <c r="AO122" s="17"/>
      <c r="AP122" s="17"/>
      <c r="AQ122" s="17"/>
    </row>
    <row r="123" spans="2:43" ht="15.95" hidden="1" customHeight="1" x14ac:dyDescent="0.25">
      <c r="B123" s="754"/>
      <c r="C123" s="17"/>
      <c r="D123" s="17"/>
      <c r="E123" s="17"/>
      <c r="F123" s="17"/>
      <c r="G123" s="17"/>
      <c r="H123" s="17"/>
      <c r="I123" s="17"/>
      <c r="J123" s="17"/>
      <c r="K123" s="17"/>
      <c r="L123" s="17"/>
      <c r="M123" s="17"/>
      <c r="N123" s="17"/>
      <c r="O123" s="17"/>
      <c r="P123" s="17"/>
      <c r="Q123" s="17"/>
      <c r="R123" s="17"/>
      <c r="S123" s="17"/>
      <c r="T123" s="17"/>
      <c r="U123" s="17"/>
      <c r="V123" s="17"/>
      <c r="W123" s="17"/>
      <c r="X123" s="17"/>
      <c r="Y123" s="17"/>
      <c r="Z123" s="17"/>
      <c r="AA123" s="17"/>
      <c r="AB123" s="17"/>
      <c r="AC123" s="17"/>
      <c r="AD123" s="17"/>
      <c r="AE123" s="17"/>
      <c r="AF123" s="17"/>
      <c r="AG123" s="17"/>
      <c r="AH123" s="17"/>
      <c r="AI123" s="17"/>
      <c r="AJ123" s="17"/>
      <c r="AK123" s="17"/>
      <c r="AL123" s="17"/>
      <c r="AM123" s="17"/>
      <c r="AN123" s="17"/>
      <c r="AO123" s="17"/>
      <c r="AP123" s="17"/>
      <c r="AQ123" s="17"/>
    </row>
    <row r="124" spans="2:43" ht="15.95" hidden="1" customHeight="1" x14ac:dyDescent="0.25">
      <c r="B124" s="754">
        <v>55</v>
      </c>
      <c r="C124" s="17"/>
      <c r="D124" s="17"/>
      <c r="E124" s="17"/>
      <c r="F124" s="17"/>
      <c r="G124" s="17"/>
      <c r="H124" s="17"/>
      <c r="I124" s="17"/>
      <c r="J124" s="17"/>
      <c r="K124" s="17"/>
      <c r="L124" s="17"/>
      <c r="M124" s="17"/>
      <c r="N124" s="17"/>
      <c r="O124" s="17"/>
      <c r="P124" s="17"/>
      <c r="Q124" s="17"/>
      <c r="R124" s="17"/>
      <c r="S124" s="17"/>
      <c r="T124" s="17"/>
      <c r="U124" s="17"/>
      <c r="V124" s="17"/>
      <c r="W124" s="17"/>
      <c r="X124" s="17"/>
      <c r="Y124" s="17"/>
      <c r="Z124" s="17"/>
      <c r="AA124" s="17"/>
      <c r="AB124" s="17"/>
      <c r="AC124" s="17"/>
      <c r="AD124" s="17"/>
      <c r="AE124" s="17"/>
      <c r="AF124" s="17"/>
      <c r="AG124" s="17"/>
      <c r="AH124" s="17"/>
      <c r="AI124" s="17"/>
      <c r="AJ124" s="17"/>
      <c r="AK124" s="17"/>
      <c r="AL124" s="17"/>
      <c r="AM124" s="17"/>
      <c r="AN124" s="17"/>
      <c r="AO124" s="17"/>
      <c r="AP124" s="17"/>
      <c r="AQ124" s="17"/>
    </row>
    <row r="125" spans="2:43" ht="15.95" hidden="1" customHeight="1" x14ac:dyDescent="0.25">
      <c r="B125" s="754"/>
      <c r="C125" s="17"/>
      <c r="D125" s="17"/>
      <c r="E125" s="17"/>
      <c r="F125" s="17"/>
      <c r="G125" s="17"/>
      <c r="H125" s="17"/>
      <c r="I125" s="17"/>
      <c r="J125" s="17"/>
      <c r="K125" s="17"/>
      <c r="L125" s="17"/>
      <c r="M125" s="17"/>
      <c r="N125" s="17"/>
      <c r="O125" s="17"/>
      <c r="P125" s="17"/>
      <c r="Q125" s="17"/>
      <c r="R125" s="17"/>
      <c r="S125" s="17"/>
      <c r="T125" s="17"/>
      <c r="U125" s="17"/>
      <c r="V125" s="17"/>
      <c r="W125" s="17"/>
      <c r="X125" s="17"/>
      <c r="Y125" s="17"/>
      <c r="Z125" s="17"/>
      <c r="AA125" s="17"/>
      <c r="AB125" s="17"/>
      <c r="AC125" s="17"/>
      <c r="AD125" s="17"/>
      <c r="AE125" s="17"/>
      <c r="AF125" s="17"/>
      <c r="AG125" s="17"/>
      <c r="AH125" s="17"/>
      <c r="AI125" s="17"/>
      <c r="AJ125" s="17"/>
      <c r="AK125" s="17"/>
      <c r="AL125" s="17"/>
      <c r="AM125" s="17"/>
      <c r="AN125" s="17"/>
      <c r="AO125" s="17"/>
      <c r="AP125" s="17"/>
      <c r="AQ125" s="17"/>
    </row>
    <row r="126" spans="2:43" ht="15.95" hidden="1" customHeight="1" x14ac:dyDescent="0.25">
      <c r="B126" s="754">
        <v>56</v>
      </c>
      <c r="C126" s="17"/>
      <c r="D126" s="17"/>
      <c r="E126" s="17"/>
      <c r="F126" s="17"/>
      <c r="G126" s="17"/>
      <c r="H126" s="17"/>
      <c r="I126" s="17"/>
      <c r="J126" s="17"/>
      <c r="K126" s="17"/>
      <c r="L126" s="17"/>
      <c r="M126" s="17"/>
      <c r="N126" s="17"/>
      <c r="O126" s="17"/>
      <c r="P126" s="17"/>
      <c r="Q126" s="17"/>
      <c r="R126" s="17"/>
      <c r="S126" s="17"/>
      <c r="T126" s="17"/>
      <c r="U126" s="17"/>
      <c r="V126" s="17"/>
      <c r="W126" s="17"/>
      <c r="X126" s="17"/>
      <c r="Y126" s="17"/>
      <c r="Z126" s="17"/>
      <c r="AA126" s="17"/>
      <c r="AB126" s="17"/>
      <c r="AC126" s="17"/>
      <c r="AD126" s="17"/>
      <c r="AE126" s="17"/>
      <c r="AF126" s="17"/>
      <c r="AG126" s="17"/>
      <c r="AH126" s="17"/>
      <c r="AI126" s="17"/>
      <c r="AJ126" s="17"/>
      <c r="AK126" s="17"/>
      <c r="AL126" s="17"/>
      <c r="AM126" s="17"/>
      <c r="AN126" s="17"/>
      <c r="AO126" s="17"/>
      <c r="AP126" s="17"/>
      <c r="AQ126" s="17"/>
    </row>
    <row r="127" spans="2:43" ht="15.95" hidden="1" customHeight="1" x14ac:dyDescent="0.25">
      <c r="B127" s="754"/>
      <c r="C127" s="17"/>
      <c r="D127" s="17"/>
      <c r="E127" s="17"/>
      <c r="F127" s="17"/>
      <c r="G127" s="17"/>
      <c r="H127" s="17"/>
      <c r="I127" s="17"/>
      <c r="J127" s="17"/>
      <c r="K127" s="17"/>
      <c r="L127" s="17"/>
      <c r="M127" s="17"/>
      <c r="N127" s="17"/>
      <c r="O127" s="17"/>
      <c r="P127" s="17"/>
      <c r="Q127" s="17"/>
      <c r="R127" s="17"/>
      <c r="S127" s="17"/>
      <c r="T127" s="17"/>
      <c r="U127" s="17"/>
      <c r="V127" s="17"/>
      <c r="W127" s="17"/>
      <c r="X127" s="17"/>
      <c r="Y127" s="17"/>
      <c r="Z127" s="17"/>
      <c r="AA127" s="17"/>
      <c r="AB127" s="17"/>
      <c r="AC127" s="17"/>
      <c r="AD127" s="17"/>
      <c r="AE127" s="17"/>
      <c r="AF127" s="17"/>
      <c r="AG127" s="17"/>
      <c r="AH127" s="17"/>
      <c r="AI127" s="17"/>
      <c r="AJ127" s="17"/>
      <c r="AK127" s="17"/>
      <c r="AL127" s="17"/>
      <c r="AM127" s="17"/>
      <c r="AN127" s="17"/>
      <c r="AO127" s="17"/>
      <c r="AP127" s="17"/>
      <c r="AQ127" s="17"/>
    </row>
    <row r="128" spans="2:43" ht="15.95" hidden="1" customHeight="1" x14ac:dyDescent="0.25">
      <c r="B128" s="754">
        <v>57</v>
      </c>
      <c r="C128" s="17"/>
      <c r="D128" s="17"/>
      <c r="E128" s="17"/>
      <c r="F128" s="17"/>
      <c r="G128" s="17"/>
      <c r="H128" s="17"/>
      <c r="I128" s="17"/>
      <c r="J128" s="17"/>
      <c r="K128" s="17"/>
      <c r="L128" s="17"/>
      <c r="M128" s="17"/>
      <c r="N128" s="17"/>
      <c r="O128" s="17"/>
      <c r="P128" s="17"/>
      <c r="Q128" s="17"/>
      <c r="R128" s="17"/>
      <c r="S128" s="17"/>
      <c r="T128" s="17"/>
      <c r="U128" s="17"/>
      <c r="V128" s="17"/>
      <c r="W128" s="17"/>
      <c r="X128" s="17"/>
      <c r="Y128" s="17"/>
      <c r="Z128" s="17"/>
      <c r="AA128" s="17"/>
      <c r="AB128" s="17"/>
      <c r="AC128" s="17"/>
      <c r="AD128" s="17"/>
      <c r="AE128" s="17"/>
      <c r="AF128" s="17"/>
      <c r="AG128" s="17"/>
      <c r="AH128" s="17"/>
      <c r="AI128" s="17"/>
      <c r="AJ128" s="17"/>
      <c r="AK128" s="17"/>
      <c r="AL128" s="17"/>
      <c r="AM128" s="17"/>
      <c r="AN128" s="17"/>
      <c r="AO128" s="17"/>
      <c r="AP128" s="17"/>
      <c r="AQ128" s="17"/>
    </row>
    <row r="129" spans="2:43" ht="15.95" hidden="1" customHeight="1" x14ac:dyDescent="0.25">
      <c r="B129" s="754"/>
      <c r="C129" s="17"/>
      <c r="D129" s="17"/>
      <c r="E129" s="17"/>
      <c r="F129" s="17"/>
      <c r="G129" s="17"/>
      <c r="H129" s="17"/>
      <c r="I129" s="17"/>
      <c r="J129" s="17"/>
      <c r="K129" s="17"/>
      <c r="L129" s="17"/>
      <c r="M129" s="17"/>
      <c r="N129" s="17"/>
      <c r="O129" s="17"/>
      <c r="P129" s="17"/>
      <c r="Q129" s="17"/>
      <c r="R129" s="17"/>
      <c r="S129" s="17"/>
      <c r="T129" s="17"/>
      <c r="U129" s="17"/>
      <c r="V129" s="17"/>
      <c r="W129" s="17"/>
      <c r="X129" s="17"/>
      <c r="Y129" s="17"/>
      <c r="Z129" s="17"/>
      <c r="AA129" s="17"/>
      <c r="AB129" s="17"/>
      <c r="AC129" s="17"/>
      <c r="AD129" s="17"/>
      <c r="AE129" s="17"/>
      <c r="AF129" s="17"/>
      <c r="AG129" s="17"/>
      <c r="AH129" s="17"/>
      <c r="AI129" s="17"/>
      <c r="AJ129" s="17"/>
      <c r="AK129" s="17"/>
      <c r="AL129" s="17"/>
      <c r="AM129" s="17"/>
      <c r="AN129" s="17"/>
      <c r="AO129" s="17"/>
      <c r="AP129" s="17"/>
      <c r="AQ129" s="17"/>
    </row>
    <row r="130" spans="2:43" ht="15.95" hidden="1" customHeight="1" x14ac:dyDescent="0.25">
      <c r="B130" s="754">
        <v>58</v>
      </c>
      <c r="C130" s="17"/>
      <c r="D130" s="17"/>
      <c r="E130" s="17"/>
      <c r="F130" s="17"/>
      <c r="G130" s="17"/>
      <c r="H130" s="17"/>
      <c r="I130" s="17"/>
      <c r="J130" s="17"/>
      <c r="K130" s="17"/>
      <c r="L130" s="17"/>
      <c r="M130" s="17"/>
      <c r="N130" s="17"/>
      <c r="O130" s="17"/>
      <c r="P130" s="17"/>
      <c r="Q130" s="17"/>
      <c r="R130" s="17"/>
      <c r="S130" s="17"/>
      <c r="T130" s="17"/>
      <c r="U130" s="17"/>
      <c r="V130" s="17"/>
      <c r="W130" s="17"/>
      <c r="X130" s="17"/>
      <c r="Y130" s="17"/>
      <c r="Z130" s="17"/>
      <c r="AA130" s="17"/>
      <c r="AB130" s="17"/>
      <c r="AC130" s="17"/>
      <c r="AD130" s="17"/>
      <c r="AE130" s="17"/>
      <c r="AF130" s="17"/>
      <c r="AG130" s="17"/>
      <c r="AH130" s="17"/>
      <c r="AI130" s="17"/>
      <c r="AJ130" s="17"/>
      <c r="AK130" s="17"/>
      <c r="AL130" s="17"/>
      <c r="AM130" s="17"/>
      <c r="AN130" s="17"/>
      <c r="AO130" s="17"/>
      <c r="AP130" s="17"/>
      <c r="AQ130" s="17"/>
    </row>
    <row r="131" spans="2:43" ht="15.95" hidden="1" customHeight="1" x14ac:dyDescent="0.25">
      <c r="B131" s="754"/>
      <c r="C131" s="17"/>
      <c r="D131" s="17"/>
      <c r="E131" s="17"/>
      <c r="F131" s="17"/>
      <c r="G131" s="17"/>
      <c r="H131" s="17"/>
      <c r="I131" s="17"/>
      <c r="J131" s="17"/>
      <c r="K131" s="17"/>
      <c r="L131" s="17"/>
      <c r="M131" s="17"/>
      <c r="N131" s="17"/>
      <c r="O131" s="17"/>
      <c r="P131" s="17"/>
      <c r="Q131" s="17"/>
      <c r="R131" s="17"/>
      <c r="S131" s="17"/>
      <c r="T131" s="17"/>
      <c r="U131" s="17"/>
      <c r="V131" s="17"/>
      <c r="W131" s="17"/>
      <c r="X131" s="17"/>
      <c r="Y131" s="17"/>
      <c r="Z131" s="17"/>
      <c r="AA131" s="17"/>
      <c r="AB131" s="17"/>
      <c r="AC131" s="17"/>
      <c r="AD131" s="17"/>
      <c r="AE131" s="17"/>
      <c r="AF131" s="17"/>
      <c r="AG131" s="17"/>
      <c r="AH131" s="17"/>
      <c r="AI131" s="17"/>
      <c r="AJ131" s="17"/>
      <c r="AK131" s="17"/>
      <c r="AL131" s="17"/>
      <c r="AM131" s="17"/>
      <c r="AN131" s="17"/>
      <c r="AO131" s="17"/>
      <c r="AP131" s="17"/>
      <c r="AQ131" s="17"/>
    </row>
    <row r="132" spans="2:43" ht="15.95" hidden="1" customHeight="1" x14ac:dyDescent="0.25">
      <c r="B132" s="754">
        <v>59</v>
      </c>
      <c r="C132" s="17"/>
      <c r="D132" s="17"/>
      <c r="E132" s="17"/>
      <c r="F132" s="17"/>
      <c r="G132" s="17"/>
      <c r="H132" s="17"/>
      <c r="I132" s="17"/>
      <c r="J132" s="17"/>
      <c r="K132" s="17"/>
      <c r="L132" s="17"/>
      <c r="M132" s="17"/>
      <c r="N132" s="17"/>
      <c r="O132" s="17"/>
      <c r="P132" s="17"/>
      <c r="Q132" s="17"/>
      <c r="R132" s="17"/>
      <c r="S132" s="17"/>
      <c r="T132" s="17"/>
      <c r="U132" s="17"/>
      <c r="V132" s="17"/>
      <c r="W132" s="17"/>
      <c r="X132" s="17"/>
      <c r="Y132" s="17"/>
      <c r="Z132" s="17"/>
      <c r="AA132" s="17"/>
      <c r="AB132" s="17"/>
      <c r="AC132" s="17"/>
      <c r="AD132" s="17"/>
      <c r="AE132" s="17"/>
      <c r="AF132" s="17"/>
      <c r="AG132" s="17"/>
      <c r="AH132" s="17"/>
      <c r="AI132" s="17"/>
      <c r="AJ132" s="17"/>
      <c r="AK132" s="17"/>
      <c r="AL132" s="17"/>
      <c r="AM132" s="17"/>
      <c r="AN132" s="17"/>
      <c r="AO132" s="17"/>
      <c r="AP132" s="17"/>
      <c r="AQ132" s="17"/>
    </row>
    <row r="133" spans="2:43" ht="15.95" hidden="1" customHeight="1" x14ac:dyDescent="0.25">
      <c r="B133" s="754"/>
      <c r="C133" s="17"/>
      <c r="D133" s="17"/>
      <c r="E133" s="17"/>
      <c r="F133" s="17"/>
      <c r="G133" s="17"/>
      <c r="H133" s="17"/>
      <c r="I133" s="17"/>
      <c r="J133" s="17"/>
      <c r="K133" s="17"/>
      <c r="L133" s="17"/>
      <c r="M133" s="17"/>
      <c r="N133" s="17"/>
      <c r="O133" s="17"/>
      <c r="P133" s="17"/>
      <c r="Q133" s="17"/>
      <c r="R133" s="17"/>
      <c r="S133" s="17"/>
      <c r="T133" s="17"/>
      <c r="U133" s="17"/>
      <c r="V133" s="17"/>
      <c r="W133" s="17"/>
      <c r="X133" s="17"/>
      <c r="Y133" s="17"/>
      <c r="Z133" s="17"/>
      <c r="AA133" s="17"/>
      <c r="AB133" s="17"/>
      <c r="AC133" s="17"/>
      <c r="AD133" s="17"/>
      <c r="AE133" s="17"/>
      <c r="AF133" s="17"/>
      <c r="AG133" s="17"/>
      <c r="AH133" s="17"/>
      <c r="AI133" s="17"/>
      <c r="AJ133" s="17"/>
      <c r="AK133" s="17"/>
      <c r="AL133" s="17"/>
      <c r="AM133" s="17"/>
      <c r="AN133" s="17"/>
      <c r="AO133" s="17"/>
      <c r="AP133" s="17"/>
      <c r="AQ133" s="17"/>
    </row>
    <row r="134" spans="2:43" ht="15.95" hidden="1" customHeight="1" x14ac:dyDescent="0.25">
      <c r="B134" s="754">
        <v>60</v>
      </c>
      <c r="C134" s="17"/>
      <c r="D134" s="17"/>
      <c r="E134" s="17"/>
      <c r="F134" s="17"/>
      <c r="G134" s="17"/>
      <c r="H134" s="17"/>
      <c r="I134" s="17"/>
      <c r="J134" s="17"/>
      <c r="K134" s="17"/>
      <c r="L134" s="17"/>
      <c r="M134" s="17"/>
      <c r="N134" s="17"/>
      <c r="O134" s="17"/>
      <c r="P134" s="17"/>
      <c r="Q134" s="17"/>
      <c r="R134" s="17"/>
      <c r="S134" s="17"/>
      <c r="T134" s="17"/>
      <c r="U134" s="17"/>
      <c r="V134" s="17"/>
      <c r="W134" s="17"/>
      <c r="X134" s="17"/>
      <c r="Y134" s="17"/>
      <c r="Z134" s="17"/>
      <c r="AA134" s="17"/>
      <c r="AB134" s="17"/>
      <c r="AC134" s="17"/>
      <c r="AD134" s="17"/>
      <c r="AE134" s="17"/>
      <c r="AF134" s="17"/>
      <c r="AG134" s="17"/>
      <c r="AH134" s="17"/>
      <c r="AI134" s="17"/>
      <c r="AJ134" s="17"/>
      <c r="AK134" s="17"/>
      <c r="AL134" s="17"/>
      <c r="AM134" s="17"/>
      <c r="AN134" s="17"/>
      <c r="AO134" s="17"/>
      <c r="AP134" s="17"/>
      <c r="AQ134" s="17"/>
    </row>
    <row r="135" spans="2:43" ht="15.95" hidden="1" customHeight="1" x14ac:dyDescent="0.25">
      <c r="B135" s="754"/>
      <c r="C135" s="17"/>
      <c r="D135" s="17"/>
      <c r="E135" s="17"/>
      <c r="F135" s="17"/>
      <c r="G135" s="17"/>
      <c r="H135" s="17"/>
      <c r="I135" s="17"/>
      <c r="J135" s="17"/>
      <c r="K135" s="17"/>
      <c r="L135" s="17"/>
      <c r="M135" s="17"/>
      <c r="N135" s="17"/>
      <c r="O135" s="17"/>
      <c r="P135" s="17"/>
      <c r="Q135" s="17"/>
      <c r="R135" s="17"/>
      <c r="S135" s="17"/>
      <c r="T135" s="17"/>
      <c r="U135" s="17"/>
      <c r="V135" s="17"/>
      <c r="W135" s="17"/>
      <c r="X135" s="17"/>
      <c r="Y135" s="17"/>
      <c r="Z135" s="17"/>
      <c r="AA135" s="17"/>
      <c r="AB135" s="17"/>
      <c r="AC135" s="17"/>
      <c r="AD135" s="17"/>
      <c r="AE135" s="17"/>
      <c r="AF135" s="17"/>
      <c r="AG135" s="17"/>
      <c r="AH135" s="17"/>
      <c r="AI135" s="17"/>
      <c r="AJ135" s="17"/>
      <c r="AK135" s="17"/>
      <c r="AL135" s="17"/>
      <c r="AM135" s="17"/>
      <c r="AN135" s="17"/>
      <c r="AO135" s="17"/>
      <c r="AP135" s="17"/>
      <c r="AQ135" s="17"/>
    </row>
    <row r="136" spans="2:43" ht="15.95" hidden="1" customHeight="1" x14ac:dyDescent="0.25">
      <c r="B136" s="754">
        <v>61</v>
      </c>
      <c r="C136" s="17"/>
      <c r="D136" s="17"/>
      <c r="E136" s="17"/>
      <c r="F136" s="17"/>
      <c r="G136" s="17"/>
      <c r="H136" s="17"/>
      <c r="I136" s="17"/>
      <c r="J136" s="17"/>
      <c r="K136" s="17"/>
      <c r="L136" s="17"/>
      <c r="M136" s="17"/>
      <c r="N136" s="17"/>
      <c r="O136" s="17"/>
      <c r="P136" s="17"/>
      <c r="Q136" s="17"/>
      <c r="R136" s="17"/>
      <c r="S136" s="17"/>
      <c r="T136" s="17"/>
      <c r="U136" s="17"/>
      <c r="V136" s="17"/>
      <c r="W136" s="17"/>
      <c r="X136" s="17"/>
      <c r="Y136" s="17"/>
      <c r="Z136" s="17"/>
      <c r="AA136" s="17"/>
      <c r="AB136" s="17"/>
      <c r="AC136" s="17"/>
      <c r="AD136" s="17"/>
      <c r="AE136" s="17"/>
      <c r="AF136" s="17"/>
      <c r="AG136" s="17"/>
      <c r="AH136" s="17"/>
      <c r="AI136" s="17"/>
      <c r="AJ136" s="17"/>
      <c r="AK136" s="17"/>
      <c r="AL136" s="17"/>
      <c r="AM136" s="17"/>
      <c r="AN136" s="17"/>
      <c r="AO136" s="17"/>
      <c r="AP136" s="17"/>
      <c r="AQ136" s="17"/>
    </row>
    <row r="137" spans="2:43" ht="15.95" hidden="1" customHeight="1" x14ac:dyDescent="0.25">
      <c r="B137" s="754"/>
      <c r="C137" s="17"/>
      <c r="D137" s="17"/>
      <c r="E137" s="17"/>
      <c r="F137" s="17"/>
      <c r="G137" s="17"/>
      <c r="H137" s="17"/>
      <c r="I137" s="17"/>
      <c r="J137" s="17"/>
      <c r="K137" s="17"/>
      <c r="L137" s="17"/>
      <c r="M137" s="17"/>
      <c r="N137" s="17"/>
      <c r="O137" s="17"/>
      <c r="P137" s="17"/>
      <c r="Q137" s="17"/>
      <c r="R137" s="17"/>
      <c r="S137" s="17"/>
      <c r="T137" s="17"/>
      <c r="U137" s="17"/>
      <c r="V137" s="17"/>
      <c r="W137" s="17"/>
      <c r="X137" s="17"/>
      <c r="Y137" s="17"/>
      <c r="Z137" s="17"/>
      <c r="AA137" s="17"/>
      <c r="AB137" s="17"/>
      <c r="AC137" s="17"/>
      <c r="AD137" s="17"/>
      <c r="AE137" s="17"/>
      <c r="AF137" s="17"/>
      <c r="AG137" s="17"/>
      <c r="AH137" s="17"/>
      <c r="AI137" s="17"/>
      <c r="AJ137" s="17"/>
      <c r="AK137" s="17"/>
      <c r="AL137" s="17"/>
      <c r="AM137" s="17"/>
      <c r="AN137" s="17"/>
      <c r="AO137" s="17"/>
      <c r="AP137" s="17"/>
      <c r="AQ137" s="17"/>
    </row>
    <row r="138" spans="2:43" ht="15.95" hidden="1" customHeight="1" x14ac:dyDescent="0.25">
      <c r="B138" s="754">
        <v>62</v>
      </c>
      <c r="C138" s="17"/>
      <c r="D138" s="17"/>
      <c r="E138" s="17"/>
      <c r="F138" s="17"/>
      <c r="G138" s="17"/>
      <c r="H138" s="17"/>
      <c r="I138" s="17"/>
      <c r="J138" s="17"/>
      <c r="K138" s="17"/>
      <c r="L138" s="17"/>
      <c r="M138" s="17"/>
      <c r="N138" s="17"/>
      <c r="O138" s="17"/>
      <c r="P138" s="17"/>
      <c r="Q138" s="17"/>
      <c r="R138" s="17"/>
      <c r="S138" s="17"/>
      <c r="T138" s="17"/>
      <c r="U138" s="17"/>
      <c r="V138" s="17"/>
      <c r="W138" s="17"/>
      <c r="X138" s="17"/>
      <c r="Y138" s="17"/>
      <c r="Z138" s="17"/>
      <c r="AA138" s="17"/>
      <c r="AB138" s="17"/>
      <c r="AC138" s="17"/>
      <c r="AD138" s="17"/>
      <c r="AE138" s="17"/>
      <c r="AF138" s="17"/>
      <c r="AG138" s="17"/>
      <c r="AH138" s="17"/>
      <c r="AI138" s="17"/>
      <c r="AJ138" s="17"/>
      <c r="AK138" s="17"/>
      <c r="AL138" s="17"/>
      <c r="AM138" s="17"/>
      <c r="AN138" s="17"/>
      <c r="AO138" s="17"/>
      <c r="AP138" s="17"/>
      <c r="AQ138" s="17"/>
    </row>
    <row r="139" spans="2:43" ht="15.95" hidden="1" customHeight="1" x14ac:dyDescent="0.25">
      <c r="B139" s="754"/>
      <c r="C139" s="17"/>
      <c r="D139" s="17"/>
      <c r="E139" s="17"/>
      <c r="F139" s="17"/>
      <c r="G139" s="17"/>
      <c r="H139" s="17"/>
      <c r="I139" s="17"/>
      <c r="J139" s="17"/>
      <c r="K139" s="17"/>
      <c r="L139" s="17"/>
      <c r="M139" s="17"/>
      <c r="N139" s="17"/>
      <c r="O139" s="17"/>
      <c r="P139" s="17"/>
      <c r="Q139" s="17"/>
      <c r="R139" s="17"/>
      <c r="S139" s="17"/>
      <c r="T139" s="17"/>
      <c r="U139" s="17"/>
      <c r="V139" s="17"/>
      <c r="W139" s="17"/>
      <c r="X139" s="17"/>
      <c r="Y139" s="17"/>
      <c r="Z139" s="17"/>
      <c r="AA139" s="17"/>
      <c r="AB139" s="17"/>
      <c r="AC139" s="17"/>
      <c r="AD139" s="17"/>
      <c r="AE139" s="17"/>
      <c r="AF139" s="17"/>
      <c r="AG139" s="17"/>
      <c r="AH139" s="17"/>
      <c r="AI139" s="17"/>
      <c r="AJ139" s="17"/>
      <c r="AK139" s="17"/>
      <c r="AL139" s="17"/>
      <c r="AM139" s="17"/>
      <c r="AN139" s="17"/>
      <c r="AO139" s="17"/>
      <c r="AP139" s="17"/>
      <c r="AQ139" s="17"/>
    </row>
    <row r="140" spans="2:43" ht="15.95" hidden="1" customHeight="1" x14ac:dyDescent="0.25">
      <c r="B140" s="754">
        <v>63</v>
      </c>
      <c r="C140" s="17"/>
      <c r="D140" s="17"/>
      <c r="E140" s="17"/>
      <c r="F140" s="17"/>
      <c r="G140" s="17"/>
      <c r="H140" s="17"/>
      <c r="I140" s="17"/>
      <c r="J140" s="17"/>
      <c r="K140" s="17"/>
      <c r="L140" s="17"/>
      <c r="M140" s="17"/>
      <c r="N140" s="17"/>
      <c r="O140" s="17"/>
      <c r="P140" s="17"/>
      <c r="Q140" s="17"/>
      <c r="R140" s="17"/>
      <c r="S140" s="17"/>
      <c r="T140" s="17"/>
      <c r="U140" s="17"/>
      <c r="V140" s="17"/>
      <c r="W140" s="17"/>
      <c r="X140" s="17"/>
      <c r="Y140" s="17"/>
      <c r="Z140" s="17"/>
      <c r="AA140" s="17"/>
      <c r="AB140" s="17"/>
      <c r="AC140" s="17"/>
      <c r="AD140" s="17"/>
      <c r="AE140" s="17"/>
      <c r="AF140" s="17"/>
      <c r="AG140" s="17"/>
      <c r="AH140" s="17"/>
      <c r="AI140" s="17"/>
      <c r="AJ140" s="17"/>
      <c r="AK140" s="17"/>
      <c r="AL140" s="17"/>
      <c r="AM140" s="17"/>
      <c r="AN140" s="17"/>
      <c r="AO140" s="17"/>
      <c r="AP140" s="17"/>
      <c r="AQ140" s="17"/>
    </row>
    <row r="141" spans="2:43" ht="15.95" hidden="1" customHeight="1" x14ac:dyDescent="0.25">
      <c r="B141" s="754"/>
      <c r="C141" s="17"/>
      <c r="D141" s="17"/>
      <c r="E141" s="17"/>
      <c r="F141" s="17"/>
      <c r="G141" s="17"/>
      <c r="H141" s="17"/>
      <c r="I141" s="17"/>
      <c r="J141" s="17"/>
      <c r="K141" s="17"/>
      <c r="L141" s="17"/>
      <c r="M141" s="17"/>
      <c r="N141" s="17"/>
      <c r="O141" s="17"/>
      <c r="P141" s="17"/>
      <c r="Q141" s="17"/>
      <c r="R141" s="17"/>
      <c r="S141" s="17"/>
      <c r="T141" s="17"/>
      <c r="U141" s="17"/>
      <c r="V141" s="17"/>
      <c r="W141" s="17"/>
      <c r="X141" s="17"/>
      <c r="Y141" s="17"/>
      <c r="Z141" s="17"/>
      <c r="AA141" s="17"/>
      <c r="AB141" s="17"/>
      <c r="AC141" s="17"/>
      <c r="AD141" s="17"/>
      <c r="AE141" s="17"/>
      <c r="AF141" s="17"/>
      <c r="AG141" s="17"/>
      <c r="AH141" s="17"/>
      <c r="AI141" s="17"/>
      <c r="AJ141" s="17"/>
      <c r="AK141" s="17"/>
      <c r="AL141" s="17"/>
      <c r="AM141" s="17"/>
      <c r="AN141" s="17"/>
      <c r="AO141" s="17"/>
      <c r="AP141" s="17"/>
      <c r="AQ141" s="17"/>
    </row>
    <row r="142" spans="2:43" ht="15.95" hidden="1" customHeight="1" x14ac:dyDescent="0.25">
      <c r="B142" s="754">
        <v>64</v>
      </c>
      <c r="C142" s="17"/>
      <c r="D142" s="17"/>
      <c r="E142" s="17"/>
      <c r="F142" s="17"/>
      <c r="G142" s="17"/>
      <c r="H142" s="17"/>
      <c r="I142" s="17"/>
      <c r="J142" s="17"/>
      <c r="K142" s="17"/>
      <c r="L142" s="17"/>
      <c r="M142" s="17"/>
      <c r="N142" s="17"/>
      <c r="O142" s="17"/>
      <c r="P142" s="17"/>
      <c r="Q142" s="17"/>
      <c r="R142" s="17"/>
      <c r="S142" s="17"/>
      <c r="T142" s="17"/>
      <c r="U142" s="17"/>
      <c r="V142" s="17"/>
      <c r="W142" s="17"/>
      <c r="X142" s="17"/>
      <c r="Y142" s="17"/>
      <c r="Z142" s="17"/>
      <c r="AA142" s="17"/>
      <c r="AB142" s="17"/>
      <c r="AC142" s="17"/>
      <c r="AD142" s="17"/>
      <c r="AE142" s="17"/>
      <c r="AF142" s="17"/>
      <c r="AG142" s="17"/>
      <c r="AH142" s="17"/>
      <c r="AI142" s="17"/>
      <c r="AJ142" s="17"/>
      <c r="AK142" s="17"/>
      <c r="AL142" s="17"/>
      <c r="AM142" s="17"/>
      <c r="AN142" s="17"/>
      <c r="AO142" s="17"/>
      <c r="AP142" s="17"/>
      <c r="AQ142" s="17"/>
    </row>
    <row r="143" spans="2:43" ht="15.95" hidden="1" customHeight="1" x14ac:dyDescent="0.25">
      <c r="B143" s="754"/>
      <c r="C143" s="17"/>
      <c r="D143" s="17"/>
      <c r="E143" s="17"/>
      <c r="F143" s="17"/>
      <c r="G143" s="17"/>
      <c r="H143" s="17"/>
      <c r="I143" s="17"/>
      <c r="J143" s="17"/>
      <c r="K143" s="17"/>
      <c r="L143" s="17"/>
      <c r="M143" s="17"/>
      <c r="N143" s="17"/>
      <c r="O143" s="17"/>
      <c r="P143" s="17"/>
      <c r="Q143" s="17"/>
      <c r="R143" s="17"/>
      <c r="S143" s="17"/>
      <c r="T143" s="17"/>
      <c r="U143" s="17"/>
      <c r="V143" s="17"/>
      <c r="W143" s="17"/>
      <c r="X143" s="17"/>
      <c r="Y143" s="17"/>
      <c r="Z143" s="17"/>
      <c r="AA143" s="17"/>
      <c r="AB143" s="17"/>
      <c r="AC143" s="17"/>
      <c r="AD143" s="17"/>
      <c r="AE143" s="17"/>
      <c r="AF143" s="17"/>
      <c r="AG143" s="17"/>
      <c r="AH143" s="17"/>
      <c r="AI143" s="17"/>
      <c r="AJ143" s="17"/>
      <c r="AK143" s="17"/>
      <c r="AL143" s="17"/>
      <c r="AM143" s="17"/>
      <c r="AN143" s="17"/>
      <c r="AO143" s="17"/>
      <c r="AP143" s="17"/>
      <c r="AQ143" s="17"/>
    </row>
    <row r="144" spans="2:43" ht="15.95" hidden="1" customHeight="1" x14ac:dyDescent="0.25">
      <c r="B144" s="754">
        <v>65</v>
      </c>
      <c r="C144" s="17"/>
      <c r="D144" s="17"/>
      <c r="E144" s="17"/>
      <c r="F144" s="17"/>
      <c r="G144" s="17"/>
      <c r="H144" s="17"/>
      <c r="I144" s="17"/>
      <c r="J144" s="17"/>
      <c r="K144" s="17"/>
      <c r="L144" s="17"/>
      <c r="M144" s="17"/>
      <c r="N144" s="17"/>
      <c r="O144" s="17"/>
      <c r="P144" s="17"/>
      <c r="Q144" s="17"/>
      <c r="R144" s="17"/>
      <c r="S144" s="17"/>
      <c r="T144" s="17"/>
      <c r="U144" s="17"/>
      <c r="V144" s="17"/>
      <c r="W144" s="17"/>
      <c r="X144" s="17"/>
      <c r="Y144" s="17"/>
      <c r="Z144" s="17"/>
      <c r="AA144" s="17"/>
      <c r="AB144" s="17"/>
      <c r="AC144" s="17"/>
      <c r="AD144" s="17"/>
      <c r="AE144" s="17"/>
      <c r="AF144" s="17"/>
      <c r="AG144" s="17"/>
      <c r="AH144" s="17"/>
      <c r="AI144" s="17"/>
      <c r="AJ144" s="17"/>
      <c r="AK144" s="17"/>
      <c r="AL144" s="17"/>
      <c r="AM144" s="17"/>
      <c r="AN144" s="17"/>
      <c r="AO144" s="17"/>
      <c r="AP144" s="17"/>
      <c r="AQ144" s="17"/>
    </row>
    <row r="145" spans="2:43" ht="15.95" hidden="1" customHeight="1" x14ac:dyDescent="0.25">
      <c r="B145" s="754"/>
      <c r="C145" s="17"/>
      <c r="D145" s="17"/>
      <c r="E145" s="17"/>
      <c r="F145" s="17"/>
      <c r="G145" s="17"/>
      <c r="H145" s="17"/>
      <c r="I145" s="17"/>
      <c r="J145" s="17"/>
      <c r="K145" s="17"/>
      <c r="L145" s="17"/>
      <c r="M145" s="17"/>
      <c r="N145" s="17"/>
      <c r="O145" s="17"/>
      <c r="P145" s="17"/>
      <c r="Q145" s="17"/>
      <c r="R145" s="17"/>
      <c r="S145" s="17"/>
      <c r="T145" s="17"/>
      <c r="U145" s="17"/>
      <c r="V145" s="17"/>
      <c r="W145" s="17"/>
      <c r="X145" s="17"/>
      <c r="Y145" s="17"/>
      <c r="Z145" s="17"/>
      <c r="AA145" s="17"/>
      <c r="AB145" s="17"/>
      <c r="AC145" s="17"/>
      <c r="AD145" s="17"/>
      <c r="AE145" s="17"/>
      <c r="AF145" s="17"/>
      <c r="AG145" s="17"/>
      <c r="AH145" s="17"/>
      <c r="AI145" s="17"/>
      <c r="AJ145" s="17"/>
      <c r="AK145" s="17"/>
      <c r="AL145" s="17"/>
      <c r="AM145" s="17"/>
      <c r="AN145" s="17"/>
      <c r="AO145" s="17"/>
      <c r="AP145" s="17"/>
      <c r="AQ145" s="17"/>
    </row>
    <row r="146" spans="2:43" ht="15.95" hidden="1" customHeight="1" x14ac:dyDescent="0.25">
      <c r="B146" s="754">
        <v>66</v>
      </c>
      <c r="C146" s="17"/>
      <c r="D146" s="17"/>
      <c r="E146" s="17"/>
      <c r="F146" s="17"/>
      <c r="G146" s="17"/>
      <c r="H146" s="17"/>
      <c r="I146" s="17"/>
      <c r="J146" s="17"/>
      <c r="K146" s="17"/>
      <c r="L146" s="17"/>
      <c r="M146" s="17"/>
      <c r="N146" s="17"/>
      <c r="O146" s="17"/>
      <c r="P146" s="17"/>
      <c r="Q146" s="17"/>
      <c r="R146" s="17"/>
      <c r="S146" s="17"/>
      <c r="T146" s="17"/>
      <c r="U146" s="17"/>
      <c r="V146" s="17"/>
      <c r="W146" s="17"/>
      <c r="X146" s="17"/>
      <c r="Y146" s="17"/>
      <c r="Z146" s="17"/>
      <c r="AA146" s="17"/>
      <c r="AB146" s="17"/>
      <c r="AC146" s="17"/>
      <c r="AD146" s="17"/>
      <c r="AE146" s="17"/>
      <c r="AF146" s="17"/>
      <c r="AG146" s="17"/>
      <c r="AH146" s="17"/>
      <c r="AI146" s="17"/>
      <c r="AJ146" s="17"/>
      <c r="AK146" s="17"/>
      <c r="AL146" s="17"/>
      <c r="AM146" s="17"/>
      <c r="AN146" s="17"/>
      <c r="AO146" s="17"/>
      <c r="AP146" s="17"/>
      <c r="AQ146" s="17"/>
    </row>
    <row r="147" spans="2:43" ht="15.95" hidden="1" customHeight="1" x14ac:dyDescent="0.25">
      <c r="B147" s="754"/>
      <c r="C147" s="17"/>
      <c r="D147" s="17"/>
      <c r="E147" s="17"/>
      <c r="F147" s="17"/>
      <c r="G147" s="17"/>
      <c r="H147" s="17"/>
      <c r="I147" s="17"/>
      <c r="J147" s="17"/>
      <c r="K147" s="17"/>
      <c r="L147" s="17"/>
      <c r="M147" s="17"/>
      <c r="N147" s="17"/>
      <c r="O147" s="17"/>
      <c r="P147" s="17"/>
      <c r="Q147" s="17"/>
      <c r="R147" s="17"/>
      <c r="S147" s="17"/>
      <c r="T147" s="17"/>
      <c r="U147" s="17"/>
      <c r="V147" s="17"/>
      <c r="W147" s="17"/>
      <c r="X147" s="17"/>
      <c r="Y147" s="17"/>
      <c r="Z147" s="17"/>
      <c r="AA147" s="17"/>
      <c r="AB147" s="17"/>
      <c r="AC147" s="17"/>
      <c r="AD147" s="17"/>
      <c r="AE147" s="17"/>
      <c r="AF147" s="17"/>
      <c r="AG147" s="17"/>
      <c r="AH147" s="17"/>
      <c r="AI147" s="17"/>
      <c r="AJ147" s="17"/>
      <c r="AK147" s="17"/>
      <c r="AL147" s="17"/>
      <c r="AM147" s="17"/>
      <c r="AN147" s="17"/>
      <c r="AO147" s="17"/>
      <c r="AP147" s="17"/>
      <c r="AQ147" s="17"/>
    </row>
    <row r="148" spans="2:43" ht="15.95" hidden="1" customHeight="1" x14ac:dyDescent="0.25">
      <c r="B148" s="754">
        <v>67</v>
      </c>
      <c r="C148" s="17"/>
      <c r="D148" s="17"/>
      <c r="E148" s="17"/>
      <c r="F148" s="17"/>
      <c r="G148" s="17"/>
      <c r="H148" s="17"/>
      <c r="I148" s="17"/>
      <c r="J148" s="17"/>
      <c r="K148" s="17"/>
      <c r="L148" s="17"/>
      <c r="M148" s="17"/>
      <c r="N148" s="17"/>
      <c r="O148" s="17"/>
      <c r="P148" s="17"/>
      <c r="Q148" s="17"/>
      <c r="R148" s="17"/>
      <c r="S148" s="17"/>
      <c r="T148" s="17"/>
      <c r="U148" s="17"/>
      <c r="V148" s="17"/>
      <c r="W148" s="17"/>
      <c r="X148" s="17"/>
      <c r="Y148" s="17"/>
      <c r="Z148" s="17"/>
      <c r="AA148" s="17"/>
      <c r="AB148" s="17"/>
      <c r="AC148" s="17"/>
      <c r="AD148" s="17"/>
      <c r="AE148" s="17"/>
      <c r="AF148" s="17"/>
      <c r="AG148" s="17"/>
      <c r="AH148" s="17"/>
      <c r="AI148" s="17"/>
      <c r="AJ148" s="17"/>
      <c r="AK148" s="17"/>
      <c r="AL148" s="17"/>
      <c r="AM148" s="17"/>
      <c r="AN148" s="17"/>
      <c r="AO148" s="17"/>
      <c r="AP148" s="17"/>
      <c r="AQ148" s="17"/>
    </row>
    <row r="149" spans="2:43" ht="15.95" hidden="1" customHeight="1" x14ac:dyDescent="0.25">
      <c r="B149" s="754"/>
      <c r="C149" s="17"/>
      <c r="D149" s="17"/>
      <c r="E149" s="17"/>
      <c r="F149" s="17"/>
      <c r="G149" s="17"/>
      <c r="H149" s="17"/>
      <c r="I149" s="17"/>
      <c r="J149" s="17"/>
      <c r="K149" s="17"/>
      <c r="L149" s="17"/>
      <c r="M149" s="17"/>
      <c r="N149" s="17"/>
      <c r="O149" s="17"/>
      <c r="P149" s="17"/>
      <c r="Q149" s="17"/>
      <c r="R149" s="17"/>
      <c r="S149" s="17"/>
      <c r="T149" s="17"/>
      <c r="U149" s="17"/>
      <c r="V149" s="17"/>
      <c r="W149" s="17"/>
      <c r="X149" s="17"/>
      <c r="Y149" s="17"/>
      <c r="Z149" s="17"/>
      <c r="AA149" s="17"/>
      <c r="AB149" s="17"/>
      <c r="AC149" s="17"/>
      <c r="AD149" s="17"/>
      <c r="AE149" s="17"/>
      <c r="AF149" s="17"/>
      <c r="AG149" s="17"/>
      <c r="AH149" s="17"/>
      <c r="AI149" s="17"/>
      <c r="AJ149" s="17"/>
      <c r="AK149" s="17"/>
      <c r="AL149" s="17"/>
      <c r="AM149" s="17"/>
      <c r="AN149" s="17"/>
      <c r="AO149" s="17"/>
      <c r="AP149" s="17"/>
      <c r="AQ149" s="17"/>
    </row>
    <row r="150" spans="2:43" ht="15.95" hidden="1" customHeight="1" x14ac:dyDescent="0.25">
      <c r="B150" s="754">
        <v>68</v>
      </c>
      <c r="C150" s="17"/>
      <c r="D150" s="17"/>
      <c r="E150" s="17"/>
      <c r="F150" s="17"/>
      <c r="G150" s="17"/>
      <c r="H150" s="17"/>
      <c r="I150" s="17"/>
      <c r="J150" s="17"/>
      <c r="K150" s="17"/>
      <c r="L150" s="17"/>
      <c r="M150" s="17"/>
      <c r="N150" s="17"/>
      <c r="O150" s="17"/>
      <c r="P150" s="17"/>
      <c r="Q150" s="17"/>
      <c r="R150" s="17"/>
      <c r="S150" s="17"/>
      <c r="T150" s="17"/>
      <c r="U150" s="17"/>
      <c r="V150" s="17"/>
      <c r="W150" s="17"/>
      <c r="X150" s="17"/>
      <c r="Y150" s="17"/>
      <c r="Z150" s="17"/>
      <c r="AA150" s="17"/>
      <c r="AB150" s="17"/>
      <c r="AC150" s="17"/>
      <c r="AD150" s="17"/>
      <c r="AE150" s="17"/>
      <c r="AF150" s="17"/>
      <c r="AG150" s="17"/>
      <c r="AH150" s="17"/>
      <c r="AI150" s="17"/>
      <c r="AJ150" s="17"/>
      <c r="AK150" s="17"/>
      <c r="AL150" s="17"/>
      <c r="AM150" s="17"/>
      <c r="AN150" s="17"/>
      <c r="AO150" s="17"/>
      <c r="AP150" s="17"/>
      <c r="AQ150" s="17"/>
    </row>
    <row r="151" spans="2:43" ht="15.95" hidden="1" customHeight="1" x14ac:dyDescent="0.25">
      <c r="B151" s="754"/>
      <c r="C151" s="17"/>
      <c r="D151" s="17"/>
      <c r="E151" s="17"/>
      <c r="F151" s="17"/>
      <c r="G151" s="17"/>
      <c r="H151" s="17"/>
      <c r="I151" s="17"/>
      <c r="J151" s="17"/>
      <c r="K151" s="17"/>
      <c r="L151" s="17"/>
      <c r="M151" s="17"/>
      <c r="N151" s="17"/>
      <c r="O151" s="17"/>
      <c r="P151" s="17"/>
      <c r="Q151" s="17"/>
      <c r="R151" s="17"/>
      <c r="S151" s="17"/>
      <c r="T151" s="17"/>
      <c r="U151" s="17"/>
      <c r="V151" s="17"/>
      <c r="W151" s="17"/>
      <c r="X151" s="17"/>
      <c r="Y151" s="17"/>
      <c r="Z151" s="17"/>
      <c r="AA151" s="17"/>
      <c r="AB151" s="17"/>
      <c r="AC151" s="17"/>
      <c r="AD151" s="17"/>
      <c r="AE151" s="17"/>
      <c r="AF151" s="17"/>
      <c r="AG151" s="17"/>
      <c r="AH151" s="17"/>
      <c r="AI151" s="17"/>
      <c r="AJ151" s="17"/>
      <c r="AK151" s="17"/>
      <c r="AL151" s="17"/>
      <c r="AM151" s="17"/>
      <c r="AN151" s="17"/>
      <c r="AO151" s="17"/>
      <c r="AP151" s="17"/>
      <c r="AQ151" s="17"/>
    </row>
    <row r="152" spans="2:43" ht="15.95" hidden="1" customHeight="1" x14ac:dyDescent="0.25">
      <c r="B152" s="754">
        <v>69</v>
      </c>
      <c r="C152" s="17"/>
      <c r="D152" s="17"/>
      <c r="E152" s="17"/>
      <c r="F152" s="17"/>
      <c r="G152" s="17"/>
      <c r="H152" s="17"/>
      <c r="I152" s="17"/>
      <c r="J152" s="17"/>
      <c r="K152" s="17"/>
      <c r="L152" s="17"/>
      <c r="M152" s="17"/>
      <c r="N152" s="17"/>
      <c r="O152" s="17"/>
      <c r="P152" s="17"/>
      <c r="Q152" s="17"/>
      <c r="R152" s="17"/>
      <c r="S152" s="17"/>
      <c r="T152" s="17"/>
      <c r="U152" s="17"/>
      <c r="V152" s="17"/>
      <c r="W152" s="17"/>
      <c r="X152" s="17"/>
      <c r="Y152" s="17"/>
      <c r="Z152" s="17"/>
      <c r="AA152" s="17"/>
      <c r="AB152" s="17"/>
      <c r="AC152" s="17"/>
      <c r="AD152" s="17"/>
      <c r="AE152" s="17"/>
      <c r="AF152" s="17"/>
      <c r="AG152" s="17"/>
      <c r="AH152" s="17"/>
      <c r="AI152" s="17"/>
      <c r="AJ152" s="17"/>
      <c r="AK152" s="17"/>
      <c r="AL152" s="17"/>
      <c r="AM152" s="17"/>
      <c r="AN152" s="17"/>
      <c r="AO152" s="17"/>
      <c r="AP152" s="17"/>
      <c r="AQ152" s="17"/>
    </row>
    <row r="153" spans="2:43" ht="15.95" hidden="1" customHeight="1" x14ac:dyDescent="0.25">
      <c r="B153" s="754"/>
      <c r="C153" s="17"/>
      <c r="D153" s="17"/>
      <c r="E153" s="17"/>
      <c r="F153" s="17"/>
      <c r="G153" s="17"/>
      <c r="H153" s="17"/>
      <c r="I153" s="17"/>
      <c r="J153" s="17"/>
      <c r="K153" s="17"/>
      <c r="L153" s="17"/>
      <c r="M153" s="17"/>
      <c r="N153" s="17"/>
      <c r="O153" s="17"/>
      <c r="P153" s="17"/>
      <c r="Q153" s="17"/>
      <c r="R153" s="17"/>
      <c r="S153" s="17"/>
      <c r="T153" s="17"/>
      <c r="U153" s="17"/>
      <c r="V153" s="17"/>
      <c r="W153" s="17"/>
      <c r="X153" s="17"/>
      <c r="Y153" s="17"/>
      <c r="Z153" s="17"/>
      <c r="AA153" s="17"/>
      <c r="AB153" s="17"/>
      <c r="AC153" s="17"/>
      <c r="AD153" s="17"/>
      <c r="AE153" s="17"/>
      <c r="AF153" s="17"/>
      <c r="AG153" s="17"/>
      <c r="AH153" s="17"/>
      <c r="AI153" s="17"/>
      <c r="AJ153" s="17"/>
      <c r="AK153" s="17"/>
      <c r="AL153" s="17"/>
      <c r="AM153" s="17"/>
      <c r="AN153" s="17"/>
      <c r="AO153" s="17"/>
      <c r="AP153" s="17"/>
      <c r="AQ153" s="17"/>
    </row>
    <row r="154" spans="2:43" ht="15.95" hidden="1" customHeight="1" x14ac:dyDescent="0.25">
      <c r="B154" s="754">
        <v>70</v>
      </c>
      <c r="C154" s="17"/>
      <c r="D154" s="17"/>
      <c r="E154" s="17"/>
      <c r="F154" s="17"/>
      <c r="G154" s="17"/>
      <c r="H154" s="17"/>
      <c r="I154" s="17"/>
      <c r="J154" s="17"/>
      <c r="K154" s="17"/>
      <c r="L154" s="17"/>
      <c r="M154" s="17"/>
      <c r="N154" s="17"/>
      <c r="O154" s="17"/>
      <c r="P154" s="17"/>
      <c r="Q154" s="17"/>
      <c r="R154" s="17"/>
      <c r="S154" s="17"/>
      <c r="T154" s="17"/>
      <c r="U154" s="17"/>
      <c r="V154" s="17"/>
      <c r="W154" s="17"/>
      <c r="X154" s="17"/>
      <c r="Y154" s="17"/>
      <c r="Z154" s="17"/>
      <c r="AA154" s="17"/>
      <c r="AB154" s="17"/>
      <c r="AC154" s="17"/>
      <c r="AD154" s="17"/>
      <c r="AE154" s="17"/>
      <c r="AF154" s="17"/>
      <c r="AG154" s="17"/>
      <c r="AH154" s="17"/>
      <c r="AI154" s="17"/>
      <c r="AJ154" s="17"/>
      <c r="AK154" s="17"/>
      <c r="AL154" s="17"/>
      <c r="AM154" s="17"/>
      <c r="AN154" s="17"/>
      <c r="AO154" s="17"/>
      <c r="AP154" s="17"/>
      <c r="AQ154" s="17"/>
    </row>
    <row r="155" spans="2:43" ht="15.95" hidden="1" customHeight="1" x14ac:dyDescent="0.25">
      <c r="B155" s="754"/>
      <c r="C155" s="17"/>
      <c r="D155" s="17"/>
      <c r="E155" s="17"/>
      <c r="F155" s="17"/>
      <c r="G155" s="17"/>
      <c r="H155" s="17"/>
      <c r="I155" s="17"/>
      <c r="J155" s="17"/>
      <c r="K155" s="17"/>
      <c r="L155" s="17"/>
      <c r="M155" s="17"/>
      <c r="N155" s="17"/>
      <c r="O155" s="17"/>
      <c r="P155" s="17"/>
      <c r="Q155" s="17"/>
      <c r="R155" s="17"/>
      <c r="S155" s="17"/>
      <c r="T155" s="17"/>
      <c r="U155" s="17"/>
      <c r="V155" s="17"/>
      <c r="W155" s="17"/>
      <c r="X155" s="17"/>
      <c r="Y155" s="17"/>
      <c r="Z155" s="17"/>
      <c r="AA155" s="17"/>
      <c r="AB155" s="17"/>
      <c r="AC155" s="17"/>
      <c r="AD155" s="17"/>
      <c r="AE155" s="17"/>
      <c r="AF155" s="17"/>
      <c r="AG155" s="17"/>
      <c r="AH155" s="17"/>
      <c r="AI155" s="17"/>
      <c r="AJ155" s="17"/>
      <c r="AK155" s="17"/>
      <c r="AL155" s="17"/>
      <c r="AM155" s="17"/>
      <c r="AN155" s="17"/>
      <c r="AO155" s="17"/>
      <c r="AP155" s="17"/>
      <c r="AQ155" s="17"/>
    </row>
    <row r="156" spans="2:43" ht="15.95" hidden="1" customHeight="1" x14ac:dyDescent="0.25">
      <c r="B156" s="754">
        <v>71</v>
      </c>
      <c r="C156" s="17"/>
      <c r="D156" s="17"/>
      <c r="E156" s="17"/>
      <c r="F156" s="17"/>
      <c r="G156" s="17"/>
      <c r="H156" s="17"/>
      <c r="I156" s="17"/>
      <c r="J156" s="17"/>
      <c r="K156" s="17"/>
      <c r="L156" s="17"/>
      <c r="M156" s="17"/>
      <c r="N156" s="17"/>
      <c r="O156" s="17"/>
      <c r="P156" s="17"/>
      <c r="Q156" s="17"/>
      <c r="R156" s="17"/>
      <c r="S156" s="17"/>
      <c r="T156" s="17"/>
      <c r="U156" s="17"/>
      <c r="V156" s="17"/>
      <c r="W156" s="17"/>
      <c r="X156" s="17"/>
      <c r="Y156" s="17"/>
      <c r="Z156" s="17"/>
      <c r="AA156" s="17"/>
      <c r="AB156" s="17"/>
      <c r="AC156" s="17"/>
      <c r="AD156" s="17"/>
      <c r="AE156" s="17"/>
      <c r="AF156" s="17"/>
      <c r="AG156" s="17"/>
      <c r="AH156" s="17"/>
      <c r="AI156" s="17"/>
      <c r="AJ156" s="17"/>
      <c r="AK156" s="17"/>
      <c r="AL156" s="17"/>
      <c r="AM156" s="17"/>
      <c r="AN156" s="17"/>
      <c r="AO156" s="17"/>
      <c r="AP156" s="17"/>
      <c r="AQ156" s="17"/>
    </row>
    <row r="157" spans="2:43" ht="15.95" hidden="1" customHeight="1" x14ac:dyDescent="0.25">
      <c r="B157" s="754"/>
      <c r="C157" s="17"/>
      <c r="D157" s="17"/>
      <c r="E157" s="17"/>
      <c r="F157" s="17"/>
      <c r="G157" s="17"/>
      <c r="H157" s="17"/>
      <c r="I157" s="17"/>
      <c r="J157" s="17"/>
      <c r="K157" s="17"/>
      <c r="L157" s="17"/>
      <c r="M157" s="17"/>
      <c r="N157" s="17"/>
      <c r="O157" s="17"/>
      <c r="P157" s="17"/>
      <c r="Q157" s="17"/>
      <c r="R157" s="17"/>
      <c r="S157" s="17"/>
      <c r="T157" s="17"/>
      <c r="U157" s="17"/>
      <c r="V157" s="17"/>
      <c r="W157" s="17"/>
      <c r="X157" s="17"/>
      <c r="Y157" s="17"/>
      <c r="Z157" s="17"/>
      <c r="AA157" s="17"/>
      <c r="AB157" s="17"/>
      <c r="AC157" s="17"/>
      <c r="AD157" s="17"/>
      <c r="AE157" s="17"/>
      <c r="AF157" s="17"/>
      <c r="AG157" s="17"/>
      <c r="AH157" s="17"/>
      <c r="AI157" s="17"/>
      <c r="AJ157" s="17"/>
      <c r="AK157" s="17"/>
      <c r="AL157" s="17"/>
      <c r="AM157" s="17"/>
      <c r="AN157" s="17"/>
      <c r="AO157" s="17"/>
      <c r="AP157" s="17"/>
      <c r="AQ157" s="17"/>
    </row>
    <row r="158" spans="2:43" ht="15.95" hidden="1" customHeight="1" x14ac:dyDescent="0.25">
      <c r="B158" s="754">
        <v>72</v>
      </c>
      <c r="C158" s="17"/>
      <c r="D158" s="17"/>
      <c r="E158" s="17"/>
      <c r="F158" s="17"/>
      <c r="G158" s="17"/>
      <c r="H158" s="17"/>
      <c r="I158" s="17"/>
      <c r="J158" s="17"/>
      <c r="K158" s="17"/>
      <c r="L158" s="17"/>
      <c r="M158" s="17"/>
      <c r="N158" s="17"/>
      <c r="O158" s="17"/>
      <c r="P158" s="17"/>
      <c r="Q158" s="17"/>
      <c r="R158" s="17"/>
      <c r="S158" s="17"/>
      <c r="T158" s="17"/>
      <c r="U158" s="17"/>
      <c r="V158" s="17"/>
      <c r="W158" s="17"/>
      <c r="X158" s="17"/>
      <c r="Y158" s="17"/>
      <c r="Z158" s="17"/>
      <c r="AA158" s="17"/>
      <c r="AB158" s="17"/>
      <c r="AC158" s="17"/>
      <c r="AD158" s="17"/>
      <c r="AE158" s="17"/>
      <c r="AF158" s="17"/>
      <c r="AG158" s="17"/>
      <c r="AH158" s="17"/>
      <c r="AI158" s="17"/>
      <c r="AJ158" s="17"/>
      <c r="AK158" s="17"/>
      <c r="AL158" s="17"/>
      <c r="AM158" s="17"/>
      <c r="AN158" s="17"/>
      <c r="AO158" s="17"/>
      <c r="AP158" s="17"/>
      <c r="AQ158" s="17"/>
    </row>
    <row r="159" spans="2:43" ht="15.95" hidden="1" customHeight="1" x14ac:dyDescent="0.25">
      <c r="B159" s="754"/>
      <c r="C159" s="17"/>
      <c r="D159" s="17"/>
      <c r="E159" s="17"/>
      <c r="F159" s="17"/>
      <c r="G159" s="17"/>
      <c r="H159" s="17"/>
      <c r="I159" s="17"/>
      <c r="J159" s="17"/>
      <c r="K159" s="17"/>
      <c r="L159" s="17"/>
      <c r="M159" s="17"/>
      <c r="N159" s="17"/>
      <c r="O159" s="17"/>
      <c r="P159" s="17"/>
      <c r="Q159" s="17"/>
      <c r="R159" s="17"/>
      <c r="S159" s="17"/>
      <c r="T159" s="17"/>
      <c r="U159" s="17"/>
      <c r="V159" s="17"/>
      <c r="W159" s="17"/>
      <c r="X159" s="17"/>
      <c r="Y159" s="17"/>
      <c r="Z159" s="17"/>
      <c r="AA159" s="17"/>
      <c r="AB159" s="17"/>
      <c r="AC159" s="17"/>
      <c r="AD159" s="17"/>
      <c r="AE159" s="17"/>
      <c r="AF159" s="17"/>
      <c r="AG159" s="17"/>
      <c r="AH159" s="17"/>
      <c r="AI159" s="17"/>
      <c r="AJ159" s="17"/>
      <c r="AK159" s="17"/>
      <c r="AL159" s="17"/>
      <c r="AM159" s="17"/>
      <c r="AN159" s="17"/>
      <c r="AO159" s="17"/>
      <c r="AP159" s="17"/>
      <c r="AQ159" s="17"/>
    </row>
    <row r="160" spans="2:43" ht="15.95" hidden="1" customHeight="1" x14ac:dyDescent="0.25">
      <c r="B160" s="754">
        <v>73</v>
      </c>
      <c r="C160" s="17"/>
      <c r="D160" s="17"/>
      <c r="E160" s="17"/>
      <c r="F160" s="17"/>
      <c r="G160" s="17"/>
      <c r="H160" s="17"/>
      <c r="I160" s="17"/>
      <c r="J160" s="17"/>
      <c r="K160" s="17"/>
      <c r="L160" s="17"/>
      <c r="M160" s="17"/>
      <c r="N160" s="17"/>
      <c r="O160" s="17"/>
      <c r="P160" s="17"/>
      <c r="Q160" s="17"/>
      <c r="R160" s="17"/>
      <c r="S160" s="17"/>
      <c r="T160" s="17"/>
      <c r="U160" s="17"/>
      <c r="V160" s="17"/>
      <c r="W160" s="17"/>
      <c r="X160" s="17"/>
      <c r="Y160" s="17"/>
      <c r="Z160" s="17"/>
      <c r="AA160" s="17"/>
      <c r="AB160" s="17"/>
      <c r="AC160" s="17"/>
      <c r="AD160" s="17"/>
      <c r="AE160" s="17"/>
      <c r="AF160" s="17"/>
      <c r="AG160" s="17"/>
      <c r="AH160" s="17"/>
      <c r="AI160" s="17"/>
      <c r="AJ160" s="17"/>
      <c r="AK160" s="17"/>
      <c r="AL160" s="17"/>
      <c r="AM160" s="17"/>
      <c r="AN160" s="17"/>
      <c r="AO160" s="17"/>
      <c r="AP160" s="17"/>
      <c r="AQ160" s="17"/>
    </row>
    <row r="161" spans="2:43" ht="15.95" hidden="1" customHeight="1" x14ac:dyDescent="0.25">
      <c r="B161" s="754"/>
      <c r="C161" s="17"/>
      <c r="D161" s="17"/>
      <c r="E161" s="17"/>
      <c r="F161" s="17"/>
      <c r="G161" s="17"/>
      <c r="H161" s="17"/>
      <c r="I161" s="17"/>
      <c r="J161" s="17"/>
      <c r="K161" s="17"/>
      <c r="L161" s="17"/>
      <c r="M161" s="17"/>
      <c r="N161" s="17"/>
      <c r="O161" s="17"/>
      <c r="P161" s="17"/>
      <c r="Q161" s="17"/>
      <c r="R161" s="17"/>
      <c r="S161" s="17"/>
      <c r="T161" s="17"/>
      <c r="U161" s="17"/>
      <c r="V161" s="17"/>
      <c r="W161" s="17"/>
      <c r="X161" s="17"/>
      <c r="Y161" s="17"/>
      <c r="Z161" s="17"/>
      <c r="AA161" s="17"/>
      <c r="AB161" s="17"/>
      <c r="AC161" s="17"/>
      <c r="AD161" s="17"/>
      <c r="AE161" s="17"/>
      <c r="AF161" s="17"/>
      <c r="AG161" s="17"/>
      <c r="AH161" s="17"/>
      <c r="AI161" s="17"/>
      <c r="AJ161" s="17"/>
      <c r="AK161" s="17"/>
      <c r="AL161" s="17"/>
      <c r="AM161" s="17"/>
      <c r="AN161" s="17"/>
      <c r="AO161" s="17"/>
      <c r="AP161" s="17"/>
      <c r="AQ161" s="17"/>
    </row>
    <row r="162" spans="2:43" ht="15.95" hidden="1" customHeight="1" x14ac:dyDescent="0.25">
      <c r="B162" s="754">
        <v>74</v>
      </c>
      <c r="C162" s="17"/>
      <c r="D162" s="17"/>
      <c r="E162" s="17"/>
      <c r="F162" s="17"/>
      <c r="G162" s="17"/>
      <c r="H162" s="17"/>
      <c r="I162" s="17"/>
      <c r="J162" s="17"/>
      <c r="K162" s="17"/>
      <c r="L162" s="17"/>
      <c r="M162" s="17"/>
      <c r="N162" s="17"/>
      <c r="O162" s="17"/>
      <c r="P162" s="17"/>
      <c r="Q162" s="17"/>
      <c r="R162" s="17"/>
      <c r="S162" s="17"/>
      <c r="T162" s="17"/>
      <c r="U162" s="17"/>
      <c r="V162" s="17"/>
      <c r="W162" s="17"/>
      <c r="X162" s="17"/>
      <c r="Y162" s="17"/>
      <c r="Z162" s="17"/>
      <c r="AA162" s="17"/>
      <c r="AB162" s="17"/>
      <c r="AC162" s="17"/>
      <c r="AD162" s="17"/>
      <c r="AE162" s="17"/>
      <c r="AF162" s="17"/>
      <c r="AG162" s="17"/>
      <c r="AH162" s="17"/>
      <c r="AI162" s="17"/>
      <c r="AJ162" s="17"/>
      <c r="AK162" s="17"/>
      <c r="AL162" s="17"/>
      <c r="AM162" s="17"/>
      <c r="AN162" s="17"/>
      <c r="AO162" s="17"/>
      <c r="AP162" s="17"/>
      <c r="AQ162" s="17"/>
    </row>
    <row r="163" spans="2:43" ht="15.95" hidden="1" customHeight="1" x14ac:dyDescent="0.25">
      <c r="B163" s="754"/>
      <c r="C163" s="17"/>
      <c r="D163" s="17"/>
      <c r="E163" s="17"/>
      <c r="F163" s="17"/>
      <c r="G163" s="17"/>
      <c r="H163" s="17"/>
      <c r="I163" s="17"/>
      <c r="J163" s="17"/>
      <c r="K163" s="17"/>
      <c r="L163" s="17"/>
      <c r="M163" s="17"/>
      <c r="N163" s="17"/>
      <c r="O163" s="17"/>
      <c r="P163" s="17"/>
      <c r="Q163" s="17"/>
      <c r="R163" s="17"/>
      <c r="S163" s="17"/>
      <c r="T163" s="17"/>
      <c r="U163" s="17"/>
      <c r="V163" s="17"/>
      <c r="W163" s="17"/>
      <c r="X163" s="17"/>
      <c r="Y163" s="17"/>
      <c r="Z163" s="17"/>
      <c r="AA163" s="17"/>
      <c r="AB163" s="17"/>
      <c r="AC163" s="17"/>
      <c r="AD163" s="17"/>
      <c r="AE163" s="17"/>
      <c r="AF163" s="17"/>
      <c r="AG163" s="17"/>
      <c r="AH163" s="17"/>
      <c r="AI163" s="17"/>
      <c r="AJ163" s="17"/>
      <c r="AK163" s="17"/>
      <c r="AL163" s="17"/>
      <c r="AM163" s="17"/>
      <c r="AN163" s="17"/>
      <c r="AO163" s="17"/>
      <c r="AP163" s="17"/>
      <c r="AQ163" s="17"/>
    </row>
    <row r="164" spans="2:43" ht="15.95" hidden="1" customHeight="1" x14ac:dyDescent="0.25">
      <c r="B164" s="754">
        <v>75</v>
      </c>
      <c r="C164" s="17"/>
      <c r="D164" s="17"/>
      <c r="E164" s="17"/>
      <c r="F164" s="17"/>
      <c r="G164" s="17"/>
      <c r="H164" s="17"/>
      <c r="I164" s="17"/>
      <c r="J164" s="17"/>
      <c r="K164" s="17"/>
      <c r="L164" s="17"/>
      <c r="M164" s="17"/>
      <c r="N164" s="17"/>
      <c r="O164" s="17"/>
      <c r="P164" s="17"/>
      <c r="Q164" s="17"/>
      <c r="R164" s="17"/>
      <c r="S164" s="17"/>
      <c r="T164" s="17"/>
      <c r="U164" s="17"/>
      <c r="V164" s="17"/>
      <c r="W164" s="17"/>
      <c r="X164" s="17"/>
      <c r="Y164" s="17"/>
      <c r="Z164" s="17"/>
      <c r="AA164" s="17"/>
      <c r="AB164" s="17"/>
      <c r="AC164" s="17"/>
      <c r="AD164" s="17"/>
      <c r="AE164" s="17"/>
      <c r="AF164" s="17"/>
      <c r="AG164" s="17"/>
      <c r="AH164" s="17"/>
      <c r="AI164" s="17"/>
      <c r="AJ164" s="17"/>
      <c r="AK164" s="17"/>
      <c r="AL164" s="17"/>
      <c r="AM164" s="17"/>
      <c r="AN164" s="17"/>
      <c r="AO164" s="17"/>
      <c r="AP164" s="17"/>
      <c r="AQ164" s="17"/>
    </row>
    <row r="165" spans="2:43" ht="15.95" hidden="1" customHeight="1" x14ac:dyDescent="0.25">
      <c r="B165" s="754"/>
      <c r="C165" s="17"/>
      <c r="D165" s="17"/>
      <c r="E165" s="17"/>
      <c r="F165" s="17"/>
      <c r="G165" s="17"/>
      <c r="H165" s="17"/>
      <c r="I165" s="17"/>
      <c r="J165" s="17"/>
      <c r="K165" s="17"/>
      <c r="L165" s="17"/>
      <c r="M165" s="17"/>
      <c r="N165" s="17"/>
      <c r="O165" s="17"/>
      <c r="P165" s="17"/>
      <c r="Q165" s="17"/>
      <c r="R165" s="17"/>
      <c r="S165" s="17"/>
      <c r="T165" s="17"/>
      <c r="U165" s="17"/>
      <c r="V165" s="17"/>
      <c r="W165" s="17"/>
      <c r="X165" s="17"/>
      <c r="Y165" s="17"/>
      <c r="Z165" s="17"/>
      <c r="AA165" s="17"/>
      <c r="AB165" s="17"/>
      <c r="AC165" s="17"/>
      <c r="AD165" s="17"/>
      <c r="AE165" s="17"/>
      <c r="AF165" s="17"/>
      <c r="AG165" s="17"/>
      <c r="AH165" s="17"/>
      <c r="AI165" s="17"/>
      <c r="AJ165" s="17"/>
      <c r="AK165" s="17"/>
      <c r="AL165" s="17"/>
      <c r="AM165" s="17"/>
      <c r="AN165" s="17"/>
      <c r="AO165" s="17"/>
      <c r="AP165" s="17"/>
      <c r="AQ165" s="17"/>
    </row>
    <row r="166" spans="2:43" ht="15.95" hidden="1" customHeight="1" x14ac:dyDescent="0.25">
      <c r="B166" s="754">
        <v>76</v>
      </c>
      <c r="C166" s="17"/>
      <c r="D166" s="17"/>
      <c r="E166" s="17"/>
      <c r="F166" s="17"/>
      <c r="G166" s="17"/>
      <c r="H166" s="17"/>
      <c r="I166" s="17"/>
      <c r="J166" s="17"/>
      <c r="K166" s="17"/>
      <c r="L166" s="17"/>
      <c r="M166" s="17"/>
      <c r="N166" s="17"/>
      <c r="O166" s="17"/>
      <c r="P166" s="17"/>
      <c r="Q166" s="17"/>
      <c r="R166" s="17"/>
      <c r="S166" s="17"/>
      <c r="T166" s="17"/>
      <c r="U166" s="17"/>
      <c r="V166" s="17"/>
      <c r="W166" s="17"/>
      <c r="X166" s="17"/>
      <c r="Y166" s="17"/>
      <c r="Z166" s="17"/>
      <c r="AA166" s="17"/>
      <c r="AB166" s="17"/>
      <c r="AC166" s="17"/>
      <c r="AD166" s="17"/>
      <c r="AE166" s="17"/>
      <c r="AF166" s="17"/>
      <c r="AG166" s="17"/>
      <c r="AH166" s="17"/>
      <c r="AI166" s="17"/>
      <c r="AJ166" s="17"/>
      <c r="AK166" s="17"/>
      <c r="AL166" s="17"/>
      <c r="AM166" s="17"/>
      <c r="AN166" s="17"/>
      <c r="AO166" s="17"/>
      <c r="AP166" s="17"/>
      <c r="AQ166" s="17"/>
    </row>
    <row r="167" spans="2:43" ht="15.95" hidden="1" customHeight="1" x14ac:dyDescent="0.25">
      <c r="B167" s="754"/>
      <c r="C167" s="17"/>
      <c r="D167" s="17"/>
      <c r="E167" s="17"/>
      <c r="F167" s="17"/>
      <c r="G167" s="17"/>
      <c r="H167" s="17"/>
      <c r="I167" s="17"/>
      <c r="J167" s="17"/>
      <c r="K167" s="17"/>
      <c r="L167" s="17"/>
      <c r="M167" s="17"/>
      <c r="N167" s="17"/>
      <c r="O167" s="17"/>
      <c r="P167" s="17"/>
      <c r="Q167" s="17"/>
      <c r="R167" s="17"/>
      <c r="S167" s="17"/>
      <c r="T167" s="17"/>
      <c r="U167" s="17"/>
      <c r="V167" s="17"/>
      <c r="W167" s="17"/>
      <c r="X167" s="17"/>
      <c r="Y167" s="17"/>
      <c r="Z167" s="17"/>
      <c r="AA167" s="17"/>
      <c r="AB167" s="17"/>
      <c r="AC167" s="17"/>
      <c r="AD167" s="17"/>
      <c r="AE167" s="17"/>
      <c r="AF167" s="17"/>
      <c r="AG167" s="17"/>
      <c r="AH167" s="17"/>
      <c r="AI167" s="17"/>
      <c r="AJ167" s="17"/>
      <c r="AK167" s="17"/>
      <c r="AL167" s="17"/>
      <c r="AM167" s="17"/>
      <c r="AN167" s="17"/>
      <c r="AO167" s="17"/>
      <c r="AP167" s="17"/>
      <c r="AQ167" s="17"/>
    </row>
    <row r="168" spans="2:43" ht="15.95" hidden="1" customHeight="1" x14ac:dyDescent="0.25">
      <c r="B168" s="754">
        <v>77</v>
      </c>
      <c r="C168" s="17"/>
      <c r="D168" s="17"/>
      <c r="E168" s="17"/>
      <c r="F168" s="17"/>
      <c r="G168" s="17"/>
      <c r="H168" s="17"/>
      <c r="I168" s="17"/>
      <c r="J168" s="17"/>
      <c r="K168" s="17"/>
      <c r="L168" s="17"/>
      <c r="M168" s="17"/>
      <c r="N168" s="17"/>
      <c r="O168" s="17"/>
      <c r="P168" s="17"/>
      <c r="Q168" s="17"/>
      <c r="R168" s="17"/>
      <c r="S168" s="17"/>
      <c r="T168" s="17"/>
      <c r="U168" s="17"/>
      <c r="V168" s="17"/>
      <c r="W168" s="17"/>
      <c r="X168" s="17"/>
      <c r="Y168" s="17"/>
      <c r="Z168" s="17"/>
      <c r="AA168" s="17"/>
      <c r="AB168" s="17"/>
      <c r="AC168" s="17"/>
      <c r="AD168" s="17"/>
      <c r="AE168" s="17"/>
      <c r="AF168" s="17"/>
      <c r="AG168" s="17"/>
      <c r="AH168" s="17"/>
      <c r="AI168" s="17"/>
      <c r="AJ168" s="17"/>
      <c r="AK168" s="17"/>
      <c r="AL168" s="17"/>
      <c r="AM168" s="17"/>
      <c r="AN168" s="17"/>
      <c r="AO168" s="17"/>
      <c r="AP168" s="17"/>
      <c r="AQ168" s="17"/>
    </row>
    <row r="169" spans="2:43" ht="15.95" hidden="1" customHeight="1" x14ac:dyDescent="0.25">
      <c r="B169" s="754"/>
      <c r="C169" s="17"/>
      <c r="D169" s="17"/>
      <c r="E169" s="17"/>
      <c r="F169" s="17"/>
      <c r="G169" s="17"/>
      <c r="H169" s="17"/>
      <c r="I169" s="17"/>
      <c r="J169" s="17"/>
      <c r="K169" s="17"/>
      <c r="L169" s="17"/>
      <c r="M169" s="17"/>
      <c r="N169" s="17"/>
      <c r="O169" s="17"/>
      <c r="P169" s="17"/>
      <c r="Q169" s="17"/>
      <c r="R169" s="17"/>
      <c r="S169" s="17"/>
      <c r="T169" s="17"/>
      <c r="U169" s="17"/>
      <c r="V169" s="17"/>
      <c r="W169" s="17"/>
      <c r="X169" s="17"/>
      <c r="Y169" s="17"/>
      <c r="Z169" s="17"/>
      <c r="AA169" s="17"/>
      <c r="AB169" s="17"/>
      <c r="AC169" s="17"/>
      <c r="AD169" s="17"/>
      <c r="AE169" s="17"/>
      <c r="AF169" s="17"/>
      <c r="AG169" s="17"/>
      <c r="AH169" s="17"/>
      <c r="AI169" s="17"/>
      <c r="AJ169" s="17"/>
      <c r="AK169" s="17"/>
      <c r="AL169" s="17"/>
      <c r="AM169" s="17"/>
      <c r="AN169" s="17"/>
      <c r="AO169" s="17"/>
      <c r="AP169" s="17"/>
      <c r="AQ169" s="17"/>
    </row>
    <row r="170" spans="2:43" ht="15.95" hidden="1" customHeight="1" x14ac:dyDescent="0.25">
      <c r="B170" s="754">
        <v>78</v>
      </c>
      <c r="C170" s="17"/>
      <c r="D170" s="17"/>
      <c r="E170" s="17"/>
      <c r="F170" s="17"/>
      <c r="G170" s="17"/>
      <c r="H170" s="17"/>
      <c r="I170" s="17"/>
      <c r="J170" s="17"/>
      <c r="K170" s="17"/>
      <c r="L170" s="17"/>
      <c r="M170" s="17"/>
      <c r="N170" s="17"/>
      <c r="O170" s="17"/>
      <c r="P170" s="17"/>
      <c r="Q170" s="17"/>
      <c r="R170" s="17"/>
      <c r="S170" s="17"/>
      <c r="T170" s="17"/>
      <c r="U170" s="17"/>
      <c r="V170" s="17"/>
      <c r="W170" s="17"/>
      <c r="X170" s="17"/>
      <c r="Y170" s="17"/>
      <c r="Z170" s="17"/>
      <c r="AA170" s="17"/>
      <c r="AB170" s="17"/>
      <c r="AC170" s="17"/>
      <c r="AD170" s="17"/>
      <c r="AE170" s="17"/>
      <c r="AF170" s="17"/>
      <c r="AG170" s="17"/>
      <c r="AH170" s="17"/>
      <c r="AI170" s="17"/>
      <c r="AJ170" s="17"/>
      <c r="AK170" s="17"/>
      <c r="AL170" s="17"/>
      <c r="AM170" s="17"/>
      <c r="AN170" s="17"/>
      <c r="AO170" s="17"/>
      <c r="AP170" s="17"/>
      <c r="AQ170" s="17"/>
    </row>
    <row r="171" spans="2:43" ht="15.95" hidden="1" customHeight="1" x14ac:dyDescent="0.25">
      <c r="B171" s="754"/>
      <c r="C171" s="17"/>
      <c r="D171" s="17"/>
      <c r="E171" s="17"/>
      <c r="F171" s="17"/>
      <c r="G171" s="17"/>
      <c r="H171" s="17"/>
      <c r="I171" s="17"/>
      <c r="J171" s="17"/>
      <c r="K171" s="17"/>
      <c r="L171" s="17"/>
      <c r="M171" s="17"/>
      <c r="N171" s="17"/>
      <c r="O171" s="17"/>
      <c r="P171" s="17"/>
      <c r="Q171" s="17"/>
      <c r="R171" s="17"/>
      <c r="S171" s="17"/>
      <c r="T171" s="17"/>
      <c r="U171" s="17"/>
      <c r="V171" s="17"/>
      <c r="W171" s="17"/>
      <c r="X171" s="17"/>
      <c r="Y171" s="17"/>
      <c r="Z171" s="17"/>
      <c r="AA171" s="17"/>
      <c r="AB171" s="17"/>
      <c r="AC171" s="17"/>
      <c r="AD171" s="17"/>
      <c r="AE171" s="17"/>
      <c r="AF171" s="17"/>
      <c r="AG171" s="17"/>
      <c r="AH171" s="17"/>
      <c r="AI171" s="17"/>
      <c r="AJ171" s="17"/>
      <c r="AK171" s="17"/>
      <c r="AL171" s="17"/>
      <c r="AM171" s="17"/>
      <c r="AN171" s="17"/>
      <c r="AO171" s="17"/>
      <c r="AP171" s="17"/>
      <c r="AQ171" s="17"/>
    </row>
    <row r="172" spans="2:43" ht="15.95" hidden="1" customHeight="1" x14ac:dyDescent="0.25">
      <c r="B172" s="754">
        <v>79</v>
      </c>
      <c r="C172" s="17"/>
      <c r="D172" s="17"/>
      <c r="E172" s="17"/>
      <c r="F172" s="17"/>
      <c r="G172" s="17"/>
      <c r="H172" s="17"/>
      <c r="I172" s="17"/>
      <c r="J172" s="17"/>
      <c r="K172" s="17"/>
      <c r="L172" s="17"/>
      <c r="M172" s="17"/>
      <c r="N172" s="17"/>
      <c r="O172" s="17"/>
      <c r="P172" s="17"/>
      <c r="Q172" s="17"/>
      <c r="R172" s="17"/>
      <c r="S172" s="17"/>
      <c r="T172" s="17"/>
      <c r="U172" s="17"/>
      <c r="V172" s="17"/>
      <c r="W172" s="17"/>
      <c r="X172" s="17"/>
      <c r="Y172" s="17"/>
      <c r="Z172" s="17"/>
      <c r="AA172" s="17"/>
      <c r="AB172" s="17"/>
      <c r="AC172" s="17"/>
      <c r="AD172" s="17"/>
      <c r="AE172" s="17"/>
      <c r="AF172" s="17"/>
      <c r="AG172" s="17"/>
      <c r="AH172" s="17"/>
      <c r="AI172" s="17"/>
      <c r="AJ172" s="17"/>
      <c r="AK172" s="17"/>
      <c r="AL172" s="17"/>
      <c r="AM172" s="17"/>
      <c r="AN172" s="17"/>
      <c r="AO172" s="17"/>
      <c r="AP172" s="17"/>
      <c r="AQ172" s="17"/>
    </row>
    <row r="173" spans="2:43" ht="15.95" hidden="1" customHeight="1" x14ac:dyDescent="0.25">
      <c r="B173" s="754"/>
      <c r="C173" s="17"/>
      <c r="D173" s="17"/>
      <c r="E173" s="17"/>
      <c r="F173" s="17"/>
      <c r="G173" s="17"/>
      <c r="H173" s="17"/>
      <c r="I173" s="17"/>
      <c r="J173" s="17"/>
      <c r="K173" s="17"/>
      <c r="L173" s="17"/>
      <c r="M173" s="17"/>
      <c r="N173" s="17"/>
      <c r="O173" s="17"/>
      <c r="P173" s="17"/>
      <c r="Q173" s="17"/>
      <c r="R173" s="17"/>
      <c r="S173" s="17"/>
      <c r="T173" s="17"/>
      <c r="U173" s="17"/>
      <c r="V173" s="17"/>
      <c r="W173" s="17"/>
      <c r="X173" s="17"/>
      <c r="Y173" s="17"/>
      <c r="Z173" s="17"/>
      <c r="AA173" s="17"/>
      <c r="AB173" s="17"/>
      <c r="AC173" s="17"/>
      <c r="AD173" s="17"/>
      <c r="AE173" s="17"/>
      <c r="AF173" s="17"/>
      <c r="AG173" s="17"/>
      <c r="AH173" s="17"/>
      <c r="AI173" s="17"/>
      <c r="AJ173" s="17"/>
      <c r="AK173" s="17"/>
      <c r="AL173" s="17"/>
      <c r="AM173" s="17"/>
      <c r="AN173" s="17"/>
      <c r="AO173" s="17"/>
      <c r="AP173" s="17"/>
      <c r="AQ173" s="17"/>
    </row>
    <row r="174" spans="2:43" ht="15.95" hidden="1" customHeight="1" x14ac:dyDescent="0.25">
      <c r="B174" s="754">
        <v>80</v>
      </c>
      <c r="C174" s="17"/>
      <c r="D174" s="17"/>
      <c r="E174" s="17"/>
      <c r="F174" s="17"/>
      <c r="G174" s="17"/>
      <c r="H174" s="17"/>
      <c r="I174" s="17"/>
      <c r="J174" s="17"/>
      <c r="K174" s="17"/>
      <c r="L174" s="17"/>
      <c r="M174" s="17"/>
      <c r="N174" s="17"/>
      <c r="O174" s="17"/>
      <c r="P174" s="17"/>
      <c r="Q174" s="17"/>
      <c r="R174" s="17"/>
      <c r="S174" s="17"/>
      <c r="T174" s="17"/>
      <c r="U174" s="17"/>
      <c r="V174" s="17"/>
      <c r="W174" s="17"/>
      <c r="X174" s="17"/>
      <c r="Y174" s="17"/>
      <c r="Z174" s="17"/>
      <c r="AA174" s="17"/>
      <c r="AB174" s="17"/>
      <c r="AC174" s="17"/>
      <c r="AD174" s="17"/>
      <c r="AE174" s="17"/>
      <c r="AF174" s="17"/>
      <c r="AG174" s="17"/>
      <c r="AH174" s="17"/>
      <c r="AI174" s="17"/>
      <c r="AJ174" s="17"/>
      <c r="AK174" s="17"/>
      <c r="AL174" s="17"/>
      <c r="AM174" s="17"/>
      <c r="AN174" s="17"/>
      <c r="AO174" s="17"/>
      <c r="AP174" s="17"/>
      <c r="AQ174" s="17"/>
    </row>
    <row r="175" spans="2:43" ht="15.95" hidden="1" customHeight="1" x14ac:dyDescent="0.25">
      <c r="B175" s="754"/>
      <c r="C175" s="17"/>
      <c r="D175" s="17"/>
      <c r="E175" s="17"/>
      <c r="F175" s="17"/>
      <c r="G175" s="17"/>
      <c r="H175" s="17"/>
      <c r="I175" s="17"/>
      <c r="J175" s="17"/>
      <c r="K175" s="17"/>
      <c r="L175" s="17"/>
      <c r="M175" s="17"/>
      <c r="N175" s="17"/>
      <c r="O175" s="17"/>
      <c r="P175" s="17"/>
      <c r="Q175" s="17"/>
      <c r="R175" s="17"/>
      <c r="S175" s="17"/>
      <c r="T175" s="17"/>
      <c r="U175" s="17"/>
      <c r="V175" s="17"/>
      <c r="W175" s="17"/>
      <c r="X175" s="17"/>
      <c r="Y175" s="17"/>
      <c r="Z175" s="17"/>
      <c r="AA175" s="17"/>
      <c r="AB175" s="17"/>
      <c r="AC175" s="17"/>
      <c r="AD175" s="17"/>
      <c r="AE175" s="17"/>
      <c r="AF175" s="17"/>
      <c r="AG175" s="17"/>
      <c r="AH175" s="17"/>
      <c r="AI175" s="17"/>
      <c r="AJ175" s="17"/>
      <c r="AK175" s="17"/>
      <c r="AL175" s="17"/>
      <c r="AM175" s="17"/>
      <c r="AN175" s="17"/>
      <c r="AO175" s="17"/>
      <c r="AP175" s="17"/>
      <c r="AQ175" s="17"/>
    </row>
    <row r="176" spans="2:43" ht="15.95" hidden="1" customHeight="1" x14ac:dyDescent="0.25">
      <c r="B176" s="754">
        <v>81</v>
      </c>
      <c r="C176" s="17"/>
      <c r="D176" s="17"/>
      <c r="E176" s="17"/>
      <c r="F176" s="17"/>
      <c r="G176" s="17"/>
      <c r="H176" s="17"/>
      <c r="I176" s="17"/>
      <c r="J176" s="17"/>
      <c r="K176" s="17"/>
      <c r="L176" s="17"/>
      <c r="M176" s="17"/>
      <c r="N176" s="17"/>
      <c r="O176" s="17"/>
      <c r="P176" s="17"/>
      <c r="Q176" s="17"/>
      <c r="R176" s="17"/>
      <c r="S176" s="17"/>
      <c r="T176" s="17"/>
      <c r="U176" s="17"/>
      <c r="V176" s="17"/>
      <c r="W176" s="17"/>
      <c r="X176" s="17"/>
      <c r="Y176" s="17"/>
      <c r="Z176" s="17"/>
      <c r="AA176" s="17"/>
      <c r="AB176" s="17"/>
      <c r="AC176" s="17"/>
      <c r="AD176" s="17"/>
      <c r="AE176" s="17"/>
      <c r="AF176" s="17"/>
      <c r="AG176" s="17"/>
      <c r="AH176" s="17"/>
      <c r="AI176" s="17"/>
      <c r="AJ176" s="17"/>
      <c r="AK176" s="17"/>
      <c r="AL176" s="17"/>
      <c r="AM176" s="17"/>
      <c r="AN176" s="17"/>
      <c r="AO176" s="17"/>
      <c r="AP176" s="17"/>
      <c r="AQ176" s="17"/>
    </row>
    <row r="177" spans="2:43" ht="15.95" hidden="1" customHeight="1" x14ac:dyDescent="0.25">
      <c r="B177" s="754"/>
      <c r="C177" s="17"/>
      <c r="D177" s="17"/>
      <c r="E177" s="17"/>
      <c r="F177" s="17"/>
      <c r="G177" s="17"/>
      <c r="H177" s="17"/>
      <c r="I177" s="17"/>
      <c r="J177" s="17"/>
      <c r="K177" s="17"/>
      <c r="L177" s="17"/>
      <c r="M177" s="17"/>
      <c r="N177" s="17"/>
      <c r="O177" s="17"/>
      <c r="P177" s="17"/>
      <c r="Q177" s="17"/>
      <c r="R177" s="17"/>
      <c r="S177" s="17"/>
      <c r="T177" s="17"/>
      <c r="U177" s="17"/>
      <c r="V177" s="17"/>
      <c r="W177" s="17"/>
      <c r="X177" s="17"/>
      <c r="Y177" s="17"/>
      <c r="Z177" s="17"/>
      <c r="AA177" s="17"/>
      <c r="AB177" s="17"/>
      <c r="AC177" s="17"/>
      <c r="AD177" s="17"/>
      <c r="AE177" s="17"/>
      <c r="AF177" s="17"/>
      <c r="AG177" s="17"/>
      <c r="AH177" s="17"/>
      <c r="AI177" s="17"/>
      <c r="AJ177" s="17"/>
      <c r="AK177" s="17"/>
      <c r="AL177" s="17"/>
      <c r="AM177" s="17"/>
      <c r="AN177" s="17"/>
      <c r="AO177" s="17"/>
      <c r="AP177" s="17"/>
      <c r="AQ177" s="17"/>
    </row>
    <row r="178" spans="2:43" ht="15.95" hidden="1" customHeight="1" x14ac:dyDescent="0.25">
      <c r="B178" s="754">
        <v>82</v>
      </c>
      <c r="C178" s="17"/>
      <c r="D178" s="17"/>
      <c r="E178" s="17"/>
      <c r="F178" s="17"/>
      <c r="G178" s="17"/>
      <c r="H178" s="17"/>
      <c r="I178" s="17"/>
      <c r="J178" s="17"/>
      <c r="K178" s="17"/>
      <c r="L178" s="17"/>
      <c r="M178" s="17"/>
      <c r="N178" s="17"/>
      <c r="O178" s="17"/>
      <c r="P178" s="17"/>
      <c r="Q178" s="17"/>
      <c r="R178" s="17"/>
      <c r="S178" s="17"/>
      <c r="T178" s="17"/>
      <c r="U178" s="17"/>
      <c r="V178" s="17"/>
      <c r="W178" s="17"/>
      <c r="X178" s="17"/>
      <c r="Y178" s="17"/>
      <c r="Z178" s="17"/>
      <c r="AA178" s="17"/>
      <c r="AB178" s="17"/>
      <c r="AC178" s="17"/>
      <c r="AD178" s="17"/>
      <c r="AE178" s="17"/>
      <c r="AF178" s="17"/>
      <c r="AG178" s="17"/>
      <c r="AH178" s="17"/>
      <c r="AI178" s="17"/>
      <c r="AJ178" s="17"/>
      <c r="AK178" s="17"/>
      <c r="AL178" s="17"/>
      <c r="AM178" s="17"/>
      <c r="AN178" s="17"/>
      <c r="AO178" s="17"/>
      <c r="AP178" s="17"/>
      <c r="AQ178" s="17"/>
    </row>
    <row r="179" spans="2:43" ht="15.95" hidden="1" customHeight="1" x14ac:dyDescent="0.25">
      <c r="B179" s="754"/>
      <c r="C179" s="17"/>
      <c r="D179" s="17"/>
      <c r="E179" s="17"/>
      <c r="F179" s="17"/>
      <c r="G179" s="17"/>
      <c r="H179" s="17"/>
      <c r="I179" s="17"/>
      <c r="J179" s="17"/>
      <c r="K179" s="17"/>
      <c r="L179" s="17"/>
      <c r="M179" s="17"/>
      <c r="N179" s="17"/>
      <c r="O179" s="17"/>
      <c r="P179" s="17"/>
      <c r="Q179" s="17"/>
      <c r="R179" s="17"/>
      <c r="S179" s="17"/>
      <c r="T179" s="17"/>
      <c r="U179" s="17"/>
      <c r="V179" s="17"/>
      <c r="W179" s="17"/>
      <c r="X179" s="17"/>
      <c r="Y179" s="17"/>
      <c r="Z179" s="17"/>
      <c r="AA179" s="17"/>
      <c r="AB179" s="17"/>
      <c r="AC179" s="17"/>
      <c r="AD179" s="17"/>
      <c r="AE179" s="17"/>
      <c r="AF179" s="17"/>
      <c r="AG179" s="17"/>
      <c r="AH179" s="17"/>
      <c r="AI179" s="17"/>
      <c r="AJ179" s="17"/>
      <c r="AK179" s="17"/>
      <c r="AL179" s="17"/>
      <c r="AM179" s="17"/>
      <c r="AN179" s="17"/>
      <c r="AO179" s="17"/>
      <c r="AP179" s="17"/>
      <c r="AQ179" s="17"/>
    </row>
    <row r="180" spans="2:43" ht="15.95" hidden="1" customHeight="1" x14ac:dyDescent="0.25">
      <c r="B180" s="754">
        <v>83</v>
      </c>
      <c r="C180" s="17"/>
      <c r="D180" s="17"/>
      <c r="E180" s="17"/>
      <c r="F180" s="17"/>
      <c r="G180" s="17"/>
      <c r="H180" s="17"/>
      <c r="I180" s="17"/>
      <c r="J180" s="17"/>
      <c r="K180" s="17"/>
      <c r="L180" s="17"/>
      <c r="M180" s="17"/>
      <c r="N180" s="17"/>
      <c r="O180" s="17"/>
      <c r="P180" s="17"/>
      <c r="Q180" s="17"/>
      <c r="R180" s="17"/>
      <c r="S180" s="17"/>
      <c r="T180" s="17"/>
      <c r="U180" s="17"/>
      <c r="V180" s="17"/>
      <c r="W180" s="17"/>
      <c r="X180" s="17"/>
      <c r="Y180" s="17"/>
      <c r="Z180" s="17"/>
      <c r="AA180" s="17"/>
      <c r="AB180" s="17"/>
      <c r="AC180" s="17"/>
      <c r="AD180" s="17"/>
      <c r="AE180" s="17"/>
      <c r="AF180" s="17"/>
      <c r="AG180" s="17"/>
      <c r="AH180" s="17"/>
      <c r="AI180" s="17"/>
      <c r="AJ180" s="17"/>
      <c r="AK180" s="17"/>
      <c r="AL180" s="17"/>
      <c r="AM180" s="17"/>
      <c r="AN180" s="17"/>
      <c r="AO180" s="17"/>
      <c r="AP180" s="17"/>
      <c r="AQ180" s="17"/>
    </row>
    <row r="181" spans="2:43" ht="15.95" hidden="1" customHeight="1" x14ac:dyDescent="0.25">
      <c r="B181" s="754"/>
      <c r="C181" s="17"/>
      <c r="D181" s="17"/>
      <c r="E181" s="17"/>
      <c r="F181" s="17"/>
      <c r="G181" s="17"/>
      <c r="H181" s="17"/>
      <c r="I181" s="17"/>
      <c r="J181" s="17"/>
      <c r="K181" s="17"/>
      <c r="L181" s="17"/>
      <c r="M181" s="17"/>
      <c r="N181" s="17"/>
      <c r="O181" s="17"/>
      <c r="P181" s="17"/>
      <c r="Q181" s="17"/>
      <c r="R181" s="17"/>
      <c r="S181" s="17"/>
      <c r="T181" s="17"/>
      <c r="U181" s="17"/>
      <c r="V181" s="17"/>
      <c r="W181" s="17"/>
      <c r="X181" s="17"/>
      <c r="Y181" s="17"/>
      <c r="Z181" s="17"/>
      <c r="AA181" s="17"/>
      <c r="AB181" s="17"/>
      <c r="AC181" s="17"/>
      <c r="AD181" s="17"/>
      <c r="AE181" s="17"/>
      <c r="AF181" s="17"/>
      <c r="AG181" s="17"/>
      <c r="AH181" s="17"/>
      <c r="AI181" s="17"/>
      <c r="AJ181" s="17"/>
      <c r="AK181" s="17"/>
      <c r="AL181" s="17"/>
      <c r="AM181" s="17"/>
      <c r="AN181" s="17"/>
      <c r="AO181" s="17"/>
      <c r="AP181" s="17"/>
      <c r="AQ181" s="17"/>
    </row>
    <row r="182" spans="2:43" ht="15.95" hidden="1" customHeight="1" x14ac:dyDescent="0.25">
      <c r="B182" s="754">
        <v>84</v>
      </c>
      <c r="C182" s="17"/>
      <c r="D182" s="17"/>
      <c r="E182" s="17"/>
      <c r="F182" s="17"/>
      <c r="G182" s="17"/>
      <c r="H182" s="17"/>
      <c r="I182" s="17"/>
      <c r="J182" s="17"/>
      <c r="K182" s="17"/>
      <c r="L182" s="17"/>
      <c r="M182" s="17"/>
      <c r="N182" s="17"/>
      <c r="O182" s="17"/>
      <c r="P182" s="17"/>
      <c r="Q182" s="17"/>
      <c r="R182" s="17"/>
      <c r="S182" s="17"/>
      <c r="T182" s="17"/>
      <c r="U182" s="17"/>
      <c r="V182" s="17"/>
      <c r="W182" s="17"/>
      <c r="X182" s="17"/>
      <c r="Y182" s="17"/>
      <c r="Z182" s="17"/>
      <c r="AA182" s="17"/>
      <c r="AB182" s="17"/>
      <c r="AC182" s="17"/>
      <c r="AD182" s="17"/>
      <c r="AE182" s="17"/>
      <c r="AF182" s="17"/>
      <c r="AG182" s="17"/>
      <c r="AH182" s="17"/>
      <c r="AI182" s="17"/>
      <c r="AJ182" s="17"/>
      <c r="AK182" s="17"/>
      <c r="AL182" s="17"/>
      <c r="AM182" s="17"/>
      <c r="AN182" s="17"/>
      <c r="AO182" s="17"/>
      <c r="AP182" s="17"/>
      <c r="AQ182" s="17"/>
    </row>
    <row r="183" spans="2:43" ht="15.95" hidden="1" customHeight="1" x14ac:dyDescent="0.25">
      <c r="B183" s="754"/>
      <c r="C183" s="17"/>
      <c r="D183" s="17"/>
      <c r="E183" s="17"/>
      <c r="F183" s="17"/>
      <c r="G183" s="17"/>
      <c r="H183" s="17"/>
      <c r="I183" s="17"/>
      <c r="J183" s="17"/>
      <c r="K183" s="17"/>
      <c r="L183" s="17"/>
      <c r="M183" s="17"/>
      <c r="N183" s="17"/>
      <c r="O183" s="17"/>
      <c r="P183" s="17"/>
      <c r="Q183" s="17"/>
      <c r="R183" s="17"/>
      <c r="S183" s="17"/>
      <c r="T183" s="17"/>
      <c r="U183" s="17"/>
      <c r="V183" s="17"/>
      <c r="W183" s="17"/>
      <c r="X183" s="17"/>
      <c r="Y183" s="17"/>
      <c r="Z183" s="17"/>
      <c r="AA183" s="17"/>
      <c r="AB183" s="17"/>
      <c r="AC183" s="17"/>
      <c r="AD183" s="17"/>
      <c r="AE183" s="17"/>
      <c r="AF183" s="17"/>
      <c r="AG183" s="17"/>
      <c r="AH183" s="17"/>
      <c r="AI183" s="17"/>
      <c r="AJ183" s="17"/>
      <c r="AK183" s="17"/>
      <c r="AL183" s="17"/>
      <c r="AM183" s="17"/>
      <c r="AN183" s="17"/>
      <c r="AO183" s="17"/>
      <c r="AP183" s="17"/>
      <c r="AQ183" s="17"/>
    </row>
    <row r="184" spans="2:43" ht="15.95" hidden="1" customHeight="1" x14ac:dyDescent="0.25">
      <c r="B184" s="754">
        <v>85</v>
      </c>
      <c r="C184" s="17"/>
      <c r="D184" s="17"/>
      <c r="E184" s="17"/>
      <c r="F184" s="17"/>
      <c r="G184" s="17"/>
      <c r="H184" s="17"/>
      <c r="I184" s="17"/>
      <c r="J184" s="17"/>
      <c r="K184" s="17"/>
      <c r="L184" s="17"/>
      <c r="M184" s="17"/>
      <c r="N184" s="17"/>
      <c r="O184" s="17"/>
      <c r="P184" s="17"/>
      <c r="Q184" s="17"/>
      <c r="R184" s="17"/>
      <c r="S184" s="17"/>
      <c r="T184" s="17"/>
      <c r="U184" s="17"/>
      <c r="V184" s="17"/>
      <c r="W184" s="17"/>
      <c r="X184" s="17"/>
      <c r="Y184" s="17"/>
      <c r="Z184" s="17"/>
      <c r="AA184" s="17"/>
      <c r="AB184" s="17"/>
      <c r="AC184" s="17"/>
      <c r="AD184" s="17"/>
      <c r="AE184" s="17"/>
      <c r="AF184" s="17"/>
      <c r="AG184" s="17"/>
      <c r="AH184" s="17"/>
      <c r="AI184" s="17"/>
      <c r="AJ184" s="17"/>
      <c r="AK184" s="17"/>
      <c r="AL184" s="17"/>
      <c r="AM184" s="17"/>
      <c r="AN184" s="17"/>
      <c r="AO184" s="17"/>
      <c r="AP184" s="17"/>
      <c r="AQ184" s="17"/>
    </row>
    <row r="185" spans="2:43" ht="15.95" hidden="1" customHeight="1" x14ac:dyDescent="0.25">
      <c r="B185" s="754"/>
      <c r="C185" s="17"/>
      <c r="D185" s="17"/>
      <c r="E185" s="17"/>
      <c r="F185" s="17"/>
      <c r="G185" s="17"/>
      <c r="H185" s="17"/>
      <c r="I185" s="17"/>
      <c r="J185" s="17"/>
      <c r="K185" s="17"/>
      <c r="L185" s="17"/>
      <c r="M185" s="17"/>
      <c r="N185" s="17"/>
      <c r="O185" s="17"/>
      <c r="P185" s="17"/>
      <c r="Q185" s="17"/>
      <c r="R185" s="17"/>
      <c r="S185" s="17"/>
      <c r="T185" s="17"/>
      <c r="U185" s="17"/>
      <c r="V185" s="17"/>
      <c r="W185" s="17"/>
      <c r="X185" s="17"/>
      <c r="Y185" s="17"/>
      <c r="Z185" s="17"/>
      <c r="AA185" s="17"/>
      <c r="AB185" s="17"/>
      <c r="AC185" s="17"/>
      <c r="AD185" s="17"/>
      <c r="AE185" s="17"/>
      <c r="AF185" s="17"/>
      <c r="AG185" s="17"/>
      <c r="AH185" s="17"/>
      <c r="AI185" s="17"/>
      <c r="AJ185" s="17"/>
      <c r="AK185" s="17"/>
      <c r="AL185" s="17"/>
      <c r="AM185" s="17"/>
      <c r="AN185" s="17"/>
      <c r="AO185" s="17"/>
      <c r="AP185" s="17"/>
      <c r="AQ185" s="17"/>
    </row>
    <row r="186" spans="2:43" ht="15.95" hidden="1" customHeight="1" x14ac:dyDescent="0.25">
      <c r="B186" s="754">
        <v>86</v>
      </c>
      <c r="C186" s="17"/>
      <c r="D186" s="17"/>
      <c r="E186" s="17"/>
      <c r="F186" s="17"/>
      <c r="G186" s="17"/>
      <c r="H186" s="17"/>
      <c r="I186" s="17"/>
      <c r="J186" s="17"/>
      <c r="K186" s="17"/>
      <c r="L186" s="17"/>
      <c r="M186" s="17"/>
      <c r="N186" s="17"/>
      <c r="O186" s="17"/>
      <c r="P186" s="17"/>
      <c r="Q186" s="17"/>
      <c r="R186" s="17"/>
      <c r="S186" s="17"/>
      <c r="T186" s="17"/>
      <c r="U186" s="17"/>
      <c r="V186" s="17"/>
      <c r="W186" s="17"/>
      <c r="X186" s="17"/>
      <c r="Y186" s="17"/>
      <c r="Z186" s="17"/>
      <c r="AA186" s="17"/>
      <c r="AB186" s="17"/>
      <c r="AC186" s="17"/>
      <c r="AD186" s="17"/>
      <c r="AE186" s="17"/>
      <c r="AF186" s="17"/>
      <c r="AG186" s="17"/>
      <c r="AH186" s="17"/>
      <c r="AI186" s="17"/>
      <c r="AJ186" s="17"/>
      <c r="AK186" s="17"/>
      <c r="AL186" s="17"/>
      <c r="AM186" s="17"/>
      <c r="AN186" s="17"/>
      <c r="AO186" s="17"/>
      <c r="AP186" s="17"/>
      <c r="AQ186" s="17"/>
    </row>
    <row r="187" spans="2:43" ht="15.95" hidden="1" customHeight="1" x14ac:dyDescent="0.25">
      <c r="B187" s="754"/>
      <c r="C187" s="17"/>
      <c r="D187" s="17"/>
      <c r="E187" s="17"/>
      <c r="F187" s="17"/>
      <c r="G187" s="17"/>
      <c r="H187" s="17"/>
      <c r="I187" s="17"/>
      <c r="J187" s="17"/>
      <c r="K187" s="17"/>
      <c r="L187" s="17"/>
      <c r="M187" s="17"/>
      <c r="N187" s="17"/>
      <c r="O187" s="17"/>
      <c r="P187" s="17"/>
      <c r="Q187" s="17"/>
      <c r="R187" s="17"/>
      <c r="S187" s="17"/>
      <c r="T187" s="17"/>
      <c r="U187" s="17"/>
      <c r="V187" s="17"/>
      <c r="W187" s="17"/>
      <c r="X187" s="17"/>
      <c r="Y187" s="17"/>
      <c r="Z187" s="17"/>
      <c r="AA187" s="17"/>
      <c r="AB187" s="17"/>
      <c r="AC187" s="17"/>
      <c r="AD187" s="17"/>
      <c r="AE187" s="17"/>
      <c r="AF187" s="17"/>
      <c r="AG187" s="17"/>
      <c r="AH187" s="17"/>
      <c r="AI187" s="17"/>
      <c r="AJ187" s="17"/>
      <c r="AK187" s="17"/>
      <c r="AL187" s="17"/>
      <c r="AM187" s="17"/>
      <c r="AN187" s="17"/>
      <c r="AO187" s="17"/>
      <c r="AP187" s="17"/>
      <c r="AQ187" s="17"/>
    </row>
    <row r="188" spans="2:43" ht="15.95" hidden="1" customHeight="1" x14ac:dyDescent="0.25">
      <c r="B188" s="754">
        <v>87</v>
      </c>
      <c r="C188" s="17"/>
      <c r="D188" s="17"/>
      <c r="E188" s="17"/>
      <c r="F188" s="17"/>
      <c r="G188" s="17"/>
      <c r="H188" s="17"/>
      <c r="I188" s="17"/>
      <c r="J188" s="17"/>
      <c r="K188" s="17"/>
      <c r="L188" s="17"/>
      <c r="M188" s="17"/>
      <c r="N188" s="17"/>
      <c r="O188" s="17"/>
      <c r="P188" s="17"/>
      <c r="Q188" s="17"/>
      <c r="R188" s="17"/>
      <c r="S188" s="17"/>
      <c r="T188" s="17"/>
      <c r="U188" s="17"/>
      <c r="V188" s="17"/>
      <c r="W188" s="17"/>
      <c r="X188" s="17"/>
      <c r="Y188" s="17"/>
      <c r="Z188" s="17"/>
      <c r="AA188" s="17"/>
      <c r="AB188" s="17"/>
      <c r="AC188" s="17"/>
      <c r="AD188" s="17"/>
      <c r="AE188" s="17"/>
      <c r="AF188" s="17"/>
      <c r="AG188" s="17"/>
      <c r="AH188" s="17"/>
      <c r="AI188" s="17"/>
      <c r="AJ188" s="17"/>
      <c r="AK188" s="17"/>
      <c r="AL188" s="17"/>
      <c r="AM188" s="17"/>
      <c r="AN188" s="17"/>
      <c r="AO188" s="17"/>
      <c r="AP188" s="17"/>
      <c r="AQ188" s="17"/>
    </row>
    <row r="189" spans="2:43" ht="15.95" hidden="1" customHeight="1" x14ac:dyDescent="0.25">
      <c r="B189" s="754"/>
      <c r="C189" s="17"/>
      <c r="D189" s="17"/>
      <c r="E189" s="17"/>
      <c r="F189" s="17"/>
      <c r="G189" s="17"/>
      <c r="H189" s="17"/>
      <c r="I189" s="17"/>
      <c r="J189" s="17"/>
      <c r="K189" s="17"/>
      <c r="L189" s="17"/>
      <c r="M189" s="17"/>
      <c r="N189" s="17"/>
      <c r="O189" s="17"/>
      <c r="P189" s="17"/>
      <c r="Q189" s="17"/>
      <c r="R189" s="17"/>
      <c r="S189" s="17"/>
      <c r="T189" s="17"/>
      <c r="U189" s="17"/>
      <c r="V189" s="17"/>
      <c r="W189" s="17"/>
      <c r="X189" s="17"/>
      <c r="Y189" s="17"/>
      <c r="Z189" s="17"/>
      <c r="AA189" s="17"/>
      <c r="AB189" s="17"/>
      <c r="AC189" s="17"/>
      <c r="AD189" s="17"/>
      <c r="AE189" s="17"/>
      <c r="AF189" s="17"/>
      <c r="AG189" s="17"/>
      <c r="AH189" s="17"/>
      <c r="AI189" s="17"/>
      <c r="AJ189" s="17"/>
      <c r="AK189" s="17"/>
      <c r="AL189" s="17"/>
      <c r="AM189" s="17"/>
      <c r="AN189" s="17"/>
      <c r="AO189" s="17"/>
      <c r="AP189" s="17"/>
      <c r="AQ189" s="17"/>
    </row>
    <row r="190" spans="2:43" ht="15.95" hidden="1" customHeight="1" x14ac:dyDescent="0.25">
      <c r="B190" s="754">
        <v>88</v>
      </c>
      <c r="C190" s="17"/>
      <c r="D190" s="17"/>
      <c r="E190" s="17"/>
      <c r="F190" s="17"/>
      <c r="G190" s="17"/>
      <c r="H190" s="17"/>
      <c r="I190" s="17"/>
      <c r="J190" s="17"/>
      <c r="K190" s="17"/>
      <c r="L190" s="17"/>
      <c r="M190" s="17"/>
      <c r="N190" s="17"/>
      <c r="O190" s="17"/>
      <c r="P190" s="17"/>
      <c r="Q190" s="17"/>
      <c r="R190" s="17"/>
      <c r="S190" s="17"/>
      <c r="T190" s="17"/>
      <c r="U190" s="17"/>
      <c r="V190" s="17"/>
      <c r="W190" s="17"/>
      <c r="X190" s="17"/>
      <c r="Y190" s="17"/>
      <c r="Z190" s="17"/>
      <c r="AA190" s="17"/>
      <c r="AB190" s="17"/>
      <c r="AC190" s="17"/>
      <c r="AD190" s="17"/>
      <c r="AE190" s="17"/>
      <c r="AF190" s="17"/>
      <c r="AG190" s="17"/>
      <c r="AH190" s="17"/>
      <c r="AI190" s="17"/>
      <c r="AJ190" s="17"/>
      <c r="AK190" s="17"/>
      <c r="AL190" s="17"/>
      <c r="AM190" s="17"/>
      <c r="AN190" s="17"/>
      <c r="AO190" s="17"/>
      <c r="AP190" s="17"/>
      <c r="AQ190" s="17"/>
    </row>
    <row r="191" spans="2:43" ht="15.95" hidden="1" customHeight="1" x14ac:dyDescent="0.25">
      <c r="B191" s="754"/>
      <c r="C191" s="17"/>
      <c r="D191" s="17"/>
      <c r="E191" s="17"/>
      <c r="F191" s="17"/>
      <c r="G191" s="17"/>
      <c r="H191" s="17"/>
      <c r="I191" s="17"/>
      <c r="J191" s="17"/>
      <c r="K191" s="17"/>
      <c r="L191" s="17"/>
      <c r="M191" s="17"/>
      <c r="N191" s="17"/>
      <c r="O191" s="17"/>
      <c r="P191" s="17"/>
      <c r="Q191" s="17"/>
      <c r="R191" s="17"/>
      <c r="S191" s="17"/>
      <c r="T191" s="17"/>
      <c r="U191" s="17"/>
      <c r="V191" s="17"/>
      <c r="W191" s="17"/>
      <c r="X191" s="17"/>
      <c r="Y191" s="17"/>
      <c r="Z191" s="17"/>
      <c r="AA191" s="17"/>
      <c r="AB191" s="17"/>
      <c r="AC191" s="17"/>
      <c r="AD191" s="17"/>
      <c r="AE191" s="17"/>
      <c r="AF191" s="17"/>
      <c r="AG191" s="17"/>
      <c r="AH191" s="17"/>
      <c r="AI191" s="17"/>
      <c r="AJ191" s="17"/>
      <c r="AK191" s="17"/>
      <c r="AL191" s="17"/>
      <c r="AM191" s="17"/>
      <c r="AN191" s="17"/>
      <c r="AO191" s="17"/>
      <c r="AP191" s="17"/>
      <c r="AQ191" s="17"/>
    </row>
    <row r="192" spans="2:43" ht="15.95" hidden="1" customHeight="1" x14ac:dyDescent="0.25">
      <c r="B192" s="754">
        <v>89</v>
      </c>
      <c r="C192" s="17"/>
      <c r="D192" s="17"/>
      <c r="E192" s="17"/>
      <c r="F192" s="17"/>
      <c r="G192" s="17"/>
      <c r="H192" s="17"/>
      <c r="I192" s="17"/>
      <c r="J192" s="17"/>
      <c r="K192" s="17"/>
      <c r="L192" s="17"/>
      <c r="M192" s="17"/>
      <c r="N192" s="17"/>
      <c r="O192" s="17"/>
      <c r="P192" s="17"/>
      <c r="Q192" s="17"/>
      <c r="R192" s="17"/>
      <c r="S192" s="17"/>
      <c r="T192" s="17"/>
      <c r="U192" s="17"/>
      <c r="V192" s="17"/>
      <c r="W192" s="17"/>
      <c r="X192" s="17"/>
      <c r="Y192" s="17"/>
      <c r="Z192" s="17"/>
      <c r="AA192" s="17"/>
      <c r="AB192" s="17"/>
      <c r="AC192" s="17"/>
      <c r="AD192" s="17"/>
      <c r="AE192" s="17"/>
      <c r="AF192" s="17"/>
      <c r="AG192" s="17"/>
      <c r="AH192" s="17"/>
      <c r="AI192" s="17"/>
      <c r="AJ192" s="17"/>
      <c r="AK192" s="17"/>
      <c r="AL192" s="17"/>
      <c r="AM192" s="17"/>
      <c r="AN192" s="17"/>
      <c r="AO192" s="17"/>
      <c r="AP192" s="17"/>
      <c r="AQ192" s="17"/>
    </row>
    <row r="193" spans="2:48" ht="15.95" hidden="1" customHeight="1" x14ac:dyDescent="0.25">
      <c r="B193" s="754"/>
      <c r="C193" s="17"/>
      <c r="D193" s="17"/>
      <c r="E193" s="17"/>
      <c r="F193" s="17"/>
      <c r="G193" s="17"/>
      <c r="H193" s="17"/>
      <c r="I193" s="17"/>
      <c r="J193" s="17"/>
      <c r="K193" s="17"/>
      <c r="L193" s="17"/>
      <c r="M193" s="17"/>
      <c r="N193" s="17"/>
      <c r="O193" s="17"/>
      <c r="P193" s="17"/>
      <c r="Q193" s="17"/>
      <c r="R193" s="17"/>
      <c r="S193" s="17"/>
      <c r="T193" s="17"/>
      <c r="U193" s="17"/>
      <c r="V193" s="17"/>
      <c r="W193" s="17"/>
      <c r="X193" s="17"/>
      <c r="Y193" s="17"/>
      <c r="Z193" s="17"/>
      <c r="AA193" s="17"/>
      <c r="AB193" s="17"/>
      <c r="AC193" s="17"/>
      <c r="AD193" s="17"/>
      <c r="AE193" s="17"/>
      <c r="AF193" s="17"/>
      <c r="AG193" s="17"/>
      <c r="AH193" s="17"/>
      <c r="AI193" s="17"/>
      <c r="AJ193" s="17"/>
      <c r="AK193" s="17"/>
      <c r="AL193" s="17"/>
      <c r="AM193" s="17"/>
      <c r="AN193" s="17"/>
      <c r="AO193" s="17"/>
      <c r="AP193" s="17"/>
      <c r="AQ193" s="17"/>
    </row>
    <row r="194" spans="2:48" ht="15.95" hidden="1" customHeight="1" x14ac:dyDescent="0.25">
      <c r="B194" s="754">
        <v>90</v>
      </c>
      <c r="C194" s="17"/>
      <c r="D194" s="17"/>
      <c r="E194" s="17"/>
      <c r="F194" s="17"/>
      <c r="G194" s="17"/>
      <c r="H194" s="17"/>
      <c r="I194" s="17"/>
      <c r="J194" s="17"/>
      <c r="K194" s="17"/>
      <c r="L194" s="17"/>
      <c r="M194" s="17"/>
      <c r="N194" s="17"/>
      <c r="O194" s="17"/>
      <c r="P194" s="17"/>
      <c r="Q194" s="17"/>
      <c r="R194" s="17"/>
      <c r="S194" s="17"/>
      <c r="T194" s="17"/>
      <c r="U194" s="17"/>
      <c r="V194" s="17"/>
      <c r="W194" s="17"/>
      <c r="X194" s="17"/>
      <c r="Y194" s="17"/>
      <c r="Z194" s="17"/>
      <c r="AA194" s="17"/>
      <c r="AB194" s="17"/>
      <c r="AC194" s="17"/>
      <c r="AD194" s="17"/>
      <c r="AE194" s="17"/>
      <c r="AF194" s="17"/>
      <c r="AG194" s="17"/>
      <c r="AH194" s="17"/>
      <c r="AI194" s="17"/>
      <c r="AJ194" s="17"/>
      <c r="AK194" s="17"/>
      <c r="AL194" s="17"/>
      <c r="AM194" s="17"/>
      <c r="AN194" s="17"/>
      <c r="AO194" s="17"/>
      <c r="AP194" s="17"/>
      <c r="AQ194" s="17"/>
    </row>
    <row r="195" spans="2:48" ht="15.95" hidden="1" customHeight="1" x14ac:dyDescent="0.25">
      <c r="B195" s="754"/>
      <c r="C195" s="17"/>
      <c r="D195" s="17"/>
      <c r="E195" s="17"/>
      <c r="F195" s="17"/>
      <c r="G195" s="17"/>
      <c r="H195" s="17"/>
      <c r="I195" s="17"/>
      <c r="J195" s="17"/>
      <c r="K195" s="17"/>
      <c r="L195" s="17"/>
      <c r="M195" s="17"/>
      <c r="N195" s="17"/>
      <c r="O195" s="17"/>
      <c r="P195" s="17"/>
      <c r="Q195" s="17"/>
      <c r="R195" s="17"/>
      <c r="S195" s="17"/>
      <c r="T195" s="17"/>
      <c r="U195" s="17"/>
      <c r="V195" s="17"/>
      <c r="W195" s="17"/>
      <c r="X195" s="17"/>
      <c r="Y195" s="17"/>
      <c r="Z195" s="17"/>
      <c r="AA195" s="17"/>
      <c r="AB195" s="17"/>
      <c r="AC195" s="17"/>
      <c r="AD195" s="17"/>
      <c r="AE195" s="17"/>
      <c r="AF195" s="17"/>
      <c r="AG195" s="17"/>
      <c r="AH195" s="17"/>
      <c r="AI195" s="17"/>
      <c r="AJ195" s="17"/>
      <c r="AK195" s="17"/>
      <c r="AL195" s="17"/>
      <c r="AM195" s="17"/>
      <c r="AN195" s="17"/>
      <c r="AO195" s="17"/>
      <c r="AP195" s="17"/>
      <c r="AQ195" s="17"/>
    </row>
    <row r="196" spans="2:48" ht="15.95" hidden="1" customHeight="1" x14ac:dyDescent="0.25">
      <c r="B196" s="754">
        <v>91</v>
      </c>
      <c r="C196" s="17"/>
      <c r="D196" s="17"/>
      <c r="E196" s="17"/>
      <c r="F196" s="17"/>
      <c r="G196" s="17"/>
      <c r="H196" s="17"/>
      <c r="I196" s="17"/>
      <c r="J196" s="17"/>
      <c r="K196" s="17"/>
      <c r="L196" s="17"/>
      <c r="M196" s="17"/>
      <c r="N196" s="17"/>
      <c r="O196" s="17"/>
      <c r="P196" s="17"/>
      <c r="Q196" s="17"/>
      <c r="R196" s="17"/>
      <c r="S196" s="17"/>
      <c r="T196" s="17"/>
      <c r="U196" s="17"/>
      <c r="V196" s="17"/>
      <c r="W196" s="17"/>
      <c r="X196" s="17"/>
      <c r="Y196" s="17"/>
      <c r="Z196" s="17"/>
      <c r="AA196" s="17"/>
      <c r="AB196" s="17"/>
      <c r="AC196" s="17"/>
      <c r="AD196" s="17"/>
      <c r="AE196" s="17"/>
      <c r="AF196" s="17"/>
      <c r="AG196" s="17"/>
      <c r="AH196" s="17"/>
      <c r="AI196" s="17"/>
      <c r="AJ196" s="17"/>
      <c r="AK196" s="17"/>
      <c r="AL196" s="17"/>
      <c r="AM196" s="17"/>
      <c r="AN196" s="17"/>
      <c r="AO196" s="17"/>
      <c r="AP196" s="17"/>
      <c r="AQ196" s="17"/>
    </row>
    <row r="197" spans="2:48" ht="15.95" hidden="1" customHeight="1" x14ac:dyDescent="0.25">
      <c r="B197" s="754"/>
      <c r="C197" s="17"/>
      <c r="D197" s="17"/>
      <c r="E197" s="17"/>
      <c r="F197" s="17"/>
      <c r="G197" s="17"/>
      <c r="H197" s="17"/>
      <c r="I197" s="17"/>
      <c r="J197" s="17"/>
      <c r="K197" s="17"/>
      <c r="L197" s="17"/>
      <c r="M197" s="17"/>
      <c r="N197" s="17"/>
      <c r="O197" s="17"/>
      <c r="P197" s="17"/>
      <c r="Q197" s="17"/>
      <c r="R197" s="17"/>
      <c r="S197" s="17"/>
      <c r="T197" s="17"/>
      <c r="U197" s="17"/>
      <c r="V197" s="17"/>
      <c r="W197" s="17"/>
      <c r="X197" s="17"/>
      <c r="Y197" s="17"/>
      <c r="Z197" s="17"/>
      <c r="AA197" s="17"/>
      <c r="AB197" s="17"/>
      <c r="AC197" s="17"/>
      <c r="AD197" s="17"/>
      <c r="AE197" s="17"/>
      <c r="AF197" s="17"/>
      <c r="AG197" s="17"/>
      <c r="AH197" s="17"/>
      <c r="AI197" s="17"/>
      <c r="AJ197" s="17"/>
      <c r="AK197" s="17"/>
      <c r="AL197" s="17"/>
      <c r="AM197" s="17"/>
      <c r="AN197" s="17"/>
      <c r="AO197" s="17"/>
      <c r="AP197" s="17"/>
      <c r="AQ197" s="17"/>
    </row>
    <row r="198" spans="2:48" ht="15.95" hidden="1" customHeight="1" x14ac:dyDescent="0.25">
      <c r="B198" s="754">
        <v>92</v>
      </c>
      <c r="C198" s="17"/>
      <c r="D198" s="17"/>
      <c r="E198" s="17"/>
      <c r="F198" s="17"/>
      <c r="G198" s="17"/>
      <c r="H198" s="17"/>
      <c r="I198" s="17"/>
      <c r="J198" s="17"/>
      <c r="K198" s="17"/>
      <c r="L198" s="17"/>
      <c r="M198" s="17"/>
      <c r="N198" s="17"/>
      <c r="O198" s="17"/>
      <c r="P198" s="17"/>
      <c r="Q198" s="17"/>
      <c r="R198" s="17"/>
      <c r="S198" s="17"/>
      <c r="T198" s="17"/>
      <c r="U198" s="17"/>
      <c r="V198" s="17"/>
      <c r="W198" s="17"/>
      <c r="X198" s="17"/>
      <c r="Y198" s="17"/>
      <c r="Z198" s="17"/>
      <c r="AA198" s="17"/>
      <c r="AB198" s="17"/>
      <c r="AC198" s="17"/>
      <c r="AD198" s="17"/>
      <c r="AE198" s="17"/>
      <c r="AF198" s="17"/>
      <c r="AG198" s="17"/>
      <c r="AH198" s="17"/>
      <c r="AI198" s="17"/>
      <c r="AJ198" s="17"/>
      <c r="AK198" s="17"/>
      <c r="AL198" s="17"/>
      <c r="AM198" s="17"/>
      <c r="AN198" s="17"/>
      <c r="AO198" s="17"/>
      <c r="AP198" s="17"/>
      <c r="AQ198" s="17"/>
    </row>
    <row r="199" spans="2:48" ht="15.95" hidden="1" customHeight="1" x14ac:dyDescent="0.25">
      <c r="B199" s="754"/>
      <c r="C199" s="17"/>
      <c r="D199" s="17"/>
      <c r="E199" s="17"/>
      <c r="F199" s="17"/>
      <c r="G199" s="17"/>
      <c r="H199" s="17"/>
      <c r="I199" s="17"/>
      <c r="J199" s="17"/>
      <c r="K199" s="17"/>
      <c r="L199" s="17"/>
      <c r="M199" s="17"/>
      <c r="N199" s="17"/>
      <c r="O199" s="17"/>
      <c r="P199" s="17"/>
      <c r="Q199" s="17"/>
      <c r="R199" s="17"/>
      <c r="S199" s="17"/>
      <c r="T199" s="17"/>
      <c r="U199" s="17"/>
      <c r="V199" s="17"/>
      <c r="W199" s="17"/>
      <c r="X199" s="17"/>
      <c r="Y199" s="17"/>
      <c r="Z199" s="17"/>
      <c r="AA199" s="17"/>
      <c r="AB199" s="17"/>
      <c r="AC199" s="17"/>
      <c r="AD199" s="17"/>
      <c r="AE199" s="17"/>
      <c r="AF199" s="17"/>
      <c r="AG199" s="17"/>
      <c r="AH199" s="17"/>
      <c r="AI199" s="17"/>
      <c r="AJ199" s="17"/>
      <c r="AK199" s="17"/>
      <c r="AL199" s="17"/>
      <c r="AM199" s="17"/>
      <c r="AN199" s="17"/>
      <c r="AO199" s="17"/>
      <c r="AP199" s="17"/>
      <c r="AQ199" s="17"/>
    </row>
    <row r="200" spans="2:48" ht="15.95" customHeight="1" x14ac:dyDescent="0.25">
      <c r="B200" s="464" t="str">
        <f>FOOT1</f>
        <v>Ameren Missouri BizSavers program</v>
      </c>
      <c r="C200" s="464"/>
      <c r="D200" s="464"/>
      <c r="E200" s="464"/>
      <c r="F200" s="464"/>
      <c r="G200" s="464"/>
      <c r="H200" s="464"/>
      <c r="I200" s="464"/>
      <c r="J200" s="464"/>
      <c r="K200" s="464"/>
      <c r="L200" s="464"/>
      <c r="M200" s="537" t="str">
        <f>FOOTDISCLAIM</f>
        <v/>
      </c>
      <c r="N200" s="537"/>
      <c r="O200" s="537"/>
      <c r="P200" s="537"/>
      <c r="Q200" s="537"/>
      <c r="R200" s="537"/>
      <c r="S200" s="537"/>
      <c r="T200" s="537"/>
      <c r="U200" s="537"/>
      <c r="V200" s="537"/>
      <c r="W200" s="537"/>
      <c r="X200" s="537"/>
      <c r="Y200" s="537"/>
      <c r="Z200" s="537"/>
      <c r="AA200" s="537"/>
      <c r="AB200" s="537"/>
      <c r="AC200" s="537"/>
      <c r="AD200" s="537"/>
      <c r="AE200" s="537"/>
      <c r="AF200" s="537"/>
      <c r="AG200" s="537"/>
      <c r="AH200" s="464"/>
      <c r="AI200" s="464"/>
      <c r="AJ200" s="464"/>
      <c r="AK200" s="464"/>
      <c r="AL200" s="464"/>
      <c r="AM200" s="464"/>
      <c r="AN200" s="464"/>
      <c r="AO200" s="464"/>
      <c r="AP200" s="464"/>
      <c r="AQ200" s="464"/>
      <c r="AR200" s="465" t="str">
        <f>FOOT4</f>
        <v/>
      </c>
      <c r="AU200" s="794">
        <f>SUM(AU16:AU199)</f>
        <v>0</v>
      </c>
      <c r="AV200" s="796">
        <f>SUM(AV16:AV199)</f>
        <v>0</v>
      </c>
    </row>
    <row r="201" spans="2:48" ht="15.95" customHeight="1" x14ac:dyDescent="0.25">
      <c r="B201" s="464" t="str">
        <f>FOOT2</f>
        <v>Toll-Free 866-941-7299</v>
      </c>
      <c r="C201" s="464"/>
      <c r="D201" s="464"/>
      <c r="E201" s="464"/>
      <c r="F201" s="464"/>
      <c r="G201" s="464"/>
      <c r="H201" s="464"/>
      <c r="I201" s="464"/>
      <c r="J201" s="464"/>
      <c r="K201" s="464"/>
      <c r="L201" s="464"/>
      <c r="M201" s="537"/>
      <c r="N201" s="537"/>
      <c r="O201" s="537"/>
      <c r="P201" s="537"/>
      <c r="Q201" s="537"/>
      <c r="R201" s="537"/>
      <c r="S201" s="537"/>
      <c r="T201" s="537"/>
      <c r="U201" s="537"/>
      <c r="V201" s="537"/>
      <c r="W201" s="537"/>
      <c r="X201" s="537"/>
      <c r="Y201" s="537"/>
      <c r="Z201" s="537"/>
      <c r="AA201" s="537"/>
      <c r="AB201" s="537"/>
      <c r="AC201" s="537"/>
      <c r="AD201" s="537"/>
      <c r="AE201" s="537"/>
      <c r="AF201" s="537"/>
      <c r="AG201" s="537"/>
      <c r="AH201" s="464"/>
      <c r="AI201" s="464"/>
      <c r="AJ201" s="464"/>
      <c r="AK201" s="464"/>
      <c r="AL201" s="464"/>
      <c r="AM201" s="464"/>
      <c r="AN201" s="464"/>
      <c r="AO201" s="464"/>
      <c r="AP201" s="464"/>
      <c r="AQ201" s="464"/>
      <c r="AR201" s="465" t="str">
        <f>FOOT5</f>
        <v/>
      </c>
      <c r="AU201" s="795"/>
      <c r="AV201" s="797"/>
    </row>
    <row r="202" spans="2:48" ht="15.95" customHeight="1" x14ac:dyDescent="0.25">
      <c r="B202" s="466" t="str">
        <f>FOOT3</f>
        <v>BizSavers@ameren.com</v>
      </c>
      <c r="C202" s="464"/>
      <c r="D202" s="464"/>
      <c r="E202" s="464"/>
      <c r="F202" s="464"/>
      <c r="G202" s="464"/>
      <c r="H202" s="464"/>
      <c r="I202" s="464"/>
      <c r="J202" s="464"/>
      <c r="K202" s="464"/>
      <c r="L202" s="464"/>
      <c r="M202" s="467"/>
      <c r="N202" s="464"/>
      <c r="O202" s="464"/>
      <c r="P202" s="467"/>
      <c r="Q202" s="467"/>
      <c r="R202" s="467"/>
      <c r="S202" s="467"/>
      <c r="T202" s="467"/>
      <c r="U202" s="467"/>
      <c r="V202" s="467"/>
      <c r="W202" s="468" t="str">
        <f>VERSION</f>
        <v>EMS v2.0.0</v>
      </c>
      <c r="X202" s="467"/>
      <c r="Y202" s="467"/>
      <c r="Z202" s="467"/>
      <c r="AA202" s="467"/>
      <c r="AB202" s="467"/>
      <c r="AC202" s="467"/>
      <c r="AD202" s="467"/>
      <c r="AE202" s="464"/>
      <c r="AF202" s="464"/>
      <c r="AG202" s="464"/>
      <c r="AH202" s="464"/>
      <c r="AI202" s="464"/>
      <c r="AJ202" s="464"/>
      <c r="AK202" s="464"/>
      <c r="AL202" s="464"/>
      <c r="AM202" s="464"/>
      <c r="AN202" s="464"/>
      <c r="AO202" s="464"/>
      <c r="AP202" s="464"/>
      <c r="AQ202" s="464"/>
      <c r="AR202" s="465" t="str">
        <f>FOOT6</f>
        <v>Product of Lockheed Martin Energy</v>
      </c>
    </row>
    <row r="203" spans="2:48" ht="15" hidden="1" customHeight="1" x14ac:dyDescent="0.25"/>
  </sheetData>
  <sheetProtection algorithmName="SHA-512" hashValue="NjDf2RmmFx12Y0afUzp7iRPd9/QzaNAaV1gJ/TC2I4y8sOrqSGzn+jIL1V0kV/TDUU8l9Lyb9mAlBHCR+vckGA==" saltValue="gy+LWOCk5rcQaEjbc7I68w==" spinCount="100000" sheet="1" objects="1" scenarios="1" selectLockedCells="1"/>
  <mergeCells count="316">
    <mergeCell ref="AU44:AU45"/>
    <mergeCell ref="AV44:AV45"/>
    <mergeCell ref="AU200:AU201"/>
    <mergeCell ref="AV200:AV201"/>
    <mergeCell ref="AU34:AU35"/>
    <mergeCell ref="AV34:AV35"/>
    <mergeCell ref="AU36:AU37"/>
    <mergeCell ref="AV36:AV37"/>
    <mergeCell ref="AU38:AU39"/>
    <mergeCell ref="AV38:AV39"/>
    <mergeCell ref="AU40:AU41"/>
    <mergeCell ref="AV40:AV41"/>
    <mergeCell ref="AU42:AU43"/>
    <mergeCell ref="AV42:AV43"/>
    <mergeCell ref="AU24:AU25"/>
    <mergeCell ref="AV24:AV25"/>
    <mergeCell ref="AU26:AU27"/>
    <mergeCell ref="AV26:AV27"/>
    <mergeCell ref="AU28:AU29"/>
    <mergeCell ref="AV28:AV29"/>
    <mergeCell ref="AU30:AU31"/>
    <mergeCell ref="AV30:AV31"/>
    <mergeCell ref="AU32:AU33"/>
    <mergeCell ref="AV32:AV33"/>
    <mergeCell ref="AU14:AU15"/>
    <mergeCell ref="AV14:AV15"/>
    <mergeCell ref="AU16:AU17"/>
    <mergeCell ref="AV16:AV17"/>
    <mergeCell ref="AU18:AU19"/>
    <mergeCell ref="AV18:AV19"/>
    <mergeCell ref="AU20:AU21"/>
    <mergeCell ref="AV20:AV21"/>
    <mergeCell ref="AU22:AU23"/>
    <mergeCell ref="AV22:AV23"/>
    <mergeCell ref="B16:B17"/>
    <mergeCell ref="R11:U11"/>
    <mergeCell ref="V11:Y11"/>
    <mergeCell ref="Z11:AC11"/>
    <mergeCell ref="C14:M15"/>
    <mergeCell ref="N14:S15"/>
    <mergeCell ref="T14:U15"/>
    <mergeCell ref="V14:W15"/>
    <mergeCell ref="X14:AA15"/>
    <mergeCell ref="AB14:AD15"/>
    <mergeCell ref="C16:M17"/>
    <mergeCell ref="N16:S17"/>
    <mergeCell ref="T16:U17"/>
    <mergeCell ref="V16:W17"/>
    <mergeCell ref="X16:AA17"/>
    <mergeCell ref="AB16:AD17"/>
    <mergeCell ref="R12:U13"/>
    <mergeCell ref="V12:Y13"/>
    <mergeCell ref="Z12:AC13"/>
    <mergeCell ref="B40:B41"/>
    <mergeCell ref="B18:B19"/>
    <mergeCell ref="B20:B21"/>
    <mergeCell ref="B22:B23"/>
    <mergeCell ref="B24:B25"/>
    <mergeCell ref="B26:B27"/>
    <mergeCell ref="B28:B29"/>
    <mergeCell ref="B30:B31"/>
    <mergeCell ref="B32:B33"/>
    <mergeCell ref="B34:B35"/>
    <mergeCell ref="B36:B37"/>
    <mergeCell ref="B38:B39"/>
    <mergeCell ref="B64:B65"/>
    <mergeCell ref="B42:B43"/>
    <mergeCell ref="B44:B45"/>
    <mergeCell ref="B46:B47"/>
    <mergeCell ref="B48:B49"/>
    <mergeCell ref="B50:B51"/>
    <mergeCell ref="B52:B53"/>
    <mergeCell ref="B54:B55"/>
    <mergeCell ref="B56:B57"/>
    <mergeCell ref="B58:B59"/>
    <mergeCell ref="B60:B61"/>
    <mergeCell ref="B62:B63"/>
    <mergeCell ref="B88:B89"/>
    <mergeCell ref="B66:B67"/>
    <mergeCell ref="B68:B69"/>
    <mergeCell ref="B70:B71"/>
    <mergeCell ref="B72:B73"/>
    <mergeCell ref="B74:B75"/>
    <mergeCell ref="B76:B77"/>
    <mergeCell ref="B78:B79"/>
    <mergeCell ref="B80:B81"/>
    <mergeCell ref="B82:B83"/>
    <mergeCell ref="B84:B85"/>
    <mergeCell ref="B86:B87"/>
    <mergeCell ref="B112:B113"/>
    <mergeCell ref="B90:B91"/>
    <mergeCell ref="B92:B93"/>
    <mergeCell ref="B94:B95"/>
    <mergeCell ref="B96:B97"/>
    <mergeCell ref="B98:B99"/>
    <mergeCell ref="B100:B101"/>
    <mergeCell ref="B102:B103"/>
    <mergeCell ref="B104:B105"/>
    <mergeCell ref="B106:B107"/>
    <mergeCell ref="B108:B109"/>
    <mergeCell ref="B110:B111"/>
    <mergeCell ref="B136:B137"/>
    <mergeCell ref="B114:B115"/>
    <mergeCell ref="B116:B117"/>
    <mergeCell ref="B118:B119"/>
    <mergeCell ref="B120:B121"/>
    <mergeCell ref="B122:B123"/>
    <mergeCell ref="B124:B125"/>
    <mergeCell ref="B126:B127"/>
    <mergeCell ref="B128:B129"/>
    <mergeCell ref="B130:B131"/>
    <mergeCell ref="B132:B133"/>
    <mergeCell ref="B134:B135"/>
    <mergeCell ref="B182:B183"/>
    <mergeCell ref="B160:B161"/>
    <mergeCell ref="B138:B139"/>
    <mergeCell ref="B140:B141"/>
    <mergeCell ref="B142:B143"/>
    <mergeCell ref="B144:B145"/>
    <mergeCell ref="B146:B147"/>
    <mergeCell ref="B148:B149"/>
    <mergeCell ref="B150:B151"/>
    <mergeCell ref="B152:B153"/>
    <mergeCell ref="B154:B155"/>
    <mergeCell ref="B156:B157"/>
    <mergeCell ref="B158:B159"/>
    <mergeCell ref="AE14:AF15"/>
    <mergeCell ref="AG14:AH15"/>
    <mergeCell ref="AI14:AJ15"/>
    <mergeCell ref="AK14:AN15"/>
    <mergeCell ref="AO14:AQ15"/>
    <mergeCell ref="M200:AG201"/>
    <mergeCell ref="B198:B199"/>
    <mergeCell ref="B186:B187"/>
    <mergeCell ref="B188:B189"/>
    <mergeCell ref="B190:B191"/>
    <mergeCell ref="B192:B193"/>
    <mergeCell ref="B194:B195"/>
    <mergeCell ref="B196:B197"/>
    <mergeCell ref="B184:B185"/>
    <mergeCell ref="B162:B163"/>
    <mergeCell ref="B164:B165"/>
    <mergeCell ref="B166:B167"/>
    <mergeCell ref="B168:B169"/>
    <mergeCell ref="B170:B171"/>
    <mergeCell ref="B172:B173"/>
    <mergeCell ref="B174:B175"/>
    <mergeCell ref="B176:B177"/>
    <mergeCell ref="B178:B179"/>
    <mergeCell ref="B180:B181"/>
    <mergeCell ref="AE16:AF17"/>
    <mergeCell ref="AG16:AH17"/>
    <mergeCell ref="AI16:AJ17"/>
    <mergeCell ref="AK16:AN17"/>
    <mergeCell ref="AO16:AQ17"/>
    <mergeCell ref="C18:M19"/>
    <mergeCell ref="N18:S19"/>
    <mergeCell ref="T18:U19"/>
    <mergeCell ref="V18:W19"/>
    <mergeCell ref="X18:AA19"/>
    <mergeCell ref="AB18:AD19"/>
    <mergeCell ref="AE18:AF19"/>
    <mergeCell ref="AG18:AH19"/>
    <mergeCell ref="AI18:AJ19"/>
    <mergeCell ref="AK18:AN19"/>
    <mergeCell ref="AO18:AQ19"/>
    <mergeCell ref="AK20:AN21"/>
    <mergeCell ref="AO20:AQ21"/>
    <mergeCell ref="C22:M23"/>
    <mergeCell ref="N22:S23"/>
    <mergeCell ref="T22:U23"/>
    <mergeCell ref="V22:W23"/>
    <mergeCell ref="X22:AA23"/>
    <mergeCell ref="AB22:AD23"/>
    <mergeCell ref="AE22:AF23"/>
    <mergeCell ref="AG22:AH23"/>
    <mergeCell ref="AI22:AJ23"/>
    <mergeCell ref="AK22:AN23"/>
    <mergeCell ref="AO22:AQ23"/>
    <mergeCell ref="C20:M21"/>
    <mergeCell ref="N20:S21"/>
    <mergeCell ref="T20:U21"/>
    <mergeCell ref="V20:W21"/>
    <mergeCell ref="X20:AA21"/>
    <mergeCell ref="AB20:AD21"/>
    <mergeCell ref="AE20:AF21"/>
    <mergeCell ref="AG20:AH21"/>
    <mergeCell ref="AI20:AJ21"/>
    <mergeCell ref="AK24:AN25"/>
    <mergeCell ref="AO24:AQ25"/>
    <mergeCell ref="C26:M27"/>
    <mergeCell ref="N26:S27"/>
    <mergeCell ref="T26:U27"/>
    <mergeCell ref="V26:W27"/>
    <mergeCell ref="X26:AA27"/>
    <mergeCell ref="AB26:AD27"/>
    <mergeCell ref="AE26:AF27"/>
    <mergeCell ref="AG26:AH27"/>
    <mergeCell ref="AI26:AJ27"/>
    <mergeCell ref="AK26:AN27"/>
    <mergeCell ref="AO26:AQ27"/>
    <mergeCell ref="C24:M25"/>
    <mergeCell ref="N24:S25"/>
    <mergeCell ref="T24:U25"/>
    <mergeCell ref="V24:W25"/>
    <mergeCell ref="X24:AA25"/>
    <mergeCell ref="AB24:AD25"/>
    <mergeCell ref="AE24:AF25"/>
    <mergeCell ref="AG24:AH25"/>
    <mergeCell ref="AI24:AJ25"/>
    <mergeCell ref="AO30:AQ31"/>
    <mergeCell ref="C28:M29"/>
    <mergeCell ref="N28:S29"/>
    <mergeCell ref="T28:U29"/>
    <mergeCell ref="V28:W29"/>
    <mergeCell ref="X28:AA29"/>
    <mergeCell ref="AB28:AD29"/>
    <mergeCell ref="AE28:AF29"/>
    <mergeCell ref="AG28:AH29"/>
    <mergeCell ref="AI28:AJ29"/>
    <mergeCell ref="C30:M31"/>
    <mergeCell ref="N30:S31"/>
    <mergeCell ref="T30:U31"/>
    <mergeCell ref="V30:W31"/>
    <mergeCell ref="X30:AA31"/>
    <mergeCell ref="AB30:AD31"/>
    <mergeCell ref="AE30:AF31"/>
    <mergeCell ref="AG30:AH31"/>
    <mergeCell ref="AI30:AJ31"/>
    <mergeCell ref="C32:M33"/>
    <mergeCell ref="N32:S33"/>
    <mergeCell ref="T32:U33"/>
    <mergeCell ref="V32:W33"/>
    <mergeCell ref="X32:AA33"/>
    <mergeCell ref="AB32:AD33"/>
    <mergeCell ref="AE32:AF33"/>
    <mergeCell ref="AG32:AH33"/>
    <mergeCell ref="AI32:AJ33"/>
    <mergeCell ref="C34:M35"/>
    <mergeCell ref="N34:S35"/>
    <mergeCell ref="T34:U35"/>
    <mergeCell ref="V34:W35"/>
    <mergeCell ref="X34:AA35"/>
    <mergeCell ref="AB34:AD35"/>
    <mergeCell ref="AE34:AF35"/>
    <mergeCell ref="AG34:AH35"/>
    <mergeCell ref="AI34:AJ35"/>
    <mergeCell ref="C36:M37"/>
    <mergeCell ref="N36:S37"/>
    <mergeCell ref="T36:U37"/>
    <mergeCell ref="V36:W37"/>
    <mergeCell ref="X36:AA37"/>
    <mergeCell ref="AB36:AD37"/>
    <mergeCell ref="AE36:AF37"/>
    <mergeCell ref="AG36:AH37"/>
    <mergeCell ref="AI36:AJ37"/>
    <mergeCell ref="C38:M39"/>
    <mergeCell ref="N38:S39"/>
    <mergeCell ref="T38:U39"/>
    <mergeCell ref="V38:W39"/>
    <mergeCell ref="X38:AA39"/>
    <mergeCell ref="AB38:AD39"/>
    <mergeCell ref="AE38:AF39"/>
    <mergeCell ref="AG38:AH39"/>
    <mergeCell ref="AI38:AJ39"/>
    <mergeCell ref="C40:M41"/>
    <mergeCell ref="N40:S41"/>
    <mergeCell ref="T40:U41"/>
    <mergeCell ref="V40:W41"/>
    <mergeCell ref="X40:AA41"/>
    <mergeCell ref="AB40:AD41"/>
    <mergeCell ref="AE40:AF41"/>
    <mergeCell ref="AG40:AH41"/>
    <mergeCell ref="AI40:AJ41"/>
    <mergeCell ref="C42:M43"/>
    <mergeCell ref="N42:S43"/>
    <mergeCell ref="T42:U43"/>
    <mergeCell ref="V42:W43"/>
    <mergeCell ref="X42:AA43"/>
    <mergeCell ref="AB42:AD43"/>
    <mergeCell ref="AE42:AF43"/>
    <mergeCell ref="AG42:AH43"/>
    <mergeCell ref="AI42:AJ43"/>
    <mergeCell ref="C44:M45"/>
    <mergeCell ref="N44:S45"/>
    <mergeCell ref="T44:U45"/>
    <mergeCell ref="V44:W45"/>
    <mergeCell ref="X44:AA45"/>
    <mergeCell ref="AB44:AD45"/>
    <mergeCell ref="AE44:AF45"/>
    <mergeCell ref="AG44:AH45"/>
    <mergeCell ref="AI44:AJ45"/>
    <mergeCell ref="AH1:AK1"/>
    <mergeCell ref="AL1:AP1"/>
    <mergeCell ref="AH2:AK3"/>
    <mergeCell ref="AL2:AP3"/>
    <mergeCell ref="AQ1:AR1"/>
    <mergeCell ref="AQ2:AR3"/>
    <mergeCell ref="R9:AC10"/>
    <mergeCell ref="AK44:AN45"/>
    <mergeCell ref="AO44:AQ45"/>
    <mergeCell ref="AK40:AN41"/>
    <mergeCell ref="AO40:AQ41"/>
    <mergeCell ref="AK42:AN43"/>
    <mergeCell ref="AO42:AQ43"/>
    <mergeCell ref="AK36:AN37"/>
    <mergeCell ref="AO36:AQ37"/>
    <mergeCell ref="AK38:AN39"/>
    <mergeCell ref="AO38:AQ39"/>
    <mergeCell ref="AK32:AN33"/>
    <mergeCell ref="AO32:AQ33"/>
    <mergeCell ref="AK34:AN35"/>
    <mergeCell ref="AO34:AQ35"/>
    <mergeCell ref="AK28:AN29"/>
    <mergeCell ref="AO28:AQ29"/>
    <mergeCell ref="AK30:AN31"/>
  </mergeCells>
  <conditionalFormatting sqref="AQ2:AR3">
    <cfRule type="cellIs" dxfId="223" priority="3" operator="equal">
      <formula>1</formula>
    </cfRule>
    <cfRule type="cellIs" dxfId="222" priority="4" operator="between">
      <formula>0.51</formula>
      <formula>0.99</formula>
    </cfRule>
    <cfRule type="cellIs" dxfId="221" priority="5" operator="lessThanOrEqual">
      <formula>0.5</formula>
    </cfRule>
  </conditionalFormatting>
  <conditionalFormatting sqref="AH2 AL2">
    <cfRule type="expression" dxfId="220" priority="1">
      <formula>PROJSTATUS=PROJSTATELI</formula>
    </cfRule>
    <cfRule type="expression" dxfId="219" priority="2">
      <formula>PROJSTATUS=PROJSTATREVIEW</formula>
    </cfRule>
    <cfRule type="expression" dxfId="218" priority="6">
      <formula>PROJSTATUS=PROJSTATPREAPPROVE</formula>
    </cfRule>
    <cfRule type="expression" dxfId="217" priority="7">
      <formula>PROJSTATUS=PROJSTATSTANDARD</formula>
    </cfRule>
    <cfRule type="expression" dxfId="216" priority="8">
      <formula>PROJSTATUS=PROJSTATEXP</formula>
    </cfRule>
  </conditionalFormatting>
  <dataValidations count="5">
    <dataValidation type="list" allowBlank="1" showInputMessage="1" showErrorMessage="1" sqref="C36:M45">
      <formula1>PMEMOTOREFF1</formula1>
    </dataValidation>
    <dataValidation type="decimal" allowBlank="1" showInputMessage="1" showErrorMessage="1" error="Please enter a numerical value" prompt="Reference the &quot;Unit of Measure&quot; column to ensure you enter the correct value based on unit type." sqref="V36:W45">
      <formula1>0</formula1>
      <formula2>99999</formula2>
    </dataValidation>
    <dataValidation type="decimal" allowBlank="1" showInputMessage="1" showErrorMessage="1" error="Please enter a numerical value" sqref="AE16:AH45">
      <formula1>0</formula1>
      <formula2>999999</formula2>
    </dataValidation>
    <dataValidation type="whole" allowBlank="1" showInputMessage="1" showErrorMessage="1" error="Please enter a numerical value" prompt="Reference the &quot;Unit of Measure&quot; column to ensure you enter the correct value based on unit type." sqref="V16:W35">
      <formula1>0</formula1>
      <formula2>99999</formula2>
    </dataValidation>
    <dataValidation type="list" allowBlank="1" showInputMessage="1" showErrorMessage="1" sqref="C16:M35">
      <formula1>PMEKITCHENEFF1</formula1>
    </dataValidation>
  </dataValidations>
  <hyperlinks>
    <hyperlink ref="B202" r:id="rId1" display="NIPSCO.Savings@LMCO.com"/>
  </hyperlinks>
  <pageMargins left="0.25" right="0.25" top="0.25" bottom="0.25" header="0.25" footer="0.25"/>
  <pageSetup scale="57" fitToHeight="0" orientation="landscape" r:id="rId2"/>
  <drawing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BF205"/>
  <sheetViews>
    <sheetView showGridLines="0" showRowColHeaders="0" zoomScale="85" zoomScaleNormal="85" workbookViewId="0">
      <selection activeCell="C16" sqref="C16:M17"/>
    </sheetView>
  </sheetViews>
  <sheetFormatPr defaultColWidth="0" defaultRowHeight="15" customHeight="1" zeroHeight="1" x14ac:dyDescent="0.25"/>
  <cols>
    <col min="1" max="46" width="4.7109375" customWidth="1"/>
    <col min="47" max="78" width="9.140625" hidden="1" customWidth="1"/>
    <col min="79" max="16384" width="9.140625" hidden="1"/>
  </cols>
  <sheetData>
    <row r="1" spans="2:58" ht="15.95" customHeight="1" x14ac:dyDescent="0.3">
      <c r="AH1" s="520" t="s">
        <v>520</v>
      </c>
      <c r="AI1" s="521"/>
      <c r="AJ1" s="521"/>
      <c r="AK1" s="521"/>
      <c r="AL1" s="532" t="s">
        <v>965</v>
      </c>
      <c r="AM1" s="532"/>
      <c r="AN1" s="532"/>
      <c r="AO1" s="532"/>
      <c r="AP1" s="532"/>
      <c r="AQ1" s="526" t="s">
        <v>529</v>
      </c>
      <c r="AR1" s="527"/>
    </row>
    <row r="2" spans="2:58" ht="15.95" customHeight="1" x14ac:dyDescent="0.25">
      <c r="AH2" s="522" t="str">
        <f ca="1">INCENSTATUS</f>
        <v>---</v>
      </c>
      <c r="AI2" s="523"/>
      <c r="AJ2" s="523"/>
      <c r="AK2" s="523"/>
      <c r="AL2" s="533" t="str">
        <f ca="1">PROJSTATUS</f>
        <v>Enter EMS Information</v>
      </c>
      <c r="AM2" s="533"/>
      <c r="AN2" s="533"/>
      <c r="AO2" s="533"/>
      <c r="AP2" s="533"/>
      <c r="AQ2" s="528">
        <f ca="1">PROGRESSSTATUS</f>
        <v>0</v>
      </c>
      <c r="AR2" s="529"/>
    </row>
    <row r="3" spans="2:58" ht="15.95" customHeight="1" x14ac:dyDescent="0.25">
      <c r="AH3" s="524"/>
      <c r="AI3" s="525"/>
      <c r="AJ3" s="525"/>
      <c r="AK3" s="525"/>
      <c r="AL3" s="534"/>
      <c r="AM3" s="534"/>
      <c r="AN3" s="534"/>
      <c r="AO3" s="534"/>
      <c r="AP3" s="534"/>
      <c r="AQ3" s="530"/>
      <c r="AR3" s="531"/>
    </row>
    <row r="4" spans="2:58" ht="15.95" customHeight="1" x14ac:dyDescent="0.25"/>
    <row r="5" spans="2:58" ht="15.95" customHeight="1" x14ac:dyDescent="0.25"/>
    <row r="6" spans="2:58" ht="15.95" customHeight="1" x14ac:dyDescent="0.25">
      <c r="AU6" s="150" t="s">
        <v>1679</v>
      </c>
      <c r="AV6" s="150">
        <f>PROJID</f>
        <v>0</v>
      </c>
    </row>
    <row r="7" spans="2:58" ht="15.95" customHeight="1" x14ac:dyDescent="0.25"/>
    <row r="8" spans="2:58" ht="15.95" customHeight="1" x14ac:dyDescent="0.25"/>
    <row r="9" spans="2:58" s="67" customFormat="1" ht="15.95" customHeight="1" x14ac:dyDescent="0.25">
      <c r="B9" s="145"/>
      <c r="C9" s="145"/>
      <c r="D9" s="145"/>
      <c r="E9" s="145"/>
      <c r="F9" s="145"/>
      <c r="G9" s="145"/>
      <c r="H9" s="145"/>
      <c r="I9" s="145"/>
      <c r="J9" s="145"/>
      <c r="K9" s="145"/>
      <c r="L9" s="145"/>
      <c r="M9" s="145"/>
      <c r="N9" s="145"/>
      <c r="O9" s="145"/>
      <c r="P9" s="145"/>
      <c r="Q9" s="145"/>
      <c r="R9" s="700" t="str">
        <f>CONCATENATE(M3S6," ","Summary")</f>
        <v>HVAC / Motor / Misc. Summary</v>
      </c>
      <c r="S9" s="700"/>
      <c r="T9" s="700"/>
      <c r="U9" s="700"/>
      <c r="V9" s="700"/>
      <c r="W9" s="700"/>
      <c r="X9" s="700"/>
      <c r="Y9" s="700"/>
      <c r="Z9" s="700"/>
      <c r="AA9" s="700"/>
      <c r="AB9" s="700"/>
      <c r="AC9" s="700"/>
      <c r="AD9" s="700"/>
      <c r="AE9" s="145"/>
      <c r="AF9" s="145"/>
      <c r="AG9" s="145"/>
      <c r="AH9" s="145"/>
      <c r="AI9" s="145"/>
      <c r="AJ9" s="145"/>
      <c r="AK9" s="145"/>
      <c r="AL9" s="145"/>
      <c r="AM9" s="145"/>
      <c r="AN9" s="145"/>
      <c r="AO9" s="145"/>
      <c r="AP9" s="145"/>
      <c r="AQ9" s="145"/>
      <c r="AR9" s="145"/>
    </row>
    <row r="10" spans="2:58" ht="15.95" customHeight="1" x14ac:dyDescent="0.25">
      <c r="B10" s="145"/>
      <c r="C10" s="145"/>
      <c r="D10" s="145"/>
      <c r="E10" s="145"/>
      <c r="F10" s="145"/>
      <c r="G10" s="145"/>
      <c r="H10" s="145"/>
      <c r="I10" s="145"/>
      <c r="J10" s="145"/>
      <c r="K10" s="145"/>
      <c r="L10" s="145"/>
      <c r="M10" s="145"/>
      <c r="N10" s="145"/>
      <c r="O10" s="145"/>
      <c r="P10" s="145"/>
      <c r="Q10" s="145"/>
      <c r="R10" s="700"/>
      <c r="S10" s="700"/>
      <c r="T10" s="700"/>
      <c r="U10" s="700"/>
      <c r="V10" s="700"/>
      <c r="W10" s="700"/>
      <c r="X10" s="700"/>
      <c r="Y10" s="700"/>
      <c r="Z10" s="700"/>
      <c r="AA10" s="700"/>
      <c r="AB10" s="700"/>
      <c r="AC10" s="700"/>
      <c r="AD10" s="700"/>
      <c r="AE10" s="145"/>
      <c r="AF10" s="145"/>
      <c r="AG10" s="145"/>
      <c r="AH10" s="145"/>
      <c r="AI10" s="145"/>
      <c r="AJ10" s="145"/>
      <c r="AK10" s="145"/>
      <c r="AL10" s="145"/>
      <c r="AM10" s="145"/>
      <c r="AN10" s="145"/>
      <c r="AO10" s="145"/>
      <c r="AP10" s="145"/>
      <c r="AQ10" s="145"/>
      <c r="AR10" s="145"/>
    </row>
    <row r="11" spans="2:58" ht="15.95" customHeight="1" x14ac:dyDescent="0.3">
      <c r="B11" s="145"/>
      <c r="C11" s="145"/>
      <c r="D11" s="145"/>
      <c r="E11" s="145"/>
      <c r="F11" s="145"/>
      <c r="I11" s="145"/>
      <c r="J11" s="145"/>
      <c r="K11" s="145"/>
      <c r="L11" s="145"/>
      <c r="M11" s="145"/>
      <c r="N11" s="145"/>
      <c r="O11" s="145"/>
      <c r="P11" s="145"/>
      <c r="Q11" s="145"/>
      <c r="R11" s="758" t="s">
        <v>69</v>
      </c>
      <c r="S11" s="758"/>
      <c r="T11" s="758"/>
      <c r="U11" s="758"/>
      <c r="V11" s="758" t="s">
        <v>70</v>
      </c>
      <c r="W11" s="758"/>
      <c r="X11" s="758"/>
      <c r="Y11" s="758"/>
      <c r="Z11" s="758" t="s">
        <v>1031</v>
      </c>
      <c r="AA11" s="758"/>
      <c r="AB11" s="758"/>
      <c r="AC11" s="758"/>
      <c r="AE11" s="145"/>
      <c r="AK11" s="145"/>
      <c r="AL11" s="145"/>
      <c r="AM11" s="145"/>
      <c r="AN11" s="145"/>
      <c r="AO11" s="145"/>
      <c r="AP11" s="145"/>
      <c r="AQ11" s="145"/>
      <c r="AR11" s="145"/>
    </row>
    <row r="12" spans="2:58" ht="15.95" customHeight="1" x14ac:dyDescent="0.25">
      <c r="B12" s="145"/>
      <c r="C12" s="145"/>
      <c r="D12" s="145"/>
      <c r="E12" s="145"/>
      <c r="F12" s="145"/>
      <c r="I12" s="145"/>
      <c r="J12" s="145"/>
      <c r="K12" s="145"/>
      <c r="L12" s="145"/>
      <c r="M12" s="145"/>
      <c r="N12" s="145"/>
      <c r="O12" s="145"/>
      <c r="P12" s="145"/>
      <c r="Q12" s="145"/>
      <c r="R12" s="760">
        <f>SUM(AO16:AQ197)</f>
        <v>0</v>
      </c>
      <c r="S12" s="760"/>
      <c r="T12" s="760"/>
      <c r="U12" s="760"/>
      <c r="V12" s="760">
        <f>AU198</f>
        <v>0</v>
      </c>
      <c r="W12" s="760"/>
      <c r="X12" s="760"/>
      <c r="Y12" s="760"/>
      <c r="Z12" s="761">
        <f>SUM(AK16:AN197)</f>
        <v>0</v>
      </c>
      <c r="AA12" s="761"/>
      <c r="AB12" s="761"/>
      <c r="AC12" s="761"/>
      <c r="AE12" s="145"/>
      <c r="AJ12" s="145"/>
      <c r="AK12" s="145"/>
      <c r="AL12" s="145"/>
      <c r="AM12" s="145"/>
      <c r="AN12" s="145"/>
      <c r="AO12" s="145"/>
      <c r="AP12" s="145"/>
      <c r="AQ12" s="145"/>
      <c r="AR12" s="145"/>
    </row>
    <row r="13" spans="2:58" s="67" customFormat="1" ht="15.95" customHeight="1" x14ac:dyDescent="0.25">
      <c r="B13" s="145"/>
      <c r="C13" s="145"/>
      <c r="D13" s="145"/>
      <c r="E13" s="145"/>
      <c r="F13" s="145"/>
      <c r="G13" s="145"/>
      <c r="H13" s="145"/>
      <c r="I13" s="145"/>
      <c r="J13" s="145"/>
      <c r="K13" s="145"/>
      <c r="L13" s="145"/>
      <c r="M13" s="145"/>
      <c r="N13" s="145"/>
      <c r="O13" s="145"/>
      <c r="P13" s="145"/>
      <c r="Q13" s="145"/>
      <c r="R13" s="760"/>
      <c r="S13" s="760"/>
      <c r="T13" s="760"/>
      <c r="U13" s="760"/>
      <c r="V13" s="760"/>
      <c r="W13" s="760"/>
      <c r="X13" s="760"/>
      <c r="Y13" s="760"/>
      <c r="Z13" s="761"/>
      <c r="AA13" s="761"/>
      <c r="AB13" s="761"/>
      <c r="AC13" s="761"/>
      <c r="AD13"/>
      <c r="AE13" s="145"/>
      <c r="AF13" s="145"/>
      <c r="AG13" s="145"/>
      <c r="AH13" s="145"/>
      <c r="AI13" s="145"/>
      <c r="AJ13" s="145"/>
      <c r="AK13" s="145"/>
      <c r="AL13" s="145"/>
      <c r="AM13" s="145"/>
      <c r="AN13" s="145"/>
      <c r="AO13" s="145"/>
      <c r="AP13" s="145"/>
      <c r="AQ13" s="145"/>
      <c r="AR13" s="145"/>
    </row>
    <row r="14" spans="2:58" s="67" customFormat="1" ht="15.95" customHeight="1" x14ac:dyDescent="0.25">
      <c r="B14" s="145"/>
      <c r="C14" s="720" t="s">
        <v>1467</v>
      </c>
      <c r="D14" s="720"/>
      <c r="E14" s="720"/>
      <c r="F14" s="720"/>
      <c r="G14" s="720"/>
      <c r="H14" s="720"/>
      <c r="I14" s="720"/>
      <c r="J14" s="720"/>
      <c r="K14" s="720"/>
      <c r="L14" s="720"/>
      <c r="M14" s="720"/>
      <c r="N14" s="720" t="s">
        <v>103</v>
      </c>
      <c r="O14" s="720"/>
      <c r="P14" s="720"/>
      <c r="Q14" s="720"/>
      <c r="R14" s="720"/>
      <c r="S14" s="720"/>
      <c r="T14" s="720" t="s">
        <v>102</v>
      </c>
      <c r="U14" s="720"/>
      <c r="V14" s="720" t="s">
        <v>94</v>
      </c>
      <c r="W14" s="720"/>
      <c r="X14" s="720" t="s">
        <v>116</v>
      </c>
      <c r="Y14" s="720"/>
      <c r="Z14" s="720"/>
      <c r="AA14" s="720"/>
      <c r="AB14" s="720" t="s">
        <v>104</v>
      </c>
      <c r="AC14" s="720"/>
      <c r="AD14" s="720"/>
      <c r="AE14" s="720" t="s">
        <v>99</v>
      </c>
      <c r="AF14" s="720"/>
      <c r="AG14" s="720" t="s">
        <v>100</v>
      </c>
      <c r="AH14" s="720"/>
      <c r="AI14" s="720" t="s">
        <v>97</v>
      </c>
      <c r="AJ14" s="720"/>
      <c r="AK14" s="720" t="s">
        <v>96</v>
      </c>
      <c r="AL14" s="720"/>
      <c r="AM14" s="720"/>
      <c r="AN14" s="720"/>
      <c r="AO14" s="720" t="s">
        <v>95</v>
      </c>
      <c r="AP14" s="720"/>
      <c r="AQ14" s="720"/>
      <c r="AR14" s="145"/>
      <c r="AS14" s="145"/>
      <c r="AT14" s="145"/>
      <c r="AU14" s="720" t="s">
        <v>237</v>
      </c>
      <c r="AV14" s="720" t="s">
        <v>238</v>
      </c>
      <c r="AW14" s="145"/>
      <c r="AX14"/>
      <c r="AY14"/>
      <c r="AZ14"/>
      <c r="BA14"/>
      <c r="BB14"/>
      <c r="BC14"/>
      <c r="BD14"/>
      <c r="BE14"/>
    </row>
    <row r="15" spans="2:58" s="67" customFormat="1" ht="15.95" customHeight="1" thickBot="1" x14ac:dyDescent="0.3">
      <c r="B15" s="145"/>
      <c r="C15" s="721"/>
      <c r="D15" s="721"/>
      <c r="E15" s="721"/>
      <c r="F15" s="721"/>
      <c r="G15" s="721"/>
      <c r="H15" s="721"/>
      <c r="I15" s="721"/>
      <c r="J15" s="721"/>
      <c r="K15" s="721"/>
      <c r="L15" s="721"/>
      <c r="M15" s="721"/>
      <c r="N15" s="721"/>
      <c r="O15" s="721"/>
      <c r="P15" s="721"/>
      <c r="Q15" s="721"/>
      <c r="R15" s="721"/>
      <c r="S15" s="721"/>
      <c r="T15" s="721"/>
      <c r="U15" s="721"/>
      <c r="V15" s="721"/>
      <c r="W15" s="721"/>
      <c r="X15" s="721"/>
      <c r="Y15" s="721"/>
      <c r="Z15" s="721"/>
      <c r="AA15" s="721"/>
      <c r="AB15" s="721"/>
      <c r="AC15" s="721"/>
      <c r="AD15" s="721"/>
      <c r="AE15" s="721"/>
      <c r="AF15" s="721"/>
      <c r="AG15" s="721"/>
      <c r="AH15" s="721"/>
      <c r="AI15" s="721"/>
      <c r="AJ15" s="721"/>
      <c r="AK15" s="721"/>
      <c r="AL15" s="721"/>
      <c r="AM15" s="721"/>
      <c r="AN15" s="721"/>
      <c r="AO15" s="721"/>
      <c r="AP15" s="721"/>
      <c r="AQ15" s="721"/>
      <c r="AR15" s="145"/>
      <c r="AS15" s="145"/>
      <c r="AT15" s="145"/>
      <c r="AU15" s="721"/>
      <c r="AV15" s="721"/>
      <c r="AW15" s="145"/>
      <c r="AX15"/>
      <c r="AY15"/>
      <c r="AZ15"/>
      <c r="BA15"/>
      <c r="BB15"/>
      <c r="BC15"/>
      <c r="BD15"/>
      <c r="BE15"/>
    </row>
    <row r="16" spans="2:58" ht="15.95" customHeight="1" x14ac:dyDescent="0.25">
      <c r="B16" s="787">
        <v>1</v>
      </c>
      <c r="C16" s="813"/>
      <c r="D16" s="814"/>
      <c r="E16" s="814"/>
      <c r="F16" s="814"/>
      <c r="G16" s="814"/>
      <c r="H16" s="814"/>
      <c r="I16" s="814"/>
      <c r="J16" s="814"/>
      <c r="K16" s="814"/>
      <c r="L16" s="814"/>
      <c r="M16" s="815"/>
      <c r="N16" s="819" t="str">
        <f>IF(C16="","",INDEX(PMEMOTOR[Base Desc 1],MATCH(C16,PMEMOTOR[Eff Desc 1],0)))</f>
        <v/>
      </c>
      <c r="O16" s="820"/>
      <c r="P16" s="820"/>
      <c r="Q16" s="820"/>
      <c r="R16" s="820"/>
      <c r="S16" s="821"/>
      <c r="T16" s="825" t="str">
        <f>IF(C16="","",INDEX(PMEMOTOR[Unit of Measure],MATCH(C16,PMEMOTOR[Eff Desc 1],0)))</f>
        <v/>
      </c>
      <c r="U16" s="826"/>
      <c r="V16" s="829"/>
      <c r="W16" s="830"/>
      <c r="X16" s="813"/>
      <c r="Y16" s="814"/>
      <c r="Z16" s="814"/>
      <c r="AA16" s="815"/>
      <c r="AB16" s="813"/>
      <c r="AC16" s="814"/>
      <c r="AD16" s="815"/>
      <c r="AE16" s="833"/>
      <c r="AF16" s="834"/>
      <c r="AG16" s="833"/>
      <c r="AH16" s="834"/>
      <c r="AI16" s="837" t="str">
        <f>IF(C16="","",INDEX(PMEMOTOR[Inc Rate Unit],MATCH(C16,PMEMOTOR[Eff Desc 1],0)))</f>
        <v/>
      </c>
      <c r="AJ16" s="838"/>
      <c r="AK16" s="801" t="str">
        <f>IF(OR(C16="",V16="",X16="",AB16="",AE16="",AG16=""),"",ROUND(V16*INDEX(PMEMOTOR[Savings per Unit kWh],MATCH(C16,PMEMOTOR[Eff Desc 1],0)),0))</f>
        <v/>
      </c>
      <c r="AL16" s="802"/>
      <c r="AM16" s="802"/>
      <c r="AN16" s="803"/>
      <c r="AO16" s="807" t="str">
        <f>IF(OR(C16="",V16="",X16="",AB16="",AE16="",AG16=""),"",MIN(AU16,ROUND(V16*AI16,2)))</f>
        <v/>
      </c>
      <c r="AP16" s="808"/>
      <c r="AQ16" s="809"/>
      <c r="AR16" s="145"/>
      <c r="AS16" s="145"/>
      <c r="AT16" s="145"/>
      <c r="AU16" s="794" t="str">
        <f>IF(OR(,V16="",X16="",AB16="",AE16="",AG16=""),"",ROUND((AE16+AG16)*V16,2))</f>
        <v/>
      </c>
      <c r="AV16" s="799" t="str">
        <f>IF(OR(C16="",V16="",X16="",AB16="",AE16="",AG16=""),"",ROUND(V16*INDEX(PMEMOTOR[Savings per Unit kW],MATCH(C16,PMEMOTOR[Eff Desc 1],0)),4))</f>
        <v/>
      </c>
      <c r="AW16" s="145"/>
      <c r="BF16" t="s">
        <v>1714</v>
      </c>
    </row>
    <row r="17" spans="2:49" ht="15.95" customHeight="1" x14ac:dyDescent="0.25">
      <c r="B17" s="787"/>
      <c r="C17" s="816"/>
      <c r="D17" s="817"/>
      <c r="E17" s="817"/>
      <c r="F17" s="817"/>
      <c r="G17" s="817"/>
      <c r="H17" s="817"/>
      <c r="I17" s="817"/>
      <c r="J17" s="817"/>
      <c r="K17" s="817"/>
      <c r="L17" s="817"/>
      <c r="M17" s="818"/>
      <c r="N17" s="822"/>
      <c r="O17" s="823"/>
      <c r="P17" s="823"/>
      <c r="Q17" s="823"/>
      <c r="R17" s="823"/>
      <c r="S17" s="824"/>
      <c r="T17" s="827"/>
      <c r="U17" s="828"/>
      <c r="V17" s="831"/>
      <c r="W17" s="832"/>
      <c r="X17" s="816"/>
      <c r="Y17" s="817"/>
      <c r="Z17" s="817"/>
      <c r="AA17" s="818"/>
      <c r="AB17" s="816"/>
      <c r="AC17" s="817"/>
      <c r="AD17" s="818"/>
      <c r="AE17" s="835"/>
      <c r="AF17" s="836"/>
      <c r="AG17" s="835"/>
      <c r="AH17" s="836"/>
      <c r="AI17" s="839"/>
      <c r="AJ17" s="840"/>
      <c r="AK17" s="804"/>
      <c r="AL17" s="805"/>
      <c r="AM17" s="805"/>
      <c r="AN17" s="806"/>
      <c r="AO17" s="810"/>
      <c r="AP17" s="811"/>
      <c r="AQ17" s="812"/>
      <c r="AR17" s="145"/>
      <c r="AS17" s="145"/>
      <c r="AT17" s="145"/>
      <c r="AU17" s="795"/>
      <c r="AV17" s="800"/>
      <c r="AW17" s="145"/>
    </row>
    <row r="18" spans="2:49" ht="15.95" customHeight="1" x14ac:dyDescent="0.25">
      <c r="B18" s="845">
        <v>2</v>
      </c>
      <c r="C18" s="813"/>
      <c r="D18" s="814"/>
      <c r="E18" s="814"/>
      <c r="F18" s="814"/>
      <c r="G18" s="814"/>
      <c r="H18" s="814"/>
      <c r="I18" s="814"/>
      <c r="J18" s="814"/>
      <c r="K18" s="814"/>
      <c r="L18" s="814"/>
      <c r="M18" s="815"/>
      <c r="N18" s="819" t="str">
        <f>IF(C18="","",INDEX(PMEMOTOR[Base Desc 1],MATCH(C18,PMEMOTOR[Eff Desc 1],0)))</f>
        <v/>
      </c>
      <c r="O18" s="820"/>
      <c r="P18" s="820"/>
      <c r="Q18" s="820"/>
      <c r="R18" s="820"/>
      <c r="S18" s="821"/>
      <c r="T18" s="825" t="str">
        <f>IF(C18="","",INDEX(PMEMOTOR[Unit of Measure],MATCH(C18,PMEMOTOR[Eff Desc 1],0)))</f>
        <v/>
      </c>
      <c r="U18" s="826"/>
      <c r="V18" s="829"/>
      <c r="W18" s="830"/>
      <c r="X18" s="813"/>
      <c r="Y18" s="814"/>
      <c r="Z18" s="814"/>
      <c r="AA18" s="815"/>
      <c r="AB18" s="813"/>
      <c r="AC18" s="814"/>
      <c r="AD18" s="815"/>
      <c r="AE18" s="833"/>
      <c r="AF18" s="834"/>
      <c r="AG18" s="833"/>
      <c r="AH18" s="834"/>
      <c r="AI18" s="837" t="str">
        <f>IF(C18="","",INDEX(PMEMOTOR[Inc Rate Unit],MATCH(C18,PMEMOTOR[Eff Desc 1],0)))</f>
        <v/>
      </c>
      <c r="AJ18" s="838"/>
      <c r="AK18" s="801" t="str">
        <f>IF(OR(C18="",V18="",X18="",AB18="",AE18="",AG18=""),"",ROUND(V18*INDEX(PMEMOTOR[Savings per Unit kWh],MATCH(C18,PMEMOTOR[Eff Desc 1],0)),0))</f>
        <v/>
      </c>
      <c r="AL18" s="802"/>
      <c r="AM18" s="802"/>
      <c r="AN18" s="803"/>
      <c r="AO18" s="807" t="str">
        <f>IF(OR(C18="",V18="",X18="",AB18="",AE18="",AG18=""),"",MIN(AU18,ROUND(V18*AI18,2)))</f>
        <v/>
      </c>
      <c r="AP18" s="808"/>
      <c r="AQ18" s="809"/>
      <c r="AR18" s="145"/>
      <c r="AS18" s="145"/>
      <c r="AT18" s="145"/>
      <c r="AU18" s="794" t="str">
        <f>IF(OR(,V18="",X18="",AB18="",AE18="",AG18=""),"",ROUND((AE18+AG18)*V18,2))</f>
        <v/>
      </c>
      <c r="AV18" s="799" t="str">
        <f>IF(OR(C18="",V18="",X18="",AB18="",AE18="",AG18=""),"",ROUND(V18*INDEX(PMEMOTOR[Savings per Unit kW],MATCH(C18,PMEMOTOR[Eff Desc 1],0)),4))</f>
        <v/>
      </c>
      <c r="AW18" s="145"/>
    </row>
    <row r="19" spans="2:49" ht="15.95" customHeight="1" x14ac:dyDescent="0.25">
      <c r="B19" s="845"/>
      <c r="C19" s="816"/>
      <c r="D19" s="817"/>
      <c r="E19" s="817"/>
      <c r="F19" s="817"/>
      <c r="G19" s="817"/>
      <c r="H19" s="817"/>
      <c r="I19" s="817"/>
      <c r="J19" s="817"/>
      <c r="K19" s="817"/>
      <c r="L19" s="817"/>
      <c r="M19" s="818"/>
      <c r="N19" s="822"/>
      <c r="O19" s="823"/>
      <c r="P19" s="823"/>
      <c r="Q19" s="823"/>
      <c r="R19" s="823"/>
      <c r="S19" s="824"/>
      <c r="T19" s="827"/>
      <c r="U19" s="828"/>
      <c r="V19" s="831"/>
      <c r="W19" s="832"/>
      <c r="X19" s="816"/>
      <c r="Y19" s="817"/>
      <c r="Z19" s="817"/>
      <c r="AA19" s="818"/>
      <c r="AB19" s="816"/>
      <c r="AC19" s="817"/>
      <c r="AD19" s="818"/>
      <c r="AE19" s="835"/>
      <c r="AF19" s="836"/>
      <c r="AG19" s="835"/>
      <c r="AH19" s="836"/>
      <c r="AI19" s="839"/>
      <c r="AJ19" s="840"/>
      <c r="AK19" s="804"/>
      <c r="AL19" s="805"/>
      <c r="AM19" s="805"/>
      <c r="AN19" s="806"/>
      <c r="AO19" s="810"/>
      <c r="AP19" s="811"/>
      <c r="AQ19" s="812"/>
      <c r="AR19" s="145"/>
      <c r="AS19" s="145"/>
      <c r="AT19" s="145"/>
      <c r="AU19" s="795"/>
      <c r="AV19" s="800"/>
      <c r="AW19" s="145"/>
    </row>
    <row r="20" spans="2:49" ht="15.95" customHeight="1" x14ac:dyDescent="0.25">
      <c r="B20" s="845">
        <v>3</v>
      </c>
      <c r="C20" s="813"/>
      <c r="D20" s="814"/>
      <c r="E20" s="814"/>
      <c r="F20" s="814"/>
      <c r="G20" s="814"/>
      <c r="H20" s="814"/>
      <c r="I20" s="814"/>
      <c r="J20" s="814"/>
      <c r="K20" s="814"/>
      <c r="L20" s="814"/>
      <c r="M20" s="815"/>
      <c r="N20" s="819" t="str">
        <f>IF(C20="","",INDEX(PMEMOTOR[Base Desc 1],MATCH(C20,PMEMOTOR[Eff Desc 1],0)))</f>
        <v/>
      </c>
      <c r="O20" s="820"/>
      <c r="P20" s="820"/>
      <c r="Q20" s="820"/>
      <c r="R20" s="820"/>
      <c r="S20" s="821"/>
      <c r="T20" s="825" t="str">
        <f>IF(C20="","",INDEX(PMEMOTOR[Unit of Measure],MATCH(C20,PMEMOTOR[Eff Desc 1],0)))</f>
        <v/>
      </c>
      <c r="U20" s="826"/>
      <c r="V20" s="829"/>
      <c r="W20" s="830"/>
      <c r="X20" s="813"/>
      <c r="Y20" s="814"/>
      <c r="Z20" s="814"/>
      <c r="AA20" s="815"/>
      <c r="AB20" s="813"/>
      <c r="AC20" s="814"/>
      <c r="AD20" s="815"/>
      <c r="AE20" s="833"/>
      <c r="AF20" s="834"/>
      <c r="AG20" s="833"/>
      <c r="AH20" s="834"/>
      <c r="AI20" s="837" t="str">
        <f>IF(C20="","",INDEX(PMEMOTOR[Inc Rate Unit],MATCH(C20,PMEMOTOR[Eff Desc 1],0)))</f>
        <v/>
      </c>
      <c r="AJ20" s="838"/>
      <c r="AK20" s="801" t="str">
        <f>IF(OR(C20="",V20="",X20="",AB20="",AE20="",AG20=""),"",ROUND(V20*INDEX(PMEMOTOR[Savings per Unit kWh],MATCH(C20,PMEMOTOR[Eff Desc 1],0)),0))</f>
        <v/>
      </c>
      <c r="AL20" s="802"/>
      <c r="AM20" s="802"/>
      <c r="AN20" s="803"/>
      <c r="AO20" s="807" t="str">
        <f>IF(OR(C20="",V20="",X20="",AB20="",AE20="",AG20=""),"",MIN(AU20,ROUND(V20*AI20,2)))</f>
        <v/>
      </c>
      <c r="AP20" s="808"/>
      <c r="AQ20" s="809"/>
      <c r="AR20" s="145"/>
      <c r="AS20" s="145"/>
      <c r="AT20" s="145"/>
      <c r="AU20" s="794" t="str">
        <f>IF(OR(,V20="",X20="",AB20="",AE20="",AG20=""),"",ROUND((AE20+AG20)*V20,2))</f>
        <v/>
      </c>
      <c r="AV20" s="799" t="str">
        <f>IF(OR(C20="",V20="",X20="",AB20="",AE20="",AG20=""),"",ROUND(V20*INDEX(PMEMOTOR[Savings per Unit kW],MATCH(C20,PMEMOTOR[Eff Desc 1],0)),4))</f>
        <v/>
      </c>
      <c r="AW20" s="145"/>
    </row>
    <row r="21" spans="2:49" ht="15.95" customHeight="1" x14ac:dyDescent="0.25">
      <c r="B21" s="845"/>
      <c r="C21" s="816"/>
      <c r="D21" s="817"/>
      <c r="E21" s="817"/>
      <c r="F21" s="817"/>
      <c r="G21" s="817"/>
      <c r="H21" s="817"/>
      <c r="I21" s="817"/>
      <c r="J21" s="817"/>
      <c r="K21" s="817"/>
      <c r="L21" s="817"/>
      <c r="M21" s="818"/>
      <c r="N21" s="822"/>
      <c r="O21" s="823"/>
      <c r="P21" s="823"/>
      <c r="Q21" s="823"/>
      <c r="R21" s="823"/>
      <c r="S21" s="824"/>
      <c r="T21" s="827"/>
      <c r="U21" s="828"/>
      <c r="V21" s="831"/>
      <c r="W21" s="832"/>
      <c r="X21" s="816"/>
      <c r="Y21" s="817"/>
      <c r="Z21" s="817"/>
      <c r="AA21" s="818"/>
      <c r="AB21" s="816"/>
      <c r="AC21" s="817"/>
      <c r="AD21" s="818"/>
      <c r="AE21" s="835"/>
      <c r="AF21" s="836"/>
      <c r="AG21" s="835"/>
      <c r="AH21" s="836"/>
      <c r="AI21" s="839"/>
      <c r="AJ21" s="840"/>
      <c r="AK21" s="804"/>
      <c r="AL21" s="805"/>
      <c r="AM21" s="805"/>
      <c r="AN21" s="806"/>
      <c r="AO21" s="810"/>
      <c r="AP21" s="811"/>
      <c r="AQ21" s="812"/>
      <c r="AR21" s="145"/>
      <c r="AS21" s="145"/>
      <c r="AT21" s="145"/>
      <c r="AU21" s="795"/>
      <c r="AV21" s="800"/>
      <c r="AW21" s="145"/>
    </row>
    <row r="22" spans="2:49" ht="15.95" customHeight="1" x14ac:dyDescent="0.25">
      <c r="B22" s="845">
        <v>4</v>
      </c>
      <c r="C22" s="813"/>
      <c r="D22" s="814"/>
      <c r="E22" s="814"/>
      <c r="F22" s="814"/>
      <c r="G22" s="814"/>
      <c r="H22" s="814"/>
      <c r="I22" s="814"/>
      <c r="J22" s="814"/>
      <c r="K22" s="814"/>
      <c r="L22" s="814"/>
      <c r="M22" s="815"/>
      <c r="N22" s="819" t="str">
        <f>IF(C22="","",INDEX(PMEMOTOR[Base Desc 1],MATCH(C22,PMEMOTOR[Eff Desc 1],0)))</f>
        <v/>
      </c>
      <c r="O22" s="820"/>
      <c r="P22" s="820"/>
      <c r="Q22" s="820"/>
      <c r="R22" s="820"/>
      <c r="S22" s="821"/>
      <c r="T22" s="825" t="str">
        <f>IF(C22="","",INDEX(PMEMOTOR[Unit of Measure],MATCH(C22,PMEMOTOR[Eff Desc 1],0)))</f>
        <v/>
      </c>
      <c r="U22" s="826"/>
      <c r="V22" s="829"/>
      <c r="W22" s="830"/>
      <c r="X22" s="813"/>
      <c r="Y22" s="814"/>
      <c r="Z22" s="814"/>
      <c r="AA22" s="815"/>
      <c r="AB22" s="813"/>
      <c r="AC22" s="814"/>
      <c r="AD22" s="815"/>
      <c r="AE22" s="833"/>
      <c r="AF22" s="834"/>
      <c r="AG22" s="833"/>
      <c r="AH22" s="834"/>
      <c r="AI22" s="837" t="str">
        <f>IF(C22="","",INDEX(PMEMOTOR[Inc Rate Unit],MATCH(C22,PMEMOTOR[Eff Desc 1],0)))</f>
        <v/>
      </c>
      <c r="AJ22" s="838"/>
      <c r="AK22" s="801" t="str">
        <f>IF(OR(C22="",V22="",X22="",AB22="",AE22="",AG22=""),"",ROUND(V22*INDEX(PMEMOTOR[Savings per Unit kWh],MATCH(C22,PMEMOTOR[Eff Desc 1],0)),0))</f>
        <v/>
      </c>
      <c r="AL22" s="802"/>
      <c r="AM22" s="802"/>
      <c r="AN22" s="803"/>
      <c r="AO22" s="807" t="str">
        <f>IF(OR(C22="",V22="",X22="",AB22="",AE22="",AG22=""),"",MIN(AU22,ROUND(V22*AI22,2)))</f>
        <v/>
      </c>
      <c r="AP22" s="808"/>
      <c r="AQ22" s="809"/>
      <c r="AR22" s="145"/>
      <c r="AS22" s="145"/>
      <c r="AT22" s="145"/>
      <c r="AU22" s="794" t="str">
        <f>IF(OR(,V22="",X22="",AB22="",AE22="",AG22=""),"",ROUND((AE22+AG22)*V22,2))</f>
        <v/>
      </c>
      <c r="AV22" s="799" t="str">
        <f>IF(OR(C22="",V22="",X22="",AB22="",AE22="",AG22=""),"",ROUND(V22*INDEX(PMEMOTOR[Savings per Unit kW],MATCH(C22,PMEMOTOR[Eff Desc 1],0)),4))</f>
        <v/>
      </c>
      <c r="AW22" s="145"/>
    </row>
    <row r="23" spans="2:49" ht="15.95" customHeight="1" x14ac:dyDescent="0.25">
      <c r="B23" s="845"/>
      <c r="C23" s="816"/>
      <c r="D23" s="817"/>
      <c r="E23" s="817"/>
      <c r="F23" s="817"/>
      <c r="G23" s="817"/>
      <c r="H23" s="817"/>
      <c r="I23" s="817"/>
      <c r="J23" s="817"/>
      <c r="K23" s="817"/>
      <c r="L23" s="817"/>
      <c r="M23" s="818"/>
      <c r="N23" s="822"/>
      <c r="O23" s="823"/>
      <c r="P23" s="823"/>
      <c r="Q23" s="823"/>
      <c r="R23" s="823"/>
      <c r="S23" s="824"/>
      <c r="T23" s="827"/>
      <c r="U23" s="828"/>
      <c r="V23" s="831"/>
      <c r="W23" s="832"/>
      <c r="X23" s="816"/>
      <c r="Y23" s="817"/>
      <c r="Z23" s="817"/>
      <c r="AA23" s="818"/>
      <c r="AB23" s="816"/>
      <c r="AC23" s="817"/>
      <c r="AD23" s="818"/>
      <c r="AE23" s="835"/>
      <c r="AF23" s="836"/>
      <c r="AG23" s="835"/>
      <c r="AH23" s="836"/>
      <c r="AI23" s="839"/>
      <c r="AJ23" s="840"/>
      <c r="AK23" s="804"/>
      <c r="AL23" s="805"/>
      <c r="AM23" s="805"/>
      <c r="AN23" s="806"/>
      <c r="AO23" s="810"/>
      <c r="AP23" s="811"/>
      <c r="AQ23" s="812"/>
      <c r="AR23" s="145"/>
      <c r="AS23" s="145"/>
      <c r="AT23" s="145"/>
      <c r="AU23" s="795"/>
      <c r="AV23" s="800"/>
      <c r="AW23" s="145"/>
    </row>
    <row r="24" spans="2:49" ht="15.95" customHeight="1" x14ac:dyDescent="0.25">
      <c r="B24" s="845">
        <v>5</v>
      </c>
      <c r="C24" s="813"/>
      <c r="D24" s="814"/>
      <c r="E24" s="814"/>
      <c r="F24" s="814"/>
      <c r="G24" s="814"/>
      <c r="H24" s="814"/>
      <c r="I24" s="814"/>
      <c r="J24" s="814"/>
      <c r="K24" s="814"/>
      <c r="L24" s="814"/>
      <c r="M24" s="815"/>
      <c r="N24" s="819" t="str">
        <f>IF(C24="","",INDEX(PMEMOTOR[Base Desc 1],MATCH(C24,PMEMOTOR[Eff Desc 1],0)))</f>
        <v/>
      </c>
      <c r="O24" s="820"/>
      <c r="P24" s="820"/>
      <c r="Q24" s="820"/>
      <c r="R24" s="820"/>
      <c r="S24" s="821"/>
      <c r="T24" s="825" t="str">
        <f>IF(C24="","",INDEX(PMEMOTOR[Unit of Measure],MATCH(C24,PMEMOTOR[Eff Desc 1],0)))</f>
        <v/>
      </c>
      <c r="U24" s="826"/>
      <c r="V24" s="829"/>
      <c r="W24" s="830"/>
      <c r="X24" s="813"/>
      <c r="Y24" s="814"/>
      <c r="Z24" s="814"/>
      <c r="AA24" s="815"/>
      <c r="AB24" s="813"/>
      <c r="AC24" s="814"/>
      <c r="AD24" s="815"/>
      <c r="AE24" s="833"/>
      <c r="AF24" s="834"/>
      <c r="AG24" s="833"/>
      <c r="AH24" s="834"/>
      <c r="AI24" s="837" t="str">
        <f>IF(C24="","",INDEX(PMEMOTOR[Inc Rate Unit],MATCH(C24,PMEMOTOR[Eff Desc 1],0)))</f>
        <v/>
      </c>
      <c r="AJ24" s="838"/>
      <c r="AK24" s="801" t="str">
        <f>IF(OR(C24="",V24="",X24="",AB24="",AE24="",AG24=""),"",ROUND(V24*INDEX(PMEMOTOR[Savings per Unit kWh],MATCH(C24,PMEMOTOR[Eff Desc 1],0)),0))</f>
        <v/>
      </c>
      <c r="AL24" s="802"/>
      <c r="AM24" s="802"/>
      <c r="AN24" s="803"/>
      <c r="AO24" s="807" t="str">
        <f>IF(OR(C24="",V24="",X24="",AB24="",AE24="",AG24=""),"",MIN(AU24,ROUND(V24*AI24,2)))</f>
        <v/>
      </c>
      <c r="AP24" s="808"/>
      <c r="AQ24" s="809"/>
      <c r="AR24" s="145"/>
      <c r="AS24" s="145"/>
      <c r="AT24" s="145"/>
      <c r="AU24" s="794" t="str">
        <f>IF(OR(,V24="",X24="",AB24="",AE24="",AG24=""),"",ROUND((AE24+AG24)*V24,2))</f>
        <v/>
      </c>
      <c r="AV24" s="799" t="str">
        <f>IF(OR(C24="",V24="",X24="",AB24="",AE24="",AG24=""),"",ROUND(V24*INDEX(PMEMOTOR[Savings per Unit kW],MATCH(C24,PMEMOTOR[Eff Desc 1],0)),4))</f>
        <v/>
      </c>
      <c r="AW24" s="145"/>
    </row>
    <row r="25" spans="2:49" ht="15.95" customHeight="1" x14ac:dyDescent="0.25">
      <c r="B25" s="845"/>
      <c r="C25" s="816"/>
      <c r="D25" s="817"/>
      <c r="E25" s="817"/>
      <c r="F25" s="817"/>
      <c r="G25" s="817"/>
      <c r="H25" s="817"/>
      <c r="I25" s="817"/>
      <c r="J25" s="817"/>
      <c r="K25" s="817"/>
      <c r="L25" s="817"/>
      <c r="M25" s="818"/>
      <c r="N25" s="822"/>
      <c r="O25" s="823"/>
      <c r="P25" s="823"/>
      <c r="Q25" s="823"/>
      <c r="R25" s="823"/>
      <c r="S25" s="824"/>
      <c r="T25" s="827"/>
      <c r="U25" s="828"/>
      <c r="V25" s="831"/>
      <c r="W25" s="832"/>
      <c r="X25" s="816"/>
      <c r="Y25" s="817"/>
      <c r="Z25" s="817"/>
      <c r="AA25" s="818"/>
      <c r="AB25" s="816"/>
      <c r="AC25" s="817"/>
      <c r="AD25" s="818"/>
      <c r="AE25" s="835"/>
      <c r="AF25" s="836"/>
      <c r="AG25" s="835"/>
      <c r="AH25" s="836"/>
      <c r="AI25" s="839"/>
      <c r="AJ25" s="840"/>
      <c r="AK25" s="804"/>
      <c r="AL25" s="805"/>
      <c r="AM25" s="805"/>
      <c r="AN25" s="806"/>
      <c r="AO25" s="810"/>
      <c r="AP25" s="811"/>
      <c r="AQ25" s="812"/>
      <c r="AR25" s="145"/>
      <c r="AS25" s="145"/>
      <c r="AT25" s="145"/>
      <c r="AU25" s="795"/>
      <c r="AV25" s="800"/>
      <c r="AW25" s="145"/>
    </row>
    <row r="26" spans="2:49" ht="15.95" customHeight="1" x14ac:dyDescent="0.25">
      <c r="B26" s="845">
        <v>6</v>
      </c>
      <c r="C26" s="813"/>
      <c r="D26" s="814"/>
      <c r="E26" s="814"/>
      <c r="F26" s="814"/>
      <c r="G26" s="814"/>
      <c r="H26" s="814"/>
      <c r="I26" s="814"/>
      <c r="J26" s="814"/>
      <c r="K26" s="814"/>
      <c r="L26" s="814"/>
      <c r="M26" s="815"/>
      <c r="N26" s="819" t="str">
        <f>IF(C26="","",INDEX(PMEMOTOR[Base Desc 1],MATCH(C26,PMEMOTOR[Eff Desc 1],0)))</f>
        <v/>
      </c>
      <c r="O26" s="820"/>
      <c r="P26" s="820"/>
      <c r="Q26" s="820"/>
      <c r="R26" s="820"/>
      <c r="S26" s="821"/>
      <c r="T26" s="825" t="str">
        <f>IF(C26="","",INDEX(PMEMOTOR[Unit of Measure],MATCH(C26,PMEMOTOR[Eff Desc 1],0)))</f>
        <v/>
      </c>
      <c r="U26" s="826"/>
      <c r="V26" s="829"/>
      <c r="W26" s="830"/>
      <c r="X26" s="813"/>
      <c r="Y26" s="814"/>
      <c r="Z26" s="814"/>
      <c r="AA26" s="815"/>
      <c r="AB26" s="813"/>
      <c r="AC26" s="814"/>
      <c r="AD26" s="815"/>
      <c r="AE26" s="833"/>
      <c r="AF26" s="834"/>
      <c r="AG26" s="833"/>
      <c r="AH26" s="834"/>
      <c r="AI26" s="837" t="str">
        <f>IF(C26="","",INDEX(PMEMOTOR[Inc Rate Unit],MATCH(C26,PMEMOTOR[Eff Desc 1],0)))</f>
        <v/>
      </c>
      <c r="AJ26" s="838"/>
      <c r="AK26" s="801" t="str">
        <f>IF(OR(C26="",V26="",X26="",AB26="",AE26="",AG26=""),"",ROUND(V26*INDEX(PMEMOTOR[Savings per Unit kWh],MATCH(C26,PMEMOTOR[Eff Desc 1],0)),0))</f>
        <v/>
      </c>
      <c r="AL26" s="802"/>
      <c r="AM26" s="802"/>
      <c r="AN26" s="803"/>
      <c r="AO26" s="807" t="str">
        <f>IF(OR(C26="",V26="",X26="",AB26="",AE26="",AG26=""),"",MIN(AU26,ROUND(V26*AI26,2)))</f>
        <v/>
      </c>
      <c r="AP26" s="808"/>
      <c r="AQ26" s="809"/>
      <c r="AR26" s="145"/>
      <c r="AS26" s="145"/>
      <c r="AT26" s="145"/>
      <c r="AU26" s="794" t="str">
        <f>IF(OR(,V26="",X26="",AB26="",AE26="",AG26=""),"",ROUND((AE26+AG26)*V26,2))</f>
        <v/>
      </c>
      <c r="AV26" s="799" t="str">
        <f>IF(OR(C26="",V26="",X26="",AB26="",AE26="",AG26=""),"",ROUND(V26*INDEX(PMEMOTOR[Savings per Unit kW],MATCH(C26,PMEMOTOR[Eff Desc 1],0)),4))</f>
        <v/>
      </c>
      <c r="AW26" s="145"/>
    </row>
    <row r="27" spans="2:49" ht="15.95" customHeight="1" x14ac:dyDescent="0.25">
      <c r="B27" s="845"/>
      <c r="C27" s="816"/>
      <c r="D27" s="817"/>
      <c r="E27" s="817"/>
      <c r="F27" s="817"/>
      <c r="G27" s="817"/>
      <c r="H27" s="817"/>
      <c r="I27" s="817"/>
      <c r="J27" s="817"/>
      <c r="K27" s="817"/>
      <c r="L27" s="817"/>
      <c r="M27" s="818"/>
      <c r="N27" s="822"/>
      <c r="O27" s="823"/>
      <c r="P27" s="823"/>
      <c r="Q27" s="823"/>
      <c r="R27" s="823"/>
      <c r="S27" s="824"/>
      <c r="T27" s="827"/>
      <c r="U27" s="828"/>
      <c r="V27" s="831"/>
      <c r="W27" s="832"/>
      <c r="X27" s="816"/>
      <c r="Y27" s="817"/>
      <c r="Z27" s="817"/>
      <c r="AA27" s="818"/>
      <c r="AB27" s="816"/>
      <c r="AC27" s="817"/>
      <c r="AD27" s="818"/>
      <c r="AE27" s="835"/>
      <c r="AF27" s="836"/>
      <c r="AG27" s="835"/>
      <c r="AH27" s="836"/>
      <c r="AI27" s="839"/>
      <c r="AJ27" s="840"/>
      <c r="AK27" s="804"/>
      <c r="AL27" s="805"/>
      <c r="AM27" s="805"/>
      <c r="AN27" s="806"/>
      <c r="AO27" s="810"/>
      <c r="AP27" s="811"/>
      <c r="AQ27" s="812"/>
      <c r="AR27" s="145"/>
      <c r="AS27" s="145"/>
      <c r="AT27" s="145"/>
      <c r="AU27" s="795"/>
      <c r="AV27" s="800"/>
      <c r="AW27" s="145"/>
    </row>
    <row r="28" spans="2:49" ht="15.95" customHeight="1" x14ac:dyDescent="0.25">
      <c r="B28" s="845">
        <v>7</v>
      </c>
      <c r="C28" s="813"/>
      <c r="D28" s="814"/>
      <c r="E28" s="814"/>
      <c r="F28" s="814"/>
      <c r="G28" s="814"/>
      <c r="H28" s="814"/>
      <c r="I28" s="814"/>
      <c r="J28" s="814"/>
      <c r="K28" s="814"/>
      <c r="L28" s="814"/>
      <c r="M28" s="815"/>
      <c r="N28" s="819" t="str">
        <f>IF(C28="","",INDEX(PMEMOTOR[Base Desc 1],MATCH(C28,PMEMOTOR[Eff Desc 1],0)))</f>
        <v/>
      </c>
      <c r="O28" s="820"/>
      <c r="P28" s="820"/>
      <c r="Q28" s="820"/>
      <c r="R28" s="820"/>
      <c r="S28" s="821"/>
      <c r="T28" s="825" t="str">
        <f>IF(C28="","",INDEX(PMEMOTOR[Unit of Measure],MATCH(C28,PMEMOTOR[Eff Desc 1],0)))</f>
        <v/>
      </c>
      <c r="U28" s="826"/>
      <c r="V28" s="829"/>
      <c r="W28" s="830"/>
      <c r="X28" s="813"/>
      <c r="Y28" s="814"/>
      <c r="Z28" s="814"/>
      <c r="AA28" s="815"/>
      <c r="AB28" s="813"/>
      <c r="AC28" s="814"/>
      <c r="AD28" s="815"/>
      <c r="AE28" s="833"/>
      <c r="AF28" s="834"/>
      <c r="AG28" s="833"/>
      <c r="AH28" s="834"/>
      <c r="AI28" s="837" t="str">
        <f>IF(C28="","",INDEX(PMEMOTOR[Inc Rate Unit],MATCH(C28,PMEMOTOR[Eff Desc 1],0)))</f>
        <v/>
      </c>
      <c r="AJ28" s="838"/>
      <c r="AK28" s="801" t="str">
        <f>IF(OR(C28="",V28="",X28="",AB28="",AE28="",AG28=""),"",ROUND(V28*INDEX(PMEMOTOR[Savings per Unit kWh],MATCH(C28,PMEMOTOR[Eff Desc 1],0)),0))</f>
        <v/>
      </c>
      <c r="AL28" s="802"/>
      <c r="AM28" s="802"/>
      <c r="AN28" s="803"/>
      <c r="AO28" s="807" t="str">
        <f>IF(OR(C28="",V28="",X28="",AB28="",AE28="",AG28=""),"",MIN(AU28,ROUND(V28*AI28,2)))</f>
        <v/>
      </c>
      <c r="AP28" s="808"/>
      <c r="AQ28" s="809"/>
      <c r="AR28" s="145"/>
      <c r="AS28" s="145"/>
      <c r="AT28" s="145"/>
      <c r="AU28" s="794" t="str">
        <f>IF(OR(,V28="",X28="",AB28="",AE28="",AG28=""),"",ROUND((AE28+AG28)*V28,2))</f>
        <v/>
      </c>
      <c r="AV28" s="799" t="str">
        <f>IF(OR(C28="",V28="",X28="",AB28="",AE28="",AG28=""),"",ROUND(V28*INDEX(PMEMOTOR[Savings per Unit kW],MATCH(C28,PMEMOTOR[Eff Desc 1],0)),4))</f>
        <v/>
      </c>
      <c r="AW28" s="145"/>
    </row>
    <row r="29" spans="2:49" ht="15.95" customHeight="1" x14ac:dyDescent="0.25">
      <c r="B29" s="845"/>
      <c r="C29" s="816"/>
      <c r="D29" s="817"/>
      <c r="E29" s="817"/>
      <c r="F29" s="817"/>
      <c r="G29" s="817"/>
      <c r="H29" s="817"/>
      <c r="I29" s="817"/>
      <c r="J29" s="817"/>
      <c r="K29" s="817"/>
      <c r="L29" s="817"/>
      <c r="M29" s="818"/>
      <c r="N29" s="822"/>
      <c r="O29" s="823"/>
      <c r="P29" s="823"/>
      <c r="Q29" s="823"/>
      <c r="R29" s="823"/>
      <c r="S29" s="824"/>
      <c r="T29" s="827"/>
      <c r="U29" s="828"/>
      <c r="V29" s="831"/>
      <c r="W29" s="832"/>
      <c r="X29" s="816"/>
      <c r="Y29" s="817"/>
      <c r="Z29" s="817"/>
      <c r="AA29" s="818"/>
      <c r="AB29" s="816"/>
      <c r="AC29" s="817"/>
      <c r="AD29" s="818"/>
      <c r="AE29" s="835"/>
      <c r="AF29" s="836"/>
      <c r="AG29" s="835"/>
      <c r="AH29" s="836"/>
      <c r="AI29" s="839"/>
      <c r="AJ29" s="840"/>
      <c r="AK29" s="804"/>
      <c r="AL29" s="805"/>
      <c r="AM29" s="805"/>
      <c r="AN29" s="806"/>
      <c r="AO29" s="810"/>
      <c r="AP29" s="811"/>
      <c r="AQ29" s="812"/>
      <c r="AR29" s="145"/>
      <c r="AS29" s="145"/>
      <c r="AT29" s="145"/>
      <c r="AU29" s="795"/>
      <c r="AV29" s="800"/>
      <c r="AW29" s="145"/>
    </row>
    <row r="30" spans="2:49" ht="15.95" customHeight="1" x14ac:dyDescent="0.25">
      <c r="B30" s="845">
        <v>8</v>
      </c>
      <c r="C30" s="813"/>
      <c r="D30" s="814"/>
      <c r="E30" s="814"/>
      <c r="F30" s="814"/>
      <c r="G30" s="814"/>
      <c r="H30" s="814"/>
      <c r="I30" s="814"/>
      <c r="J30" s="814"/>
      <c r="K30" s="814"/>
      <c r="L30" s="814"/>
      <c r="M30" s="815"/>
      <c r="N30" s="819" t="str">
        <f>IF(C30="","",INDEX(PMEMOTOR[Base Desc 1],MATCH(C30,PMEMOTOR[Eff Desc 1],0)))</f>
        <v/>
      </c>
      <c r="O30" s="820"/>
      <c r="P30" s="820"/>
      <c r="Q30" s="820"/>
      <c r="R30" s="820"/>
      <c r="S30" s="821"/>
      <c r="T30" s="825" t="str">
        <f>IF(C30="","",INDEX(PMEMOTOR[Unit of Measure],MATCH(C30,PMEMOTOR[Eff Desc 1],0)))</f>
        <v/>
      </c>
      <c r="U30" s="826"/>
      <c r="V30" s="829"/>
      <c r="W30" s="830"/>
      <c r="X30" s="813"/>
      <c r="Y30" s="814"/>
      <c r="Z30" s="814"/>
      <c r="AA30" s="815"/>
      <c r="AB30" s="813"/>
      <c r="AC30" s="814"/>
      <c r="AD30" s="815"/>
      <c r="AE30" s="833"/>
      <c r="AF30" s="834"/>
      <c r="AG30" s="833"/>
      <c r="AH30" s="834"/>
      <c r="AI30" s="837" t="str">
        <f>IF(C30="","",INDEX(PMEMOTOR[Inc Rate Unit],MATCH(C30,PMEMOTOR[Eff Desc 1],0)))</f>
        <v/>
      </c>
      <c r="AJ30" s="838"/>
      <c r="AK30" s="801" t="str">
        <f>IF(OR(C30="",V30="",X30="",AB30="",AE30="",AG30=""),"",ROUND(V30*INDEX(PMEMOTOR[Savings per Unit kWh],MATCH(C30,PMEMOTOR[Eff Desc 1],0)),0))</f>
        <v/>
      </c>
      <c r="AL30" s="802"/>
      <c r="AM30" s="802"/>
      <c r="AN30" s="803"/>
      <c r="AO30" s="807" t="str">
        <f>IF(OR(C30="",V30="",X30="",AB30="",AE30="",AG30=""),"",MIN(AU30,ROUND(V30*AI30,2)))</f>
        <v/>
      </c>
      <c r="AP30" s="808"/>
      <c r="AQ30" s="809"/>
      <c r="AR30" s="145"/>
      <c r="AS30" s="145"/>
      <c r="AT30" s="145"/>
      <c r="AU30" s="794" t="str">
        <f>IF(OR(,V30="",X30="",AB30="",AE30="",AG30=""),"",ROUND((AE30+AG30)*V30,2))</f>
        <v/>
      </c>
      <c r="AV30" s="799" t="str">
        <f>IF(OR(C30="",V30="",X30="",AB30="",AE30="",AG30=""),"",ROUND(V30*INDEX(PMEMOTOR[Savings per Unit kW],MATCH(C30,PMEMOTOR[Eff Desc 1],0)),4))</f>
        <v/>
      </c>
      <c r="AW30" s="145"/>
    </row>
    <row r="31" spans="2:49" ht="15.95" customHeight="1" x14ac:dyDescent="0.25">
      <c r="B31" s="845"/>
      <c r="C31" s="816"/>
      <c r="D31" s="817"/>
      <c r="E31" s="817"/>
      <c r="F31" s="817"/>
      <c r="G31" s="817"/>
      <c r="H31" s="817"/>
      <c r="I31" s="817"/>
      <c r="J31" s="817"/>
      <c r="K31" s="817"/>
      <c r="L31" s="817"/>
      <c r="M31" s="818"/>
      <c r="N31" s="822"/>
      <c r="O31" s="823"/>
      <c r="P31" s="823"/>
      <c r="Q31" s="823"/>
      <c r="R31" s="823"/>
      <c r="S31" s="824"/>
      <c r="T31" s="827"/>
      <c r="U31" s="828"/>
      <c r="V31" s="831"/>
      <c r="W31" s="832"/>
      <c r="X31" s="816"/>
      <c r="Y31" s="817"/>
      <c r="Z31" s="817"/>
      <c r="AA31" s="818"/>
      <c r="AB31" s="816"/>
      <c r="AC31" s="817"/>
      <c r="AD31" s="818"/>
      <c r="AE31" s="835"/>
      <c r="AF31" s="836"/>
      <c r="AG31" s="835"/>
      <c r="AH31" s="836"/>
      <c r="AI31" s="839"/>
      <c r="AJ31" s="840"/>
      <c r="AK31" s="804"/>
      <c r="AL31" s="805"/>
      <c r="AM31" s="805"/>
      <c r="AN31" s="806"/>
      <c r="AO31" s="810"/>
      <c r="AP31" s="811"/>
      <c r="AQ31" s="812"/>
      <c r="AR31" s="145"/>
      <c r="AS31" s="145"/>
      <c r="AT31" s="145"/>
      <c r="AU31" s="795"/>
      <c r="AV31" s="800"/>
      <c r="AW31" s="145"/>
    </row>
    <row r="32" spans="2:49" ht="15.95" customHeight="1" x14ac:dyDescent="0.25">
      <c r="B32" s="845">
        <v>9</v>
      </c>
      <c r="C32" s="813"/>
      <c r="D32" s="814"/>
      <c r="E32" s="814"/>
      <c r="F32" s="814"/>
      <c r="G32" s="814"/>
      <c r="H32" s="814"/>
      <c r="I32" s="814"/>
      <c r="J32" s="814"/>
      <c r="K32" s="814"/>
      <c r="L32" s="814"/>
      <c r="M32" s="815"/>
      <c r="N32" s="819" t="str">
        <f>IF(C32="","",INDEX(PMEMOTOR[Base Desc 1],MATCH(C32,PMEMOTOR[Eff Desc 1],0)))</f>
        <v/>
      </c>
      <c r="O32" s="820"/>
      <c r="P32" s="820"/>
      <c r="Q32" s="820"/>
      <c r="R32" s="820"/>
      <c r="S32" s="821"/>
      <c r="T32" s="825" t="str">
        <f>IF(C32="","",INDEX(PMEMOTOR[Unit of Measure],MATCH(C32,PMEMOTOR[Eff Desc 1],0)))</f>
        <v/>
      </c>
      <c r="U32" s="826"/>
      <c r="V32" s="829"/>
      <c r="W32" s="830"/>
      <c r="X32" s="813"/>
      <c r="Y32" s="814"/>
      <c r="Z32" s="814"/>
      <c r="AA32" s="815"/>
      <c r="AB32" s="813"/>
      <c r="AC32" s="814"/>
      <c r="AD32" s="815"/>
      <c r="AE32" s="833"/>
      <c r="AF32" s="834"/>
      <c r="AG32" s="833"/>
      <c r="AH32" s="834"/>
      <c r="AI32" s="837" t="str">
        <f>IF(C32="","",INDEX(PMEMOTOR[Inc Rate Unit],MATCH(C32,PMEMOTOR[Eff Desc 1],0)))</f>
        <v/>
      </c>
      <c r="AJ32" s="838"/>
      <c r="AK32" s="801" t="str">
        <f>IF(OR(C32="",V32="",X32="",AB32="",AE32="",AG32=""),"",ROUND(V32*INDEX(PMEMOTOR[Savings per Unit kWh],MATCH(C32,PMEMOTOR[Eff Desc 1],0)),0))</f>
        <v/>
      </c>
      <c r="AL32" s="802"/>
      <c r="AM32" s="802"/>
      <c r="AN32" s="803"/>
      <c r="AO32" s="807" t="str">
        <f>IF(OR(C32="",V32="",X32="",AB32="",AE32="",AG32=""),"",MIN(AU32,ROUND(V32*AI32,2)))</f>
        <v/>
      </c>
      <c r="AP32" s="808"/>
      <c r="AQ32" s="809"/>
      <c r="AR32" s="145"/>
      <c r="AS32" s="145"/>
      <c r="AT32" s="145"/>
      <c r="AU32" s="794" t="str">
        <f>IF(OR(,V32="",X32="",AB32="",AE32="",AG32=""),"",ROUND((AE32+AG32)*V32,2))</f>
        <v/>
      </c>
      <c r="AV32" s="799" t="str">
        <f>IF(OR(C32="",V32="",X32="",AB32="",AE32="",AG32=""),"",ROUND(V32*INDEX(PMEMOTOR[Savings per Unit kW],MATCH(C32,PMEMOTOR[Eff Desc 1],0)),4))</f>
        <v/>
      </c>
      <c r="AW32" s="145"/>
    </row>
    <row r="33" spans="2:49" ht="15.95" customHeight="1" x14ac:dyDescent="0.25">
      <c r="B33" s="845"/>
      <c r="C33" s="816"/>
      <c r="D33" s="817"/>
      <c r="E33" s="817"/>
      <c r="F33" s="817"/>
      <c r="G33" s="817"/>
      <c r="H33" s="817"/>
      <c r="I33" s="817"/>
      <c r="J33" s="817"/>
      <c r="K33" s="817"/>
      <c r="L33" s="817"/>
      <c r="M33" s="818"/>
      <c r="N33" s="822"/>
      <c r="O33" s="823"/>
      <c r="P33" s="823"/>
      <c r="Q33" s="823"/>
      <c r="R33" s="823"/>
      <c r="S33" s="824"/>
      <c r="T33" s="827"/>
      <c r="U33" s="828"/>
      <c r="V33" s="831"/>
      <c r="W33" s="832"/>
      <c r="X33" s="816"/>
      <c r="Y33" s="817"/>
      <c r="Z33" s="817"/>
      <c r="AA33" s="818"/>
      <c r="AB33" s="816"/>
      <c r="AC33" s="817"/>
      <c r="AD33" s="818"/>
      <c r="AE33" s="835"/>
      <c r="AF33" s="836"/>
      <c r="AG33" s="835"/>
      <c r="AH33" s="836"/>
      <c r="AI33" s="839"/>
      <c r="AJ33" s="840"/>
      <c r="AK33" s="804"/>
      <c r="AL33" s="805"/>
      <c r="AM33" s="805"/>
      <c r="AN33" s="806"/>
      <c r="AO33" s="810"/>
      <c r="AP33" s="811"/>
      <c r="AQ33" s="812"/>
      <c r="AR33" s="145"/>
      <c r="AS33" s="145"/>
      <c r="AT33" s="145"/>
      <c r="AU33" s="795"/>
      <c r="AV33" s="800"/>
      <c r="AW33" s="145"/>
    </row>
    <row r="34" spans="2:49" ht="15.95" customHeight="1" x14ac:dyDescent="0.25">
      <c r="B34" s="845">
        <v>10</v>
      </c>
      <c r="C34" s="813"/>
      <c r="D34" s="814"/>
      <c r="E34" s="814"/>
      <c r="F34" s="814"/>
      <c r="G34" s="814"/>
      <c r="H34" s="814"/>
      <c r="I34" s="814"/>
      <c r="J34" s="814"/>
      <c r="K34" s="814"/>
      <c r="L34" s="814"/>
      <c r="M34" s="815"/>
      <c r="N34" s="819" t="str">
        <f>IF(C34="","",INDEX(PMEMOTOR[Base Desc 1],MATCH(C34,PMEMOTOR[Eff Desc 1],0)))</f>
        <v/>
      </c>
      <c r="O34" s="820"/>
      <c r="P34" s="820"/>
      <c r="Q34" s="820"/>
      <c r="R34" s="820"/>
      <c r="S34" s="821"/>
      <c r="T34" s="825" t="str">
        <f>IF(C34="","",INDEX(PMEMOTOR[Unit of Measure],MATCH(C34,PMEMOTOR[Eff Desc 1],0)))</f>
        <v/>
      </c>
      <c r="U34" s="826"/>
      <c r="V34" s="829"/>
      <c r="W34" s="830"/>
      <c r="X34" s="813"/>
      <c r="Y34" s="814"/>
      <c r="Z34" s="814"/>
      <c r="AA34" s="815"/>
      <c r="AB34" s="813"/>
      <c r="AC34" s="814"/>
      <c r="AD34" s="815"/>
      <c r="AE34" s="833"/>
      <c r="AF34" s="834"/>
      <c r="AG34" s="833"/>
      <c r="AH34" s="834"/>
      <c r="AI34" s="837" t="str">
        <f>IF(C34="","",INDEX(PMEMOTOR[Inc Rate Unit],MATCH(C34,PMEMOTOR[Eff Desc 1],0)))</f>
        <v/>
      </c>
      <c r="AJ34" s="838"/>
      <c r="AK34" s="801" t="str">
        <f>IF(OR(C34="",V34="",X34="",AB34="",AE34="",AG34=""),"",ROUND(V34*INDEX(PMEMOTOR[Savings per Unit kWh],MATCH(C34,PMEMOTOR[Eff Desc 1],0)),0))</f>
        <v/>
      </c>
      <c r="AL34" s="802"/>
      <c r="AM34" s="802"/>
      <c r="AN34" s="803"/>
      <c r="AO34" s="807" t="str">
        <f>IF(OR(C34="",V34="",X34="",AB34="",AE34="",AG34=""),"",MIN(AU34,ROUND(V34*AI34,2)))</f>
        <v/>
      </c>
      <c r="AP34" s="808"/>
      <c r="AQ34" s="809"/>
      <c r="AR34" s="145"/>
      <c r="AS34" s="145"/>
      <c r="AT34" s="145"/>
      <c r="AU34" s="794" t="str">
        <f>IF(OR(,V34="",X34="",AB34="",AE34="",AG34=""),"",ROUND((AE34+AG34)*V34,2))</f>
        <v/>
      </c>
      <c r="AV34" s="799" t="str">
        <f>IF(OR(C34="",V34="",X34="",AB34="",AE34="",AG34=""),"",ROUND(V34*INDEX(PMEMOTOR[Savings per Unit kW],MATCH(C34,PMEMOTOR[Eff Desc 1],0)),4))</f>
        <v/>
      </c>
      <c r="AW34" s="145"/>
    </row>
    <row r="35" spans="2:49" ht="15.95" customHeight="1" x14ac:dyDescent="0.25">
      <c r="B35" s="845"/>
      <c r="C35" s="816"/>
      <c r="D35" s="817"/>
      <c r="E35" s="817"/>
      <c r="F35" s="817"/>
      <c r="G35" s="817"/>
      <c r="H35" s="817"/>
      <c r="I35" s="817"/>
      <c r="J35" s="817"/>
      <c r="K35" s="817"/>
      <c r="L35" s="817"/>
      <c r="M35" s="818"/>
      <c r="N35" s="822"/>
      <c r="O35" s="823"/>
      <c r="P35" s="823"/>
      <c r="Q35" s="823"/>
      <c r="R35" s="823"/>
      <c r="S35" s="824"/>
      <c r="T35" s="827"/>
      <c r="U35" s="828"/>
      <c r="V35" s="831"/>
      <c r="W35" s="832"/>
      <c r="X35" s="816"/>
      <c r="Y35" s="817"/>
      <c r="Z35" s="817"/>
      <c r="AA35" s="818"/>
      <c r="AB35" s="816"/>
      <c r="AC35" s="817"/>
      <c r="AD35" s="818"/>
      <c r="AE35" s="835"/>
      <c r="AF35" s="836"/>
      <c r="AG35" s="835"/>
      <c r="AH35" s="836"/>
      <c r="AI35" s="839"/>
      <c r="AJ35" s="840"/>
      <c r="AK35" s="804"/>
      <c r="AL35" s="805"/>
      <c r="AM35" s="805"/>
      <c r="AN35" s="806"/>
      <c r="AO35" s="810"/>
      <c r="AP35" s="811"/>
      <c r="AQ35" s="812"/>
      <c r="AR35" s="145"/>
      <c r="AS35" s="145"/>
      <c r="AT35" s="145"/>
      <c r="AU35" s="795"/>
      <c r="AV35" s="800"/>
      <c r="AW35" s="145"/>
    </row>
    <row r="36" spans="2:49" ht="15.95" hidden="1" customHeight="1" x14ac:dyDescent="0.25">
      <c r="B36" s="845">
        <v>11</v>
      </c>
      <c r="C36" s="813"/>
      <c r="D36" s="814"/>
      <c r="E36" s="814"/>
      <c r="F36" s="814"/>
      <c r="G36" s="814"/>
      <c r="H36" s="814"/>
      <c r="I36" s="814"/>
      <c r="J36" s="814"/>
      <c r="K36" s="814"/>
      <c r="L36" s="814"/>
      <c r="M36" s="815"/>
      <c r="N36" s="819" t="str">
        <f>IF(C36="","",INDEX(PMEMOTOR[Base Desc 1],MATCH(C36,PMEMOTOR[Eff Desc 1],0)))</f>
        <v/>
      </c>
      <c r="O36" s="820"/>
      <c r="P36" s="820"/>
      <c r="Q36" s="820"/>
      <c r="R36" s="820"/>
      <c r="S36" s="821"/>
      <c r="T36" s="825" t="str">
        <f>IF(C36="","",INDEX(PMEMOTOR[Unit of Measure],MATCH(C36,PMEMOTOR[Eff Desc 1],0)))</f>
        <v/>
      </c>
      <c r="U36" s="826"/>
      <c r="V36" s="829"/>
      <c r="W36" s="830"/>
      <c r="X36" s="813"/>
      <c r="Y36" s="814"/>
      <c r="Z36" s="814"/>
      <c r="AA36" s="815"/>
      <c r="AB36" s="813"/>
      <c r="AC36" s="814"/>
      <c r="AD36" s="815"/>
      <c r="AE36" s="833"/>
      <c r="AF36" s="834"/>
      <c r="AG36" s="833"/>
      <c r="AH36" s="834"/>
      <c r="AI36" s="837" t="str">
        <f>IF(C36="","",INDEX(PMEMOTOR[Inc Rate Unit],MATCH(C36,PMEMOTOR[Eff Desc 1],0)))</f>
        <v/>
      </c>
      <c r="AJ36" s="838"/>
      <c r="AK36" s="801" t="str">
        <f>IF(OR(C36="",V36="",X36="",AB36="",AE36="",AG36=""),"",ROUND(V36*INDEX(PMEMOTOR[Savings per Unit kWh],MATCH(C36,PMEMOTOR[Eff Desc 1],0)),0))</f>
        <v/>
      </c>
      <c r="AL36" s="802"/>
      <c r="AM36" s="802"/>
      <c r="AN36" s="803"/>
      <c r="AO36" s="807" t="str">
        <f>IF(OR(C36="",V36="",X36="",AB36="",AE36="",AG36=""),"",MIN(AU36,ROUND(V36*AI36,2)))</f>
        <v/>
      </c>
      <c r="AP36" s="808"/>
      <c r="AQ36" s="809"/>
      <c r="AR36" s="145"/>
      <c r="AS36" s="145"/>
      <c r="AT36" s="145"/>
      <c r="AU36" s="794" t="str">
        <f>IF(OR(,V36="",X36="",AB36="",AE36="",AG36=""),"",ROUND((AE36+AG36)*V36,2))</f>
        <v/>
      </c>
      <c r="AV36" s="799" t="str">
        <f>IF(OR(C36="",V36="",X36="",AB36="",AE36="",AG36=""),"",ROUND(V36*INDEX(PMEMOTOR[Savings per Unit kW],MATCH(C36,PMEMOTOR[Eff Desc 1],0)),4))</f>
        <v/>
      </c>
    </row>
    <row r="37" spans="2:49" ht="15.95" hidden="1" customHeight="1" x14ac:dyDescent="0.25">
      <c r="B37" s="845"/>
      <c r="C37" s="816"/>
      <c r="D37" s="817"/>
      <c r="E37" s="817"/>
      <c r="F37" s="817"/>
      <c r="G37" s="817"/>
      <c r="H37" s="817"/>
      <c r="I37" s="817"/>
      <c r="J37" s="817"/>
      <c r="K37" s="817"/>
      <c r="L37" s="817"/>
      <c r="M37" s="818"/>
      <c r="N37" s="822"/>
      <c r="O37" s="823"/>
      <c r="P37" s="823"/>
      <c r="Q37" s="823"/>
      <c r="R37" s="823"/>
      <c r="S37" s="824"/>
      <c r="T37" s="827"/>
      <c r="U37" s="828"/>
      <c r="V37" s="831"/>
      <c r="W37" s="832"/>
      <c r="X37" s="816"/>
      <c r="Y37" s="817"/>
      <c r="Z37" s="817"/>
      <c r="AA37" s="818"/>
      <c r="AB37" s="816"/>
      <c r="AC37" s="817"/>
      <c r="AD37" s="818"/>
      <c r="AE37" s="835"/>
      <c r="AF37" s="836"/>
      <c r="AG37" s="835"/>
      <c r="AH37" s="836"/>
      <c r="AI37" s="839"/>
      <c r="AJ37" s="840"/>
      <c r="AK37" s="804"/>
      <c r="AL37" s="805"/>
      <c r="AM37" s="805"/>
      <c r="AN37" s="806"/>
      <c r="AO37" s="810"/>
      <c r="AP37" s="811"/>
      <c r="AQ37" s="812"/>
      <c r="AR37" s="145"/>
      <c r="AS37" s="145"/>
      <c r="AT37" s="145"/>
      <c r="AU37" s="795"/>
      <c r="AV37" s="800"/>
    </row>
    <row r="38" spans="2:49" ht="15.95" hidden="1" customHeight="1" x14ac:dyDescent="0.25">
      <c r="B38" s="845">
        <v>12</v>
      </c>
      <c r="C38" s="813"/>
      <c r="D38" s="814"/>
      <c r="E38" s="814"/>
      <c r="F38" s="814"/>
      <c r="G38" s="814"/>
      <c r="H38" s="814"/>
      <c r="I38" s="814"/>
      <c r="J38" s="814"/>
      <c r="K38" s="814"/>
      <c r="L38" s="814"/>
      <c r="M38" s="815"/>
      <c r="N38" s="819" t="str">
        <f>IF(C38="","",INDEX(PMEMOTOR[Base Desc 1],MATCH(C38,PMEMOTOR[Eff Desc 1],0)))</f>
        <v/>
      </c>
      <c r="O38" s="820"/>
      <c r="P38" s="820"/>
      <c r="Q38" s="820"/>
      <c r="R38" s="820"/>
      <c r="S38" s="821"/>
      <c r="T38" s="825" t="str">
        <f>IF(C38="","",INDEX(PMEMOTOR[Unit of Measure],MATCH(C38,PMEMOTOR[Eff Desc 1],0)))</f>
        <v/>
      </c>
      <c r="U38" s="826"/>
      <c r="V38" s="829"/>
      <c r="W38" s="830"/>
      <c r="X38" s="813"/>
      <c r="Y38" s="814"/>
      <c r="Z38" s="814"/>
      <c r="AA38" s="815"/>
      <c r="AB38" s="813"/>
      <c r="AC38" s="814"/>
      <c r="AD38" s="815"/>
      <c r="AE38" s="833"/>
      <c r="AF38" s="834"/>
      <c r="AG38" s="833"/>
      <c r="AH38" s="834"/>
      <c r="AI38" s="837" t="str">
        <f>IF(C38="","",INDEX(PMEMOTOR[Inc Rate Unit],MATCH(C38,PMEMOTOR[Eff Desc 1],0)))</f>
        <v/>
      </c>
      <c r="AJ38" s="838"/>
      <c r="AK38" s="801" t="str">
        <f>IF(OR(C38="",V38="",X38="",AB38="",AE38="",AG38=""),"",ROUND(V38*INDEX(PMEMOTOR[Savings per Unit kWh],MATCH(C38,PMEMOTOR[Eff Desc 1],0)),0))</f>
        <v/>
      </c>
      <c r="AL38" s="802"/>
      <c r="AM38" s="802"/>
      <c r="AN38" s="803"/>
      <c r="AO38" s="807" t="str">
        <f>IF(OR(C38="",V38="",X38="",AB38="",AE38="",AG38=""),"",MIN(AU38,ROUND(V38*AI38,2)))</f>
        <v/>
      </c>
      <c r="AP38" s="808"/>
      <c r="AQ38" s="809"/>
      <c r="AR38" s="145"/>
      <c r="AS38" s="145"/>
      <c r="AT38" s="145"/>
      <c r="AU38" s="794" t="str">
        <f>IF(OR(,V38="",X38="",AB38="",AE38="",AG38=""),"",ROUND((AE38+AG38)*V38,2))</f>
        <v/>
      </c>
      <c r="AV38" s="799" t="str">
        <f>IF(OR(C38="",V38="",X38="",AB38="",AE38="",AG38=""),"",ROUND(V38*INDEX(PMEMOTOR[Savings per Unit kW],MATCH(C38,PMEMOTOR[Eff Desc 1],0)),4))</f>
        <v/>
      </c>
    </row>
    <row r="39" spans="2:49" ht="15.95" hidden="1" customHeight="1" x14ac:dyDescent="0.25">
      <c r="B39" s="845"/>
      <c r="C39" s="816"/>
      <c r="D39" s="817"/>
      <c r="E39" s="817"/>
      <c r="F39" s="817"/>
      <c r="G39" s="817"/>
      <c r="H39" s="817"/>
      <c r="I39" s="817"/>
      <c r="J39" s="817"/>
      <c r="K39" s="817"/>
      <c r="L39" s="817"/>
      <c r="M39" s="818"/>
      <c r="N39" s="822"/>
      <c r="O39" s="823"/>
      <c r="P39" s="823"/>
      <c r="Q39" s="823"/>
      <c r="R39" s="823"/>
      <c r="S39" s="824"/>
      <c r="T39" s="827"/>
      <c r="U39" s="828"/>
      <c r="V39" s="831"/>
      <c r="W39" s="832"/>
      <c r="X39" s="816"/>
      <c r="Y39" s="817"/>
      <c r="Z39" s="817"/>
      <c r="AA39" s="818"/>
      <c r="AB39" s="816"/>
      <c r="AC39" s="817"/>
      <c r="AD39" s="818"/>
      <c r="AE39" s="835"/>
      <c r="AF39" s="836"/>
      <c r="AG39" s="835"/>
      <c r="AH39" s="836"/>
      <c r="AI39" s="839"/>
      <c r="AJ39" s="840"/>
      <c r="AK39" s="804"/>
      <c r="AL39" s="805"/>
      <c r="AM39" s="805"/>
      <c r="AN39" s="806"/>
      <c r="AO39" s="810"/>
      <c r="AP39" s="811"/>
      <c r="AQ39" s="812"/>
      <c r="AR39" s="145"/>
      <c r="AS39" s="145"/>
      <c r="AT39" s="145"/>
      <c r="AU39" s="795"/>
      <c r="AV39" s="800"/>
    </row>
    <row r="40" spans="2:49" ht="15.95" hidden="1" customHeight="1" x14ac:dyDescent="0.25">
      <c r="B40" s="845">
        <v>13</v>
      </c>
      <c r="C40" s="813"/>
      <c r="D40" s="814"/>
      <c r="E40" s="814"/>
      <c r="F40" s="814"/>
      <c r="G40" s="814"/>
      <c r="H40" s="814"/>
      <c r="I40" s="814"/>
      <c r="J40" s="814"/>
      <c r="K40" s="814"/>
      <c r="L40" s="814"/>
      <c r="M40" s="815"/>
      <c r="N40" s="819" t="str">
        <f>IF(C40="","",INDEX(PMEMOTOR[Base Desc 1],MATCH(C40,PMEMOTOR[Eff Desc 1],0)))</f>
        <v/>
      </c>
      <c r="O40" s="820"/>
      <c r="P40" s="820"/>
      <c r="Q40" s="820"/>
      <c r="R40" s="820"/>
      <c r="S40" s="821"/>
      <c r="T40" s="825" t="str">
        <f>IF(C40="","",INDEX(PMEMOTOR[Unit of Measure],MATCH(C40,PMEMOTOR[Eff Desc 1],0)))</f>
        <v/>
      </c>
      <c r="U40" s="826"/>
      <c r="V40" s="829"/>
      <c r="W40" s="830"/>
      <c r="X40" s="813"/>
      <c r="Y40" s="814"/>
      <c r="Z40" s="814"/>
      <c r="AA40" s="815"/>
      <c r="AB40" s="813"/>
      <c r="AC40" s="814"/>
      <c r="AD40" s="815"/>
      <c r="AE40" s="833"/>
      <c r="AF40" s="834"/>
      <c r="AG40" s="833"/>
      <c r="AH40" s="834"/>
      <c r="AI40" s="837" t="str">
        <f>IF(C40="","",INDEX(PMEMOTOR[Inc Rate Unit],MATCH(C40,PMEMOTOR[Eff Desc 1],0)))</f>
        <v/>
      </c>
      <c r="AJ40" s="838"/>
      <c r="AK40" s="801" t="str">
        <f>IF(OR(C40="",V40="",X40="",AB40="",AE40="",AG40=""),"",ROUND(V40*INDEX(PMEMOTOR[Savings per Unit kWh],MATCH(C40,PMEMOTOR[Eff Desc 1],0)),0))</f>
        <v/>
      </c>
      <c r="AL40" s="802"/>
      <c r="AM40" s="802"/>
      <c r="AN40" s="803"/>
      <c r="AO40" s="807" t="str">
        <f>IF(OR(C40="",V40="",X40="",AB40="",AE40="",AG40=""),"",MIN(AU40,ROUND(V40*AI40,2)))</f>
        <v/>
      </c>
      <c r="AP40" s="808"/>
      <c r="AQ40" s="809"/>
      <c r="AR40" s="145"/>
      <c r="AS40" s="145"/>
      <c r="AT40" s="145"/>
      <c r="AU40" s="794" t="str">
        <f>IF(OR(,V40="",X40="",AB40="",AE40="",AG40=""),"",ROUND((AE40+AG40)*V40,2))</f>
        <v/>
      </c>
      <c r="AV40" s="799" t="str">
        <f>IF(OR(C40="",V40="",X40="",AB40="",AE40="",AG40=""),"",ROUND(V40*INDEX(PMEMOTOR[Savings per Unit kW],MATCH(C40,PMEMOTOR[Eff Desc 1],0)),4))</f>
        <v/>
      </c>
    </row>
    <row r="41" spans="2:49" ht="15.95" hidden="1" customHeight="1" x14ac:dyDescent="0.25">
      <c r="B41" s="845"/>
      <c r="C41" s="816"/>
      <c r="D41" s="817"/>
      <c r="E41" s="817"/>
      <c r="F41" s="817"/>
      <c r="G41" s="817"/>
      <c r="H41" s="817"/>
      <c r="I41" s="817"/>
      <c r="J41" s="817"/>
      <c r="K41" s="817"/>
      <c r="L41" s="817"/>
      <c r="M41" s="818"/>
      <c r="N41" s="822"/>
      <c r="O41" s="823"/>
      <c r="P41" s="823"/>
      <c r="Q41" s="823"/>
      <c r="R41" s="823"/>
      <c r="S41" s="824"/>
      <c r="T41" s="827"/>
      <c r="U41" s="828"/>
      <c r="V41" s="831"/>
      <c r="W41" s="832"/>
      <c r="X41" s="816"/>
      <c r="Y41" s="817"/>
      <c r="Z41" s="817"/>
      <c r="AA41" s="818"/>
      <c r="AB41" s="816"/>
      <c r="AC41" s="817"/>
      <c r="AD41" s="818"/>
      <c r="AE41" s="835"/>
      <c r="AF41" s="836"/>
      <c r="AG41" s="835"/>
      <c r="AH41" s="836"/>
      <c r="AI41" s="839"/>
      <c r="AJ41" s="840"/>
      <c r="AK41" s="804"/>
      <c r="AL41" s="805"/>
      <c r="AM41" s="805"/>
      <c r="AN41" s="806"/>
      <c r="AO41" s="810"/>
      <c r="AP41" s="811"/>
      <c r="AQ41" s="812"/>
      <c r="AR41" s="145"/>
      <c r="AS41" s="145"/>
      <c r="AT41" s="145"/>
      <c r="AU41" s="795"/>
      <c r="AV41" s="800"/>
    </row>
    <row r="42" spans="2:49" ht="15.95" hidden="1" customHeight="1" x14ac:dyDescent="0.25">
      <c r="B42" s="845">
        <v>14</v>
      </c>
      <c r="C42" s="813"/>
      <c r="D42" s="814"/>
      <c r="E42" s="814"/>
      <c r="F42" s="814"/>
      <c r="G42" s="814"/>
      <c r="H42" s="814"/>
      <c r="I42" s="814"/>
      <c r="J42" s="814"/>
      <c r="K42" s="814"/>
      <c r="L42" s="814"/>
      <c r="M42" s="815"/>
      <c r="N42" s="819" t="str">
        <f>IF(C42="","",INDEX(PMEMOTOR[Base Desc 1],MATCH(C42,PMEMOTOR[Eff Desc 1],0)))</f>
        <v/>
      </c>
      <c r="O42" s="820"/>
      <c r="P42" s="820"/>
      <c r="Q42" s="820"/>
      <c r="R42" s="820"/>
      <c r="S42" s="821"/>
      <c r="T42" s="825" t="str">
        <f>IF(C42="","",INDEX(PMEMOTOR[Unit of Measure],MATCH(C42,PMEMOTOR[Eff Desc 1],0)))</f>
        <v/>
      </c>
      <c r="U42" s="826"/>
      <c r="V42" s="829"/>
      <c r="W42" s="830"/>
      <c r="X42" s="813"/>
      <c r="Y42" s="814"/>
      <c r="Z42" s="814"/>
      <c r="AA42" s="815"/>
      <c r="AB42" s="813"/>
      <c r="AC42" s="814"/>
      <c r="AD42" s="815"/>
      <c r="AE42" s="833"/>
      <c r="AF42" s="834"/>
      <c r="AG42" s="833"/>
      <c r="AH42" s="834"/>
      <c r="AI42" s="837" t="str">
        <f>IF(C42="","",INDEX(PMEMOTOR[Inc Rate Unit],MATCH(C42,PMEMOTOR[Eff Desc 1],0)))</f>
        <v/>
      </c>
      <c r="AJ42" s="838"/>
      <c r="AK42" s="801" t="str">
        <f>IF(OR(C42="",V42="",X42="",AB42="",AE42="",AG42=""),"",ROUND(V42*INDEX(PMEMOTOR[Savings per Unit kWh],MATCH(C42,PMEMOTOR[Eff Desc 1],0)),0))</f>
        <v/>
      </c>
      <c r="AL42" s="802"/>
      <c r="AM42" s="802"/>
      <c r="AN42" s="803"/>
      <c r="AO42" s="807" t="str">
        <f>IF(OR(C42="",V42="",X42="",AB42="",AE42="",AG42=""),"",MIN(AU42,ROUND(V42*AI42,2)))</f>
        <v/>
      </c>
      <c r="AP42" s="808"/>
      <c r="AQ42" s="809"/>
      <c r="AR42" s="145"/>
      <c r="AS42" s="145"/>
      <c r="AT42" s="145"/>
      <c r="AU42" s="794" t="str">
        <f>IF(OR(,V42="",X42="",AB42="",AE42="",AG42=""),"",ROUND((AE42+AG42)*V42,2))</f>
        <v/>
      </c>
      <c r="AV42" s="799" t="str">
        <f>IF(OR(C42="",V42="",X42="",AB42="",AE42="",AG42=""),"",ROUND(V42*INDEX(PMEMOTOR[Savings per Unit kW],MATCH(C42,PMEMOTOR[Eff Desc 1],0)),4))</f>
        <v/>
      </c>
    </row>
    <row r="43" spans="2:49" ht="15.95" hidden="1" customHeight="1" x14ac:dyDescent="0.25">
      <c r="B43" s="845"/>
      <c r="C43" s="816"/>
      <c r="D43" s="817"/>
      <c r="E43" s="817"/>
      <c r="F43" s="817"/>
      <c r="G43" s="817"/>
      <c r="H43" s="817"/>
      <c r="I43" s="817"/>
      <c r="J43" s="817"/>
      <c r="K43" s="817"/>
      <c r="L43" s="817"/>
      <c r="M43" s="818"/>
      <c r="N43" s="822"/>
      <c r="O43" s="823"/>
      <c r="P43" s="823"/>
      <c r="Q43" s="823"/>
      <c r="R43" s="823"/>
      <c r="S43" s="824"/>
      <c r="T43" s="827"/>
      <c r="U43" s="828"/>
      <c r="V43" s="831"/>
      <c r="W43" s="832"/>
      <c r="X43" s="816"/>
      <c r="Y43" s="817"/>
      <c r="Z43" s="817"/>
      <c r="AA43" s="818"/>
      <c r="AB43" s="816"/>
      <c r="AC43" s="817"/>
      <c r="AD43" s="818"/>
      <c r="AE43" s="835"/>
      <c r="AF43" s="836"/>
      <c r="AG43" s="835"/>
      <c r="AH43" s="836"/>
      <c r="AI43" s="839"/>
      <c r="AJ43" s="840"/>
      <c r="AK43" s="804"/>
      <c r="AL43" s="805"/>
      <c r="AM43" s="805"/>
      <c r="AN43" s="806"/>
      <c r="AO43" s="810"/>
      <c r="AP43" s="811"/>
      <c r="AQ43" s="812"/>
      <c r="AR43" s="145"/>
      <c r="AS43" s="145"/>
      <c r="AT43" s="145"/>
      <c r="AU43" s="795"/>
      <c r="AV43" s="800"/>
    </row>
    <row r="44" spans="2:49" ht="15.95" hidden="1" customHeight="1" x14ac:dyDescent="0.25">
      <c r="B44" s="845">
        <v>15</v>
      </c>
      <c r="C44" s="813"/>
      <c r="D44" s="814"/>
      <c r="E44" s="814"/>
      <c r="F44" s="814"/>
      <c r="G44" s="814"/>
      <c r="H44" s="814"/>
      <c r="I44" s="814"/>
      <c r="J44" s="814"/>
      <c r="K44" s="814"/>
      <c r="L44" s="814"/>
      <c r="M44" s="815"/>
      <c r="N44" s="819" t="str">
        <f>IF(C44="","",INDEX(PMEMOTOR[Base Desc 1],MATCH(C44,PMEMOTOR[Eff Desc 1],0)))</f>
        <v/>
      </c>
      <c r="O44" s="820"/>
      <c r="P44" s="820"/>
      <c r="Q44" s="820"/>
      <c r="R44" s="820"/>
      <c r="S44" s="821"/>
      <c r="T44" s="825" t="str">
        <f>IF(C44="","",INDEX(PMEMOTOR[Unit of Measure],MATCH(C44,PMEMOTOR[Eff Desc 1],0)))</f>
        <v/>
      </c>
      <c r="U44" s="826"/>
      <c r="V44" s="829"/>
      <c r="W44" s="830"/>
      <c r="X44" s="813"/>
      <c r="Y44" s="814"/>
      <c r="Z44" s="814"/>
      <c r="AA44" s="815"/>
      <c r="AB44" s="813"/>
      <c r="AC44" s="814"/>
      <c r="AD44" s="815"/>
      <c r="AE44" s="833"/>
      <c r="AF44" s="834"/>
      <c r="AG44" s="833"/>
      <c r="AH44" s="834"/>
      <c r="AI44" s="837" t="str">
        <f>IF(C44="","",INDEX(PMEMOTOR[Inc Rate Unit],MATCH(C44,PMEMOTOR[Eff Desc 1],0)))</f>
        <v/>
      </c>
      <c r="AJ44" s="838"/>
      <c r="AK44" s="801" t="str">
        <f>IF(OR(C44="",V44="",X44="",AB44="",AE44="",AG44=""),"",ROUND(V44*INDEX(PMEMOTOR[Savings per Unit kWh],MATCH(C44,PMEMOTOR[Eff Desc 1],0)),0))</f>
        <v/>
      </c>
      <c r="AL44" s="802"/>
      <c r="AM44" s="802"/>
      <c r="AN44" s="803"/>
      <c r="AO44" s="807" t="str">
        <f>IF(OR(C44="",V44="",X44="",AB44="",AE44="",AG44=""),"",MIN(AU44,ROUND(V44*AI44,2)))</f>
        <v/>
      </c>
      <c r="AP44" s="808"/>
      <c r="AQ44" s="809"/>
      <c r="AR44" s="145"/>
      <c r="AS44" s="145"/>
      <c r="AT44" s="145"/>
      <c r="AU44" s="794" t="str">
        <f>IF(OR(,V44="",X44="",AB44="",AE44="",AG44=""),"",ROUND((AE44+AG44)*V44,2))</f>
        <v/>
      </c>
      <c r="AV44" s="799" t="str">
        <f>IF(OR(C44="",V44="",X44="",AB44="",AE44="",AG44=""),"",ROUND(V44*INDEX(PMEMOTOR[Savings per Unit kW],MATCH(C44,PMEMOTOR[Eff Desc 1],0)),4))</f>
        <v/>
      </c>
    </row>
    <row r="45" spans="2:49" ht="15.95" hidden="1" customHeight="1" x14ac:dyDescent="0.25">
      <c r="B45" s="845"/>
      <c r="C45" s="816"/>
      <c r="D45" s="817"/>
      <c r="E45" s="817"/>
      <c r="F45" s="817"/>
      <c r="G45" s="817"/>
      <c r="H45" s="817"/>
      <c r="I45" s="817"/>
      <c r="J45" s="817"/>
      <c r="K45" s="817"/>
      <c r="L45" s="817"/>
      <c r="M45" s="818"/>
      <c r="N45" s="822"/>
      <c r="O45" s="823"/>
      <c r="P45" s="823"/>
      <c r="Q45" s="823"/>
      <c r="R45" s="823"/>
      <c r="S45" s="824"/>
      <c r="T45" s="827"/>
      <c r="U45" s="828"/>
      <c r="V45" s="831"/>
      <c r="W45" s="832"/>
      <c r="X45" s="816"/>
      <c r="Y45" s="817"/>
      <c r="Z45" s="817"/>
      <c r="AA45" s="818"/>
      <c r="AB45" s="816"/>
      <c r="AC45" s="817"/>
      <c r="AD45" s="818"/>
      <c r="AE45" s="835"/>
      <c r="AF45" s="836"/>
      <c r="AG45" s="835"/>
      <c r="AH45" s="836"/>
      <c r="AI45" s="839"/>
      <c r="AJ45" s="840"/>
      <c r="AK45" s="804"/>
      <c r="AL45" s="805"/>
      <c r="AM45" s="805"/>
      <c r="AN45" s="806"/>
      <c r="AO45" s="810"/>
      <c r="AP45" s="811"/>
      <c r="AQ45" s="812"/>
      <c r="AR45" s="145"/>
      <c r="AS45" s="145"/>
      <c r="AT45" s="145"/>
      <c r="AU45" s="795"/>
      <c r="AV45" s="800"/>
    </row>
    <row r="46" spans="2:49" ht="15.95" hidden="1" customHeight="1" x14ac:dyDescent="0.25">
      <c r="B46" s="754">
        <v>16</v>
      </c>
      <c r="C46" s="17"/>
      <c r="D46" s="17"/>
      <c r="E46" s="17"/>
      <c r="F46" s="17"/>
      <c r="G46" s="17"/>
      <c r="H46" s="17"/>
      <c r="I46" s="17"/>
      <c r="J46" s="17"/>
      <c r="K46" s="17"/>
      <c r="L46" s="17"/>
      <c r="M46" s="17"/>
      <c r="N46" s="17"/>
      <c r="O46" s="17"/>
      <c r="P46" s="17"/>
      <c r="Q46" s="17"/>
      <c r="R46" s="17"/>
      <c r="S46" s="17"/>
      <c r="T46" s="17"/>
      <c r="U46" s="17"/>
      <c r="V46" s="17"/>
      <c r="W46" s="17"/>
      <c r="X46" s="17"/>
      <c r="Y46" s="17"/>
      <c r="Z46" s="17"/>
      <c r="AA46" s="17"/>
      <c r="AB46" s="17"/>
      <c r="AC46" s="17"/>
      <c r="AD46" s="17"/>
      <c r="AE46" s="17"/>
      <c r="AF46" s="17"/>
      <c r="AG46" s="17"/>
      <c r="AH46" s="17"/>
      <c r="AI46" s="17"/>
      <c r="AJ46" s="17"/>
      <c r="AK46" s="17"/>
      <c r="AL46" s="17"/>
      <c r="AM46" s="17"/>
      <c r="AN46" s="17"/>
      <c r="AO46" s="17"/>
      <c r="AP46" s="17"/>
      <c r="AQ46" s="17"/>
    </row>
    <row r="47" spans="2:49" ht="15.95" hidden="1" customHeight="1" x14ac:dyDescent="0.25">
      <c r="B47" s="754"/>
      <c r="C47" s="17"/>
      <c r="D47" s="17"/>
      <c r="E47" s="17"/>
      <c r="F47" s="17"/>
      <c r="G47" s="17"/>
      <c r="H47" s="17"/>
      <c r="I47" s="17"/>
      <c r="J47" s="17"/>
      <c r="K47" s="17"/>
      <c r="L47" s="17"/>
      <c r="M47" s="17"/>
      <c r="N47" s="17"/>
      <c r="O47" s="17"/>
      <c r="P47" s="17"/>
      <c r="Q47" s="17"/>
      <c r="R47" s="17"/>
      <c r="S47" s="17"/>
      <c r="T47" s="17"/>
      <c r="U47" s="17"/>
      <c r="V47" s="17"/>
      <c r="W47" s="17"/>
      <c r="X47" s="17"/>
      <c r="Y47" s="17"/>
      <c r="Z47" s="17"/>
      <c r="AA47" s="17"/>
      <c r="AB47" s="17"/>
      <c r="AC47" s="17"/>
      <c r="AD47" s="17"/>
      <c r="AE47" s="17"/>
      <c r="AF47" s="17"/>
      <c r="AG47" s="17"/>
      <c r="AH47" s="17"/>
      <c r="AI47" s="17"/>
      <c r="AJ47" s="17"/>
      <c r="AK47" s="17"/>
      <c r="AL47" s="17"/>
      <c r="AM47" s="17"/>
      <c r="AN47" s="17"/>
      <c r="AO47" s="17"/>
      <c r="AP47" s="17"/>
      <c r="AQ47" s="17"/>
    </row>
    <row r="48" spans="2:49" ht="15.95" hidden="1" customHeight="1" x14ac:dyDescent="0.25">
      <c r="B48" s="754">
        <v>17</v>
      </c>
      <c r="C48" s="17"/>
      <c r="D48" s="17"/>
      <c r="E48" s="17"/>
      <c r="F48" s="17"/>
      <c r="G48" s="17"/>
      <c r="H48" s="17"/>
      <c r="I48" s="17"/>
      <c r="J48" s="17"/>
      <c r="K48" s="17"/>
      <c r="L48" s="17"/>
      <c r="M48" s="17"/>
      <c r="N48" s="17"/>
      <c r="O48" s="17"/>
      <c r="P48" s="17"/>
      <c r="Q48" s="17"/>
      <c r="R48" s="17"/>
      <c r="S48" s="17"/>
      <c r="T48" s="17"/>
      <c r="U48" s="17"/>
      <c r="V48" s="17"/>
      <c r="W48" s="17"/>
      <c r="X48" s="17"/>
      <c r="Y48" s="17"/>
      <c r="Z48" s="17"/>
      <c r="AA48" s="17"/>
      <c r="AB48" s="17"/>
      <c r="AC48" s="17"/>
      <c r="AD48" s="17"/>
      <c r="AE48" s="17"/>
      <c r="AF48" s="17"/>
      <c r="AG48" s="17"/>
      <c r="AH48" s="17"/>
      <c r="AI48" s="17"/>
      <c r="AJ48" s="17"/>
      <c r="AK48" s="17"/>
      <c r="AL48" s="17"/>
      <c r="AM48" s="17"/>
      <c r="AN48" s="17"/>
      <c r="AO48" s="17"/>
      <c r="AP48" s="17"/>
      <c r="AQ48" s="17"/>
    </row>
    <row r="49" spans="2:43" ht="15.95" hidden="1" customHeight="1" x14ac:dyDescent="0.25">
      <c r="B49" s="754"/>
      <c r="C49" s="17"/>
      <c r="D49" s="17"/>
      <c r="E49" s="17"/>
      <c r="F49" s="17"/>
      <c r="G49" s="17"/>
      <c r="H49" s="17"/>
      <c r="I49" s="17"/>
      <c r="J49" s="17"/>
      <c r="K49" s="17"/>
      <c r="L49" s="17"/>
      <c r="M49" s="17"/>
      <c r="N49" s="17"/>
      <c r="O49" s="17"/>
      <c r="P49" s="17"/>
      <c r="Q49" s="17"/>
      <c r="R49" s="17"/>
      <c r="S49" s="17"/>
      <c r="T49" s="17"/>
      <c r="U49" s="17"/>
      <c r="V49" s="17"/>
      <c r="W49" s="17"/>
      <c r="X49" s="17"/>
      <c r="Y49" s="17"/>
      <c r="Z49" s="17"/>
      <c r="AA49" s="17"/>
      <c r="AB49" s="17"/>
      <c r="AC49" s="17"/>
      <c r="AD49" s="17"/>
      <c r="AE49" s="17"/>
      <c r="AF49" s="17"/>
      <c r="AG49" s="17"/>
      <c r="AH49" s="17"/>
      <c r="AI49" s="17"/>
      <c r="AJ49" s="17"/>
      <c r="AK49" s="17"/>
      <c r="AL49" s="17"/>
      <c r="AM49" s="17"/>
      <c r="AN49" s="17"/>
      <c r="AO49" s="17"/>
      <c r="AP49" s="17"/>
      <c r="AQ49" s="17"/>
    </row>
    <row r="50" spans="2:43" ht="15.95" hidden="1" customHeight="1" x14ac:dyDescent="0.25">
      <c r="B50" s="754">
        <v>18</v>
      </c>
      <c r="C50" s="17"/>
      <c r="D50" s="17"/>
      <c r="E50" s="17"/>
      <c r="F50" s="17"/>
      <c r="G50" s="17"/>
      <c r="H50" s="17"/>
      <c r="I50" s="17"/>
      <c r="J50" s="17"/>
      <c r="K50" s="17"/>
      <c r="L50" s="17"/>
      <c r="M50" s="17"/>
      <c r="N50" s="17"/>
      <c r="O50" s="17"/>
      <c r="P50" s="17"/>
      <c r="Q50" s="17"/>
      <c r="R50" s="17"/>
      <c r="S50" s="17"/>
      <c r="T50" s="17"/>
      <c r="U50" s="17"/>
      <c r="V50" s="17"/>
      <c r="W50" s="17"/>
      <c r="X50" s="17"/>
      <c r="Y50" s="17"/>
      <c r="Z50" s="17"/>
      <c r="AA50" s="17"/>
      <c r="AB50" s="17"/>
      <c r="AC50" s="17"/>
      <c r="AD50" s="17"/>
      <c r="AE50" s="17"/>
      <c r="AF50" s="17"/>
      <c r="AG50" s="17"/>
      <c r="AH50" s="17"/>
      <c r="AI50" s="17"/>
      <c r="AJ50" s="17"/>
      <c r="AK50" s="17"/>
      <c r="AL50" s="17"/>
      <c r="AM50" s="17"/>
      <c r="AN50" s="17"/>
      <c r="AO50" s="17"/>
      <c r="AP50" s="17"/>
      <c r="AQ50" s="17"/>
    </row>
    <row r="51" spans="2:43" ht="15.95" hidden="1" customHeight="1" x14ac:dyDescent="0.25">
      <c r="B51" s="754"/>
      <c r="C51" s="17"/>
      <c r="D51" s="17"/>
      <c r="E51" s="17"/>
      <c r="F51" s="17"/>
      <c r="G51" s="17"/>
      <c r="H51" s="17"/>
      <c r="I51" s="17"/>
      <c r="J51" s="17"/>
      <c r="K51" s="17"/>
      <c r="L51" s="17"/>
      <c r="M51" s="17"/>
      <c r="N51" s="17"/>
      <c r="O51" s="17"/>
      <c r="P51" s="17"/>
      <c r="Q51" s="17"/>
      <c r="R51" s="17"/>
      <c r="S51" s="17"/>
      <c r="T51" s="17"/>
      <c r="U51" s="17"/>
      <c r="V51" s="17"/>
      <c r="W51" s="17"/>
      <c r="X51" s="17"/>
      <c r="Y51" s="17"/>
      <c r="Z51" s="17"/>
      <c r="AA51" s="17"/>
      <c r="AB51" s="17"/>
      <c r="AC51" s="17"/>
      <c r="AD51" s="17"/>
      <c r="AE51" s="17"/>
      <c r="AF51" s="17"/>
      <c r="AG51" s="17"/>
      <c r="AH51" s="17"/>
      <c r="AI51" s="17"/>
      <c r="AJ51" s="17"/>
      <c r="AK51" s="17"/>
      <c r="AL51" s="17"/>
      <c r="AM51" s="17"/>
      <c r="AN51" s="17"/>
      <c r="AO51" s="17"/>
      <c r="AP51" s="17"/>
      <c r="AQ51" s="17"/>
    </row>
    <row r="52" spans="2:43" ht="15.95" hidden="1" customHeight="1" x14ac:dyDescent="0.25">
      <c r="B52" s="754">
        <v>19</v>
      </c>
      <c r="C52" s="17"/>
      <c r="D52" s="17"/>
      <c r="E52" s="17"/>
      <c r="F52" s="17"/>
      <c r="G52" s="17"/>
      <c r="H52" s="17"/>
      <c r="I52" s="17"/>
      <c r="J52" s="17"/>
      <c r="K52" s="17"/>
      <c r="L52" s="17"/>
      <c r="M52" s="17"/>
      <c r="N52" s="17"/>
      <c r="O52" s="17"/>
      <c r="P52" s="17"/>
      <c r="Q52" s="17"/>
      <c r="R52" s="17"/>
      <c r="S52" s="17"/>
      <c r="T52" s="17"/>
      <c r="U52" s="17"/>
      <c r="V52" s="17"/>
      <c r="W52" s="17"/>
      <c r="X52" s="17"/>
      <c r="Y52" s="17"/>
      <c r="Z52" s="17"/>
      <c r="AA52" s="17"/>
      <c r="AB52" s="17"/>
      <c r="AC52" s="17"/>
      <c r="AD52" s="17"/>
      <c r="AE52" s="17"/>
      <c r="AF52" s="17"/>
      <c r="AG52" s="17"/>
      <c r="AH52" s="17"/>
      <c r="AI52" s="17"/>
      <c r="AJ52" s="17"/>
      <c r="AK52" s="17"/>
      <c r="AL52" s="17"/>
      <c r="AM52" s="17"/>
      <c r="AN52" s="17"/>
      <c r="AO52" s="17"/>
      <c r="AP52" s="17"/>
      <c r="AQ52" s="17"/>
    </row>
    <row r="53" spans="2:43" ht="15.95" hidden="1" customHeight="1" x14ac:dyDescent="0.25">
      <c r="B53" s="754"/>
      <c r="C53" s="17"/>
      <c r="D53" s="17"/>
      <c r="E53" s="17"/>
      <c r="F53" s="17"/>
      <c r="G53" s="17"/>
      <c r="H53" s="17"/>
      <c r="I53" s="17"/>
      <c r="J53" s="17"/>
      <c r="K53" s="17"/>
      <c r="L53" s="17"/>
      <c r="M53" s="17"/>
      <c r="N53" s="17"/>
      <c r="O53" s="17"/>
      <c r="P53" s="17"/>
      <c r="Q53" s="17"/>
      <c r="R53" s="17"/>
      <c r="S53" s="17"/>
      <c r="T53" s="17"/>
      <c r="U53" s="17"/>
      <c r="V53" s="17"/>
      <c r="W53" s="17"/>
      <c r="X53" s="17"/>
      <c r="Y53" s="17"/>
      <c r="Z53" s="17"/>
      <c r="AA53" s="17"/>
      <c r="AB53" s="17"/>
      <c r="AC53" s="17"/>
      <c r="AD53" s="17"/>
      <c r="AE53" s="17"/>
      <c r="AF53" s="17"/>
      <c r="AG53" s="17"/>
      <c r="AH53" s="17"/>
      <c r="AI53" s="17"/>
      <c r="AJ53" s="17"/>
      <c r="AK53" s="17"/>
      <c r="AL53" s="17"/>
      <c r="AM53" s="17"/>
      <c r="AN53" s="17"/>
      <c r="AO53" s="17"/>
      <c r="AP53" s="17"/>
      <c r="AQ53" s="17"/>
    </row>
    <row r="54" spans="2:43" ht="15.95" hidden="1" customHeight="1" x14ac:dyDescent="0.25">
      <c r="B54" s="754">
        <v>20</v>
      </c>
      <c r="C54" s="17"/>
      <c r="D54" s="17"/>
      <c r="E54" s="17"/>
      <c r="F54" s="17"/>
      <c r="G54" s="17"/>
      <c r="H54" s="17"/>
      <c r="I54" s="17"/>
      <c r="J54" s="17"/>
      <c r="K54" s="17"/>
      <c r="L54" s="17"/>
      <c r="M54" s="17"/>
      <c r="N54" s="17"/>
      <c r="O54" s="17"/>
      <c r="P54" s="17"/>
      <c r="Q54" s="17"/>
      <c r="R54" s="17"/>
      <c r="S54" s="17"/>
      <c r="T54" s="17"/>
      <c r="U54" s="17"/>
      <c r="V54" s="17"/>
      <c r="W54" s="17"/>
      <c r="X54" s="17"/>
      <c r="Y54" s="17"/>
      <c r="Z54" s="17"/>
      <c r="AA54" s="17"/>
      <c r="AB54" s="17"/>
      <c r="AC54" s="17"/>
      <c r="AD54" s="17"/>
      <c r="AE54" s="17"/>
      <c r="AF54" s="17"/>
      <c r="AG54" s="17"/>
      <c r="AH54" s="17"/>
      <c r="AI54" s="17"/>
      <c r="AJ54" s="17"/>
      <c r="AK54" s="17"/>
      <c r="AL54" s="17"/>
      <c r="AM54" s="17"/>
      <c r="AN54" s="17"/>
      <c r="AO54" s="17"/>
      <c r="AP54" s="17"/>
      <c r="AQ54" s="17"/>
    </row>
    <row r="55" spans="2:43" ht="15.95" hidden="1" customHeight="1" x14ac:dyDescent="0.25">
      <c r="B55" s="754"/>
      <c r="C55" s="17"/>
      <c r="D55" s="17"/>
      <c r="E55" s="17"/>
      <c r="F55" s="17"/>
      <c r="G55" s="17"/>
      <c r="H55" s="17"/>
      <c r="I55" s="17"/>
      <c r="J55" s="17"/>
      <c r="K55" s="17"/>
      <c r="L55" s="17"/>
      <c r="M55" s="17"/>
      <c r="N55" s="17"/>
      <c r="O55" s="17"/>
      <c r="P55" s="17"/>
      <c r="Q55" s="17"/>
      <c r="R55" s="17"/>
      <c r="S55" s="17"/>
      <c r="T55" s="17"/>
      <c r="U55" s="17"/>
      <c r="V55" s="17"/>
      <c r="W55" s="17"/>
      <c r="X55" s="17"/>
      <c r="Y55" s="17"/>
      <c r="Z55" s="17"/>
      <c r="AA55" s="17"/>
      <c r="AB55" s="17"/>
      <c r="AC55" s="17"/>
      <c r="AD55" s="17"/>
      <c r="AE55" s="17"/>
      <c r="AF55" s="17"/>
      <c r="AG55" s="17"/>
      <c r="AH55" s="17"/>
      <c r="AI55" s="17"/>
      <c r="AJ55" s="17"/>
      <c r="AK55" s="17"/>
      <c r="AL55" s="17"/>
      <c r="AM55" s="17"/>
      <c r="AN55" s="17"/>
      <c r="AO55" s="17"/>
      <c r="AP55" s="17"/>
      <c r="AQ55" s="17"/>
    </row>
    <row r="56" spans="2:43" ht="15.95" hidden="1" customHeight="1" x14ac:dyDescent="0.25">
      <c r="B56" s="754">
        <v>21</v>
      </c>
      <c r="C56" s="17"/>
      <c r="D56" s="17"/>
      <c r="E56" s="17"/>
      <c r="F56" s="17"/>
      <c r="G56" s="17"/>
      <c r="H56" s="17"/>
      <c r="I56" s="17"/>
      <c r="J56" s="17"/>
      <c r="K56" s="17"/>
      <c r="L56" s="17"/>
      <c r="M56" s="17"/>
      <c r="N56" s="17"/>
      <c r="O56" s="17"/>
      <c r="P56" s="17"/>
      <c r="Q56" s="17"/>
      <c r="R56" s="17"/>
      <c r="S56" s="17"/>
      <c r="T56" s="17"/>
      <c r="U56" s="17"/>
      <c r="V56" s="17"/>
      <c r="W56" s="17"/>
      <c r="X56" s="17"/>
      <c r="Y56" s="17"/>
      <c r="Z56" s="17"/>
      <c r="AA56" s="17"/>
      <c r="AB56" s="17"/>
      <c r="AC56" s="17"/>
      <c r="AD56" s="17"/>
      <c r="AE56" s="17"/>
      <c r="AF56" s="17"/>
      <c r="AG56" s="17"/>
      <c r="AH56" s="17"/>
      <c r="AI56" s="17"/>
      <c r="AJ56" s="17"/>
      <c r="AK56" s="17"/>
      <c r="AL56" s="17"/>
      <c r="AM56" s="17"/>
      <c r="AN56" s="17"/>
      <c r="AO56" s="17"/>
      <c r="AP56" s="17"/>
      <c r="AQ56" s="17"/>
    </row>
    <row r="57" spans="2:43" ht="15.95" hidden="1" customHeight="1" x14ac:dyDescent="0.25">
      <c r="B57" s="754"/>
      <c r="C57" s="17"/>
      <c r="D57" s="17"/>
      <c r="E57" s="17"/>
      <c r="F57" s="17"/>
      <c r="G57" s="17"/>
      <c r="H57" s="17"/>
      <c r="I57" s="17"/>
      <c r="J57" s="17"/>
      <c r="K57" s="17"/>
      <c r="L57" s="17"/>
      <c r="M57" s="17"/>
      <c r="N57" s="17"/>
      <c r="O57" s="17"/>
      <c r="P57" s="17"/>
      <c r="Q57" s="17"/>
      <c r="R57" s="17"/>
      <c r="S57" s="17"/>
      <c r="T57" s="17"/>
      <c r="U57" s="17"/>
      <c r="V57" s="17"/>
      <c r="W57" s="17"/>
      <c r="X57" s="17"/>
      <c r="Y57" s="17"/>
      <c r="Z57" s="17"/>
      <c r="AA57" s="17"/>
      <c r="AB57" s="17"/>
      <c r="AC57" s="17"/>
      <c r="AD57" s="17"/>
      <c r="AE57" s="17"/>
      <c r="AF57" s="17"/>
      <c r="AG57" s="17"/>
      <c r="AH57" s="17"/>
      <c r="AI57" s="17"/>
      <c r="AJ57" s="17"/>
      <c r="AK57" s="17"/>
      <c r="AL57" s="17"/>
      <c r="AM57" s="17"/>
      <c r="AN57" s="17"/>
      <c r="AO57" s="17"/>
      <c r="AP57" s="17"/>
      <c r="AQ57" s="17"/>
    </row>
    <row r="58" spans="2:43" ht="15.95" hidden="1" customHeight="1" x14ac:dyDescent="0.25">
      <c r="B58" s="754">
        <v>22</v>
      </c>
      <c r="C58" s="17"/>
      <c r="D58" s="17"/>
      <c r="E58" s="17"/>
      <c r="F58" s="17"/>
      <c r="G58" s="17"/>
      <c r="H58" s="17"/>
      <c r="I58" s="17"/>
      <c r="J58" s="17"/>
      <c r="K58" s="17"/>
      <c r="L58" s="17"/>
      <c r="M58" s="17"/>
      <c r="N58" s="17"/>
      <c r="O58" s="17"/>
      <c r="P58" s="17"/>
      <c r="Q58" s="17"/>
      <c r="R58" s="17"/>
      <c r="S58" s="17"/>
      <c r="T58" s="17"/>
      <c r="U58" s="17"/>
      <c r="V58" s="17"/>
      <c r="W58" s="17"/>
      <c r="X58" s="17"/>
      <c r="Y58" s="17"/>
      <c r="Z58" s="17"/>
      <c r="AA58" s="17"/>
      <c r="AB58" s="17"/>
      <c r="AC58" s="17"/>
      <c r="AD58" s="17"/>
      <c r="AE58" s="17"/>
      <c r="AF58" s="17"/>
      <c r="AG58" s="17"/>
      <c r="AH58" s="17"/>
      <c r="AI58" s="17"/>
      <c r="AJ58" s="17"/>
      <c r="AK58" s="17"/>
      <c r="AL58" s="17"/>
      <c r="AM58" s="17"/>
      <c r="AN58" s="17"/>
      <c r="AO58" s="17"/>
      <c r="AP58" s="17"/>
      <c r="AQ58" s="17"/>
    </row>
    <row r="59" spans="2:43" ht="15.95" hidden="1" customHeight="1" x14ac:dyDescent="0.25">
      <c r="B59" s="754"/>
      <c r="C59" s="17"/>
      <c r="D59" s="17"/>
      <c r="E59" s="17"/>
      <c r="F59" s="17"/>
      <c r="G59" s="17"/>
      <c r="H59" s="17"/>
      <c r="I59" s="17"/>
      <c r="J59" s="17"/>
      <c r="K59" s="17"/>
      <c r="L59" s="17"/>
      <c r="M59" s="17"/>
      <c r="N59" s="17"/>
      <c r="O59" s="17"/>
      <c r="P59" s="17"/>
      <c r="Q59" s="17"/>
      <c r="R59" s="17"/>
      <c r="S59" s="17"/>
      <c r="T59" s="17"/>
      <c r="U59" s="17"/>
      <c r="V59" s="17"/>
      <c r="W59" s="17"/>
      <c r="X59" s="17"/>
      <c r="Y59" s="17"/>
      <c r="Z59" s="17"/>
      <c r="AA59" s="17"/>
      <c r="AB59" s="17"/>
      <c r="AC59" s="17"/>
      <c r="AD59" s="17"/>
      <c r="AE59" s="17"/>
      <c r="AF59" s="17"/>
      <c r="AG59" s="17"/>
      <c r="AH59" s="17"/>
      <c r="AI59" s="17"/>
      <c r="AJ59" s="17"/>
      <c r="AK59" s="17"/>
      <c r="AL59" s="17"/>
      <c r="AM59" s="17"/>
      <c r="AN59" s="17"/>
      <c r="AO59" s="17"/>
      <c r="AP59" s="17"/>
      <c r="AQ59" s="17"/>
    </row>
    <row r="60" spans="2:43" ht="15.95" hidden="1" customHeight="1" x14ac:dyDescent="0.25">
      <c r="B60" s="754">
        <v>23</v>
      </c>
      <c r="C60" s="17"/>
      <c r="D60" s="17"/>
      <c r="E60" s="17"/>
      <c r="F60" s="17"/>
      <c r="G60" s="17"/>
      <c r="H60" s="17"/>
      <c r="I60" s="17"/>
      <c r="J60" s="17"/>
      <c r="K60" s="17"/>
      <c r="L60" s="17"/>
      <c r="M60" s="17"/>
      <c r="N60" s="17"/>
      <c r="O60" s="17"/>
      <c r="P60" s="17"/>
      <c r="Q60" s="17"/>
      <c r="R60" s="17"/>
      <c r="S60" s="17"/>
      <c r="T60" s="17"/>
      <c r="U60" s="17"/>
      <c r="V60" s="17"/>
      <c r="W60" s="17"/>
      <c r="X60" s="17"/>
      <c r="Y60" s="17"/>
      <c r="Z60" s="17"/>
      <c r="AA60" s="17"/>
      <c r="AB60" s="17"/>
      <c r="AC60" s="17"/>
      <c r="AD60" s="17"/>
      <c r="AE60" s="17"/>
      <c r="AF60" s="17"/>
      <c r="AG60" s="17"/>
      <c r="AH60" s="17"/>
      <c r="AI60" s="17"/>
      <c r="AJ60" s="17"/>
      <c r="AK60" s="17"/>
      <c r="AL60" s="17"/>
      <c r="AM60" s="17"/>
      <c r="AN60" s="17"/>
      <c r="AO60" s="17"/>
      <c r="AP60" s="17"/>
      <c r="AQ60" s="17"/>
    </row>
    <row r="61" spans="2:43" ht="15.95" hidden="1" customHeight="1" x14ac:dyDescent="0.25">
      <c r="B61" s="754"/>
      <c r="C61" s="17"/>
      <c r="D61" s="17"/>
      <c r="E61" s="17"/>
      <c r="F61" s="17"/>
      <c r="G61" s="17"/>
      <c r="H61" s="17"/>
      <c r="I61" s="17"/>
      <c r="J61" s="17"/>
      <c r="K61" s="17"/>
      <c r="L61" s="17"/>
      <c r="M61" s="17"/>
      <c r="N61" s="17"/>
      <c r="O61" s="17"/>
      <c r="P61" s="17"/>
      <c r="Q61" s="17"/>
      <c r="R61" s="17"/>
      <c r="S61" s="17"/>
      <c r="T61" s="17"/>
      <c r="U61" s="17"/>
      <c r="V61" s="17"/>
      <c r="W61" s="17"/>
      <c r="X61" s="17"/>
      <c r="Y61" s="17"/>
      <c r="Z61" s="17"/>
      <c r="AA61" s="17"/>
      <c r="AB61" s="17"/>
      <c r="AC61" s="17"/>
      <c r="AD61" s="17"/>
      <c r="AE61" s="17"/>
      <c r="AF61" s="17"/>
      <c r="AG61" s="17"/>
      <c r="AH61" s="17"/>
      <c r="AI61" s="17"/>
      <c r="AJ61" s="17"/>
      <c r="AK61" s="17"/>
      <c r="AL61" s="17"/>
      <c r="AM61" s="17"/>
      <c r="AN61" s="17"/>
      <c r="AO61" s="17"/>
      <c r="AP61" s="17"/>
      <c r="AQ61" s="17"/>
    </row>
    <row r="62" spans="2:43" ht="15.95" hidden="1" customHeight="1" x14ac:dyDescent="0.25">
      <c r="B62" s="754">
        <v>24</v>
      </c>
      <c r="C62" s="17"/>
      <c r="D62" s="17"/>
      <c r="E62" s="17"/>
      <c r="F62" s="17"/>
      <c r="G62" s="17"/>
      <c r="H62" s="17"/>
      <c r="I62" s="17"/>
      <c r="J62" s="17"/>
      <c r="K62" s="17"/>
      <c r="L62" s="17"/>
      <c r="M62" s="17"/>
      <c r="N62" s="17"/>
      <c r="O62" s="17"/>
      <c r="P62" s="17"/>
      <c r="Q62" s="17"/>
      <c r="R62" s="17"/>
      <c r="S62" s="17"/>
      <c r="T62" s="17"/>
      <c r="U62" s="17"/>
      <c r="V62" s="17"/>
      <c r="W62" s="17"/>
      <c r="X62" s="17"/>
      <c r="Y62" s="17"/>
      <c r="Z62" s="17"/>
      <c r="AA62" s="17"/>
      <c r="AB62" s="17"/>
      <c r="AC62" s="17"/>
      <c r="AD62" s="17"/>
      <c r="AE62" s="17"/>
      <c r="AF62" s="17"/>
      <c r="AG62" s="17"/>
      <c r="AH62" s="17"/>
      <c r="AI62" s="17"/>
      <c r="AJ62" s="17"/>
      <c r="AK62" s="17"/>
      <c r="AL62" s="17"/>
      <c r="AM62" s="17"/>
      <c r="AN62" s="17"/>
      <c r="AO62" s="17"/>
      <c r="AP62" s="17"/>
      <c r="AQ62" s="17"/>
    </row>
    <row r="63" spans="2:43" ht="15.95" hidden="1" customHeight="1" x14ac:dyDescent="0.25">
      <c r="B63" s="754"/>
      <c r="C63" s="17"/>
      <c r="D63" s="17"/>
      <c r="E63" s="17"/>
      <c r="F63" s="17"/>
      <c r="G63" s="17"/>
      <c r="H63" s="17"/>
      <c r="I63" s="17"/>
      <c r="J63" s="17"/>
      <c r="K63" s="17"/>
      <c r="L63" s="17"/>
      <c r="M63" s="17"/>
      <c r="N63" s="17"/>
      <c r="O63" s="17"/>
      <c r="P63" s="17"/>
      <c r="Q63" s="17"/>
      <c r="R63" s="17"/>
      <c r="S63" s="17"/>
      <c r="T63" s="17"/>
      <c r="U63" s="17"/>
      <c r="V63" s="17"/>
      <c r="W63" s="17"/>
      <c r="X63" s="17"/>
      <c r="Y63" s="17"/>
      <c r="Z63" s="17"/>
      <c r="AA63" s="17"/>
      <c r="AB63" s="17"/>
      <c r="AC63" s="17"/>
      <c r="AD63" s="17"/>
      <c r="AE63" s="17"/>
      <c r="AF63" s="17"/>
      <c r="AG63" s="17"/>
      <c r="AH63" s="17"/>
      <c r="AI63" s="17"/>
      <c r="AJ63" s="17"/>
      <c r="AK63" s="17"/>
      <c r="AL63" s="17"/>
      <c r="AM63" s="17"/>
      <c r="AN63" s="17"/>
      <c r="AO63" s="17"/>
      <c r="AP63" s="17"/>
      <c r="AQ63" s="17"/>
    </row>
    <row r="64" spans="2:43" ht="15.95" hidden="1" customHeight="1" x14ac:dyDescent="0.25">
      <c r="B64" s="754">
        <v>25</v>
      </c>
      <c r="C64" s="17"/>
      <c r="D64" s="17"/>
      <c r="E64" s="17"/>
      <c r="F64" s="17"/>
      <c r="G64" s="17"/>
      <c r="H64" s="17"/>
      <c r="I64" s="17"/>
      <c r="J64" s="17"/>
      <c r="K64" s="17"/>
      <c r="L64" s="17"/>
      <c r="M64" s="17"/>
      <c r="N64" s="17"/>
      <c r="O64" s="17"/>
      <c r="P64" s="17"/>
      <c r="Q64" s="17"/>
      <c r="R64" s="17"/>
      <c r="S64" s="17"/>
      <c r="T64" s="17"/>
      <c r="U64" s="17"/>
      <c r="V64" s="17"/>
      <c r="W64" s="17"/>
      <c r="X64" s="17"/>
      <c r="Y64" s="17"/>
      <c r="Z64" s="17"/>
      <c r="AA64" s="17"/>
      <c r="AB64" s="17"/>
      <c r="AC64" s="17"/>
      <c r="AD64" s="17"/>
      <c r="AE64" s="17"/>
      <c r="AF64" s="17"/>
      <c r="AG64" s="17"/>
      <c r="AH64" s="17"/>
      <c r="AI64" s="17"/>
      <c r="AJ64" s="17"/>
      <c r="AK64" s="17"/>
      <c r="AL64" s="17"/>
      <c r="AM64" s="17"/>
      <c r="AN64" s="17"/>
      <c r="AO64" s="17"/>
      <c r="AP64" s="17"/>
      <c r="AQ64" s="17"/>
    </row>
    <row r="65" spans="2:43" ht="15.95" hidden="1" customHeight="1" x14ac:dyDescent="0.25">
      <c r="B65" s="754"/>
      <c r="C65" s="17"/>
      <c r="D65" s="17"/>
      <c r="E65" s="17"/>
      <c r="F65" s="17"/>
      <c r="G65" s="17"/>
      <c r="H65" s="17"/>
      <c r="I65" s="17"/>
      <c r="J65" s="17"/>
      <c r="K65" s="17"/>
      <c r="L65" s="17"/>
      <c r="M65" s="17"/>
      <c r="N65" s="17"/>
      <c r="O65" s="17"/>
      <c r="P65" s="17"/>
      <c r="Q65" s="17"/>
      <c r="R65" s="17"/>
      <c r="S65" s="17"/>
      <c r="T65" s="17"/>
      <c r="U65" s="17"/>
      <c r="V65" s="17"/>
      <c r="W65" s="17"/>
      <c r="X65" s="17"/>
      <c r="Y65" s="17"/>
      <c r="Z65" s="17"/>
      <c r="AA65" s="17"/>
      <c r="AB65" s="17"/>
      <c r="AC65" s="17"/>
      <c r="AD65" s="17"/>
      <c r="AE65" s="17"/>
      <c r="AF65" s="17"/>
      <c r="AG65" s="17"/>
      <c r="AH65" s="17"/>
      <c r="AI65" s="17"/>
      <c r="AJ65" s="17"/>
      <c r="AK65" s="17"/>
      <c r="AL65" s="17"/>
      <c r="AM65" s="17"/>
      <c r="AN65" s="17"/>
      <c r="AO65" s="17"/>
      <c r="AP65" s="17"/>
      <c r="AQ65" s="17"/>
    </row>
    <row r="66" spans="2:43" ht="15.95" hidden="1" customHeight="1" x14ac:dyDescent="0.25">
      <c r="B66" s="754">
        <v>26</v>
      </c>
      <c r="C66" s="17"/>
      <c r="D66" s="17"/>
      <c r="E66" s="17"/>
      <c r="F66" s="17"/>
      <c r="G66" s="17"/>
      <c r="H66" s="17"/>
      <c r="I66" s="17"/>
      <c r="J66" s="17"/>
      <c r="K66" s="17"/>
      <c r="L66" s="17"/>
      <c r="M66" s="17"/>
      <c r="N66" s="17"/>
      <c r="O66" s="17"/>
      <c r="P66" s="17"/>
      <c r="Q66" s="17"/>
      <c r="R66" s="17"/>
      <c r="S66" s="17"/>
      <c r="T66" s="17"/>
      <c r="U66" s="17"/>
      <c r="V66" s="17"/>
      <c r="W66" s="17"/>
      <c r="X66" s="17"/>
      <c r="Y66" s="17"/>
      <c r="Z66" s="17"/>
      <c r="AA66" s="17"/>
      <c r="AB66" s="17"/>
      <c r="AC66" s="17"/>
      <c r="AD66" s="17"/>
      <c r="AE66" s="17"/>
      <c r="AF66" s="17"/>
      <c r="AG66" s="17"/>
      <c r="AH66" s="17"/>
      <c r="AI66" s="17"/>
      <c r="AJ66" s="17"/>
      <c r="AK66" s="17"/>
      <c r="AL66" s="17"/>
      <c r="AM66" s="17"/>
      <c r="AN66" s="17"/>
      <c r="AO66" s="17"/>
      <c r="AP66" s="17"/>
      <c r="AQ66" s="17"/>
    </row>
    <row r="67" spans="2:43" ht="15.95" hidden="1" customHeight="1" x14ac:dyDescent="0.25">
      <c r="B67" s="754"/>
      <c r="C67" s="17"/>
      <c r="D67" s="17"/>
      <c r="E67" s="17"/>
      <c r="F67" s="17"/>
      <c r="G67" s="17"/>
      <c r="H67" s="17"/>
      <c r="I67" s="17"/>
      <c r="J67" s="17"/>
      <c r="K67" s="17"/>
      <c r="L67" s="17"/>
      <c r="M67" s="17"/>
      <c r="N67" s="17"/>
      <c r="O67" s="17"/>
      <c r="P67" s="17"/>
      <c r="Q67" s="17"/>
      <c r="R67" s="17"/>
      <c r="S67" s="17"/>
      <c r="T67" s="17"/>
      <c r="U67" s="17"/>
      <c r="V67" s="17"/>
      <c r="W67" s="17"/>
      <c r="X67" s="17"/>
      <c r="Y67" s="17"/>
      <c r="Z67" s="17"/>
      <c r="AA67" s="17"/>
      <c r="AB67" s="17"/>
      <c r="AC67" s="17"/>
      <c r="AD67" s="17"/>
      <c r="AE67" s="17"/>
      <c r="AF67" s="17"/>
      <c r="AG67" s="17"/>
      <c r="AH67" s="17"/>
      <c r="AI67" s="17"/>
      <c r="AJ67" s="17"/>
      <c r="AK67" s="17"/>
      <c r="AL67" s="17"/>
      <c r="AM67" s="17"/>
      <c r="AN67" s="17"/>
      <c r="AO67" s="17"/>
      <c r="AP67" s="17"/>
      <c r="AQ67" s="17"/>
    </row>
    <row r="68" spans="2:43" ht="15.95" hidden="1" customHeight="1" x14ac:dyDescent="0.25">
      <c r="B68" s="754">
        <v>27</v>
      </c>
      <c r="C68" s="17"/>
      <c r="D68" s="17"/>
      <c r="E68" s="17"/>
      <c r="F68" s="17"/>
      <c r="G68" s="17"/>
      <c r="H68" s="17"/>
      <c r="I68" s="17"/>
      <c r="J68" s="17"/>
      <c r="K68" s="17"/>
      <c r="L68" s="17"/>
      <c r="M68" s="17"/>
      <c r="N68" s="17"/>
      <c r="O68" s="17"/>
      <c r="P68" s="17"/>
      <c r="Q68" s="17"/>
      <c r="R68" s="17"/>
      <c r="S68" s="17"/>
      <c r="T68" s="17"/>
      <c r="U68" s="17"/>
      <c r="V68" s="17"/>
      <c r="W68" s="17"/>
      <c r="X68" s="17"/>
      <c r="Y68" s="17"/>
      <c r="Z68" s="17"/>
      <c r="AA68" s="17"/>
      <c r="AB68" s="17"/>
      <c r="AC68" s="17"/>
      <c r="AD68" s="17"/>
      <c r="AE68" s="17"/>
      <c r="AF68" s="17"/>
      <c r="AG68" s="17"/>
      <c r="AH68" s="17"/>
      <c r="AI68" s="17"/>
      <c r="AJ68" s="17"/>
      <c r="AK68" s="17"/>
      <c r="AL68" s="17"/>
      <c r="AM68" s="17"/>
      <c r="AN68" s="17"/>
      <c r="AO68" s="17"/>
      <c r="AP68" s="17"/>
      <c r="AQ68" s="17"/>
    </row>
    <row r="69" spans="2:43" ht="15.95" hidden="1" customHeight="1" x14ac:dyDescent="0.25">
      <c r="B69" s="754"/>
      <c r="C69" s="17"/>
      <c r="D69" s="17"/>
      <c r="E69" s="17"/>
      <c r="F69" s="17"/>
      <c r="G69" s="17"/>
      <c r="H69" s="17"/>
      <c r="I69" s="17"/>
      <c r="J69" s="17"/>
      <c r="K69" s="17"/>
      <c r="L69" s="17"/>
      <c r="M69" s="17"/>
      <c r="N69" s="17"/>
      <c r="O69" s="17"/>
      <c r="P69" s="17"/>
      <c r="Q69" s="17"/>
      <c r="R69" s="17"/>
      <c r="S69" s="17"/>
      <c r="T69" s="17"/>
      <c r="U69" s="17"/>
      <c r="V69" s="17"/>
      <c r="W69" s="17"/>
      <c r="X69" s="17"/>
      <c r="Y69" s="17"/>
      <c r="Z69" s="17"/>
      <c r="AA69" s="17"/>
      <c r="AB69" s="17"/>
      <c r="AC69" s="17"/>
      <c r="AD69" s="17"/>
      <c r="AE69" s="17"/>
      <c r="AF69" s="17"/>
      <c r="AG69" s="17"/>
      <c r="AH69" s="17"/>
      <c r="AI69" s="17"/>
      <c r="AJ69" s="17"/>
      <c r="AK69" s="17"/>
      <c r="AL69" s="17"/>
      <c r="AM69" s="17"/>
      <c r="AN69" s="17"/>
      <c r="AO69" s="17"/>
      <c r="AP69" s="17"/>
      <c r="AQ69" s="17"/>
    </row>
    <row r="70" spans="2:43" ht="15.95" hidden="1" customHeight="1" x14ac:dyDescent="0.25">
      <c r="B70" s="754">
        <v>28</v>
      </c>
      <c r="C70" s="17"/>
      <c r="D70" s="17"/>
      <c r="E70" s="17"/>
      <c r="F70" s="17"/>
      <c r="G70" s="17"/>
      <c r="H70" s="17"/>
      <c r="I70" s="17"/>
      <c r="J70" s="17"/>
      <c r="K70" s="17"/>
      <c r="L70" s="17"/>
      <c r="M70" s="17"/>
      <c r="N70" s="17"/>
      <c r="O70" s="17"/>
      <c r="P70" s="17"/>
      <c r="Q70" s="17"/>
      <c r="R70" s="17"/>
      <c r="S70" s="17"/>
      <c r="T70" s="17"/>
      <c r="U70" s="17"/>
      <c r="V70" s="17"/>
      <c r="W70" s="17"/>
      <c r="X70" s="17"/>
      <c r="Y70" s="17"/>
      <c r="Z70" s="17"/>
      <c r="AA70" s="17"/>
      <c r="AB70" s="17"/>
      <c r="AC70" s="17"/>
      <c r="AD70" s="17"/>
      <c r="AE70" s="17"/>
      <c r="AF70" s="17"/>
      <c r="AG70" s="17"/>
      <c r="AH70" s="17"/>
      <c r="AI70" s="17"/>
      <c r="AJ70" s="17"/>
      <c r="AK70" s="17"/>
      <c r="AL70" s="17"/>
      <c r="AM70" s="17"/>
      <c r="AN70" s="17"/>
      <c r="AO70" s="17"/>
      <c r="AP70" s="17"/>
      <c r="AQ70" s="17"/>
    </row>
    <row r="71" spans="2:43" ht="15.95" hidden="1" customHeight="1" x14ac:dyDescent="0.25">
      <c r="B71" s="754"/>
      <c r="C71" s="17"/>
      <c r="D71" s="17"/>
      <c r="E71" s="17"/>
      <c r="F71" s="17"/>
      <c r="G71" s="17"/>
      <c r="H71" s="17"/>
      <c r="I71" s="17"/>
      <c r="J71" s="17"/>
      <c r="K71" s="17"/>
      <c r="L71" s="17"/>
      <c r="M71" s="17"/>
      <c r="N71" s="17"/>
      <c r="O71" s="17"/>
      <c r="P71" s="17"/>
      <c r="Q71" s="17"/>
      <c r="R71" s="17"/>
      <c r="S71" s="17"/>
      <c r="T71" s="17"/>
      <c r="U71" s="17"/>
      <c r="V71" s="17"/>
      <c r="W71" s="17"/>
      <c r="X71" s="17"/>
      <c r="Y71" s="17"/>
      <c r="Z71" s="17"/>
      <c r="AA71" s="17"/>
      <c r="AB71" s="17"/>
      <c r="AC71" s="17"/>
      <c r="AD71" s="17"/>
      <c r="AE71" s="17"/>
      <c r="AF71" s="17"/>
      <c r="AG71" s="17"/>
      <c r="AH71" s="17"/>
      <c r="AI71" s="17"/>
      <c r="AJ71" s="17"/>
      <c r="AK71" s="17"/>
      <c r="AL71" s="17"/>
      <c r="AM71" s="17"/>
      <c r="AN71" s="17"/>
      <c r="AO71" s="17"/>
      <c r="AP71" s="17"/>
      <c r="AQ71" s="17"/>
    </row>
    <row r="72" spans="2:43" ht="15.95" hidden="1" customHeight="1" x14ac:dyDescent="0.25">
      <c r="B72" s="754">
        <v>29</v>
      </c>
      <c r="C72" s="17"/>
      <c r="D72" s="17"/>
      <c r="E72" s="17"/>
      <c r="F72" s="17"/>
      <c r="G72" s="17"/>
      <c r="H72" s="17"/>
      <c r="I72" s="17"/>
      <c r="J72" s="17"/>
      <c r="K72" s="17"/>
      <c r="L72" s="17"/>
      <c r="M72" s="17"/>
      <c r="N72" s="17"/>
      <c r="O72" s="17"/>
      <c r="P72" s="17"/>
      <c r="Q72" s="17"/>
      <c r="R72" s="17"/>
      <c r="S72" s="17"/>
      <c r="T72" s="17"/>
      <c r="U72" s="17"/>
      <c r="V72" s="17"/>
      <c r="W72" s="17"/>
      <c r="X72" s="17"/>
      <c r="Y72" s="17"/>
      <c r="Z72" s="17"/>
      <c r="AA72" s="17"/>
      <c r="AB72" s="17"/>
      <c r="AC72" s="17"/>
      <c r="AD72" s="17"/>
      <c r="AE72" s="17"/>
      <c r="AF72" s="17"/>
      <c r="AG72" s="17"/>
      <c r="AH72" s="17"/>
      <c r="AI72" s="17"/>
      <c r="AJ72" s="17"/>
      <c r="AK72" s="17"/>
      <c r="AL72" s="17"/>
      <c r="AM72" s="17"/>
      <c r="AN72" s="17"/>
      <c r="AO72" s="17"/>
      <c r="AP72" s="17"/>
      <c r="AQ72" s="17"/>
    </row>
    <row r="73" spans="2:43" ht="15.95" hidden="1" customHeight="1" x14ac:dyDescent="0.25">
      <c r="B73" s="754"/>
      <c r="C73" s="17"/>
      <c r="D73" s="17"/>
      <c r="E73" s="17"/>
      <c r="F73" s="17"/>
      <c r="G73" s="17"/>
      <c r="H73" s="17"/>
      <c r="I73" s="17"/>
      <c r="J73" s="17"/>
      <c r="K73" s="17"/>
      <c r="L73" s="17"/>
      <c r="M73" s="17"/>
      <c r="N73" s="17"/>
      <c r="O73" s="17"/>
      <c r="P73" s="17"/>
      <c r="Q73" s="17"/>
      <c r="R73" s="17"/>
      <c r="S73" s="17"/>
      <c r="T73" s="17"/>
      <c r="U73" s="17"/>
      <c r="V73" s="17"/>
      <c r="W73" s="17"/>
      <c r="X73" s="17"/>
      <c r="Y73" s="17"/>
      <c r="Z73" s="17"/>
      <c r="AA73" s="17"/>
      <c r="AB73" s="17"/>
      <c r="AC73" s="17"/>
      <c r="AD73" s="17"/>
      <c r="AE73" s="17"/>
      <c r="AF73" s="17"/>
      <c r="AG73" s="17"/>
      <c r="AH73" s="17"/>
      <c r="AI73" s="17"/>
      <c r="AJ73" s="17"/>
      <c r="AK73" s="17"/>
      <c r="AL73" s="17"/>
      <c r="AM73" s="17"/>
      <c r="AN73" s="17"/>
      <c r="AO73" s="17"/>
      <c r="AP73" s="17"/>
      <c r="AQ73" s="17"/>
    </row>
    <row r="74" spans="2:43" ht="15.95" hidden="1" customHeight="1" x14ac:dyDescent="0.25">
      <c r="B74" s="754">
        <v>30</v>
      </c>
      <c r="C74" s="17"/>
      <c r="D74" s="17"/>
      <c r="E74" s="17"/>
      <c r="F74" s="17"/>
      <c r="G74" s="17"/>
      <c r="H74" s="17"/>
      <c r="I74" s="17"/>
      <c r="J74" s="17"/>
      <c r="K74" s="17"/>
      <c r="L74" s="17"/>
      <c r="M74" s="17"/>
      <c r="N74" s="17"/>
      <c r="O74" s="17"/>
      <c r="P74" s="17"/>
      <c r="Q74" s="17"/>
      <c r="R74" s="17"/>
      <c r="S74" s="17"/>
      <c r="T74" s="17"/>
      <c r="U74" s="17"/>
      <c r="V74" s="17"/>
      <c r="W74" s="17"/>
      <c r="X74" s="17"/>
      <c r="Y74" s="17"/>
      <c r="Z74" s="17"/>
      <c r="AA74" s="17"/>
      <c r="AB74" s="17"/>
      <c r="AC74" s="17"/>
      <c r="AD74" s="17"/>
      <c r="AE74" s="17"/>
      <c r="AF74" s="17"/>
      <c r="AG74" s="17"/>
      <c r="AH74" s="17"/>
      <c r="AI74" s="17"/>
      <c r="AJ74" s="17"/>
      <c r="AK74" s="17"/>
      <c r="AL74" s="17"/>
      <c r="AM74" s="17"/>
      <c r="AN74" s="17"/>
      <c r="AO74" s="17"/>
      <c r="AP74" s="17"/>
      <c r="AQ74" s="17"/>
    </row>
    <row r="75" spans="2:43" ht="15.95" hidden="1" customHeight="1" x14ac:dyDescent="0.25">
      <c r="B75" s="754"/>
      <c r="C75" s="17"/>
      <c r="D75" s="17"/>
      <c r="E75" s="17"/>
      <c r="F75" s="17"/>
      <c r="G75" s="17"/>
      <c r="H75" s="17"/>
      <c r="I75" s="17"/>
      <c r="J75" s="17"/>
      <c r="K75" s="17"/>
      <c r="L75" s="17"/>
      <c r="M75" s="17"/>
      <c r="N75" s="17"/>
      <c r="O75" s="17"/>
      <c r="P75" s="17"/>
      <c r="Q75" s="17"/>
      <c r="R75" s="17"/>
      <c r="S75" s="17"/>
      <c r="T75" s="17"/>
      <c r="U75" s="17"/>
      <c r="V75" s="17"/>
      <c r="W75" s="17"/>
      <c r="X75" s="17"/>
      <c r="Y75" s="17"/>
      <c r="Z75" s="17"/>
      <c r="AA75" s="17"/>
      <c r="AB75" s="17"/>
      <c r="AC75" s="17"/>
      <c r="AD75" s="17"/>
      <c r="AE75" s="17"/>
      <c r="AF75" s="17"/>
      <c r="AG75" s="17"/>
      <c r="AH75" s="17"/>
      <c r="AI75" s="17"/>
      <c r="AJ75" s="17"/>
      <c r="AK75" s="17"/>
      <c r="AL75" s="17"/>
      <c r="AM75" s="17"/>
      <c r="AN75" s="17"/>
      <c r="AO75" s="17"/>
      <c r="AP75" s="17"/>
      <c r="AQ75" s="17"/>
    </row>
    <row r="76" spans="2:43" ht="15.95" hidden="1" customHeight="1" x14ac:dyDescent="0.25">
      <c r="B76" s="754">
        <v>31</v>
      </c>
      <c r="C76" s="17"/>
      <c r="D76" s="17"/>
      <c r="E76" s="17"/>
      <c r="F76" s="17"/>
      <c r="G76" s="17"/>
      <c r="H76" s="17"/>
      <c r="I76" s="17"/>
      <c r="J76" s="17"/>
      <c r="K76" s="17"/>
      <c r="L76" s="17"/>
      <c r="M76" s="17"/>
      <c r="N76" s="17"/>
      <c r="O76" s="17"/>
      <c r="P76" s="17"/>
      <c r="Q76" s="17"/>
      <c r="R76" s="17"/>
      <c r="S76" s="17"/>
      <c r="T76" s="17"/>
      <c r="U76" s="17"/>
      <c r="V76" s="17"/>
      <c r="W76" s="17"/>
      <c r="X76" s="17"/>
      <c r="Y76" s="17"/>
      <c r="Z76" s="17"/>
      <c r="AA76" s="17"/>
      <c r="AB76" s="17"/>
      <c r="AC76" s="17"/>
      <c r="AD76" s="17"/>
      <c r="AE76" s="17"/>
      <c r="AF76" s="17"/>
      <c r="AG76" s="17"/>
      <c r="AH76" s="17"/>
      <c r="AI76" s="17"/>
      <c r="AJ76" s="17"/>
      <c r="AK76" s="17"/>
      <c r="AL76" s="17"/>
      <c r="AM76" s="17"/>
      <c r="AN76" s="17"/>
      <c r="AO76" s="17"/>
      <c r="AP76" s="17"/>
      <c r="AQ76" s="17"/>
    </row>
    <row r="77" spans="2:43" ht="15.95" hidden="1" customHeight="1" x14ac:dyDescent="0.25">
      <c r="B77" s="754"/>
      <c r="C77" s="17"/>
      <c r="D77" s="17"/>
      <c r="E77" s="17"/>
      <c r="F77" s="17"/>
      <c r="G77" s="17"/>
      <c r="H77" s="17"/>
      <c r="I77" s="17"/>
      <c r="J77" s="17"/>
      <c r="K77" s="17"/>
      <c r="L77" s="17"/>
      <c r="M77" s="17"/>
      <c r="N77" s="17"/>
      <c r="O77" s="17"/>
      <c r="P77" s="17"/>
      <c r="Q77" s="17"/>
      <c r="R77" s="17"/>
      <c r="S77" s="17"/>
      <c r="T77" s="17"/>
      <c r="U77" s="17"/>
      <c r="V77" s="17"/>
      <c r="W77" s="17"/>
      <c r="X77" s="17"/>
      <c r="Y77" s="17"/>
      <c r="Z77" s="17"/>
      <c r="AA77" s="17"/>
      <c r="AB77" s="17"/>
      <c r="AC77" s="17"/>
      <c r="AD77" s="17"/>
      <c r="AE77" s="17"/>
      <c r="AF77" s="17"/>
      <c r="AG77" s="17"/>
      <c r="AH77" s="17"/>
      <c r="AI77" s="17"/>
      <c r="AJ77" s="17"/>
      <c r="AK77" s="17"/>
      <c r="AL77" s="17"/>
      <c r="AM77" s="17"/>
      <c r="AN77" s="17"/>
      <c r="AO77" s="17"/>
      <c r="AP77" s="17"/>
      <c r="AQ77" s="17"/>
    </row>
    <row r="78" spans="2:43" ht="15.95" hidden="1" customHeight="1" x14ac:dyDescent="0.25">
      <c r="B78" s="754">
        <v>32</v>
      </c>
      <c r="C78" s="17"/>
      <c r="D78" s="17"/>
      <c r="E78" s="17"/>
      <c r="F78" s="17"/>
      <c r="G78" s="17"/>
      <c r="H78" s="17"/>
      <c r="I78" s="17"/>
      <c r="J78" s="17"/>
      <c r="K78" s="17"/>
      <c r="L78" s="17"/>
      <c r="M78" s="17"/>
      <c r="N78" s="17"/>
      <c r="O78" s="17"/>
      <c r="P78" s="17"/>
      <c r="Q78" s="17"/>
      <c r="R78" s="17"/>
      <c r="S78" s="17"/>
      <c r="T78" s="17"/>
      <c r="U78" s="17"/>
      <c r="V78" s="17"/>
      <c r="W78" s="17"/>
      <c r="X78" s="17"/>
      <c r="Y78" s="17"/>
      <c r="Z78" s="17"/>
      <c r="AA78" s="17"/>
      <c r="AB78" s="17"/>
      <c r="AC78" s="17"/>
      <c r="AD78" s="17"/>
      <c r="AE78" s="17"/>
      <c r="AF78" s="17"/>
      <c r="AG78" s="17"/>
      <c r="AH78" s="17"/>
      <c r="AI78" s="17"/>
      <c r="AJ78" s="17"/>
      <c r="AK78" s="17"/>
      <c r="AL78" s="17"/>
      <c r="AM78" s="17"/>
      <c r="AN78" s="17"/>
      <c r="AO78" s="17"/>
      <c r="AP78" s="17"/>
      <c r="AQ78" s="17"/>
    </row>
    <row r="79" spans="2:43" ht="15.95" hidden="1" customHeight="1" x14ac:dyDescent="0.25">
      <c r="B79" s="754"/>
      <c r="C79" s="17"/>
      <c r="D79" s="17"/>
      <c r="E79" s="17"/>
      <c r="F79" s="17"/>
      <c r="G79" s="17"/>
      <c r="H79" s="17"/>
      <c r="I79" s="17"/>
      <c r="J79" s="17"/>
      <c r="K79" s="17"/>
      <c r="L79" s="17"/>
      <c r="M79" s="17"/>
      <c r="N79" s="17"/>
      <c r="O79" s="17"/>
      <c r="P79" s="17"/>
      <c r="Q79" s="17"/>
      <c r="R79" s="17"/>
      <c r="S79" s="17"/>
      <c r="T79" s="17"/>
      <c r="U79" s="17"/>
      <c r="V79" s="17"/>
      <c r="W79" s="17"/>
      <c r="X79" s="17"/>
      <c r="Y79" s="17"/>
      <c r="Z79" s="17"/>
      <c r="AA79" s="17"/>
      <c r="AB79" s="17"/>
      <c r="AC79" s="17"/>
      <c r="AD79" s="17"/>
      <c r="AE79" s="17"/>
      <c r="AF79" s="17"/>
      <c r="AG79" s="17"/>
      <c r="AH79" s="17"/>
      <c r="AI79" s="17"/>
      <c r="AJ79" s="17"/>
      <c r="AK79" s="17"/>
      <c r="AL79" s="17"/>
      <c r="AM79" s="17"/>
      <c r="AN79" s="17"/>
      <c r="AO79" s="17"/>
      <c r="AP79" s="17"/>
      <c r="AQ79" s="17"/>
    </row>
    <row r="80" spans="2:43" ht="15.95" hidden="1" customHeight="1" x14ac:dyDescent="0.25">
      <c r="B80" s="754">
        <v>33</v>
      </c>
      <c r="C80" s="17"/>
      <c r="D80" s="17"/>
      <c r="E80" s="17"/>
      <c r="F80" s="17"/>
      <c r="G80" s="17"/>
      <c r="H80" s="17"/>
      <c r="I80" s="17"/>
      <c r="J80" s="17"/>
      <c r="K80" s="17"/>
      <c r="L80" s="17"/>
      <c r="M80" s="17"/>
      <c r="N80" s="17"/>
      <c r="O80" s="17"/>
      <c r="P80" s="17"/>
      <c r="Q80" s="17"/>
      <c r="R80" s="17"/>
      <c r="S80" s="17"/>
      <c r="T80" s="17"/>
      <c r="U80" s="17"/>
      <c r="V80" s="17"/>
      <c r="W80" s="17"/>
      <c r="X80" s="17"/>
      <c r="Y80" s="17"/>
      <c r="Z80" s="17"/>
      <c r="AA80" s="17"/>
      <c r="AB80" s="17"/>
      <c r="AC80" s="17"/>
      <c r="AD80" s="17"/>
      <c r="AE80" s="17"/>
      <c r="AF80" s="17"/>
      <c r="AG80" s="17"/>
      <c r="AH80" s="17"/>
      <c r="AI80" s="17"/>
      <c r="AJ80" s="17"/>
      <c r="AK80" s="17"/>
      <c r="AL80" s="17"/>
      <c r="AM80" s="17"/>
      <c r="AN80" s="17"/>
      <c r="AO80" s="17"/>
      <c r="AP80" s="17"/>
      <c r="AQ80" s="17"/>
    </row>
    <row r="81" spans="2:43" ht="15.95" hidden="1" customHeight="1" x14ac:dyDescent="0.25">
      <c r="B81" s="754"/>
      <c r="C81" s="17"/>
      <c r="D81" s="17"/>
      <c r="E81" s="17"/>
      <c r="F81" s="17"/>
      <c r="G81" s="17"/>
      <c r="H81" s="17"/>
      <c r="I81" s="17"/>
      <c r="J81" s="17"/>
      <c r="K81" s="17"/>
      <c r="L81" s="17"/>
      <c r="M81" s="17"/>
      <c r="N81" s="17"/>
      <c r="O81" s="17"/>
      <c r="P81" s="17"/>
      <c r="Q81" s="17"/>
      <c r="R81" s="17"/>
      <c r="S81" s="17"/>
      <c r="T81" s="17"/>
      <c r="U81" s="17"/>
      <c r="V81" s="17"/>
      <c r="W81" s="17"/>
      <c r="X81" s="17"/>
      <c r="Y81" s="17"/>
      <c r="Z81" s="17"/>
      <c r="AA81" s="17"/>
      <c r="AB81" s="17"/>
      <c r="AC81" s="17"/>
      <c r="AD81" s="17"/>
      <c r="AE81" s="17"/>
      <c r="AF81" s="17"/>
      <c r="AG81" s="17"/>
      <c r="AH81" s="17"/>
      <c r="AI81" s="17"/>
      <c r="AJ81" s="17"/>
      <c r="AK81" s="17"/>
      <c r="AL81" s="17"/>
      <c r="AM81" s="17"/>
      <c r="AN81" s="17"/>
      <c r="AO81" s="17"/>
      <c r="AP81" s="17"/>
      <c r="AQ81" s="17"/>
    </row>
    <row r="82" spans="2:43" ht="15.95" hidden="1" customHeight="1" x14ac:dyDescent="0.25">
      <c r="B82" s="754">
        <v>34</v>
      </c>
      <c r="C82" s="17"/>
      <c r="D82" s="17"/>
      <c r="E82" s="17"/>
      <c r="F82" s="17"/>
      <c r="G82" s="17"/>
      <c r="H82" s="17"/>
      <c r="I82" s="17"/>
      <c r="J82" s="17"/>
      <c r="K82" s="17"/>
      <c r="L82" s="17"/>
      <c r="M82" s="17"/>
      <c r="N82" s="17"/>
      <c r="O82" s="17"/>
      <c r="P82" s="17"/>
      <c r="Q82" s="17"/>
      <c r="R82" s="17"/>
      <c r="S82" s="17"/>
      <c r="T82" s="17"/>
      <c r="U82" s="17"/>
      <c r="V82" s="17"/>
      <c r="W82" s="17"/>
      <c r="X82" s="17"/>
      <c r="Y82" s="17"/>
      <c r="Z82" s="17"/>
      <c r="AA82" s="17"/>
      <c r="AB82" s="17"/>
      <c r="AC82" s="17"/>
      <c r="AD82" s="17"/>
      <c r="AE82" s="17"/>
      <c r="AF82" s="17"/>
      <c r="AG82" s="17"/>
      <c r="AH82" s="17"/>
      <c r="AI82" s="17"/>
      <c r="AJ82" s="17"/>
      <c r="AK82" s="17"/>
      <c r="AL82" s="17"/>
      <c r="AM82" s="17"/>
      <c r="AN82" s="17"/>
      <c r="AO82" s="17"/>
      <c r="AP82" s="17"/>
      <c r="AQ82" s="17"/>
    </row>
    <row r="83" spans="2:43" ht="15.95" hidden="1" customHeight="1" x14ac:dyDescent="0.25">
      <c r="B83" s="754"/>
      <c r="C83" s="17"/>
      <c r="D83" s="17"/>
      <c r="E83" s="17"/>
      <c r="F83" s="17"/>
      <c r="G83" s="17"/>
      <c r="H83" s="17"/>
      <c r="I83" s="17"/>
      <c r="J83" s="17"/>
      <c r="K83" s="17"/>
      <c r="L83" s="17"/>
      <c r="M83" s="17"/>
      <c r="N83" s="17"/>
      <c r="O83" s="17"/>
      <c r="P83" s="17"/>
      <c r="Q83" s="17"/>
      <c r="R83" s="17"/>
      <c r="S83" s="17"/>
      <c r="T83" s="17"/>
      <c r="U83" s="17"/>
      <c r="V83" s="17"/>
      <c r="W83" s="17"/>
      <c r="X83" s="17"/>
      <c r="Y83" s="17"/>
      <c r="Z83" s="17"/>
      <c r="AA83" s="17"/>
      <c r="AB83" s="17"/>
      <c r="AC83" s="17"/>
      <c r="AD83" s="17"/>
      <c r="AE83" s="17"/>
      <c r="AF83" s="17"/>
      <c r="AG83" s="17"/>
      <c r="AH83" s="17"/>
      <c r="AI83" s="17"/>
      <c r="AJ83" s="17"/>
      <c r="AK83" s="17"/>
      <c r="AL83" s="17"/>
      <c r="AM83" s="17"/>
      <c r="AN83" s="17"/>
      <c r="AO83" s="17"/>
      <c r="AP83" s="17"/>
      <c r="AQ83" s="17"/>
    </row>
    <row r="84" spans="2:43" ht="15.95" hidden="1" customHeight="1" x14ac:dyDescent="0.25">
      <c r="B84" s="754">
        <v>35</v>
      </c>
      <c r="C84" s="17"/>
      <c r="D84" s="17"/>
      <c r="E84" s="17"/>
      <c r="F84" s="17"/>
      <c r="G84" s="17"/>
      <c r="H84" s="17"/>
      <c r="I84" s="17"/>
      <c r="J84" s="17"/>
      <c r="K84" s="17"/>
      <c r="L84" s="17"/>
      <c r="M84" s="17"/>
      <c r="N84" s="17"/>
      <c r="O84" s="17"/>
      <c r="P84" s="17"/>
      <c r="Q84" s="17"/>
      <c r="R84" s="17"/>
      <c r="S84" s="17"/>
      <c r="T84" s="17"/>
      <c r="U84" s="17"/>
      <c r="V84" s="17"/>
      <c r="W84" s="17"/>
      <c r="X84" s="17"/>
      <c r="Y84" s="17"/>
      <c r="Z84" s="17"/>
      <c r="AA84" s="17"/>
      <c r="AB84" s="17"/>
      <c r="AC84" s="17"/>
      <c r="AD84" s="17"/>
      <c r="AE84" s="17"/>
      <c r="AF84" s="17"/>
      <c r="AG84" s="17"/>
      <c r="AH84" s="17"/>
      <c r="AI84" s="17"/>
      <c r="AJ84" s="17"/>
      <c r="AK84" s="17"/>
      <c r="AL84" s="17"/>
      <c r="AM84" s="17"/>
      <c r="AN84" s="17"/>
      <c r="AO84" s="17"/>
      <c r="AP84" s="17"/>
      <c r="AQ84" s="17"/>
    </row>
    <row r="85" spans="2:43" ht="15.95" hidden="1" customHeight="1" x14ac:dyDescent="0.25">
      <c r="B85" s="754"/>
      <c r="C85" s="17"/>
      <c r="D85" s="17"/>
      <c r="E85" s="17"/>
      <c r="F85" s="17"/>
      <c r="G85" s="17"/>
      <c r="H85" s="17"/>
      <c r="I85" s="17"/>
      <c r="J85" s="17"/>
      <c r="K85" s="17"/>
      <c r="L85" s="17"/>
      <c r="M85" s="17"/>
      <c r="N85" s="17"/>
      <c r="O85" s="17"/>
      <c r="P85" s="17"/>
      <c r="Q85" s="17"/>
      <c r="R85" s="17"/>
      <c r="S85" s="17"/>
      <c r="T85" s="17"/>
      <c r="U85" s="17"/>
      <c r="V85" s="17"/>
      <c r="W85" s="17"/>
      <c r="X85" s="17"/>
      <c r="Y85" s="17"/>
      <c r="Z85" s="17"/>
      <c r="AA85" s="17"/>
      <c r="AB85" s="17"/>
      <c r="AC85" s="17"/>
      <c r="AD85" s="17"/>
      <c r="AE85" s="17"/>
      <c r="AF85" s="17"/>
      <c r="AG85" s="17"/>
      <c r="AH85" s="17"/>
      <c r="AI85" s="17"/>
      <c r="AJ85" s="17"/>
      <c r="AK85" s="17"/>
      <c r="AL85" s="17"/>
      <c r="AM85" s="17"/>
      <c r="AN85" s="17"/>
      <c r="AO85" s="17"/>
      <c r="AP85" s="17"/>
      <c r="AQ85" s="17"/>
    </row>
    <row r="86" spans="2:43" ht="15.95" hidden="1" customHeight="1" x14ac:dyDescent="0.25">
      <c r="B86" s="754">
        <v>36</v>
      </c>
      <c r="C86" s="17"/>
      <c r="D86" s="17"/>
      <c r="E86" s="17"/>
      <c r="F86" s="17"/>
      <c r="G86" s="17"/>
      <c r="H86" s="17"/>
      <c r="I86" s="17"/>
      <c r="J86" s="17"/>
      <c r="K86" s="17"/>
      <c r="L86" s="17"/>
      <c r="M86" s="17"/>
      <c r="N86" s="17"/>
      <c r="O86" s="17"/>
      <c r="P86" s="17"/>
      <c r="Q86" s="17"/>
      <c r="R86" s="17"/>
      <c r="S86" s="17"/>
      <c r="T86" s="17"/>
      <c r="U86" s="17"/>
      <c r="V86" s="17"/>
      <c r="W86" s="17"/>
      <c r="X86" s="17"/>
      <c r="Y86" s="17"/>
      <c r="Z86" s="17"/>
      <c r="AA86" s="17"/>
      <c r="AB86" s="17"/>
      <c r="AC86" s="17"/>
      <c r="AD86" s="17"/>
      <c r="AE86" s="17"/>
      <c r="AF86" s="17"/>
      <c r="AG86" s="17"/>
      <c r="AH86" s="17"/>
      <c r="AI86" s="17"/>
      <c r="AJ86" s="17"/>
      <c r="AK86" s="17"/>
      <c r="AL86" s="17"/>
      <c r="AM86" s="17"/>
      <c r="AN86" s="17"/>
      <c r="AO86" s="17"/>
      <c r="AP86" s="17"/>
      <c r="AQ86" s="17"/>
    </row>
    <row r="87" spans="2:43" ht="15.95" hidden="1" customHeight="1" x14ac:dyDescent="0.25">
      <c r="B87" s="754"/>
      <c r="C87" s="17"/>
      <c r="D87" s="17"/>
      <c r="E87" s="17"/>
      <c r="F87" s="17"/>
      <c r="G87" s="17"/>
      <c r="H87" s="17"/>
      <c r="I87" s="17"/>
      <c r="J87" s="17"/>
      <c r="K87" s="17"/>
      <c r="L87" s="17"/>
      <c r="M87" s="17"/>
      <c r="N87" s="17"/>
      <c r="O87" s="17"/>
      <c r="P87" s="17"/>
      <c r="Q87" s="17"/>
      <c r="R87" s="17"/>
      <c r="S87" s="17"/>
      <c r="T87" s="17"/>
      <c r="U87" s="17"/>
      <c r="V87" s="17"/>
      <c r="W87" s="17"/>
      <c r="X87" s="17"/>
      <c r="Y87" s="17"/>
      <c r="Z87" s="17"/>
      <c r="AA87" s="17"/>
      <c r="AB87" s="17"/>
      <c r="AC87" s="17"/>
      <c r="AD87" s="17"/>
      <c r="AE87" s="17"/>
      <c r="AF87" s="17"/>
      <c r="AG87" s="17"/>
      <c r="AH87" s="17"/>
      <c r="AI87" s="17"/>
      <c r="AJ87" s="17"/>
      <c r="AK87" s="17"/>
      <c r="AL87" s="17"/>
      <c r="AM87" s="17"/>
      <c r="AN87" s="17"/>
      <c r="AO87" s="17"/>
      <c r="AP87" s="17"/>
      <c r="AQ87" s="17"/>
    </row>
    <row r="88" spans="2:43" ht="15.95" hidden="1" customHeight="1" x14ac:dyDescent="0.25">
      <c r="B88" s="754">
        <v>37</v>
      </c>
      <c r="C88" s="17"/>
      <c r="D88" s="17"/>
      <c r="E88" s="17"/>
      <c r="F88" s="17"/>
      <c r="G88" s="17"/>
      <c r="H88" s="17"/>
      <c r="I88" s="17"/>
      <c r="J88" s="17"/>
      <c r="K88" s="17"/>
      <c r="L88" s="17"/>
      <c r="M88" s="17"/>
      <c r="N88" s="17"/>
      <c r="O88" s="17"/>
      <c r="P88" s="17"/>
      <c r="Q88" s="17"/>
      <c r="R88" s="17"/>
      <c r="S88" s="17"/>
      <c r="T88" s="17"/>
      <c r="U88" s="17"/>
      <c r="V88" s="17"/>
      <c r="W88" s="17"/>
      <c r="X88" s="17"/>
      <c r="Y88" s="17"/>
      <c r="Z88" s="17"/>
      <c r="AA88" s="17"/>
      <c r="AB88" s="17"/>
      <c r="AC88" s="17"/>
      <c r="AD88" s="17"/>
      <c r="AE88" s="17"/>
      <c r="AF88" s="17"/>
      <c r="AG88" s="17"/>
      <c r="AH88" s="17"/>
      <c r="AI88" s="17"/>
      <c r="AJ88" s="17"/>
      <c r="AK88" s="17"/>
      <c r="AL88" s="17"/>
      <c r="AM88" s="17"/>
      <c r="AN88" s="17"/>
      <c r="AO88" s="17"/>
      <c r="AP88" s="17"/>
      <c r="AQ88" s="17"/>
    </row>
    <row r="89" spans="2:43" ht="15.95" hidden="1" customHeight="1" x14ac:dyDescent="0.25">
      <c r="B89" s="754"/>
      <c r="C89" s="17"/>
      <c r="D89" s="17"/>
      <c r="E89" s="17"/>
      <c r="F89" s="17"/>
      <c r="G89" s="17"/>
      <c r="H89" s="17"/>
      <c r="I89" s="17"/>
      <c r="J89" s="17"/>
      <c r="K89" s="17"/>
      <c r="L89" s="17"/>
      <c r="M89" s="17"/>
      <c r="N89" s="17"/>
      <c r="O89" s="17"/>
      <c r="P89" s="17"/>
      <c r="Q89" s="17"/>
      <c r="R89" s="17"/>
      <c r="S89" s="17"/>
      <c r="T89" s="17"/>
      <c r="U89" s="17"/>
      <c r="V89" s="17"/>
      <c r="W89" s="17"/>
      <c r="X89" s="17"/>
      <c r="Y89" s="17"/>
      <c r="Z89" s="17"/>
      <c r="AA89" s="17"/>
      <c r="AB89" s="17"/>
      <c r="AC89" s="17"/>
      <c r="AD89" s="17"/>
      <c r="AE89" s="17"/>
      <c r="AF89" s="17"/>
      <c r="AG89" s="17"/>
      <c r="AH89" s="17"/>
      <c r="AI89" s="17"/>
      <c r="AJ89" s="17"/>
      <c r="AK89" s="17"/>
      <c r="AL89" s="17"/>
      <c r="AM89" s="17"/>
      <c r="AN89" s="17"/>
      <c r="AO89" s="17"/>
      <c r="AP89" s="17"/>
      <c r="AQ89" s="17"/>
    </row>
    <row r="90" spans="2:43" ht="15.95" hidden="1" customHeight="1" x14ac:dyDescent="0.25">
      <c r="B90" s="754">
        <v>38</v>
      </c>
      <c r="C90" s="17"/>
      <c r="D90" s="17"/>
      <c r="E90" s="17"/>
      <c r="F90" s="17"/>
      <c r="G90" s="17"/>
      <c r="H90" s="17"/>
      <c r="I90" s="17"/>
      <c r="J90" s="17"/>
      <c r="K90" s="17"/>
      <c r="L90" s="17"/>
      <c r="M90" s="17"/>
      <c r="N90" s="17"/>
      <c r="O90" s="17"/>
      <c r="P90" s="17"/>
      <c r="Q90" s="17"/>
      <c r="R90" s="17"/>
      <c r="S90" s="17"/>
      <c r="T90" s="17"/>
      <c r="U90" s="17"/>
      <c r="V90" s="17"/>
      <c r="W90" s="17"/>
      <c r="X90" s="17"/>
      <c r="Y90" s="17"/>
      <c r="Z90" s="17"/>
      <c r="AA90" s="17"/>
      <c r="AB90" s="17"/>
      <c r="AC90" s="17"/>
      <c r="AD90" s="17"/>
      <c r="AE90" s="17"/>
      <c r="AF90" s="17"/>
      <c r="AG90" s="17"/>
      <c r="AH90" s="17"/>
      <c r="AI90" s="17"/>
      <c r="AJ90" s="17"/>
      <c r="AK90" s="17"/>
      <c r="AL90" s="17"/>
      <c r="AM90" s="17"/>
      <c r="AN90" s="17"/>
      <c r="AO90" s="17"/>
      <c r="AP90" s="17"/>
      <c r="AQ90" s="17"/>
    </row>
    <row r="91" spans="2:43" ht="15.95" hidden="1" customHeight="1" x14ac:dyDescent="0.25">
      <c r="B91" s="754"/>
      <c r="C91" s="17"/>
      <c r="D91" s="17"/>
      <c r="E91" s="17"/>
      <c r="F91" s="17"/>
      <c r="G91" s="17"/>
      <c r="H91" s="17"/>
      <c r="I91" s="17"/>
      <c r="J91" s="17"/>
      <c r="K91" s="17"/>
      <c r="L91" s="17"/>
      <c r="M91" s="17"/>
      <c r="N91" s="17"/>
      <c r="O91" s="17"/>
      <c r="P91" s="17"/>
      <c r="Q91" s="17"/>
      <c r="R91" s="17"/>
      <c r="S91" s="17"/>
      <c r="T91" s="17"/>
      <c r="U91" s="17"/>
      <c r="V91" s="17"/>
      <c r="W91" s="17"/>
      <c r="X91" s="17"/>
      <c r="Y91" s="17"/>
      <c r="Z91" s="17"/>
      <c r="AA91" s="17"/>
      <c r="AB91" s="17"/>
      <c r="AC91" s="17"/>
      <c r="AD91" s="17"/>
      <c r="AE91" s="17"/>
      <c r="AF91" s="17"/>
      <c r="AG91" s="17"/>
      <c r="AH91" s="17"/>
      <c r="AI91" s="17"/>
      <c r="AJ91" s="17"/>
      <c r="AK91" s="17"/>
      <c r="AL91" s="17"/>
      <c r="AM91" s="17"/>
      <c r="AN91" s="17"/>
      <c r="AO91" s="17"/>
      <c r="AP91" s="17"/>
      <c r="AQ91" s="17"/>
    </row>
    <row r="92" spans="2:43" ht="15.95" hidden="1" customHeight="1" x14ac:dyDescent="0.25">
      <c r="B92" s="754">
        <v>39</v>
      </c>
      <c r="C92" s="17"/>
      <c r="D92" s="17"/>
      <c r="E92" s="17"/>
      <c r="F92" s="17"/>
      <c r="G92" s="17"/>
      <c r="H92" s="17"/>
      <c r="I92" s="17"/>
      <c r="J92" s="17"/>
      <c r="K92" s="17"/>
      <c r="L92" s="17"/>
      <c r="M92" s="17"/>
      <c r="N92" s="17"/>
      <c r="O92" s="17"/>
      <c r="P92" s="17"/>
      <c r="Q92" s="17"/>
      <c r="R92" s="17"/>
      <c r="S92" s="17"/>
      <c r="T92" s="17"/>
      <c r="U92" s="17"/>
      <c r="V92" s="17"/>
      <c r="W92" s="17"/>
      <c r="X92" s="17"/>
      <c r="Y92" s="17"/>
      <c r="Z92" s="17"/>
      <c r="AA92" s="17"/>
      <c r="AB92" s="17"/>
      <c r="AC92" s="17"/>
      <c r="AD92" s="17"/>
      <c r="AE92" s="17"/>
      <c r="AF92" s="17"/>
      <c r="AG92" s="17"/>
      <c r="AH92" s="17"/>
      <c r="AI92" s="17"/>
      <c r="AJ92" s="17"/>
      <c r="AK92" s="17"/>
      <c r="AL92" s="17"/>
      <c r="AM92" s="17"/>
      <c r="AN92" s="17"/>
      <c r="AO92" s="17"/>
      <c r="AP92" s="17"/>
      <c r="AQ92" s="17"/>
    </row>
    <row r="93" spans="2:43" ht="15.95" hidden="1" customHeight="1" x14ac:dyDescent="0.25">
      <c r="B93" s="754"/>
      <c r="C93" s="17"/>
      <c r="D93" s="17"/>
      <c r="E93" s="17"/>
      <c r="F93" s="17"/>
      <c r="G93" s="17"/>
      <c r="H93" s="17"/>
      <c r="I93" s="17"/>
      <c r="J93" s="17"/>
      <c r="K93" s="17"/>
      <c r="L93" s="17"/>
      <c r="M93" s="17"/>
      <c r="N93" s="17"/>
      <c r="O93" s="17"/>
      <c r="P93" s="17"/>
      <c r="Q93" s="17"/>
      <c r="R93" s="17"/>
      <c r="S93" s="17"/>
      <c r="T93" s="17"/>
      <c r="U93" s="17"/>
      <c r="V93" s="17"/>
      <c r="W93" s="17"/>
      <c r="X93" s="17"/>
      <c r="Y93" s="17"/>
      <c r="Z93" s="17"/>
      <c r="AA93" s="17"/>
      <c r="AB93" s="17"/>
      <c r="AC93" s="17"/>
      <c r="AD93" s="17"/>
      <c r="AE93" s="17"/>
      <c r="AF93" s="17"/>
      <c r="AG93" s="17"/>
      <c r="AH93" s="17"/>
      <c r="AI93" s="17"/>
      <c r="AJ93" s="17"/>
      <c r="AK93" s="17"/>
      <c r="AL93" s="17"/>
      <c r="AM93" s="17"/>
      <c r="AN93" s="17"/>
      <c r="AO93" s="17"/>
      <c r="AP93" s="17"/>
      <c r="AQ93" s="17"/>
    </row>
    <row r="94" spans="2:43" ht="15.95" hidden="1" customHeight="1" x14ac:dyDescent="0.25">
      <c r="B94" s="754">
        <v>40</v>
      </c>
      <c r="C94" s="17"/>
      <c r="D94" s="17"/>
      <c r="E94" s="17"/>
      <c r="F94" s="17"/>
      <c r="G94" s="17"/>
      <c r="H94" s="17"/>
      <c r="I94" s="17"/>
      <c r="J94" s="17"/>
      <c r="K94" s="17"/>
      <c r="L94" s="17"/>
      <c r="M94" s="17"/>
      <c r="N94" s="17"/>
      <c r="O94" s="17"/>
      <c r="P94" s="17"/>
      <c r="Q94" s="17"/>
      <c r="R94" s="17"/>
      <c r="S94" s="17"/>
      <c r="T94" s="17"/>
      <c r="U94" s="17"/>
      <c r="V94" s="17"/>
      <c r="W94" s="17"/>
      <c r="X94" s="17"/>
      <c r="Y94" s="17"/>
      <c r="Z94" s="17"/>
      <c r="AA94" s="17"/>
      <c r="AB94" s="17"/>
      <c r="AC94" s="17"/>
      <c r="AD94" s="17"/>
      <c r="AE94" s="17"/>
      <c r="AF94" s="17"/>
      <c r="AG94" s="17"/>
      <c r="AH94" s="17"/>
      <c r="AI94" s="17"/>
      <c r="AJ94" s="17"/>
      <c r="AK94" s="17"/>
      <c r="AL94" s="17"/>
      <c r="AM94" s="17"/>
      <c r="AN94" s="17"/>
      <c r="AO94" s="17"/>
      <c r="AP94" s="17"/>
      <c r="AQ94" s="17"/>
    </row>
    <row r="95" spans="2:43" ht="15.95" hidden="1" customHeight="1" x14ac:dyDescent="0.25">
      <c r="B95" s="754"/>
      <c r="C95" s="17"/>
      <c r="D95" s="17"/>
      <c r="E95" s="17"/>
      <c r="F95" s="17"/>
      <c r="G95" s="17"/>
      <c r="H95" s="17"/>
      <c r="I95" s="17"/>
      <c r="J95" s="17"/>
      <c r="K95" s="17"/>
      <c r="L95" s="17"/>
      <c r="M95" s="17"/>
      <c r="N95" s="17"/>
      <c r="O95" s="17"/>
      <c r="P95" s="17"/>
      <c r="Q95" s="17"/>
      <c r="R95" s="17"/>
      <c r="S95" s="17"/>
      <c r="T95" s="17"/>
      <c r="U95" s="17"/>
      <c r="V95" s="17"/>
      <c r="W95" s="17"/>
      <c r="X95" s="17"/>
      <c r="Y95" s="17"/>
      <c r="Z95" s="17"/>
      <c r="AA95" s="17"/>
      <c r="AB95" s="17"/>
      <c r="AC95" s="17"/>
      <c r="AD95" s="17"/>
      <c r="AE95" s="17"/>
      <c r="AF95" s="17"/>
      <c r="AG95" s="17"/>
      <c r="AH95" s="17"/>
      <c r="AI95" s="17"/>
      <c r="AJ95" s="17"/>
      <c r="AK95" s="17"/>
      <c r="AL95" s="17"/>
      <c r="AM95" s="17"/>
      <c r="AN95" s="17"/>
      <c r="AO95" s="17"/>
      <c r="AP95" s="17"/>
      <c r="AQ95" s="17"/>
    </row>
    <row r="96" spans="2:43" ht="15.95" hidden="1" customHeight="1" x14ac:dyDescent="0.25">
      <c r="B96" s="754">
        <v>41</v>
      </c>
      <c r="C96" s="17"/>
      <c r="D96" s="17"/>
      <c r="E96" s="17"/>
      <c r="F96" s="17"/>
      <c r="G96" s="17"/>
      <c r="H96" s="17"/>
      <c r="I96" s="17"/>
      <c r="J96" s="17"/>
      <c r="K96" s="17"/>
      <c r="L96" s="17"/>
      <c r="M96" s="17"/>
      <c r="N96" s="17"/>
      <c r="O96" s="17"/>
      <c r="P96" s="17"/>
      <c r="Q96" s="17"/>
      <c r="R96" s="17"/>
      <c r="S96" s="17"/>
      <c r="T96" s="17"/>
      <c r="U96" s="17"/>
      <c r="V96" s="17"/>
      <c r="W96" s="17"/>
      <c r="X96" s="17"/>
      <c r="Y96" s="17"/>
      <c r="Z96" s="17"/>
      <c r="AA96" s="17"/>
      <c r="AB96" s="17"/>
      <c r="AC96" s="17"/>
      <c r="AD96" s="17"/>
      <c r="AE96" s="17"/>
      <c r="AF96" s="17"/>
      <c r="AG96" s="17"/>
      <c r="AH96" s="17"/>
      <c r="AI96" s="17"/>
      <c r="AJ96" s="17"/>
      <c r="AK96" s="17"/>
      <c r="AL96" s="17"/>
      <c r="AM96" s="17"/>
      <c r="AN96" s="17"/>
      <c r="AO96" s="17"/>
      <c r="AP96" s="17"/>
      <c r="AQ96" s="17"/>
    </row>
    <row r="97" spans="2:43" ht="15.95" hidden="1" customHeight="1" x14ac:dyDescent="0.25">
      <c r="B97" s="754"/>
      <c r="C97" s="17"/>
      <c r="D97" s="17"/>
      <c r="E97" s="17"/>
      <c r="F97" s="17"/>
      <c r="G97" s="17"/>
      <c r="H97" s="17"/>
      <c r="I97" s="17"/>
      <c r="J97" s="17"/>
      <c r="K97" s="17"/>
      <c r="L97" s="17"/>
      <c r="M97" s="17"/>
      <c r="N97" s="17"/>
      <c r="O97" s="17"/>
      <c r="P97" s="17"/>
      <c r="Q97" s="17"/>
      <c r="R97" s="17"/>
      <c r="S97" s="17"/>
      <c r="T97" s="17"/>
      <c r="U97" s="17"/>
      <c r="V97" s="17"/>
      <c r="W97" s="17"/>
      <c r="X97" s="17"/>
      <c r="Y97" s="17"/>
      <c r="Z97" s="17"/>
      <c r="AA97" s="17"/>
      <c r="AB97" s="17"/>
      <c r="AC97" s="17"/>
      <c r="AD97" s="17"/>
      <c r="AE97" s="17"/>
      <c r="AF97" s="17"/>
      <c r="AG97" s="17"/>
      <c r="AH97" s="17"/>
      <c r="AI97" s="17"/>
      <c r="AJ97" s="17"/>
      <c r="AK97" s="17"/>
      <c r="AL97" s="17"/>
      <c r="AM97" s="17"/>
      <c r="AN97" s="17"/>
      <c r="AO97" s="17"/>
      <c r="AP97" s="17"/>
      <c r="AQ97" s="17"/>
    </row>
    <row r="98" spans="2:43" ht="15.95" hidden="1" customHeight="1" x14ac:dyDescent="0.25">
      <c r="B98" s="754">
        <v>42</v>
      </c>
      <c r="C98" s="17"/>
      <c r="D98" s="17"/>
      <c r="E98" s="17"/>
      <c r="F98" s="17"/>
      <c r="G98" s="17"/>
      <c r="H98" s="17"/>
      <c r="I98" s="17"/>
      <c r="J98" s="17"/>
      <c r="K98" s="17"/>
      <c r="L98" s="17"/>
      <c r="M98" s="17"/>
      <c r="N98" s="17"/>
      <c r="O98" s="17"/>
      <c r="P98" s="17"/>
      <c r="Q98" s="17"/>
      <c r="R98" s="17"/>
      <c r="S98" s="17"/>
      <c r="T98" s="17"/>
      <c r="U98" s="17"/>
      <c r="V98" s="17"/>
      <c r="W98" s="17"/>
      <c r="X98" s="17"/>
      <c r="Y98" s="17"/>
      <c r="Z98" s="17"/>
      <c r="AA98" s="17"/>
      <c r="AB98" s="17"/>
      <c r="AC98" s="17"/>
      <c r="AD98" s="17"/>
      <c r="AE98" s="17"/>
      <c r="AF98" s="17"/>
      <c r="AG98" s="17"/>
      <c r="AH98" s="17"/>
      <c r="AI98" s="17"/>
      <c r="AJ98" s="17"/>
      <c r="AK98" s="17"/>
      <c r="AL98" s="17"/>
      <c r="AM98" s="17"/>
      <c r="AN98" s="17"/>
      <c r="AO98" s="17"/>
      <c r="AP98" s="17"/>
      <c r="AQ98" s="17"/>
    </row>
    <row r="99" spans="2:43" ht="15.95" hidden="1" customHeight="1" x14ac:dyDescent="0.25">
      <c r="B99" s="754"/>
      <c r="C99" s="17"/>
      <c r="D99" s="17"/>
      <c r="E99" s="17"/>
      <c r="F99" s="17"/>
      <c r="G99" s="17"/>
      <c r="H99" s="17"/>
      <c r="I99" s="17"/>
      <c r="J99" s="17"/>
      <c r="K99" s="17"/>
      <c r="L99" s="17"/>
      <c r="M99" s="17"/>
      <c r="N99" s="17"/>
      <c r="O99" s="17"/>
      <c r="P99" s="17"/>
      <c r="Q99" s="17"/>
      <c r="R99" s="17"/>
      <c r="S99" s="17"/>
      <c r="T99" s="17"/>
      <c r="U99" s="17"/>
      <c r="V99" s="17"/>
      <c r="W99" s="17"/>
      <c r="X99" s="17"/>
      <c r="Y99" s="17"/>
      <c r="Z99" s="17"/>
      <c r="AA99" s="17"/>
      <c r="AB99" s="17"/>
      <c r="AC99" s="17"/>
      <c r="AD99" s="17"/>
      <c r="AE99" s="17"/>
      <c r="AF99" s="17"/>
      <c r="AG99" s="17"/>
      <c r="AH99" s="17"/>
      <c r="AI99" s="17"/>
      <c r="AJ99" s="17"/>
      <c r="AK99" s="17"/>
      <c r="AL99" s="17"/>
      <c r="AM99" s="17"/>
      <c r="AN99" s="17"/>
      <c r="AO99" s="17"/>
      <c r="AP99" s="17"/>
      <c r="AQ99" s="17"/>
    </row>
    <row r="100" spans="2:43" ht="15.95" hidden="1" customHeight="1" x14ac:dyDescent="0.25">
      <c r="B100" s="754">
        <v>43</v>
      </c>
      <c r="C100" s="17"/>
      <c r="D100" s="17"/>
      <c r="E100" s="17"/>
      <c r="F100" s="17"/>
      <c r="G100" s="17"/>
      <c r="H100" s="17"/>
      <c r="I100" s="17"/>
      <c r="J100" s="17"/>
      <c r="K100" s="17"/>
      <c r="L100" s="17"/>
      <c r="M100" s="17"/>
      <c r="N100" s="17"/>
      <c r="O100" s="17"/>
      <c r="P100" s="17"/>
      <c r="Q100" s="17"/>
      <c r="R100" s="17"/>
      <c r="S100" s="17"/>
      <c r="T100" s="17"/>
      <c r="U100" s="17"/>
      <c r="V100" s="17"/>
      <c r="W100" s="17"/>
      <c r="X100" s="17"/>
      <c r="Y100" s="17"/>
      <c r="Z100" s="17"/>
      <c r="AA100" s="17"/>
      <c r="AB100" s="17"/>
      <c r="AC100" s="17"/>
      <c r="AD100" s="17"/>
      <c r="AE100" s="17"/>
      <c r="AF100" s="17"/>
      <c r="AG100" s="17"/>
      <c r="AH100" s="17"/>
      <c r="AI100" s="17"/>
      <c r="AJ100" s="17"/>
      <c r="AK100" s="17"/>
      <c r="AL100" s="17"/>
      <c r="AM100" s="17"/>
      <c r="AN100" s="17"/>
      <c r="AO100" s="17"/>
      <c r="AP100" s="17"/>
      <c r="AQ100" s="17"/>
    </row>
    <row r="101" spans="2:43" ht="15.95" hidden="1" customHeight="1" x14ac:dyDescent="0.25">
      <c r="B101" s="754"/>
      <c r="C101" s="17"/>
      <c r="D101" s="17"/>
      <c r="E101" s="17"/>
      <c r="F101" s="17"/>
      <c r="G101" s="17"/>
      <c r="H101" s="17"/>
      <c r="I101" s="17"/>
      <c r="J101" s="17"/>
      <c r="K101" s="17"/>
      <c r="L101" s="17"/>
      <c r="M101" s="17"/>
      <c r="N101" s="17"/>
      <c r="O101" s="17"/>
      <c r="P101" s="17"/>
      <c r="Q101" s="17"/>
      <c r="R101" s="17"/>
      <c r="S101" s="17"/>
      <c r="T101" s="17"/>
      <c r="U101" s="17"/>
      <c r="V101" s="17"/>
      <c r="W101" s="17"/>
      <c r="X101" s="17"/>
      <c r="Y101" s="17"/>
      <c r="Z101" s="17"/>
      <c r="AA101" s="17"/>
      <c r="AB101" s="17"/>
      <c r="AC101" s="17"/>
      <c r="AD101" s="17"/>
      <c r="AE101" s="17"/>
      <c r="AF101" s="17"/>
      <c r="AG101" s="17"/>
      <c r="AH101" s="17"/>
      <c r="AI101" s="17"/>
      <c r="AJ101" s="17"/>
      <c r="AK101" s="17"/>
      <c r="AL101" s="17"/>
      <c r="AM101" s="17"/>
      <c r="AN101" s="17"/>
      <c r="AO101" s="17"/>
      <c r="AP101" s="17"/>
      <c r="AQ101" s="17"/>
    </row>
    <row r="102" spans="2:43" ht="15.95" hidden="1" customHeight="1" x14ac:dyDescent="0.25">
      <c r="B102" s="754">
        <v>44</v>
      </c>
      <c r="C102" s="17"/>
      <c r="D102" s="17"/>
      <c r="E102" s="17"/>
      <c r="F102" s="17"/>
      <c r="G102" s="17"/>
      <c r="H102" s="17"/>
      <c r="I102" s="17"/>
      <c r="J102" s="17"/>
      <c r="K102" s="17"/>
      <c r="L102" s="17"/>
      <c r="M102" s="17"/>
      <c r="N102" s="17"/>
      <c r="O102" s="17"/>
      <c r="P102" s="17"/>
      <c r="Q102" s="17"/>
      <c r="R102" s="17"/>
      <c r="S102" s="17"/>
      <c r="T102" s="17"/>
      <c r="U102" s="17"/>
      <c r="V102" s="17"/>
      <c r="W102" s="17"/>
      <c r="X102" s="17"/>
      <c r="Y102" s="17"/>
      <c r="Z102" s="17"/>
      <c r="AA102" s="17"/>
      <c r="AB102" s="17"/>
      <c r="AC102" s="17"/>
      <c r="AD102" s="17"/>
      <c r="AE102" s="17"/>
      <c r="AF102" s="17"/>
      <c r="AG102" s="17"/>
      <c r="AH102" s="17"/>
      <c r="AI102" s="17"/>
      <c r="AJ102" s="17"/>
      <c r="AK102" s="17"/>
      <c r="AL102" s="17"/>
      <c r="AM102" s="17"/>
      <c r="AN102" s="17"/>
      <c r="AO102" s="17"/>
      <c r="AP102" s="17"/>
      <c r="AQ102" s="17"/>
    </row>
    <row r="103" spans="2:43" ht="15.95" hidden="1" customHeight="1" x14ac:dyDescent="0.25">
      <c r="B103" s="754"/>
      <c r="C103" s="17"/>
      <c r="D103" s="17"/>
      <c r="E103" s="17"/>
      <c r="F103" s="17"/>
      <c r="G103" s="17"/>
      <c r="H103" s="17"/>
      <c r="I103" s="17"/>
      <c r="J103" s="17"/>
      <c r="K103" s="17"/>
      <c r="L103" s="17"/>
      <c r="M103" s="17"/>
      <c r="N103" s="17"/>
      <c r="O103" s="17"/>
      <c r="P103" s="17"/>
      <c r="Q103" s="17"/>
      <c r="R103" s="17"/>
      <c r="S103" s="17"/>
      <c r="T103" s="17"/>
      <c r="U103" s="17"/>
      <c r="V103" s="17"/>
      <c r="W103" s="17"/>
      <c r="X103" s="17"/>
      <c r="Y103" s="17"/>
      <c r="Z103" s="17"/>
      <c r="AA103" s="17"/>
      <c r="AB103" s="17"/>
      <c r="AC103" s="17"/>
      <c r="AD103" s="17"/>
      <c r="AE103" s="17"/>
      <c r="AF103" s="17"/>
      <c r="AG103" s="17"/>
      <c r="AH103" s="17"/>
      <c r="AI103" s="17"/>
      <c r="AJ103" s="17"/>
      <c r="AK103" s="17"/>
      <c r="AL103" s="17"/>
      <c r="AM103" s="17"/>
      <c r="AN103" s="17"/>
      <c r="AO103" s="17"/>
      <c r="AP103" s="17"/>
      <c r="AQ103" s="17"/>
    </row>
    <row r="104" spans="2:43" ht="15.95" hidden="1" customHeight="1" x14ac:dyDescent="0.25">
      <c r="B104" s="754">
        <v>45</v>
      </c>
      <c r="C104" s="17"/>
      <c r="D104" s="17"/>
      <c r="E104" s="17"/>
      <c r="F104" s="17"/>
      <c r="G104" s="17"/>
      <c r="H104" s="17"/>
      <c r="I104" s="17"/>
      <c r="J104" s="17"/>
      <c r="K104" s="17"/>
      <c r="L104" s="17"/>
      <c r="M104" s="17"/>
      <c r="N104" s="17"/>
      <c r="O104" s="17"/>
      <c r="P104" s="17"/>
      <c r="Q104" s="17"/>
      <c r="R104" s="17"/>
      <c r="S104" s="17"/>
      <c r="T104" s="17"/>
      <c r="U104" s="17"/>
      <c r="V104" s="17"/>
      <c r="W104" s="17"/>
      <c r="X104" s="17"/>
      <c r="Y104" s="17"/>
      <c r="Z104" s="17"/>
      <c r="AA104" s="17"/>
      <c r="AB104" s="17"/>
      <c r="AC104" s="17"/>
      <c r="AD104" s="17"/>
      <c r="AE104" s="17"/>
      <c r="AF104" s="17"/>
      <c r="AG104" s="17"/>
      <c r="AH104" s="17"/>
      <c r="AI104" s="17"/>
      <c r="AJ104" s="17"/>
      <c r="AK104" s="17"/>
      <c r="AL104" s="17"/>
      <c r="AM104" s="17"/>
      <c r="AN104" s="17"/>
      <c r="AO104" s="17"/>
      <c r="AP104" s="17"/>
      <c r="AQ104" s="17"/>
    </row>
    <row r="105" spans="2:43" ht="15.95" hidden="1" customHeight="1" x14ac:dyDescent="0.25">
      <c r="B105" s="754"/>
      <c r="C105" s="17"/>
      <c r="D105" s="17"/>
      <c r="E105" s="17"/>
      <c r="F105" s="17"/>
      <c r="G105" s="17"/>
      <c r="H105" s="17"/>
      <c r="I105" s="17"/>
      <c r="J105" s="17"/>
      <c r="K105" s="17"/>
      <c r="L105" s="17"/>
      <c r="M105" s="17"/>
      <c r="N105" s="17"/>
      <c r="O105" s="17"/>
      <c r="P105" s="17"/>
      <c r="Q105" s="17"/>
      <c r="R105" s="17"/>
      <c r="S105" s="17"/>
      <c r="T105" s="17"/>
      <c r="U105" s="17"/>
      <c r="V105" s="17"/>
      <c r="W105" s="17"/>
      <c r="X105" s="17"/>
      <c r="Y105" s="17"/>
      <c r="Z105" s="17"/>
      <c r="AA105" s="17"/>
      <c r="AB105" s="17"/>
      <c r="AC105" s="17"/>
      <c r="AD105" s="17"/>
      <c r="AE105" s="17"/>
      <c r="AF105" s="17"/>
      <c r="AG105" s="17"/>
      <c r="AH105" s="17"/>
      <c r="AI105" s="17"/>
      <c r="AJ105" s="17"/>
      <c r="AK105" s="17"/>
      <c r="AL105" s="17"/>
      <c r="AM105" s="17"/>
      <c r="AN105" s="17"/>
      <c r="AO105" s="17"/>
      <c r="AP105" s="17"/>
      <c r="AQ105" s="17"/>
    </row>
    <row r="106" spans="2:43" ht="15.95" hidden="1" customHeight="1" x14ac:dyDescent="0.25">
      <c r="B106" s="754">
        <v>46</v>
      </c>
      <c r="C106" s="17"/>
      <c r="D106" s="17"/>
      <c r="E106" s="17"/>
      <c r="F106" s="17"/>
      <c r="G106" s="17"/>
      <c r="H106" s="17"/>
      <c r="I106" s="17"/>
      <c r="J106" s="17"/>
      <c r="K106" s="17"/>
      <c r="L106" s="17"/>
      <c r="M106" s="17"/>
      <c r="N106" s="17"/>
      <c r="O106" s="17"/>
      <c r="P106" s="17"/>
      <c r="Q106" s="17"/>
      <c r="R106" s="17"/>
      <c r="S106" s="17"/>
      <c r="T106" s="17"/>
      <c r="U106" s="17"/>
      <c r="V106" s="17"/>
      <c r="W106" s="17"/>
      <c r="X106" s="17"/>
      <c r="Y106" s="17"/>
      <c r="Z106" s="17"/>
      <c r="AA106" s="17"/>
      <c r="AB106" s="17"/>
      <c r="AC106" s="17"/>
      <c r="AD106" s="17"/>
      <c r="AE106" s="17"/>
      <c r="AF106" s="17"/>
      <c r="AG106" s="17"/>
      <c r="AH106" s="17"/>
      <c r="AI106" s="17"/>
      <c r="AJ106" s="17"/>
      <c r="AK106" s="17"/>
      <c r="AL106" s="17"/>
      <c r="AM106" s="17"/>
      <c r="AN106" s="17"/>
      <c r="AO106" s="17"/>
      <c r="AP106" s="17"/>
      <c r="AQ106" s="17"/>
    </row>
    <row r="107" spans="2:43" ht="15.95" hidden="1" customHeight="1" x14ac:dyDescent="0.25">
      <c r="B107" s="754"/>
      <c r="C107" s="17"/>
      <c r="D107" s="17"/>
      <c r="E107" s="17"/>
      <c r="F107" s="17"/>
      <c r="G107" s="17"/>
      <c r="H107" s="17"/>
      <c r="I107" s="17"/>
      <c r="J107" s="17"/>
      <c r="K107" s="17"/>
      <c r="L107" s="17"/>
      <c r="M107" s="17"/>
      <c r="N107" s="17"/>
      <c r="O107" s="17"/>
      <c r="P107" s="17"/>
      <c r="Q107" s="17"/>
      <c r="R107" s="17"/>
      <c r="S107" s="17"/>
      <c r="T107" s="17"/>
      <c r="U107" s="17"/>
      <c r="V107" s="17"/>
      <c r="W107" s="17"/>
      <c r="X107" s="17"/>
      <c r="Y107" s="17"/>
      <c r="Z107" s="17"/>
      <c r="AA107" s="17"/>
      <c r="AB107" s="17"/>
      <c r="AC107" s="17"/>
      <c r="AD107" s="17"/>
      <c r="AE107" s="17"/>
      <c r="AF107" s="17"/>
      <c r="AG107" s="17"/>
      <c r="AH107" s="17"/>
      <c r="AI107" s="17"/>
      <c r="AJ107" s="17"/>
      <c r="AK107" s="17"/>
      <c r="AL107" s="17"/>
      <c r="AM107" s="17"/>
      <c r="AN107" s="17"/>
      <c r="AO107" s="17"/>
      <c r="AP107" s="17"/>
      <c r="AQ107" s="17"/>
    </row>
    <row r="108" spans="2:43" ht="15.95" hidden="1" customHeight="1" x14ac:dyDescent="0.25">
      <c r="B108" s="754">
        <v>47</v>
      </c>
      <c r="C108" s="17"/>
      <c r="D108" s="17"/>
      <c r="E108" s="17"/>
      <c r="F108" s="17"/>
      <c r="G108" s="17"/>
      <c r="H108" s="17"/>
      <c r="I108" s="17"/>
      <c r="J108" s="17"/>
      <c r="K108" s="17"/>
      <c r="L108" s="17"/>
      <c r="M108" s="17"/>
      <c r="N108" s="17"/>
      <c r="O108" s="17"/>
      <c r="P108" s="17"/>
      <c r="Q108" s="17"/>
      <c r="R108" s="17"/>
      <c r="S108" s="17"/>
      <c r="T108" s="17"/>
      <c r="U108" s="17"/>
      <c r="V108" s="17"/>
      <c r="W108" s="17"/>
      <c r="X108" s="17"/>
      <c r="Y108" s="17"/>
      <c r="Z108" s="17"/>
      <c r="AA108" s="17"/>
      <c r="AB108" s="17"/>
      <c r="AC108" s="17"/>
      <c r="AD108" s="17"/>
      <c r="AE108" s="17"/>
      <c r="AF108" s="17"/>
      <c r="AG108" s="17"/>
      <c r="AH108" s="17"/>
      <c r="AI108" s="17"/>
      <c r="AJ108" s="17"/>
      <c r="AK108" s="17"/>
      <c r="AL108" s="17"/>
      <c r="AM108" s="17"/>
      <c r="AN108" s="17"/>
      <c r="AO108" s="17"/>
      <c r="AP108" s="17"/>
      <c r="AQ108" s="17"/>
    </row>
    <row r="109" spans="2:43" ht="15.95" hidden="1" customHeight="1" x14ac:dyDescent="0.25">
      <c r="B109" s="754"/>
      <c r="C109" s="17"/>
      <c r="D109" s="17"/>
      <c r="E109" s="17"/>
      <c r="F109" s="17"/>
      <c r="G109" s="17"/>
      <c r="H109" s="17"/>
      <c r="I109" s="17"/>
      <c r="J109" s="17"/>
      <c r="K109" s="17"/>
      <c r="L109" s="17"/>
      <c r="M109" s="17"/>
      <c r="N109" s="17"/>
      <c r="O109" s="17"/>
      <c r="P109" s="17"/>
      <c r="Q109" s="17"/>
      <c r="R109" s="17"/>
      <c r="S109" s="17"/>
      <c r="T109" s="17"/>
      <c r="U109" s="17"/>
      <c r="V109" s="17"/>
      <c r="W109" s="17"/>
      <c r="X109" s="17"/>
      <c r="Y109" s="17"/>
      <c r="Z109" s="17"/>
      <c r="AA109" s="17"/>
      <c r="AB109" s="17"/>
      <c r="AC109" s="17"/>
      <c r="AD109" s="17"/>
      <c r="AE109" s="17"/>
      <c r="AF109" s="17"/>
      <c r="AG109" s="17"/>
      <c r="AH109" s="17"/>
      <c r="AI109" s="17"/>
      <c r="AJ109" s="17"/>
      <c r="AK109" s="17"/>
      <c r="AL109" s="17"/>
      <c r="AM109" s="17"/>
      <c r="AN109" s="17"/>
      <c r="AO109" s="17"/>
      <c r="AP109" s="17"/>
      <c r="AQ109" s="17"/>
    </row>
    <row r="110" spans="2:43" ht="15.95" hidden="1" customHeight="1" x14ac:dyDescent="0.25">
      <c r="B110" s="754">
        <v>48</v>
      </c>
      <c r="C110" s="17"/>
      <c r="D110" s="17"/>
      <c r="E110" s="17"/>
      <c r="F110" s="17"/>
      <c r="G110" s="17"/>
      <c r="H110" s="17"/>
      <c r="I110" s="17"/>
      <c r="J110" s="17"/>
      <c r="K110" s="17"/>
      <c r="L110" s="17"/>
      <c r="M110" s="17"/>
      <c r="N110" s="17"/>
      <c r="O110" s="17"/>
      <c r="P110" s="17"/>
      <c r="Q110" s="17"/>
      <c r="R110" s="17"/>
      <c r="S110" s="17"/>
      <c r="T110" s="17"/>
      <c r="U110" s="17"/>
      <c r="V110" s="17"/>
      <c r="W110" s="17"/>
      <c r="X110" s="17"/>
      <c r="Y110" s="17"/>
      <c r="Z110" s="17"/>
      <c r="AA110" s="17"/>
      <c r="AB110" s="17"/>
      <c r="AC110" s="17"/>
      <c r="AD110" s="17"/>
      <c r="AE110" s="17"/>
      <c r="AF110" s="17"/>
      <c r="AG110" s="17"/>
      <c r="AH110" s="17"/>
      <c r="AI110" s="17"/>
      <c r="AJ110" s="17"/>
      <c r="AK110" s="17"/>
      <c r="AL110" s="17"/>
      <c r="AM110" s="17"/>
      <c r="AN110" s="17"/>
      <c r="AO110" s="17"/>
      <c r="AP110" s="17"/>
      <c r="AQ110" s="17"/>
    </row>
    <row r="111" spans="2:43" ht="15.95" hidden="1" customHeight="1" x14ac:dyDescent="0.25">
      <c r="B111" s="754"/>
      <c r="C111" s="17"/>
      <c r="D111" s="17"/>
      <c r="E111" s="17"/>
      <c r="F111" s="17"/>
      <c r="G111" s="17"/>
      <c r="H111" s="17"/>
      <c r="I111" s="17"/>
      <c r="J111" s="17"/>
      <c r="K111" s="17"/>
      <c r="L111" s="17"/>
      <c r="M111" s="17"/>
      <c r="N111" s="17"/>
      <c r="O111" s="17"/>
      <c r="P111" s="17"/>
      <c r="Q111" s="17"/>
      <c r="R111" s="17"/>
      <c r="S111" s="17"/>
      <c r="T111" s="17"/>
      <c r="U111" s="17"/>
      <c r="V111" s="17"/>
      <c r="W111" s="17"/>
      <c r="X111" s="17"/>
      <c r="Y111" s="17"/>
      <c r="Z111" s="17"/>
      <c r="AA111" s="17"/>
      <c r="AB111" s="17"/>
      <c r="AC111" s="17"/>
      <c r="AD111" s="17"/>
      <c r="AE111" s="17"/>
      <c r="AF111" s="17"/>
      <c r="AG111" s="17"/>
      <c r="AH111" s="17"/>
      <c r="AI111" s="17"/>
      <c r="AJ111" s="17"/>
      <c r="AK111" s="17"/>
      <c r="AL111" s="17"/>
      <c r="AM111" s="17"/>
      <c r="AN111" s="17"/>
      <c r="AO111" s="17"/>
      <c r="AP111" s="17"/>
      <c r="AQ111" s="17"/>
    </row>
    <row r="112" spans="2:43" ht="15.95" hidden="1" customHeight="1" x14ac:dyDescent="0.25">
      <c r="B112" s="754">
        <v>49</v>
      </c>
      <c r="C112" s="17"/>
      <c r="D112" s="17"/>
      <c r="E112" s="17"/>
      <c r="F112" s="17"/>
      <c r="G112" s="17"/>
      <c r="H112" s="17"/>
      <c r="I112" s="17"/>
      <c r="J112" s="17"/>
      <c r="K112" s="17"/>
      <c r="L112" s="17"/>
      <c r="M112" s="17"/>
      <c r="N112" s="17"/>
      <c r="O112" s="17"/>
      <c r="P112" s="17"/>
      <c r="Q112" s="17"/>
      <c r="R112" s="17"/>
      <c r="S112" s="17"/>
      <c r="T112" s="17"/>
      <c r="U112" s="17"/>
      <c r="V112" s="17"/>
      <c r="W112" s="17"/>
      <c r="X112" s="17"/>
      <c r="Y112" s="17"/>
      <c r="Z112" s="17"/>
      <c r="AA112" s="17"/>
      <c r="AB112" s="17"/>
      <c r="AC112" s="17"/>
      <c r="AD112" s="17"/>
      <c r="AE112" s="17"/>
      <c r="AF112" s="17"/>
      <c r="AG112" s="17"/>
      <c r="AH112" s="17"/>
      <c r="AI112" s="17"/>
      <c r="AJ112" s="17"/>
      <c r="AK112" s="17"/>
      <c r="AL112" s="17"/>
      <c r="AM112" s="17"/>
      <c r="AN112" s="17"/>
      <c r="AO112" s="17"/>
      <c r="AP112" s="17"/>
      <c r="AQ112" s="17"/>
    </row>
    <row r="113" spans="2:43" ht="15.95" hidden="1" customHeight="1" x14ac:dyDescent="0.25">
      <c r="B113" s="754"/>
      <c r="C113" s="17"/>
      <c r="D113" s="17"/>
      <c r="E113" s="17"/>
      <c r="F113" s="17"/>
      <c r="G113" s="17"/>
      <c r="H113" s="17"/>
      <c r="I113" s="17"/>
      <c r="J113" s="17"/>
      <c r="K113" s="17"/>
      <c r="L113" s="17"/>
      <c r="M113" s="17"/>
      <c r="N113" s="17"/>
      <c r="O113" s="17"/>
      <c r="P113" s="17"/>
      <c r="Q113" s="17"/>
      <c r="R113" s="17"/>
      <c r="S113" s="17"/>
      <c r="T113" s="17"/>
      <c r="U113" s="17"/>
      <c r="V113" s="17"/>
      <c r="W113" s="17"/>
      <c r="X113" s="17"/>
      <c r="Y113" s="17"/>
      <c r="Z113" s="17"/>
      <c r="AA113" s="17"/>
      <c r="AB113" s="17"/>
      <c r="AC113" s="17"/>
      <c r="AD113" s="17"/>
      <c r="AE113" s="17"/>
      <c r="AF113" s="17"/>
      <c r="AG113" s="17"/>
      <c r="AH113" s="17"/>
      <c r="AI113" s="17"/>
      <c r="AJ113" s="17"/>
      <c r="AK113" s="17"/>
      <c r="AL113" s="17"/>
      <c r="AM113" s="17"/>
      <c r="AN113" s="17"/>
      <c r="AO113" s="17"/>
      <c r="AP113" s="17"/>
      <c r="AQ113" s="17"/>
    </row>
    <row r="114" spans="2:43" ht="15.95" hidden="1" customHeight="1" x14ac:dyDescent="0.25">
      <c r="B114" s="754">
        <v>50</v>
      </c>
      <c r="C114" s="17"/>
      <c r="D114" s="17"/>
      <c r="E114" s="17"/>
      <c r="F114" s="17"/>
      <c r="G114" s="17"/>
      <c r="H114" s="17"/>
      <c r="I114" s="17"/>
      <c r="J114" s="17"/>
      <c r="K114" s="17"/>
      <c r="L114" s="17"/>
      <c r="M114" s="17"/>
      <c r="N114" s="17"/>
      <c r="O114" s="17"/>
      <c r="P114" s="17"/>
      <c r="Q114" s="17"/>
      <c r="R114" s="17"/>
      <c r="S114" s="17"/>
      <c r="T114" s="17"/>
      <c r="U114" s="17"/>
      <c r="V114" s="17"/>
      <c r="W114" s="17"/>
      <c r="X114" s="17"/>
      <c r="Y114" s="17"/>
      <c r="Z114" s="17"/>
      <c r="AA114" s="17"/>
      <c r="AB114" s="17"/>
      <c r="AC114" s="17"/>
      <c r="AD114" s="17"/>
      <c r="AE114" s="17"/>
      <c r="AF114" s="17"/>
      <c r="AG114" s="17"/>
      <c r="AH114" s="17"/>
      <c r="AI114" s="17"/>
      <c r="AJ114" s="17"/>
      <c r="AK114" s="17"/>
      <c r="AL114" s="17"/>
      <c r="AM114" s="17"/>
      <c r="AN114" s="17"/>
      <c r="AO114" s="17"/>
      <c r="AP114" s="17"/>
      <c r="AQ114" s="17"/>
    </row>
    <row r="115" spans="2:43" ht="15.95" hidden="1" customHeight="1" x14ac:dyDescent="0.25">
      <c r="B115" s="754"/>
      <c r="C115" s="17"/>
      <c r="D115" s="17"/>
      <c r="E115" s="17"/>
      <c r="F115" s="17"/>
      <c r="G115" s="17"/>
      <c r="H115" s="17"/>
      <c r="I115" s="17"/>
      <c r="J115" s="17"/>
      <c r="K115" s="17"/>
      <c r="L115" s="17"/>
      <c r="M115" s="17"/>
      <c r="N115" s="17"/>
      <c r="O115" s="17"/>
      <c r="P115" s="17"/>
      <c r="Q115" s="17"/>
      <c r="R115" s="17"/>
      <c r="S115" s="17"/>
      <c r="T115" s="17"/>
      <c r="U115" s="17"/>
      <c r="V115" s="17"/>
      <c r="W115" s="17"/>
      <c r="X115" s="17"/>
      <c r="Y115" s="17"/>
      <c r="Z115" s="17"/>
      <c r="AA115" s="17"/>
      <c r="AB115" s="17"/>
      <c r="AC115" s="17"/>
      <c r="AD115" s="17"/>
      <c r="AE115" s="17"/>
      <c r="AF115" s="17"/>
      <c r="AG115" s="17"/>
      <c r="AH115" s="17"/>
      <c r="AI115" s="17"/>
      <c r="AJ115" s="17"/>
      <c r="AK115" s="17"/>
      <c r="AL115" s="17"/>
      <c r="AM115" s="17"/>
      <c r="AN115" s="17"/>
      <c r="AO115" s="17"/>
      <c r="AP115" s="17"/>
      <c r="AQ115" s="17"/>
    </row>
    <row r="116" spans="2:43" ht="15.95" hidden="1" customHeight="1" x14ac:dyDescent="0.25">
      <c r="B116" s="754">
        <v>51</v>
      </c>
      <c r="C116" s="17"/>
      <c r="D116" s="17"/>
      <c r="E116" s="17"/>
      <c r="F116" s="17"/>
      <c r="G116" s="17"/>
      <c r="H116" s="17"/>
      <c r="I116" s="17"/>
      <c r="J116" s="17"/>
      <c r="K116" s="17"/>
      <c r="L116" s="17"/>
      <c r="M116" s="17"/>
      <c r="N116" s="17"/>
      <c r="O116" s="17"/>
      <c r="P116" s="17"/>
      <c r="Q116" s="17"/>
      <c r="R116" s="17"/>
      <c r="S116" s="17"/>
      <c r="T116" s="17"/>
      <c r="U116" s="17"/>
      <c r="V116" s="17"/>
      <c r="W116" s="17"/>
      <c r="X116" s="17"/>
      <c r="Y116" s="17"/>
      <c r="Z116" s="17"/>
      <c r="AA116" s="17"/>
      <c r="AB116" s="17"/>
      <c r="AC116" s="17"/>
      <c r="AD116" s="17"/>
      <c r="AE116" s="17"/>
      <c r="AF116" s="17"/>
      <c r="AG116" s="17"/>
      <c r="AH116" s="17"/>
      <c r="AI116" s="17"/>
      <c r="AJ116" s="17"/>
      <c r="AK116" s="17"/>
      <c r="AL116" s="17"/>
      <c r="AM116" s="17"/>
      <c r="AN116" s="17"/>
      <c r="AO116" s="17"/>
      <c r="AP116" s="17"/>
      <c r="AQ116" s="17"/>
    </row>
    <row r="117" spans="2:43" ht="15.95" hidden="1" customHeight="1" x14ac:dyDescent="0.25">
      <c r="B117" s="754"/>
      <c r="C117" s="17"/>
      <c r="D117" s="17"/>
      <c r="E117" s="17"/>
      <c r="F117" s="17"/>
      <c r="G117" s="17"/>
      <c r="H117" s="17"/>
      <c r="I117" s="17"/>
      <c r="J117" s="17"/>
      <c r="K117" s="17"/>
      <c r="L117" s="17"/>
      <c r="M117" s="17"/>
      <c r="N117" s="17"/>
      <c r="O117" s="17"/>
      <c r="P117" s="17"/>
      <c r="Q117" s="17"/>
      <c r="R117" s="17"/>
      <c r="S117" s="17"/>
      <c r="T117" s="17"/>
      <c r="U117" s="17"/>
      <c r="V117" s="17"/>
      <c r="W117" s="17"/>
      <c r="X117" s="17"/>
      <c r="Y117" s="17"/>
      <c r="Z117" s="17"/>
      <c r="AA117" s="17"/>
      <c r="AB117" s="17"/>
      <c r="AC117" s="17"/>
      <c r="AD117" s="17"/>
      <c r="AE117" s="17"/>
      <c r="AF117" s="17"/>
      <c r="AG117" s="17"/>
      <c r="AH117" s="17"/>
      <c r="AI117" s="17"/>
      <c r="AJ117" s="17"/>
      <c r="AK117" s="17"/>
      <c r="AL117" s="17"/>
      <c r="AM117" s="17"/>
      <c r="AN117" s="17"/>
      <c r="AO117" s="17"/>
      <c r="AP117" s="17"/>
      <c r="AQ117" s="17"/>
    </row>
    <row r="118" spans="2:43" ht="15.95" hidden="1" customHeight="1" x14ac:dyDescent="0.25">
      <c r="B118" s="754">
        <v>52</v>
      </c>
      <c r="C118" s="17"/>
      <c r="D118" s="17"/>
      <c r="E118" s="17"/>
      <c r="F118" s="17"/>
      <c r="G118" s="17"/>
      <c r="H118" s="17"/>
      <c r="I118" s="17"/>
      <c r="J118" s="17"/>
      <c r="K118" s="17"/>
      <c r="L118" s="17"/>
      <c r="M118" s="17"/>
      <c r="N118" s="17"/>
      <c r="O118" s="17"/>
      <c r="P118" s="17"/>
      <c r="Q118" s="17"/>
      <c r="R118" s="17"/>
      <c r="S118" s="17"/>
      <c r="T118" s="17"/>
      <c r="U118" s="17"/>
      <c r="V118" s="17"/>
      <c r="W118" s="17"/>
      <c r="X118" s="17"/>
      <c r="Y118" s="17"/>
      <c r="Z118" s="17"/>
      <c r="AA118" s="17"/>
      <c r="AB118" s="17"/>
      <c r="AC118" s="17"/>
      <c r="AD118" s="17"/>
      <c r="AE118" s="17"/>
      <c r="AF118" s="17"/>
      <c r="AG118" s="17"/>
      <c r="AH118" s="17"/>
      <c r="AI118" s="17"/>
      <c r="AJ118" s="17"/>
      <c r="AK118" s="17"/>
      <c r="AL118" s="17"/>
      <c r="AM118" s="17"/>
      <c r="AN118" s="17"/>
      <c r="AO118" s="17"/>
      <c r="AP118" s="17"/>
      <c r="AQ118" s="17"/>
    </row>
    <row r="119" spans="2:43" ht="15.95" hidden="1" customHeight="1" x14ac:dyDescent="0.25">
      <c r="B119" s="754"/>
      <c r="C119" s="17"/>
      <c r="D119" s="17"/>
      <c r="E119" s="17"/>
      <c r="F119" s="17"/>
      <c r="G119" s="17"/>
      <c r="H119" s="17"/>
      <c r="I119" s="17"/>
      <c r="J119" s="17"/>
      <c r="K119" s="17"/>
      <c r="L119" s="17"/>
      <c r="M119" s="17"/>
      <c r="N119" s="17"/>
      <c r="O119" s="17"/>
      <c r="P119" s="17"/>
      <c r="Q119" s="17"/>
      <c r="R119" s="17"/>
      <c r="S119" s="17"/>
      <c r="T119" s="17"/>
      <c r="U119" s="17"/>
      <c r="V119" s="17"/>
      <c r="W119" s="17"/>
      <c r="X119" s="17"/>
      <c r="Y119" s="17"/>
      <c r="Z119" s="17"/>
      <c r="AA119" s="17"/>
      <c r="AB119" s="17"/>
      <c r="AC119" s="17"/>
      <c r="AD119" s="17"/>
      <c r="AE119" s="17"/>
      <c r="AF119" s="17"/>
      <c r="AG119" s="17"/>
      <c r="AH119" s="17"/>
      <c r="AI119" s="17"/>
      <c r="AJ119" s="17"/>
      <c r="AK119" s="17"/>
      <c r="AL119" s="17"/>
      <c r="AM119" s="17"/>
      <c r="AN119" s="17"/>
      <c r="AO119" s="17"/>
      <c r="AP119" s="17"/>
      <c r="AQ119" s="17"/>
    </row>
    <row r="120" spans="2:43" ht="15.95" hidden="1" customHeight="1" x14ac:dyDescent="0.25">
      <c r="B120" s="754">
        <v>53</v>
      </c>
      <c r="C120" s="17"/>
      <c r="D120" s="17"/>
      <c r="E120" s="17"/>
      <c r="F120" s="17"/>
      <c r="G120" s="17"/>
      <c r="H120" s="17"/>
      <c r="I120" s="17"/>
      <c r="J120" s="17"/>
      <c r="K120" s="17"/>
      <c r="L120" s="17"/>
      <c r="M120" s="17"/>
      <c r="N120" s="17"/>
      <c r="O120" s="17"/>
      <c r="P120" s="17"/>
      <c r="Q120" s="17"/>
      <c r="R120" s="17"/>
      <c r="S120" s="17"/>
      <c r="T120" s="17"/>
      <c r="U120" s="17"/>
      <c r="V120" s="17"/>
      <c r="W120" s="17"/>
      <c r="X120" s="17"/>
      <c r="Y120" s="17"/>
      <c r="Z120" s="17"/>
      <c r="AA120" s="17"/>
      <c r="AB120" s="17"/>
      <c r="AC120" s="17"/>
      <c r="AD120" s="17"/>
      <c r="AE120" s="17"/>
      <c r="AF120" s="17"/>
      <c r="AG120" s="17"/>
      <c r="AH120" s="17"/>
      <c r="AI120" s="17"/>
      <c r="AJ120" s="17"/>
      <c r="AK120" s="17"/>
      <c r="AL120" s="17"/>
      <c r="AM120" s="17"/>
      <c r="AN120" s="17"/>
      <c r="AO120" s="17"/>
      <c r="AP120" s="17"/>
      <c r="AQ120" s="17"/>
    </row>
    <row r="121" spans="2:43" ht="15.95" hidden="1" customHeight="1" x14ac:dyDescent="0.25">
      <c r="B121" s="754"/>
      <c r="C121" s="17"/>
      <c r="D121" s="17"/>
      <c r="E121" s="17"/>
      <c r="F121" s="17"/>
      <c r="G121" s="17"/>
      <c r="H121" s="17"/>
      <c r="I121" s="17"/>
      <c r="J121" s="17"/>
      <c r="K121" s="17"/>
      <c r="L121" s="17"/>
      <c r="M121" s="17"/>
      <c r="N121" s="17"/>
      <c r="O121" s="17"/>
      <c r="P121" s="17"/>
      <c r="Q121" s="17"/>
      <c r="R121" s="17"/>
      <c r="S121" s="17"/>
      <c r="T121" s="17"/>
      <c r="U121" s="17"/>
      <c r="V121" s="17"/>
      <c r="W121" s="17"/>
      <c r="X121" s="17"/>
      <c r="Y121" s="17"/>
      <c r="Z121" s="17"/>
      <c r="AA121" s="17"/>
      <c r="AB121" s="17"/>
      <c r="AC121" s="17"/>
      <c r="AD121" s="17"/>
      <c r="AE121" s="17"/>
      <c r="AF121" s="17"/>
      <c r="AG121" s="17"/>
      <c r="AH121" s="17"/>
      <c r="AI121" s="17"/>
      <c r="AJ121" s="17"/>
      <c r="AK121" s="17"/>
      <c r="AL121" s="17"/>
      <c r="AM121" s="17"/>
      <c r="AN121" s="17"/>
      <c r="AO121" s="17"/>
      <c r="AP121" s="17"/>
      <c r="AQ121" s="17"/>
    </row>
    <row r="122" spans="2:43" ht="15.95" hidden="1" customHeight="1" x14ac:dyDescent="0.25">
      <c r="B122" s="754">
        <v>54</v>
      </c>
      <c r="C122" s="17"/>
      <c r="D122" s="17"/>
      <c r="E122" s="17"/>
      <c r="F122" s="17"/>
      <c r="G122" s="17"/>
      <c r="H122" s="17"/>
      <c r="I122" s="17"/>
      <c r="J122" s="17"/>
      <c r="K122" s="17"/>
      <c r="L122" s="17"/>
      <c r="M122" s="17"/>
      <c r="N122" s="17"/>
      <c r="O122" s="17"/>
      <c r="P122" s="17"/>
      <c r="Q122" s="17"/>
      <c r="R122" s="17"/>
      <c r="S122" s="17"/>
      <c r="T122" s="17"/>
      <c r="U122" s="17"/>
      <c r="V122" s="17"/>
      <c r="W122" s="17"/>
      <c r="X122" s="17"/>
      <c r="Y122" s="17"/>
      <c r="Z122" s="17"/>
      <c r="AA122" s="17"/>
      <c r="AB122" s="17"/>
      <c r="AC122" s="17"/>
      <c r="AD122" s="17"/>
      <c r="AE122" s="17"/>
      <c r="AF122" s="17"/>
      <c r="AG122" s="17"/>
      <c r="AH122" s="17"/>
      <c r="AI122" s="17"/>
      <c r="AJ122" s="17"/>
      <c r="AK122" s="17"/>
      <c r="AL122" s="17"/>
      <c r="AM122" s="17"/>
      <c r="AN122" s="17"/>
      <c r="AO122" s="17"/>
      <c r="AP122" s="17"/>
      <c r="AQ122" s="17"/>
    </row>
    <row r="123" spans="2:43" ht="15.95" hidden="1" customHeight="1" x14ac:dyDescent="0.25">
      <c r="B123" s="754"/>
      <c r="C123" s="17"/>
      <c r="D123" s="17"/>
      <c r="E123" s="17"/>
      <c r="F123" s="17"/>
      <c r="G123" s="17"/>
      <c r="H123" s="17"/>
      <c r="I123" s="17"/>
      <c r="J123" s="17"/>
      <c r="K123" s="17"/>
      <c r="L123" s="17"/>
      <c r="M123" s="17"/>
      <c r="N123" s="17"/>
      <c r="O123" s="17"/>
      <c r="P123" s="17"/>
      <c r="Q123" s="17"/>
      <c r="R123" s="17"/>
      <c r="S123" s="17"/>
      <c r="T123" s="17"/>
      <c r="U123" s="17"/>
      <c r="V123" s="17"/>
      <c r="W123" s="17"/>
      <c r="X123" s="17"/>
      <c r="Y123" s="17"/>
      <c r="Z123" s="17"/>
      <c r="AA123" s="17"/>
      <c r="AB123" s="17"/>
      <c r="AC123" s="17"/>
      <c r="AD123" s="17"/>
      <c r="AE123" s="17"/>
      <c r="AF123" s="17"/>
      <c r="AG123" s="17"/>
      <c r="AH123" s="17"/>
      <c r="AI123" s="17"/>
      <c r="AJ123" s="17"/>
      <c r="AK123" s="17"/>
      <c r="AL123" s="17"/>
      <c r="AM123" s="17"/>
      <c r="AN123" s="17"/>
      <c r="AO123" s="17"/>
      <c r="AP123" s="17"/>
      <c r="AQ123" s="17"/>
    </row>
    <row r="124" spans="2:43" ht="15.95" hidden="1" customHeight="1" x14ac:dyDescent="0.25">
      <c r="B124" s="754">
        <v>55</v>
      </c>
      <c r="C124" s="17"/>
      <c r="D124" s="17"/>
      <c r="E124" s="17"/>
      <c r="F124" s="17"/>
      <c r="G124" s="17"/>
      <c r="H124" s="17"/>
      <c r="I124" s="17"/>
      <c r="J124" s="17"/>
      <c r="K124" s="17"/>
      <c r="L124" s="17"/>
      <c r="M124" s="17"/>
      <c r="N124" s="17"/>
      <c r="O124" s="17"/>
      <c r="P124" s="17"/>
      <c r="Q124" s="17"/>
      <c r="R124" s="17"/>
      <c r="S124" s="17"/>
      <c r="T124" s="17"/>
      <c r="U124" s="17"/>
      <c r="V124" s="17"/>
      <c r="W124" s="17"/>
      <c r="X124" s="17"/>
      <c r="Y124" s="17"/>
      <c r="Z124" s="17"/>
      <c r="AA124" s="17"/>
      <c r="AB124" s="17"/>
      <c r="AC124" s="17"/>
      <c r="AD124" s="17"/>
      <c r="AE124" s="17"/>
      <c r="AF124" s="17"/>
      <c r="AG124" s="17"/>
      <c r="AH124" s="17"/>
      <c r="AI124" s="17"/>
      <c r="AJ124" s="17"/>
      <c r="AK124" s="17"/>
      <c r="AL124" s="17"/>
      <c r="AM124" s="17"/>
      <c r="AN124" s="17"/>
      <c r="AO124" s="17"/>
      <c r="AP124" s="17"/>
      <c r="AQ124" s="17"/>
    </row>
    <row r="125" spans="2:43" ht="15.95" hidden="1" customHeight="1" x14ac:dyDescent="0.25">
      <c r="B125" s="754"/>
      <c r="C125" s="17"/>
      <c r="D125" s="17"/>
      <c r="E125" s="17"/>
      <c r="F125" s="17"/>
      <c r="G125" s="17"/>
      <c r="H125" s="17"/>
      <c r="I125" s="17"/>
      <c r="J125" s="17"/>
      <c r="K125" s="17"/>
      <c r="L125" s="17"/>
      <c r="M125" s="17"/>
      <c r="N125" s="17"/>
      <c r="O125" s="17"/>
      <c r="P125" s="17"/>
      <c r="Q125" s="17"/>
      <c r="R125" s="17"/>
      <c r="S125" s="17"/>
      <c r="T125" s="17"/>
      <c r="U125" s="17"/>
      <c r="V125" s="17"/>
      <c r="W125" s="17"/>
      <c r="X125" s="17"/>
      <c r="Y125" s="17"/>
      <c r="Z125" s="17"/>
      <c r="AA125" s="17"/>
      <c r="AB125" s="17"/>
      <c r="AC125" s="17"/>
      <c r="AD125" s="17"/>
      <c r="AE125" s="17"/>
      <c r="AF125" s="17"/>
      <c r="AG125" s="17"/>
      <c r="AH125" s="17"/>
      <c r="AI125" s="17"/>
      <c r="AJ125" s="17"/>
      <c r="AK125" s="17"/>
      <c r="AL125" s="17"/>
      <c r="AM125" s="17"/>
      <c r="AN125" s="17"/>
      <c r="AO125" s="17"/>
      <c r="AP125" s="17"/>
      <c r="AQ125" s="17"/>
    </row>
    <row r="126" spans="2:43" ht="15.95" hidden="1" customHeight="1" x14ac:dyDescent="0.25">
      <c r="B126" s="754">
        <v>56</v>
      </c>
      <c r="C126" s="17"/>
      <c r="D126" s="17"/>
      <c r="E126" s="17"/>
      <c r="F126" s="17"/>
      <c r="G126" s="17"/>
      <c r="H126" s="17"/>
      <c r="I126" s="17"/>
      <c r="J126" s="17"/>
      <c r="K126" s="17"/>
      <c r="L126" s="17"/>
      <c r="M126" s="17"/>
      <c r="N126" s="17"/>
      <c r="O126" s="17"/>
      <c r="P126" s="17"/>
      <c r="Q126" s="17"/>
      <c r="R126" s="17"/>
      <c r="S126" s="17"/>
      <c r="T126" s="17"/>
      <c r="U126" s="17"/>
      <c r="V126" s="17"/>
      <c r="W126" s="17"/>
      <c r="X126" s="17"/>
      <c r="Y126" s="17"/>
      <c r="Z126" s="17"/>
      <c r="AA126" s="17"/>
      <c r="AB126" s="17"/>
      <c r="AC126" s="17"/>
      <c r="AD126" s="17"/>
      <c r="AE126" s="17"/>
      <c r="AF126" s="17"/>
      <c r="AG126" s="17"/>
      <c r="AH126" s="17"/>
      <c r="AI126" s="17"/>
      <c r="AJ126" s="17"/>
      <c r="AK126" s="17"/>
      <c r="AL126" s="17"/>
      <c r="AM126" s="17"/>
      <c r="AN126" s="17"/>
      <c r="AO126" s="17"/>
      <c r="AP126" s="17"/>
      <c r="AQ126" s="17"/>
    </row>
    <row r="127" spans="2:43" ht="15.95" hidden="1" customHeight="1" x14ac:dyDescent="0.25">
      <c r="B127" s="754"/>
      <c r="C127" s="17"/>
      <c r="D127" s="17"/>
      <c r="E127" s="17"/>
      <c r="F127" s="17"/>
      <c r="G127" s="17"/>
      <c r="H127" s="17"/>
      <c r="I127" s="17"/>
      <c r="J127" s="17"/>
      <c r="K127" s="17"/>
      <c r="L127" s="17"/>
      <c r="M127" s="17"/>
      <c r="N127" s="17"/>
      <c r="O127" s="17"/>
      <c r="P127" s="17"/>
      <c r="Q127" s="17"/>
      <c r="R127" s="17"/>
      <c r="S127" s="17"/>
      <c r="T127" s="17"/>
      <c r="U127" s="17"/>
      <c r="V127" s="17"/>
      <c r="W127" s="17"/>
      <c r="X127" s="17"/>
      <c r="Y127" s="17"/>
      <c r="Z127" s="17"/>
      <c r="AA127" s="17"/>
      <c r="AB127" s="17"/>
      <c r="AC127" s="17"/>
      <c r="AD127" s="17"/>
      <c r="AE127" s="17"/>
      <c r="AF127" s="17"/>
      <c r="AG127" s="17"/>
      <c r="AH127" s="17"/>
      <c r="AI127" s="17"/>
      <c r="AJ127" s="17"/>
      <c r="AK127" s="17"/>
      <c r="AL127" s="17"/>
      <c r="AM127" s="17"/>
      <c r="AN127" s="17"/>
      <c r="AO127" s="17"/>
      <c r="AP127" s="17"/>
      <c r="AQ127" s="17"/>
    </row>
    <row r="128" spans="2:43" ht="15.95" hidden="1" customHeight="1" x14ac:dyDescent="0.25">
      <c r="B128" s="754">
        <v>57</v>
      </c>
      <c r="C128" s="17"/>
      <c r="D128" s="17"/>
      <c r="E128" s="17"/>
      <c r="F128" s="17"/>
      <c r="G128" s="17"/>
      <c r="H128" s="17"/>
      <c r="I128" s="17"/>
      <c r="J128" s="17"/>
      <c r="K128" s="17"/>
      <c r="L128" s="17"/>
      <c r="M128" s="17"/>
      <c r="N128" s="17"/>
      <c r="O128" s="17"/>
      <c r="P128" s="17"/>
      <c r="Q128" s="17"/>
      <c r="R128" s="17"/>
      <c r="S128" s="17"/>
      <c r="T128" s="17"/>
      <c r="U128" s="17"/>
      <c r="V128" s="17"/>
      <c r="W128" s="17"/>
      <c r="X128" s="17"/>
      <c r="Y128" s="17"/>
      <c r="Z128" s="17"/>
      <c r="AA128" s="17"/>
      <c r="AB128" s="17"/>
      <c r="AC128" s="17"/>
      <c r="AD128" s="17"/>
      <c r="AE128" s="17"/>
      <c r="AF128" s="17"/>
      <c r="AG128" s="17"/>
      <c r="AH128" s="17"/>
      <c r="AI128" s="17"/>
      <c r="AJ128" s="17"/>
      <c r="AK128" s="17"/>
      <c r="AL128" s="17"/>
      <c r="AM128" s="17"/>
      <c r="AN128" s="17"/>
      <c r="AO128" s="17"/>
      <c r="AP128" s="17"/>
      <c r="AQ128" s="17"/>
    </row>
    <row r="129" spans="2:43" ht="15.95" hidden="1" customHeight="1" x14ac:dyDescent="0.25">
      <c r="B129" s="754"/>
      <c r="C129" s="17"/>
      <c r="D129" s="17"/>
      <c r="E129" s="17"/>
      <c r="F129" s="17"/>
      <c r="G129" s="17"/>
      <c r="H129" s="17"/>
      <c r="I129" s="17"/>
      <c r="J129" s="17"/>
      <c r="K129" s="17"/>
      <c r="L129" s="17"/>
      <c r="M129" s="17"/>
      <c r="N129" s="17"/>
      <c r="O129" s="17"/>
      <c r="P129" s="17"/>
      <c r="Q129" s="17"/>
      <c r="R129" s="17"/>
      <c r="S129" s="17"/>
      <c r="T129" s="17"/>
      <c r="U129" s="17"/>
      <c r="V129" s="17"/>
      <c r="W129" s="17"/>
      <c r="X129" s="17"/>
      <c r="Y129" s="17"/>
      <c r="Z129" s="17"/>
      <c r="AA129" s="17"/>
      <c r="AB129" s="17"/>
      <c r="AC129" s="17"/>
      <c r="AD129" s="17"/>
      <c r="AE129" s="17"/>
      <c r="AF129" s="17"/>
      <c r="AG129" s="17"/>
      <c r="AH129" s="17"/>
      <c r="AI129" s="17"/>
      <c r="AJ129" s="17"/>
      <c r="AK129" s="17"/>
      <c r="AL129" s="17"/>
      <c r="AM129" s="17"/>
      <c r="AN129" s="17"/>
      <c r="AO129" s="17"/>
      <c r="AP129" s="17"/>
      <c r="AQ129" s="17"/>
    </row>
    <row r="130" spans="2:43" ht="15.95" hidden="1" customHeight="1" x14ac:dyDescent="0.25">
      <c r="B130" s="754">
        <v>58</v>
      </c>
      <c r="C130" s="17"/>
      <c r="D130" s="17"/>
      <c r="E130" s="17"/>
      <c r="F130" s="17"/>
      <c r="G130" s="17"/>
      <c r="H130" s="17"/>
      <c r="I130" s="17"/>
      <c r="J130" s="17"/>
      <c r="K130" s="17"/>
      <c r="L130" s="17"/>
      <c r="M130" s="17"/>
      <c r="N130" s="17"/>
      <c r="O130" s="17"/>
      <c r="P130" s="17"/>
      <c r="Q130" s="17"/>
      <c r="R130" s="17"/>
      <c r="S130" s="17"/>
      <c r="T130" s="17"/>
      <c r="U130" s="17"/>
      <c r="V130" s="17"/>
      <c r="W130" s="17"/>
      <c r="X130" s="17"/>
      <c r="Y130" s="17"/>
      <c r="Z130" s="17"/>
      <c r="AA130" s="17"/>
      <c r="AB130" s="17"/>
      <c r="AC130" s="17"/>
      <c r="AD130" s="17"/>
      <c r="AE130" s="17"/>
      <c r="AF130" s="17"/>
      <c r="AG130" s="17"/>
      <c r="AH130" s="17"/>
      <c r="AI130" s="17"/>
      <c r="AJ130" s="17"/>
      <c r="AK130" s="17"/>
      <c r="AL130" s="17"/>
      <c r="AM130" s="17"/>
      <c r="AN130" s="17"/>
      <c r="AO130" s="17"/>
      <c r="AP130" s="17"/>
      <c r="AQ130" s="17"/>
    </row>
    <row r="131" spans="2:43" ht="15.95" hidden="1" customHeight="1" x14ac:dyDescent="0.25">
      <c r="B131" s="754"/>
      <c r="C131" s="17"/>
      <c r="D131" s="17"/>
      <c r="E131" s="17"/>
      <c r="F131" s="17"/>
      <c r="G131" s="17"/>
      <c r="H131" s="17"/>
      <c r="I131" s="17"/>
      <c r="J131" s="17"/>
      <c r="K131" s="17"/>
      <c r="L131" s="17"/>
      <c r="M131" s="17"/>
      <c r="N131" s="17"/>
      <c r="O131" s="17"/>
      <c r="P131" s="17"/>
      <c r="Q131" s="17"/>
      <c r="R131" s="17"/>
      <c r="S131" s="17"/>
      <c r="T131" s="17"/>
      <c r="U131" s="17"/>
      <c r="V131" s="17"/>
      <c r="W131" s="17"/>
      <c r="X131" s="17"/>
      <c r="Y131" s="17"/>
      <c r="Z131" s="17"/>
      <c r="AA131" s="17"/>
      <c r="AB131" s="17"/>
      <c r="AC131" s="17"/>
      <c r="AD131" s="17"/>
      <c r="AE131" s="17"/>
      <c r="AF131" s="17"/>
      <c r="AG131" s="17"/>
      <c r="AH131" s="17"/>
      <c r="AI131" s="17"/>
      <c r="AJ131" s="17"/>
      <c r="AK131" s="17"/>
      <c r="AL131" s="17"/>
      <c r="AM131" s="17"/>
      <c r="AN131" s="17"/>
      <c r="AO131" s="17"/>
      <c r="AP131" s="17"/>
      <c r="AQ131" s="17"/>
    </row>
    <row r="132" spans="2:43" ht="15.95" hidden="1" customHeight="1" x14ac:dyDescent="0.25">
      <c r="B132" s="754">
        <v>59</v>
      </c>
      <c r="C132" s="17"/>
      <c r="D132" s="17"/>
      <c r="E132" s="17"/>
      <c r="F132" s="17"/>
      <c r="G132" s="17"/>
      <c r="H132" s="17"/>
      <c r="I132" s="17"/>
      <c r="J132" s="17"/>
      <c r="K132" s="17"/>
      <c r="L132" s="17"/>
      <c r="M132" s="17"/>
      <c r="N132" s="17"/>
      <c r="O132" s="17"/>
      <c r="P132" s="17"/>
      <c r="Q132" s="17"/>
      <c r="R132" s="17"/>
      <c r="S132" s="17"/>
      <c r="T132" s="17"/>
      <c r="U132" s="17"/>
      <c r="V132" s="17"/>
      <c r="W132" s="17"/>
      <c r="X132" s="17"/>
      <c r="Y132" s="17"/>
      <c r="Z132" s="17"/>
      <c r="AA132" s="17"/>
      <c r="AB132" s="17"/>
      <c r="AC132" s="17"/>
      <c r="AD132" s="17"/>
      <c r="AE132" s="17"/>
      <c r="AF132" s="17"/>
      <c r="AG132" s="17"/>
      <c r="AH132" s="17"/>
      <c r="AI132" s="17"/>
      <c r="AJ132" s="17"/>
      <c r="AK132" s="17"/>
      <c r="AL132" s="17"/>
      <c r="AM132" s="17"/>
      <c r="AN132" s="17"/>
      <c r="AO132" s="17"/>
      <c r="AP132" s="17"/>
      <c r="AQ132" s="17"/>
    </row>
    <row r="133" spans="2:43" ht="15.95" hidden="1" customHeight="1" x14ac:dyDescent="0.25">
      <c r="B133" s="754"/>
      <c r="C133" s="17"/>
      <c r="D133" s="17"/>
      <c r="E133" s="17"/>
      <c r="F133" s="17"/>
      <c r="G133" s="17"/>
      <c r="H133" s="17"/>
      <c r="I133" s="17"/>
      <c r="J133" s="17"/>
      <c r="K133" s="17"/>
      <c r="L133" s="17"/>
      <c r="M133" s="17"/>
      <c r="N133" s="17"/>
      <c r="O133" s="17"/>
      <c r="P133" s="17"/>
      <c r="Q133" s="17"/>
      <c r="R133" s="17"/>
      <c r="S133" s="17"/>
      <c r="T133" s="17"/>
      <c r="U133" s="17"/>
      <c r="V133" s="17"/>
      <c r="W133" s="17"/>
      <c r="X133" s="17"/>
      <c r="Y133" s="17"/>
      <c r="Z133" s="17"/>
      <c r="AA133" s="17"/>
      <c r="AB133" s="17"/>
      <c r="AC133" s="17"/>
      <c r="AD133" s="17"/>
      <c r="AE133" s="17"/>
      <c r="AF133" s="17"/>
      <c r="AG133" s="17"/>
      <c r="AH133" s="17"/>
      <c r="AI133" s="17"/>
      <c r="AJ133" s="17"/>
      <c r="AK133" s="17"/>
      <c r="AL133" s="17"/>
      <c r="AM133" s="17"/>
      <c r="AN133" s="17"/>
      <c r="AO133" s="17"/>
      <c r="AP133" s="17"/>
      <c r="AQ133" s="17"/>
    </row>
    <row r="134" spans="2:43" ht="15.95" hidden="1" customHeight="1" x14ac:dyDescent="0.25">
      <c r="B134" s="754">
        <v>60</v>
      </c>
      <c r="C134" s="17"/>
      <c r="D134" s="17"/>
      <c r="E134" s="17"/>
      <c r="F134" s="17"/>
      <c r="G134" s="17"/>
      <c r="H134" s="17"/>
      <c r="I134" s="17"/>
      <c r="J134" s="17"/>
      <c r="K134" s="17"/>
      <c r="L134" s="17"/>
      <c r="M134" s="17"/>
      <c r="N134" s="17"/>
      <c r="O134" s="17"/>
      <c r="P134" s="17"/>
      <c r="Q134" s="17"/>
      <c r="R134" s="17"/>
      <c r="S134" s="17"/>
      <c r="T134" s="17"/>
      <c r="U134" s="17"/>
      <c r="V134" s="17"/>
      <c r="W134" s="17"/>
      <c r="X134" s="17"/>
      <c r="Y134" s="17"/>
      <c r="Z134" s="17"/>
      <c r="AA134" s="17"/>
      <c r="AB134" s="17"/>
      <c r="AC134" s="17"/>
      <c r="AD134" s="17"/>
      <c r="AE134" s="17"/>
      <c r="AF134" s="17"/>
      <c r="AG134" s="17"/>
      <c r="AH134" s="17"/>
      <c r="AI134" s="17"/>
      <c r="AJ134" s="17"/>
      <c r="AK134" s="17"/>
      <c r="AL134" s="17"/>
      <c r="AM134" s="17"/>
      <c r="AN134" s="17"/>
      <c r="AO134" s="17"/>
      <c r="AP134" s="17"/>
      <c r="AQ134" s="17"/>
    </row>
    <row r="135" spans="2:43" ht="15.95" hidden="1" customHeight="1" x14ac:dyDescent="0.25">
      <c r="B135" s="754"/>
      <c r="C135" s="17"/>
      <c r="D135" s="17"/>
      <c r="E135" s="17"/>
      <c r="F135" s="17"/>
      <c r="G135" s="17"/>
      <c r="H135" s="17"/>
      <c r="I135" s="17"/>
      <c r="J135" s="17"/>
      <c r="K135" s="17"/>
      <c r="L135" s="17"/>
      <c r="M135" s="17"/>
      <c r="N135" s="17"/>
      <c r="O135" s="17"/>
      <c r="P135" s="17"/>
      <c r="Q135" s="17"/>
      <c r="R135" s="17"/>
      <c r="S135" s="17"/>
      <c r="T135" s="17"/>
      <c r="U135" s="17"/>
      <c r="V135" s="17"/>
      <c r="W135" s="17"/>
      <c r="X135" s="17"/>
      <c r="Y135" s="17"/>
      <c r="Z135" s="17"/>
      <c r="AA135" s="17"/>
      <c r="AB135" s="17"/>
      <c r="AC135" s="17"/>
      <c r="AD135" s="17"/>
      <c r="AE135" s="17"/>
      <c r="AF135" s="17"/>
      <c r="AG135" s="17"/>
      <c r="AH135" s="17"/>
      <c r="AI135" s="17"/>
      <c r="AJ135" s="17"/>
      <c r="AK135" s="17"/>
      <c r="AL135" s="17"/>
      <c r="AM135" s="17"/>
      <c r="AN135" s="17"/>
      <c r="AO135" s="17"/>
      <c r="AP135" s="17"/>
      <c r="AQ135" s="17"/>
    </row>
    <row r="136" spans="2:43" ht="15.95" hidden="1" customHeight="1" x14ac:dyDescent="0.25">
      <c r="B136" s="754">
        <v>61</v>
      </c>
      <c r="C136" s="17"/>
      <c r="D136" s="17"/>
      <c r="E136" s="17"/>
      <c r="F136" s="17"/>
      <c r="G136" s="17"/>
      <c r="H136" s="17"/>
      <c r="I136" s="17"/>
      <c r="J136" s="17"/>
      <c r="K136" s="17"/>
      <c r="L136" s="17"/>
      <c r="M136" s="17"/>
      <c r="N136" s="17"/>
      <c r="O136" s="17"/>
      <c r="P136" s="17"/>
      <c r="Q136" s="17"/>
      <c r="R136" s="17"/>
      <c r="S136" s="17"/>
      <c r="T136" s="17"/>
      <c r="U136" s="17"/>
      <c r="V136" s="17"/>
      <c r="W136" s="17"/>
      <c r="X136" s="17"/>
      <c r="Y136" s="17"/>
      <c r="Z136" s="17"/>
      <c r="AA136" s="17"/>
      <c r="AB136" s="17"/>
      <c r="AC136" s="17"/>
      <c r="AD136" s="17"/>
      <c r="AE136" s="17"/>
      <c r="AF136" s="17"/>
      <c r="AG136" s="17"/>
      <c r="AH136" s="17"/>
      <c r="AI136" s="17"/>
      <c r="AJ136" s="17"/>
      <c r="AK136" s="17"/>
      <c r="AL136" s="17"/>
      <c r="AM136" s="17"/>
      <c r="AN136" s="17"/>
      <c r="AO136" s="17"/>
      <c r="AP136" s="17"/>
      <c r="AQ136" s="17"/>
    </row>
    <row r="137" spans="2:43" ht="15.95" hidden="1" customHeight="1" x14ac:dyDescent="0.25">
      <c r="B137" s="754"/>
      <c r="C137" s="17"/>
      <c r="D137" s="17"/>
      <c r="E137" s="17"/>
      <c r="F137" s="17"/>
      <c r="G137" s="17"/>
      <c r="H137" s="17"/>
      <c r="I137" s="17"/>
      <c r="J137" s="17"/>
      <c r="K137" s="17"/>
      <c r="L137" s="17"/>
      <c r="M137" s="17"/>
      <c r="N137" s="17"/>
      <c r="O137" s="17"/>
      <c r="P137" s="17"/>
      <c r="Q137" s="17"/>
      <c r="R137" s="17"/>
      <c r="S137" s="17"/>
      <c r="T137" s="17"/>
      <c r="U137" s="17"/>
      <c r="V137" s="17"/>
      <c r="W137" s="17"/>
      <c r="X137" s="17"/>
      <c r="Y137" s="17"/>
      <c r="Z137" s="17"/>
      <c r="AA137" s="17"/>
      <c r="AB137" s="17"/>
      <c r="AC137" s="17"/>
      <c r="AD137" s="17"/>
      <c r="AE137" s="17"/>
      <c r="AF137" s="17"/>
      <c r="AG137" s="17"/>
      <c r="AH137" s="17"/>
      <c r="AI137" s="17"/>
      <c r="AJ137" s="17"/>
      <c r="AK137" s="17"/>
      <c r="AL137" s="17"/>
      <c r="AM137" s="17"/>
      <c r="AN137" s="17"/>
      <c r="AO137" s="17"/>
      <c r="AP137" s="17"/>
      <c r="AQ137" s="17"/>
    </row>
    <row r="138" spans="2:43" ht="15.95" hidden="1" customHeight="1" x14ac:dyDescent="0.25">
      <c r="B138" s="754">
        <v>62</v>
      </c>
      <c r="C138" s="17"/>
      <c r="D138" s="17"/>
      <c r="E138" s="17"/>
      <c r="F138" s="17"/>
      <c r="G138" s="17"/>
      <c r="H138" s="17"/>
      <c r="I138" s="17"/>
      <c r="J138" s="17"/>
      <c r="K138" s="17"/>
      <c r="L138" s="17"/>
      <c r="M138" s="17"/>
      <c r="N138" s="17"/>
      <c r="O138" s="17"/>
      <c r="P138" s="17"/>
      <c r="Q138" s="17"/>
      <c r="R138" s="17"/>
      <c r="S138" s="17"/>
      <c r="T138" s="17"/>
      <c r="U138" s="17"/>
      <c r="V138" s="17"/>
      <c r="W138" s="17"/>
      <c r="X138" s="17"/>
      <c r="Y138" s="17"/>
      <c r="Z138" s="17"/>
      <c r="AA138" s="17"/>
      <c r="AB138" s="17"/>
      <c r="AC138" s="17"/>
      <c r="AD138" s="17"/>
      <c r="AE138" s="17"/>
      <c r="AF138" s="17"/>
      <c r="AG138" s="17"/>
      <c r="AH138" s="17"/>
      <c r="AI138" s="17"/>
      <c r="AJ138" s="17"/>
      <c r="AK138" s="17"/>
      <c r="AL138" s="17"/>
      <c r="AM138" s="17"/>
      <c r="AN138" s="17"/>
      <c r="AO138" s="17"/>
      <c r="AP138" s="17"/>
      <c r="AQ138" s="17"/>
    </row>
    <row r="139" spans="2:43" ht="15.95" hidden="1" customHeight="1" x14ac:dyDescent="0.25">
      <c r="B139" s="754"/>
      <c r="C139" s="17"/>
      <c r="D139" s="17"/>
      <c r="E139" s="17"/>
      <c r="F139" s="17"/>
      <c r="G139" s="17"/>
      <c r="H139" s="17"/>
      <c r="I139" s="17"/>
      <c r="J139" s="17"/>
      <c r="K139" s="17"/>
      <c r="L139" s="17"/>
      <c r="M139" s="17"/>
      <c r="N139" s="17"/>
      <c r="O139" s="17"/>
      <c r="P139" s="17"/>
      <c r="Q139" s="17"/>
      <c r="R139" s="17"/>
      <c r="S139" s="17"/>
      <c r="T139" s="17"/>
      <c r="U139" s="17"/>
      <c r="V139" s="17"/>
      <c r="W139" s="17"/>
      <c r="X139" s="17"/>
      <c r="Y139" s="17"/>
      <c r="Z139" s="17"/>
      <c r="AA139" s="17"/>
      <c r="AB139" s="17"/>
      <c r="AC139" s="17"/>
      <c r="AD139" s="17"/>
      <c r="AE139" s="17"/>
      <c r="AF139" s="17"/>
      <c r="AG139" s="17"/>
      <c r="AH139" s="17"/>
      <c r="AI139" s="17"/>
      <c r="AJ139" s="17"/>
      <c r="AK139" s="17"/>
      <c r="AL139" s="17"/>
      <c r="AM139" s="17"/>
      <c r="AN139" s="17"/>
      <c r="AO139" s="17"/>
      <c r="AP139" s="17"/>
      <c r="AQ139" s="17"/>
    </row>
    <row r="140" spans="2:43" ht="15.95" hidden="1" customHeight="1" x14ac:dyDescent="0.25">
      <c r="B140" s="754">
        <v>63</v>
      </c>
      <c r="C140" s="17"/>
      <c r="D140" s="17"/>
      <c r="E140" s="17"/>
      <c r="F140" s="17"/>
      <c r="G140" s="17"/>
      <c r="H140" s="17"/>
      <c r="I140" s="17"/>
      <c r="J140" s="17"/>
      <c r="K140" s="17"/>
      <c r="L140" s="17"/>
      <c r="M140" s="17"/>
      <c r="N140" s="17"/>
      <c r="O140" s="17"/>
      <c r="P140" s="17"/>
      <c r="Q140" s="17"/>
      <c r="R140" s="17"/>
      <c r="S140" s="17"/>
      <c r="T140" s="17"/>
      <c r="U140" s="17"/>
      <c r="V140" s="17"/>
      <c r="W140" s="17"/>
      <c r="X140" s="17"/>
      <c r="Y140" s="17"/>
      <c r="Z140" s="17"/>
      <c r="AA140" s="17"/>
      <c r="AB140" s="17"/>
      <c r="AC140" s="17"/>
      <c r="AD140" s="17"/>
      <c r="AE140" s="17"/>
      <c r="AF140" s="17"/>
      <c r="AG140" s="17"/>
      <c r="AH140" s="17"/>
      <c r="AI140" s="17"/>
      <c r="AJ140" s="17"/>
      <c r="AK140" s="17"/>
      <c r="AL140" s="17"/>
      <c r="AM140" s="17"/>
      <c r="AN140" s="17"/>
      <c r="AO140" s="17"/>
      <c r="AP140" s="17"/>
      <c r="AQ140" s="17"/>
    </row>
    <row r="141" spans="2:43" ht="15.95" hidden="1" customHeight="1" x14ac:dyDescent="0.25">
      <c r="B141" s="754"/>
      <c r="C141" s="17"/>
      <c r="D141" s="17"/>
      <c r="E141" s="17"/>
      <c r="F141" s="17"/>
      <c r="G141" s="17"/>
      <c r="H141" s="17"/>
      <c r="I141" s="17"/>
      <c r="J141" s="17"/>
      <c r="K141" s="17"/>
      <c r="L141" s="17"/>
      <c r="M141" s="17"/>
      <c r="N141" s="17"/>
      <c r="O141" s="17"/>
      <c r="P141" s="17"/>
      <c r="Q141" s="17"/>
      <c r="R141" s="17"/>
      <c r="S141" s="17"/>
      <c r="T141" s="17"/>
      <c r="U141" s="17"/>
      <c r="V141" s="17"/>
      <c r="W141" s="17"/>
      <c r="X141" s="17"/>
      <c r="Y141" s="17"/>
      <c r="Z141" s="17"/>
      <c r="AA141" s="17"/>
      <c r="AB141" s="17"/>
      <c r="AC141" s="17"/>
      <c r="AD141" s="17"/>
      <c r="AE141" s="17"/>
      <c r="AF141" s="17"/>
      <c r="AG141" s="17"/>
      <c r="AH141" s="17"/>
      <c r="AI141" s="17"/>
      <c r="AJ141" s="17"/>
      <c r="AK141" s="17"/>
      <c r="AL141" s="17"/>
      <c r="AM141" s="17"/>
      <c r="AN141" s="17"/>
      <c r="AO141" s="17"/>
      <c r="AP141" s="17"/>
      <c r="AQ141" s="17"/>
    </row>
    <row r="142" spans="2:43" ht="15.95" hidden="1" customHeight="1" x14ac:dyDescent="0.25">
      <c r="B142" s="754">
        <v>64</v>
      </c>
      <c r="C142" s="17"/>
      <c r="D142" s="17"/>
      <c r="E142" s="17"/>
      <c r="F142" s="17"/>
      <c r="G142" s="17"/>
      <c r="H142" s="17"/>
      <c r="I142" s="17"/>
      <c r="J142" s="17"/>
      <c r="K142" s="17"/>
      <c r="L142" s="17"/>
      <c r="M142" s="17"/>
      <c r="N142" s="17"/>
      <c r="O142" s="17"/>
      <c r="P142" s="17"/>
      <c r="Q142" s="17"/>
      <c r="R142" s="17"/>
      <c r="S142" s="17"/>
      <c r="T142" s="17"/>
      <c r="U142" s="17"/>
      <c r="V142" s="17"/>
      <c r="W142" s="17"/>
      <c r="X142" s="17"/>
      <c r="Y142" s="17"/>
      <c r="Z142" s="17"/>
      <c r="AA142" s="17"/>
      <c r="AB142" s="17"/>
      <c r="AC142" s="17"/>
      <c r="AD142" s="17"/>
      <c r="AE142" s="17"/>
      <c r="AF142" s="17"/>
      <c r="AG142" s="17"/>
      <c r="AH142" s="17"/>
      <c r="AI142" s="17"/>
      <c r="AJ142" s="17"/>
      <c r="AK142" s="17"/>
      <c r="AL142" s="17"/>
      <c r="AM142" s="17"/>
      <c r="AN142" s="17"/>
      <c r="AO142" s="17"/>
      <c r="AP142" s="17"/>
      <c r="AQ142" s="17"/>
    </row>
    <row r="143" spans="2:43" ht="15.95" hidden="1" customHeight="1" x14ac:dyDescent="0.25">
      <c r="B143" s="754"/>
      <c r="C143" s="17"/>
      <c r="D143" s="17"/>
      <c r="E143" s="17"/>
      <c r="F143" s="17"/>
      <c r="G143" s="17"/>
      <c r="H143" s="17"/>
      <c r="I143" s="17"/>
      <c r="J143" s="17"/>
      <c r="K143" s="17"/>
      <c r="L143" s="17"/>
      <c r="M143" s="17"/>
      <c r="N143" s="17"/>
      <c r="O143" s="17"/>
      <c r="P143" s="17"/>
      <c r="Q143" s="17"/>
      <c r="R143" s="17"/>
      <c r="S143" s="17"/>
      <c r="T143" s="17"/>
      <c r="U143" s="17"/>
      <c r="V143" s="17"/>
      <c r="W143" s="17"/>
      <c r="X143" s="17"/>
      <c r="Y143" s="17"/>
      <c r="Z143" s="17"/>
      <c r="AA143" s="17"/>
      <c r="AB143" s="17"/>
      <c r="AC143" s="17"/>
      <c r="AD143" s="17"/>
      <c r="AE143" s="17"/>
      <c r="AF143" s="17"/>
      <c r="AG143" s="17"/>
      <c r="AH143" s="17"/>
      <c r="AI143" s="17"/>
      <c r="AJ143" s="17"/>
      <c r="AK143" s="17"/>
      <c r="AL143" s="17"/>
      <c r="AM143" s="17"/>
      <c r="AN143" s="17"/>
      <c r="AO143" s="17"/>
      <c r="AP143" s="17"/>
      <c r="AQ143" s="17"/>
    </row>
    <row r="144" spans="2:43" ht="15.95" hidden="1" customHeight="1" x14ac:dyDescent="0.25">
      <c r="B144" s="754">
        <v>65</v>
      </c>
      <c r="C144" s="17"/>
      <c r="D144" s="17"/>
      <c r="E144" s="17"/>
      <c r="F144" s="17"/>
      <c r="G144" s="17"/>
      <c r="H144" s="17"/>
      <c r="I144" s="17"/>
      <c r="J144" s="17"/>
      <c r="K144" s="17"/>
      <c r="L144" s="17"/>
      <c r="M144" s="17"/>
      <c r="N144" s="17"/>
      <c r="O144" s="17"/>
      <c r="P144" s="17"/>
      <c r="Q144" s="17"/>
      <c r="R144" s="17"/>
      <c r="S144" s="17"/>
      <c r="T144" s="17"/>
      <c r="U144" s="17"/>
      <c r="V144" s="17"/>
      <c r="W144" s="17"/>
      <c r="X144" s="17"/>
      <c r="Y144" s="17"/>
      <c r="Z144" s="17"/>
      <c r="AA144" s="17"/>
      <c r="AB144" s="17"/>
      <c r="AC144" s="17"/>
      <c r="AD144" s="17"/>
      <c r="AE144" s="17"/>
      <c r="AF144" s="17"/>
      <c r="AG144" s="17"/>
      <c r="AH144" s="17"/>
      <c r="AI144" s="17"/>
      <c r="AJ144" s="17"/>
      <c r="AK144" s="17"/>
      <c r="AL144" s="17"/>
      <c r="AM144" s="17"/>
      <c r="AN144" s="17"/>
      <c r="AO144" s="17"/>
      <c r="AP144" s="17"/>
      <c r="AQ144" s="17"/>
    </row>
    <row r="145" spans="2:43" ht="15.95" hidden="1" customHeight="1" x14ac:dyDescent="0.25">
      <c r="B145" s="754"/>
      <c r="C145" s="17"/>
      <c r="D145" s="17"/>
      <c r="E145" s="17"/>
      <c r="F145" s="17"/>
      <c r="G145" s="17"/>
      <c r="H145" s="17"/>
      <c r="I145" s="17"/>
      <c r="J145" s="17"/>
      <c r="K145" s="17"/>
      <c r="L145" s="17"/>
      <c r="M145" s="17"/>
      <c r="N145" s="17"/>
      <c r="O145" s="17"/>
      <c r="P145" s="17"/>
      <c r="Q145" s="17"/>
      <c r="R145" s="17"/>
      <c r="S145" s="17"/>
      <c r="T145" s="17"/>
      <c r="U145" s="17"/>
      <c r="V145" s="17"/>
      <c r="W145" s="17"/>
      <c r="X145" s="17"/>
      <c r="Y145" s="17"/>
      <c r="Z145" s="17"/>
      <c r="AA145" s="17"/>
      <c r="AB145" s="17"/>
      <c r="AC145" s="17"/>
      <c r="AD145" s="17"/>
      <c r="AE145" s="17"/>
      <c r="AF145" s="17"/>
      <c r="AG145" s="17"/>
      <c r="AH145" s="17"/>
      <c r="AI145" s="17"/>
      <c r="AJ145" s="17"/>
      <c r="AK145" s="17"/>
      <c r="AL145" s="17"/>
      <c r="AM145" s="17"/>
      <c r="AN145" s="17"/>
      <c r="AO145" s="17"/>
      <c r="AP145" s="17"/>
      <c r="AQ145" s="17"/>
    </row>
    <row r="146" spans="2:43" ht="15.95" hidden="1" customHeight="1" x14ac:dyDescent="0.25">
      <c r="B146" s="754">
        <v>66</v>
      </c>
      <c r="C146" s="17"/>
      <c r="D146" s="17"/>
      <c r="E146" s="17"/>
      <c r="F146" s="17"/>
      <c r="G146" s="17"/>
      <c r="H146" s="17"/>
      <c r="I146" s="17"/>
      <c r="J146" s="17"/>
      <c r="K146" s="17"/>
      <c r="L146" s="17"/>
      <c r="M146" s="17"/>
      <c r="N146" s="17"/>
      <c r="O146" s="17"/>
      <c r="P146" s="17"/>
      <c r="Q146" s="17"/>
      <c r="R146" s="17"/>
      <c r="S146" s="17"/>
      <c r="T146" s="17"/>
      <c r="U146" s="17"/>
      <c r="V146" s="17"/>
      <c r="W146" s="17"/>
      <c r="X146" s="17"/>
      <c r="Y146" s="17"/>
      <c r="Z146" s="17"/>
      <c r="AA146" s="17"/>
      <c r="AB146" s="17"/>
      <c r="AC146" s="17"/>
      <c r="AD146" s="17"/>
      <c r="AE146" s="17"/>
      <c r="AF146" s="17"/>
      <c r="AG146" s="17"/>
      <c r="AH146" s="17"/>
      <c r="AI146" s="17"/>
      <c r="AJ146" s="17"/>
      <c r="AK146" s="17"/>
      <c r="AL146" s="17"/>
      <c r="AM146" s="17"/>
      <c r="AN146" s="17"/>
      <c r="AO146" s="17"/>
      <c r="AP146" s="17"/>
      <c r="AQ146" s="17"/>
    </row>
    <row r="147" spans="2:43" ht="15.95" hidden="1" customHeight="1" x14ac:dyDescent="0.25">
      <c r="B147" s="754"/>
      <c r="C147" s="17"/>
      <c r="D147" s="17"/>
      <c r="E147" s="17"/>
      <c r="F147" s="17"/>
      <c r="G147" s="17"/>
      <c r="H147" s="17"/>
      <c r="I147" s="17"/>
      <c r="J147" s="17"/>
      <c r="K147" s="17"/>
      <c r="L147" s="17"/>
      <c r="M147" s="17"/>
      <c r="N147" s="17"/>
      <c r="O147" s="17"/>
      <c r="P147" s="17"/>
      <c r="Q147" s="17"/>
      <c r="R147" s="17"/>
      <c r="S147" s="17"/>
      <c r="T147" s="17"/>
      <c r="U147" s="17"/>
      <c r="V147" s="17"/>
      <c r="W147" s="17"/>
      <c r="X147" s="17"/>
      <c r="Y147" s="17"/>
      <c r="Z147" s="17"/>
      <c r="AA147" s="17"/>
      <c r="AB147" s="17"/>
      <c r="AC147" s="17"/>
      <c r="AD147" s="17"/>
      <c r="AE147" s="17"/>
      <c r="AF147" s="17"/>
      <c r="AG147" s="17"/>
      <c r="AH147" s="17"/>
      <c r="AI147" s="17"/>
      <c r="AJ147" s="17"/>
      <c r="AK147" s="17"/>
      <c r="AL147" s="17"/>
      <c r="AM147" s="17"/>
      <c r="AN147" s="17"/>
      <c r="AO147" s="17"/>
      <c r="AP147" s="17"/>
      <c r="AQ147" s="17"/>
    </row>
    <row r="148" spans="2:43" ht="15.95" hidden="1" customHeight="1" x14ac:dyDescent="0.25">
      <c r="B148" s="754">
        <v>67</v>
      </c>
      <c r="C148" s="17"/>
      <c r="D148" s="17"/>
      <c r="E148" s="17"/>
      <c r="F148" s="17"/>
      <c r="G148" s="17"/>
      <c r="H148" s="17"/>
      <c r="I148" s="17"/>
      <c r="J148" s="17"/>
      <c r="K148" s="17"/>
      <c r="L148" s="17"/>
      <c r="M148" s="17"/>
      <c r="N148" s="17"/>
      <c r="O148" s="17"/>
      <c r="P148" s="17"/>
      <c r="Q148" s="17"/>
      <c r="R148" s="17"/>
      <c r="S148" s="17"/>
      <c r="T148" s="17"/>
      <c r="U148" s="17"/>
      <c r="V148" s="17"/>
      <c r="W148" s="17"/>
      <c r="X148" s="17"/>
      <c r="Y148" s="17"/>
      <c r="Z148" s="17"/>
      <c r="AA148" s="17"/>
      <c r="AB148" s="17"/>
      <c r="AC148" s="17"/>
      <c r="AD148" s="17"/>
      <c r="AE148" s="17"/>
      <c r="AF148" s="17"/>
      <c r="AG148" s="17"/>
      <c r="AH148" s="17"/>
      <c r="AI148" s="17"/>
      <c r="AJ148" s="17"/>
      <c r="AK148" s="17"/>
      <c r="AL148" s="17"/>
      <c r="AM148" s="17"/>
      <c r="AN148" s="17"/>
      <c r="AO148" s="17"/>
      <c r="AP148" s="17"/>
      <c r="AQ148" s="17"/>
    </row>
    <row r="149" spans="2:43" ht="15.95" hidden="1" customHeight="1" x14ac:dyDescent="0.25">
      <c r="B149" s="754"/>
      <c r="C149" s="17"/>
      <c r="D149" s="17"/>
      <c r="E149" s="17"/>
      <c r="F149" s="17"/>
      <c r="G149" s="17"/>
      <c r="H149" s="17"/>
      <c r="I149" s="17"/>
      <c r="J149" s="17"/>
      <c r="K149" s="17"/>
      <c r="L149" s="17"/>
      <c r="M149" s="17"/>
      <c r="N149" s="17"/>
      <c r="O149" s="17"/>
      <c r="P149" s="17"/>
      <c r="Q149" s="17"/>
      <c r="R149" s="17"/>
      <c r="S149" s="17"/>
      <c r="T149" s="17"/>
      <c r="U149" s="17"/>
      <c r="V149" s="17"/>
      <c r="W149" s="17"/>
      <c r="X149" s="17"/>
      <c r="Y149" s="17"/>
      <c r="Z149" s="17"/>
      <c r="AA149" s="17"/>
      <c r="AB149" s="17"/>
      <c r="AC149" s="17"/>
      <c r="AD149" s="17"/>
      <c r="AE149" s="17"/>
      <c r="AF149" s="17"/>
      <c r="AG149" s="17"/>
      <c r="AH149" s="17"/>
      <c r="AI149" s="17"/>
      <c r="AJ149" s="17"/>
      <c r="AK149" s="17"/>
      <c r="AL149" s="17"/>
      <c r="AM149" s="17"/>
      <c r="AN149" s="17"/>
      <c r="AO149" s="17"/>
      <c r="AP149" s="17"/>
      <c r="AQ149" s="17"/>
    </row>
    <row r="150" spans="2:43" ht="15.95" hidden="1" customHeight="1" x14ac:dyDescent="0.25">
      <c r="B150" s="754">
        <v>68</v>
      </c>
      <c r="C150" s="17"/>
      <c r="D150" s="17"/>
      <c r="E150" s="17"/>
      <c r="F150" s="17"/>
      <c r="G150" s="17"/>
      <c r="H150" s="17"/>
      <c r="I150" s="17"/>
      <c r="J150" s="17"/>
      <c r="K150" s="17"/>
      <c r="L150" s="17"/>
      <c r="M150" s="17"/>
      <c r="N150" s="17"/>
      <c r="O150" s="17"/>
      <c r="P150" s="17"/>
      <c r="Q150" s="17"/>
      <c r="R150" s="17"/>
      <c r="S150" s="17"/>
      <c r="T150" s="17"/>
      <c r="U150" s="17"/>
      <c r="V150" s="17"/>
      <c r="W150" s="17"/>
      <c r="X150" s="17"/>
      <c r="Y150" s="17"/>
      <c r="Z150" s="17"/>
      <c r="AA150" s="17"/>
      <c r="AB150" s="17"/>
      <c r="AC150" s="17"/>
      <c r="AD150" s="17"/>
      <c r="AE150" s="17"/>
      <c r="AF150" s="17"/>
      <c r="AG150" s="17"/>
      <c r="AH150" s="17"/>
      <c r="AI150" s="17"/>
      <c r="AJ150" s="17"/>
      <c r="AK150" s="17"/>
      <c r="AL150" s="17"/>
      <c r="AM150" s="17"/>
      <c r="AN150" s="17"/>
      <c r="AO150" s="17"/>
      <c r="AP150" s="17"/>
      <c r="AQ150" s="17"/>
    </row>
    <row r="151" spans="2:43" ht="15.95" hidden="1" customHeight="1" x14ac:dyDescent="0.25">
      <c r="B151" s="754"/>
      <c r="C151" s="17"/>
      <c r="D151" s="17"/>
      <c r="E151" s="17"/>
      <c r="F151" s="17"/>
      <c r="G151" s="17"/>
      <c r="H151" s="17"/>
      <c r="I151" s="17"/>
      <c r="J151" s="17"/>
      <c r="K151" s="17"/>
      <c r="L151" s="17"/>
      <c r="M151" s="17"/>
      <c r="N151" s="17"/>
      <c r="O151" s="17"/>
      <c r="P151" s="17"/>
      <c r="Q151" s="17"/>
      <c r="R151" s="17"/>
      <c r="S151" s="17"/>
      <c r="T151" s="17"/>
      <c r="U151" s="17"/>
      <c r="V151" s="17"/>
      <c r="W151" s="17"/>
      <c r="X151" s="17"/>
      <c r="Y151" s="17"/>
      <c r="Z151" s="17"/>
      <c r="AA151" s="17"/>
      <c r="AB151" s="17"/>
      <c r="AC151" s="17"/>
      <c r="AD151" s="17"/>
      <c r="AE151" s="17"/>
      <c r="AF151" s="17"/>
      <c r="AG151" s="17"/>
      <c r="AH151" s="17"/>
      <c r="AI151" s="17"/>
      <c r="AJ151" s="17"/>
      <c r="AK151" s="17"/>
      <c r="AL151" s="17"/>
      <c r="AM151" s="17"/>
      <c r="AN151" s="17"/>
      <c r="AO151" s="17"/>
      <c r="AP151" s="17"/>
      <c r="AQ151" s="17"/>
    </row>
    <row r="152" spans="2:43" ht="15.95" hidden="1" customHeight="1" x14ac:dyDescent="0.25">
      <c r="B152" s="754">
        <v>69</v>
      </c>
      <c r="C152" s="17"/>
      <c r="D152" s="17"/>
      <c r="E152" s="17"/>
      <c r="F152" s="17"/>
      <c r="G152" s="17"/>
      <c r="H152" s="17"/>
      <c r="I152" s="17"/>
      <c r="J152" s="17"/>
      <c r="K152" s="17"/>
      <c r="L152" s="17"/>
      <c r="M152" s="17"/>
      <c r="N152" s="17"/>
      <c r="O152" s="17"/>
      <c r="P152" s="17"/>
      <c r="Q152" s="17"/>
      <c r="R152" s="17"/>
      <c r="S152" s="17"/>
      <c r="T152" s="17"/>
      <c r="U152" s="17"/>
      <c r="V152" s="17"/>
      <c r="W152" s="17"/>
      <c r="X152" s="17"/>
      <c r="Y152" s="17"/>
      <c r="Z152" s="17"/>
      <c r="AA152" s="17"/>
      <c r="AB152" s="17"/>
      <c r="AC152" s="17"/>
      <c r="AD152" s="17"/>
      <c r="AE152" s="17"/>
      <c r="AF152" s="17"/>
      <c r="AG152" s="17"/>
      <c r="AH152" s="17"/>
      <c r="AI152" s="17"/>
      <c r="AJ152" s="17"/>
      <c r="AK152" s="17"/>
      <c r="AL152" s="17"/>
      <c r="AM152" s="17"/>
      <c r="AN152" s="17"/>
      <c r="AO152" s="17"/>
      <c r="AP152" s="17"/>
      <c r="AQ152" s="17"/>
    </row>
    <row r="153" spans="2:43" ht="15.95" hidden="1" customHeight="1" x14ac:dyDescent="0.25">
      <c r="B153" s="754"/>
      <c r="C153" s="17"/>
      <c r="D153" s="17"/>
      <c r="E153" s="17"/>
      <c r="F153" s="17"/>
      <c r="G153" s="17"/>
      <c r="H153" s="17"/>
      <c r="I153" s="17"/>
      <c r="J153" s="17"/>
      <c r="K153" s="17"/>
      <c r="L153" s="17"/>
      <c r="M153" s="17"/>
      <c r="N153" s="17"/>
      <c r="O153" s="17"/>
      <c r="P153" s="17"/>
      <c r="Q153" s="17"/>
      <c r="R153" s="17"/>
      <c r="S153" s="17"/>
      <c r="T153" s="17"/>
      <c r="U153" s="17"/>
      <c r="V153" s="17"/>
      <c r="W153" s="17"/>
      <c r="X153" s="17"/>
      <c r="Y153" s="17"/>
      <c r="Z153" s="17"/>
      <c r="AA153" s="17"/>
      <c r="AB153" s="17"/>
      <c r="AC153" s="17"/>
      <c r="AD153" s="17"/>
      <c r="AE153" s="17"/>
      <c r="AF153" s="17"/>
      <c r="AG153" s="17"/>
      <c r="AH153" s="17"/>
      <c r="AI153" s="17"/>
      <c r="AJ153" s="17"/>
      <c r="AK153" s="17"/>
      <c r="AL153" s="17"/>
      <c r="AM153" s="17"/>
      <c r="AN153" s="17"/>
      <c r="AO153" s="17"/>
      <c r="AP153" s="17"/>
      <c r="AQ153" s="17"/>
    </row>
    <row r="154" spans="2:43" ht="15.95" hidden="1" customHeight="1" x14ac:dyDescent="0.25">
      <c r="B154" s="754">
        <v>70</v>
      </c>
      <c r="C154" s="17"/>
      <c r="D154" s="17"/>
      <c r="E154" s="17"/>
      <c r="F154" s="17"/>
      <c r="G154" s="17"/>
      <c r="H154" s="17"/>
      <c r="I154" s="17"/>
      <c r="J154" s="17"/>
      <c r="K154" s="17"/>
      <c r="L154" s="17"/>
      <c r="M154" s="17"/>
      <c r="N154" s="17"/>
      <c r="O154" s="17"/>
      <c r="P154" s="17"/>
      <c r="Q154" s="17"/>
      <c r="R154" s="17"/>
      <c r="S154" s="17"/>
      <c r="T154" s="17"/>
      <c r="U154" s="17"/>
      <c r="V154" s="17"/>
      <c r="W154" s="17"/>
      <c r="X154" s="17"/>
      <c r="Y154" s="17"/>
      <c r="Z154" s="17"/>
      <c r="AA154" s="17"/>
      <c r="AB154" s="17"/>
      <c r="AC154" s="17"/>
      <c r="AD154" s="17"/>
      <c r="AE154" s="17"/>
      <c r="AF154" s="17"/>
      <c r="AG154" s="17"/>
      <c r="AH154" s="17"/>
      <c r="AI154" s="17"/>
      <c r="AJ154" s="17"/>
      <c r="AK154" s="17"/>
      <c r="AL154" s="17"/>
      <c r="AM154" s="17"/>
      <c r="AN154" s="17"/>
      <c r="AO154" s="17"/>
      <c r="AP154" s="17"/>
      <c r="AQ154" s="17"/>
    </row>
    <row r="155" spans="2:43" ht="15.95" hidden="1" customHeight="1" x14ac:dyDescent="0.25">
      <c r="B155" s="754"/>
      <c r="C155" s="17"/>
      <c r="D155" s="17"/>
      <c r="E155" s="17"/>
      <c r="F155" s="17"/>
      <c r="G155" s="17"/>
      <c r="H155" s="17"/>
      <c r="I155" s="17"/>
      <c r="J155" s="17"/>
      <c r="K155" s="17"/>
      <c r="L155" s="17"/>
      <c r="M155" s="17"/>
      <c r="N155" s="17"/>
      <c r="O155" s="17"/>
      <c r="P155" s="17"/>
      <c r="Q155" s="17"/>
      <c r="R155" s="17"/>
      <c r="S155" s="17"/>
      <c r="T155" s="17"/>
      <c r="U155" s="17"/>
      <c r="V155" s="17"/>
      <c r="W155" s="17"/>
      <c r="X155" s="17"/>
      <c r="Y155" s="17"/>
      <c r="Z155" s="17"/>
      <c r="AA155" s="17"/>
      <c r="AB155" s="17"/>
      <c r="AC155" s="17"/>
      <c r="AD155" s="17"/>
      <c r="AE155" s="17"/>
      <c r="AF155" s="17"/>
      <c r="AG155" s="17"/>
      <c r="AH155" s="17"/>
      <c r="AI155" s="17"/>
      <c r="AJ155" s="17"/>
      <c r="AK155" s="17"/>
      <c r="AL155" s="17"/>
      <c r="AM155" s="17"/>
      <c r="AN155" s="17"/>
      <c r="AO155" s="17"/>
      <c r="AP155" s="17"/>
      <c r="AQ155" s="17"/>
    </row>
    <row r="156" spans="2:43" ht="15.95" hidden="1" customHeight="1" x14ac:dyDescent="0.25">
      <c r="B156" s="754">
        <v>71</v>
      </c>
      <c r="C156" s="17"/>
      <c r="D156" s="17"/>
      <c r="E156" s="17"/>
      <c r="F156" s="17"/>
      <c r="G156" s="17"/>
      <c r="H156" s="17"/>
      <c r="I156" s="17"/>
      <c r="J156" s="17"/>
      <c r="K156" s="17"/>
      <c r="L156" s="17"/>
      <c r="M156" s="17"/>
      <c r="N156" s="17"/>
      <c r="O156" s="17"/>
      <c r="P156" s="17"/>
      <c r="Q156" s="17"/>
      <c r="R156" s="17"/>
      <c r="S156" s="17"/>
      <c r="T156" s="17"/>
      <c r="U156" s="17"/>
      <c r="V156" s="17"/>
      <c r="W156" s="17"/>
      <c r="X156" s="17"/>
      <c r="Y156" s="17"/>
      <c r="Z156" s="17"/>
      <c r="AA156" s="17"/>
      <c r="AB156" s="17"/>
      <c r="AC156" s="17"/>
      <c r="AD156" s="17"/>
      <c r="AE156" s="17"/>
      <c r="AF156" s="17"/>
      <c r="AG156" s="17"/>
      <c r="AH156" s="17"/>
      <c r="AI156" s="17"/>
      <c r="AJ156" s="17"/>
      <c r="AK156" s="17"/>
      <c r="AL156" s="17"/>
      <c r="AM156" s="17"/>
      <c r="AN156" s="17"/>
      <c r="AO156" s="17"/>
      <c r="AP156" s="17"/>
      <c r="AQ156" s="17"/>
    </row>
    <row r="157" spans="2:43" ht="15.95" hidden="1" customHeight="1" x14ac:dyDescent="0.25">
      <c r="B157" s="754"/>
      <c r="C157" s="17"/>
      <c r="D157" s="17"/>
      <c r="E157" s="17"/>
      <c r="F157" s="17"/>
      <c r="G157" s="17"/>
      <c r="H157" s="17"/>
      <c r="I157" s="17"/>
      <c r="J157" s="17"/>
      <c r="K157" s="17"/>
      <c r="L157" s="17"/>
      <c r="M157" s="17"/>
      <c r="N157" s="17"/>
      <c r="O157" s="17"/>
      <c r="P157" s="17"/>
      <c r="Q157" s="17"/>
      <c r="R157" s="17"/>
      <c r="S157" s="17"/>
      <c r="T157" s="17"/>
      <c r="U157" s="17"/>
      <c r="V157" s="17"/>
      <c r="W157" s="17"/>
      <c r="X157" s="17"/>
      <c r="Y157" s="17"/>
      <c r="Z157" s="17"/>
      <c r="AA157" s="17"/>
      <c r="AB157" s="17"/>
      <c r="AC157" s="17"/>
      <c r="AD157" s="17"/>
      <c r="AE157" s="17"/>
      <c r="AF157" s="17"/>
      <c r="AG157" s="17"/>
      <c r="AH157" s="17"/>
      <c r="AI157" s="17"/>
      <c r="AJ157" s="17"/>
      <c r="AK157" s="17"/>
      <c r="AL157" s="17"/>
      <c r="AM157" s="17"/>
      <c r="AN157" s="17"/>
      <c r="AO157" s="17"/>
      <c r="AP157" s="17"/>
      <c r="AQ157" s="17"/>
    </row>
    <row r="158" spans="2:43" ht="15.95" hidden="1" customHeight="1" x14ac:dyDescent="0.25">
      <c r="B158" s="754">
        <v>72</v>
      </c>
      <c r="C158" s="17"/>
      <c r="D158" s="17"/>
      <c r="E158" s="17"/>
      <c r="F158" s="17"/>
      <c r="G158" s="17"/>
      <c r="H158" s="17"/>
      <c r="I158" s="17"/>
      <c r="J158" s="17"/>
      <c r="K158" s="17"/>
      <c r="L158" s="17"/>
      <c r="M158" s="17"/>
      <c r="N158" s="17"/>
      <c r="O158" s="17"/>
      <c r="P158" s="17"/>
      <c r="Q158" s="17"/>
      <c r="R158" s="17"/>
      <c r="S158" s="17"/>
      <c r="T158" s="17"/>
      <c r="U158" s="17"/>
      <c r="V158" s="17"/>
      <c r="W158" s="17"/>
      <c r="X158" s="17"/>
      <c r="Y158" s="17"/>
      <c r="Z158" s="17"/>
      <c r="AA158" s="17"/>
      <c r="AB158" s="17"/>
      <c r="AC158" s="17"/>
      <c r="AD158" s="17"/>
      <c r="AE158" s="17"/>
      <c r="AF158" s="17"/>
      <c r="AG158" s="17"/>
      <c r="AH158" s="17"/>
      <c r="AI158" s="17"/>
      <c r="AJ158" s="17"/>
      <c r="AK158" s="17"/>
      <c r="AL158" s="17"/>
      <c r="AM158" s="17"/>
      <c r="AN158" s="17"/>
      <c r="AO158" s="17"/>
      <c r="AP158" s="17"/>
      <c r="AQ158" s="17"/>
    </row>
    <row r="159" spans="2:43" ht="15.95" hidden="1" customHeight="1" x14ac:dyDescent="0.25">
      <c r="B159" s="754"/>
      <c r="C159" s="17"/>
      <c r="D159" s="17"/>
      <c r="E159" s="17"/>
      <c r="F159" s="17"/>
      <c r="G159" s="17"/>
      <c r="H159" s="17"/>
      <c r="I159" s="17"/>
      <c r="J159" s="17"/>
      <c r="K159" s="17"/>
      <c r="L159" s="17"/>
      <c r="M159" s="17"/>
      <c r="N159" s="17"/>
      <c r="O159" s="17"/>
      <c r="P159" s="17"/>
      <c r="Q159" s="17"/>
      <c r="R159" s="17"/>
      <c r="S159" s="17"/>
      <c r="T159" s="17"/>
      <c r="U159" s="17"/>
      <c r="V159" s="17"/>
      <c r="W159" s="17"/>
      <c r="X159" s="17"/>
      <c r="Y159" s="17"/>
      <c r="Z159" s="17"/>
      <c r="AA159" s="17"/>
      <c r="AB159" s="17"/>
      <c r="AC159" s="17"/>
      <c r="AD159" s="17"/>
      <c r="AE159" s="17"/>
      <c r="AF159" s="17"/>
      <c r="AG159" s="17"/>
      <c r="AH159" s="17"/>
      <c r="AI159" s="17"/>
      <c r="AJ159" s="17"/>
      <c r="AK159" s="17"/>
      <c r="AL159" s="17"/>
      <c r="AM159" s="17"/>
      <c r="AN159" s="17"/>
      <c r="AO159" s="17"/>
      <c r="AP159" s="17"/>
      <c r="AQ159" s="17"/>
    </row>
    <row r="160" spans="2:43" ht="15.95" hidden="1" customHeight="1" x14ac:dyDescent="0.25">
      <c r="B160" s="754">
        <v>73</v>
      </c>
      <c r="C160" s="17"/>
      <c r="D160" s="17"/>
      <c r="E160" s="17"/>
      <c r="F160" s="17"/>
      <c r="G160" s="17"/>
      <c r="H160" s="17"/>
      <c r="I160" s="17"/>
      <c r="J160" s="17"/>
      <c r="K160" s="17"/>
      <c r="L160" s="17"/>
      <c r="M160" s="17"/>
      <c r="N160" s="17"/>
      <c r="O160" s="17"/>
      <c r="P160" s="17"/>
      <c r="Q160" s="17"/>
      <c r="R160" s="17"/>
      <c r="S160" s="17"/>
      <c r="T160" s="17"/>
      <c r="U160" s="17"/>
      <c r="V160" s="17"/>
      <c r="W160" s="17"/>
      <c r="X160" s="17"/>
      <c r="Y160" s="17"/>
      <c r="Z160" s="17"/>
      <c r="AA160" s="17"/>
      <c r="AB160" s="17"/>
      <c r="AC160" s="17"/>
      <c r="AD160" s="17"/>
      <c r="AE160" s="17"/>
      <c r="AF160" s="17"/>
      <c r="AG160" s="17"/>
      <c r="AH160" s="17"/>
      <c r="AI160" s="17"/>
      <c r="AJ160" s="17"/>
      <c r="AK160" s="17"/>
      <c r="AL160" s="17"/>
      <c r="AM160" s="17"/>
      <c r="AN160" s="17"/>
      <c r="AO160" s="17"/>
      <c r="AP160" s="17"/>
      <c r="AQ160" s="17"/>
    </row>
    <row r="161" spans="2:43" ht="15.95" hidden="1" customHeight="1" x14ac:dyDescent="0.25">
      <c r="B161" s="754"/>
      <c r="C161" s="17"/>
      <c r="D161" s="17"/>
      <c r="E161" s="17"/>
      <c r="F161" s="17"/>
      <c r="G161" s="17"/>
      <c r="H161" s="17"/>
      <c r="I161" s="17"/>
      <c r="J161" s="17"/>
      <c r="K161" s="17"/>
      <c r="L161" s="17"/>
      <c r="M161" s="17"/>
      <c r="N161" s="17"/>
      <c r="O161" s="17"/>
      <c r="P161" s="17"/>
      <c r="Q161" s="17"/>
      <c r="R161" s="17"/>
      <c r="S161" s="17"/>
      <c r="T161" s="17"/>
      <c r="U161" s="17"/>
      <c r="V161" s="17"/>
      <c r="W161" s="17"/>
      <c r="X161" s="17"/>
      <c r="Y161" s="17"/>
      <c r="Z161" s="17"/>
      <c r="AA161" s="17"/>
      <c r="AB161" s="17"/>
      <c r="AC161" s="17"/>
      <c r="AD161" s="17"/>
      <c r="AE161" s="17"/>
      <c r="AF161" s="17"/>
      <c r="AG161" s="17"/>
      <c r="AH161" s="17"/>
      <c r="AI161" s="17"/>
      <c r="AJ161" s="17"/>
      <c r="AK161" s="17"/>
      <c r="AL161" s="17"/>
      <c r="AM161" s="17"/>
      <c r="AN161" s="17"/>
      <c r="AO161" s="17"/>
      <c r="AP161" s="17"/>
      <c r="AQ161" s="17"/>
    </row>
    <row r="162" spans="2:43" ht="15.95" hidden="1" customHeight="1" x14ac:dyDescent="0.25">
      <c r="B162" s="754">
        <v>74</v>
      </c>
      <c r="C162" s="17"/>
      <c r="D162" s="17"/>
      <c r="E162" s="17"/>
      <c r="F162" s="17"/>
      <c r="G162" s="17"/>
      <c r="H162" s="17"/>
      <c r="I162" s="17"/>
      <c r="J162" s="17"/>
      <c r="K162" s="17"/>
      <c r="L162" s="17"/>
      <c r="M162" s="17"/>
      <c r="N162" s="17"/>
      <c r="O162" s="17"/>
      <c r="P162" s="17"/>
      <c r="Q162" s="17"/>
      <c r="R162" s="17"/>
      <c r="S162" s="17"/>
      <c r="T162" s="17"/>
      <c r="U162" s="17"/>
      <c r="V162" s="17"/>
      <c r="W162" s="17"/>
      <c r="X162" s="17"/>
      <c r="Y162" s="17"/>
      <c r="Z162" s="17"/>
      <c r="AA162" s="17"/>
      <c r="AB162" s="17"/>
      <c r="AC162" s="17"/>
      <c r="AD162" s="17"/>
      <c r="AE162" s="17"/>
      <c r="AF162" s="17"/>
      <c r="AG162" s="17"/>
      <c r="AH162" s="17"/>
      <c r="AI162" s="17"/>
      <c r="AJ162" s="17"/>
      <c r="AK162" s="17"/>
      <c r="AL162" s="17"/>
      <c r="AM162" s="17"/>
      <c r="AN162" s="17"/>
      <c r="AO162" s="17"/>
      <c r="AP162" s="17"/>
      <c r="AQ162" s="17"/>
    </row>
    <row r="163" spans="2:43" ht="15.95" hidden="1" customHeight="1" x14ac:dyDescent="0.25">
      <c r="B163" s="754"/>
      <c r="C163" s="17"/>
      <c r="D163" s="17"/>
      <c r="E163" s="17"/>
      <c r="F163" s="17"/>
      <c r="G163" s="17"/>
      <c r="H163" s="17"/>
      <c r="I163" s="17"/>
      <c r="J163" s="17"/>
      <c r="K163" s="17"/>
      <c r="L163" s="17"/>
      <c r="M163" s="17"/>
      <c r="N163" s="17"/>
      <c r="O163" s="17"/>
      <c r="P163" s="17"/>
      <c r="Q163" s="17"/>
      <c r="R163" s="17"/>
      <c r="S163" s="17"/>
      <c r="T163" s="17"/>
      <c r="U163" s="17"/>
      <c r="V163" s="17"/>
      <c r="W163" s="17"/>
      <c r="X163" s="17"/>
      <c r="Y163" s="17"/>
      <c r="Z163" s="17"/>
      <c r="AA163" s="17"/>
      <c r="AB163" s="17"/>
      <c r="AC163" s="17"/>
      <c r="AD163" s="17"/>
      <c r="AE163" s="17"/>
      <c r="AF163" s="17"/>
      <c r="AG163" s="17"/>
      <c r="AH163" s="17"/>
      <c r="AI163" s="17"/>
      <c r="AJ163" s="17"/>
      <c r="AK163" s="17"/>
      <c r="AL163" s="17"/>
      <c r="AM163" s="17"/>
      <c r="AN163" s="17"/>
      <c r="AO163" s="17"/>
      <c r="AP163" s="17"/>
      <c r="AQ163" s="17"/>
    </row>
    <row r="164" spans="2:43" ht="15.95" hidden="1" customHeight="1" x14ac:dyDescent="0.25">
      <c r="B164" s="754">
        <v>75</v>
      </c>
      <c r="C164" s="17"/>
      <c r="D164" s="17"/>
      <c r="E164" s="17"/>
      <c r="F164" s="17"/>
      <c r="G164" s="17"/>
      <c r="H164" s="17"/>
      <c r="I164" s="17"/>
      <c r="J164" s="17"/>
      <c r="K164" s="17"/>
      <c r="L164" s="17"/>
      <c r="M164" s="17"/>
      <c r="N164" s="17"/>
      <c r="O164" s="17"/>
      <c r="P164" s="17"/>
      <c r="Q164" s="17"/>
      <c r="R164" s="17"/>
      <c r="S164" s="17"/>
      <c r="T164" s="17"/>
      <c r="U164" s="17"/>
      <c r="V164" s="17"/>
      <c r="W164" s="17"/>
      <c r="X164" s="17"/>
      <c r="Y164" s="17"/>
      <c r="Z164" s="17"/>
      <c r="AA164" s="17"/>
      <c r="AB164" s="17"/>
      <c r="AC164" s="17"/>
      <c r="AD164" s="17"/>
      <c r="AE164" s="17"/>
      <c r="AF164" s="17"/>
      <c r="AG164" s="17"/>
      <c r="AH164" s="17"/>
      <c r="AI164" s="17"/>
      <c r="AJ164" s="17"/>
      <c r="AK164" s="17"/>
      <c r="AL164" s="17"/>
      <c r="AM164" s="17"/>
      <c r="AN164" s="17"/>
      <c r="AO164" s="17"/>
      <c r="AP164" s="17"/>
      <c r="AQ164" s="17"/>
    </row>
    <row r="165" spans="2:43" ht="15.95" hidden="1" customHeight="1" x14ac:dyDescent="0.25">
      <c r="B165" s="754"/>
      <c r="C165" s="17"/>
      <c r="D165" s="17"/>
      <c r="E165" s="17"/>
      <c r="F165" s="17"/>
      <c r="G165" s="17"/>
      <c r="H165" s="17"/>
      <c r="I165" s="17"/>
      <c r="J165" s="17"/>
      <c r="K165" s="17"/>
      <c r="L165" s="17"/>
      <c r="M165" s="17"/>
      <c r="N165" s="17"/>
      <c r="O165" s="17"/>
      <c r="P165" s="17"/>
      <c r="Q165" s="17"/>
      <c r="R165" s="17"/>
      <c r="S165" s="17"/>
      <c r="T165" s="17"/>
      <c r="U165" s="17"/>
      <c r="V165" s="17"/>
      <c r="W165" s="17"/>
      <c r="X165" s="17"/>
      <c r="Y165" s="17"/>
      <c r="Z165" s="17"/>
      <c r="AA165" s="17"/>
      <c r="AB165" s="17"/>
      <c r="AC165" s="17"/>
      <c r="AD165" s="17"/>
      <c r="AE165" s="17"/>
      <c r="AF165" s="17"/>
      <c r="AG165" s="17"/>
      <c r="AH165" s="17"/>
      <c r="AI165" s="17"/>
      <c r="AJ165" s="17"/>
      <c r="AK165" s="17"/>
      <c r="AL165" s="17"/>
      <c r="AM165" s="17"/>
      <c r="AN165" s="17"/>
      <c r="AO165" s="17"/>
      <c r="AP165" s="17"/>
      <c r="AQ165" s="17"/>
    </row>
    <row r="166" spans="2:43" ht="15.95" hidden="1" customHeight="1" x14ac:dyDescent="0.25">
      <c r="B166" s="754">
        <v>76</v>
      </c>
      <c r="C166" s="17"/>
      <c r="D166" s="17"/>
      <c r="E166" s="17"/>
      <c r="F166" s="17"/>
      <c r="G166" s="17"/>
      <c r="H166" s="17"/>
      <c r="I166" s="17"/>
      <c r="J166" s="17"/>
      <c r="K166" s="17"/>
      <c r="L166" s="17"/>
      <c r="M166" s="17"/>
      <c r="N166" s="17"/>
      <c r="O166" s="17"/>
      <c r="P166" s="17"/>
      <c r="Q166" s="17"/>
      <c r="R166" s="17"/>
      <c r="S166" s="17"/>
      <c r="T166" s="17"/>
      <c r="U166" s="17"/>
      <c r="V166" s="17"/>
      <c r="W166" s="17"/>
      <c r="X166" s="17"/>
      <c r="Y166" s="17"/>
      <c r="Z166" s="17"/>
      <c r="AA166" s="17"/>
      <c r="AB166" s="17"/>
      <c r="AC166" s="17"/>
      <c r="AD166" s="17"/>
      <c r="AE166" s="17"/>
      <c r="AF166" s="17"/>
      <c r="AG166" s="17"/>
      <c r="AH166" s="17"/>
      <c r="AI166" s="17"/>
      <c r="AJ166" s="17"/>
      <c r="AK166" s="17"/>
      <c r="AL166" s="17"/>
      <c r="AM166" s="17"/>
      <c r="AN166" s="17"/>
      <c r="AO166" s="17"/>
      <c r="AP166" s="17"/>
      <c r="AQ166" s="17"/>
    </row>
    <row r="167" spans="2:43" ht="15.95" hidden="1" customHeight="1" x14ac:dyDescent="0.25">
      <c r="B167" s="754"/>
      <c r="C167" s="17"/>
      <c r="D167" s="17"/>
      <c r="E167" s="17"/>
      <c r="F167" s="17"/>
      <c r="G167" s="17"/>
      <c r="H167" s="17"/>
      <c r="I167" s="17"/>
      <c r="J167" s="17"/>
      <c r="K167" s="17"/>
      <c r="L167" s="17"/>
      <c r="M167" s="17"/>
      <c r="N167" s="17"/>
      <c r="O167" s="17"/>
      <c r="P167" s="17"/>
      <c r="Q167" s="17"/>
      <c r="R167" s="17"/>
      <c r="S167" s="17"/>
      <c r="T167" s="17"/>
      <c r="U167" s="17"/>
      <c r="V167" s="17"/>
      <c r="W167" s="17"/>
      <c r="X167" s="17"/>
      <c r="Y167" s="17"/>
      <c r="Z167" s="17"/>
      <c r="AA167" s="17"/>
      <c r="AB167" s="17"/>
      <c r="AC167" s="17"/>
      <c r="AD167" s="17"/>
      <c r="AE167" s="17"/>
      <c r="AF167" s="17"/>
      <c r="AG167" s="17"/>
      <c r="AH167" s="17"/>
      <c r="AI167" s="17"/>
      <c r="AJ167" s="17"/>
      <c r="AK167" s="17"/>
      <c r="AL167" s="17"/>
      <c r="AM167" s="17"/>
      <c r="AN167" s="17"/>
      <c r="AO167" s="17"/>
      <c r="AP167" s="17"/>
      <c r="AQ167" s="17"/>
    </row>
    <row r="168" spans="2:43" ht="15.95" hidden="1" customHeight="1" x14ac:dyDescent="0.25">
      <c r="B168" s="754">
        <v>77</v>
      </c>
      <c r="C168" s="17"/>
      <c r="D168" s="17"/>
      <c r="E168" s="17"/>
      <c r="F168" s="17"/>
      <c r="G168" s="17"/>
      <c r="H168" s="17"/>
      <c r="I168" s="17"/>
      <c r="J168" s="17"/>
      <c r="K168" s="17"/>
      <c r="L168" s="17"/>
      <c r="M168" s="17"/>
      <c r="N168" s="17"/>
      <c r="O168" s="17"/>
      <c r="P168" s="17"/>
      <c r="Q168" s="17"/>
      <c r="R168" s="17"/>
      <c r="S168" s="17"/>
      <c r="T168" s="17"/>
      <c r="U168" s="17"/>
      <c r="V168" s="17"/>
      <c r="W168" s="17"/>
      <c r="X168" s="17"/>
      <c r="Y168" s="17"/>
      <c r="Z168" s="17"/>
      <c r="AA168" s="17"/>
      <c r="AB168" s="17"/>
      <c r="AC168" s="17"/>
      <c r="AD168" s="17"/>
      <c r="AE168" s="17"/>
      <c r="AF168" s="17"/>
      <c r="AG168" s="17"/>
      <c r="AH168" s="17"/>
      <c r="AI168" s="17"/>
      <c r="AJ168" s="17"/>
      <c r="AK168" s="17"/>
      <c r="AL168" s="17"/>
      <c r="AM168" s="17"/>
      <c r="AN168" s="17"/>
      <c r="AO168" s="17"/>
      <c r="AP168" s="17"/>
      <c r="AQ168" s="17"/>
    </row>
    <row r="169" spans="2:43" ht="15.95" hidden="1" customHeight="1" x14ac:dyDescent="0.25">
      <c r="B169" s="754"/>
      <c r="C169" s="17"/>
      <c r="D169" s="17"/>
      <c r="E169" s="17"/>
      <c r="F169" s="17"/>
      <c r="G169" s="17"/>
      <c r="H169" s="17"/>
      <c r="I169" s="17"/>
      <c r="J169" s="17"/>
      <c r="K169" s="17"/>
      <c r="L169" s="17"/>
      <c r="M169" s="17"/>
      <c r="N169" s="17"/>
      <c r="O169" s="17"/>
      <c r="P169" s="17"/>
      <c r="Q169" s="17"/>
      <c r="R169" s="17"/>
      <c r="S169" s="17"/>
      <c r="T169" s="17"/>
      <c r="U169" s="17"/>
      <c r="V169" s="17"/>
      <c r="W169" s="17"/>
      <c r="X169" s="17"/>
      <c r="Y169" s="17"/>
      <c r="Z169" s="17"/>
      <c r="AA169" s="17"/>
      <c r="AB169" s="17"/>
      <c r="AC169" s="17"/>
      <c r="AD169" s="17"/>
      <c r="AE169" s="17"/>
      <c r="AF169" s="17"/>
      <c r="AG169" s="17"/>
      <c r="AH169" s="17"/>
      <c r="AI169" s="17"/>
      <c r="AJ169" s="17"/>
      <c r="AK169" s="17"/>
      <c r="AL169" s="17"/>
      <c r="AM169" s="17"/>
      <c r="AN169" s="17"/>
      <c r="AO169" s="17"/>
      <c r="AP169" s="17"/>
      <c r="AQ169" s="17"/>
    </row>
    <row r="170" spans="2:43" ht="15.95" hidden="1" customHeight="1" x14ac:dyDescent="0.25">
      <c r="B170" s="754">
        <v>78</v>
      </c>
      <c r="C170" s="17"/>
      <c r="D170" s="17"/>
      <c r="E170" s="17"/>
      <c r="F170" s="17"/>
      <c r="G170" s="17"/>
      <c r="H170" s="17"/>
      <c r="I170" s="17"/>
      <c r="J170" s="17"/>
      <c r="K170" s="17"/>
      <c r="L170" s="17"/>
      <c r="M170" s="17"/>
      <c r="N170" s="17"/>
      <c r="O170" s="17"/>
      <c r="P170" s="17"/>
      <c r="Q170" s="17"/>
      <c r="R170" s="17"/>
      <c r="S170" s="17"/>
      <c r="T170" s="17"/>
      <c r="U170" s="17"/>
      <c r="V170" s="17"/>
      <c r="W170" s="17"/>
      <c r="X170" s="17"/>
      <c r="Y170" s="17"/>
      <c r="Z170" s="17"/>
      <c r="AA170" s="17"/>
      <c r="AB170" s="17"/>
      <c r="AC170" s="17"/>
      <c r="AD170" s="17"/>
      <c r="AE170" s="17"/>
      <c r="AF170" s="17"/>
      <c r="AG170" s="17"/>
      <c r="AH170" s="17"/>
      <c r="AI170" s="17"/>
      <c r="AJ170" s="17"/>
      <c r="AK170" s="17"/>
      <c r="AL170" s="17"/>
      <c r="AM170" s="17"/>
      <c r="AN170" s="17"/>
      <c r="AO170" s="17"/>
      <c r="AP170" s="17"/>
      <c r="AQ170" s="17"/>
    </row>
    <row r="171" spans="2:43" ht="15.95" hidden="1" customHeight="1" x14ac:dyDescent="0.25">
      <c r="B171" s="754"/>
      <c r="C171" s="17"/>
      <c r="D171" s="17"/>
      <c r="E171" s="17"/>
      <c r="F171" s="17"/>
      <c r="G171" s="17"/>
      <c r="H171" s="17"/>
      <c r="I171" s="17"/>
      <c r="J171" s="17"/>
      <c r="K171" s="17"/>
      <c r="L171" s="17"/>
      <c r="M171" s="17"/>
      <c r="N171" s="17"/>
      <c r="O171" s="17"/>
      <c r="P171" s="17"/>
      <c r="Q171" s="17"/>
      <c r="R171" s="17"/>
      <c r="S171" s="17"/>
      <c r="T171" s="17"/>
      <c r="U171" s="17"/>
      <c r="V171" s="17"/>
      <c r="W171" s="17"/>
      <c r="X171" s="17"/>
      <c r="Y171" s="17"/>
      <c r="Z171" s="17"/>
      <c r="AA171" s="17"/>
      <c r="AB171" s="17"/>
      <c r="AC171" s="17"/>
      <c r="AD171" s="17"/>
      <c r="AE171" s="17"/>
      <c r="AF171" s="17"/>
      <c r="AG171" s="17"/>
      <c r="AH171" s="17"/>
      <c r="AI171" s="17"/>
      <c r="AJ171" s="17"/>
      <c r="AK171" s="17"/>
      <c r="AL171" s="17"/>
      <c r="AM171" s="17"/>
      <c r="AN171" s="17"/>
      <c r="AO171" s="17"/>
      <c r="AP171" s="17"/>
      <c r="AQ171" s="17"/>
    </row>
    <row r="172" spans="2:43" ht="15.95" hidden="1" customHeight="1" x14ac:dyDescent="0.25">
      <c r="B172" s="754">
        <v>79</v>
      </c>
      <c r="C172" s="17"/>
      <c r="D172" s="17"/>
      <c r="E172" s="17"/>
      <c r="F172" s="17"/>
      <c r="G172" s="17"/>
      <c r="H172" s="17"/>
      <c r="I172" s="17"/>
      <c r="J172" s="17"/>
      <c r="K172" s="17"/>
      <c r="L172" s="17"/>
      <c r="M172" s="17"/>
      <c r="N172" s="17"/>
      <c r="O172" s="17"/>
      <c r="P172" s="17"/>
      <c r="Q172" s="17"/>
      <c r="R172" s="17"/>
      <c r="S172" s="17"/>
      <c r="T172" s="17"/>
      <c r="U172" s="17"/>
      <c r="V172" s="17"/>
      <c r="W172" s="17"/>
      <c r="X172" s="17"/>
      <c r="Y172" s="17"/>
      <c r="Z172" s="17"/>
      <c r="AA172" s="17"/>
      <c r="AB172" s="17"/>
      <c r="AC172" s="17"/>
      <c r="AD172" s="17"/>
      <c r="AE172" s="17"/>
      <c r="AF172" s="17"/>
      <c r="AG172" s="17"/>
      <c r="AH172" s="17"/>
      <c r="AI172" s="17"/>
      <c r="AJ172" s="17"/>
      <c r="AK172" s="17"/>
      <c r="AL172" s="17"/>
      <c r="AM172" s="17"/>
      <c r="AN172" s="17"/>
      <c r="AO172" s="17"/>
      <c r="AP172" s="17"/>
      <c r="AQ172" s="17"/>
    </row>
    <row r="173" spans="2:43" ht="15.95" hidden="1" customHeight="1" x14ac:dyDescent="0.25">
      <c r="B173" s="754"/>
      <c r="C173" s="17"/>
      <c r="D173" s="17"/>
      <c r="E173" s="17"/>
      <c r="F173" s="17"/>
      <c r="G173" s="17"/>
      <c r="H173" s="17"/>
      <c r="I173" s="17"/>
      <c r="J173" s="17"/>
      <c r="K173" s="17"/>
      <c r="L173" s="17"/>
      <c r="M173" s="17"/>
      <c r="N173" s="17"/>
      <c r="O173" s="17"/>
      <c r="P173" s="17"/>
      <c r="Q173" s="17"/>
      <c r="R173" s="17"/>
      <c r="S173" s="17"/>
      <c r="T173" s="17"/>
      <c r="U173" s="17"/>
      <c r="V173" s="17"/>
      <c r="W173" s="17"/>
      <c r="X173" s="17"/>
      <c r="Y173" s="17"/>
      <c r="Z173" s="17"/>
      <c r="AA173" s="17"/>
      <c r="AB173" s="17"/>
      <c r="AC173" s="17"/>
      <c r="AD173" s="17"/>
      <c r="AE173" s="17"/>
      <c r="AF173" s="17"/>
      <c r="AG173" s="17"/>
      <c r="AH173" s="17"/>
      <c r="AI173" s="17"/>
      <c r="AJ173" s="17"/>
      <c r="AK173" s="17"/>
      <c r="AL173" s="17"/>
      <c r="AM173" s="17"/>
      <c r="AN173" s="17"/>
      <c r="AO173" s="17"/>
      <c r="AP173" s="17"/>
      <c r="AQ173" s="17"/>
    </row>
    <row r="174" spans="2:43" ht="15.95" hidden="1" customHeight="1" x14ac:dyDescent="0.25">
      <c r="B174" s="754">
        <v>80</v>
      </c>
      <c r="C174" s="17"/>
      <c r="D174" s="17"/>
      <c r="E174" s="17"/>
      <c r="F174" s="17"/>
      <c r="G174" s="17"/>
      <c r="H174" s="17"/>
      <c r="I174" s="17"/>
      <c r="J174" s="17"/>
      <c r="K174" s="17"/>
      <c r="L174" s="17"/>
      <c r="M174" s="17"/>
      <c r="N174" s="17"/>
      <c r="O174" s="17"/>
      <c r="P174" s="17"/>
      <c r="Q174" s="17"/>
      <c r="R174" s="17"/>
      <c r="S174" s="17"/>
      <c r="T174" s="17"/>
      <c r="U174" s="17"/>
      <c r="V174" s="17"/>
      <c r="W174" s="17"/>
      <c r="X174" s="17"/>
      <c r="Y174" s="17"/>
      <c r="Z174" s="17"/>
      <c r="AA174" s="17"/>
      <c r="AB174" s="17"/>
      <c r="AC174" s="17"/>
      <c r="AD174" s="17"/>
      <c r="AE174" s="17"/>
      <c r="AF174" s="17"/>
      <c r="AG174" s="17"/>
      <c r="AH174" s="17"/>
      <c r="AI174" s="17"/>
      <c r="AJ174" s="17"/>
      <c r="AK174" s="17"/>
      <c r="AL174" s="17"/>
      <c r="AM174" s="17"/>
      <c r="AN174" s="17"/>
      <c r="AO174" s="17"/>
      <c r="AP174" s="17"/>
      <c r="AQ174" s="17"/>
    </row>
    <row r="175" spans="2:43" ht="15.95" hidden="1" customHeight="1" x14ac:dyDescent="0.25">
      <c r="B175" s="754"/>
      <c r="C175" s="17"/>
      <c r="D175" s="17"/>
      <c r="E175" s="17"/>
      <c r="F175" s="17"/>
      <c r="G175" s="17"/>
      <c r="H175" s="17"/>
      <c r="I175" s="17"/>
      <c r="J175" s="17"/>
      <c r="K175" s="17"/>
      <c r="L175" s="17"/>
      <c r="M175" s="17"/>
      <c r="N175" s="17"/>
      <c r="O175" s="17"/>
      <c r="P175" s="17"/>
      <c r="Q175" s="17"/>
      <c r="R175" s="17"/>
      <c r="S175" s="17"/>
      <c r="T175" s="17"/>
      <c r="U175" s="17"/>
      <c r="V175" s="17"/>
      <c r="W175" s="17"/>
      <c r="X175" s="17"/>
      <c r="Y175" s="17"/>
      <c r="Z175" s="17"/>
      <c r="AA175" s="17"/>
      <c r="AB175" s="17"/>
      <c r="AC175" s="17"/>
      <c r="AD175" s="17"/>
      <c r="AE175" s="17"/>
      <c r="AF175" s="17"/>
      <c r="AG175" s="17"/>
      <c r="AH175" s="17"/>
      <c r="AI175" s="17"/>
      <c r="AJ175" s="17"/>
      <c r="AK175" s="17"/>
      <c r="AL175" s="17"/>
      <c r="AM175" s="17"/>
      <c r="AN175" s="17"/>
      <c r="AO175" s="17"/>
      <c r="AP175" s="17"/>
      <c r="AQ175" s="17"/>
    </row>
    <row r="176" spans="2:43" ht="15.95" hidden="1" customHeight="1" x14ac:dyDescent="0.25">
      <c r="B176" s="754">
        <v>81</v>
      </c>
      <c r="C176" s="17"/>
      <c r="D176" s="17"/>
      <c r="E176" s="17"/>
      <c r="F176" s="17"/>
      <c r="G176" s="17"/>
      <c r="H176" s="17"/>
      <c r="I176" s="17"/>
      <c r="J176" s="17"/>
      <c r="K176" s="17"/>
      <c r="L176" s="17"/>
      <c r="M176" s="17"/>
      <c r="N176" s="17"/>
      <c r="O176" s="17"/>
      <c r="P176" s="17"/>
      <c r="Q176" s="17"/>
      <c r="R176" s="17"/>
      <c r="S176" s="17"/>
      <c r="T176" s="17"/>
      <c r="U176" s="17"/>
      <c r="V176" s="17"/>
      <c r="W176" s="17"/>
      <c r="X176" s="17"/>
      <c r="Y176" s="17"/>
      <c r="Z176" s="17"/>
      <c r="AA176" s="17"/>
      <c r="AB176" s="17"/>
      <c r="AC176" s="17"/>
      <c r="AD176" s="17"/>
      <c r="AE176" s="17"/>
      <c r="AF176" s="17"/>
      <c r="AG176" s="17"/>
      <c r="AH176" s="17"/>
      <c r="AI176" s="17"/>
      <c r="AJ176" s="17"/>
      <c r="AK176" s="17"/>
      <c r="AL176" s="17"/>
      <c r="AM176" s="17"/>
      <c r="AN176" s="17"/>
      <c r="AO176" s="17"/>
      <c r="AP176" s="17"/>
      <c r="AQ176" s="17"/>
    </row>
    <row r="177" spans="2:43" ht="15.95" hidden="1" customHeight="1" x14ac:dyDescent="0.25">
      <c r="B177" s="754"/>
      <c r="C177" s="17"/>
      <c r="D177" s="17"/>
      <c r="E177" s="17"/>
      <c r="F177" s="17"/>
      <c r="G177" s="17"/>
      <c r="H177" s="17"/>
      <c r="I177" s="17"/>
      <c r="J177" s="17"/>
      <c r="K177" s="17"/>
      <c r="L177" s="17"/>
      <c r="M177" s="17"/>
      <c r="N177" s="17"/>
      <c r="O177" s="17"/>
      <c r="P177" s="17"/>
      <c r="Q177" s="17"/>
      <c r="R177" s="17"/>
      <c r="S177" s="17"/>
      <c r="T177" s="17"/>
      <c r="U177" s="17"/>
      <c r="V177" s="17"/>
      <c r="W177" s="17"/>
      <c r="X177" s="17"/>
      <c r="Y177" s="17"/>
      <c r="Z177" s="17"/>
      <c r="AA177" s="17"/>
      <c r="AB177" s="17"/>
      <c r="AC177" s="17"/>
      <c r="AD177" s="17"/>
      <c r="AE177" s="17"/>
      <c r="AF177" s="17"/>
      <c r="AG177" s="17"/>
      <c r="AH177" s="17"/>
      <c r="AI177" s="17"/>
      <c r="AJ177" s="17"/>
      <c r="AK177" s="17"/>
      <c r="AL177" s="17"/>
      <c r="AM177" s="17"/>
      <c r="AN177" s="17"/>
      <c r="AO177" s="17"/>
      <c r="AP177" s="17"/>
      <c r="AQ177" s="17"/>
    </row>
    <row r="178" spans="2:43" ht="15.95" hidden="1" customHeight="1" x14ac:dyDescent="0.25">
      <c r="B178" s="754">
        <v>82</v>
      </c>
      <c r="C178" s="17"/>
      <c r="D178" s="17"/>
      <c r="E178" s="17"/>
      <c r="F178" s="17"/>
      <c r="G178" s="17"/>
      <c r="H178" s="17"/>
      <c r="I178" s="17"/>
      <c r="J178" s="17"/>
      <c r="K178" s="17"/>
      <c r="L178" s="17"/>
      <c r="M178" s="17"/>
      <c r="N178" s="17"/>
      <c r="O178" s="17"/>
      <c r="P178" s="17"/>
      <c r="Q178" s="17"/>
      <c r="R178" s="17"/>
      <c r="S178" s="17"/>
      <c r="T178" s="17"/>
      <c r="U178" s="17"/>
      <c r="V178" s="17"/>
      <c r="W178" s="17"/>
      <c r="X178" s="17"/>
      <c r="Y178" s="17"/>
      <c r="Z178" s="17"/>
      <c r="AA178" s="17"/>
      <c r="AB178" s="17"/>
      <c r="AC178" s="17"/>
      <c r="AD178" s="17"/>
      <c r="AE178" s="17"/>
      <c r="AF178" s="17"/>
      <c r="AG178" s="17"/>
      <c r="AH178" s="17"/>
      <c r="AI178" s="17"/>
      <c r="AJ178" s="17"/>
      <c r="AK178" s="17"/>
      <c r="AL178" s="17"/>
      <c r="AM178" s="17"/>
      <c r="AN178" s="17"/>
      <c r="AO178" s="17"/>
      <c r="AP178" s="17"/>
      <c r="AQ178" s="17"/>
    </row>
    <row r="179" spans="2:43" ht="15.95" hidden="1" customHeight="1" x14ac:dyDescent="0.25">
      <c r="B179" s="754"/>
      <c r="C179" s="17"/>
      <c r="D179" s="17"/>
      <c r="E179" s="17"/>
      <c r="F179" s="17"/>
      <c r="G179" s="17"/>
      <c r="H179" s="17"/>
      <c r="I179" s="17"/>
      <c r="J179" s="17"/>
      <c r="K179" s="17"/>
      <c r="L179" s="17"/>
      <c r="M179" s="17"/>
      <c r="N179" s="17"/>
      <c r="O179" s="17"/>
      <c r="P179" s="17"/>
      <c r="Q179" s="17"/>
      <c r="R179" s="17"/>
      <c r="S179" s="17"/>
      <c r="T179" s="17"/>
      <c r="U179" s="17"/>
      <c r="V179" s="17"/>
      <c r="W179" s="17"/>
      <c r="X179" s="17"/>
      <c r="Y179" s="17"/>
      <c r="Z179" s="17"/>
      <c r="AA179" s="17"/>
      <c r="AB179" s="17"/>
      <c r="AC179" s="17"/>
      <c r="AD179" s="17"/>
      <c r="AE179" s="17"/>
      <c r="AF179" s="17"/>
      <c r="AG179" s="17"/>
      <c r="AH179" s="17"/>
      <c r="AI179" s="17"/>
      <c r="AJ179" s="17"/>
      <c r="AK179" s="17"/>
      <c r="AL179" s="17"/>
      <c r="AM179" s="17"/>
      <c r="AN179" s="17"/>
      <c r="AO179" s="17"/>
      <c r="AP179" s="17"/>
      <c r="AQ179" s="17"/>
    </row>
    <row r="180" spans="2:43" ht="15.95" hidden="1" customHeight="1" x14ac:dyDescent="0.25">
      <c r="B180" s="754">
        <v>83</v>
      </c>
      <c r="C180" s="17"/>
      <c r="D180" s="17"/>
      <c r="E180" s="17"/>
      <c r="F180" s="17"/>
      <c r="G180" s="17"/>
      <c r="H180" s="17"/>
      <c r="I180" s="17"/>
      <c r="J180" s="17"/>
      <c r="K180" s="17"/>
      <c r="L180" s="17"/>
      <c r="M180" s="17"/>
      <c r="N180" s="17"/>
      <c r="O180" s="17"/>
      <c r="P180" s="17"/>
      <c r="Q180" s="17"/>
      <c r="R180" s="17"/>
      <c r="S180" s="17"/>
      <c r="T180" s="17"/>
      <c r="U180" s="17"/>
      <c r="V180" s="17"/>
      <c r="W180" s="17"/>
      <c r="X180" s="17"/>
      <c r="Y180" s="17"/>
      <c r="Z180" s="17"/>
      <c r="AA180" s="17"/>
      <c r="AB180" s="17"/>
      <c r="AC180" s="17"/>
      <c r="AD180" s="17"/>
      <c r="AE180" s="17"/>
      <c r="AF180" s="17"/>
      <c r="AG180" s="17"/>
      <c r="AH180" s="17"/>
      <c r="AI180" s="17"/>
      <c r="AJ180" s="17"/>
      <c r="AK180" s="17"/>
      <c r="AL180" s="17"/>
      <c r="AM180" s="17"/>
      <c r="AN180" s="17"/>
      <c r="AO180" s="17"/>
      <c r="AP180" s="17"/>
      <c r="AQ180" s="17"/>
    </row>
    <row r="181" spans="2:43" ht="15.95" hidden="1" customHeight="1" x14ac:dyDescent="0.25">
      <c r="B181" s="754"/>
      <c r="C181" s="17"/>
      <c r="D181" s="17"/>
      <c r="E181" s="17"/>
      <c r="F181" s="17"/>
      <c r="G181" s="17"/>
      <c r="H181" s="17"/>
      <c r="I181" s="17"/>
      <c r="J181" s="17"/>
      <c r="K181" s="17"/>
      <c r="L181" s="17"/>
      <c r="M181" s="17"/>
      <c r="N181" s="17"/>
      <c r="O181" s="17"/>
      <c r="P181" s="17"/>
      <c r="Q181" s="17"/>
      <c r="R181" s="17"/>
      <c r="S181" s="17"/>
      <c r="T181" s="17"/>
      <c r="U181" s="17"/>
      <c r="V181" s="17"/>
      <c r="W181" s="17"/>
      <c r="X181" s="17"/>
      <c r="Y181" s="17"/>
      <c r="Z181" s="17"/>
      <c r="AA181" s="17"/>
      <c r="AB181" s="17"/>
      <c r="AC181" s="17"/>
      <c r="AD181" s="17"/>
      <c r="AE181" s="17"/>
      <c r="AF181" s="17"/>
      <c r="AG181" s="17"/>
      <c r="AH181" s="17"/>
      <c r="AI181" s="17"/>
      <c r="AJ181" s="17"/>
      <c r="AK181" s="17"/>
      <c r="AL181" s="17"/>
      <c r="AM181" s="17"/>
      <c r="AN181" s="17"/>
      <c r="AO181" s="17"/>
      <c r="AP181" s="17"/>
      <c r="AQ181" s="17"/>
    </row>
    <row r="182" spans="2:43" ht="15.95" hidden="1" customHeight="1" x14ac:dyDescent="0.25">
      <c r="B182" s="754">
        <v>84</v>
      </c>
      <c r="C182" s="17"/>
      <c r="D182" s="17"/>
      <c r="E182" s="17"/>
      <c r="F182" s="17"/>
      <c r="G182" s="17"/>
      <c r="H182" s="17"/>
      <c r="I182" s="17"/>
      <c r="J182" s="17"/>
      <c r="K182" s="17"/>
      <c r="L182" s="17"/>
      <c r="M182" s="17"/>
      <c r="N182" s="17"/>
      <c r="O182" s="17"/>
      <c r="P182" s="17"/>
      <c r="Q182" s="17"/>
      <c r="R182" s="17"/>
      <c r="S182" s="17"/>
      <c r="T182" s="17"/>
      <c r="U182" s="17"/>
      <c r="V182" s="17"/>
      <c r="W182" s="17"/>
      <c r="X182" s="17"/>
      <c r="Y182" s="17"/>
      <c r="Z182" s="17"/>
      <c r="AA182" s="17"/>
      <c r="AB182" s="17"/>
      <c r="AC182" s="17"/>
      <c r="AD182" s="17"/>
      <c r="AE182" s="17"/>
      <c r="AF182" s="17"/>
      <c r="AG182" s="17"/>
      <c r="AH182" s="17"/>
      <c r="AI182" s="17"/>
      <c r="AJ182" s="17"/>
      <c r="AK182" s="17"/>
      <c r="AL182" s="17"/>
      <c r="AM182" s="17"/>
      <c r="AN182" s="17"/>
      <c r="AO182" s="17"/>
      <c r="AP182" s="17"/>
      <c r="AQ182" s="17"/>
    </row>
    <row r="183" spans="2:43" ht="15.95" hidden="1" customHeight="1" x14ac:dyDescent="0.25">
      <c r="B183" s="754"/>
      <c r="C183" s="17"/>
      <c r="D183" s="17"/>
      <c r="E183" s="17"/>
      <c r="F183" s="17"/>
      <c r="G183" s="17"/>
      <c r="H183" s="17"/>
      <c r="I183" s="17"/>
      <c r="J183" s="17"/>
      <c r="K183" s="17"/>
      <c r="L183" s="17"/>
      <c r="M183" s="17"/>
      <c r="N183" s="17"/>
      <c r="O183" s="17"/>
      <c r="P183" s="17"/>
      <c r="Q183" s="17"/>
      <c r="R183" s="17"/>
      <c r="S183" s="17"/>
      <c r="T183" s="17"/>
      <c r="U183" s="17"/>
      <c r="V183" s="17"/>
      <c r="W183" s="17"/>
      <c r="X183" s="17"/>
      <c r="Y183" s="17"/>
      <c r="Z183" s="17"/>
      <c r="AA183" s="17"/>
      <c r="AB183" s="17"/>
      <c r="AC183" s="17"/>
      <c r="AD183" s="17"/>
      <c r="AE183" s="17"/>
      <c r="AF183" s="17"/>
      <c r="AG183" s="17"/>
      <c r="AH183" s="17"/>
      <c r="AI183" s="17"/>
      <c r="AJ183" s="17"/>
      <c r="AK183" s="17"/>
      <c r="AL183" s="17"/>
      <c r="AM183" s="17"/>
      <c r="AN183" s="17"/>
      <c r="AO183" s="17"/>
      <c r="AP183" s="17"/>
      <c r="AQ183" s="17"/>
    </row>
    <row r="184" spans="2:43" ht="15.95" hidden="1" customHeight="1" x14ac:dyDescent="0.25">
      <c r="B184" s="754">
        <v>85</v>
      </c>
      <c r="C184" s="17"/>
      <c r="D184" s="17"/>
      <c r="E184" s="17"/>
      <c r="F184" s="17"/>
      <c r="G184" s="17"/>
      <c r="H184" s="17"/>
      <c r="I184" s="17"/>
      <c r="J184" s="17"/>
      <c r="K184" s="17"/>
      <c r="L184" s="17"/>
      <c r="M184" s="17"/>
      <c r="N184" s="17"/>
      <c r="O184" s="17"/>
      <c r="P184" s="17"/>
      <c r="Q184" s="17"/>
      <c r="R184" s="17"/>
      <c r="S184" s="17"/>
      <c r="T184" s="17"/>
      <c r="U184" s="17"/>
      <c r="V184" s="17"/>
      <c r="W184" s="17"/>
      <c r="X184" s="17"/>
      <c r="Y184" s="17"/>
      <c r="Z184" s="17"/>
      <c r="AA184" s="17"/>
      <c r="AB184" s="17"/>
      <c r="AC184" s="17"/>
      <c r="AD184" s="17"/>
      <c r="AE184" s="17"/>
      <c r="AF184" s="17"/>
      <c r="AG184" s="17"/>
      <c r="AH184" s="17"/>
      <c r="AI184" s="17"/>
      <c r="AJ184" s="17"/>
      <c r="AK184" s="17"/>
      <c r="AL184" s="17"/>
      <c r="AM184" s="17"/>
      <c r="AN184" s="17"/>
      <c r="AO184" s="17"/>
      <c r="AP184" s="17"/>
      <c r="AQ184" s="17"/>
    </row>
    <row r="185" spans="2:43" ht="15.95" hidden="1" customHeight="1" x14ac:dyDescent="0.25">
      <c r="B185" s="754"/>
      <c r="C185" s="17"/>
      <c r="D185" s="17"/>
      <c r="E185" s="17"/>
      <c r="F185" s="17"/>
      <c r="G185" s="17"/>
      <c r="H185" s="17"/>
      <c r="I185" s="17"/>
      <c r="J185" s="17"/>
      <c r="K185" s="17"/>
      <c r="L185" s="17"/>
      <c r="M185" s="17"/>
      <c r="N185" s="17"/>
      <c r="O185" s="17"/>
      <c r="P185" s="17"/>
      <c r="Q185" s="17"/>
      <c r="R185" s="17"/>
      <c r="S185" s="17"/>
      <c r="T185" s="17"/>
      <c r="U185" s="17"/>
      <c r="V185" s="17"/>
      <c r="W185" s="17"/>
      <c r="X185" s="17"/>
      <c r="Y185" s="17"/>
      <c r="Z185" s="17"/>
      <c r="AA185" s="17"/>
      <c r="AB185" s="17"/>
      <c r="AC185" s="17"/>
      <c r="AD185" s="17"/>
      <c r="AE185" s="17"/>
      <c r="AF185" s="17"/>
      <c r="AG185" s="17"/>
      <c r="AH185" s="17"/>
      <c r="AI185" s="17"/>
      <c r="AJ185" s="17"/>
      <c r="AK185" s="17"/>
      <c r="AL185" s="17"/>
      <c r="AM185" s="17"/>
      <c r="AN185" s="17"/>
      <c r="AO185" s="17"/>
      <c r="AP185" s="17"/>
      <c r="AQ185" s="17"/>
    </row>
    <row r="186" spans="2:43" ht="15.95" hidden="1" customHeight="1" x14ac:dyDescent="0.25">
      <c r="B186" s="754">
        <v>86</v>
      </c>
      <c r="C186" s="17"/>
      <c r="D186" s="17"/>
      <c r="E186" s="17"/>
      <c r="F186" s="17"/>
      <c r="G186" s="17"/>
      <c r="H186" s="17"/>
      <c r="I186" s="17"/>
      <c r="J186" s="17"/>
      <c r="K186" s="17"/>
      <c r="L186" s="17"/>
      <c r="M186" s="17"/>
      <c r="N186" s="17"/>
      <c r="O186" s="17"/>
      <c r="P186" s="17"/>
      <c r="Q186" s="17"/>
      <c r="R186" s="17"/>
      <c r="S186" s="17"/>
      <c r="T186" s="17"/>
      <c r="U186" s="17"/>
      <c r="V186" s="17"/>
      <c r="W186" s="17"/>
      <c r="X186" s="17"/>
      <c r="Y186" s="17"/>
      <c r="Z186" s="17"/>
      <c r="AA186" s="17"/>
      <c r="AB186" s="17"/>
      <c r="AC186" s="17"/>
      <c r="AD186" s="17"/>
      <c r="AE186" s="17"/>
      <c r="AF186" s="17"/>
      <c r="AG186" s="17"/>
      <c r="AH186" s="17"/>
      <c r="AI186" s="17"/>
      <c r="AJ186" s="17"/>
      <c r="AK186" s="17"/>
      <c r="AL186" s="17"/>
      <c r="AM186" s="17"/>
      <c r="AN186" s="17"/>
      <c r="AO186" s="17"/>
      <c r="AP186" s="17"/>
      <c r="AQ186" s="17"/>
    </row>
    <row r="187" spans="2:43" ht="15.95" hidden="1" customHeight="1" x14ac:dyDescent="0.25">
      <c r="B187" s="754"/>
      <c r="C187" s="17"/>
      <c r="D187" s="17"/>
      <c r="E187" s="17"/>
      <c r="F187" s="17"/>
      <c r="G187" s="17"/>
      <c r="H187" s="17"/>
      <c r="I187" s="17"/>
      <c r="J187" s="17"/>
      <c r="K187" s="17"/>
      <c r="L187" s="17"/>
      <c r="M187" s="17"/>
      <c r="N187" s="17"/>
      <c r="O187" s="17"/>
      <c r="P187" s="17"/>
      <c r="Q187" s="17"/>
      <c r="R187" s="17"/>
      <c r="S187" s="17"/>
      <c r="T187" s="17"/>
      <c r="U187" s="17"/>
      <c r="V187" s="17"/>
      <c r="W187" s="17"/>
      <c r="X187" s="17"/>
      <c r="Y187" s="17"/>
      <c r="Z187" s="17"/>
      <c r="AA187" s="17"/>
      <c r="AB187" s="17"/>
      <c r="AC187" s="17"/>
      <c r="AD187" s="17"/>
      <c r="AE187" s="17"/>
      <c r="AF187" s="17"/>
      <c r="AG187" s="17"/>
      <c r="AH187" s="17"/>
      <c r="AI187" s="17"/>
      <c r="AJ187" s="17"/>
      <c r="AK187" s="17"/>
      <c r="AL187" s="17"/>
      <c r="AM187" s="17"/>
      <c r="AN187" s="17"/>
      <c r="AO187" s="17"/>
      <c r="AP187" s="17"/>
      <c r="AQ187" s="17"/>
    </row>
    <row r="188" spans="2:43" ht="15.95" hidden="1" customHeight="1" x14ac:dyDescent="0.25">
      <c r="B188" s="754">
        <v>87</v>
      </c>
      <c r="C188" s="17"/>
      <c r="D188" s="17"/>
      <c r="E188" s="17"/>
      <c r="F188" s="17"/>
      <c r="G188" s="17"/>
      <c r="H188" s="17"/>
      <c r="I188" s="17"/>
      <c r="J188" s="17"/>
      <c r="K188" s="17"/>
      <c r="L188" s="17"/>
      <c r="M188" s="17"/>
      <c r="N188" s="17"/>
      <c r="O188" s="17"/>
      <c r="P188" s="17"/>
      <c r="Q188" s="17"/>
      <c r="R188" s="17"/>
      <c r="S188" s="17"/>
      <c r="T188" s="17"/>
      <c r="U188" s="17"/>
      <c r="V188" s="17"/>
      <c r="W188" s="17"/>
      <c r="X188" s="17"/>
      <c r="Y188" s="17"/>
      <c r="Z188" s="17"/>
      <c r="AA188" s="17"/>
      <c r="AB188" s="17"/>
      <c r="AC188" s="17"/>
      <c r="AD188" s="17"/>
      <c r="AE188" s="17"/>
      <c r="AF188" s="17"/>
      <c r="AG188" s="17"/>
      <c r="AH188" s="17"/>
      <c r="AI188" s="17"/>
      <c r="AJ188" s="17"/>
      <c r="AK188" s="17"/>
      <c r="AL188" s="17"/>
      <c r="AM188" s="17"/>
      <c r="AN188" s="17"/>
      <c r="AO188" s="17"/>
      <c r="AP188" s="17"/>
      <c r="AQ188" s="17"/>
    </row>
    <row r="189" spans="2:43" ht="15.95" hidden="1" customHeight="1" x14ac:dyDescent="0.25">
      <c r="B189" s="754"/>
      <c r="C189" s="17"/>
      <c r="D189" s="17"/>
      <c r="E189" s="17"/>
      <c r="F189" s="17"/>
      <c r="G189" s="17"/>
      <c r="H189" s="17"/>
      <c r="I189" s="17"/>
      <c r="J189" s="17"/>
      <c r="K189" s="17"/>
      <c r="L189" s="17"/>
      <c r="M189" s="17"/>
      <c r="N189" s="17"/>
      <c r="O189" s="17"/>
      <c r="P189" s="17"/>
      <c r="Q189" s="17"/>
      <c r="R189" s="17"/>
      <c r="S189" s="17"/>
      <c r="T189" s="17"/>
      <c r="U189" s="17"/>
      <c r="V189" s="17"/>
      <c r="W189" s="17"/>
      <c r="X189" s="17"/>
      <c r="Y189" s="17"/>
      <c r="Z189" s="17"/>
      <c r="AA189" s="17"/>
      <c r="AB189" s="17"/>
      <c r="AC189" s="17"/>
      <c r="AD189" s="17"/>
      <c r="AE189" s="17"/>
      <c r="AF189" s="17"/>
      <c r="AG189" s="17"/>
      <c r="AH189" s="17"/>
      <c r="AI189" s="17"/>
      <c r="AJ189" s="17"/>
      <c r="AK189" s="17"/>
      <c r="AL189" s="17"/>
      <c r="AM189" s="17"/>
      <c r="AN189" s="17"/>
      <c r="AO189" s="17"/>
      <c r="AP189" s="17"/>
      <c r="AQ189" s="17"/>
    </row>
    <row r="190" spans="2:43" ht="15.95" hidden="1" customHeight="1" x14ac:dyDescent="0.25">
      <c r="B190" s="754">
        <v>88</v>
      </c>
      <c r="C190" s="17"/>
      <c r="D190" s="17"/>
      <c r="E190" s="17"/>
      <c r="F190" s="17"/>
      <c r="G190" s="17"/>
      <c r="H190" s="17"/>
      <c r="I190" s="17"/>
      <c r="J190" s="17"/>
      <c r="K190" s="17"/>
      <c r="L190" s="17"/>
      <c r="M190" s="17"/>
      <c r="N190" s="17"/>
      <c r="O190" s="17"/>
      <c r="P190" s="17"/>
      <c r="Q190" s="17"/>
      <c r="R190" s="17"/>
      <c r="S190" s="17"/>
      <c r="T190" s="17"/>
      <c r="U190" s="17"/>
      <c r="V190" s="17"/>
      <c r="W190" s="17"/>
      <c r="X190" s="17"/>
      <c r="Y190" s="17"/>
      <c r="Z190" s="17"/>
      <c r="AA190" s="17"/>
      <c r="AB190" s="17"/>
      <c r="AC190" s="17"/>
      <c r="AD190" s="17"/>
      <c r="AE190" s="17"/>
      <c r="AF190" s="17"/>
      <c r="AG190" s="17"/>
      <c r="AH190" s="17"/>
      <c r="AI190" s="17"/>
      <c r="AJ190" s="17"/>
      <c r="AK190" s="17"/>
      <c r="AL190" s="17"/>
      <c r="AM190" s="17"/>
      <c r="AN190" s="17"/>
      <c r="AO190" s="17"/>
      <c r="AP190" s="17"/>
      <c r="AQ190" s="17"/>
    </row>
    <row r="191" spans="2:43" ht="15.95" hidden="1" customHeight="1" x14ac:dyDescent="0.25">
      <c r="B191" s="754"/>
      <c r="C191" s="17"/>
      <c r="D191" s="17"/>
      <c r="E191" s="17"/>
      <c r="F191" s="17"/>
      <c r="G191" s="17"/>
      <c r="H191" s="17"/>
      <c r="I191" s="17"/>
      <c r="J191" s="17"/>
      <c r="K191" s="17"/>
      <c r="L191" s="17"/>
      <c r="M191" s="17"/>
      <c r="N191" s="17"/>
      <c r="O191" s="17"/>
      <c r="P191" s="17"/>
      <c r="Q191" s="17"/>
      <c r="R191" s="17"/>
      <c r="S191" s="17"/>
      <c r="T191" s="17"/>
      <c r="U191" s="17"/>
      <c r="V191" s="17"/>
      <c r="W191" s="17"/>
      <c r="X191" s="17"/>
      <c r="Y191" s="17"/>
      <c r="Z191" s="17"/>
      <c r="AA191" s="17"/>
      <c r="AB191" s="17"/>
      <c r="AC191" s="17"/>
      <c r="AD191" s="17"/>
      <c r="AE191" s="17"/>
      <c r="AF191" s="17"/>
      <c r="AG191" s="17"/>
      <c r="AH191" s="17"/>
      <c r="AI191" s="17"/>
      <c r="AJ191" s="17"/>
      <c r="AK191" s="17"/>
      <c r="AL191" s="17"/>
      <c r="AM191" s="17"/>
      <c r="AN191" s="17"/>
      <c r="AO191" s="17"/>
      <c r="AP191" s="17"/>
      <c r="AQ191" s="17"/>
    </row>
    <row r="192" spans="2:43" ht="15.95" hidden="1" customHeight="1" x14ac:dyDescent="0.25">
      <c r="B192" s="754">
        <v>89</v>
      </c>
      <c r="C192" s="17"/>
      <c r="D192" s="17"/>
      <c r="E192" s="17"/>
      <c r="F192" s="17"/>
      <c r="G192" s="17"/>
      <c r="H192" s="17"/>
      <c r="I192" s="17"/>
      <c r="J192" s="17"/>
      <c r="K192" s="17"/>
      <c r="L192" s="17"/>
      <c r="M192" s="17"/>
      <c r="N192" s="17"/>
      <c r="O192" s="17"/>
      <c r="P192" s="17"/>
      <c r="Q192" s="17"/>
      <c r="R192" s="17"/>
      <c r="S192" s="17"/>
      <c r="T192" s="17"/>
      <c r="U192" s="17"/>
      <c r="V192" s="17"/>
      <c r="W192" s="17"/>
      <c r="X192" s="17"/>
      <c r="Y192" s="17"/>
      <c r="Z192" s="17"/>
      <c r="AA192" s="17"/>
      <c r="AB192" s="17"/>
      <c r="AC192" s="17"/>
      <c r="AD192" s="17"/>
      <c r="AE192" s="17"/>
      <c r="AF192" s="17"/>
      <c r="AG192" s="17"/>
      <c r="AH192" s="17"/>
      <c r="AI192" s="17"/>
      <c r="AJ192" s="17"/>
      <c r="AK192" s="17"/>
      <c r="AL192" s="17"/>
      <c r="AM192" s="17"/>
      <c r="AN192" s="17"/>
      <c r="AO192" s="17"/>
      <c r="AP192" s="17"/>
      <c r="AQ192" s="17"/>
    </row>
    <row r="193" spans="2:47" ht="15.95" hidden="1" customHeight="1" x14ac:dyDescent="0.25">
      <c r="B193" s="754"/>
      <c r="C193" s="17"/>
      <c r="D193" s="17"/>
      <c r="E193" s="17"/>
      <c r="F193" s="17"/>
      <c r="G193" s="17"/>
      <c r="H193" s="17"/>
      <c r="I193" s="17"/>
      <c r="J193" s="17"/>
      <c r="K193" s="17"/>
      <c r="L193" s="17"/>
      <c r="M193" s="17"/>
      <c r="N193" s="17"/>
      <c r="O193" s="17"/>
      <c r="P193" s="17"/>
      <c r="Q193" s="17"/>
      <c r="R193" s="17"/>
      <c r="S193" s="17"/>
      <c r="T193" s="17"/>
      <c r="U193" s="17"/>
      <c r="V193" s="17"/>
      <c r="W193" s="17"/>
      <c r="X193" s="17"/>
      <c r="Y193" s="17"/>
      <c r="Z193" s="17"/>
      <c r="AA193" s="17"/>
      <c r="AB193" s="17"/>
      <c r="AC193" s="17"/>
      <c r="AD193" s="17"/>
      <c r="AE193" s="17"/>
      <c r="AF193" s="17"/>
      <c r="AG193" s="17"/>
      <c r="AH193" s="17"/>
      <c r="AI193" s="17"/>
      <c r="AJ193" s="17"/>
      <c r="AK193" s="17"/>
      <c r="AL193" s="17"/>
      <c r="AM193" s="17"/>
      <c r="AN193" s="17"/>
      <c r="AO193" s="17"/>
      <c r="AP193" s="17"/>
      <c r="AQ193" s="17"/>
    </row>
    <row r="194" spans="2:47" ht="15.95" hidden="1" customHeight="1" x14ac:dyDescent="0.25">
      <c r="B194" s="754">
        <v>90</v>
      </c>
      <c r="C194" s="17"/>
      <c r="D194" s="17"/>
      <c r="E194" s="17"/>
      <c r="F194" s="17"/>
      <c r="G194" s="17"/>
      <c r="H194" s="17"/>
      <c r="I194" s="17"/>
      <c r="J194" s="17"/>
      <c r="K194" s="17"/>
      <c r="L194" s="17"/>
      <c r="M194" s="17"/>
      <c r="N194" s="17"/>
      <c r="O194" s="17"/>
      <c r="P194" s="17"/>
      <c r="Q194" s="17"/>
      <c r="R194" s="17"/>
      <c r="S194" s="17"/>
      <c r="T194" s="17"/>
      <c r="U194" s="17"/>
      <c r="V194" s="17"/>
      <c r="W194" s="17"/>
      <c r="X194" s="17"/>
      <c r="Y194" s="17"/>
      <c r="Z194" s="17"/>
      <c r="AA194" s="17"/>
      <c r="AB194" s="17"/>
      <c r="AC194" s="17"/>
      <c r="AD194" s="17"/>
      <c r="AE194" s="17"/>
      <c r="AF194" s="17"/>
      <c r="AG194" s="17"/>
      <c r="AH194" s="17"/>
      <c r="AI194" s="17"/>
      <c r="AJ194" s="17"/>
      <c r="AK194" s="17"/>
      <c r="AL194" s="17"/>
      <c r="AM194" s="17"/>
      <c r="AN194" s="17"/>
      <c r="AO194" s="17"/>
      <c r="AP194" s="17"/>
      <c r="AQ194" s="17"/>
    </row>
    <row r="195" spans="2:47" ht="15.95" hidden="1" customHeight="1" x14ac:dyDescent="0.25">
      <c r="B195" s="754"/>
      <c r="C195" s="17"/>
      <c r="D195" s="17"/>
      <c r="E195" s="17"/>
      <c r="F195" s="17"/>
      <c r="G195" s="17"/>
      <c r="H195" s="17"/>
      <c r="I195" s="17"/>
      <c r="J195" s="17"/>
      <c r="K195" s="17"/>
      <c r="L195" s="17"/>
      <c r="M195" s="17"/>
      <c r="N195" s="17"/>
      <c r="O195" s="17"/>
      <c r="P195" s="17"/>
      <c r="Q195" s="17"/>
      <c r="R195" s="17"/>
      <c r="S195" s="17"/>
      <c r="T195" s="17"/>
      <c r="U195" s="17"/>
      <c r="V195" s="17"/>
      <c r="W195" s="17"/>
      <c r="X195" s="17"/>
      <c r="Y195" s="17"/>
      <c r="Z195" s="17"/>
      <c r="AA195" s="17"/>
      <c r="AB195" s="17"/>
      <c r="AC195" s="17"/>
      <c r="AD195" s="17"/>
      <c r="AE195" s="17"/>
      <c r="AF195" s="17"/>
      <c r="AG195" s="17"/>
      <c r="AH195" s="17"/>
      <c r="AI195" s="17"/>
      <c r="AJ195" s="17"/>
      <c r="AK195" s="17"/>
      <c r="AL195" s="17"/>
      <c r="AM195" s="17"/>
      <c r="AN195" s="17"/>
      <c r="AO195" s="17"/>
      <c r="AP195" s="17"/>
      <c r="AQ195" s="17"/>
    </row>
    <row r="196" spans="2:47" ht="15.95" hidden="1" customHeight="1" x14ac:dyDescent="0.25">
      <c r="B196" s="754">
        <v>91</v>
      </c>
      <c r="C196" s="17"/>
      <c r="D196" s="17"/>
      <c r="E196" s="17"/>
      <c r="F196" s="17"/>
      <c r="G196" s="17"/>
      <c r="H196" s="17"/>
      <c r="I196" s="17"/>
      <c r="J196" s="17"/>
      <c r="K196" s="17"/>
      <c r="L196" s="17"/>
      <c r="M196" s="17"/>
      <c r="N196" s="17"/>
      <c r="O196" s="17"/>
      <c r="P196" s="17"/>
      <c r="Q196" s="17"/>
      <c r="R196" s="17"/>
      <c r="S196" s="17"/>
      <c r="T196" s="17"/>
      <c r="U196" s="17"/>
      <c r="V196" s="17"/>
      <c r="W196" s="17"/>
      <c r="X196" s="17"/>
      <c r="Y196" s="17"/>
      <c r="Z196" s="17"/>
      <c r="AA196" s="17"/>
      <c r="AB196" s="17"/>
      <c r="AC196" s="17"/>
      <c r="AD196" s="17"/>
      <c r="AE196" s="17"/>
      <c r="AF196" s="17"/>
      <c r="AG196" s="17"/>
      <c r="AH196" s="17"/>
      <c r="AI196" s="17"/>
      <c r="AJ196" s="17"/>
      <c r="AK196" s="17"/>
      <c r="AL196" s="17"/>
      <c r="AM196" s="17"/>
      <c r="AN196" s="17"/>
      <c r="AO196" s="17"/>
      <c r="AP196" s="17"/>
      <c r="AQ196" s="17"/>
    </row>
    <row r="197" spans="2:47" ht="15.95" hidden="1" customHeight="1" x14ac:dyDescent="0.25">
      <c r="B197" s="754"/>
      <c r="C197" s="17"/>
      <c r="D197" s="17"/>
      <c r="E197" s="17"/>
      <c r="F197" s="17"/>
      <c r="G197" s="17"/>
      <c r="H197" s="17"/>
      <c r="I197" s="17"/>
      <c r="J197" s="17"/>
      <c r="K197" s="17"/>
      <c r="L197" s="17"/>
      <c r="M197" s="17"/>
      <c r="N197" s="17"/>
      <c r="O197" s="17"/>
      <c r="P197" s="17"/>
      <c r="Q197" s="17"/>
      <c r="R197" s="17"/>
      <c r="S197" s="17"/>
      <c r="T197" s="17"/>
      <c r="U197" s="17"/>
      <c r="V197" s="17"/>
      <c r="W197" s="17"/>
      <c r="X197" s="17"/>
      <c r="Y197" s="17"/>
      <c r="Z197" s="17"/>
      <c r="AA197" s="17"/>
      <c r="AB197" s="17"/>
      <c r="AC197" s="17"/>
      <c r="AD197" s="17"/>
      <c r="AE197" s="17"/>
      <c r="AF197" s="17"/>
      <c r="AG197" s="17"/>
      <c r="AH197" s="17"/>
      <c r="AI197" s="17"/>
      <c r="AJ197" s="17"/>
      <c r="AK197" s="17"/>
      <c r="AL197" s="17"/>
      <c r="AM197" s="17"/>
      <c r="AN197" s="17"/>
      <c r="AO197" s="17"/>
      <c r="AP197" s="17"/>
      <c r="AQ197" s="17"/>
    </row>
    <row r="198" spans="2:47" ht="15.95" hidden="1" customHeight="1" x14ac:dyDescent="0.25">
      <c r="B198" s="754">
        <v>92</v>
      </c>
      <c r="C198" s="17"/>
      <c r="D198" s="17"/>
      <c r="E198" s="17"/>
      <c r="F198" s="17"/>
      <c r="G198" s="17"/>
      <c r="H198" s="17"/>
      <c r="I198" s="17"/>
      <c r="J198" s="17"/>
      <c r="K198" s="17"/>
      <c r="L198" s="17"/>
      <c r="M198" s="17"/>
      <c r="N198" s="17"/>
      <c r="O198" s="17"/>
      <c r="P198" s="17"/>
      <c r="Q198" s="17"/>
      <c r="R198" s="17"/>
      <c r="S198" s="17"/>
      <c r="T198" s="17"/>
      <c r="U198" s="17"/>
      <c r="V198" s="17"/>
      <c r="W198" s="17"/>
      <c r="X198" s="17"/>
      <c r="Y198" s="17"/>
      <c r="Z198" s="17"/>
      <c r="AA198" s="17"/>
      <c r="AB198" s="17"/>
      <c r="AC198" s="17"/>
      <c r="AD198" s="17"/>
      <c r="AE198" s="17"/>
      <c r="AF198" s="17"/>
      <c r="AG198" s="17"/>
      <c r="AH198" s="17"/>
      <c r="AI198" s="17"/>
      <c r="AJ198" s="17"/>
      <c r="AK198" s="17"/>
      <c r="AL198" s="17"/>
      <c r="AM198" s="17"/>
      <c r="AN198" s="17"/>
      <c r="AO198" s="17"/>
      <c r="AP198" s="17"/>
      <c r="AQ198" s="17"/>
    </row>
    <row r="199" spans="2:47" ht="15.95" hidden="1" customHeight="1" x14ac:dyDescent="0.25">
      <c r="B199" s="754"/>
      <c r="C199" s="17"/>
      <c r="D199" s="17"/>
      <c r="E199" s="17"/>
      <c r="F199" s="17"/>
      <c r="G199" s="17"/>
      <c r="H199" s="17"/>
      <c r="I199" s="17"/>
      <c r="J199" s="17"/>
      <c r="K199" s="17"/>
      <c r="L199" s="17"/>
      <c r="M199" s="17"/>
      <c r="N199" s="17"/>
      <c r="O199" s="17"/>
      <c r="P199" s="17"/>
      <c r="Q199" s="17"/>
      <c r="R199" s="17"/>
      <c r="S199" s="17"/>
      <c r="T199" s="17"/>
      <c r="U199" s="17"/>
      <c r="V199" s="17"/>
      <c r="W199" s="17"/>
      <c r="X199" s="17"/>
      <c r="Y199" s="17"/>
      <c r="Z199" s="17"/>
      <c r="AA199" s="17"/>
      <c r="AB199" s="17"/>
      <c r="AC199" s="17"/>
      <c r="AD199" s="17"/>
      <c r="AE199" s="17"/>
      <c r="AF199" s="17"/>
      <c r="AG199" s="17"/>
      <c r="AH199" s="17"/>
      <c r="AI199" s="17"/>
      <c r="AJ199" s="17"/>
      <c r="AK199" s="17"/>
      <c r="AL199" s="17"/>
      <c r="AM199" s="17"/>
      <c r="AN199" s="17"/>
      <c r="AO199" s="17"/>
      <c r="AP199" s="17"/>
      <c r="AQ199" s="17"/>
    </row>
    <row r="200" spans="2:47" ht="15.95" customHeight="1" x14ac:dyDescent="0.25">
      <c r="B200" s="464" t="str">
        <f>FOOT1</f>
        <v>Ameren Missouri BizSavers program</v>
      </c>
      <c r="C200" s="464"/>
      <c r="D200" s="464"/>
      <c r="E200" s="464"/>
      <c r="F200" s="464"/>
      <c r="G200" s="464"/>
      <c r="H200" s="464"/>
      <c r="I200" s="464"/>
      <c r="J200" s="464"/>
      <c r="K200" s="464"/>
      <c r="L200" s="464"/>
      <c r="M200" s="537" t="str">
        <f>FOOTDISCLAIM</f>
        <v/>
      </c>
      <c r="N200" s="537"/>
      <c r="O200" s="537"/>
      <c r="P200" s="537"/>
      <c r="Q200" s="537"/>
      <c r="R200" s="537"/>
      <c r="S200" s="537"/>
      <c r="T200" s="537"/>
      <c r="U200" s="537"/>
      <c r="V200" s="537"/>
      <c r="W200" s="537"/>
      <c r="X200" s="537"/>
      <c r="Y200" s="537"/>
      <c r="Z200" s="537"/>
      <c r="AA200" s="537"/>
      <c r="AB200" s="537"/>
      <c r="AC200" s="537"/>
      <c r="AD200" s="537"/>
      <c r="AE200" s="537"/>
      <c r="AF200" s="537"/>
      <c r="AG200" s="537"/>
      <c r="AH200" s="464"/>
      <c r="AI200" s="464"/>
      <c r="AJ200" s="464"/>
      <c r="AK200" s="464"/>
      <c r="AL200" s="464"/>
      <c r="AM200" s="464"/>
      <c r="AN200" s="464"/>
      <c r="AO200" s="464"/>
      <c r="AP200" s="464"/>
      <c r="AQ200" s="464"/>
      <c r="AR200" s="465" t="str">
        <f>FOOT4</f>
        <v/>
      </c>
      <c r="AU200" s="846">
        <f>SUM(AU18:AU199)</f>
        <v>0</v>
      </c>
    </row>
    <row r="201" spans="2:47" ht="15.95" customHeight="1" x14ac:dyDescent="0.25">
      <c r="B201" s="464" t="str">
        <f>FOOT2</f>
        <v>Toll-Free 866-941-7299</v>
      </c>
      <c r="C201" s="464"/>
      <c r="D201" s="464"/>
      <c r="E201" s="464"/>
      <c r="F201" s="464"/>
      <c r="G201" s="464"/>
      <c r="H201" s="464"/>
      <c r="I201" s="464"/>
      <c r="J201" s="464"/>
      <c r="K201" s="464"/>
      <c r="L201" s="464"/>
      <c r="M201" s="537"/>
      <c r="N201" s="537"/>
      <c r="O201" s="537"/>
      <c r="P201" s="537"/>
      <c r="Q201" s="537"/>
      <c r="R201" s="537"/>
      <c r="S201" s="537"/>
      <c r="T201" s="537"/>
      <c r="U201" s="537"/>
      <c r="V201" s="537"/>
      <c r="W201" s="537"/>
      <c r="X201" s="537"/>
      <c r="Y201" s="537"/>
      <c r="Z201" s="537"/>
      <c r="AA201" s="537"/>
      <c r="AB201" s="537"/>
      <c r="AC201" s="537"/>
      <c r="AD201" s="537"/>
      <c r="AE201" s="537"/>
      <c r="AF201" s="537"/>
      <c r="AG201" s="537"/>
      <c r="AH201" s="464"/>
      <c r="AI201" s="464"/>
      <c r="AJ201" s="464"/>
      <c r="AK201" s="464"/>
      <c r="AL201" s="464"/>
      <c r="AM201" s="464"/>
      <c r="AN201" s="464"/>
      <c r="AO201" s="464"/>
      <c r="AP201" s="464"/>
      <c r="AQ201" s="464"/>
      <c r="AR201" s="465" t="str">
        <f>FOOT5</f>
        <v/>
      </c>
      <c r="AU201" s="847"/>
    </row>
    <row r="202" spans="2:47" ht="15.95" customHeight="1" x14ac:dyDescent="0.25">
      <c r="B202" s="466" t="str">
        <f>FOOT3</f>
        <v>BizSavers@ameren.com</v>
      </c>
      <c r="C202" s="464"/>
      <c r="D202" s="464"/>
      <c r="E202" s="464"/>
      <c r="F202" s="464"/>
      <c r="G202" s="464"/>
      <c r="H202" s="464"/>
      <c r="I202" s="464"/>
      <c r="J202" s="464"/>
      <c r="K202" s="464"/>
      <c r="L202" s="464"/>
      <c r="M202" s="467"/>
      <c r="N202" s="464"/>
      <c r="O202" s="464"/>
      <c r="P202" s="467"/>
      <c r="Q202" s="467"/>
      <c r="R202" s="467"/>
      <c r="S202" s="467"/>
      <c r="T202" s="467"/>
      <c r="U202" s="467"/>
      <c r="V202" s="467"/>
      <c r="W202" s="468" t="str">
        <f>VERSION</f>
        <v>EMS v2.0.0</v>
      </c>
      <c r="X202" s="467"/>
      <c r="Y202" s="467"/>
      <c r="Z202" s="467"/>
      <c r="AA202" s="467"/>
      <c r="AB202" s="467"/>
      <c r="AC202" s="467"/>
      <c r="AD202" s="467"/>
      <c r="AE202" s="464"/>
      <c r="AF202" s="464"/>
      <c r="AG202" s="464"/>
      <c r="AH202" s="464"/>
      <c r="AI202" s="464"/>
      <c r="AJ202" s="464"/>
      <c r="AK202" s="464"/>
      <c r="AL202" s="464"/>
      <c r="AM202" s="464"/>
      <c r="AN202" s="464"/>
      <c r="AO202" s="464"/>
      <c r="AP202" s="464"/>
      <c r="AQ202" s="464"/>
      <c r="AR202" s="465" t="str">
        <f>FOOT6</f>
        <v>Product of Lockheed Martin Energy</v>
      </c>
    </row>
    <row r="203" spans="2:47" ht="15" hidden="1" customHeight="1" x14ac:dyDescent="0.25"/>
    <row r="204" spans="2:47" ht="15" hidden="1" customHeight="1" x14ac:dyDescent="0.25"/>
    <row r="205" spans="2:47" ht="15" hidden="1" customHeight="1" x14ac:dyDescent="0.25"/>
  </sheetData>
  <sheetProtection algorithmName="SHA-512" hashValue="90s0Fed2afwIvJfAhzSDT0e5kNVU9A55iv8nKSVOVzc73nYT63J2gNQlgqA0WviEOQ0GbHcuI4CQEO5htxiJhg==" saltValue="m1t395LbpGxFcR9u6KWgdg==" spinCount="100000" sheet="1" objects="1" scenarios="1" selectLockedCells="1"/>
  <mergeCells count="315">
    <mergeCell ref="AI44:AJ45"/>
    <mergeCell ref="AK44:AN45"/>
    <mergeCell ref="AO44:AQ45"/>
    <mergeCell ref="AU44:AU45"/>
    <mergeCell ref="AV44:AV45"/>
    <mergeCell ref="B44:B45"/>
    <mergeCell ref="C44:M45"/>
    <mergeCell ref="N44:S45"/>
    <mergeCell ref="T44:U45"/>
    <mergeCell ref="V44:W45"/>
    <mergeCell ref="X44:AA45"/>
    <mergeCell ref="AB44:AD45"/>
    <mergeCell ref="AE44:AF45"/>
    <mergeCell ref="AG44:AH45"/>
    <mergeCell ref="AI42:AJ43"/>
    <mergeCell ref="AK42:AN43"/>
    <mergeCell ref="AO42:AQ43"/>
    <mergeCell ref="AU42:AU43"/>
    <mergeCell ref="AV42:AV43"/>
    <mergeCell ref="B40:B41"/>
    <mergeCell ref="C40:M41"/>
    <mergeCell ref="N40:S41"/>
    <mergeCell ref="T40:U41"/>
    <mergeCell ref="V40:W41"/>
    <mergeCell ref="B42:B43"/>
    <mergeCell ref="C42:M43"/>
    <mergeCell ref="N42:S43"/>
    <mergeCell ref="T42:U43"/>
    <mergeCell ref="V42:W43"/>
    <mergeCell ref="X42:AA43"/>
    <mergeCell ref="AB42:AD43"/>
    <mergeCell ref="AE42:AF43"/>
    <mergeCell ref="AG42:AH43"/>
    <mergeCell ref="X40:AA41"/>
    <mergeCell ref="AB40:AD41"/>
    <mergeCell ref="AE40:AF41"/>
    <mergeCell ref="AG40:AH41"/>
    <mergeCell ref="AI40:AJ41"/>
    <mergeCell ref="AI36:AJ37"/>
    <mergeCell ref="AK36:AN37"/>
    <mergeCell ref="AO36:AQ37"/>
    <mergeCell ref="AU36:AU37"/>
    <mergeCell ref="AV36:AV37"/>
    <mergeCell ref="AI38:AJ39"/>
    <mergeCell ref="AK38:AN39"/>
    <mergeCell ref="AO38:AQ39"/>
    <mergeCell ref="AU38:AU39"/>
    <mergeCell ref="AV38:AV39"/>
    <mergeCell ref="AK40:AN41"/>
    <mergeCell ref="AO40:AQ41"/>
    <mergeCell ref="AU40:AU41"/>
    <mergeCell ref="AV40:AV41"/>
    <mergeCell ref="B38:B39"/>
    <mergeCell ref="C38:M39"/>
    <mergeCell ref="N38:S39"/>
    <mergeCell ref="T38:U39"/>
    <mergeCell ref="V38:W39"/>
    <mergeCell ref="X38:AA39"/>
    <mergeCell ref="AB38:AD39"/>
    <mergeCell ref="AE38:AF39"/>
    <mergeCell ref="AG38:AH39"/>
    <mergeCell ref="B36:B37"/>
    <mergeCell ref="C36:M37"/>
    <mergeCell ref="N36:S37"/>
    <mergeCell ref="T36:U37"/>
    <mergeCell ref="V36:W37"/>
    <mergeCell ref="X36:AA37"/>
    <mergeCell ref="AB36:AD37"/>
    <mergeCell ref="AE36:AF37"/>
    <mergeCell ref="AG36:AH37"/>
    <mergeCell ref="M200:AG201"/>
    <mergeCell ref="AG20:AH21"/>
    <mergeCell ref="AI20:AJ21"/>
    <mergeCell ref="AI16:AJ17"/>
    <mergeCell ref="AK16:AN17"/>
    <mergeCell ref="AO16:AQ17"/>
    <mergeCell ref="AU200:AU201"/>
    <mergeCell ref="AU26:AU27"/>
    <mergeCell ref="AU28:AU29"/>
    <mergeCell ref="AU30:AU31"/>
    <mergeCell ref="AU32:AU33"/>
    <mergeCell ref="AU34:AU35"/>
    <mergeCell ref="AK34:AN35"/>
    <mergeCell ref="AO34:AQ35"/>
    <mergeCell ref="AE16:AF17"/>
    <mergeCell ref="AG16:AH17"/>
    <mergeCell ref="AB24:AD25"/>
    <mergeCell ref="AE24:AF25"/>
    <mergeCell ref="N34:S35"/>
    <mergeCell ref="T34:U35"/>
    <mergeCell ref="V34:W35"/>
    <mergeCell ref="X34:AA35"/>
    <mergeCell ref="V20:W21"/>
    <mergeCell ref="AB16:AD17"/>
    <mergeCell ref="B20:B21"/>
    <mergeCell ref="B22:B23"/>
    <mergeCell ref="B24:B25"/>
    <mergeCell ref="B26:B27"/>
    <mergeCell ref="B28:B29"/>
    <mergeCell ref="B30:B31"/>
    <mergeCell ref="B32:B33"/>
    <mergeCell ref="B34:B35"/>
    <mergeCell ref="AU16:AU17"/>
    <mergeCell ref="AU18:AU19"/>
    <mergeCell ref="AU20:AU21"/>
    <mergeCell ref="AU22:AU23"/>
    <mergeCell ref="AU24:AU25"/>
    <mergeCell ref="B18:B19"/>
    <mergeCell ref="C20:M21"/>
    <mergeCell ref="C26:M27"/>
    <mergeCell ref="AG32:AH33"/>
    <mergeCell ref="X20:AA21"/>
    <mergeCell ref="V26:W27"/>
    <mergeCell ref="X26:AA27"/>
    <mergeCell ref="AI34:AJ35"/>
    <mergeCell ref="AO18:AQ19"/>
    <mergeCell ref="AB20:AD21"/>
    <mergeCell ref="AE20:AF21"/>
    <mergeCell ref="B64:B65"/>
    <mergeCell ref="B46:B47"/>
    <mergeCell ref="B48:B49"/>
    <mergeCell ref="B50:B51"/>
    <mergeCell ref="B52:B53"/>
    <mergeCell ref="B54:B55"/>
    <mergeCell ref="B56:B57"/>
    <mergeCell ref="B58:B59"/>
    <mergeCell ref="B60:B61"/>
    <mergeCell ref="B62:B63"/>
    <mergeCell ref="B88:B89"/>
    <mergeCell ref="B66:B67"/>
    <mergeCell ref="B68:B69"/>
    <mergeCell ref="B70:B71"/>
    <mergeCell ref="B72:B73"/>
    <mergeCell ref="B74:B75"/>
    <mergeCell ref="B76:B77"/>
    <mergeCell ref="B78:B79"/>
    <mergeCell ref="B80:B81"/>
    <mergeCell ref="B82:B83"/>
    <mergeCell ref="B84:B85"/>
    <mergeCell ref="B86:B87"/>
    <mergeCell ref="B112:B113"/>
    <mergeCell ref="B90:B91"/>
    <mergeCell ref="B92:B93"/>
    <mergeCell ref="B94:B95"/>
    <mergeCell ref="B96:B97"/>
    <mergeCell ref="B98:B99"/>
    <mergeCell ref="B100:B101"/>
    <mergeCell ref="B102:B103"/>
    <mergeCell ref="B104:B105"/>
    <mergeCell ref="B106:B107"/>
    <mergeCell ref="B108:B109"/>
    <mergeCell ref="B110:B111"/>
    <mergeCell ref="B152:B153"/>
    <mergeCell ref="B154:B155"/>
    <mergeCell ref="B156:B157"/>
    <mergeCell ref="B158:B159"/>
    <mergeCell ref="B136:B137"/>
    <mergeCell ref="B114:B115"/>
    <mergeCell ref="B116:B117"/>
    <mergeCell ref="B118:B119"/>
    <mergeCell ref="B120:B121"/>
    <mergeCell ref="B122:B123"/>
    <mergeCell ref="B124:B125"/>
    <mergeCell ref="B126:B127"/>
    <mergeCell ref="B128:B129"/>
    <mergeCell ref="B130:B131"/>
    <mergeCell ref="B132:B133"/>
    <mergeCell ref="B134:B135"/>
    <mergeCell ref="B144:B145"/>
    <mergeCell ref="B146:B147"/>
    <mergeCell ref="B148:B149"/>
    <mergeCell ref="B150:B151"/>
    <mergeCell ref="B198:B199"/>
    <mergeCell ref="B186:B187"/>
    <mergeCell ref="B188:B189"/>
    <mergeCell ref="B190:B191"/>
    <mergeCell ref="B192:B193"/>
    <mergeCell ref="B194:B195"/>
    <mergeCell ref="B196:B197"/>
    <mergeCell ref="B184:B185"/>
    <mergeCell ref="AE32:AF33"/>
    <mergeCell ref="B180:B181"/>
    <mergeCell ref="B182:B183"/>
    <mergeCell ref="B160:B161"/>
    <mergeCell ref="B138:B139"/>
    <mergeCell ref="B140:B141"/>
    <mergeCell ref="B162:B163"/>
    <mergeCell ref="B164:B165"/>
    <mergeCell ref="B166:B167"/>
    <mergeCell ref="B168:B169"/>
    <mergeCell ref="B170:B171"/>
    <mergeCell ref="B172:B173"/>
    <mergeCell ref="B174:B175"/>
    <mergeCell ref="B176:B177"/>
    <mergeCell ref="B178:B179"/>
    <mergeCell ref="B142:B143"/>
    <mergeCell ref="AQ1:AR1"/>
    <mergeCell ref="AQ2:AR3"/>
    <mergeCell ref="R9:AD10"/>
    <mergeCell ref="Z11:AC11"/>
    <mergeCell ref="R12:U13"/>
    <mergeCell ref="V12:Y13"/>
    <mergeCell ref="Z12:AC13"/>
    <mergeCell ref="R11:U11"/>
    <mergeCell ref="V11:Y11"/>
    <mergeCell ref="AH1:AK1"/>
    <mergeCell ref="AL1:AP1"/>
    <mergeCell ref="AH2:AK3"/>
    <mergeCell ref="AL2:AP3"/>
    <mergeCell ref="AB34:AD35"/>
    <mergeCell ref="AE34:AF35"/>
    <mergeCell ref="AG34:AH35"/>
    <mergeCell ref="N20:S21"/>
    <mergeCell ref="T20:U21"/>
    <mergeCell ref="N26:S27"/>
    <mergeCell ref="T26:U27"/>
    <mergeCell ref="AV16:AV17"/>
    <mergeCell ref="AV18:AV19"/>
    <mergeCell ref="AK24:AN25"/>
    <mergeCell ref="AO26:AQ27"/>
    <mergeCell ref="AB26:AD27"/>
    <mergeCell ref="AE26:AF27"/>
    <mergeCell ref="AG26:AH27"/>
    <mergeCell ref="AI26:AJ27"/>
    <mergeCell ref="AK26:AN27"/>
    <mergeCell ref="AB22:AD23"/>
    <mergeCell ref="AE22:AF23"/>
    <mergeCell ref="AG22:AH23"/>
    <mergeCell ref="AI22:AJ23"/>
    <mergeCell ref="AK22:AN23"/>
    <mergeCell ref="AE18:AF19"/>
    <mergeCell ref="AG18:AH19"/>
    <mergeCell ref="AI18:AJ19"/>
    <mergeCell ref="AK18:AN19"/>
    <mergeCell ref="AB18:AD19"/>
    <mergeCell ref="AV20:AV21"/>
    <mergeCell ref="AV26:AV27"/>
    <mergeCell ref="AK20:AN21"/>
    <mergeCell ref="AO20:AQ21"/>
    <mergeCell ref="AO22:AQ23"/>
    <mergeCell ref="AU14:AU15"/>
    <mergeCell ref="AV14:AV15"/>
    <mergeCell ref="AK14:AN15"/>
    <mergeCell ref="AO14:AQ15"/>
    <mergeCell ref="B16:B17"/>
    <mergeCell ref="C16:M17"/>
    <mergeCell ref="N16:S17"/>
    <mergeCell ref="T16:U17"/>
    <mergeCell ref="V16:W17"/>
    <mergeCell ref="X16:AA17"/>
    <mergeCell ref="C18:M19"/>
    <mergeCell ref="N18:S19"/>
    <mergeCell ref="T18:U19"/>
    <mergeCell ref="V18:W19"/>
    <mergeCell ref="X18:AA19"/>
    <mergeCell ref="C14:M15"/>
    <mergeCell ref="N14:S15"/>
    <mergeCell ref="T14:U15"/>
    <mergeCell ref="V14:W15"/>
    <mergeCell ref="X14:AA15"/>
    <mergeCell ref="AB14:AD15"/>
    <mergeCell ref="AE14:AF15"/>
    <mergeCell ref="AG14:AH15"/>
    <mergeCell ref="AI14:AJ15"/>
    <mergeCell ref="AI28:AJ29"/>
    <mergeCell ref="C22:M23"/>
    <mergeCell ref="N22:S23"/>
    <mergeCell ref="T22:U23"/>
    <mergeCell ref="V22:W23"/>
    <mergeCell ref="X22:AA23"/>
    <mergeCell ref="AV22:AV23"/>
    <mergeCell ref="C24:M25"/>
    <mergeCell ref="N24:S25"/>
    <mergeCell ref="T24:U25"/>
    <mergeCell ref="V24:W25"/>
    <mergeCell ref="X24:AA25"/>
    <mergeCell ref="AV24:AV25"/>
    <mergeCell ref="AG24:AH25"/>
    <mergeCell ref="AI24:AJ25"/>
    <mergeCell ref="AO24:AQ25"/>
    <mergeCell ref="AK28:AN29"/>
    <mergeCell ref="AO28:AQ29"/>
    <mergeCell ref="AB32:AD33"/>
    <mergeCell ref="C28:M29"/>
    <mergeCell ref="N28:S29"/>
    <mergeCell ref="T28:U29"/>
    <mergeCell ref="V28:W29"/>
    <mergeCell ref="X28:AA29"/>
    <mergeCell ref="AB28:AD29"/>
    <mergeCell ref="AE28:AF29"/>
    <mergeCell ref="AG28:AH29"/>
    <mergeCell ref="C34:M35"/>
    <mergeCell ref="AV28:AV29"/>
    <mergeCell ref="AV34:AV35"/>
    <mergeCell ref="AK30:AN31"/>
    <mergeCell ref="AO30:AQ31"/>
    <mergeCell ref="AV30:AV31"/>
    <mergeCell ref="C32:M33"/>
    <mergeCell ref="N32:S33"/>
    <mergeCell ref="T32:U33"/>
    <mergeCell ref="V32:W33"/>
    <mergeCell ref="X32:AA33"/>
    <mergeCell ref="AI32:AJ33"/>
    <mergeCell ref="AK32:AN33"/>
    <mergeCell ref="AO32:AQ33"/>
    <mergeCell ref="AV32:AV33"/>
    <mergeCell ref="C30:M31"/>
    <mergeCell ref="N30:S31"/>
    <mergeCell ref="T30:U31"/>
    <mergeCell ref="V30:W31"/>
    <mergeCell ref="X30:AA31"/>
    <mergeCell ref="AB30:AD31"/>
    <mergeCell ref="AE30:AF31"/>
    <mergeCell ref="AG30:AH31"/>
    <mergeCell ref="AI30:AJ31"/>
  </mergeCells>
  <conditionalFormatting sqref="AQ2:AR3">
    <cfRule type="cellIs" dxfId="215" priority="3" operator="equal">
      <formula>1</formula>
    </cfRule>
    <cfRule type="cellIs" dxfId="214" priority="4" operator="between">
      <formula>0.51</formula>
      <formula>0.99</formula>
    </cfRule>
    <cfRule type="cellIs" dxfId="213" priority="5" operator="lessThanOrEqual">
      <formula>0.5</formula>
    </cfRule>
  </conditionalFormatting>
  <conditionalFormatting sqref="AH2 AL2">
    <cfRule type="expression" dxfId="212" priority="1">
      <formula>PROJSTATUS=PROJSTATELI</formula>
    </cfRule>
    <cfRule type="expression" dxfId="211" priority="2">
      <formula>PROJSTATUS=PROJSTATREVIEW</formula>
    </cfRule>
    <cfRule type="expression" dxfId="210" priority="6">
      <formula>PROJSTATUS=PROJSTATPREAPPROVE</formula>
    </cfRule>
    <cfRule type="expression" dxfId="209" priority="7">
      <formula>PROJSTATUS=PROJSTATSTANDARD</formula>
    </cfRule>
    <cfRule type="expression" dxfId="208" priority="8">
      <formula>PROJSTATUS=PROJSTATEXP</formula>
    </cfRule>
  </conditionalFormatting>
  <dataValidations count="3">
    <dataValidation type="decimal" allowBlank="1" showInputMessage="1" showErrorMessage="1" error="Please enter a numerical value" prompt="Reference the &quot;Unit of Measure&quot; column to ensure you enter the correct value based on unit type." sqref="V16:W45">
      <formula1>0</formula1>
      <formula2>99999</formula2>
    </dataValidation>
    <dataValidation type="decimal" allowBlank="1" showInputMessage="1" showErrorMessage="1" error="Please enter a numerical value" sqref="AE16:AH45">
      <formula1>0</formula1>
      <formula2>999999</formula2>
    </dataValidation>
    <dataValidation type="list" allowBlank="1" showInputMessage="1" showErrorMessage="1" sqref="C16:M45">
      <formula1>PMEMOTOREFF1</formula1>
    </dataValidation>
  </dataValidations>
  <hyperlinks>
    <hyperlink ref="B202" r:id="rId1" display="NIPSCO.Savings@LMCO.com"/>
  </hyperlinks>
  <pageMargins left="0.25" right="0.25" top="0.25" bottom="0.25" header="0.25" footer="0.25"/>
  <pageSetup scale="41" fitToHeight="0" orientation="landscape" r:id="rId2"/>
  <drawing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pageSetUpPr fitToPage="1"/>
  </sheetPr>
  <dimension ref="A1:BZ202"/>
  <sheetViews>
    <sheetView showGridLines="0" showRowColHeaders="0" zoomScale="85" zoomScaleNormal="85" workbookViewId="0">
      <selection activeCell="AU4" sqref="AU4:AY14"/>
    </sheetView>
  </sheetViews>
  <sheetFormatPr defaultColWidth="0" defaultRowHeight="0" customHeight="1" zeroHeight="1" x14ac:dyDescent="0.25"/>
  <cols>
    <col min="1" max="46" width="4.7109375" customWidth="1"/>
    <col min="47" max="58" width="9.140625" hidden="1" customWidth="1"/>
    <col min="59" max="78" width="9.140625" customWidth="1"/>
    <col min="79" max="16384" width="9.140625" hidden="1"/>
  </cols>
  <sheetData>
    <row r="1" spans="2:58" ht="15.95" customHeight="1" x14ac:dyDescent="0.25">
      <c r="AH1" s="63"/>
      <c r="AI1" s="65"/>
      <c r="AJ1" s="66"/>
      <c r="AL1" s="63"/>
      <c r="AM1" s="63"/>
      <c r="AN1" s="63"/>
      <c r="AO1" s="63"/>
      <c r="AQ1" s="63"/>
      <c r="AR1" s="66"/>
    </row>
    <row r="2" spans="2:58" ht="15.95" customHeight="1" x14ac:dyDescent="0.25">
      <c r="AH2" s="682" t="s">
        <v>520</v>
      </c>
      <c r="AI2" s="682"/>
      <c r="AJ2" s="682"/>
      <c r="AL2" s="683" t="s">
        <v>521</v>
      </c>
      <c r="AM2" s="683"/>
      <c r="AN2" s="683"/>
      <c r="AO2" s="683"/>
      <c r="AQ2" s="682" t="s">
        <v>529</v>
      </c>
      <c r="AR2" s="682"/>
    </row>
    <row r="3" spans="2:58" ht="15.95" customHeight="1" x14ac:dyDescent="0.25">
      <c r="AH3" s="855" t="str">
        <f ca="1">INCENSTATUS</f>
        <v>---</v>
      </c>
      <c r="AI3" s="856"/>
      <c r="AJ3" s="857"/>
      <c r="AL3" s="861" t="str">
        <f ca="1">PROJSTATUS</f>
        <v>Enter EMS Information</v>
      </c>
      <c r="AM3" s="862"/>
      <c r="AN3" s="862"/>
      <c r="AO3" s="863"/>
      <c r="AQ3" s="867">
        <f ca="1">PROGRESSSTATUS</f>
        <v>0</v>
      </c>
      <c r="AR3" s="868"/>
    </row>
    <row r="4" spans="2:58" ht="15.95" customHeight="1" x14ac:dyDescent="0.25">
      <c r="AH4" s="858"/>
      <c r="AI4" s="859"/>
      <c r="AJ4" s="860"/>
      <c r="AL4" s="864"/>
      <c r="AM4" s="865"/>
      <c r="AN4" s="865"/>
      <c r="AO4" s="866"/>
      <c r="AQ4" s="869"/>
      <c r="AR4" s="870"/>
    </row>
    <row r="5" spans="2:58" ht="15.95" customHeight="1" x14ac:dyDescent="0.25"/>
    <row r="6" spans="2:58" ht="15.95" customHeight="1" x14ac:dyDescent="0.25"/>
    <row r="7" spans="2:58" ht="15.95" customHeight="1" x14ac:dyDescent="0.25"/>
    <row r="8" spans="2:58" ht="15.95" customHeight="1" x14ac:dyDescent="0.25"/>
    <row r="9" spans="2:58" s="67" customFormat="1" ht="15.95" customHeight="1" x14ac:dyDescent="0.25">
      <c r="B9" s="145"/>
      <c r="C9" s="145"/>
      <c r="D9" s="145"/>
      <c r="E9" s="145"/>
      <c r="F9" s="145"/>
      <c r="G9" s="145"/>
      <c r="H9" s="145"/>
      <c r="I9" s="145"/>
      <c r="J9" s="145"/>
      <c r="K9" s="145"/>
      <c r="L9" s="145"/>
      <c r="M9" s="145"/>
      <c r="N9" s="145"/>
      <c r="O9" s="145"/>
      <c r="P9" s="145"/>
      <c r="Q9" s="145"/>
      <c r="R9" s="756" t="str">
        <f>CONCATENATE(M3S7," ","Summary")</f>
        <v>M3S7 Summary</v>
      </c>
      <c r="S9" s="756"/>
      <c r="T9" s="756"/>
      <c r="U9" s="756"/>
      <c r="V9" s="756"/>
      <c r="W9" s="756"/>
      <c r="X9" s="756"/>
      <c r="Y9" s="756"/>
      <c r="Z9" s="756"/>
      <c r="AA9" s="756"/>
      <c r="AB9" s="756"/>
      <c r="AC9" s="756"/>
      <c r="AD9" s="756"/>
      <c r="AE9" s="145"/>
      <c r="AF9" s="145"/>
      <c r="AG9" s="145"/>
      <c r="AH9" s="145"/>
      <c r="AI9" s="145"/>
      <c r="AJ9" s="145"/>
      <c r="AK9" s="145"/>
      <c r="AL9" s="145"/>
      <c r="AM9" s="145"/>
      <c r="AN9" s="145"/>
      <c r="AO9" s="145"/>
      <c r="AP9" s="145"/>
      <c r="AQ9" s="145"/>
      <c r="AR9" s="145"/>
      <c r="AU9"/>
      <c r="AV9"/>
      <c r="AW9"/>
      <c r="AX9"/>
      <c r="AY9"/>
    </row>
    <row r="10" spans="2:58" ht="15.95" customHeight="1" x14ac:dyDescent="0.25">
      <c r="B10" s="145"/>
      <c r="C10" s="145"/>
      <c r="D10" s="145"/>
      <c r="E10" s="145"/>
      <c r="F10" s="145"/>
      <c r="G10" s="145"/>
      <c r="H10" s="145"/>
      <c r="I10" s="145"/>
      <c r="J10" s="145"/>
      <c r="K10" s="145"/>
      <c r="L10" s="145"/>
      <c r="M10" s="145"/>
      <c r="N10" s="145"/>
      <c r="O10" s="145"/>
      <c r="P10" s="145"/>
      <c r="Q10" s="145"/>
      <c r="R10" s="756"/>
      <c r="S10" s="756"/>
      <c r="T10" s="756"/>
      <c r="U10" s="756"/>
      <c r="V10" s="756"/>
      <c r="W10" s="756"/>
      <c r="X10" s="756"/>
      <c r="Y10" s="756"/>
      <c r="Z10" s="756"/>
      <c r="AA10" s="756"/>
      <c r="AB10" s="756"/>
      <c r="AC10" s="756"/>
      <c r="AD10" s="756"/>
      <c r="AE10" s="145"/>
      <c r="AF10" s="145"/>
      <c r="AG10" s="145"/>
      <c r="AH10" s="145"/>
      <c r="AI10" s="145"/>
      <c r="AJ10" s="145"/>
      <c r="AK10" s="145"/>
      <c r="AL10" s="145"/>
      <c r="AM10" s="145"/>
      <c r="AN10" s="145"/>
      <c r="AO10" s="145"/>
      <c r="AP10" s="145"/>
      <c r="AQ10" s="145"/>
      <c r="AR10" s="145"/>
    </row>
    <row r="11" spans="2:58" ht="15.95" customHeight="1" x14ac:dyDescent="0.25">
      <c r="B11" s="145"/>
      <c r="C11" s="145"/>
      <c r="D11" s="145"/>
      <c r="E11" s="145"/>
      <c r="F11" s="145"/>
      <c r="G11" s="145"/>
      <c r="H11" s="145"/>
      <c r="I11" s="145"/>
      <c r="J11" s="145"/>
      <c r="K11" s="145"/>
      <c r="L11" s="145"/>
      <c r="M11" s="145"/>
      <c r="N11" s="145"/>
      <c r="O11" s="145"/>
      <c r="P11" s="145"/>
      <c r="Q11" s="145"/>
      <c r="R11" s="871" t="s">
        <v>69</v>
      </c>
      <c r="S11" s="871"/>
      <c r="T11" s="871"/>
      <c r="U11" s="871"/>
      <c r="V11" s="871" t="s">
        <v>70</v>
      </c>
      <c r="W11" s="871"/>
      <c r="X11" s="871"/>
      <c r="Y11" s="871"/>
      <c r="Z11" s="871" t="s">
        <v>239</v>
      </c>
      <c r="AA11" s="871"/>
      <c r="AB11" s="871"/>
      <c r="AC11" s="871"/>
      <c r="AD11" s="871"/>
      <c r="AE11" s="145"/>
      <c r="AF11" s="145"/>
      <c r="AG11" s="145"/>
      <c r="AH11" s="145"/>
      <c r="AI11" s="145"/>
      <c r="AJ11" s="145"/>
      <c r="AK11" s="145"/>
      <c r="AL11" s="145"/>
      <c r="AM11" s="145"/>
      <c r="AN11" s="145"/>
      <c r="AO11" s="145"/>
      <c r="AP11" s="145"/>
      <c r="AQ11" s="145"/>
      <c r="AR11" s="145"/>
    </row>
    <row r="12" spans="2:58" ht="15.95" customHeight="1" x14ac:dyDescent="0.25">
      <c r="B12" s="145"/>
      <c r="C12" s="145"/>
      <c r="D12" s="145"/>
      <c r="E12" s="145"/>
      <c r="F12" s="145"/>
      <c r="G12" s="145"/>
      <c r="H12" s="145"/>
      <c r="I12" s="145"/>
      <c r="J12" s="145"/>
      <c r="K12" s="145"/>
      <c r="L12" s="145"/>
      <c r="M12" s="145"/>
      <c r="N12" s="145"/>
      <c r="O12" s="145"/>
      <c r="P12" s="145"/>
      <c r="Q12" s="145"/>
      <c r="R12" s="854">
        <f>SUM(AO16:AQ199)</f>
        <v>0</v>
      </c>
      <c r="S12" s="854"/>
      <c r="T12" s="854"/>
      <c r="U12" s="854"/>
      <c r="V12" s="854">
        <f>AU200</f>
        <v>0</v>
      </c>
      <c r="W12" s="854"/>
      <c r="X12" s="854"/>
      <c r="Y12" s="854"/>
      <c r="Z12" s="872">
        <f>SUM(AK16:AN199)</f>
        <v>0</v>
      </c>
      <c r="AA12" s="872"/>
      <c r="AB12" s="872"/>
      <c r="AC12" s="872"/>
      <c r="AD12" s="872"/>
      <c r="AE12" s="145"/>
      <c r="AF12" s="145"/>
      <c r="AG12" s="145"/>
      <c r="AH12" s="145"/>
      <c r="AI12" s="145"/>
      <c r="AJ12" s="145"/>
      <c r="AK12" s="145"/>
      <c r="AL12" s="145"/>
      <c r="AM12" s="145"/>
      <c r="AN12" s="145"/>
      <c r="AO12" s="145"/>
      <c r="AP12" s="145"/>
      <c r="AQ12" s="145"/>
      <c r="AR12" s="145"/>
    </row>
    <row r="13" spans="2:58" s="67" customFormat="1" ht="15.95" customHeight="1" x14ac:dyDescent="0.25">
      <c r="B13" s="145"/>
      <c r="C13" s="145"/>
      <c r="D13" s="145"/>
      <c r="E13" s="145"/>
      <c r="F13" s="145"/>
      <c r="G13" s="145"/>
      <c r="H13" s="145"/>
      <c r="I13" s="145"/>
      <c r="J13" s="145"/>
      <c r="K13" s="145"/>
      <c r="L13" s="145"/>
      <c r="M13" s="145"/>
      <c r="N13" s="145"/>
      <c r="O13" s="145"/>
      <c r="P13" s="145"/>
      <c r="Q13" s="145"/>
      <c r="R13" s="205"/>
      <c r="S13" s="205"/>
      <c r="T13" s="205"/>
      <c r="U13" s="205"/>
      <c r="V13" s="205"/>
      <c r="W13" s="205"/>
      <c r="X13" s="205"/>
      <c r="Y13" s="205"/>
      <c r="Z13" s="206"/>
      <c r="AA13" s="206"/>
      <c r="AB13" s="206"/>
      <c r="AC13" s="206"/>
      <c r="AD13" s="206"/>
      <c r="AE13" s="145"/>
      <c r="AF13" s="145"/>
      <c r="AG13" s="145"/>
      <c r="AH13" s="145"/>
      <c r="AI13" s="145"/>
      <c r="AJ13" s="145"/>
      <c r="AK13" s="145"/>
      <c r="AL13" s="145"/>
      <c r="AM13" s="145"/>
      <c r="AN13" s="145"/>
      <c r="AO13" s="145"/>
      <c r="AP13" s="145"/>
      <c r="AQ13" s="145"/>
      <c r="AR13" s="145"/>
      <c r="AU13"/>
      <c r="AV13"/>
      <c r="AW13"/>
      <c r="AX13"/>
      <c r="AY13"/>
    </row>
    <row r="14" spans="2:58" ht="15.95" customHeight="1" x14ac:dyDescent="0.25">
      <c r="B14" s="145"/>
      <c r="C14" s="145"/>
      <c r="D14" s="145"/>
      <c r="E14" s="145"/>
      <c r="F14" s="145"/>
      <c r="G14" s="145"/>
      <c r="H14" s="145"/>
      <c r="I14" s="145"/>
      <c r="J14" s="145"/>
      <c r="K14" s="145"/>
      <c r="L14" s="145"/>
      <c r="M14" s="145"/>
      <c r="N14" s="145"/>
      <c r="O14" s="145"/>
      <c r="P14" s="145"/>
      <c r="Q14" s="145"/>
      <c r="R14" s="67"/>
      <c r="S14" s="67"/>
      <c r="T14" s="67"/>
      <c r="U14" s="67"/>
      <c r="V14" s="67"/>
      <c r="W14" s="67"/>
      <c r="X14" s="67"/>
      <c r="Y14" s="67"/>
      <c r="Z14" s="67"/>
      <c r="AA14" s="67"/>
      <c r="AB14" s="67"/>
      <c r="AC14" s="67"/>
      <c r="AD14" s="67"/>
      <c r="AE14" s="145"/>
      <c r="AF14" s="145"/>
      <c r="AG14" s="145"/>
      <c r="AH14" s="145"/>
      <c r="AI14" s="145"/>
      <c r="AJ14" s="145"/>
      <c r="AK14" s="145"/>
      <c r="AL14" s="145"/>
      <c r="AM14" s="145"/>
      <c r="AN14" s="145"/>
      <c r="AO14" s="145"/>
      <c r="AP14" s="145"/>
      <c r="AQ14" s="145"/>
      <c r="AR14" s="145"/>
      <c r="AS14" s="67"/>
      <c r="AT14" s="67"/>
      <c r="AZ14" s="67"/>
      <c r="BA14" s="67"/>
      <c r="BB14" s="67"/>
      <c r="BC14" s="67"/>
      <c r="BD14" s="67"/>
      <c r="BE14" s="67"/>
      <c r="BF14" s="67"/>
    </row>
    <row r="15" spans="2:58" ht="15.95" customHeight="1" x14ac:dyDescent="0.25"/>
    <row r="16" spans="2:58" ht="15.95" customHeight="1" x14ac:dyDescent="0.25"/>
    <row r="17" ht="15.95" customHeight="1" x14ac:dyDescent="0.25"/>
    <row r="18" ht="15.95" customHeight="1" x14ac:dyDescent="0.25"/>
    <row r="19" ht="15.95" customHeight="1" x14ac:dyDescent="0.25"/>
    <row r="20" ht="15.95" customHeight="1" x14ac:dyDescent="0.25"/>
    <row r="21" ht="15.95" customHeight="1" x14ac:dyDescent="0.25"/>
    <row r="22" ht="15.95" customHeight="1" x14ac:dyDescent="0.25"/>
    <row r="23" ht="15.95" customHeight="1" x14ac:dyDescent="0.25"/>
    <row r="24" ht="15.95" customHeight="1" x14ac:dyDescent="0.25"/>
    <row r="25" ht="15.95" customHeight="1" x14ac:dyDescent="0.25"/>
    <row r="26" ht="15.95" customHeight="1" x14ac:dyDescent="0.25"/>
    <row r="27" ht="15.95" customHeight="1" x14ac:dyDescent="0.25"/>
    <row r="28" ht="15.95" customHeight="1" x14ac:dyDescent="0.25"/>
    <row r="29" ht="15.95" customHeight="1" x14ac:dyDescent="0.25"/>
    <row r="30" ht="15.95" customHeight="1" x14ac:dyDescent="0.25"/>
    <row r="31" ht="15.95" customHeight="1" x14ac:dyDescent="0.25"/>
    <row r="32" ht="15.95" customHeight="1" x14ac:dyDescent="0.25"/>
    <row r="33" spans="2:58" ht="15.95" customHeight="1" x14ac:dyDescent="0.25"/>
    <row r="34" spans="2:58" ht="15.95" customHeight="1" x14ac:dyDescent="0.25"/>
    <row r="35" spans="2:58" ht="15.95" customHeight="1" x14ac:dyDescent="0.25"/>
    <row r="36" spans="2:58" ht="15.95" customHeight="1" x14ac:dyDescent="0.25"/>
    <row r="37" spans="2:58" ht="15.95" customHeight="1" x14ac:dyDescent="0.25"/>
    <row r="38" spans="2:58" ht="15.95" customHeight="1" x14ac:dyDescent="0.25"/>
    <row r="39" spans="2:58" ht="15.95" customHeight="1" x14ac:dyDescent="0.25"/>
    <row r="40" spans="2:58" ht="15.95" customHeight="1" x14ac:dyDescent="0.25"/>
    <row r="41" spans="2:58" ht="15.95" customHeight="1" x14ac:dyDescent="0.25"/>
    <row r="42" spans="2:58" ht="15.95" customHeight="1" x14ac:dyDescent="0.25"/>
    <row r="43" spans="2:58" ht="15.95" customHeight="1" x14ac:dyDescent="0.25"/>
    <row r="44" spans="2:58" ht="15.95" customHeight="1" x14ac:dyDescent="0.25"/>
    <row r="45" spans="2:58" ht="15.95" customHeight="1" x14ac:dyDescent="0.25"/>
    <row r="46" spans="2:58" ht="15.95" hidden="1" customHeight="1" x14ac:dyDescent="0.25">
      <c r="B46" s="845">
        <v>15</v>
      </c>
      <c r="C46" s="813"/>
      <c r="D46" s="814"/>
      <c r="E46" s="814"/>
      <c r="F46" s="814"/>
      <c r="G46" s="814"/>
      <c r="H46" s="814"/>
      <c r="I46" s="814"/>
      <c r="J46" s="814"/>
      <c r="K46" s="814"/>
      <c r="L46" s="814"/>
      <c r="M46" s="815"/>
      <c r="N46" s="819" t="str">
        <f>IF(C46="","",INDEX(PMGHVAC[Base Desc 1],MATCH(C46,PMGHVAC[Eff Desc 1],0)))</f>
        <v/>
      </c>
      <c r="O46" s="820"/>
      <c r="P46" s="820"/>
      <c r="Q46" s="820"/>
      <c r="R46" s="820"/>
      <c r="S46" s="821"/>
      <c r="T46" s="825" t="str">
        <f>IF(C46="","",INDEX(PMGHVAC[Unit],MATCH(C46,PMGHVAC[Eff Desc 1],0)))</f>
        <v/>
      </c>
      <c r="U46" s="826"/>
      <c r="V46" s="829"/>
      <c r="W46" s="830"/>
      <c r="X46" s="813"/>
      <c r="Y46" s="814"/>
      <c r="Z46" s="814"/>
      <c r="AA46" s="815"/>
      <c r="AB46" s="813"/>
      <c r="AC46" s="814"/>
      <c r="AD46" s="815"/>
      <c r="AE46" s="833"/>
      <c r="AF46" s="834"/>
      <c r="AG46" s="833"/>
      <c r="AH46" s="834"/>
      <c r="AI46" s="807" t="str">
        <f>IF(C46="","",INDEX(PMGHVAC[Inc Rate Unit],MATCH(C46,PMGHVAC[Eff Desc 1],0)))</f>
        <v/>
      </c>
      <c r="AJ46" s="809"/>
      <c r="AK46" s="848" t="str">
        <f>IF(OR(C46="",V46="",X46="",AB46="",AE46="",AG46=""),"",ROUND(V46*INDEX(PMGHVAC[Savings per Unit therms],MATCH(C46,PMGHVAC[Eff Desc 1],0)),0))</f>
        <v/>
      </c>
      <c r="AL46" s="849"/>
      <c r="AM46" s="849"/>
      <c r="AN46" s="850"/>
      <c r="AO46" s="807" t="str">
        <f>IF(OR(C46="",V46="",X46="",AB46="",AE46="",AG46=""),"",MIN(AU46,ROUND(V46*AI46,2)))</f>
        <v/>
      </c>
      <c r="AP46" s="808"/>
      <c r="AQ46" s="809"/>
      <c r="AR46" s="145"/>
      <c r="AS46" s="67"/>
      <c r="AT46" s="67"/>
      <c r="AU46" s="740" t="str">
        <f>IF(OR(I46="",Q46="",S46="",U46="",Y46="",AB46="",AE46="",AG46=""),"",(ROUND((AE46+AG46)*S46,2)))</f>
        <v/>
      </c>
      <c r="AV46" s="67"/>
      <c r="AW46" s="67"/>
      <c r="AX46" s="67"/>
      <c r="AY46" s="67"/>
      <c r="AZ46" s="67"/>
      <c r="BA46" s="67"/>
      <c r="BB46" s="67"/>
      <c r="BC46" s="67"/>
      <c r="BD46" s="67"/>
      <c r="BE46" s="67"/>
      <c r="BF46" s="67"/>
    </row>
    <row r="47" spans="2:58" ht="15.95" hidden="1" customHeight="1" x14ac:dyDescent="0.25">
      <c r="B47" s="845"/>
      <c r="C47" s="816"/>
      <c r="D47" s="817"/>
      <c r="E47" s="817"/>
      <c r="F47" s="817"/>
      <c r="G47" s="817"/>
      <c r="H47" s="817"/>
      <c r="I47" s="817"/>
      <c r="J47" s="817"/>
      <c r="K47" s="817"/>
      <c r="L47" s="817"/>
      <c r="M47" s="818"/>
      <c r="N47" s="822"/>
      <c r="O47" s="823"/>
      <c r="P47" s="823"/>
      <c r="Q47" s="823"/>
      <c r="R47" s="823"/>
      <c r="S47" s="824"/>
      <c r="T47" s="827"/>
      <c r="U47" s="828"/>
      <c r="V47" s="831"/>
      <c r="W47" s="832"/>
      <c r="X47" s="816"/>
      <c r="Y47" s="817"/>
      <c r="Z47" s="817"/>
      <c r="AA47" s="818"/>
      <c r="AB47" s="816"/>
      <c r="AC47" s="817"/>
      <c r="AD47" s="818"/>
      <c r="AE47" s="835"/>
      <c r="AF47" s="836"/>
      <c r="AG47" s="835"/>
      <c r="AH47" s="836"/>
      <c r="AI47" s="810"/>
      <c r="AJ47" s="812"/>
      <c r="AK47" s="851"/>
      <c r="AL47" s="852"/>
      <c r="AM47" s="852"/>
      <c r="AN47" s="853"/>
      <c r="AO47" s="810"/>
      <c r="AP47" s="811"/>
      <c r="AQ47" s="812"/>
      <c r="AR47" s="145"/>
      <c r="AS47" s="67"/>
      <c r="AT47" s="67"/>
      <c r="AU47" s="702"/>
      <c r="AV47" s="67"/>
      <c r="AW47" s="67"/>
      <c r="AX47" s="67"/>
      <c r="AY47" s="67"/>
      <c r="AZ47" s="67"/>
      <c r="BA47" s="67"/>
      <c r="BB47" s="67"/>
      <c r="BC47" s="67"/>
      <c r="BD47" s="67"/>
      <c r="BE47" s="67"/>
      <c r="BF47" s="67"/>
    </row>
    <row r="48" spans="2:58" ht="15.95" hidden="1" customHeight="1" x14ac:dyDescent="0.25">
      <c r="B48" s="754">
        <v>17</v>
      </c>
      <c r="C48" s="17"/>
      <c r="D48" s="17"/>
      <c r="E48" s="17"/>
      <c r="F48" s="17"/>
      <c r="G48" s="17"/>
      <c r="H48" s="17"/>
      <c r="I48" s="17"/>
      <c r="J48" s="17"/>
      <c r="K48" s="17"/>
      <c r="L48" s="17"/>
      <c r="M48" s="17"/>
      <c r="N48" s="17"/>
      <c r="O48" s="17"/>
      <c r="P48" s="17"/>
      <c r="Q48" s="17"/>
      <c r="R48" s="17"/>
      <c r="S48" s="17"/>
      <c r="T48" s="17"/>
      <c r="U48" s="17"/>
      <c r="V48" s="17"/>
      <c r="W48" s="17"/>
      <c r="X48" s="17"/>
      <c r="Y48" s="17"/>
      <c r="Z48" s="17"/>
      <c r="AA48" s="17"/>
      <c r="AB48" s="17"/>
      <c r="AC48" s="17"/>
      <c r="AD48" s="17"/>
      <c r="AE48" s="17"/>
      <c r="AF48" s="17"/>
      <c r="AG48" s="17"/>
      <c r="AH48" s="17"/>
      <c r="AI48" s="17"/>
      <c r="AJ48" s="17"/>
      <c r="AK48" s="17"/>
      <c r="AL48" s="17"/>
      <c r="AM48" s="17"/>
      <c r="AN48" s="17"/>
      <c r="AO48" s="17"/>
      <c r="AP48" s="17"/>
      <c r="AQ48" s="17"/>
    </row>
    <row r="49" spans="2:43" ht="15.95" hidden="1" customHeight="1" x14ac:dyDescent="0.25">
      <c r="B49" s="754"/>
      <c r="C49" s="17"/>
      <c r="D49" s="17"/>
      <c r="E49" s="17"/>
      <c r="F49" s="17"/>
      <c r="G49" s="17"/>
      <c r="H49" s="17"/>
      <c r="I49" s="17"/>
      <c r="J49" s="17"/>
      <c r="K49" s="17"/>
      <c r="L49" s="17"/>
      <c r="M49" s="17"/>
      <c r="N49" s="17"/>
      <c r="O49" s="17"/>
      <c r="P49" s="17"/>
      <c r="Q49" s="17"/>
      <c r="R49" s="17"/>
      <c r="S49" s="17"/>
      <c r="T49" s="17"/>
      <c r="U49" s="17"/>
      <c r="V49" s="17"/>
      <c r="W49" s="17"/>
      <c r="X49" s="17"/>
      <c r="Y49" s="17"/>
      <c r="Z49" s="17"/>
      <c r="AA49" s="17"/>
      <c r="AB49" s="17"/>
      <c r="AC49" s="17"/>
      <c r="AD49" s="17"/>
      <c r="AE49" s="17"/>
      <c r="AF49" s="17"/>
      <c r="AG49" s="17"/>
      <c r="AH49" s="17"/>
      <c r="AI49" s="17"/>
      <c r="AJ49" s="17"/>
      <c r="AK49" s="17"/>
      <c r="AL49" s="17"/>
      <c r="AM49" s="17"/>
      <c r="AN49" s="17"/>
      <c r="AO49" s="17"/>
      <c r="AP49" s="17"/>
      <c r="AQ49" s="17"/>
    </row>
    <row r="50" spans="2:43" ht="15.95" hidden="1" customHeight="1" x14ac:dyDescent="0.25">
      <c r="B50" s="754">
        <v>18</v>
      </c>
      <c r="C50" s="17"/>
      <c r="D50" s="17"/>
      <c r="E50" s="17"/>
      <c r="F50" s="17"/>
      <c r="G50" s="17"/>
      <c r="H50" s="17"/>
      <c r="I50" s="17"/>
      <c r="J50" s="17"/>
      <c r="K50" s="17"/>
      <c r="L50" s="17"/>
      <c r="M50" s="17"/>
      <c r="N50" s="17"/>
      <c r="O50" s="17"/>
      <c r="P50" s="17"/>
      <c r="Q50" s="17"/>
      <c r="R50" s="17"/>
      <c r="S50" s="17"/>
      <c r="T50" s="17"/>
      <c r="U50" s="17"/>
      <c r="V50" s="17"/>
      <c r="W50" s="17"/>
      <c r="X50" s="17"/>
      <c r="Y50" s="17"/>
      <c r="Z50" s="17"/>
      <c r="AA50" s="17"/>
      <c r="AB50" s="17"/>
      <c r="AC50" s="17"/>
      <c r="AD50" s="17"/>
      <c r="AE50" s="17"/>
      <c r="AF50" s="17"/>
      <c r="AG50" s="17"/>
      <c r="AH50" s="17"/>
      <c r="AI50" s="17"/>
      <c r="AJ50" s="17"/>
      <c r="AK50" s="17"/>
      <c r="AL50" s="17"/>
      <c r="AM50" s="17"/>
      <c r="AN50" s="17"/>
      <c r="AO50" s="17"/>
      <c r="AP50" s="17"/>
      <c r="AQ50" s="17"/>
    </row>
    <row r="51" spans="2:43" ht="15.95" hidden="1" customHeight="1" x14ac:dyDescent="0.25">
      <c r="B51" s="754"/>
      <c r="C51" s="17"/>
      <c r="D51" s="17"/>
      <c r="E51" s="17"/>
      <c r="F51" s="17"/>
      <c r="G51" s="17"/>
      <c r="H51" s="17"/>
      <c r="I51" s="17"/>
      <c r="J51" s="17"/>
      <c r="K51" s="17"/>
      <c r="L51" s="17"/>
      <c r="M51" s="17"/>
      <c r="N51" s="17"/>
      <c r="O51" s="17"/>
      <c r="P51" s="17"/>
      <c r="Q51" s="17"/>
      <c r="R51" s="17"/>
      <c r="S51" s="17"/>
      <c r="T51" s="17"/>
      <c r="U51" s="17"/>
      <c r="V51" s="17"/>
      <c r="W51" s="17"/>
      <c r="X51" s="17"/>
      <c r="Y51" s="17"/>
      <c r="Z51" s="17"/>
      <c r="AA51" s="17"/>
      <c r="AB51" s="17"/>
      <c r="AC51" s="17"/>
      <c r="AD51" s="17"/>
      <c r="AE51" s="17"/>
      <c r="AF51" s="17"/>
      <c r="AG51" s="17"/>
      <c r="AH51" s="17"/>
      <c r="AI51" s="17"/>
      <c r="AJ51" s="17"/>
      <c r="AK51" s="17"/>
      <c r="AL51" s="17"/>
      <c r="AM51" s="17"/>
      <c r="AN51" s="17"/>
      <c r="AO51" s="17"/>
      <c r="AP51" s="17"/>
      <c r="AQ51" s="17"/>
    </row>
    <row r="52" spans="2:43" ht="15.95" hidden="1" customHeight="1" x14ac:dyDescent="0.25">
      <c r="B52" s="754">
        <v>19</v>
      </c>
      <c r="C52" s="17"/>
      <c r="D52" s="17"/>
      <c r="E52" s="17"/>
      <c r="F52" s="17"/>
      <c r="G52" s="17"/>
      <c r="H52" s="17"/>
      <c r="I52" s="17"/>
      <c r="J52" s="17"/>
      <c r="K52" s="17"/>
      <c r="L52" s="17"/>
      <c r="M52" s="17"/>
      <c r="N52" s="17"/>
      <c r="O52" s="17"/>
      <c r="P52" s="17"/>
      <c r="Q52" s="17"/>
      <c r="R52" s="17"/>
      <c r="S52" s="17"/>
      <c r="T52" s="17"/>
      <c r="U52" s="17"/>
      <c r="V52" s="17"/>
      <c r="W52" s="17"/>
      <c r="X52" s="17"/>
      <c r="Y52" s="17"/>
      <c r="Z52" s="17"/>
      <c r="AA52" s="17"/>
      <c r="AB52" s="17"/>
      <c r="AC52" s="17"/>
      <c r="AD52" s="17"/>
      <c r="AE52" s="17"/>
      <c r="AF52" s="17"/>
      <c r="AG52" s="17"/>
      <c r="AH52" s="17"/>
      <c r="AI52" s="17"/>
      <c r="AJ52" s="17"/>
      <c r="AK52" s="17"/>
      <c r="AL52" s="17"/>
      <c r="AM52" s="17"/>
      <c r="AN52" s="17"/>
      <c r="AO52" s="17"/>
      <c r="AP52" s="17"/>
      <c r="AQ52" s="17"/>
    </row>
    <row r="53" spans="2:43" ht="15.95" hidden="1" customHeight="1" x14ac:dyDescent="0.25">
      <c r="B53" s="754"/>
      <c r="C53" s="17"/>
      <c r="D53" s="17"/>
      <c r="E53" s="17"/>
      <c r="F53" s="17"/>
      <c r="G53" s="17"/>
      <c r="H53" s="17"/>
      <c r="I53" s="17"/>
      <c r="J53" s="17"/>
      <c r="K53" s="17"/>
      <c r="L53" s="17"/>
      <c r="M53" s="17"/>
      <c r="N53" s="17"/>
      <c r="O53" s="17"/>
      <c r="P53" s="17"/>
      <c r="Q53" s="17"/>
      <c r="R53" s="17"/>
      <c r="S53" s="17"/>
      <c r="T53" s="17"/>
      <c r="U53" s="17"/>
      <c r="V53" s="17"/>
      <c r="W53" s="17"/>
      <c r="X53" s="17"/>
      <c r="Y53" s="17"/>
      <c r="Z53" s="17"/>
      <c r="AA53" s="17"/>
      <c r="AB53" s="17"/>
      <c r="AC53" s="17"/>
      <c r="AD53" s="17"/>
      <c r="AE53" s="17"/>
      <c r="AF53" s="17"/>
      <c r="AG53" s="17"/>
      <c r="AH53" s="17"/>
      <c r="AI53" s="17"/>
      <c r="AJ53" s="17"/>
      <c r="AK53" s="17"/>
      <c r="AL53" s="17"/>
      <c r="AM53" s="17"/>
      <c r="AN53" s="17"/>
      <c r="AO53" s="17"/>
      <c r="AP53" s="17"/>
      <c r="AQ53" s="17"/>
    </row>
    <row r="54" spans="2:43" ht="15.95" hidden="1" customHeight="1" x14ac:dyDescent="0.25">
      <c r="B54" s="754">
        <v>20</v>
      </c>
      <c r="C54" s="17"/>
      <c r="D54" s="17"/>
      <c r="E54" s="17"/>
      <c r="F54" s="17"/>
      <c r="G54" s="17"/>
      <c r="H54" s="17"/>
      <c r="I54" s="17"/>
      <c r="J54" s="17"/>
      <c r="K54" s="17"/>
      <c r="L54" s="17"/>
      <c r="M54" s="17"/>
      <c r="N54" s="17"/>
      <c r="O54" s="17"/>
      <c r="P54" s="17"/>
      <c r="Q54" s="17"/>
      <c r="R54" s="17"/>
      <c r="S54" s="17"/>
      <c r="T54" s="17"/>
      <c r="U54" s="17"/>
      <c r="V54" s="17"/>
      <c r="W54" s="17"/>
      <c r="X54" s="17"/>
      <c r="Y54" s="17"/>
      <c r="Z54" s="17"/>
      <c r="AA54" s="17"/>
      <c r="AB54" s="17"/>
      <c r="AC54" s="17"/>
      <c r="AD54" s="17"/>
      <c r="AE54" s="17"/>
      <c r="AF54" s="17"/>
      <c r="AG54" s="17"/>
      <c r="AH54" s="17"/>
      <c r="AI54" s="17"/>
      <c r="AJ54" s="17"/>
      <c r="AK54" s="17"/>
      <c r="AL54" s="17"/>
      <c r="AM54" s="17"/>
      <c r="AN54" s="17"/>
      <c r="AO54" s="17"/>
      <c r="AP54" s="17"/>
      <c r="AQ54" s="17"/>
    </row>
    <row r="55" spans="2:43" ht="15.95" hidden="1" customHeight="1" x14ac:dyDescent="0.25">
      <c r="B55" s="754"/>
      <c r="C55" s="17"/>
      <c r="D55" s="17"/>
      <c r="E55" s="17"/>
      <c r="F55" s="17"/>
      <c r="G55" s="17"/>
      <c r="H55" s="17"/>
      <c r="I55" s="17"/>
      <c r="J55" s="17"/>
      <c r="K55" s="17"/>
      <c r="L55" s="17"/>
      <c r="M55" s="17"/>
      <c r="N55" s="17"/>
      <c r="O55" s="17"/>
      <c r="P55" s="17"/>
      <c r="Q55" s="17"/>
      <c r="R55" s="17"/>
      <c r="S55" s="17"/>
      <c r="T55" s="17"/>
      <c r="U55" s="17"/>
      <c r="V55" s="17"/>
      <c r="W55" s="17"/>
      <c r="X55" s="17"/>
      <c r="Y55" s="17"/>
      <c r="Z55" s="17"/>
      <c r="AA55" s="17"/>
      <c r="AB55" s="17"/>
      <c r="AC55" s="17"/>
      <c r="AD55" s="17"/>
      <c r="AE55" s="17"/>
      <c r="AF55" s="17"/>
      <c r="AG55" s="17"/>
      <c r="AH55" s="17"/>
      <c r="AI55" s="17"/>
      <c r="AJ55" s="17"/>
      <c r="AK55" s="17"/>
      <c r="AL55" s="17"/>
      <c r="AM55" s="17"/>
      <c r="AN55" s="17"/>
      <c r="AO55" s="17"/>
      <c r="AP55" s="17"/>
      <c r="AQ55" s="17"/>
    </row>
    <row r="56" spans="2:43" ht="15.95" hidden="1" customHeight="1" x14ac:dyDescent="0.25">
      <c r="B56" s="754">
        <v>21</v>
      </c>
      <c r="C56" s="17"/>
      <c r="D56" s="17"/>
      <c r="E56" s="17"/>
      <c r="F56" s="17"/>
      <c r="G56" s="17"/>
      <c r="H56" s="17"/>
      <c r="I56" s="17"/>
      <c r="J56" s="17"/>
      <c r="K56" s="17"/>
      <c r="L56" s="17"/>
      <c r="M56" s="17"/>
      <c r="N56" s="17"/>
      <c r="O56" s="17"/>
      <c r="P56" s="17"/>
      <c r="Q56" s="17"/>
      <c r="R56" s="17"/>
      <c r="S56" s="17"/>
      <c r="T56" s="17"/>
      <c r="U56" s="17"/>
      <c r="V56" s="17"/>
      <c r="W56" s="17"/>
      <c r="X56" s="17"/>
      <c r="Y56" s="17"/>
      <c r="Z56" s="17"/>
      <c r="AA56" s="17"/>
      <c r="AB56" s="17"/>
      <c r="AC56" s="17"/>
      <c r="AD56" s="17"/>
      <c r="AE56" s="17"/>
      <c r="AF56" s="17"/>
      <c r="AG56" s="17"/>
      <c r="AH56" s="17"/>
      <c r="AI56" s="17"/>
      <c r="AJ56" s="17"/>
      <c r="AK56" s="17"/>
      <c r="AL56" s="17"/>
      <c r="AM56" s="17"/>
      <c r="AN56" s="17"/>
      <c r="AO56" s="17"/>
      <c r="AP56" s="17"/>
      <c r="AQ56" s="17"/>
    </row>
    <row r="57" spans="2:43" ht="15.95" hidden="1" customHeight="1" x14ac:dyDescent="0.25">
      <c r="B57" s="754"/>
      <c r="C57" s="17"/>
      <c r="D57" s="17"/>
      <c r="E57" s="17"/>
      <c r="F57" s="17"/>
      <c r="G57" s="17"/>
      <c r="H57" s="17"/>
      <c r="I57" s="17"/>
      <c r="J57" s="17"/>
      <c r="K57" s="17"/>
      <c r="L57" s="17"/>
      <c r="M57" s="17"/>
      <c r="N57" s="17"/>
      <c r="O57" s="17"/>
      <c r="P57" s="17"/>
      <c r="Q57" s="17"/>
      <c r="R57" s="17"/>
      <c r="S57" s="17"/>
      <c r="T57" s="17"/>
      <c r="U57" s="17"/>
      <c r="V57" s="17"/>
      <c r="W57" s="17"/>
      <c r="X57" s="17"/>
      <c r="Y57" s="17"/>
      <c r="Z57" s="17"/>
      <c r="AA57" s="17"/>
      <c r="AB57" s="17"/>
      <c r="AC57" s="17"/>
      <c r="AD57" s="17"/>
      <c r="AE57" s="17"/>
      <c r="AF57" s="17"/>
      <c r="AG57" s="17"/>
      <c r="AH57" s="17"/>
      <c r="AI57" s="17"/>
      <c r="AJ57" s="17"/>
      <c r="AK57" s="17"/>
      <c r="AL57" s="17"/>
      <c r="AM57" s="17"/>
      <c r="AN57" s="17"/>
      <c r="AO57" s="17"/>
      <c r="AP57" s="17"/>
      <c r="AQ57" s="17"/>
    </row>
    <row r="58" spans="2:43" ht="15.95" hidden="1" customHeight="1" x14ac:dyDescent="0.25">
      <c r="B58" s="754">
        <v>22</v>
      </c>
      <c r="C58" s="17"/>
      <c r="D58" s="17"/>
      <c r="E58" s="17"/>
      <c r="F58" s="17"/>
      <c r="G58" s="17"/>
      <c r="H58" s="17"/>
      <c r="I58" s="17"/>
      <c r="J58" s="17"/>
      <c r="K58" s="17"/>
      <c r="L58" s="17"/>
      <c r="M58" s="17"/>
      <c r="N58" s="17"/>
      <c r="O58" s="17"/>
      <c r="P58" s="17"/>
      <c r="Q58" s="17"/>
      <c r="R58" s="17"/>
      <c r="S58" s="17"/>
      <c r="T58" s="17"/>
      <c r="U58" s="17"/>
      <c r="V58" s="17"/>
      <c r="W58" s="17"/>
      <c r="X58" s="17"/>
      <c r="Y58" s="17"/>
      <c r="Z58" s="17"/>
      <c r="AA58" s="17"/>
      <c r="AB58" s="17"/>
      <c r="AC58" s="17"/>
      <c r="AD58" s="17"/>
      <c r="AE58" s="17"/>
      <c r="AF58" s="17"/>
      <c r="AG58" s="17"/>
      <c r="AH58" s="17"/>
      <c r="AI58" s="17"/>
      <c r="AJ58" s="17"/>
      <c r="AK58" s="17"/>
      <c r="AL58" s="17"/>
      <c r="AM58" s="17"/>
      <c r="AN58" s="17"/>
      <c r="AO58" s="17"/>
      <c r="AP58" s="17"/>
      <c r="AQ58" s="17"/>
    </row>
    <row r="59" spans="2:43" ht="15.95" hidden="1" customHeight="1" x14ac:dyDescent="0.25">
      <c r="B59" s="754"/>
      <c r="C59" s="17"/>
      <c r="D59" s="17"/>
      <c r="E59" s="17"/>
      <c r="F59" s="17"/>
      <c r="G59" s="17"/>
      <c r="H59" s="17"/>
      <c r="I59" s="17"/>
      <c r="J59" s="17"/>
      <c r="K59" s="17"/>
      <c r="L59" s="17"/>
      <c r="M59" s="17"/>
      <c r="N59" s="17"/>
      <c r="O59" s="17"/>
      <c r="P59" s="17"/>
      <c r="Q59" s="17"/>
      <c r="R59" s="17"/>
      <c r="S59" s="17"/>
      <c r="T59" s="17"/>
      <c r="U59" s="17"/>
      <c r="V59" s="17"/>
      <c r="W59" s="17"/>
      <c r="X59" s="17"/>
      <c r="Y59" s="17"/>
      <c r="Z59" s="17"/>
      <c r="AA59" s="17"/>
      <c r="AB59" s="17"/>
      <c r="AC59" s="17"/>
      <c r="AD59" s="17"/>
      <c r="AE59" s="17"/>
      <c r="AF59" s="17"/>
      <c r="AG59" s="17"/>
      <c r="AH59" s="17"/>
      <c r="AI59" s="17"/>
      <c r="AJ59" s="17"/>
      <c r="AK59" s="17"/>
      <c r="AL59" s="17"/>
      <c r="AM59" s="17"/>
      <c r="AN59" s="17"/>
      <c r="AO59" s="17"/>
      <c r="AP59" s="17"/>
      <c r="AQ59" s="17"/>
    </row>
    <row r="60" spans="2:43" ht="15.95" hidden="1" customHeight="1" x14ac:dyDescent="0.25">
      <c r="B60" s="754">
        <v>23</v>
      </c>
      <c r="C60" s="17"/>
      <c r="D60" s="17"/>
      <c r="E60" s="17"/>
      <c r="F60" s="17"/>
      <c r="G60" s="17"/>
      <c r="H60" s="17"/>
      <c r="I60" s="17"/>
      <c r="J60" s="17"/>
      <c r="K60" s="17"/>
      <c r="L60" s="17"/>
      <c r="M60" s="17"/>
      <c r="N60" s="17"/>
      <c r="O60" s="17"/>
      <c r="P60" s="17"/>
      <c r="Q60" s="17"/>
      <c r="R60" s="17"/>
      <c r="S60" s="17"/>
      <c r="T60" s="17"/>
      <c r="U60" s="17"/>
      <c r="V60" s="17"/>
      <c r="W60" s="17"/>
      <c r="X60" s="17"/>
      <c r="Y60" s="17"/>
      <c r="Z60" s="17"/>
      <c r="AA60" s="17"/>
      <c r="AB60" s="17"/>
      <c r="AC60" s="17"/>
      <c r="AD60" s="17"/>
      <c r="AE60" s="17"/>
      <c r="AF60" s="17"/>
      <c r="AG60" s="17"/>
      <c r="AH60" s="17"/>
      <c r="AI60" s="17"/>
      <c r="AJ60" s="17"/>
      <c r="AK60" s="17"/>
      <c r="AL60" s="17"/>
      <c r="AM60" s="17"/>
      <c r="AN60" s="17"/>
      <c r="AO60" s="17"/>
      <c r="AP60" s="17"/>
      <c r="AQ60" s="17"/>
    </row>
    <row r="61" spans="2:43" ht="15.95" hidden="1" customHeight="1" x14ac:dyDescent="0.25">
      <c r="B61" s="754"/>
      <c r="C61" s="17"/>
      <c r="D61" s="17"/>
      <c r="E61" s="17"/>
      <c r="F61" s="17"/>
      <c r="G61" s="17"/>
      <c r="H61" s="17"/>
      <c r="I61" s="17"/>
      <c r="J61" s="17"/>
      <c r="K61" s="17"/>
      <c r="L61" s="17"/>
      <c r="M61" s="17"/>
      <c r="N61" s="17"/>
      <c r="O61" s="17"/>
      <c r="P61" s="17"/>
      <c r="Q61" s="17"/>
      <c r="R61" s="17"/>
      <c r="S61" s="17"/>
      <c r="T61" s="17"/>
      <c r="U61" s="17"/>
      <c r="V61" s="17"/>
      <c r="W61" s="17"/>
      <c r="X61" s="17"/>
      <c r="Y61" s="17"/>
      <c r="Z61" s="17"/>
      <c r="AA61" s="17"/>
      <c r="AB61" s="17"/>
      <c r="AC61" s="17"/>
      <c r="AD61" s="17"/>
      <c r="AE61" s="17"/>
      <c r="AF61" s="17"/>
      <c r="AG61" s="17"/>
      <c r="AH61" s="17"/>
      <c r="AI61" s="17"/>
      <c r="AJ61" s="17"/>
      <c r="AK61" s="17"/>
      <c r="AL61" s="17"/>
      <c r="AM61" s="17"/>
      <c r="AN61" s="17"/>
      <c r="AO61" s="17"/>
      <c r="AP61" s="17"/>
      <c r="AQ61" s="17"/>
    </row>
    <row r="62" spans="2:43" ht="15.95" hidden="1" customHeight="1" x14ac:dyDescent="0.25">
      <c r="B62" s="754">
        <v>24</v>
      </c>
      <c r="C62" s="17"/>
      <c r="D62" s="17"/>
      <c r="E62" s="17"/>
      <c r="F62" s="17"/>
      <c r="G62" s="17"/>
      <c r="H62" s="17"/>
      <c r="I62" s="17"/>
      <c r="J62" s="17"/>
      <c r="K62" s="17"/>
      <c r="L62" s="17"/>
      <c r="M62" s="17"/>
      <c r="N62" s="17"/>
      <c r="O62" s="17"/>
      <c r="P62" s="17"/>
      <c r="Q62" s="17"/>
      <c r="R62" s="17"/>
      <c r="S62" s="17"/>
      <c r="T62" s="17"/>
      <c r="U62" s="17"/>
      <c r="V62" s="17"/>
      <c r="W62" s="17"/>
      <c r="X62" s="17"/>
      <c r="Y62" s="17"/>
      <c r="Z62" s="17"/>
      <c r="AA62" s="17"/>
      <c r="AB62" s="17"/>
      <c r="AC62" s="17"/>
      <c r="AD62" s="17"/>
      <c r="AE62" s="17"/>
      <c r="AF62" s="17"/>
      <c r="AG62" s="17"/>
      <c r="AH62" s="17"/>
      <c r="AI62" s="17"/>
      <c r="AJ62" s="17"/>
      <c r="AK62" s="17"/>
      <c r="AL62" s="17"/>
      <c r="AM62" s="17"/>
      <c r="AN62" s="17"/>
      <c r="AO62" s="17"/>
      <c r="AP62" s="17"/>
      <c r="AQ62" s="17"/>
    </row>
    <row r="63" spans="2:43" ht="15.95" hidden="1" customHeight="1" x14ac:dyDescent="0.25">
      <c r="B63" s="754"/>
      <c r="C63" s="17"/>
      <c r="D63" s="17"/>
      <c r="E63" s="17"/>
      <c r="F63" s="17"/>
      <c r="G63" s="17"/>
      <c r="H63" s="17"/>
      <c r="I63" s="17"/>
      <c r="J63" s="17"/>
      <c r="K63" s="17"/>
      <c r="L63" s="17"/>
      <c r="M63" s="17"/>
      <c r="N63" s="17"/>
      <c r="O63" s="17"/>
      <c r="P63" s="17"/>
      <c r="Q63" s="17"/>
      <c r="R63" s="17"/>
      <c r="S63" s="17"/>
      <c r="T63" s="17"/>
      <c r="U63" s="17"/>
      <c r="V63" s="17"/>
      <c r="W63" s="17"/>
      <c r="X63" s="17"/>
      <c r="Y63" s="17"/>
      <c r="Z63" s="17"/>
      <c r="AA63" s="17"/>
      <c r="AB63" s="17"/>
      <c r="AC63" s="17"/>
      <c r="AD63" s="17"/>
      <c r="AE63" s="17"/>
      <c r="AF63" s="17"/>
      <c r="AG63" s="17"/>
      <c r="AH63" s="17"/>
      <c r="AI63" s="17"/>
      <c r="AJ63" s="17"/>
      <c r="AK63" s="17"/>
      <c r="AL63" s="17"/>
      <c r="AM63" s="17"/>
      <c r="AN63" s="17"/>
      <c r="AO63" s="17"/>
      <c r="AP63" s="17"/>
      <c r="AQ63" s="17"/>
    </row>
    <row r="64" spans="2:43" ht="15.95" hidden="1" customHeight="1" x14ac:dyDescent="0.25">
      <c r="B64" s="754">
        <v>25</v>
      </c>
      <c r="C64" s="17"/>
      <c r="D64" s="17"/>
      <c r="E64" s="17"/>
      <c r="F64" s="17"/>
      <c r="G64" s="17"/>
      <c r="H64" s="17"/>
      <c r="I64" s="17"/>
      <c r="J64" s="17"/>
      <c r="K64" s="17"/>
      <c r="L64" s="17"/>
      <c r="M64" s="17"/>
      <c r="N64" s="17"/>
      <c r="O64" s="17"/>
      <c r="P64" s="17"/>
      <c r="Q64" s="17"/>
      <c r="R64" s="17"/>
      <c r="S64" s="17"/>
      <c r="T64" s="17"/>
      <c r="U64" s="17"/>
      <c r="V64" s="17"/>
      <c r="W64" s="17"/>
      <c r="X64" s="17"/>
      <c r="Y64" s="17"/>
      <c r="Z64" s="17"/>
      <c r="AA64" s="17"/>
      <c r="AB64" s="17"/>
      <c r="AC64" s="17"/>
      <c r="AD64" s="17"/>
      <c r="AE64" s="17"/>
      <c r="AF64" s="17"/>
      <c r="AG64" s="17"/>
      <c r="AH64" s="17"/>
      <c r="AI64" s="17"/>
      <c r="AJ64" s="17"/>
      <c r="AK64" s="17"/>
      <c r="AL64" s="17"/>
      <c r="AM64" s="17"/>
      <c r="AN64" s="17"/>
      <c r="AO64" s="17"/>
      <c r="AP64" s="17"/>
      <c r="AQ64" s="17"/>
    </row>
    <row r="65" spans="2:43" ht="15.95" hidden="1" customHeight="1" x14ac:dyDescent="0.25">
      <c r="B65" s="754"/>
      <c r="C65" s="17"/>
      <c r="D65" s="17"/>
      <c r="E65" s="17"/>
      <c r="F65" s="17"/>
      <c r="G65" s="17"/>
      <c r="H65" s="17"/>
      <c r="I65" s="17"/>
      <c r="J65" s="17"/>
      <c r="K65" s="17"/>
      <c r="L65" s="17"/>
      <c r="M65" s="17"/>
      <c r="N65" s="17"/>
      <c r="O65" s="17"/>
      <c r="P65" s="17"/>
      <c r="Q65" s="17"/>
      <c r="R65" s="17"/>
      <c r="S65" s="17"/>
      <c r="T65" s="17"/>
      <c r="U65" s="17"/>
      <c r="V65" s="17"/>
      <c r="W65" s="17"/>
      <c r="X65" s="17"/>
      <c r="Y65" s="17"/>
      <c r="Z65" s="17"/>
      <c r="AA65" s="17"/>
      <c r="AB65" s="17"/>
      <c r="AC65" s="17"/>
      <c r="AD65" s="17"/>
      <c r="AE65" s="17"/>
      <c r="AF65" s="17"/>
      <c r="AG65" s="17"/>
      <c r="AH65" s="17"/>
      <c r="AI65" s="17"/>
      <c r="AJ65" s="17"/>
      <c r="AK65" s="17"/>
      <c r="AL65" s="17"/>
      <c r="AM65" s="17"/>
      <c r="AN65" s="17"/>
      <c r="AO65" s="17"/>
      <c r="AP65" s="17"/>
      <c r="AQ65" s="17"/>
    </row>
    <row r="66" spans="2:43" ht="15.95" hidden="1" customHeight="1" x14ac:dyDescent="0.25">
      <c r="B66" s="754">
        <v>26</v>
      </c>
      <c r="C66" s="17"/>
      <c r="D66" s="17"/>
      <c r="E66" s="17"/>
      <c r="F66" s="17"/>
      <c r="G66" s="17"/>
      <c r="H66" s="17"/>
      <c r="I66" s="17"/>
      <c r="J66" s="17"/>
      <c r="K66" s="17"/>
      <c r="L66" s="17"/>
      <c r="M66" s="17"/>
      <c r="N66" s="17"/>
      <c r="O66" s="17"/>
      <c r="P66" s="17"/>
      <c r="Q66" s="17"/>
      <c r="R66" s="17"/>
      <c r="S66" s="17"/>
      <c r="T66" s="17"/>
      <c r="U66" s="17"/>
      <c r="V66" s="17"/>
      <c r="W66" s="17"/>
      <c r="X66" s="17"/>
      <c r="Y66" s="17"/>
      <c r="Z66" s="17"/>
      <c r="AA66" s="17"/>
      <c r="AB66" s="17"/>
      <c r="AC66" s="17"/>
      <c r="AD66" s="17"/>
      <c r="AE66" s="17"/>
      <c r="AF66" s="17"/>
      <c r="AG66" s="17"/>
      <c r="AH66" s="17"/>
      <c r="AI66" s="17"/>
      <c r="AJ66" s="17"/>
      <c r="AK66" s="17"/>
      <c r="AL66" s="17"/>
      <c r="AM66" s="17"/>
      <c r="AN66" s="17"/>
      <c r="AO66" s="17"/>
      <c r="AP66" s="17"/>
      <c r="AQ66" s="17"/>
    </row>
    <row r="67" spans="2:43" ht="15.95" hidden="1" customHeight="1" x14ac:dyDescent="0.25">
      <c r="B67" s="754"/>
      <c r="C67" s="17"/>
      <c r="D67" s="17"/>
      <c r="E67" s="17"/>
      <c r="F67" s="17"/>
      <c r="G67" s="17"/>
      <c r="H67" s="17"/>
      <c r="I67" s="17"/>
      <c r="J67" s="17"/>
      <c r="K67" s="17"/>
      <c r="L67" s="17"/>
      <c r="M67" s="17"/>
      <c r="N67" s="17"/>
      <c r="O67" s="17"/>
      <c r="P67" s="17"/>
      <c r="Q67" s="17"/>
      <c r="R67" s="17"/>
      <c r="S67" s="17"/>
      <c r="T67" s="17"/>
      <c r="U67" s="17"/>
      <c r="V67" s="17"/>
      <c r="W67" s="17"/>
      <c r="X67" s="17"/>
      <c r="Y67" s="17"/>
      <c r="Z67" s="17"/>
      <c r="AA67" s="17"/>
      <c r="AB67" s="17"/>
      <c r="AC67" s="17"/>
      <c r="AD67" s="17"/>
      <c r="AE67" s="17"/>
      <c r="AF67" s="17"/>
      <c r="AG67" s="17"/>
      <c r="AH67" s="17"/>
      <c r="AI67" s="17"/>
      <c r="AJ67" s="17"/>
      <c r="AK67" s="17"/>
      <c r="AL67" s="17"/>
      <c r="AM67" s="17"/>
      <c r="AN67" s="17"/>
      <c r="AO67" s="17"/>
      <c r="AP67" s="17"/>
      <c r="AQ67" s="17"/>
    </row>
    <row r="68" spans="2:43" ht="15.95" hidden="1" customHeight="1" x14ac:dyDescent="0.25">
      <c r="B68" s="754">
        <v>27</v>
      </c>
      <c r="C68" s="17"/>
      <c r="D68" s="17"/>
      <c r="E68" s="17"/>
      <c r="F68" s="17"/>
      <c r="G68" s="17"/>
      <c r="H68" s="17"/>
      <c r="I68" s="17"/>
      <c r="J68" s="17"/>
      <c r="K68" s="17"/>
      <c r="L68" s="17"/>
      <c r="M68" s="17"/>
      <c r="N68" s="17"/>
      <c r="O68" s="17"/>
      <c r="P68" s="17"/>
      <c r="Q68" s="17"/>
      <c r="R68" s="17"/>
      <c r="S68" s="17"/>
      <c r="T68" s="17"/>
      <c r="U68" s="17"/>
      <c r="V68" s="17"/>
      <c r="W68" s="17"/>
      <c r="X68" s="17"/>
      <c r="Y68" s="17"/>
      <c r="Z68" s="17"/>
      <c r="AA68" s="17"/>
      <c r="AB68" s="17"/>
      <c r="AC68" s="17"/>
      <c r="AD68" s="17"/>
      <c r="AE68" s="17"/>
      <c r="AF68" s="17"/>
      <c r="AG68" s="17"/>
      <c r="AH68" s="17"/>
      <c r="AI68" s="17"/>
      <c r="AJ68" s="17"/>
      <c r="AK68" s="17"/>
      <c r="AL68" s="17"/>
      <c r="AM68" s="17"/>
      <c r="AN68" s="17"/>
      <c r="AO68" s="17"/>
      <c r="AP68" s="17"/>
      <c r="AQ68" s="17"/>
    </row>
    <row r="69" spans="2:43" ht="15.95" hidden="1" customHeight="1" x14ac:dyDescent="0.25">
      <c r="B69" s="754"/>
      <c r="C69" s="17"/>
      <c r="D69" s="17"/>
      <c r="E69" s="17"/>
      <c r="F69" s="17"/>
      <c r="G69" s="17"/>
      <c r="H69" s="17"/>
      <c r="I69" s="17"/>
      <c r="J69" s="17"/>
      <c r="K69" s="17"/>
      <c r="L69" s="17"/>
      <c r="M69" s="17"/>
      <c r="N69" s="17"/>
      <c r="O69" s="17"/>
      <c r="P69" s="17"/>
      <c r="Q69" s="17"/>
      <c r="R69" s="17"/>
      <c r="S69" s="17"/>
      <c r="T69" s="17"/>
      <c r="U69" s="17"/>
      <c r="V69" s="17"/>
      <c r="W69" s="17"/>
      <c r="X69" s="17"/>
      <c r="Y69" s="17"/>
      <c r="Z69" s="17"/>
      <c r="AA69" s="17"/>
      <c r="AB69" s="17"/>
      <c r="AC69" s="17"/>
      <c r="AD69" s="17"/>
      <c r="AE69" s="17"/>
      <c r="AF69" s="17"/>
      <c r="AG69" s="17"/>
      <c r="AH69" s="17"/>
      <c r="AI69" s="17"/>
      <c r="AJ69" s="17"/>
      <c r="AK69" s="17"/>
      <c r="AL69" s="17"/>
      <c r="AM69" s="17"/>
      <c r="AN69" s="17"/>
      <c r="AO69" s="17"/>
      <c r="AP69" s="17"/>
      <c r="AQ69" s="17"/>
    </row>
    <row r="70" spans="2:43" ht="15.95" hidden="1" customHeight="1" x14ac:dyDescent="0.25">
      <c r="B70" s="754">
        <v>28</v>
      </c>
      <c r="C70" s="17"/>
      <c r="D70" s="17"/>
      <c r="E70" s="17"/>
      <c r="F70" s="17"/>
      <c r="G70" s="17"/>
      <c r="H70" s="17"/>
      <c r="I70" s="17"/>
      <c r="J70" s="17"/>
      <c r="K70" s="17"/>
      <c r="L70" s="17"/>
      <c r="M70" s="17"/>
      <c r="N70" s="17"/>
      <c r="O70" s="17"/>
      <c r="P70" s="17"/>
      <c r="Q70" s="17"/>
      <c r="R70" s="17"/>
      <c r="S70" s="17"/>
      <c r="T70" s="17"/>
      <c r="U70" s="17"/>
      <c r="V70" s="17"/>
      <c r="W70" s="17"/>
      <c r="X70" s="17"/>
      <c r="Y70" s="17"/>
      <c r="Z70" s="17"/>
      <c r="AA70" s="17"/>
      <c r="AB70" s="17"/>
      <c r="AC70" s="17"/>
      <c r="AD70" s="17"/>
      <c r="AE70" s="17"/>
      <c r="AF70" s="17"/>
      <c r="AG70" s="17"/>
      <c r="AH70" s="17"/>
      <c r="AI70" s="17"/>
      <c r="AJ70" s="17"/>
      <c r="AK70" s="17"/>
      <c r="AL70" s="17"/>
      <c r="AM70" s="17"/>
      <c r="AN70" s="17"/>
      <c r="AO70" s="17"/>
      <c r="AP70" s="17"/>
      <c r="AQ70" s="17"/>
    </row>
    <row r="71" spans="2:43" ht="15.95" hidden="1" customHeight="1" x14ac:dyDescent="0.25">
      <c r="B71" s="754"/>
      <c r="C71" s="17"/>
      <c r="D71" s="17"/>
      <c r="E71" s="17"/>
      <c r="F71" s="17"/>
      <c r="G71" s="17"/>
      <c r="H71" s="17"/>
      <c r="I71" s="17"/>
      <c r="J71" s="17"/>
      <c r="K71" s="17"/>
      <c r="L71" s="17"/>
      <c r="M71" s="17"/>
      <c r="N71" s="17"/>
      <c r="O71" s="17"/>
      <c r="P71" s="17"/>
      <c r="Q71" s="17"/>
      <c r="R71" s="17"/>
      <c r="S71" s="17"/>
      <c r="T71" s="17"/>
      <c r="U71" s="17"/>
      <c r="V71" s="17"/>
      <c r="W71" s="17"/>
      <c r="X71" s="17"/>
      <c r="Y71" s="17"/>
      <c r="Z71" s="17"/>
      <c r="AA71" s="17"/>
      <c r="AB71" s="17"/>
      <c r="AC71" s="17"/>
      <c r="AD71" s="17"/>
      <c r="AE71" s="17"/>
      <c r="AF71" s="17"/>
      <c r="AG71" s="17"/>
      <c r="AH71" s="17"/>
      <c r="AI71" s="17"/>
      <c r="AJ71" s="17"/>
      <c r="AK71" s="17"/>
      <c r="AL71" s="17"/>
      <c r="AM71" s="17"/>
      <c r="AN71" s="17"/>
      <c r="AO71" s="17"/>
      <c r="AP71" s="17"/>
      <c r="AQ71" s="17"/>
    </row>
    <row r="72" spans="2:43" ht="15.95" hidden="1" customHeight="1" x14ac:dyDescent="0.25">
      <c r="B72" s="754">
        <v>29</v>
      </c>
      <c r="C72" s="17"/>
      <c r="D72" s="17"/>
      <c r="E72" s="17"/>
      <c r="F72" s="17"/>
      <c r="G72" s="17"/>
      <c r="H72" s="17"/>
      <c r="I72" s="17"/>
      <c r="J72" s="17"/>
      <c r="K72" s="17"/>
      <c r="L72" s="17"/>
      <c r="M72" s="17"/>
      <c r="N72" s="17"/>
      <c r="O72" s="17"/>
      <c r="P72" s="17"/>
      <c r="Q72" s="17"/>
      <c r="R72" s="17"/>
      <c r="S72" s="17"/>
      <c r="T72" s="17"/>
      <c r="U72" s="17"/>
      <c r="V72" s="17"/>
      <c r="W72" s="17"/>
      <c r="X72" s="17"/>
      <c r="Y72" s="17"/>
      <c r="Z72" s="17"/>
      <c r="AA72" s="17"/>
      <c r="AB72" s="17"/>
      <c r="AC72" s="17"/>
      <c r="AD72" s="17"/>
      <c r="AE72" s="17"/>
      <c r="AF72" s="17"/>
      <c r="AG72" s="17"/>
      <c r="AH72" s="17"/>
      <c r="AI72" s="17"/>
      <c r="AJ72" s="17"/>
      <c r="AK72" s="17"/>
      <c r="AL72" s="17"/>
      <c r="AM72" s="17"/>
      <c r="AN72" s="17"/>
      <c r="AO72" s="17"/>
      <c r="AP72" s="17"/>
      <c r="AQ72" s="17"/>
    </row>
    <row r="73" spans="2:43" ht="15.95" hidden="1" customHeight="1" x14ac:dyDescent="0.25">
      <c r="B73" s="754"/>
      <c r="C73" s="17"/>
      <c r="D73" s="17"/>
      <c r="E73" s="17"/>
      <c r="F73" s="17"/>
      <c r="G73" s="17"/>
      <c r="H73" s="17"/>
      <c r="I73" s="17"/>
      <c r="J73" s="17"/>
      <c r="K73" s="17"/>
      <c r="L73" s="17"/>
      <c r="M73" s="17"/>
      <c r="N73" s="17"/>
      <c r="O73" s="17"/>
      <c r="P73" s="17"/>
      <c r="Q73" s="17"/>
      <c r="R73" s="17"/>
      <c r="S73" s="17"/>
      <c r="T73" s="17"/>
      <c r="U73" s="17"/>
      <c r="V73" s="17"/>
      <c r="W73" s="17"/>
      <c r="X73" s="17"/>
      <c r="Y73" s="17"/>
      <c r="Z73" s="17"/>
      <c r="AA73" s="17"/>
      <c r="AB73" s="17"/>
      <c r="AC73" s="17"/>
      <c r="AD73" s="17"/>
      <c r="AE73" s="17"/>
      <c r="AF73" s="17"/>
      <c r="AG73" s="17"/>
      <c r="AH73" s="17"/>
      <c r="AI73" s="17"/>
      <c r="AJ73" s="17"/>
      <c r="AK73" s="17"/>
      <c r="AL73" s="17"/>
      <c r="AM73" s="17"/>
      <c r="AN73" s="17"/>
      <c r="AO73" s="17"/>
      <c r="AP73" s="17"/>
      <c r="AQ73" s="17"/>
    </row>
    <row r="74" spans="2:43" ht="15.95" hidden="1" customHeight="1" x14ac:dyDescent="0.25">
      <c r="B74" s="754">
        <v>30</v>
      </c>
      <c r="C74" s="17"/>
      <c r="D74" s="17"/>
      <c r="E74" s="17"/>
      <c r="F74" s="17"/>
      <c r="G74" s="17"/>
      <c r="H74" s="17"/>
      <c r="I74" s="17"/>
      <c r="J74" s="17"/>
      <c r="K74" s="17"/>
      <c r="L74" s="17"/>
      <c r="M74" s="17"/>
      <c r="N74" s="17"/>
      <c r="O74" s="17"/>
      <c r="P74" s="17"/>
      <c r="Q74" s="17"/>
      <c r="R74" s="17"/>
      <c r="S74" s="17"/>
      <c r="T74" s="17"/>
      <c r="U74" s="17"/>
      <c r="V74" s="17"/>
      <c r="W74" s="17"/>
      <c r="X74" s="17"/>
      <c r="Y74" s="17"/>
      <c r="Z74" s="17"/>
      <c r="AA74" s="17"/>
      <c r="AB74" s="17"/>
      <c r="AC74" s="17"/>
      <c r="AD74" s="17"/>
      <c r="AE74" s="17"/>
      <c r="AF74" s="17"/>
      <c r="AG74" s="17"/>
      <c r="AH74" s="17"/>
      <c r="AI74" s="17"/>
      <c r="AJ74" s="17"/>
      <c r="AK74" s="17"/>
      <c r="AL74" s="17"/>
      <c r="AM74" s="17"/>
      <c r="AN74" s="17"/>
      <c r="AO74" s="17"/>
      <c r="AP74" s="17"/>
      <c r="AQ74" s="17"/>
    </row>
    <row r="75" spans="2:43" ht="15.95" hidden="1" customHeight="1" x14ac:dyDescent="0.25">
      <c r="B75" s="754"/>
      <c r="C75" s="17"/>
      <c r="D75" s="17"/>
      <c r="E75" s="17"/>
      <c r="F75" s="17"/>
      <c r="G75" s="17"/>
      <c r="H75" s="17"/>
      <c r="I75" s="17"/>
      <c r="J75" s="17"/>
      <c r="K75" s="17"/>
      <c r="L75" s="17"/>
      <c r="M75" s="17"/>
      <c r="N75" s="17"/>
      <c r="O75" s="17"/>
      <c r="P75" s="17"/>
      <c r="Q75" s="17"/>
      <c r="R75" s="17"/>
      <c r="S75" s="17"/>
      <c r="T75" s="17"/>
      <c r="U75" s="17"/>
      <c r="V75" s="17"/>
      <c r="W75" s="17"/>
      <c r="X75" s="17"/>
      <c r="Y75" s="17"/>
      <c r="Z75" s="17"/>
      <c r="AA75" s="17"/>
      <c r="AB75" s="17"/>
      <c r="AC75" s="17"/>
      <c r="AD75" s="17"/>
      <c r="AE75" s="17"/>
      <c r="AF75" s="17"/>
      <c r="AG75" s="17"/>
      <c r="AH75" s="17"/>
      <c r="AI75" s="17"/>
      <c r="AJ75" s="17"/>
      <c r="AK75" s="17"/>
      <c r="AL75" s="17"/>
      <c r="AM75" s="17"/>
      <c r="AN75" s="17"/>
      <c r="AO75" s="17"/>
      <c r="AP75" s="17"/>
      <c r="AQ75" s="17"/>
    </row>
    <row r="76" spans="2:43" ht="15.95" hidden="1" customHeight="1" x14ac:dyDescent="0.25">
      <c r="B76" s="754">
        <v>31</v>
      </c>
      <c r="C76" s="17"/>
      <c r="D76" s="17"/>
      <c r="E76" s="17"/>
      <c r="F76" s="17"/>
      <c r="G76" s="17"/>
      <c r="H76" s="17"/>
      <c r="I76" s="17"/>
      <c r="J76" s="17"/>
      <c r="K76" s="17"/>
      <c r="L76" s="17"/>
      <c r="M76" s="17"/>
      <c r="N76" s="17"/>
      <c r="O76" s="17"/>
      <c r="P76" s="17"/>
      <c r="Q76" s="17"/>
      <c r="R76" s="17"/>
      <c r="S76" s="17"/>
      <c r="T76" s="17"/>
      <c r="U76" s="17"/>
      <c r="V76" s="17"/>
      <c r="W76" s="17"/>
      <c r="X76" s="17"/>
      <c r="Y76" s="17"/>
      <c r="Z76" s="17"/>
      <c r="AA76" s="17"/>
      <c r="AB76" s="17"/>
      <c r="AC76" s="17"/>
      <c r="AD76" s="17"/>
      <c r="AE76" s="17"/>
      <c r="AF76" s="17"/>
      <c r="AG76" s="17"/>
      <c r="AH76" s="17"/>
      <c r="AI76" s="17"/>
      <c r="AJ76" s="17"/>
      <c r="AK76" s="17"/>
      <c r="AL76" s="17"/>
      <c r="AM76" s="17"/>
      <c r="AN76" s="17"/>
      <c r="AO76" s="17"/>
      <c r="AP76" s="17"/>
      <c r="AQ76" s="17"/>
    </row>
    <row r="77" spans="2:43" ht="15.95" hidden="1" customHeight="1" x14ac:dyDescent="0.25">
      <c r="B77" s="754"/>
      <c r="C77" s="17"/>
      <c r="D77" s="17"/>
      <c r="E77" s="17"/>
      <c r="F77" s="17"/>
      <c r="G77" s="17"/>
      <c r="H77" s="17"/>
      <c r="I77" s="17"/>
      <c r="J77" s="17"/>
      <c r="K77" s="17"/>
      <c r="L77" s="17"/>
      <c r="M77" s="17"/>
      <c r="N77" s="17"/>
      <c r="O77" s="17"/>
      <c r="P77" s="17"/>
      <c r="Q77" s="17"/>
      <c r="R77" s="17"/>
      <c r="S77" s="17"/>
      <c r="T77" s="17"/>
      <c r="U77" s="17"/>
      <c r="V77" s="17"/>
      <c r="W77" s="17"/>
      <c r="X77" s="17"/>
      <c r="Y77" s="17"/>
      <c r="Z77" s="17"/>
      <c r="AA77" s="17"/>
      <c r="AB77" s="17"/>
      <c r="AC77" s="17"/>
      <c r="AD77" s="17"/>
      <c r="AE77" s="17"/>
      <c r="AF77" s="17"/>
      <c r="AG77" s="17"/>
      <c r="AH77" s="17"/>
      <c r="AI77" s="17"/>
      <c r="AJ77" s="17"/>
      <c r="AK77" s="17"/>
      <c r="AL77" s="17"/>
      <c r="AM77" s="17"/>
      <c r="AN77" s="17"/>
      <c r="AO77" s="17"/>
      <c r="AP77" s="17"/>
      <c r="AQ77" s="17"/>
    </row>
    <row r="78" spans="2:43" ht="15.95" hidden="1" customHeight="1" x14ac:dyDescent="0.25">
      <c r="B78" s="754">
        <v>32</v>
      </c>
      <c r="C78" s="17"/>
      <c r="D78" s="17"/>
      <c r="E78" s="17"/>
      <c r="F78" s="17"/>
      <c r="G78" s="17"/>
      <c r="H78" s="17"/>
      <c r="I78" s="17"/>
      <c r="J78" s="17"/>
      <c r="K78" s="17"/>
      <c r="L78" s="17"/>
      <c r="M78" s="17"/>
      <c r="N78" s="17"/>
      <c r="O78" s="17"/>
      <c r="P78" s="17"/>
      <c r="Q78" s="17"/>
      <c r="R78" s="17"/>
      <c r="S78" s="17"/>
      <c r="T78" s="17"/>
      <c r="U78" s="17"/>
      <c r="V78" s="17"/>
      <c r="W78" s="17"/>
      <c r="X78" s="17"/>
      <c r="Y78" s="17"/>
      <c r="Z78" s="17"/>
      <c r="AA78" s="17"/>
      <c r="AB78" s="17"/>
      <c r="AC78" s="17"/>
      <c r="AD78" s="17"/>
      <c r="AE78" s="17"/>
      <c r="AF78" s="17"/>
      <c r="AG78" s="17"/>
      <c r="AH78" s="17"/>
      <c r="AI78" s="17"/>
      <c r="AJ78" s="17"/>
      <c r="AK78" s="17"/>
      <c r="AL78" s="17"/>
      <c r="AM78" s="17"/>
      <c r="AN78" s="17"/>
      <c r="AO78" s="17"/>
      <c r="AP78" s="17"/>
      <c r="AQ78" s="17"/>
    </row>
    <row r="79" spans="2:43" ht="15.95" hidden="1" customHeight="1" x14ac:dyDescent="0.25">
      <c r="B79" s="754"/>
      <c r="C79" s="17"/>
      <c r="D79" s="17"/>
      <c r="E79" s="17"/>
      <c r="F79" s="17"/>
      <c r="G79" s="17"/>
      <c r="H79" s="17"/>
      <c r="I79" s="17"/>
      <c r="J79" s="17"/>
      <c r="K79" s="17"/>
      <c r="L79" s="17"/>
      <c r="M79" s="17"/>
      <c r="N79" s="17"/>
      <c r="O79" s="17"/>
      <c r="P79" s="17"/>
      <c r="Q79" s="17"/>
      <c r="R79" s="17"/>
      <c r="S79" s="17"/>
      <c r="T79" s="17"/>
      <c r="U79" s="17"/>
      <c r="V79" s="17"/>
      <c r="W79" s="17"/>
      <c r="X79" s="17"/>
      <c r="Y79" s="17"/>
      <c r="Z79" s="17"/>
      <c r="AA79" s="17"/>
      <c r="AB79" s="17"/>
      <c r="AC79" s="17"/>
      <c r="AD79" s="17"/>
      <c r="AE79" s="17"/>
      <c r="AF79" s="17"/>
      <c r="AG79" s="17"/>
      <c r="AH79" s="17"/>
      <c r="AI79" s="17"/>
      <c r="AJ79" s="17"/>
      <c r="AK79" s="17"/>
      <c r="AL79" s="17"/>
      <c r="AM79" s="17"/>
      <c r="AN79" s="17"/>
      <c r="AO79" s="17"/>
      <c r="AP79" s="17"/>
      <c r="AQ79" s="17"/>
    </row>
    <row r="80" spans="2:43" ht="15.95" hidden="1" customHeight="1" x14ac:dyDescent="0.25">
      <c r="B80" s="754">
        <v>33</v>
      </c>
      <c r="C80" s="17"/>
      <c r="D80" s="17"/>
      <c r="E80" s="17"/>
      <c r="F80" s="17"/>
      <c r="G80" s="17"/>
      <c r="H80" s="17"/>
      <c r="I80" s="17"/>
      <c r="J80" s="17"/>
      <c r="K80" s="17"/>
      <c r="L80" s="17"/>
      <c r="M80" s="17"/>
      <c r="N80" s="17"/>
      <c r="O80" s="17"/>
      <c r="P80" s="17"/>
      <c r="Q80" s="17"/>
      <c r="R80" s="17"/>
      <c r="S80" s="17"/>
      <c r="T80" s="17"/>
      <c r="U80" s="17"/>
      <c r="V80" s="17"/>
      <c r="W80" s="17"/>
      <c r="X80" s="17"/>
      <c r="Y80" s="17"/>
      <c r="Z80" s="17"/>
      <c r="AA80" s="17"/>
      <c r="AB80" s="17"/>
      <c r="AC80" s="17"/>
      <c r="AD80" s="17"/>
      <c r="AE80" s="17"/>
      <c r="AF80" s="17"/>
      <c r="AG80" s="17"/>
      <c r="AH80" s="17"/>
      <c r="AI80" s="17"/>
      <c r="AJ80" s="17"/>
      <c r="AK80" s="17"/>
      <c r="AL80" s="17"/>
      <c r="AM80" s="17"/>
      <c r="AN80" s="17"/>
      <c r="AO80" s="17"/>
      <c r="AP80" s="17"/>
      <c r="AQ80" s="17"/>
    </row>
    <row r="81" spans="2:43" ht="15.95" hidden="1" customHeight="1" x14ac:dyDescent="0.25">
      <c r="B81" s="754"/>
      <c r="C81" s="17"/>
      <c r="D81" s="17"/>
      <c r="E81" s="17"/>
      <c r="F81" s="17"/>
      <c r="G81" s="17"/>
      <c r="H81" s="17"/>
      <c r="I81" s="17"/>
      <c r="J81" s="17"/>
      <c r="K81" s="17"/>
      <c r="L81" s="17"/>
      <c r="M81" s="17"/>
      <c r="N81" s="17"/>
      <c r="O81" s="17"/>
      <c r="P81" s="17"/>
      <c r="Q81" s="17"/>
      <c r="R81" s="17"/>
      <c r="S81" s="17"/>
      <c r="T81" s="17"/>
      <c r="U81" s="17"/>
      <c r="V81" s="17"/>
      <c r="W81" s="17"/>
      <c r="X81" s="17"/>
      <c r="Y81" s="17"/>
      <c r="Z81" s="17"/>
      <c r="AA81" s="17"/>
      <c r="AB81" s="17"/>
      <c r="AC81" s="17"/>
      <c r="AD81" s="17"/>
      <c r="AE81" s="17"/>
      <c r="AF81" s="17"/>
      <c r="AG81" s="17"/>
      <c r="AH81" s="17"/>
      <c r="AI81" s="17"/>
      <c r="AJ81" s="17"/>
      <c r="AK81" s="17"/>
      <c r="AL81" s="17"/>
      <c r="AM81" s="17"/>
      <c r="AN81" s="17"/>
      <c r="AO81" s="17"/>
      <c r="AP81" s="17"/>
      <c r="AQ81" s="17"/>
    </row>
    <row r="82" spans="2:43" ht="15.95" hidden="1" customHeight="1" x14ac:dyDescent="0.25">
      <c r="B82" s="754">
        <v>34</v>
      </c>
      <c r="C82" s="17"/>
      <c r="D82" s="17"/>
      <c r="E82" s="17"/>
      <c r="F82" s="17"/>
      <c r="G82" s="17"/>
      <c r="H82" s="17"/>
      <c r="I82" s="17"/>
      <c r="J82" s="17"/>
      <c r="K82" s="17"/>
      <c r="L82" s="17"/>
      <c r="M82" s="17"/>
      <c r="N82" s="17"/>
      <c r="O82" s="17"/>
      <c r="P82" s="17"/>
      <c r="Q82" s="17"/>
      <c r="R82" s="17"/>
      <c r="S82" s="17"/>
      <c r="T82" s="17"/>
      <c r="U82" s="17"/>
      <c r="V82" s="17"/>
      <c r="W82" s="17"/>
      <c r="X82" s="17"/>
      <c r="Y82" s="17"/>
      <c r="Z82" s="17"/>
      <c r="AA82" s="17"/>
      <c r="AB82" s="17"/>
      <c r="AC82" s="17"/>
      <c r="AD82" s="17"/>
      <c r="AE82" s="17"/>
      <c r="AF82" s="17"/>
      <c r="AG82" s="17"/>
      <c r="AH82" s="17"/>
      <c r="AI82" s="17"/>
      <c r="AJ82" s="17"/>
      <c r="AK82" s="17"/>
      <c r="AL82" s="17"/>
      <c r="AM82" s="17"/>
      <c r="AN82" s="17"/>
      <c r="AO82" s="17"/>
      <c r="AP82" s="17"/>
      <c r="AQ82" s="17"/>
    </row>
    <row r="83" spans="2:43" ht="15.95" hidden="1" customHeight="1" x14ac:dyDescent="0.25">
      <c r="B83" s="754"/>
      <c r="C83" s="17"/>
      <c r="D83" s="17"/>
      <c r="E83" s="17"/>
      <c r="F83" s="17"/>
      <c r="G83" s="17"/>
      <c r="H83" s="17"/>
      <c r="I83" s="17"/>
      <c r="J83" s="17"/>
      <c r="K83" s="17"/>
      <c r="L83" s="17"/>
      <c r="M83" s="17"/>
      <c r="N83" s="17"/>
      <c r="O83" s="17"/>
      <c r="P83" s="17"/>
      <c r="Q83" s="17"/>
      <c r="R83" s="17"/>
      <c r="S83" s="17"/>
      <c r="T83" s="17"/>
      <c r="U83" s="17"/>
      <c r="V83" s="17"/>
      <c r="W83" s="17"/>
      <c r="X83" s="17"/>
      <c r="Y83" s="17"/>
      <c r="Z83" s="17"/>
      <c r="AA83" s="17"/>
      <c r="AB83" s="17"/>
      <c r="AC83" s="17"/>
      <c r="AD83" s="17"/>
      <c r="AE83" s="17"/>
      <c r="AF83" s="17"/>
      <c r="AG83" s="17"/>
      <c r="AH83" s="17"/>
      <c r="AI83" s="17"/>
      <c r="AJ83" s="17"/>
      <c r="AK83" s="17"/>
      <c r="AL83" s="17"/>
      <c r="AM83" s="17"/>
      <c r="AN83" s="17"/>
      <c r="AO83" s="17"/>
      <c r="AP83" s="17"/>
      <c r="AQ83" s="17"/>
    </row>
    <row r="84" spans="2:43" ht="15.95" hidden="1" customHeight="1" x14ac:dyDescent="0.25">
      <c r="B84" s="754">
        <v>35</v>
      </c>
      <c r="C84" s="17"/>
      <c r="D84" s="17"/>
      <c r="E84" s="17"/>
      <c r="F84" s="17"/>
      <c r="G84" s="17"/>
      <c r="H84" s="17"/>
      <c r="I84" s="17"/>
      <c r="J84" s="17"/>
      <c r="K84" s="17"/>
      <c r="L84" s="17"/>
      <c r="M84" s="17"/>
      <c r="N84" s="17"/>
      <c r="O84" s="17"/>
      <c r="P84" s="17"/>
      <c r="Q84" s="17"/>
      <c r="R84" s="17"/>
      <c r="S84" s="17"/>
      <c r="T84" s="17"/>
      <c r="U84" s="17"/>
      <c r="V84" s="17"/>
      <c r="W84" s="17"/>
      <c r="X84" s="17"/>
      <c r="Y84" s="17"/>
      <c r="Z84" s="17"/>
      <c r="AA84" s="17"/>
      <c r="AB84" s="17"/>
      <c r="AC84" s="17"/>
      <c r="AD84" s="17"/>
      <c r="AE84" s="17"/>
      <c r="AF84" s="17"/>
      <c r="AG84" s="17"/>
      <c r="AH84" s="17"/>
      <c r="AI84" s="17"/>
      <c r="AJ84" s="17"/>
      <c r="AK84" s="17"/>
      <c r="AL84" s="17"/>
      <c r="AM84" s="17"/>
      <c r="AN84" s="17"/>
      <c r="AO84" s="17"/>
      <c r="AP84" s="17"/>
      <c r="AQ84" s="17"/>
    </row>
    <row r="85" spans="2:43" ht="15.95" hidden="1" customHeight="1" x14ac:dyDescent="0.25">
      <c r="B85" s="754"/>
      <c r="C85" s="17"/>
      <c r="D85" s="17"/>
      <c r="E85" s="17"/>
      <c r="F85" s="17"/>
      <c r="G85" s="17"/>
      <c r="H85" s="17"/>
      <c r="I85" s="17"/>
      <c r="J85" s="17"/>
      <c r="K85" s="17"/>
      <c r="L85" s="17"/>
      <c r="M85" s="17"/>
      <c r="N85" s="17"/>
      <c r="O85" s="17"/>
      <c r="P85" s="17"/>
      <c r="Q85" s="17"/>
      <c r="R85" s="17"/>
      <c r="S85" s="17"/>
      <c r="T85" s="17"/>
      <c r="U85" s="17"/>
      <c r="V85" s="17"/>
      <c r="W85" s="17"/>
      <c r="X85" s="17"/>
      <c r="Y85" s="17"/>
      <c r="Z85" s="17"/>
      <c r="AA85" s="17"/>
      <c r="AB85" s="17"/>
      <c r="AC85" s="17"/>
      <c r="AD85" s="17"/>
      <c r="AE85" s="17"/>
      <c r="AF85" s="17"/>
      <c r="AG85" s="17"/>
      <c r="AH85" s="17"/>
      <c r="AI85" s="17"/>
      <c r="AJ85" s="17"/>
      <c r="AK85" s="17"/>
      <c r="AL85" s="17"/>
      <c r="AM85" s="17"/>
      <c r="AN85" s="17"/>
      <c r="AO85" s="17"/>
      <c r="AP85" s="17"/>
      <c r="AQ85" s="17"/>
    </row>
    <row r="86" spans="2:43" ht="15.95" hidden="1" customHeight="1" x14ac:dyDescent="0.25">
      <c r="B86" s="754">
        <v>36</v>
      </c>
      <c r="C86" s="17"/>
      <c r="D86" s="17"/>
      <c r="E86" s="17"/>
      <c r="F86" s="17"/>
      <c r="G86" s="17"/>
      <c r="H86" s="17"/>
      <c r="I86" s="17"/>
      <c r="J86" s="17"/>
      <c r="K86" s="17"/>
      <c r="L86" s="17"/>
      <c r="M86" s="17"/>
      <c r="N86" s="17"/>
      <c r="O86" s="17"/>
      <c r="P86" s="17"/>
      <c r="Q86" s="17"/>
      <c r="R86" s="17"/>
      <c r="S86" s="17"/>
      <c r="T86" s="17"/>
      <c r="U86" s="17"/>
      <c r="V86" s="17"/>
      <c r="W86" s="17"/>
      <c r="X86" s="17"/>
      <c r="Y86" s="17"/>
      <c r="Z86" s="17"/>
      <c r="AA86" s="17"/>
      <c r="AB86" s="17"/>
      <c r="AC86" s="17"/>
      <c r="AD86" s="17"/>
      <c r="AE86" s="17"/>
      <c r="AF86" s="17"/>
      <c r="AG86" s="17"/>
      <c r="AH86" s="17"/>
      <c r="AI86" s="17"/>
      <c r="AJ86" s="17"/>
      <c r="AK86" s="17"/>
      <c r="AL86" s="17"/>
      <c r="AM86" s="17"/>
      <c r="AN86" s="17"/>
      <c r="AO86" s="17"/>
      <c r="AP86" s="17"/>
      <c r="AQ86" s="17"/>
    </row>
    <row r="87" spans="2:43" ht="15.95" hidden="1" customHeight="1" x14ac:dyDescent="0.25">
      <c r="B87" s="754"/>
      <c r="C87" s="17"/>
      <c r="D87" s="17"/>
      <c r="E87" s="17"/>
      <c r="F87" s="17"/>
      <c r="G87" s="17"/>
      <c r="H87" s="17"/>
      <c r="I87" s="17"/>
      <c r="J87" s="17"/>
      <c r="K87" s="17"/>
      <c r="L87" s="17"/>
      <c r="M87" s="17"/>
      <c r="N87" s="17"/>
      <c r="O87" s="17"/>
      <c r="P87" s="17"/>
      <c r="Q87" s="17"/>
      <c r="R87" s="17"/>
      <c r="S87" s="17"/>
      <c r="T87" s="17"/>
      <c r="U87" s="17"/>
      <c r="V87" s="17"/>
      <c r="W87" s="17"/>
      <c r="X87" s="17"/>
      <c r="Y87" s="17"/>
      <c r="Z87" s="17"/>
      <c r="AA87" s="17"/>
      <c r="AB87" s="17"/>
      <c r="AC87" s="17"/>
      <c r="AD87" s="17"/>
      <c r="AE87" s="17"/>
      <c r="AF87" s="17"/>
      <c r="AG87" s="17"/>
      <c r="AH87" s="17"/>
      <c r="AI87" s="17"/>
      <c r="AJ87" s="17"/>
      <c r="AK87" s="17"/>
      <c r="AL87" s="17"/>
      <c r="AM87" s="17"/>
      <c r="AN87" s="17"/>
      <c r="AO87" s="17"/>
      <c r="AP87" s="17"/>
      <c r="AQ87" s="17"/>
    </row>
    <row r="88" spans="2:43" ht="15.95" hidden="1" customHeight="1" x14ac:dyDescent="0.25">
      <c r="B88" s="754">
        <v>37</v>
      </c>
      <c r="C88" s="17"/>
      <c r="D88" s="17"/>
      <c r="E88" s="17"/>
      <c r="F88" s="17"/>
      <c r="G88" s="17"/>
      <c r="H88" s="17"/>
      <c r="I88" s="17"/>
      <c r="J88" s="17"/>
      <c r="K88" s="17"/>
      <c r="L88" s="17"/>
      <c r="M88" s="17"/>
      <c r="N88" s="17"/>
      <c r="O88" s="17"/>
      <c r="P88" s="17"/>
      <c r="Q88" s="17"/>
      <c r="R88" s="17"/>
      <c r="S88" s="17"/>
      <c r="T88" s="17"/>
      <c r="U88" s="17"/>
      <c r="V88" s="17"/>
      <c r="W88" s="17"/>
      <c r="X88" s="17"/>
      <c r="Y88" s="17"/>
      <c r="Z88" s="17"/>
      <c r="AA88" s="17"/>
      <c r="AB88" s="17"/>
      <c r="AC88" s="17"/>
      <c r="AD88" s="17"/>
      <c r="AE88" s="17"/>
      <c r="AF88" s="17"/>
      <c r="AG88" s="17"/>
      <c r="AH88" s="17"/>
      <c r="AI88" s="17"/>
      <c r="AJ88" s="17"/>
      <c r="AK88" s="17"/>
      <c r="AL88" s="17"/>
      <c r="AM88" s="17"/>
      <c r="AN88" s="17"/>
      <c r="AO88" s="17"/>
      <c r="AP88" s="17"/>
      <c r="AQ88" s="17"/>
    </row>
    <row r="89" spans="2:43" ht="15.95" hidden="1" customHeight="1" x14ac:dyDescent="0.25">
      <c r="B89" s="754"/>
      <c r="C89" s="17"/>
      <c r="D89" s="17"/>
      <c r="E89" s="17"/>
      <c r="F89" s="17"/>
      <c r="G89" s="17"/>
      <c r="H89" s="17"/>
      <c r="I89" s="17"/>
      <c r="J89" s="17"/>
      <c r="K89" s="17"/>
      <c r="L89" s="17"/>
      <c r="M89" s="17"/>
      <c r="N89" s="17"/>
      <c r="O89" s="17"/>
      <c r="P89" s="17"/>
      <c r="Q89" s="17"/>
      <c r="R89" s="17"/>
      <c r="S89" s="17"/>
      <c r="T89" s="17"/>
      <c r="U89" s="17"/>
      <c r="V89" s="17"/>
      <c r="W89" s="17"/>
      <c r="X89" s="17"/>
      <c r="Y89" s="17"/>
      <c r="Z89" s="17"/>
      <c r="AA89" s="17"/>
      <c r="AB89" s="17"/>
      <c r="AC89" s="17"/>
      <c r="AD89" s="17"/>
      <c r="AE89" s="17"/>
      <c r="AF89" s="17"/>
      <c r="AG89" s="17"/>
      <c r="AH89" s="17"/>
      <c r="AI89" s="17"/>
      <c r="AJ89" s="17"/>
      <c r="AK89" s="17"/>
      <c r="AL89" s="17"/>
      <c r="AM89" s="17"/>
      <c r="AN89" s="17"/>
      <c r="AO89" s="17"/>
      <c r="AP89" s="17"/>
      <c r="AQ89" s="17"/>
    </row>
    <row r="90" spans="2:43" ht="15.95" hidden="1" customHeight="1" x14ac:dyDescent="0.25">
      <c r="B90" s="754">
        <v>38</v>
      </c>
      <c r="C90" s="17"/>
      <c r="D90" s="17"/>
      <c r="E90" s="17"/>
      <c r="F90" s="17"/>
      <c r="G90" s="17"/>
      <c r="H90" s="17"/>
      <c r="I90" s="17"/>
      <c r="J90" s="17"/>
      <c r="K90" s="17"/>
      <c r="L90" s="17"/>
      <c r="M90" s="17"/>
      <c r="N90" s="17"/>
      <c r="O90" s="17"/>
      <c r="P90" s="17"/>
      <c r="Q90" s="17"/>
      <c r="R90" s="17"/>
      <c r="S90" s="17"/>
      <c r="T90" s="17"/>
      <c r="U90" s="17"/>
      <c r="V90" s="17"/>
      <c r="W90" s="17"/>
      <c r="X90" s="17"/>
      <c r="Y90" s="17"/>
      <c r="Z90" s="17"/>
      <c r="AA90" s="17"/>
      <c r="AB90" s="17"/>
      <c r="AC90" s="17"/>
      <c r="AD90" s="17"/>
      <c r="AE90" s="17"/>
      <c r="AF90" s="17"/>
      <c r="AG90" s="17"/>
      <c r="AH90" s="17"/>
      <c r="AI90" s="17"/>
      <c r="AJ90" s="17"/>
      <c r="AK90" s="17"/>
      <c r="AL90" s="17"/>
      <c r="AM90" s="17"/>
      <c r="AN90" s="17"/>
      <c r="AO90" s="17"/>
      <c r="AP90" s="17"/>
      <c r="AQ90" s="17"/>
    </row>
    <row r="91" spans="2:43" ht="15.95" hidden="1" customHeight="1" x14ac:dyDescent="0.25">
      <c r="B91" s="754"/>
      <c r="C91" s="17"/>
      <c r="D91" s="17"/>
      <c r="E91" s="17"/>
      <c r="F91" s="17"/>
      <c r="G91" s="17"/>
      <c r="H91" s="17"/>
      <c r="I91" s="17"/>
      <c r="J91" s="17"/>
      <c r="K91" s="17"/>
      <c r="L91" s="17"/>
      <c r="M91" s="17"/>
      <c r="N91" s="17"/>
      <c r="O91" s="17"/>
      <c r="P91" s="17"/>
      <c r="Q91" s="17"/>
      <c r="R91" s="17"/>
      <c r="S91" s="17"/>
      <c r="T91" s="17"/>
      <c r="U91" s="17"/>
      <c r="V91" s="17"/>
      <c r="W91" s="17"/>
      <c r="X91" s="17"/>
      <c r="Y91" s="17"/>
      <c r="Z91" s="17"/>
      <c r="AA91" s="17"/>
      <c r="AB91" s="17"/>
      <c r="AC91" s="17"/>
      <c r="AD91" s="17"/>
      <c r="AE91" s="17"/>
      <c r="AF91" s="17"/>
      <c r="AG91" s="17"/>
      <c r="AH91" s="17"/>
      <c r="AI91" s="17"/>
      <c r="AJ91" s="17"/>
      <c r="AK91" s="17"/>
      <c r="AL91" s="17"/>
      <c r="AM91" s="17"/>
      <c r="AN91" s="17"/>
      <c r="AO91" s="17"/>
      <c r="AP91" s="17"/>
      <c r="AQ91" s="17"/>
    </row>
    <row r="92" spans="2:43" ht="15.95" hidden="1" customHeight="1" x14ac:dyDescent="0.25">
      <c r="B92" s="754">
        <v>39</v>
      </c>
      <c r="C92" s="17"/>
      <c r="D92" s="17"/>
      <c r="E92" s="17"/>
      <c r="F92" s="17"/>
      <c r="G92" s="17"/>
      <c r="H92" s="17"/>
      <c r="I92" s="17"/>
      <c r="J92" s="17"/>
      <c r="K92" s="17"/>
      <c r="L92" s="17"/>
      <c r="M92" s="17"/>
      <c r="N92" s="17"/>
      <c r="O92" s="17"/>
      <c r="P92" s="17"/>
      <c r="Q92" s="17"/>
      <c r="R92" s="17"/>
      <c r="S92" s="17"/>
      <c r="T92" s="17"/>
      <c r="U92" s="17"/>
      <c r="V92" s="17"/>
      <c r="W92" s="17"/>
      <c r="X92" s="17"/>
      <c r="Y92" s="17"/>
      <c r="Z92" s="17"/>
      <c r="AA92" s="17"/>
      <c r="AB92" s="17"/>
      <c r="AC92" s="17"/>
      <c r="AD92" s="17"/>
      <c r="AE92" s="17"/>
      <c r="AF92" s="17"/>
      <c r="AG92" s="17"/>
      <c r="AH92" s="17"/>
      <c r="AI92" s="17"/>
      <c r="AJ92" s="17"/>
      <c r="AK92" s="17"/>
      <c r="AL92" s="17"/>
      <c r="AM92" s="17"/>
      <c r="AN92" s="17"/>
      <c r="AO92" s="17"/>
      <c r="AP92" s="17"/>
      <c r="AQ92" s="17"/>
    </row>
    <row r="93" spans="2:43" ht="15.95" hidden="1" customHeight="1" x14ac:dyDescent="0.25">
      <c r="B93" s="754"/>
      <c r="C93" s="17"/>
      <c r="D93" s="17"/>
      <c r="E93" s="17"/>
      <c r="F93" s="17"/>
      <c r="G93" s="17"/>
      <c r="H93" s="17"/>
      <c r="I93" s="17"/>
      <c r="J93" s="17"/>
      <c r="K93" s="17"/>
      <c r="L93" s="17"/>
      <c r="M93" s="17"/>
      <c r="N93" s="17"/>
      <c r="O93" s="17"/>
      <c r="P93" s="17"/>
      <c r="Q93" s="17"/>
      <c r="R93" s="17"/>
      <c r="S93" s="17"/>
      <c r="T93" s="17"/>
      <c r="U93" s="17"/>
      <c r="V93" s="17"/>
      <c r="W93" s="17"/>
      <c r="X93" s="17"/>
      <c r="Y93" s="17"/>
      <c r="Z93" s="17"/>
      <c r="AA93" s="17"/>
      <c r="AB93" s="17"/>
      <c r="AC93" s="17"/>
      <c r="AD93" s="17"/>
      <c r="AE93" s="17"/>
      <c r="AF93" s="17"/>
      <c r="AG93" s="17"/>
      <c r="AH93" s="17"/>
      <c r="AI93" s="17"/>
      <c r="AJ93" s="17"/>
      <c r="AK93" s="17"/>
      <c r="AL93" s="17"/>
      <c r="AM93" s="17"/>
      <c r="AN93" s="17"/>
      <c r="AO93" s="17"/>
      <c r="AP93" s="17"/>
      <c r="AQ93" s="17"/>
    </row>
    <row r="94" spans="2:43" ht="15.95" hidden="1" customHeight="1" x14ac:dyDescent="0.25">
      <c r="B94" s="754">
        <v>40</v>
      </c>
      <c r="C94" s="17"/>
      <c r="D94" s="17"/>
      <c r="E94" s="17"/>
      <c r="F94" s="17"/>
      <c r="G94" s="17"/>
      <c r="H94" s="17"/>
      <c r="I94" s="17"/>
      <c r="J94" s="17"/>
      <c r="K94" s="17"/>
      <c r="L94" s="17"/>
      <c r="M94" s="17"/>
      <c r="N94" s="17"/>
      <c r="O94" s="17"/>
      <c r="P94" s="17"/>
      <c r="Q94" s="17"/>
      <c r="R94" s="17"/>
      <c r="S94" s="17"/>
      <c r="T94" s="17"/>
      <c r="U94" s="17"/>
      <c r="V94" s="17"/>
      <c r="W94" s="17"/>
      <c r="X94" s="17"/>
      <c r="Y94" s="17"/>
      <c r="Z94" s="17"/>
      <c r="AA94" s="17"/>
      <c r="AB94" s="17"/>
      <c r="AC94" s="17"/>
      <c r="AD94" s="17"/>
      <c r="AE94" s="17"/>
      <c r="AF94" s="17"/>
      <c r="AG94" s="17"/>
      <c r="AH94" s="17"/>
      <c r="AI94" s="17"/>
      <c r="AJ94" s="17"/>
      <c r="AK94" s="17"/>
      <c r="AL94" s="17"/>
      <c r="AM94" s="17"/>
      <c r="AN94" s="17"/>
      <c r="AO94" s="17"/>
      <c r="AP94" s="17"/>
      <c r="AQ94" s="17"/>
    </row>
    <row r="95" spans="2:43" ht="15.95" hidden="1" customHeight="1" x14ac:dyDescent="0.25">
      <c r="B95" s="754"/>
      <c r="C95" s="17"/>
      <c r="D95" s="17"/>
      <c r="E95" s="17"/>
      <c r="F95" s="17"/>
      <c r="G95" s="17"/>
      <c r="H95" s="17"/>
      <c r="I95" s="17"/>
      <c r="J95" s="17"/>
      <c r="K95" s="17"/>
      <c r="L95" s="17"/>
      <c r="M95" s="17"/>
      <c r="N95" s="17"/>
      <c r="O95" s="17"/>
      <c r="P95" s="17"/>
      <c r="Q95" s="17"/>
      <c r="R95" s="17"/>
      <c r="S95" s="17"/>
      <c r="T95" s="17"/>
      <c r="U95" s="17"/>
      <c r="V95" s="17"/>
      <c r="W95" s="17"/>
      <c r="X95" s="17"/>
      <c r="Y95" s="17"/>
      <c r="Z95" s="17"/>
      <c r="AA95" s="17"/>
      <c r="AB95" s="17"/>
      <c r="AC95" s="17"/>
      <c r="AD95" s="17"/>
      <c r="AE95" s="17"/>
      <c r="AF95" s="17"/>
      <c r="AG95" s="17"/>
      <c r="AH95" s="17"/>
      <c r="AI95" s="17"/>
      <c r="AJ95" s="17"/>
      <c r="AK95" s="17"/>
      <c r="AL95" s="17"/>
      <c r="AM95" s="17"/>
      <c r="AN95" s="17"/>
      <c r="AO95" s="17"/>
      <c r="AP95" s="17"/>
      <c r="AQ95" s="17"/>
    </row>
    <row r="96" spans="2:43" ht="15.95" hidden="1" customHeight="1" x14ac:dyDescent="0.25">
      <c r="B96" s="754">
        <v>41</v>
      </c>
      <c r="C96" s="17"/>
      <c r="D96" s="17"/>
      <c r="E96" s="17"/>
      <c r="F96" s="17"/>
      <c r="G96" s="17"/>
      <c r="H96" s="17"/>
      <c r="I96" s="17"/>
      <c r="J96" s="17"/>
      <c r="K96" s="17"/>
      <c r="L96" s="17"/>
      <c r="M96" s="17"/>
      <c r="N96" s="17"/>
      <c r="O96" s="17"/>
      <c r="P96" s="17"/>
      <c r="Q96" s="17"/>
      <c r="R96" s="17"/>
      <c r="S96" s="17"/>
      <c r="T96" s="17"/>
      <c r="U96" s="17"/>
      <c r="V96" s="17"/>
      <c r="W96" s="17"/>
      <c r="X96" s="17"/>
      <c r="Y96" s="17"/>
      <c r="Z96" s="17"/>
      <c r="AA96" s="17"/>
      <c r="AB96" s="17"/>
      <c r="AC96" s="17"/>
      <c r="AD96" s="17"/>
      <c r="AE96" s="17"/>
      <c r="AF96" s="17"/>
      <c r="AG96" s="17"/>
      <c r="AH96" s="17"/>
      <c r="AI96" s="17"/>
      <c r="AJ96" s="17"/>
      <c r="AK96" s="17"/>
      <c r="AL96" s="17"/>
      <c r="AM96" s="17"/>
      <c r="AN96" s="17"/>
      <c r="AO96" s="17"/>
      <c r="AP96" s="17"/>
      <c r="AQ96" s="17"/>
    </row>
    <row r="97" spans="2:43" ht="15.95" hidden="1" customHeight="1" x14ac:dyDescent="0.25">
      <c r="B97" s="754"/>
      <c r="C97" s="17"/>
      <c r="D97" s="17"/>
      <c r="E97" s="17"/>
      <c r="F97" s="17"/>
      <c r="G97" s="17"/>
      <c r="H97" s="17"/>
      <c r="I97" s="17"/>
      <c r="J97" s="17"/>
      <c r="K97" s="17"/>
      <c r="L97" s="17"/>
      <c r="M97" s="17"/>
      <c r="N97" s="17"/>
      <c r="O97" s="17"/>
      <c r="P97" s="17"/>
      <c r="Q97" s="17"/>
      <c r="R97" s="17"/>
      <c r="S97" s="17"/>
      <c r="T97" s="17"/>
      <c r="U97" s="17"/>
      <c r="V97" s="17"/>
      <c r="W97" s="17"/>
      <c r="X97" s="17"/>
      <c r="Y97" s="17"/>
      <c r="Z97" s="17"/>
      <c r="AA97" s="17"/>
      <c r="AB97" s="17"/>
      <c r="AC97" s="17"/>
      <c r="AD97" s="17"/>
      <c r="AE97" s="17"/>
      <c r="AF97" s="17"/>
      <c r="AG97" s="17"/>
      <c r="AH97" s="17"/>
      <c r="AI97" s="17"/>
      <c r="AJ97" s="17"/>
      <c r="AK97" s="17"/>
      <c r="AL97" s="17"/>
      <c r="AM97" s="17"/>
      <c r="AN97" s="17"/>
      <c r="AO97" s="17"/>
      <c r="AP97" s="17"/>
      <c r="AQ97" s="17"/>
    </row>
    <row r="98" spans="2:43" ht="15.95" hidden="1" customHeight="1" x14ac:dyDescent="0.25">
      <c r="B98" s="754">
        <v>42</v>
      </c>
      <c r="C98" s="17"/>
      <c r="D98" s="17"/>
      <c r="E98" s="17"/>
      <c r="F98" s="17"/>
      <c r="G98" s="17"/>
      <c r="H98" s="17"/>
      <c r="I98" s="17"/>
      <c r="J98" s="17"/>
      <c r="K98" s="17"/>
      <c r="L98" s="17"/>
      <c r="M98" s="17"/>
      <c r="N98" s="17"/>
      <c r="O98" s="17"/>
      <c r="P98" s="17"/>
      <c r="Q98" s="17"/>
      <c r="R98" s="17"/>
      <c r="S98" s="17"/>
      <c r="T98" s="17"/>
      <c r="U98" s="17"/>
      <c r="V98" s="17"/>
      <c r="W98" s="17"/>
      <c r="X98" s="17"/>
      <c r="Y98" s="17"/>
      <c r="Z98" s="17"/>
      <c r="AA98" s="17"/>
      <c r="AB98" s="17"/>
      <c r="AC98" s="17"/>
      <c r="AD98" s="17"/>
      <c r="AE98" s="17"/>
      <c r="AF98" s="17"/>
      <c r="AG98" s="17"/>
      <c r="AH98" s="17"/>
      <c r="AI98" s="17"/>
      <c r="AJ98" s="17"/>
      <c r="AK98" s="17"/>
      <c r="AL98" s="17"/>
      <c r="AM98" s="17"/>
      <c r="AN98" s="17"/>
      <c r="AO98" s="17"/>
      <c r="AP98" s="17"/>
      <c r="AQ98" s="17"/>
    </row>
    <row r="99" spans="2:43" ht="15.95" hidden="1" customHeight="1" x14ac:dyDescent="0.25">
      <c r="B99" s="754"/>
      <c r="C99" s="17"/>
      <c r="D99" s="17"/>
      <c r="E99" s="17"/>
      <c r="F99" s="17"/>
      <c r="G99" s="17"/>
      <c r="H99" s="17"/>
      <c r="I99" s="17"/>
      <c r="J99" s="17"/>
      <c r="K99" s="17"/>
      <c r="L99" s="17"/>
      <c r="M99" s="17"/>
      <c r="N99" s="17"/>
      <c r="O99" s="17"/>
      <c r="P99" s="17"/>
      <c r="Q99" s="17"/>
      <c r="R99" s="17"/>
      <c r="S99" s="17"/>
      <c r="T99" s="17"/>
      <c r="U99" s="17"/>
      <c r="V99" s="17"/>
      <c r="W99" s="17"/>
      <c r="X99" s="17"/>
      <c r="Y99" s="17"/>
      <c r="Z99" s="17"/>
      <c r="AA99" s="17"/>
      <c r="AB99" s="17"/>
      <c r="AC99" s="17"/>
      <c r="AD99" s="17"/>
      <c r="AE99" s="17"/>
      <c r="AF99" s="17"/>
      <c r="AG99" s="17"/>
      <c r="AH99" s="17"/>
      <c r="AI99" s="17"/>
      <c r="AJ99" s="17"/>
      <c r="AK99" s="17"/>
      <c r="AL99" s="17"/>
      <c r="AM99" s="17"/>
      <c r="AN99" s="17"/>
      <c r="AO99" s="17"/>
      <c r="AP99" s="17"/>
      <c r="AQ99" s="17"/>
    </row>
    <row r="100" spans="2:43" ht="15.95" hidden="1" customHeight="1" x14ac:dyDescent="0.25">
      <c r="B100" s="754">
        <v>43</v>
      </c>
      <c r="C100" s="17"/>
      <c r="D100" s="17"/>
      <c r="E100" s="17"/>
      <c r="F100" s="17"/>
      <c r="G100" s="17"/>
      <c r="H100" s="17"/>
      <c r="I100" s="17"/>
      <c r="J100" s="17"/>
      <c r="K100" s="17"/>
      <c r="L100" s="17"/>
      <c r="M100" s="17"/>
      <c r="N100" s="17"/>
      <c r="O100" s="17"/>
      <c r="P100" s="17"/>
      <c r="Q100" s="17"/>
      <c r="R100" s="17"/>
      <c r="S100" s="17"/>
      <c r="T100" s="17"/>
      <c r="U100" s="17"/>
      <c r="V100" s="17"/>
      <c r="W100" s="17"/>
      <c r="X100" s="17"/>
      <c r="Y100" s="17"/>
      <c r="Z100" s="17"/>
      <c r="AA100" s="17"/>
      <c r="AB100" s="17"/>
      <c r="AC100" s="17"/>
      <c r="AD100" s="17"/>
      <c r="AE100" s="17"/>
      <c r="AF100" s="17"/>
      <c r="AG100" s="17"/>
      <c r="AH100" s="17"/>
      <c r="AI100" s="17"/>
      <c r="AJ100" s="17"/>
      <c r="AK100" s="17"/>
      <c r="AL100" s="17"/>
      <c r="AM100" s="17"/>
      <c r="AN100" s="17"/>
      <c r="AO100" s="17"/>
      <c r="AP100" s="17"/>
      <c r="AQ100" s="17"/>
    </row>
    <row r="101" spans="2:43" ht="15.95" hidden="1" customHeight="1" x14ac:dyDescent="0.25">
      <c r="B101" s="754"/>
      <c r="C101" s="17"/>
      <c r="D101" s="17"/>
      <c r="E101" s="17"/>
      <c r="F101" s="17"/>
      <c r="G101" s="17"/>
      <c r="H101" s="17"/>
      <c r="I101" s="17"/>
      <c r="J101" s="17"/>
      <c r="K101" s="17"/>
      <c r="L101" s="17"/>
      <c r="M101" s="17"/>
      <c r="N101" s="17"/>
      <c r="O101" s="17"/>
      <c r="P101" s="17"/>
      <c r="Q101" s="17"/>
      <c r="R101" s="17"/>
      <c r="S101" s="17"/>
      <c r="T101" s="17"/>
      <c r="U101" s="17"/>
      <c r="V101" s="17"/>
      <c r="W101" s="17"/>
      <c r="X101" s="17"/>
      <c r="Y101" s="17"/>
      <c r="Z101" s="17"/>
      <c r="AA101" s="17"/>
      <c r="AB101" s="17"/>
      <c r="AC101" s="17"/>
      <c r="AD101" s="17"/>
      <c r="AE101" s="17"/>
      <c r="AF101" s="17"/>
      <c r="AG101" s="17"/>
      <c r="AH101" s="17"/>
      <c r="AI101" s="17"/>
      <c r="AJ101" s="17"/>
      <c r="AK101" s="17"/>
      <c r="AL101" s="17"/>
      <c r="AM101" s="17"/>
      <c r="AN101" s="17"/>
      <c r="AO101" s="17"/>
      <c r="AP101" s="17"/>
      <c r="AQ101" s="17"/>
    </row>
    <row r="102" spans="2:43" ht="15.95" hidden="1" customHeight="1" x14ac:dyDescent="0.25">
      <c r="B102" s="754">
        <v>44</v>
      </c>
      <c r="C102" s="17"/>
      <c r="D102" s="17"/>
      <c r="E102" s="17"/>
      <c r="F102" s="17"/>
      <c r="G102" s="17"/>
      <c r="H102" s="17"/>
      <c r="I102" s="17"/>
      <c r="J102" s="17"/>
      <c r="K102" s="17"/>
      <c r="L102" s="17"/>
      <c r="M102" s="17"/>
      <c r="N102" s="17"/>
      <c r="O102" s="17"/>
      <c r="P102" s="17"/>
      <c r="Q102" s="17"/>
      <c r="R102" s="17"/>
      <c r="S102" s="17"/>
      <c r="T102" s="17"/>
      <c r="U102" s="17"/>
      <c r="V102" s="17"/>
      <c r="W102" s="17"/>
      <c r="X102" s="17"/>
      <c r="Y102" s="17"/>
      <c r="Z102" s="17"/>
      <c r="AA102" s="17"/>
      <c r="AB102" s="17"/>
      <c r="AC102" s="17"/>
      <c r="AD102" s="17"/>
      <c r="AE102" s="17"/>
      <c r="AF102" s="17"/>
      <c r="AG102" s="17"/>
      <c r="AH102" s="17"/>
      <c r="AI102" s="17"/>
      <c r="AJ102" s="17"/>
      <c r="AK102" s="17"/>
      <c r="AL102" s="17"/>
      <c r="AM102" s="17"/>
      <c r="AN102" s="17"/>
      <c r="AO102" s="17"/>
      <c r="AP102" s="17"/>
      <c r="AQ102" s="17"/>
    </row>
    <row r="103" spans="2:43" ht="15.95" hidden="1" customHeight="1" x14ac:dyDescent="0.25">
      <c r="B103" s="754"/>
      <c r="C103" s="17"/>
      <c r="D103" s="17"/>
      <c r="E103" s="17"/>
      <c r="F103" s="17"/>
      <c r="G103" s="17"/>
      <c r="H103" s="17"/>
      <c r="I103" s="17"/>
      <c r="J103" s="17"/>
      <c r="K103" s="17"/>
      <c r="L103" s="17"/>
      <c r="M103" s="17"/>
      <c r="N103" s="17"/>
      <c r="O103" s="17"/>
      <c r="P103" s="17"/>
      <c r="Q103" s="17"/>
      <c r="R103" s="17"/>
      <c r="S103" s="17"/>
      <c r="T103" s="17"/>
      <c r="U103" s="17"/>
      <c r="V103" s="17"/>
      <c r="W103" s="17"/>
      <c r="X103" s="17"/>
      <c r="Y103" s="17"/>
      <c r="Z103" s="17"/>
      <c r="AA103" s="17"/>
      <c r="AB103" s="17"/>
      <c r="AC103" s="17"/>
      <c r="AD103" s="17"/>
      <c r="AE103" s="17"/>
      <c r="AF103" s="17"/>
      <c r="AG103" s="17"/>
      <c r="AH103" s="17"/>
      <c r="AI103" s="17"/>
      <c r="AJ103" s="17"/>
      <c r="AK103" s="17"/>
      <c r="AL103" s="17"/>
      <c r="AM103" s="17"/>
      <c r="AN103" s="17"/>
      <c r="AO103" s="17"/>
      <c r="AP103" s="17"/>
      <c r="AQ103" s="17"/>
    </row>
    <row r="104" spans="2:43" ht="15.95" hidden="1" customHeight="1" x14ac:dyDescent="0.25">
      <c r="B104" s="754">
        <v>45</v>
      </c>
      <c r="C104" s="17"/>
      <c r="D104" s="17"/>
      <c r="E104" s="17"/>
      <c r="F104" s="17"/>
      <c r="G104" s="17"/>
      <c r="H104" s="17"/>
      <c r="I104" s="17"/>
      <c r="J104" s="17"/>
      <c r="K104" s="17"/>
      <c r="L104" s="17"/>
      <c r="M104" s="17"/>
      <c r="N104" s="17"/>
      <c r="O104" s="17"/>
      <c r="P104" s="17"/>
      <c r="Q104" s="17"/>
      <c r="R104" s="17"/>
      <c r="S104" s="17"/>
      <c r="T104" s="17"/>
      <c r="U104" s="17"/>
      <c r="V104" s="17"/>
      <c r="W104" s="17"/>
      <c r="X104" s="17"/>
      <c r="Y104" s="17"/>
      <c r="Z104" s="17"/>
      <c r="AA104" s="17"/>
      <c r="AB104" s="17"/>
      <c r="AC104" s="17"/>
      <c r="AD104" s="17"/>
      <c r="AE104" s="17"/>
      <c r="AF104" s="17"/>
      <c r="AG104" s="17"/>
      <c r="AH104" s="17"/>
      <c r="AI104" s="17"/>
      <c r="AJ104" s="17"/>
      <c r="AK104" s="17"/>
      <c r="AL104" s="17"/>
      <c r="AM104" s="17"/>
      <c r="AN104" s="17"/>
      <c r="AO104" s="17"/>
      <c r="AP104" s="17"/>
      <c r="AQ104" s="17"/>
    </row>
    <row r="105" spans="2:43" ht="15.95" hidden="1" customHeight="1" x14ac:dyDescent="0.25">
      <c r="B105" s="754"/>
      <c r="C105" s="17"/>
      <c r="D105" s="17"/>
      <c r="E105" s="17"/>
      <c r="F105" s="17"/>
      <c r="G105" s="17"/>
      <c r="H105" s="17"/>
      <c r="I105" s="17"/>
      <c r="J105" s="17"/>
      <c r="K105" s="17"/>
      <c r="L105" s="17"/>
      <c r="M105" s="17"/>
      <c r="N105" s="17"/>
      <c r="O105" s="17"/>
      <c r="P105" s="17"/>
      <c r="Q105" s="17"/>
      <c r="R105" s="17"/>
      <c r="S105" s="17"/>
      <c r="T105" s="17"/>
      <c r="U105" s="17"/>
      <c r="V105" s="17"/>
      <c r="W105" s="17"/>
      <c r="X105" s="17"/>
      <c r="Y105" s="17"/>
      <c r="Z105" s="17"/>
      <c r="AA105" s="17"/>
      <c r="AB105" s="17"/>
      <c r="AC105" s="17"/>
      <c r="AD105" s="17"/>
      <c r="AE105" s="17"/>
      <c r="AF105" s="17"/>
      <c r="AG105" s="17"/>
      <c r="AH105" s="17"/>
      <c r="AI105" s="17"/>
      <c r="AJ105" s="17"/>
      <c r="AK105" s="17"/>
      <c r="AL105" s="17"/>
      <c r="AM105" s="17"/>
      <c r="AN105" s="17"/>
      <c r="AO105" s="17"/>
      <c r="AP105" s="17"/>
      <c r="AQ105" s="17"/>
    </row>
    <row r="106" spans="2:43" ht="15.95" hidden="1" customHeight="1" x14ac:dyDescent="0.25">
      <c r="B106" s="754">
        <v>46</v>
      </c>
      <c r="C106" s="17"/>
      <c r="D106" s="17"/>
      <c r="E106" s="17"/>
      <c r="F106" s="17"/>
      <c r="G106" s="17"/>
      <c r="H106" s="17"/>
      <c r="I106" s="17"/>
      <c r="J106" s="17"/>
      <c r="K106" s="17"/>
      <c r="L106" s="17"/>
      <c r="M106" s="17"/>
      <c r="N106" s="17"/>
      <c r="O106" s="17"/>
      <c r="P106" s="17"/>
      <c r="Q106" s="17"/>
      <c r="R106" s="17"/>
      <c r="S106" s="17"/>
      <c r="T106" s="17"/>
      <c r="U106" s="17"/>
      <c r="V106" s="17"/>
      <c r="W106" s="17"/>
      <c r="X106" s="17"/>
      <c r="Y106" s="17"/>
      <c r="Z106" s="17"/>
      <c r="AA106" s="17"/>
      <c r="AB106" s="17"/>
      <c r="AC106" s="17"/>
      <c r="AD106" s="17"/>
      <c r="AE106" s="17"/>
      <c r="AF106" s="17"/>
      <c r="AG106" s="17"/>
      <c r="AH106" s="17"/>
      <c r="AI106" s="17"/>
      <c r="AJ106" s="17"/>
      <c r="AK106" s="17"/>
      <c r="AL106" s="17"/>
      <c r="AM106" s="17"/>
      <c r="AN106" s="17"/>
      <c r="AO106" s="17"/>
      <c r="AP106" s="17"/>
      <c r="AQ106" s="17"/>
    </row>
    <row r="107" spans="2:43" ht="15.95" hidden="1" customHeight="1" x14ac:dyDescent="0.25">
      <c r="B107" s="754"/>
      <c r="C107" s="17"/>
      <c r="D107" s="17"/>
      <c r="E107" s="17"/>
      <c r="F107" s="17"/>
      <c r="G107" s="17"/>
      <c r="H107" s="17"/>
      <c r="I107" s="17"/>
      <c r="J107" s="17"/>
      <c r="K107" s="17"/>
      <c r="L107" s="17"/>
      <c r="M107" s="17"/>
      <c r="N107" s="17"/>
      <c r="O107" s="17"/>
      <c r="P107" s="17"/>
      <c r="Q107" s="17"/>
      <c r="R107" s="17"/>
      <c r="S107" s="17"/>
      <c r="T107" s="17"/>
      <c r="U107" s="17"/>
      <c r="V107" s="17"/>
      <c r="W107" s="17"/>
      <c r="X107" s="17"/>
      <c r="Y107" s="17"/>
      <c r="Z107" s="17"/>
      <c r="AA107" s="17"/>
      <c r="AB107" s="17"/>
      <c r="AC107" s="17"/>
      <c r="AD107" s="17"/>
      <c r="AE107" s="17"/>
      <c r="AF107" s="17"/>
      <c r="AG107" s="17"/>
      <c r="AH107" s="17"/>
      <c r="AI107" s="17"/>
      <c r="AJ107" s="17"/>
      <c r="AK107" s="17"/>
      <c r="AL107" s="17"/>
      <c r="AM107" s="17"/>
      <c r="AN107" s="17"/>
      <c r="AO107" s="17"/>
      <c r="AP107" s="17"/>
      <c r="AQ107" s="17"/>
    </row>
    <row r="108" spans="2:43" ht="15.95" hidden="1" customHeight="1" x14ac:dyDescent="0.25">
      <c r="B108" s="754">
        <v>47</v>
      </c>
      <c r="C108" s="17"/>
      <c r="D108" s="17"/>
      <c r="E108" s="17"/>
      <c r="F108" s="17"/>
      <c r="G108" s="17"/>
      <c r="H108" s="17"/>
      <c r="I108" s="17"/>
      <c r="J108" s="17"/>
      <c r="K108" s="17"/>
      <c r="L108" s="17"/>
      <c r="M108" s="17"/>
      <c r="N108" s="17"/>
      <c r="O108" s="17"/>
      <c r="P108" s="17"/>
      <c r="Q108" s="17"/>
      <c r="R108" s="17"/>
      <c r="S108" s="17"/>
      <c r="T108" s="17"/>
      <c r="U108" s="17"/>
      <c r="V108" s="17"/>
      <c r="W108" s="17"/>
      <c r="X108" s="17"/>
      <c r="Y108" s="17"/>
      <c r="Z108" s="17"/>
      <c r="AA108" s="17"/>
      <c r="AB108" s="17"/>
      <c r="AC108" s="17"/>
      <c r="AD108" s="17"/>
      <c r="AE108" s="17"/>
      <c r="AF108" s="17"/>
      <c r="AG108" s="17"/>
      <c r="AH108" s="17"/>
      <c r="AI108" s="17"/>
      <c r="AJ108" s="17"/>
      <c r="AK108" s="17"/>
      <c r="AL108" s="17"/>
      <c r="AM108" s="17"/>
      <c r="AN108" s="17"/>
      <c r="AO108" s="17"/>
      <c r="AP108" s="17"/>
      <c r="AQ108" s="17"/>
    </row>
    <row r="109" spans="2:43" ht="15.95" hidden="1" customHeight="1" x14ac:dyDescent="0.25">
      <c r="B109" s="754"/>
      <c r="C109" s="17"/>
      <c r="D109" s="17"/>
      <c r="E109" s="17"/>
      <c r="F109" s="17"/>
      <c r="G109" s="17"/>
      <c r="H109" s="17"/>
      <c r="I109" s="17"/>
      <c r="J109" s="17"/>
      <c r="K109" s="17"/>
      <c r="L109" s="17"/>
      <c r="M109" s="17"/>
      <c r="N109" s="17"/>
      <c r="O109" s="17"/>
      <c r="P109" s="17"/>
      <c r="Q109" s="17"/>
      <c r="R109" s="17"/>
      <c r="S109" s="17"/>
      <c r="T109" s="17"/>
      <c r="U109" s="17"/>
      <c r="V109" s="17"/>
      <c r="W109" s="17"/>
      <c r="X109" s="17"/>
      <c r="Y109" s="17"/>
      <c r="Z109" s="17"/>
      <c r="AA109" s="17"/>
      <c r="AB109" s="17"/>
      <c r="AC109" s="17"/>
      <c r="AD109" s="17"/>
      <c r="AE109" s="17"/>
      <c r="AF109" s="17"/>
      <c r="AG109" s="17"/>
      <c r="AH109" s="17"/>
      <c r="AI109" s="17"/>
      <c r="AJ109" s="17"/>
      <c r="AK109" s="17"/>
      <c r="AL109" s="17"/>
      <c r="AM109" s="17"/>
      <c r="AN109" s="17"/>
      <c r="AO109" s="17"/>
      <c r="AP109" s="17"/>
      <c r="AQ109" s="17"/>
    </row>
    <row r="110" spans="2:43" ht="15.95" hidden="1" customHeight="1" x14ac:dyDescent="0.25">
      <c r="B110" s="754">
        <v>48</v>
      </c>
      <c r="C110" s="17"/>
      <c r="D110" s="17"/>
      <c r="E110" s="17"/>
      <c r="F110" s="17"/>
      <c r="G110" s="17"/>
      <c r="H110" s="17"/>
      <c r="I110" s="17"/>
      <c r="J110" s="17"/>
      <c r="K110" s="17"/>
      <c r="L110" s="17"/>
      <c r="M110" s="17"/>
      <c r="N110" s="17"/>
      <c r="O110" s="17"/>
      <c r="P110" s="17"/>
      <c r="Q110" s="17"/>
      <c r="R110" s="17"/>
      <c r="S110" s="17"/>
      <c r="T110" s="17"/>
      <c r="U110" s="17"/>
      <c r="V110" s="17"/>
      <c r="W110" s="17"/>
      <c r="X110" s="17"/>
      <c r="Y110" s="17"/>
      <c r="Z110" s="17"/>
      <c r="AA110" s="17"/>
      <c r="AB110" s="17"/>
      <c r="AC110" s="17"/>
      <c r="AD110" s="17"/>
      <c r="AE110" s="17"/>
      <c r="AF110" s="17"/>
      <c r="AG110" s="17"/>
      <c r="AH110" s="17"/>
      <c r="AI110" s="17"/>
      <c r="AJ110" s="17"/>
      <c r="AK110" s="17"/>
      <c r="AL110" s="17"/>
      <c r="AM110" s="17"/>
      <c r="AN110" s="17"/>
      <c r="AO110" s="17"/>
      <c r="AP110" s="17"/>
      <c r="AQ110" s="17"/>
    </row>
    <row r="111" spans="2:43" ht="15.95" hidden="1" customHeight="1" x14ac:dyDescent="0.25">
      <c r="B111" s="754"/>
      <c r="C111" s="17"/>
      <c r="D111" s="17"/>
      <c r="E111" s="17"/>
      <c r="F111" s="17"/>
      <c r="G111" s="17"/>
      <c r="H111" s="17"/>
      <c r="I111" s="17"/>
      <c r="J111" s="17"/>
      <c r="K111" s="17"/>
      <c r="L111" s="17"/>
      <c r="M111" s="17"/>
      <c r="N111" s="17"/>
      <c r="O111" s="17"/>
      <c r="P111" s="17"/>
      <c r="Q111" s="17"/>
      <c r="R111" s="17"/>
      <c r="S111" s="17"/>
      <c r="T111" s="17"/>
      <c r="U111" s="17"/>
      <c r="V111" s="17"/>
      <c r="W111" s="17"/>
      <c r="X111" s="17"/>
      <c r="Y111" s="17"/>
      <c r="Z111" s="17"/>
      <c r="AA111" s="17"/>
      <c r="AB111" s="17"/>
      <c r="AC111" s="17"/>
      <c r="AD111" s="17"/>
      <c r="AE111" s="17"/>
      <c r="AF111" s="17"/>
      <c r="AG111" s="17"/>
      <c r="AH111" s="17"/>
      <c r="AI111" s="17"/>
      <c r="AJ111" s="17"/>
      <c r="AK111" s="17"/>
      <c r="AL111" s="17"/>
      <c r="AM111" s="17"/>
      <c r="AN111" s="17"/>
      <c r="AO111" s="17"/>
      <c r="AP111" s="17"/>
      <c r="AQ111" s="17"/>
    </row>
    <row r="112" spans="2:43" ht="15.95" hidden="1" customHeight="1" x14ac:dyDescent="0.25">
      <c r="B112" s="754">
        <v>49</v>
      </c>
      <c r="C112" s="17"/>
      <c r="D112" s="17"/>
      <c r="E112" s="17"/>
      <c r="F112" s="17"/>
      <c r="G112" s="17"/>
      <c r="H112" s="17"/>
      <c r="I112" s="17"/>
      <c r="J112" s="17"/>
      <c r="K112" s="17"/>
      <c r="L112" s="17"/>
      <c r="M112" s="17"/>
      <c r="N112" s="17"/>
      <c r="O112" s="17"/>
      <c r="P112" s="17"/>
      <c r="Q112" s="17"/>
      <c r="R112" s="17"/>
      <c r="S112" s="17"/>
      <c r="T112" s="17"/>
      <c r="U112" s="17"/>
      <c r="V112" s="17"/>
      <c r="W112" s="17"/>
      <c r="X112" s="17"/>
      <c r="Y112" s="17"/>
      <c r="Z112" s="17"/>
      <c r="AA112" s="17"/>
      <c r="AB112" s="17"/>
      <c r="AC112" s="17"/>
      <c r="AD112" s="17"/>
      <c r="AE112" s="17"/>
      <c r="AF112" s="17"/>
      <c r="AG112" s="17"/>
      <c r="AH112" s="17"/>
      <c r="AI112" s="17"/>
      <c r="AJ112" s="17"/>
      <c r="AK112" s="17"/>
      <c r="AL112" s="17"/>
      <c r="AM112" s="17"/>
      <c r="AN112" s="17"/>
      <c r="AO112" s="17"/>
      <c r="AP112" s="17"/>
      <c r="AQ112" s="17"/>
    </row>
    <row r="113" spans="2:43" ht="15.95" hidden="1" customHeight="1" x14ac:dyDescent="0.25">
      <c r="B113" s="754"/>
      <c r="C113" s="17"/>
      <c r="D113" s="17"/>
      <c r="E113" s="17"/>
      <c r="F113" s="17"/>
      <c r="G113" s="17"/>
      <c r="H113" s="17"/>
      <c r="I113" s="17"/>
      <c r="J113" s="17"/>
      <c r="K113" s="17"/>
      <c r="L113" s="17"/>
      <c r="M113" s="17"/>
      <c r="N113" s="17"/>
      <c r="O113" s="17"/>
      <c r="P113" s="17"/>
      <c r="Q113" s="17"/>
      <c r="R113" s="17"/>
      <c r="S113" s="17"/>
      <c r="T113" s="17"/>
      <c r="U113" s="17"/>
      <c r="V113" s="17"/>
      <c r="W113" s="17"/>
      <c r="X113" s="17"/>
      <c r="Y113" s="17"/>
      <c r="Z113" s="17"/>
      <c r="AA113" s="17"/>
      <c r="AB113" s="17"/>
      <c r="AC113" s="17"/>
      <c r="AD113" s="17"/>
      <c r="AE113" s="17"/>
      <c r="AF113" s="17"/>
      <c r="AG113" s="17"/>
      <c r="AH113" s="17"/>
      <c r="AI113" s="17"/>
      <c r="AJ113" s="17"/>
      <c r="AK113" s="17"/>
      <c r="AL113" s="17"/>
      <c r="AM113" s="17"/>
      <c r="AN113" s="17"/>
      <c r="AO113" s="17"/>
      <c r="AP113" s="17"/>
      <c r="AQ113" s="17"/>
    </row>
    <row r="114" spans="2:43" ht="15.95" hidden="1" customHeight="1" x14ac:dyDescent="0.25">
      <c r="B114" s="754">
        <v>50</v>
      </c>
      <c r="C114" s="17"/>
      <c r="D114" s="17"/>
      <c r="E114" s="17"/>
      <c r="F114" s="17"/>
      <c r="G114" s="17"/>
      <c r="H114" s="17"/>
      <c r="I114" s="17"/>
      <c r="J114" s="17"/>
      <c r="K114" s="17"/>
      <c r="L114" s="17"/>
      <c r="M114" s="17"/>
      <c r="N114" s="17"/>
      <c r="O114" s="17"/>
      <c r="P114" s="17"/>
      <c r="Q114" s="17"/>
      <c r="R114" s="17"/>
      <c r="S114" s="17"/>
      <c r="T114" s="17"/>
      <c r="U114" s="17"/>
      <c r="V114" s="17"/>
      <c r="W114" s="17"/>
      <c r="X114" s="17"/>
      <c r="Y114" s="17"/>
      <c r="Z114" s="17"/>
      <c r="AA114" s="17"/>
      <c r="AB114" s="17"/>
      <c r="AC114" s="17"/>
      <c r="AD114" s="17"/>
      <c r="AE114" s="17"/>
      <c r="AF114" s="17"/>
      <c r="AG114" s="17"/>
      <c r="AH114" s="17"/>
      <c r="AI114" s="17"/>
      <c r="AJ114" s="17"/>
      <c r="AK114" s="17"/>
      <c r="AL114" s="17"/>
      <c r="AM114" s="17"/>
      <c r="AN114" s="17"/>
      <c r="AO114" s="17"/>
      <c r="AP114" s="17"/>
      <c r="AQ114" s="17"/>
    </row>
    <row r="115" spans="2:43" ht="15.95" hidden="1" customHeight="1" x14ac:dyDescent="0.25">
      <c r="B115" s="754"/>
      <c r="C115" s="17"/>
      <c r="D115" s="17"/>
      <c r="E115" s="17"/>
      <c r="F115" s="17"/>
      <c r="G115" s="17"/>
      <c r="H115" s="17"/>
      <c r="I115" s="17"/>
      <c r="J115" s="17"/>
      <c r="K115" s="17"/>
      <c r="L115" s="17"/>
      <c r="M115" s="17"/>
      <c r="N115" s="17"/>
      <c r="O115" s="17"/>
      <c r="P115" s="17"/>
      <c r="Q115" s="17"/>
      <c r="R115" s="17"/>
      <c r="S115" s="17"/>
      <c r="T115" s="17"/>
      <c r="U115" s="17"/>
      <c r="V115" s="17"/>
      <c r="W115" s="17"/>
      <c r="X115" s="17"/>
      <c r="Y115" s="17"/>
      <c r="Z115" s="17"/>
      <c r="AA115" s="17"/>
      <c r="AB115" s="17"/>
      <c r="AC115" s="17"/>
      <c r="AD115" s="17"/>
      <c r="AE115" s="17"/>
      <c r="AF115" s="17"/>
      <c r="AG115" s="17"/>
      <c r="AH115" s="17"/>
      <c r="AI115" s="17"/>
      <c r="AJ115" s="17"/>
      <c r="AK115" s="17"/>
      <c r="AL115" s="17"/>
      <c r="AM115" s="17"/>
      <c r="AN115" s="17"/>
      <c r="AO115" s="17"/>
      <c r="AP115" s="17"/>
      <c r="AQ115" s="17"/>
    </row>
    <row r="116" spans="2:43" ht="15.95" hidden="1" customHeight="1" x14ac:dyDescent="0.25">
      <c r="B116" s="754">
        <v>51</v>
      </c>
      <c r="C116" s="17"/>
      <c r="D116" s="17"/>
      <c r="E116" s="17"/>
      <c r="F116" s="17"/>
      <c r="G116" s="17"/>
      <c r="H116" s="17"/>
      <c r="I116" s="17"/>
      <c r="J116" s="17"/>
      <c r="K116" s="17"/>
      <c r="L116" s="17"/>
      <c r="M116" s="17"/>
      <c r="N116" s="17"/>
      <c r="O116" s="17"/>
      <c r="P116" s="17"/>
      <c r="Q116" s="17"/>
      <c r="R116" s="17"/>
      <c r="S116" s="17"/>
      <c r="T116" s="17"/>
      <c r="U116" s="17"/>
      <c r="V116" s="17"/>
      <c r="W116" s="17"/>
      <c r="X116" s="17"/>
      <c r="Y116" s="17"/>
      <c r="Z116" s="17"/>
      <c r="AA116" s="17"/>
      <c r="AB116" s="17"/>
      <c r="AC116" s="17"/>
      <c r="AD116" s="17"/>
      <c r="AE116" s="17"/>
      <c r="AF116" s="17"/>
      <c r="AG116" s="17"/>
      <c r="AH116" s="17"/>
      <c r="AI116" s="17"/>
      <c r="AJ116" s="17"/>
      <c r="AK116" s="17"/>
      <c r="AL116" s="17"/>
      <c r="AM116" s="17"/>
      <c r="AN116" s="17"/>
      <c r="AO116" s="17"/>
      <c r="AP116" s="17"/>
      <c r="AQ116" s="17"/>
    </row>
    <row r="117" spans="2:43" ht="15.95" hidden="1" customHeight="1" x14ac:dyDescent="0.25">
      <c r="B117" s="754"/>
      <c r="C117" s="17"/>
      <c r="D117" s="17"/>
      <c r="E117" s="17"/>
      <c r="F117" s="17"/>
      <c r="G117" s="17"/>
      <c r="H117" s="17"/>
      <c r="I117" s="17"/>
      <c r="J117" s="17"/>
      <c r="K117" s="17"/>
      <c r="L117" s="17"/>
      <c r="M117" s="17"/>
      <c r="N117" s="17"/>
      <c r="O117" s="17"/>
      <c r="P117" s="17"/>
      <c r="Q117" s="17"/>
      <c r="R117" s="17"/>
      <c r="S117" s="17"/>
      <c r="T117" s="17"/>
      <c r="U117" s="17"/>
      <c r="V117" s="17"/>
      <c r="W117" s="17"/>
      <c r="X117" s="17"/>
      <c r="Y117" s="17"/>
      <c r="Z117" s="17"/>
      <c r="AA117" s="17"/>
      <c r="AB117" s="17"/>
      <c r="AC117" s="17"/>
      <c r="AD117" s="17"/>
      <c r="AE117" s="17"/>
      <c r="AF117" s="17"/>
      <c r="AG117" s="17"/>
      <c r="AH117" s="17"/>
      <c r="AI117" s="17"/>
      <c r="AJ117" s="17"/>
      <c r="AK117" s="17"/>
      <c r="AL117" s="17"/>
      <c r="AM117" s="17"/>
      <c r="AN117" s="17"/>
      <c r="AO117" s="17"/>
      <c r="AP117" s="17"/>
      <c r="AQ117" s="17"/>
    </row>
    <row r="118" spans="2:43" ht="15.95" hidden="1" customHeight="1" x14ac:dyDescent="0.25">
      <c r="B118" s="754">
        <v>52</v>
      </c>
      <c r="C118" s="17"/>
      <c r="D118" s="17"/>
      <c r="E118" s="17"/>
      <c r="F118" s="17"/>
      <c r="G118" s="17"/>
      <c r="H118" s="17"/>
      <c r="I118" s="17"/>
      <c r="J118" s="17"/>
      <c r="K118" s="17"/>
      <c r="L118" s="17"/>
      <c r="M118" s="17"/>
      <c r="N118" s="17"/>
      <c r="O118" s="17"/>
      <c r="P118" s="17"/>
      <c r="Q118" s="17"/>
      <c r="R118" s="17"/>
      <c r="S118" s="17"/>
      <c r="T118" s="17"/>
      <c r="U118" s="17"/>
      <c r="V118" s="17"/>
      <c r="W118" s="17"/>
      <c r="X118" s="17"/>
      <c r="Y118" s="17"/>
      <c r="Z118" s="17"/>
      <c r="AA118" s="17"/>
      <c r="AB118" s="17"/>
      <c r="AC118" s="17"/>
      <c r="AD118" s="17"/>
      <c r="AE118" s="17"/>
      <c r="AF118" s="17"/>
      <c r="AG118" s="17"/>
      <c r="AH118" s="17"/>
      <c r="AI118" s="17"/>
      <c r="AJ118" s="17"/>
      <c r="AK118" s="17"/>
      <c r="AL118" s="17"/>
      <c r="AM118" s="17"/>
      <c r="AN118" s="17"/>
      <c r="AO118" s="17"/>
      <c r="AP118" s="17"/>
      <c r="AQ118" s="17"/>
    </row>
    <row r="119" spans="2:43" ht="15.95" hidden="1" customHeight="1" x14ac:dyDescent="0.25">
      <c r="B119" s="754"/>
      <c r="C119" s="17"/>
      <c r="D119" s="17"/>
      <c r="E119" s="17"/>
      <c r="F119" s="17"/>
      <c r="G119" s="17"/>
      <c r="H119" s="17"/>
      <c r="I119" s="17"/>
      <c r="J119" s="17"/>
      <c r="K119" s="17"/>
      <c r="L119" s="17"/>
      <c r="M119" s="17"/>
      <c r="N119" s="17"/>
      <c r="O119" s="17"/>
      <c r="P119" s="17"/>
      <c r="Q119" s="17"/>
      <c r="R119" s="17"/>
      <c r="S119" s="17"/>
      <c r="T119" s="17"/>
      <c r="U119" s="17"/>
      <c r="V119" s="17"/>
      <c r="W119" s="17"/>
      <c r="X119" s="17"/>
      <c r="Y119" s="17"/>
      <c r="Z119" s="17"/>
      <c r="AA119" s="17"/>
      <c r="AB119" s="17"/>
      <c r="AC119" s="17"/>
      <c r="AD119" s="17"/>
      <c r="AE119" s="17"/>
      <c r="AF119" s="17"/>
      <c r="AG119" s="17"/>
      <c r="AH119" s="17"/>
      <c r="AI119" s="17"/>
      <c r="AJ119" s="17"/>
      <c r="AK119" s="17"/>
      <c r="AL119" s="17"/>
      <c r="AM119" s="17"/>
      <c r="AN119" s="17"/>
      <c r="AO119" s="17"/>
      <c r="AP119" s="17"/>
      <c r="AQ119" s="17"/>
    </row>
    <row r="120" spans="2:43" ht="15.95" hidden="1" customHeight="1" x14ac:dyDescent="0.25">
      <c r="B120" s="754">
        <v>53</v>
      </c>
      <c r="C120" s="17"/>
      <c r="D120" s="17"/>
      <c r="E120" s="17"/>
      <c r="F120" s="17"/>
      <c r="G120" s="17"/>
      <c r="H120" s="17"/>
      <c r="I120" s="17"/>
      <c r="J120" s="17"/>
      <c r="K120" s="17"/>
      <c r="L120" s="17"/>
      <c r="M120" s="17"/>
      <c r="N120" s="17"/>
      <c r="O120" s="17"/>
      <c r="P120" s="17"/>
      <c r="Q120" s="17"/>
      <c r="R120" s="17"/>
      <c r="S120" s="17"/>
      <c r="T120" s="17"/>
      <c r="U120" s="17"/>
      <c r="V120" s="17"/>
      <c r="W120" s="17"/>
      <c r="X120" s="17"/>
      <c r="Y120" s="17"/>
      <c r="Z120" s="17"/>
      <c r="AA120" s="17"/>
      <c r="AB120" s="17"/>
      <c r="AC120" s="17"/>
      <c r="AD120" s="17"/>
      <c r="AE120" s="17"/>
      <c r="AF120" s="17"/>
      <c r="AG120" s="17"/>
      <c r="AH120" s="17"/>
      <c r="AI120" s="17"/>
      <c r="AJ120" s="17"/>
      <c r="AK120" s="17"/>
      <c r="AL120" s="17"/>
      <c r="AM120" s="17"/>
      <c r="AN120" s="17"/>
      <c r="AO120" s="17"/>
      <c r="AP120" s="17"/>
      <c r="AQ120" s="17"/>
    </row>
    <row r="121" spans="2:43" ht="15.95" hidden="1" customHeight="1" x14ac:dyDescent="0.25">
      <c r="B121" s="754"/>
      <c r="C121" s="17"/>
      <c r="D121" s="17"/>
      <c r="E121" s="17"/>
      <c r="F121" s="17"/>
      <c r="G121" s="17"/>
      <c r="H121" s="17"/>
      <c r="I121" s="17"/>
      <c r="J121" s="17"/>
      <c r="K121" s="17"/>
      <c r="L121" s="17"/>
      <c r="M121" s="17"/>
      <c r="N121" s="17"/>
      <c r="O121" s="17"/>
      <c r="P121" s="17"/>
      <c r="Q121" s="17"/>
      <c r="R121" s="17"/>
      <c r="S121" s="17"/>
      <c r="T121" s="17"/>
      <c r="U121" s="17"/>
      <c r="V121" s="17"/>
      <c r="W121" s="17"/>
      <c r="X121" s="17"/>
      <c r="Y121" s="17"/>
      <c r="Z121" s="17"/>
      <c r="AA121" s="17"/>
      <c r="AB121" s="17"/>
      <c r="AC121" s="17"/>
      <c r="AD121" s="17"/>
      <c r="AE121" s="17"/>
      <c r="AF121" s="17"/>
      <c r="AG121" s="17"/>
      <c r="AH121" s="17"/>
      <c r="AI121" s="17"/>
      <c r="AJ121" s="17"/>
      <c r="AK121" s="17"/>
      <c r="AL121" s="17"/>
      <c r="AM121" s="17"/>
      <c r="AN121" s="17"/>
      <c r="AO121" s="17"/>
      <c r="AP121" s="17"/>
      <c r="AQ121" s="17"/>
    </row>
    <row r="122" spans="2:43" ht="15.95" hidden="1" customHeight="1" x14ac:dyDescent="0.25">
      <c r="B122" s="754">
        <v>54</v>
      </c>
      <c r="C122" s="17"/>
      <c r="D122" s="17"/>
      <c r="E122" s="17"/>
      <c r="F122" s="17"/>
      <c r="G122" s="17"/>
      <c r="H122" s="17"/>
      <c r="I122" s="17"/>
      <c r="J122" s="17"/>
      <c r="K122" s="17"/>
      <c r="L122" s="17"/>
      <c r="M122" s="17"/>
      <c r="N122" s="17"/>
      <c r="O122" s="17"/>
      <c r="P122" s="17"/>
      <c r="Q122" s="17"/>
      <c r="R122" s="17"/>
      <c r="S122" s="17"/>
      <c r="T122" s="17"/>
      <c r="U122" s="17"/>
      <c r="V122" s="17"/>
      <c r="W122" s="17"/>
      <c r="X122" s="17"/>
      <c r="Y122" s="17"/>
      <c r="Z122" s="17"/>
      <c r="AA122" s="17"/>
      <c r="AB122" s="17"/>
      <c r="AC122" s="17"/>
      <c r="AD122" s="17"/>
      <c r="AE122" s="17"/>
      <c r="AF122" s="17"/>
      <c r="AG122" s="17"/>
      <c r="AH122" s="17"/>
      <c r="AI122" s="17"/>
      <c r="AJ122" s="17"/>
      <c r="AK122" s="17"/>
      <c r="AL122" s="17"/>
      <c r="AM122" s="17"/>
      <c r="AN122" s="17"/>
      <c r="AO122" s="17"/>
      <c r="AP122" s="17"/>
      <c r="AQ122" s="17"/>
    </row>
    <row r="123" spans="2:43" ht="15.95" hidden="1" customHeight="1" x14ac:dyDescent="0.25">
      <c r="B123" s="754"/>
      <c r="C123" s="17"/>
      <c r="D123" s="17"/>
      <c r="E123" s="17"/>
      <c r="F123" s="17"/>
      <c r="G123" s="17"/>
      <c r="H123" s="17"/>
      <c r="I123" s="17"/>
      <c r="J123" s="17"/>
      <c r="K123" s="17"/>
      <c r="L123" s="17"/>
      <c r="M123" s="17"/>
      <c r="N123" s="17"/>
      <c r="O123" s="17"/>
      <c r="P123" s="17"/>
      <c r="Q123" s="17"/>
      <c r="R123" s="17"/>
      <c r="S123" s="17"/>
      <c r="T123" s="17"/>
      <c r="U123" s="17"/>
      <c r="V123" s="17"/>
      <c r="W123" s="17"/>
      <c r="X123" s="17"/>
      <c r="Y123" s="17"/>
      <c r="Z123" s="17"/>
      <c r="AA123" s="17"/>
      <c r="AB123" s="17"/>
      <c r="AC123" s="17"/>
      <c r="AD123" s="17"/>
      <c r="AE123" s="17"/>
      <c r="AF123" s="17"/>
      <c r="AG123" s="17"/>
      <c r="AH123" s="17"/>
      <c r="AI123" s="17"/>
      <c r="AJ123" s="17"/>
      <c r="AK123" s="17"/>
      <c r="AL123" s="17"/>
      <c r="AM123" s="17"/>
      <c r="AN123" s="17"/>
      <c r="AO123" s="17"/>
      <c r="AP123" s="17"/>
      <c r="AQ123" s="17"/>
    </row>
    <row r="124" spans="2:43" ht="15.95" hidden="1" customHeight="1" x14ac:dyDescent="0.25">
      <c r="B124" s="754">
        <v>55</v>
      </c>
      <c r="C124" s="17"/>
      <c r="D124" s="17"/>
      <c r="E124" s="17"/>
      <c r="F124" s="17"/>
      <c r="G124" s="17"/>
      <c r="H124" s="17"/>
      <c r="I124" s="17"/>
      <c r="J124" s="17"/>
      <c r="K124" s="17"/>
      <c r="L124" s="17"/>
      <c r="M124" s="17"/>
      <c r="N124" s="17"/>
      <c r="O124" s="17"/>
      <c r="P124" s="17"/>
      <c r="Q124" s="17"/>
      <c r="R124" s="17"/>
      <c r="S124" s="17"/>
      <c r="T124" s="17"/>
      <c r="U124" s="17"/>
      <c r="V124" s="17"/>
      <c r="W124" s="17"/>
      <c r="X124" s="17"/>
      <c r="Y124" s="17"/>
      <c r="Z124" s="17"/>
      <c r="AA124" s="17"/>
      <c r="AB124" s="17"/>
      <c r="AC124" s="17"/>
      <c r="AD124" s="17"/>
      <c r="AE124" s="17"/>
      <c r="AF124" s="17"/>
      <c r="AG124" s="17"/>
      <c r="AH124" s="17"/>
      <c r="AI124" s="17"/>
      <c r="AJ124" s="17"/>
      <c r="AK124" s="17"/>
      <c r="AL124" s="17"/>
      <c r="AM124" s="17"/>
      <c r="AN124" s="17"/>
      <c r="AO124" s="17"/>
      <c r="AP124" s="17"/>
      <c r="AQ124" s="17"/>
    </row>
    <row r="125" spans="2:43" ht="15.95" hidden="1" customHeight="1" x14ac:dyDescent="0.25">
      <c r="B125" s="754"/>
      <c r="C125" s="17"/>
      <c r="D125" s="17"/>
      <c r="E125" s="17"/>
      <c r="F125" s="17"/>
      <c r="G125" s="17"/>
      <c r="H125" s="17"/>
      <c r="I125" s="17"/>
      <c r="J125" s="17"/>
      <c r="K125" s="17"/>
      <c r="L125" s="17"/>
      <c r="M125" s="17"/>
      <c r="N125" s="17"/>
      <c r="O125" s="17"/>
      <c r="P125" s="17"/>
      <c r="Q125" s="17"/>
      <c r="R125" s="17"/>
      <c r="S125" s="17"/>
      <c r="T125" s="17"/>
      <c r="U125" s="17"/>
      <c r="V125" s="17"/>
      <c r="W125" s="17"/>
      <c r="X125" s="17"/>
      <c r="Y125" s="17"/>
      <c r="Z125" s="17"/>
      <c r="AA125" s="17"/>
      <c r="AB125" s="17"/>
      <c r="AC125" s="17"/>
      <c r="AD125" s="17"/>
      <c r="AE125" s="17"/>
      <c r="AF125" s="17"/>
      <c r="AG125" s="17"/>
      <c r="AH125" s="17"/>
      <c r="AI125" s="17"/>
      <c r="AJ125" s="17"/>
      <c r="AK125" s="17"/>
      <c r="AL125" s="17"/>
      <c r="AM125" s="17"/>
      <c r="AN125" s="17"/>
      <c r="AO125" s="17"/>
      <c r="AP125" s="17"/>
      <c r="AQ125" s="17"/>
    </row>
    <row r="126" spans="2:43" ht="15.95" hidden="1" customHeight="1" x14ac:dyDescent="0.25">
      <c r="B126" s="754">
        <v>56</v>
      </c>
      <c r="C126" s="17"/>
      <c r="D126" s="17"/>
      <c r="E126" s="17"/>
      <c r="F126" s="17"/>
      <c r="G126" s="17"/>
      <c r="H126" s="17"/>
      <c r="I126" s="17"/>
      <c r="J126" s="17"/>
      <c r="K126" s="17"/>
      <c r="L126" s="17"/>
      <c r="M126" s="17"/>
      <c r="N126" s="17"/>
      <c r="O126" s="17"/>
      <c r="P126" s="17"/>
      <c r="Q126" s="17"/>
      <c r="R126" s="17"/>
      <c r="S126" s="17"/>
      <c r="T126" s="17"/>
      <c r="U126" s="17"/>
      <c r="V126" s="17"/>
      <c r="W126" s="17"/>
      <c r="X126" s="17"/>
      <c r="Y126" s="17"/>
      <c r="Z126" s="17"/>
      <c r="AA126" s="17"/>
      <c r="AB126" s="17"/>
      <c r="AC126" s="17"/>
      <c r="AD126" s="17"/>
      <c r="AE126" s="17"/>
      <c r="AF126" s="17"/>
      <c r="AG126" s="17"/>
      <c r="AH126" s="17"/>
      <c r="AI126" s="17"/>
      <c r="AJ126" s="17"/>
      <c r="AK126" s="17"/>
      <c r="AL126" s="17"/>
      <c r="AM126" s="17"/>
      <c r="AN126" s="17"/>
      <c r="AO126" s="17"/>
      <c r="AP126" s="17"/>
      <c r="AQ126" s="17"/>
    </row>
    <row r="127" spans="2:43" ht="15.95" hidden="1" customHeight="1" x14ac:dyDescent="0.25">
      <c r="B127" s="754"/>
      <c r="C127" s="17"/>
      <c r="D127" s="17"/>
      <c r="E127" s="17"/>
      <c r="F127" s="17"/>
      <c r="G127" s="17"/>
      <c r="H127" s="17"/>
      <c r="I127" s="17"/>
      <c r="J127" s="17"/>
      <c r="K127" s="17"/>
      <c r="L127" s="17"/>
      <c r="M127" s="17"/>
      <c r="N127" s="17"/>
      <c r="O127" s="17"/>
      <c r="P127" s="17"/>
      <c r="Q127" s="17"/>
      <c r="R127" s="17"/>
      <c r="S127" s="17"/>
      <c r="T127" s="17"/>
      <c r="U127" s="17"/>
      <c r="V127" s="17"/>
      <c r="W127" s="17"/>
      <c r="X127" s="17"/>
      <c r="Y127" s="17"/>
      <c r="Z127" s="17"/>
      <c r="AA127" s="17"/>
      <c r="AB127" s="17"/>
      <c r="AC127" s="17"/>
      <c r="AD127" s="17"/>
      <c r="AE127" s="17"/>
      <c r="AF127" s="17"/>
      <c r="AG127" s="17"/>
      <c r="AH127" s="17"/>
      <c r="AI127" s="17"/>
      <c r="AJ127" s="17"/>
      <c r="AK127" s="17"/>
      <c r="AL127" s="17"/>
      <c r="AM127" s="17"/>
      <c r="AN127" s="17"/>
      <c r="AO127" s="17"/>
      <c r="AP127" s="17"/>
      <c r="AQ127" s="17"/>
    </row>
    <row r="128" spans="2:43" ht="15.95" hidden="1" customHeight="1" x14ac:dyDescent="0.25">
      <c r="B128" s="754">
        <v>57</v>
      </c>
      <c r="C128" s="17"/>
      <c r="D128" s="17"/>
      <c r="E128" s="17"/>
      <c r="F128" s="17"/>
      <c r="G128" s="17"/>
      <c r="H128" s="17"/>
      <c r="I128" s="17"/>
      <c r="J128" s="17"/>
      <c r="K128" s="17"/>
      <c r="L128" s="17"/>
      <c r="M128" s="17"/>
      <c r="N128" s="17"/>
      <c r="O128" s="17"/>
      <c r="P128" s="17"/>
      <c r="Q128" s="17"/>
      <c r="R128" s="17"/>
      <c r="S128" s="17"/>
      <c r="T128" s="17"/>
      <c r="U128" s="17"/>
      <c r="V128" s="17"/>
      <c r="W128" s="17"/>
      <c r="X128" s="17"/>
      <c r="Y128" s="17"/>
      <c r="Z128" s="17"/>
      <c r="AA128" s="17"/>
      <c r="AB128" s="17"/>
      <c r="AC128" s="17"/>
      <c r="AD128" s="17"/>
      <c r="AE128" s="17"/>
      <c r="AF128" s="17"/>
      <c r="AG128" s="17"/>
      <c r="AH128" s="17"/>
      <c r="AI128" s="17"/>
      <c r="AJ128" s="17"/>
      <c r="AK128" s="17"/>
      <c r="AL128" s="17"/>
      <c r="AM128" s="17"/>
      <c r="AN128" s="17"/>
      <c r="AO128" s="17"/>
      <c r="AP128" s="17"/>
      <c r="AQ128" s="17"/>
    </row>
    <row r="129" spans="2:43" ht="15.95" hidden="1" customHeight="1" x14ac:dyDescent="0.25">
      <c r="B129" s="754"/>
      <c r="C129" s="17"/>
      <c r="D129" s="17"/>
      <c r="E129" s="17"/>
      <c r="F129" s="17"/>
      <c r="G129" s="17"/>
      <c r="H129" s="17"/>
      <c r="I129" s="17"/>
      <c r="J129" s="17"/>
      <c r="K129" s="17"/>
      <c r="L129" s="17"/>
      <c r="M129" s="17"/>
      <c r="N129" s="17"/>
      <c r="O129" s="17"/>
      <c r="P129" s="17"/>
      <c r="Q129" s="17"/>
      <c r="R129" s="17"/>
      <c r="S129" s="17"/>
      <c r="T129" s="17"/>
      <c r="U129" s="17"/>
      <c r="V129" s="17"/>
      <c r="W129" s="17"/>
      <c r="X129" s="17"/>
      <c r="Y129" s="17"/>
      <c r="Z129" s="17"/>
      <c r="AA129" s="17"/>
      <c r="AB129" s="17"/>
      <c r="AC129" s="17"/>
      <c r="AD129" s="17"/>
      <c r="AE129" s="17"/>
      <c r="AF129" s="17"/>
      <c r="AG129" s="17"/>
      <c r="AH129" s="17"/>
      <c r="AI129" s="17"/>
      <c r="AJ129" s="17"/>
      <c r="AK129" s="17"/>
      <c r="AL129" s="17"/>
      <c r="AM129" s="17"/>
      <c r="AN129" s="17"/>
      <c r="AO129" s="17"/>
      <c r="AP129" s="17"/>
      <c r="AQ129" s="17"/>
    </row>
    <row r="130" spans="2:43" ht="15.95" hidden="1" customHeight="1" x14ac:dyDescent="0.25">
      <c r="B130" s="754">
        <v>58</v>
      </c>
      <c r="C130" s="17"/>
      <c r="D130" s="17"/>
      <c r="E130" s="17"/>
      <c r="F130" s="17"/>
      <c r="G130" s="17"/>
      <c r="H130" s="17"/>
      <c r="I130" s="17"/>
      <c r="J130" s="17"/>
      <c r="K130" s="17"/>
      <c r="L130" s="17"/>
      <c r="M130" s="17"/>
      <c r="N130" s="17"/>
      <c r="O130" s="17"/>
      <c r="P130" s="17"/>
      <c r="Q130" s="17"/>
      <c r="R130" s="17"/>
      <c r="S130" s="17"/>
      <c r="T130" s="17"/>
      <c r="U130" s="17"/>
      <c r="V130" s="17"/>
      <c r="W130" s="17"/>
      <c r="X130" s="17"/>
      <c r="Y130" s="17"/>
      <c r="Z130" s="17"/>
      <c r="AA130" s="17"/>
      <c r="AB130" s="17"/>
      <c r="AC130" s="17"/>
      <c r="AD130" s="17"/>
      <c r="AE130" s="17"/>
      <c r="AF130" s="17"/>
      <c r="AG130" s="17"/>
      <c r="AH130" s="17"/>
      <c r="AI130" s="17"/>
      <c r="AJ130" s="17"/>
      <c r="AK130" s="17"/>
      <c r="AL130" s="17"/>
      <c r="AM130" s="17"/>
      <c r="AN130" s="17"/>
      <c r="AO130" s="17"/>
      <c r="AP130" s="17"/>
      <c r="AQ130" s="17"/>
    </row>
    <row r="131" spans="2:43" ht="15.95" hidden="1" customHeight="1" x14ac:dyDescent="0.25">
      <c r="B131" s="754"/>
      <c r="C131" s="17"/>
      <c r="D131" s="17"/>
      <c r="E131" s="17"/>
      <c r="F131" s="17"/>
      <c r="G131" s="17"/>
      <c r="H131" s="17"/>
      <c r="I131" s="17"/>
      <c r="J131" s="17"/>
      <c r="K131" s="17"/>
      <c r="L131" s="17"/>
      <c r="M131" s="17"/>
      <c r="N131" s="17"/>
      <c r="O131" s="17"/>
      <c r="P131" s="17"/>
      <c r="Q131" s="17"/>
      <c r="R131" s="17"/>
      <c r="S131" s="17"/>
      <c r="T131" s="17"/>
      <c r="U131" s="17"/>
      <c r="V131" s="17"/>
      <c r="W131" s="17"/>
      <c r="X131" s="17"/>
      <c r="Y131" s="17"/>
      <c r="Z131" s="17"/>
      <c r="AA131" s="17"/>
      <c r="AB131" s="17"/>
      <c r="AC131" s="17"/>
      <c r="AD131" s="17"/>
      <c r="AE131" s="17"/>
      <c r="AF131" s="17"/>
      <c r="AG131" s="17"/>
      <c r="AH131" s="17"/>
      <c r="AI131" s="17"/>
      <c r="AJ131" s="17"/>
      <c r="AK131" s="17"/>
      <c r="AL131" s="17"/>
      <c r="AM131" s="17"/>
      <c r="AN131" s="17"/>
      <c r="AO131" s="17"/>
      <c r="AP131" s="17"/>
      <c r="AQ131" s="17"/>
    </row>
    <row r="132" spans="2:43" ht="15.95" hidden="1" customHeight="1" x14ac:dyDescent="0.25">
      <c r="B132" s="754">
        <v>59</v>
      </c>
      <c r="C132" s="17"/>
      <c r="D132" s="17"/>
      <c r="E132" s="17"/>
      <c r="F132" s="17"/>
      <c r="G132" s="17"/>
      <c r="H132" s="17"/>
      <c r="I132" s="17"/>
      <c r="J132" s="17"/>
      <c r="K132" s="17"/>
      <c r="L132" s="17"/>
      <c r="M132" s="17"/>
      <c r="N132" s="17"/>
      <c r="O132" s="17"/>
      <c r="P132" s="17"/>
      <c r="Q132" s="17"/>
      <c r="R132" s="17"/>
      <c r="S132" s="17"/>
      <c r="T132" s="17"/>
      <c r="U132" s="17"/>
      <c r="V132" s="17"/>
      <c r="W132" s="17"/>
      <c r="X132" s="17"/>
      <c r="Y132" s="17"/>
      <c r="Z132" s="17"/>
      <c r="AA132" s="17"/>
      <c r="AB132" s="17"/>
      <c r="AC132" s="17"/>
      <c r="AD132" s="17"/>
      <c r="AE132" s="17"/>
      <c r="AF132" s="17"/>
      <c r="AG132" s="17"/>
      <c r="AH132" s="17"/>
      <c r="AI132" s="17"/>
      <c r="AJ132" s="17"/>
      <c r="AK132" s="17"/>
      <c r="AL132" s="17"/>
      <c r="AM132" s="17"/>
      <c r="AN132" s="17"/>
      <c r="AO132" s="17"/>
      <c r="AP132" s="17"/>
      <c r="AQ132" s="17"/>
    </row>
    <row r="133" spans="2:43" ht="15.95" hidden="1" customHeight="1" x14ac:dyDescent="0.25">
      <c r="B133" s="754"/>
      <c r="C133" s="17"/>
      <c r="D133" s="17"/>
      <c r="E133" s="17"/>
      <c r="F133" s="17"/>
      <c r="G133" s="17"/>
      <c r="H133" s="17"/>
      <c r="I133" s="17"/>
      <c r="J133" s="17"/>
      <c r="K133" s="17"/>
      <c r="L133" s="17"/>
      <c r="M133" s="17"/>
      <c r="N133" s="17"/>
      <c r="O133" s="17"/>
      <c r="P133" s="17"/>
      <c r="Q133" s="17"/>
      <c r="R133" s="17"/>
      <c r="S133" s="17"/>
      <c r="T133" s="17"/>
      <c r="U133" s="17"/>
      <c r="V133" s="17"/>
      <c r="W133" s="17"/>
      <c r="X133" s="17"/>
      <c r="Y133" s="17"/>
      <c r="Z133" s="17"/>
      <c r="AA133" s="17"/>
      <c r="AB133" s="17"/>
      <c r="AC133" s="17"/>
      <c r="AD133" s="17"/>
      <c r="AE133" s="17"/>
      <c r="AF133" s="17"/>
      <c r="AG133" s="17"/>
      <c r="AH133" s="17"/>
      <c r="AI133" s="17"/>
      <c r="AJ133" s="17"/>
      <c r="AK133" s="17"/>
      <c r="AL133" s="17"/>
      <c r="AM133" s="17"/>
      <c r="AN133" s="17"/>
      <c r="AO133" s="17"/>
      <c r="AP133" s="17"/>
      <c r="AQ133" s="17"/>
    </row>
    <row r="134" spans="2:43" ht="15.95" hidden="1" customHeight="1" x14ac:dyDescent="0.25">
      <c r="B134" s="754">
        <v>60</v>
      </c>
      <c r="C134" s="17"/>
      <c r="D134" s="17"/>
      <c r="E134" s="17"/>
      <c r="F134" s="17"/>
      <c r="G134" s="17"/>
      <c r="H134" s="17"/>
      <c r="I134" s="17"/>
      <c r="J134" s="17"/>
      <c r="K134" s="17"/>
      <c r="L134" s="17"/>
      <c r="M134" s="17"/>
      <c r="N134" s="17"/>
      <c r="O134" s="17"/>
      <c r="P134" s="17"/>
      <c r="Q134" s="17"/>
      <c r="R134" s="17"/>
      <c r="S134" s="17"/>
      <c r="T134" s="17"/>
      <c r="U134" s="17"/>
      <c r="V134" s="17"/>
      <c r="W134" s="17"/>
      <c r="X134" s="17"/>
      <c r="Y134" s="17"/>
      <c r="Z134" s="17"/>
      <c r="AA134" s="17"/>
      <c r="AB134" s="17"/>
      <c r="AC134" s="17"/>
      <c r="AD134" s="17"/>
      <c r="AE134" s="17"/>
      <c r="AF134" s="17"/>
      <c r="AG134" s="17"/>
      <c r="AH134" s="17"/>
      <c r="AI134" s="17"/>
      <c r="AJ134" s="17"/>
      <c r="AK134" s="17"/>
      <c r="AL134" s="17"/>
      <c r="AM134" s="17"/>
      <c r="AN134" s="17"/>
      <c r="AO134" s="17"/>
      <c r="AP134" s="17"/>
      <c r="AQ134" s="17"/>
    </row>
    <row r="135" spans="2:43" ht="15.95" hidden="1" customHeight="1" x14ac:dyDescent="0.25">
      <c r="B135" s="754"/>
      <c r="C135" s="17"/>
      <c r="D135" s="17"/>
      <c r="E135" s="17"/>
      <c r="F135" s="17"/>
      <c r="G135" s="17"/>
      <c r="H135" s="17"/>
      <c r="I135" s="17"/>
      <c r="J135" s="17"/>
      <c r="K135" s="17"/>
      <c r="L135" s="17"/>
      <c r="M135" s="17"/>
      <c r="N135" s="17"/>
      <c r="O135" s="17"/>
      <c r="P135" s="17"/>
      <c r="Q135" s="17"/>
      <c r="R135" s="17"/>
      <c r="S135" s="17"/>
      <c r="T135" s="17"/>
      <c r="U135" s="17"/>
      <c r="V135" s="17"/>
      <c r="W135" s="17"/>
      <c r="X135" s="17"/>
      <c r="Y135" s="17"/>
      <c r="Z135" s="17"/>
      <c r="AA135" s="17"/>
      <c r="AB135" s="17"/>
      <c r="AC135" s="17"/>
      <c r="AD135" s="17"/>
      <c r="AE135" s="17"/>
      <c r="AF135" s="17"/>
      <c r="AG135" s="17"/>
      <c r="AH135" s="17"/>
      <c r="AI135" s="17"/>
      <c r="AJ135" s="17"/>
      <c r="AK135" s="17"/>
      <c r="AL135" s="17"/>
      <c r="AM135" s="17"/>
      <c r="AN135" s="17"/>
      <c r="AO135" s="17"/>
      <c r="AP135" s="17"/>
      <c r="AQ135" s="17"/>
    </row>
    <row r="136" spans="2:43" ht="15.95" hidden="1" customHeight="1" x14ac:dyDescent="0.25">
      <c r="B136" s="754">
        <v>61</v>
      </c>
      <c r="C136" s="17"/>
      <c r="D136" s="17"/>
      <c r="E136" s="17"/>
      <c r="F136" s="17"/>
      <c r="G136" s="17"/>
      <c r="H136" s="17"/>
      <c r="I136" s="17"/>
      <c r="J136" s="17"/>
      <c r="K136" s="17"/>
      <c r="L136" s="17"/>
      <c r="M136" s="17"/>
      <c r="N136" s="17"/>
      <c r="O136" s="17"/>
      <c r="P136" s="17"/>
      <c r="Q136" s="17"/>
      <c r="R136" s="17"/>
      <c r="S136" s="17"/>
      <c r="T136" s="17"/>
      <c r="U136" s="17"/>
      <c r="V136" s="17"/>
      <c r="W136" s="17"/>
      <c r="X136" s="17"/>
      <c r="Y136" s="17"/>
      <c r="Z136" s="17"/>
      <c r="AA136" s="17"/>
      <c r="AB136" s="17"/>
      <c r="AC136" s="17"/>
      <c r="AD136" s="17"/>
      <c r="AE136" s="17"/>
      <c r="AF136" s="17"/>
      <c r="AG136" s="17"/>
      <c r="AH136" s="17"/>
      <c r="AI136" s="17"/>
      <c r="AJ136" s="17"/>
      <c r="AK136" s="17"/>
      <c r="AL136" s="17"/>
      <c r="AM136" s="17"/>
      <c r="AN136" s="17"/>
      <c r="AO136" s="17"/>
      <c r="AP136" s="17"/>
      <c r="AQ136" s="17"/>
    </row>
    <row r="137" spans="2:43" ht="15.95" hidden="1" customHeight="1" x14ac:dyDescent="0.25">
      <c r="B137" s="754"/>
      <c r="C137" s="17"/>
      <c r="D137" s="17"/>
      <c r="E137" s="17"/>
      <c r="F137" s="17"/>
      <c r="G137" s="17"/>
      <c r="H137" s="17"/>
      <c r="I137" s="17"/>
      <c r="J137" s="17"/>
      <c r="K137" s="17"/>
      <c r="L137" s="17"/>
      <c r="M137" s="17"/>
      <c r="N137" s="17"/>
      <c r="O137" s="17"/>
      <c r="P137" s="17"/>
      <c r="Q137" s="17"/>
      <c r="R137" s="17"/>
      <c r="S137" s="17"/>
      <c r="T137" s="17"/>
      <c r="U137" s="17"/>
      <c r="V137" s="17"/>
      <c r="W137" s="17"/>
      <c r="X137" s="17"/>
      <c r="Y137" s="17"/>
      <c r="Z137" s="17"/>
      <c r="AA137" s="17"/>
      <c r="AB137" s="17"/>
      <c r="AC137" s="17"/>
      <c r="AD137" s="17"/>
      <c r="AE137" s="17"/>
      <c r="AF137" s="17"/>
      <c r="AG137" s="17"/>
      <c r="AH137" s="17"/>
      <c r="AI137" s="17"/>
      <c r="AJ137" s="17"/>
      <c r="AK137" s="17"/>
      <c r="AL137" s="17"/>
      <c r="AM137" s="17"/>
      <c r="AN137" s="17"/>
      <c r="AO137" s="17"/>
      <c r="AP137" s="17"/>
      <c r="AQ137" s="17"/>
    </row>
    <row r="138" spans="2:43" ht="15.95" hidden="1" customHeight="1" x14ac:dyDescent="0.25">
      <c r="B138" s="754">
        <v>62</v>
      </c>
      <c r="C138" s="17"/>
      <c r="D138" s="17"/>
      <c r="E138" s="17"/>
      <c r="F138" s="17"/>
      <c r="G138" s="17"/>
      <c r="H138" s="17"/>
      <c r="I138" s="17"/>
      <c r="J138" s="17"/>
      <c r="K138" s="17"/>
      <c r="L138" s="17"/>
      <c r="M138" s="17"/>
      <c r="N138" s="17"/>
      <c r="O138" s="17"/>
      <c r="P138" s="17"/>
      <c r="Q138" s="17"/>
      <c r="R138" s="17"/>
      <c r="S138" s="17"/>
      <c r="T138" s="17"/>
      <c r="U138" s="17"/>
      <c r="V138" s="17"/>
      <c r="W138" s="17"/>
      <c r="X138" s="17"/>
      <c r="Y138" s="17"/>
      <c r="Z138" s="17"/>
      <c r="AA138" s="17"/>
      <c r="AB138" s="17"/>
      <c r="AC138" s="17"/>
      <c r="AD138" s="17"/>
      <c r="AE138" s="17"/>
      <c r="AF138" s="17"/>
      <c r="AG138" s="17"/>
      <c r="AH138" s="17"/>
      <c r="AI138" s="17"/>
      <c r="AJ138" s="17"/>
      <c r="AK138" s="17"/>
      <c r="AL138" s="17"/>
      <c r="AM138" s="17"/>
      <c r="AN138" s="17"/>
      <c r="AO138" s="17"/>
      <c r="AP138" s="17"/>
      <c r="AQ138" s="17"/>
    </row>
    <row r="139" spans="2:43" ht="15.95" hidden="1" customHeight="1" x14ac:dyDescent="0.25">
      <c r="B139" s="754"/>
      <c r="C139" s="17"/>
      <c r="D139" s="17"/>
      <c r="E139" s="17"/>
      <c r="F139" s="17"/>
      <c r="G139" s="17"/>
      <c r="H139" s="17"/>
      <c r="I139" s="17"/>
      <c r="J139" s="17"/>
      <c r="K139" s="17"/>
      <c r="L139" s="17"/>
      <c r="M139" s="17"/>
      <c r="N139" s="17"/>
      <c r="O139" s="17"/>
      <c r="P139" s="17"/>
      <c r="Q139" s="17"/>
      <c r="R139" s="17"/>
      <c r="S139" s="17"/>
      <c r="T139" s="17"/>
      <c r="U139" s="17"/>
      <c r="V139" s="17"/>
      <c r="W139" s="17"/>
      <c r="X139" s="17"/>
      <c r="Y139" s="17"/>
      <c r="Z139" s="17"/>
      <c r="AA139" s="17"/>
      <c r="AB139" s="17"/>
      <c r="AC139" s="17"/>
      <c r="AD139" s="17"/>
      <c r="AE139" s="17"/>
      <c r="AF139" s="17"/>
      <c r="AG139" s="17"/>
      <c r="AH139" s="17"/>
      <c r="AI139" s="17"/>
      <c r="AJ139" s="17"/>
      <c r="AK139" s="17"/>
      <c r="AL139" s="17"/>
      <c r="AM139" s="17"/>
      <c r="AN139" s="17"/>
      <c r="AO139" s="17"/>
      <c r="AP139" s="17"/>
      <c r="AQ139" s="17"/>
    </row>
    <row r="140" spans="2:43" ht="15.95" hidden="1" customHeight="1" x14ac:dyDescent="0.25">
      <c r="B140" s="754">
        <v>63</v>
      </c>
      <c r="C140" s="17"/>
      <c r="D140" s="17"/>
      <c r="E140" s="17"/>
      <c r="F140" s="17"/>
      <c r="G140" s="17"/>
      <c r="H140" s="17"/>
      <c r="I140" s="17"/>
      <c r="J140" s="17"/>
      <c r="K140" s="17"/>
      <c r="L140" s="17"/>
      <c r="M140" s="17"/>
      <c r="N140" s="17"/>
      <c r="O140" s="17"/>
      <c r="P140" s="17"/>
      <c r="Q140" s="17"/>
      <c r="R140" s="17"/>
      <c r="S140" s="17"/>
      <c r="T140" s="17"/>
      <c r="U140" s="17"/>
      <c r="V140" s="17"/>
      <c r="W140" s="17"/>
      <c r="X140" s="17"/>
      <c r="Y140" s="17"/>
      <c r="Z140" s="17"/>
      <c r="AA140" s="17"/>
      <c r="AB140" s="17"/>
      <c r="AC140" s="17"/>
      <c r="AD140" s="17"/>
      <c r="AE140" s="17"/>
      <c r="AF140" s="17"/>
      <c r="AG140" s="17"/>
      <c r="AH140" s="17"/>
      <c r="AI140" s="17"/>
      <c r="AJ140" s="17"/>
      <c r="AK140" s="17"/>
      <c r="AL140" s="17"/>
      <c r="AM140" s="17"/>
      <c r="AN140" s="17"/>
      <c r="AO140" s="17"/>
      <c r="AP140" s="17"/>
      <c r="AQ140" s="17"/>
    </row>
    <row r="141" spans="2:43" ht="15.95" hidden="1" customHeight="1" x14ac:dyDescent="0.25">
      <c r="B141" s="754"/>
      <c r="C141" s="17"/>
      <c r="D141" s="17"/>
      <c r="E141" s="17"/>
      <c r="F141" s="17"/>
      <c r="G141" s="17"/>
      <c r="H141" s="17"/>
      <c r="I141" s="17"/>
      <c r="J141" s="17"/>
      <c r="K141" s="17"/>
      <c r="L141" s="17"/>
      <c r="M141" s="17"/>
      <c r="N141" s="17"/>
      <c r="O141" s="17"/>
      <c r="P141" s="17"/>
      <c r="Q141" s="17"/>
      <c r="R141" s="17"/>
      <c r="S141" s="17"/>
      <c r="T141" s="17"/>
      <c r="U141" s="17"/>
      <c r="V141" s="17"/>
      <c r="W141" s="17"/>
      <c r="X141" s="17"/>
      <c r="Y141" s="17"/>
      <c r="Z141" s="17"/>
      <c r="AA141" s="17"/>
      <c r="AB141" s="17"/>
      <c r="AC141" s="17"/>
      <c r="AD141" s="17"/>
      <c r="AE141" s="17"/>
      <c r="AF141" s="17"/>
      <c r="AG141" s="17"/>
      <c r="AH141" s="17"/>
      <c r="AI141" s="17"/>
      <c r="AJ141" s="17"/>
      <c r="AK141" s="17"/>
      <c r="AL141" s="17"/>
      <c r="AM141" s="17"/>
      <c r="AN141" s="17"/>
      <c r="AO141" s="17"/>
      <c r="AP141" s="17"/>
      <c r="AQ141" s="17"/>
    </row>
    <row r="142" spans="2:43" ht="15.95" hidden="1" customHeight="1" x14ac:dyDescent="0.25">
      <c r="B142" s="754">
        <v>64</v>
      </c>
      <c r="C142" s="17"/>
      <c r="D142" s="17"/>
      <c r="E142" s="17"/>
      <c r="F142" s="17"/>
      <c r="G142" s="17"/>
      <c r="H142" s="17"/>
      <c r="I142" s="17"/>
      <c r="J142" s="17"/>
      <c r="K142" s="17"/>
      <c r="L142" s="17"/>
      <c r="M142" s="17"/>
      <c r="N142" s="17"/>
      <c r="O142" s="17"/>
      <c r="P142" s="17"/>
      <c r="Q142" s="17"/>
      <c r="R142" s="17"/>
      <c r="S142" s="17"/>
      <c r="T142" s="17"/>
      <c r="U142" s="17"/>
      <c r="V142" s="17"/>
      <c r="W142" s="17"/>
      <c r="X142" s="17"/>
      <c r="Y142" s="17"/>
      <c r="Z142" s="17"/>
      <c r="AA142" s="17"/>
      <c r="AB142" s="17"/>
      <c r="AC142" s="17"/>
      <c r="AD142" s="17"/>
      <c r="AE142" s="17"/>
      <c r="AF142" s="17"/>
      <c r="AG142" s="17"/>
      <c r="AH142" s="17"/>
      <c r="AI142" s="17"/>
      <c r="AJ142" s="17"/>
      <c r="AK142" s="17"/>
      <c r="AL142" s="17"/>
      <c r="AM142" s="17"/>
      <c r="AN142" s="17"/>
      <c r="AO142" s="17"/>
      <c r="AP142" s="17"/>
      <c r="AQ142" s="17"/>
    </row>
    <row r="143" spans="2:43" ht="15.95" hidden="1" customHeight="1" x14ac:dyDescent="0.25">
      <c r="B143" s="754"/>
      <c r="C143" s="17"/>
      <c r="D143" s="17"/>
      <c r="E143" s="17"/>
      <c r="F143" s="17"/>
      <c r="G143" s="17"/>
      <c r="H143" s="17"/>
      <c r="I143" s="17"/>
      <c r="J143" s="17"/>
      <c r="K143" s="17"/>
      <c r="L143" s="17"/>
      <c r="M143" s="17"/>
      <c r="N143" s="17"/>
      <c r="O143" s="17"/>
      <c r="P143" s="17"/>
      <c r="Q143" s="17"/>
      <c r="R143" s="17"/>
      <c r="S143" s="17"/>
      <c r="T143" s="17"/>
      <c r="U143" s="17"/>
      <c r="V143" s="17"/>
      <c r="W143" s="17"/>
      <c r="X143" s="17"/>
      <c r="Y143" s="17"/>
      <c r="Z143" s="17"/>
      <c r="AA143" s="17"/>
      <c r="AB143" s="17"/>
      <c r="AC143" s="17"/>
      <c r="AD143" s="17"/>
      <c r="AE143" s="17"/>
      <c r="AF143" s="17"/>
      <c r="AG143" s="17"/>
      <c r="AH143" s="17"/>
      <c r="AI143" s="17"/>
      <c r="AJ143" s="17"/>
      <c r="AK143" s="17"/>
      <c r="AL143" s="17"/>
      <c r="AM143" s="17"/>
      <c r="AN143" s="17"/>
      <c r="AO143" s="17"/>
      <c r="AP143" s="17"/>
      <c r="AQ143" s="17"/>
    </row>
    <row r="144" spans="2:43" ht="15.95" hidden="1" customHeight="1" x14ac:dyDescent="0.25">
      <c r="B144" s="754">
        <v>65</v>
      </c>
      <c r="C144" s="17"/>
      <c r="D144" s="17"/>
      <c r="E144" s="17"/>
      <c r="F144" s="17"/>
      <c r="G144" s="17"/>
      <c r="H144" s="17"/>
      <c r="I144" s="17"/>
      <c r="J144" s="17"/>
      <c r="K144" s="17"/>
      <c r="L144" s="17"/>
      <c r="M144" s="17"/>
      <c r="N144" s="17"/>
      <c r="O144" s="17"/>
      <c r="P144" s="17"/>
      <c r="Q144" s="17"/>
      <c r="R144" s="17"/>
      <c r="S144" s="17"/>
      <c r="T144" s="17"/>
      <c r="U144" s="17"/>
      <c r="V144" s="17"/>
      <c r="W144" s="17"/>
      <c r="X144" s="17"/>
      <c r="Y144" s="17"/>
      <c r="Z144" s="17"/>
      <c r="AA144" s="17"/>
      <c r="AB144" s="17"/>
      <c r="AC144" s="17"/>
      <c r="AD144" s="17"/>
      <c r="AE144" s="17"/>
      <c r="AF144" s="17"/>
      <c r="AG144" s="17"/>
      <c r="AH144" s="17"/>
      <c r="AI144" s="17"/>
      <c r="AJ144" s="17"/>
      <c r="AK144" s="17"/>
      <c r="AL144" s="17"/>
      <c r="AM144" s="17"/>
      <c r="AN144" s="17"/>
      <c r="AO144" s="17"/>
      <c r="AP144" s="17"/>
      <c r="AQ144" s="17"/>
    </row>
    <row r="145" spans="2:43" ht="15.95" hidden="1" customHeight="1" x14ac:dyDescent="0.25">
      <c r="B145" s="754"/>
      <c r="C145" s="17"/>
      <c r="D145" s="17"/>
      <c r="E145" s="17"/>
      <c r="F145" s="17"/>
      <c r="G145" s="17"/>
      <c r="H145" s="17"/>
      <c r="I145" s="17"/>
      <c r="J145" s="17"/>
      <c r="K145" s="17"/>
      <c r="L145" s="17"/>
      <c r="M145" s="17"/>
      <c r="N145" s="17"/>
      <c r="O145" s="17"/>
      <c r="P145" s="17"/>
      <c r="Q145" s="17"/>
      <c r="R145" s="17"/>
      <c r="S145" s="17"/>
      <c r="T145" s="17"/>
      <c r="U145" s="17"/>
      <c r="V145" s="17"/>
      <c r="W145" s="17"/>
      <c r="X145" s="17"/>
      <c r="Y145" s="17"/>
      <c r="Z145" s="17"/>
      <c r="AA145" s="17"/>
      <c r="AB145" s="17"/>
      <c r="AC145" s="17"/>
      <c r="AD145" s="17"/>
      <c r="AE145" s="17"/>
      <c r="AF145" s="17"/>
      <c r="AG145" s="17"/>
      <c r="AH145" s="17"/>
      <c r="AI145" s="17"/>
      <c r="AJ145" s="17"/>
      <c r="AK145" s="17"/>
      <c r="AL145" s="17"/>
      <c r="AM145" s="17"/>
      <c r="AN145" s="17"/>
      <c r="AO145" s="17"/>
      <c r="AP145" s="17"/>
      <c r="AQ145" s="17"/>
    </row>
    <row r="146" spans="2:43" ht="15.95" hidden="1" customHeight="1" x14ac:dyDescent="0.25">
      <c r="B146" s="754">
        <v>66</v>
      </c>
      <c r="C146" s="17"/>
      <c r="D146" s="17"/>
      <c r="E146" s="17"/>
      <c r="F146" s="17"/>
      <c r="G146" s="17"/>
      <c r="H146" s="17"/>
      <c r="I146" s="17"/>
      <c r="J146" s="17"/>
      <c r="K146" s="17"/>
      <c r="L146" s="17"/>
      <c r="M146" s="17"/>
      <c r="N146" s="17"/>
      <c r="O146" s="17"/>
      <c r="P146" s="17"/>
      <c r="Q146" s="17"/>
      <c r="R146" s="17"/>
      <c r="S146" s="17"/>
      <c r="T146" s="17"/>
      <c r="U146" s="17"/>
      <c r="V146" s="17"/>
      <c r="W146" s="17"/>
      <c r="X146" s="17"/>
      <c r="Y146" s="17"/>
      <c r="Z146" s="17"/>
      <c r="AA146" s="17"/>
      <c r="AB146" s="17"/>
      <c r="AC146" s="17"/>
      <c r="AD146" s="17"/>
      <c r="AE146" s="17"/>
      <c r="AF146" s="17"/>
      <c r="AG146" s="17"/>
      <c r="AH146" s="17"/>
      <c r="AI146" s="17"/>
      <c r="AJ146" s="17"/>
      <c r="AK146" s="17"/>
      <c r="AL146" s="17"/>
      <c r="AM146" s="17"/>
      <c r="AN146" s="17"/>
      <c r="AO146" s="17"/>
      <c r="AP146" s="17"/>
      <c r="AQ146" s="17"/>
    </row>
    <row r="147" spans="2:43" ht="15.95" hidden="1" customHeight="1" x14ac:dyDescent="0.25">
      <c r="B147" s="754"/>
      <c r="C147" s="17"/>
      <c r="D147" s="17"/>
      <c r="E147" s="17"/>
      <c r="F147" s="17"/>
      <c r="G147" s="17"/>
      <c r="H147" s="17"/>
      <c r="I147" s="17"/>
      <c r="J147" s="17"/>
      <c r="K147" s="17"/>
      <c r="L147" s="17"/>
      <c r="M147" s="17"/>
      <c r="N147" s="17"/>
      <c r="O147" s="17"/>
      <c r="P147" s="17"/>
      <c r="Q147" s="17"/>
      <c r="R147" s="17"/>
      <c r="S147" s="17"/>
      <c r="T147" s="17"/>
      <c r="U147" s="17"/>
      <c r="V147" s="17"/>
      <c r="W147" s="17"/>
      <c r="X147" s="17"/>
      <c r="Y147" s="17"/>
      <c r="Z147" s="17"/>
      <c r="AA147" s="17"/>
      <c r="AB147" s="17"/>
      <c r="AC147" s="17"/>
      <c r="AD147" s="17"/>
      <c r="AE147" s="17"/>
      <c r="AF147" s="17"/>
      <c r="AG147" s="17"/>
      <c r="AH147" s="17"/>
      <c r="AI147" s="17"/>
      <c r="AJ147" s="17"/>
      <c r="AK147" s="17"/>
      <c r="AL147" s="17"/>
      <c r="AM147" s="17"/>
      <c r="AN147" s="17"/>
      <c r="AO147" s="17"/>
      <c r="AP147" s="17"/>
      <c r="AQ147" s="17"/>
    </row>
    <row r="148" spans="2:43" ht="15.95" hidden="1" customHeight="1" x14ac:dyDescent="0.25">
      <c r="B148" s="754">
        <v>67</v>
      </c>
      <c r="C148" s="17"/>
      <c r="D148" s="17"/>
      <c r="E148" s="17"/>
      <c r="F148" s="17"/>
      <c r="G148" s="17"/>
      <c r="H148" s="17"/>
      <c r="I148" s="17"/>
      <c r="J148" s="17"/>
      <c r="K148" s="17"/>
      <c r="L148" s="17"/>
      <c r="M148" s="17"/>
      <c r="N148" s="17"/>
      <c r="O148" s="17"/>
      <c r="P148" s="17"/>
      <c r="Q148" s="17"/>
      <c r="R148" s="17"/>
      <c r="S148" s="17"/>
      <c r="T148" s="17"/>
      <c r="U148" s="17"/>
      <c r="V148" s="17"/>
      <c r="W148" s="17"/>
      <c r="X148" s="17"/>
      <c r="Y148" s="17"/>
      <c r="Z148" s="17"/>
      <c r="AA148" s="17"/>
      <c r="AB148" s="17"/>
      <c r="AC148" s="17"/>
      <c r="AD148" s="17"/>
      <c r="AE148" s="17"/>
      <c r="AF148" s="17"/>
      <c r="AG148" s="17"/>
      <c r="AH148" s="17"/>
      <c r="AI148" s="17"/>
      <c r="AJ148" s="17"/>
      <c r="AK148" s="17"/>
      <c r="AL148" s="17"/>
      <c r="AM148" s="17"/>
      <c r="AN148" s="17"/>
      <c r="AO148" s="17"/>
      <c r="AP148" s="17"/>
      <c r="AQ148" s="17"/>
    </row>
    <row r="149" spans="2:43" ht="15.95" hidden="1" customHeight="1" x14ac:dyDescent="0.25">
      <c r="B149" s="754"/>
      <c r="C149" s="17"/>
      <c r="D149" s="17"/>
      <c r="E149" s="17"/>
      <c r="F149" s="17"/>
      <c r="G149" s="17"/>
      <c r="H149" s="17"/>
      <c r="I149" s="17"/>
      <c r="J149" s="17"/>
      <c r="K149" s="17"/>
      <c r="L149" s="17"/>
      <c r="M149" s="17"/>
      <c r="N149" s="17"/>
      <c r="O149" s="17"/>
      <c r="P149" s="17"/>
      <c r="Q149" s="17"/>
      <c r="R149" s="17"/>
      <c r="S149" s="17"/>
      <c r="T149" s="17"/>
      <c r="U149" s="17"/>
      <c r="V149" s="17"/>
      <c r="W149" s="17"/>
      <c r="X149" s="17"/>
      <c r="Y149" s="17"/>
      <c r="Z149" s="17"/>
      <c r="AA149" s="17"/>
      <c r="AB149" s="17"/>
      <c r="AC149" s="17"/>
      <c r="AD149" s="17"/>
      <c r="AE149" s="17"/>
      <c r="AF149" s="17"/>
      <c r="AG149" s="17"/>
      <c r="AH149" s="17"/>
      <c r="AI149" s="17"/>
      <c r="AJ149" s="17"/>
      <c r="AK149" s="17"/>
      <c r="AL149" s="17"/>
      <c r="AM149" s="17"/>
      <c r="AN149" s="17"/>
      <c r="AO149" s="17"/>
      <c r="AP149" s="17"/>
      <c r="AQ149" s="17"/>
    </row>
    <row r="150" spans="2:43" ht="15.95" hidden="1" customHeight="1" x14ac:dyDescent="0.25">
      <c r="B150" s="754">
        <v>68</v>
      </c>
      <c r="C150" s="17"/>
      <c r="D150" s="17"/>
      <c r="E150" s="17"/>
      <c r="F150" s="17"/>
      <c r="G150" s="17"/>
      <c r="H150" s="17"/>
      <c r="I150" s="17"/>
      <c r="J150" s="17"/>
      <c r="K150" s="17"/>
      <c r="L150" s="17"/>
      <c r="M150" s="17"/>
      <c r="N150" s="17"/>
      <c r="O150" s="17"/>
      <c r="P150" s="17"/>
      <c r="Q150" s="17"/>
      <c r="R150" s="17"/>
      <c r="S150" s="17"/>
      <c r="T150" s="17"/>
      <c r="U150" s="17"/>
      <c r="V150" s="17"/>
      <c r="W150" s="17"/>
      <c r="X150" s="17"/>
      <c r="Y150" s="17"/>
      <c r="Z150" s="17"/>
      <c r="AA150" s="17"/>
      <c r="AB150" s="17"/>
      <c r="AC150" s="17"/>
      <c r="AD150" s="17"/>
      <c r="AE150" s="17"/>
      <c r="AF150" s="17"/>
      <c r="AG150" s="17"/>
      <c r="AH150" s="17"/>
      <c r="AI150" s="17"/>
      <c r="AJ150" s="17"/>
      <c r="AK150" s="17"/>
      <c r="AL150" s="17"/>
      <c r="AM150" s="17"/>
      <c r="AN150" s="17"/>
      <c r="AO150" s="17"/>
      <c r="AP150" s="17"/>
      <c r="AQ150" s="17"/>
    </row>
    <row r="151" spans="2:43" ht="15.95" hidden="1" customHeight="1" x14ac:dyDescent="0.25">
      <c r="B151" s="754"/>
      <c r="C151" s="17"/>
      <c r="D151" s="17"/>
      <c r="E151" s="17"/>
      <c r="F151" s="17"/>
      <c r="G151" s="17"/>
      <c r="H151" s="17"/>
      <c r="I151" s="17"/>
      <c r="J151" s="17"/>
      <c r="K151" s="17"/>
      <c r="L151" s="17"/>
      <c r="M151" s="17"/>
      <c r="N151" s="17"/>
      <c r="O151" s="17"/>
      <c r="P151" s="17"/>
      <c r="Q151" s="17"/>
      <c r="R151" s="17"/>
      <c r="S151" s="17"/>
      <c r="T151" s="17"/>
      <c r="U151" s="17"/>
      <c r="V151" s="17"/>
      <c r="W151" s="17"/>
      <c r="X151" s="17"/>
      <c r="Y151" s="17"/>
      <c r="Z151" s="17"/>
      <c r="AA151" s="17"/>
      <c r="AB151" s="17"/>
      <c r="AC151" s="17"/>
      <c r="AD151" s="17"/>
      <c r="AE151" s="17"/>
      <c r="AF151" s="17"/>
      <c r="AG151" s="17"/>
      <c r="AH151" s="17"/>
      <c r="AI151" s="17"/>
      <c r="AJ151" s="17"/>
      <c r="AK151" s="17"/>
      <c r="AL151" s="17"/>
      <c r="AM151" s="17"/>
      <c r="AN151" s="17"/>
      <c r="AO151" s="17"/>
      <c r="AP151" s="17"/>
      <c r="AQ151" s="17"/>
    </row>
    <row r="152" spans="2:43" ht="15.95" hidden="1" customHeight="1" x14ac:dyDescent="0.25">
      <c r="B152" s="754">
        <v>69</v>
      </c>
      <c r="C152" s="17"/>
      <c r="D152" s="17"/>
      <c r="E152" s="17"/>
      <c r="F152" s="17"/>
      <c r="G152" s="17"/>
      <c r="H152" s="17"/>
      <c r="I152" s="17"/>
      <c r="J152" s="17"/>
      <c r="K152" s="17"/>
      <c r="L152" s="17"/>
      <c r="M152" s="17"/>
      <c r="N152" s="17"/>
      <c r="O152" s="17"/>
      <c r="P152" s="17"/>
      <c r="Q152" s="17"/>
      <c r="R152" s="17"/>
      <c r="S152" s="17"/>
      <c r="T152" s="17"/>
      <c r="U152" s="17"/>
      <c r="V152" s="17"/>
      <c r="W152" s="17"/>
      <c r="X152" s="17"/>
      <c r="Y152" s="17"/>
      <c r="Z152" s="17"/>
      <c r="AA152" s="17"/>
      <c r="AB152" s="17"/>
      <c r="AC152" s="17"/>
      <c r="AD152" s="17"/>
      <c r="AE152" s="17"/>
      <c r="AF152" s="17"/>
      <c r="AG152" s="17"/>
      <c r="AH152" s="17"/>
      <c r="AI152" s="17"/>
      <c r="AJ152" s="17"/>
      <c r="AK152" s="17"/>
      <c r="AL152" s="17"/>
      <c r="AM152" s="17"/>
      <c r="AN152" s="17"/>
      <c r="AO152" s="17"/>
      <c r="AP152" s="17"/>
      <c r="AQ152" s="17"/>
    </row>
    <row r="153" spans="2:43" ht="15.95" hidden="1" customHeight="1" x14ac:dyDescent="0.25">
      <c r="B153" s="754"/>
      <c r="C153" s="17"/>
      <c r="D153" s="17"/>
      <c r="E153" s="17"/>
      <c r="F153" s="17"/>
      <c r="G153" s="17"/>
      <c r="H153" s="17"/>
      <c r="I153" s="17"/>
      <c r="J153" s="17"/>
      <c r="K153" s="17"/>
      <c r="L153" s="17"/>
      <c r="M153" s="17"/>
      <c r="N153" s="17"/>
      <c r="O153" s="17"/>
      <c r="P153" s="17"/>
      <c r="Q153" s="17"/>
      <c r="R153" s="17"/>
      <c r="S153" s="17"/>
      <c r="T153" s="17"/>
      <c r="U153" s="17"/>
      <c r="V153" s="17"/>
      <c r="W153" s="17"/>
      <c r="X153" s="17"/>
      <c r="Y153" s="17"/>
      <c r="Z153" s="17"/>
      <c r="AA153" s="17"/>
      <c r="AB153" s="17"/>
      <c r="AC153" s="17"/>
      <c r="AD153" s="17"/>
      <c r="AE153" s="17"/>
      <c r="AF153" s="17"/>
      <c r="AG153" s="17"/>
      <c r="AH153" s="17"/>
      <c r="AI153" s="17"/>
      <c r="AJ153" s="17"/>
      <c r="AK153" s="17"/>
      <c r="AL153" s="17"/>
      <c r="AM153" s="17"/>
      <c r="AN153" s="17"/>
      <c r="AO153" s="17"/>
      <c r="AP153" s="17"/>
      <c r="AQ153" s="17"/>
    </row>
    <row r="154" spans="2:43" ht="15.95" hidden="1" customHeight="1" x14ac:dyDescent="0.25">
      <c r="B154" s="754">
        <v>70</v>
      </c>
      <c r="C154" s="17"/>
      <c r="D154" s="17"/>
      <c r="E154" s="17"/>
      <c r="F154" s="17"/>
      <c r="G154" s="17"/>
      <c r="H154" s="17"/>
      <c r="I154" s="17"/>
      <c r="J154" s="17"/>
      <c r="K154" s="17"/>
      <c r="L154" s="17"/>
      <c r="M154" s="17"/>
      <c r="N154" s="17"/>
      <c r="O154" s="17"/>
      <c r="P154" s="17"/>
      <c r="Q154" s="17"/>
      <c r="R154" s="17"/>
      <c r="S154" s="17"/>
      <c r="T154" s="17"/>
      <c r="U154" s="17"/>
      <c r="V154" s="17"/>
      <c r="W154" s="17"/>
      <c r="X154" s="17"/>
      <c r="Y154" s="17"/>
      <c r="Z154" s="17"/>
      <c r="AA154" s="17"/>
      <c r="AB154" s="17"/>
      <c r="AC154" s="17"/>
      <c r="AD154" s="17"/>
      <c r="AE154" s="17"/>
      <c r="AF154" s="17"/>
      <c r="AG154" s="17"/>
      <c r="AH154" s="17"/>
      <c r="AI154" s="17"/>
      <c r="AJ154" s="17"/>
      <c r="AK154" s="17"/>
      <c r="AL154" s="17"/>
      <c r="AM154" s="17"/>
      <c r="AN154" s="17"/>
      <c r="AO154" s="17"/>
      <c r="AP154" s="17"/>
      <c r="AQ154" s="17"/>
    </row>
    <row r="155" spans="2:43" ht="15.95" hidden="1" customHeight="1" x14ac:dyDescent="0.25">
      <c r="B155" s="754"/>
      <c r="C155" s="17"/>
      <c r="D155" s="17"/>
      <c r="E155" s="17"/>
      <c r="F155" s="17"/>
      <c r="G155" s="17"/>
      <c r="H155" s="17"/>
      <c r="I155" s="17"/>
      <c r="J155" s="17"/>
      <c r="K155" s="17"/>
      <c r="L155" s="17"/>
      <c r="M155" s="17"/>
      <c r="N155" s="17"/>
      <c r="O155" s="17"/>
      <c r="P155" s="17"/>
      <c r="Q155" s="17"/>
      <c r="R155" s="17"/>
      <c r="S155" s="17"/>
      <c r="T155" s="17"/>
      <c r="U155" s="17"/>
      <c r="V155" s="17"/>
      <c r="W155" s="17"/>
      <c r="X155" s="17"/>
      <c r="Y155" s="17"/>
      <c r="Z155" s="17"/>
      <c r="AA155" s="17"/>
      <c r="AB155" s="17"/>
      <c r="AC155" s="17"/>
      <c r="AD155" s="17"/>
      <c r="AE155" s="17"/>
      <c r="AF155" s="17"/>
      <c r="AG155" s="17"/>
      <c r="AH155" s="17"/>
      <c r="AI155" s="17"/>
      <c r="AJ155" s="17"/>
      <c r="AK155" s="17"/>
      <c r="AL155" s="17"/>
      <c r="AM155" s="17"/>
      <c r="AN155" s="17"/>
      <c r="AO155" s="17"/>
      <c r="AP155" s="17"/>
      <c r="AQ155" s="17"/>
    </row>
    <row r="156" spans="2:43" ht="15.95" hidden="1" customHeight="1" x14ac:dyDescent="0.25">
      <c r="B156" s="754">
        <v>71</v>
      </c>
      <c r="C156" s="17"/>
      <c r="D156" s="17"/>
      <c r="E156" s="17"/>
      <c r="F156" s="17"/>
      <c r="G156" s="17"/>
      <c r="H156" s="17"/>
      <c r="I156" s="17"/>
      <c r="J156" s="17"/>
      <c r="K156" s="17"/>
      <c r="L156" s="17"/>
      <c r="M156" s="17"/>
      <c r="N156" s="17"/>
      <c r="O156" s="17"/>
      <c r="P156" s="17"/>
      <c r="Q156" s="17"/>
      <c r="R156" s="17"/>
      <c r="S156" s="17"/>
      <c r="T156" s="17"/>
      <c r="U156" s="17"/>
      <c r="V156" s="17"/>
      <c r="W156" s="17"/>
      <c r="X156" s="17"/>
      <c r="Y156" s="17"/>
      <c r="Z156" s="17"/>
      <c r="AA156" s="17"/>
      <c r="AB156" s="17"/>
      <c r="AC156" s="17"/>
      <c r="AD156" s="17"/>
      <c r="AE156" s="17"/>
      <c r="AF156" s="17"/>
      <c r="AG156" s="17"/>
      <c r="AH156" s="17"/>
      <c r="AI156" s="17"/>
      <c r="AJ156" s="17"/>
      <c r="AK156" s="17"/>
      <c r="AL156" s="17"/>
      <c r="AM156" s="17"/>
      <c r="AN156" s="17"/>
      <c r="AO156" s="17"/>
      <c r="AP156" s="17"/>
      <c r="AQ156" s="17"/>
    </row>
    <row r="157" spans="2:43" ht="15.95" hidden="1" customHeight="1" x14ac:dyDescent="0.25">
      <c r="B157" s="754"/>
      <c r="C157" s="17"/>
      <c r="D157" s="17"/>
      <c r="E157" s="17"/>
      <c r="F157" s="17"/>
      <c r="G157" s="17"/>
      <c r="H157" s="17"/>
      <c r="I157" s="17"/>
      <c r="J157" s="17"/>
      <c r="K157" s="17"/>
      <c r="L157" s="17"/>
      <c r="M157" s="17"/>
      <c r="N157" s="17"/>
      <c r="O157" s="17"/>
      <c r="P157" s="17"/>
      <c r="Q157" s="17"/>
      <c r="R157" s="17"/>
      <c r="S157" s="17"/>
      <c r="T157" s="17"/>
      <c r="U157" s="17"/>
      <c r="V157" s="17"/>
      <c r="W157" s="17"/>
      <c r="X157" s="17"/>
      <c r="Y157" s="17"/>
      <c r="Z157" s="17"/>
      <c r="AA157" s="17"/>
      <c r="AB157" s="17"/>
      <c r="AC157" s="17"/>
      <c r="AD157" s="17"/>
      <c r="AE157" s="17"/>
      <c r="AF157" s="17"/>
      <c r="AG157" s="17"/>
      <c r="AH157" s="17"/>
      <c r="AI157" s="17"/>
      <c r="AJ157" s="17"/>
      <c r="AK157" s="17"/>
      <c r="AL157" s="17"/>
      <c r="AM157" s="17"/>
      <c r="AN157" s="17"/>
      <c r="AO157" s="17"/>
      <c r="AP157" s="17"/>
      <c r="AQ157" s="17"/>
    </row>
    <row r="158" spans="2:43" ht="15.95" hidden="1" customHeight="1" x14ac:dyDescent="0.25">
      <c r="B158" s="754">
        <v>72</v>
      </c>
      <c r="C158" s="17"/>
      <c r="D158" s="17"/>
      <c r="E158" s="17"/>
      <c r="F158" s="17"/>
      <c r="G158" s="17"/>
      <c r="H158" s="17"/>
      <c r="I158" s="17"/>
      <c r="J158" s="17"/>
      <c r="K158" s="17"/>
      <c r="L158" s="17"/>
      <c r="M158" s="17"/>
      <c r="N158" s="17"/>
      <c r="O158" s="17"/>
      <c r="P158" s="17"/>
      <c r="Q158" s="17"/>
      <c r="R158" s="17"/>
      <c r="S158" s="17"/>
      <c r="T158" s="17"/>
      <c r="U158" s="17"/>
      <c r="V158" s="17"/>
      <c r="W158" s="17"/>
      <c r="X158" s="17"/>
      <c r="Y158" s="17"/>
      <c r="Z158" s="17"/>
      <c r="AA158" s="17"/>
      <c r="AB158" s="17"/>
      <c r="AC158" s="17"/>
      <c r="AD158" s="17"/>
      <c r="AE158" s="17"/>
      <c r="AF158" s="17"/>
      <c r="AG158" s="17"/>
      <c r="AH158" s="17"/>
      <c r="AI158" s="17"/>
      <c r="AJ158" s="17"/>
      <c r="AK158" s="17"/>
      <c r="AL158" s="17"/>
      <c r="AM158" s="17"/>
      <c r="AN158" s="17"/>
      <c r="AO158" s="17"/>
      <c r="AP158" s="17"/>
      <c r="AQ158" s="17"/>
    </row>
    <row r="159" spans="2:43" ht="15.95" hidden="1" customHeight="1" x14ac:dyDescent="0.25">
      <c r="B159" s="754"/>
      <c r="C159" s="17"/>
      <c r="D159" s="17"/>
      <c r="E159" s="17"/>
      <c r="F159" s="17"/>
      <c r="G159" s="17"/>
      <c r="H159" s="17"/>
      <c r="I159" s="17"/>
      <c r="J159" s="17"/>
      <c r="K159" s="17"/>
      <c r="L159" s="17"/>
      <c r="M159" s="17"/>
      <c r="N159" s="17"/>
      <c r="O159" s="17"/>
      <c r="P159" s="17"/>
      <c r="Q159" s="17"/>
      <c r="R159" s="17"/>
      <c r="S159" s="17"/>
      <c r="T159" s="17"/>
      <c r="U159" s="17"/>
      <c r="V159" s="17"/>
      <c r="W159" s="17"/>
      <c r="X159" s="17"/>
      <c r="Y159" s="17"/>
      <c r="Z159" s="17"/>
      <c r="AA159" s="17"/>
      <c r="AB159" s="17"/>
      <c r="AC159" s="17"/>
      <c r="AD159" s="17"/>
      <c r="AE159" s="17"/>
      <c r="AF159" s="17"/>
      <c r="AG159" s="17"/>
      <c r="AH159" s="17"/>
      <c r="AI159" s="17"/>
      <c r="AJ159" s="17"/>
      <c r="AK159" s="17"/>
      <c r="AL159" s="17"/>
      <c r="AM159" s="17"/>
      <c r="AN159" s="17"/>
      <c r="AO159" s="17"/>
      <c r="AP159" s="17"/>
      <c r="AQ159" s="17"/>
    </row>
    <row r="160" spans="2:43" ht="15.95" hidden="1" customHeight="1" x14ac:dyDescent="0.25">
      <c r="B160" s="754">
        <v>73</v>
      </c>
      <c r="C160" s="17"/>
      <c r="D160" s="17"/>
      <c r="E160" s="17"/>
      <c r="F160" s="17"/>
      <c r="G160" s="17"/>
      <c r="H160" s="17"/>
      <c r="I160" s="17"/>
      <c r="J160" s="17"/>
      <c r="K160" s="17"/>
      <c r="L160" s="17"/>
      <c r="M160" s="17"/>
      <c r="N160" s="17"/>
      <c r="O160" s="17"/>
      <c r="P160" s="17"/>
      <c r="Q160" s="17"/>
      <c r="R160" s="17"/>
      <c r="S160" s="17"/>
      <c r="T160" s="17"/>
      <c r="U160" s="17"/>
      <c r="V160" s="17"/>
      <c r="W160" s="17"/>
      <c r="X160" s="17"/>
      <c r="Y160" s="17"/>
      <c r="Z160" s="17"/>
      <c r="AA160" s="17"/>
      <c r="AB160" s="17"/>
      <c r="AC160" s="17"/>
      <c r="AD160" s="17"/>
      <c r="AE160" s="17"/>
      <c r="AF160" s="17"/>
      <c r="AG160" s="17"/>
      <c r="AH160" s="17"/>
      <c r="AI160" s="17"/>
      <c r="AJ160" s="17"/>
      <c r="AK160" s="17"/>
      <c r="AL160" s="17"/>
      <c r="AM160" s="17"/>
      <c r="AN160" s="17"/>
      <c r="AO160" s="17"/>
      <c r="AP160" s="17"/>
      <c r="AQ160" s="17"/>
    </row>
    <row r="161" spans="2:43" ht="15.95" hidden="1" customHeight="1" x14ac:dyDescent="0.25">
      <c r="B161" s="754"/>
      <c r="C161" s="17"/>
      <c r="D161" s="17"/>
      <c r="E161" s="17"/>
      <c r="F161" s="17"/>
      <c r="G161" s="17"/>
      <c r="H161" s="17"/>
      <c r="I161" s="17"/>
      <c r="J161" s="17"/>
      <c r="K161" s="17"/>
      <c r="L161" s="17"/>
      <c r="M161" s="17"/>
      <c r="N161" s="17"/>
      <c r="O161" s="17"/>
      <c r="P161" s="17"/>
      <c r="Q161" s="17"/>
      <c r="R161" s="17"/>
      <c r="S161" s="17"/>
      <c r="T161" s="17"/>
      <c r="U161" s="17"/>
      <c r="V161" s="17"/>
      <c r="W161" s="17"/>
      <c r="X161" s="17"/>
      <c r="Y161" s="17"/>
      <c r="Z161" s="17"/>
      <c r="AA161" s="17"/>
      <c r="AB161" s="17"/>
      <c r="AC161" s="17"/>
      <c r="AD161" s="17"/>
      <c r="AE161" s="17"/>
      <c r="AF161" s="17"/>
      <c r="AG161" s="17"/>
      <c r="AH161" s="17"/>
      <c r="AI161" s="17"/>
      <c r="AJ161" s="17"/>
      <c r="AK161" s="17"/>
      <c r="AL161" s="17"/>
      <c r="AM161" s="17"/>
      <c r="AN161" s="17"/>
      <c r="AO161" s="17"/>
      <c r="AP161" s="17"/>
      <c r="AQ161" s="17"/>
    </row>
    <row r="162" spans="2:43" ht="15.95" hidden="1" customHeight="1" x14ac:dyDescent="0.25">
      <c r="B162" s="754">
        <v>74</v>
      </c>
      <c r="C162" s="17"/>
      <c r="D162" s="17"/>
      <c r="E162" s="17"/>
      <c r="F162" s="17"/>
      <c r="G162" s="17"/>
      <c r="H162" s="17"/>
      <c r="I162" s="17"/>
      <c r="J162" s="17"/>
      <c r="K162" s="17"/>
      <c r="L162" s="17"/>
      <c r="M162" s="17"/>
      <c r="N162" s="17"/>
      <c r="O162" s="17"/>
      <c r="P162" s="17"/>
      <c r="Q162" s="17"/>
      <c r="R162" s="17"/>
      <c r="S162" s="17"/>
      <c r="T162" s="17"/>
      <c r="U162" s="17"/>
      <c r="V162" s="17"/>
      <c r="W162" s="17"/>
      <c r="X162" s="17"/>
      <c r="Y162" s="17"/>
      <c r="Z162" s="17"/>
      <c r="AA162" s="17"/>
      <c r="AB162" s="17"/>
      <c r="AC162" s="17"/>
      <c r="AD162" s="17"/>
      <c r="AE162" s="17"/>
      <c r="AF162" s="17"/>
      <c r="AG162" s="17"/>
      <c r="AH162" s="17"/>
      <c r="AI162" s="17"/>
      <c r="AJ162" s="17"/>
      <c r="AK162" s="17"/>
      <c r="AL162" s="17"/>
      <c r="AM162" s="17"/>
      <c r="AN162" s="17"/>
      <c r="AO162" s="17"/>
      <c r="AP162" s="17"/>
      <c r="AQ162" s="17"/>
    </row>
    <row r="163" spans="2:43" ht="15.95" hidden="1" customHeight="1" x14ac:dyDescent="0.25">
      <c r="B163" s="754"/>
      <c r="C163" s="17"/>
      <c r="D163" s="17"/>
      <c r="E163" s="17"/>
      <c r="F163" s="17"/>
      <c r="G163" s="17"/>
      <c r="H163" s="17"/>
      <c r="I163" s="17"/>
      <c r="J163" s="17"/>
      <c r="K163" s="17"/>
      <c r="L163" s="17"/>
      <c r="M163" s="17"/>
      <c r="N163" s="17"/>
      <c r="O163" s="17"/>
      <c r="P163" s="17"/>
      <c r="Q163" s="17"/>
      <c r="R163" s="17"/>
      <c r="S163" s="17"/>
      <c r="T163" s="17"/>
      <c r="U163" s="17"/>
      <c r="V163" s="17"/>
      <c r="W163" s="17"/>
      <c r="X163" s="17"/>
      <c r="Y163" s="17"/>
      <c r="Z163" s="17"/>
      <c r="AA163" s="17"/>
      <c r="AB163" s="17"/>
      <c r="AC163" s="17"/>
      <c r="AD163" s="17"/>
      <c r="AE163" s="17"/>
      <c r="AF163" s="17"/>
      <c r="AG163" s="17"/>
      <c r="AH163" s="17"/>
      <c r="AI163" s="17"/>
      <c r="AJ163" s="17"/>
      <c r="AK163" s="17"/>
      <c r="AL163" s="17"/>
      <c r="AM163" s="17"/>
      <c r="AN163" s="17"/>
      <c r="AO163" s="17"/>
      <c r="AP163" s="17"/>
      <c r="AQ163" s="17"/>
    </row>
    <row r="164" spans="2:43" ht="15.95" hidden="1" customHeight="1" x14ac:dyDescent="0.25">
      <c r="B164" s="754">
        <v>75</v>
      </c>
      <c r="C164" s="17"/>
      <c r="D164" s="17"/>
      <c r="E164" s="17"/>
      <c r="F164" s="17"/>
      <c r="G164" s="17"/>
      <c r="H164" s="17"/>
      <c r="I164" s="17"/>
      <c r="J164" s="17"/>
      <c r="K164" s="17"/>
      <c r="L164" s="17"/>
      <c r="M164" s="17"/>
      <c r="N164" s="17"/>
      <c r="O164" s="17"/>
      <c r="P164" s="17"/>
      <c r="Q164" s="17"/>
      <c r="R164" s="17"/>
      <c r="S164" s="17"/>
      <c r="T164" s="17"/>
      <c r="U164" s="17"/>
      <c r="V164" s="17"/>
      <c r="W164" s="17"/>
      <c r="X164" s="17"/>
      <c r="Y164" s="17"/>
      <c r="Z164" s="17"/>
      <c r="AA164" s="17"/>
      <c r="AB164" s="17"/>
      <c r="AC164" s="17"/>
      <c r="AD164" s="17"/>
      <c r="AE164" s="17"/>
      <c r="AF164" s="17"/>
      <c r="AG164" s="17"/>
      <c r="AH164" s="17"/>
      <c r="AI164" s="17"/>
      <c r="AJ164" s="17"/>
      <c r="AK164" s="17"/>
      <c r="AL164" s="17"/>
      <c r="AM164" s="17"/>
      <c r="AN164" s="17"/>
      <c r="AO164" s="17"/>
      <c r="AP164" s="17"/>
      <c r="AQ164" s="17"/>
    </row>
    <row r="165" spans="2:43" ht="15.95" hidden="1" customHeight="1" x14ac:dyDescent="0.25">
      <c r="B165" s="754"/>
      <c r="C165" s="17"/>
      <c r="D165" s="17"/>
      <c r="E165" s="17"/>
      <c r="F165" s="17"/>
      <c r="G165" s="17"/>
      <c r="H165" s="17"/>
      <c r="I165" s="17"/>
      <c r="J165" s="17"/>
      <c r="K165" s="17"/>
      <c r="L165" s="17"/>
      <c r="M165" s="17"/>
      <c r="N165" s="17"/>
      <c r="O165" s="17"/>
      <c r="P165" s="17"/>
      <c r="Q165" s="17"/>
      <c r="R165" s="17"/>
      <c r="S165" s="17"/>
      <c r="T165" s="17"/>
      <c r="U165" s="17"/>
      <c r="V165" s="17"/>
      <c r="W165" s="17"/>
      <c r="X165" s="17"/>
      <c r="Y165" s="17"/>
      <c r="Z165" s="17"/>
      <c r="AA165" s="17"/>
      <c r="AB165" s="17"/>
      <c r="AC165" s="17"/>
      <c r="AD165" s="17"/>
      <c r="AE165" s="17"/>
      <c r="AF165" s="17"/>
      <c r="AG165" s="17"/>
      <c r="AH165" s="17"/>
      <c r="AI165" s="17"/>
      <c r="AJ165" s="17"/>
      <c r="AK165" s="17"/>
      <c r="AL165" s="17"/>
      <c r="AM165" s="17"/>
      <c r="AN165" s="17"/>
      <c r="AO165" s="17"/>
      <c r="AP165" s="17"/>
      <c r="AQ165" s="17"/>
    </row>
    <row r="166" spans="2:43" ht="15.95" hidden="1" customHeight="1" x14ac:dyDescent="0.25">
      <c r="B166" s="754">
        <v>76</v>
      </c>
      <c r="C166" s="17"/>
      <c r="D166" s="17"/>
      <c r="E166" s="17"/>
      <c r="F166" s="17"/>
      <c r="G166" s="17"/>
      <c r="H166" s="17"/>
      <c r="I166" s="17"/>
      <c r="J166" s="17"/>
      <c r="K166" s="17"/>
      <c r="L166" s="17"/>
      <c r="M166" s="17"/>
      <c r="N166" s="17"/>
      <c r="O166" s="17"/>
      <c r="P166" s="17"/>
      <c r="Q166" s="17"/>
      <c r="R166" s="17"/>
      <c r="S166" s="17"/>
      <c r="T166" s="17"/>
      <c r="U166" s="17"/>
      <c r="V166" s="17"/>
      <c r="W166" s="17"/>
      <c r="X166" s="17"/>
      <c r="Y166" s="17"/>
      <c r="Z166" s="17"/>
      <c r="AA166" s="17"/>
      <c r="AB166" s="17"/>
      <c r="AC166" s="17"/>
      <c r="AD166" s="17"/>
      <c r="AE166" s="17"/>
      <c r="AF166" s="17"/>
      <c r="AG166" s="17"/>
      <c r="AH166" s="17"/>
      <c r="AI166" s="17"/>
      <c r="AJ166" s="17"/>
      <c r="AK166" s="17"/>
      <c r="AL166" s="17"/>
      <c r="AM166" s="17"/>
      <c r="AN166" s="17"/>
      <c r="AO166" s="17"/>
      <c r="AP166" s="17"/>
      <c r="AQ166" s="17"/>
    </row>
    <row r="167" spans="2:43" ht="15.95" hidden="1" customHeight="1" x14ac:dyDescent="0.25">
      <c r="B167" s="754"/>
      <c r="C167" s="17"/>
      <c r="D167" s="17"/>
      <c r="E167" s="17"/>
      <c r="F167" s="17"/>
      <c r="G167" s="17"/>
      <c r="H167" s="17"/>
      <c r="I167" s="17"/>
      <c r="J167" s="17"/>
      <c r="K167" s="17"/>
      <c r="L167" s="17"/>
      <c r="M167" s="17"/>
      <c r="N167" s="17"/>
      <c r="O167" s="17"/>
      <c r="P167" s="17"/>
      <c r="Q167" s="17"/>
      <c r="R167" s="17"/>
      <c r="S167" s="17"/>
      <c r="T167" s="17"/>
      <c r="U167" s="17"/>
      <c r="V167" s="17"/>
      <c r="W167" s="17"/>
      <c r="X167" s="17"/>
      <c r="Y167" s="17"/>
      <c r="Z167" s="17"/>
      <c r="AA167" s="17"/>
      <c r="AB167" s="17"/>
      <c r="AC167" s="17"/>
      <c r="AD167" s="17"/>
      <c r="AE167" s="17"/>
      <c r="AF167" s="17"/>
      <c r="AG167" s="17"/>
      <c r="AH167" s="17"/>
      <c r="AI167" s="17"/>
      <c r="AJ167" s="17"/>
      <c r="AK167" s="17"/>
      <c r="AL167" s="17"/>
      <c r="AM167" s="17"/>
      <c r="AN167" s="17"/>
      <c r="AO167" s="17"/>
      <c r="AP167" s="17"/>
      <c r="AQ167" s="17"/>
    </row>
    <row r="168" spans="2:43" ht="15.95" hidden="1" customHeight="1" x14ac:dyDescent="0.25">
      <c r="B168" s="754">
        <v>77</v>
      </c>
      <c r="C168" s="17"/>
      <c r="D168" s="17"/>
      <c r="E168" s="17"/>
      <c r="F168" s="17"/>
      <c r="G168" s="17"/>
      <c r="H168" s="17"/>
      <c r="I168" s="17"/>
      <c r="J168" s="17"/>
      <c r="K168" s="17"/>
      <c r="L168" s="17"/>
      <c r="M168" s="17"/>
      <c r="N168" s="17"/>
      <c r="O168" s="17"/>
      <c r="P168" s="17"/>
      <c r="Q168" s="17"/>
      <c r="R168" s="17"/>
      <c r="S168" s="17"/>
      <c r="T168" s="17"/>
      <c r="U168" s="17"/>
      <c r="V168" s="17"/>
      <c r="W168" s="17"/>
      <c r="X168" s="17"/>
      <c r="Y168" s="17"/>
      <c r="Z168" s="17"/>
      <c r="AA168" s="17"/>
      <c r="AB168" s="17"/>
      <c r="AC168" s="17"/>
      <c r="AD168" s="17"/>
      <c r="AE168" s="17"/>
      <c r="AF168" s="17"/>
      <c r="AG168" s="17"/>
      <c r="AH168" s="17"/>
      <c r="AI168" s="17"/>
      <c r="AJ168" s="17"/>
      <c r="AK168" s="17"/>
      <c r="AL168" s="17"/>
      <c r="AM168" s="17"/>
      <c r="AN168" s="17"/>
      <c r="AO168" s="17"/>
      <c r="AP168" s="17"/>
      <c r="AQ168" s="17"/>
    </row>
    <row r="169" spans="2:43" ht="15.95" hidden="1" customHeight="1" x14ac:dyDescent="0.25">
      <c r="B169" s="754"/>
      <c r="C169" s="17"/>
      <c r="D169" s="17"/>
      <c r="E169" s="17"/>
      <c r="F169" s="17"/>
      <c r="G169" s="17"/>
      <c r="H169" s="17"/>
      <c r="I169" s="17"/>
      <c r="J169" s="17"/>
      <c r="K169" s="17"/>
      <c r="L169" s="17"/>
      <c r="M169" s="17"/>
      <c r="N169" s="17"/>
      <c r="O169" s="17"/>
      <c r="P169" s="17"/>
      <c r="Q169" s="17"/>
      <c r="R169" s="17"/>
      <c r="S169" s="17"/>
      <c r="T169" s="17"/>
      <c r="U169" s="17"/>
      <c r="V169" s="17"/>
      <c r="W169" s="17"/>
      <c r="X169" s="17"/>
      <c r="Y169" s="17"/>
      <c r="Z169" s="17"/>
      <c r="AA169" s="17"/>
      <c r="AB169" s="17"/>
      <c r="AC169" s="17"/>
      <c r="AD169" s="17"/>
      <c r="AE169" s="17"/>
      <c r="AF169" s="17"/>
      <c r="AG169" s="17"/>
      <c r="AH169" s="17"/>
      <c r="AI169" s="17"/>
      <c r="AJ169" s="17"/>
      <c r="AK169" s="17"/>
      <c r="AL169" s="17"/>
      <c r="AM169" s="17"/>
      <c r="AN169" s="17"/>
      <c r="AO169" s="17"/>
      <c r="AP169" s="17"/>
      <c r="AQ169" s="17"/>
    </row>
    <row r="170" spans="2:43" ht="15.95" hidden="1" customHeight="1" x14ac:dyDescent="0.25">
      <c r="B170" s="754">
        <v>78</v>
      </c>
      <c r="C170" s="17"/>
      <c r="D170" s="17"/>
      <c r="E170" s="17"/>
      <c r="F170" s="17"/>
      <c r="G170" s="17"/>
      <c r="H170" s="17"/>
      <c r="I170" s="17"/>
      <c r="J170" s="17"/>
      <c r="K170" s="17"/>
      <c r="L170" s="17"/>
      <c r="M170" s="17"/>
      <c r="N170" s="17"/>
      <c r="O170" s="17"/>
      <c r="P170" s="17"/>
      <c r="Q170" s="17"/>
      <c r="R170" s="17"/>
      <c r="S170" s="17"/>
      <c r="T170" s="17"/>
      <c r="U170" s="17"/>
      <c r="V170" s="17"/>
      <c r="W170" s="17"/>
      <c r="X170" s="17"/>
      <c r="Y170" s="17"/>
      <c r="Z170" s="17"/>
      <c r="AA170" s="17"/>
      <c r="AB170" s="17"/>
      <c r="AC170" s="17"/>
      <c r="AD170" s="17"/>
      <c r="AE170" s="17"/>
      <c r="AF170" s="17"/>
      <c r="AG170" s="17"/>
      <c r="AH170" s="17"/>
      <c r="AI170" s="17"/>
      <c r="AJ170" s="17"/>
      <c r="AK170" s="17"/>
      <c r="AL170" s="17"/>
      <c r="AM170" s="17"/>
      <c r="AN170" s="17"/>
      <c r="AO170" s="17"/>
      <c r="AP170" s="17"/>
      <c r="AQ170" s="17"/>
    </row>
    <row r="171" spans="2:43" ht="15.95" hidden="1" customHeight="1" x14ac:dyDescent="0.25">
      <c r="B171" s="754"/>
      <c r="C171" s="17"/>
      <c r="D171" s="17"/>
      <c r="E171" s="17"/>
      <c r="F171" s="17"/>
      <c r="G171" s="17"/>
      <c r="H171" s="17"/>
      <c r="I171" s="17"/>
      <c r="J171" s="17"/>
      <c r="K171" s="17"/>
      <c r="L171" s="17"/>
      <c r="M171" s="17"/>
      <c r="N171" s="17"/>
      <c r="O171" s="17"/>
      <c r="P171" s="17"/>
      <c r="Q171" s="17"/>
      <c r="R171" s="17"/>
      <c r="S171" s="17"/>
      <c r="T171" s="17"/>
      <c r="U171" s="17"/>
      <c r="V171" s="17"/>
      <c r="W171" s="17"/>
      <c r="X171" s="17"/>
      <c r="Y171" s="17"/>
      <c r="Z171" s="17"/>
      <c r="AA171" s="17"/>
      <c r="AB171" s="17"/>
      <c r="AC171" s="17"/>
      <c r="AD171" s="17"/>
      <c r="AE171" s="17"/>
      <c r="AF171" s="17"/>
      <c r="AG171" s="17"/>
      <c r="AH171" s="17"/>
      <c r="AI171" s="17"/>
      <c r="AJ171" s="17"/>
      <c r="AK171" s="17"/>
      <c r="AL171" s="17"/>
      <c r="AM171" s="17"/>
      <c r="AN171" s="17"/>
      <c r="AO171" s="17"/>
      <c r="AP171" s="17"/>
      <c r="AQ171" s="17"/>
    </row>
    <row r="172" spans="2:43" ht="15.95" hidden="1" customHeight="1" x14ac:dyDescent="0.25">
      <c r="B172" s="754">
        <v>79</v>
      </c>
      <c r="C172" s="17"/>
      <c r="D172" s="17"/>
      <c r="E172" s="17"/>
      <c r="F172" s="17"/>
      <c r="G172" s="17"/>
      <c r="H172" s="17"/>
      <c r="I172" s="17"/>
      <c r="J172" s="17"/>
      <c r="K172" s="17"/>
      <c r="L172" s="17"/>
      <c r="M172" s="17"/>
      <c r="N172" s="17"/>
      <c r="O172" s="17"/>
      <c r="P172" s="17"/>
      <c r="Q172" s="17"/>
      <c r="R172" s="17"/>
      <c r="S172" s="17"/>
      <c r="T172" s="17"/>
      <c r="U172" s="17"/>
      <c r="V172" s="17"/>
      <c r="W172" s="17"/>
      <c r="X172" s="17"/>
      <c r="Y172" s="17"/>
      <c r="Z172" s="17"/>
      <c r="AA172" s="17"/>
      <c r="AB172" s="17"/>
      <c r="AC172" s="17"/>
      <c r="AD172" s="17"/>
      <c r="AE172" s="17"/>
      <c r="AF172" s="17"/>
      <c r="AG172" s="17"/>
      <c r="AH172" s="17"/>
      <c r="AI172" s="17"/>
      <c r="AJ172" s="17"/>
      <c r="AK172" s="17"/>
      <c r="AL172" s="17"/>
      <c r="AM172" s="17"/>
      <c r="AN172" s="17"/>
      <c r="AO172" s="17"/>
      <c r="AP172" s="17"/>
      <c r="AQ172" s="17"/>
    </row>
    <row r="173" spans="2:43" ht="15.95" hidden="1" customHeight="1" x14ac:dyDescent="0.25">
      <c r="B173" s="754"/>
      <c r="C173" s="17"/>
      <c r="D173" s="17"/>
      <c r="E173" s="17"/>
      <c r="F173" s="17"/>
      <c r="G173" s="17"/>
      <c r="H173" s="17"/>
      <c r="I173" s="17"/>
      <c r="J173" s="17"/>
      <c r="K173" s="17"/>
      <c r="L173" s="17"/>
      <c r="M173" s="17"/>
      <c r="N173" s="17"/>
      <c r="O173" s="17"/>
      <c r="P173" s="17"/>
      <c r="Q173" s="17"/>
      <c r="R173" s="17"/>
      <c r="S173" s="17"/>
      <c r="T173" s="17"/>
      <c r="U173" s="17"/>
      <c r="V173" s="17"/>
      <c r="W173" s="17"/>
      <c r="X173" s="17"/>
      <c r="Y173" s="17"/>
      <c r="Z173" s="17"/>
      <c r="AA173" s="17"/>
      <c r="AB173" s="17"/>
      <c r="AC173" s="17"/>
      <c r="AD173" s="17"/>
      <c r="AE173" s="17"/>
      <c r="AF173" s="17"/>
      <c r="AG173" s="17"/>
      <c r="AH173" s="17"/>
      <c r="AI173" s="17"/>
      <c r="AJ173" s="17"/>
      <c r="AK173" s="17"/>
      <c r="AL173" s="17"/>
      <c r="AM173" s="17"/>
      <c r="AN173" s="17"/>
      <c r="AO173" s="17"/>
      <c r="AP173" s="17"/>
      <c r="AQ173" s="17"/>
    </row>
    <row r="174" spans="2:43" ht="15.95" hidden="1" customHeight="1" x14ac:dyDescent="0.25">
      <c r="B174" s="754">
        <v>80</v>
      </c>
      <c r="C174" s="17"/>
      <c r="D174" s="17"/>
      <c r="E174" s="17"/>
      <c r="F174" s="17"/>
      <c r="G174" s="17"/>
      <c r="H174" s="17"/>
      <c r="I174" s="17"/>
      <c r="J174" s="17"/>
      <c r="K174" s="17"/>
      <c r="L174" s="17"/>
      <c r="M174" s="17"/>
      <c r="N174" s="17"/>
      <c r="O174" s="17"/>
      <c r="P174" s="17"/>
      <c r="Q174" s="17"/>
      <c r="R174" s="17"/>
      <c r="S174" s="17"/>
      <c r="T174" s="17"/>
      <c r="U174" s="17"/>
      <c r="V174" s="17"/>
      <c r="W174" s="17"/>
      <c r="X174" s="17"/>
      <c r="Y174" s="17"/>
      <c r="Z174" s="17"/>
      <c r="AA174" s="17"/>
      <c r="AB174" s="17"/>
      <c r="AC174" s="17"/>
      <c r="AD174" s="17"/>
      <c r="AE174" s="17"/>
      <c r="AF174" s="17"/>
      <c r="AG174" s="17"/>
      <c r="AH174" s="17"/>
      <c r="AI174" s="17"/>
      <c r="AJ174" s="17"/>
      <c r="AK174" s="17"/>
      <c r="AL174" s="17"/>
      <c r="AM174" s="17"/>
      <c r="AN174" s="17"/>
      <c r="AO174" s="17"/>
      <c r="AP174" s="17"/>
      <c r="AQ174" s="17"/>
    </row>
    <row r="175" spans="2:43" ht="15.95" hidden="1" customHeight="1" x14ac:dyDescent="0.25">
      <c r="B175" s="754"/>
      <c r="C175" s="17"/>
      <c r="D175" s="17"/>
      <c r="E175" s="17"/>
      <c r="F175" s="17"/>
      <c r="G175" s="17"/>
      <c r="H175" s="17"/>
      <c r="I175" s="17"/>
      <c r="J175" s="17"/>
      <c r="K175" s="17"/>
      <c r="L175" s="17"/>
      <c r="M175" s="17"/>
      <c r="N175" s="17"/>
      <c r="O175" s="17"/>
      <c r="P175" s="17"/>
      <c r="Q175" s="17"/>
      <c r="R175" s="17"/>
      <c r="S175" s="17"/>
      <c r="T175" s="17"/>
      <c r="U175" s="17"/>
      <c r="V175" s="17"/>
      <c r="W175" s="17"/>
      <c r="X175" s="17"/>
      <c r="Y175" s="17"/>
      <c r="Z175" s="17"/>
      <c r="AA175" s="17"/>
      <c r="AB175" s="17"/>
      <c r="AC175" s="17"/>
      <c r="AD175" s="17"/>
      <c r="AE175" s="17"/>
      <c r="AF175" s="17"/>
      <c r="AG175" s="17"/>
      <c r="AH175" s="17"/>
      <c r="AI175" s="17"/>
      <c r="AJ175" s="17"/>
      <c r="AK175" s="17"/>
      <c r="AL175" s="17"/>
      <c r="AM175" s="17"/>
      <c r="AN175" s="17"/>
      <c r="AO175" s="17"/>
      <c r="AP175" s="17"/>
      <c r="AQ175" s="17"/>
    </row>
    <row r="176" spans="2:43" ht="15.95" hidden="1" customHeight="1" x14ac:dyDescent="0.25">
      <c r="B176" s="754">
        <v>81</v>
      </c>
      <c r="C176" s="17"/>
      <c r="D176" s="17"/>
      <c r="E176" s="17"/>
      <c r="F176" s="17"/>
      <c r="G176" s="17"/>
      <c r="H176" s="17"/>
      <c r="I176" s="17"/>
      <c r="J176" s="17"/>
      <c r="K176" s="17"/>
      <c r="L176" s="17"/>
      <c r="M176" s="17"/>
      <c r="N176" s="17"/>
      <c r="O176" s="17"/>
      <c r="P176" s="17"/>
      <c r="Q176" s="17"/>
      <c r="R176" s="17"/>
      <c r="S176" s="17"/>
      <c r="T176" s="17"/>
      <c r="U176" s="17"/>
      <c r="V176" s="17"/>
      <c r="W176" s="17"/>
      <c r="X176" s="17"/>
      <c r="Y176" s="17"/>
      <c r="Z176" s="17"/>
      <c r="AA176" s="17"/>
      <c r="AB176" s="17"/>
      <c r="AC176" s="17"/>
      <c r="AD176" s="17"/>
      <c r="AE176" s="17"/>
      <c r="AF176" s="17"/>
      <c r="AG176" s="17"/>
      <c r="AH176" s="17"/>
      <c r="AI176" s="17"/>
      <c r="AJ176" s="17"/>
      <c r="AK176" s="17"/>
      <c r="AL176" s="17"/>
      <c r="AM176" s="17"/>
      <c r="AN176" s="17"/>
      <c r="AO176" s="17"/>
      <c r="AP176" s="17"/>
      <c r="AQ176" s="17"/>
    </row>
    <row r="177" spans="2:43" ht="15.95" hidden="1" customHeight="1" x14ac:dyDescent="0.25">
      <c r="B177" s="754"/>
      <c r="C177" s="17"/>
      <c r="D177" s="17"/>
      <c r="E177" s="17"/>
      <c r="F177" s="17"/>
      <c r="G177" s="17"/>
      <c r="H177" s="17"/>
      <c r="I177" s="17"/>
      <c r="J177" s="17"/>
      <c r="K177" s="17"/>
      <c r="L177" s="17"/>
      <c r="M177" s="17"/>
      <c r="N177" s="17"/>
      <c r="O177" s="17"/>
      <c r="P177" s="17"/>
      <c r="Q177" s="17"/>
      <c r="R177" s="17"/>
      <c r="S177" s="17"/>
      <c r="T177" s="17"/>
      <c r="U177" s="17"/>
      <c r="V177" s="17"/>
      <c r="W177" s="17"/>
      <c r="X177" s="17"/>
      <c r="Y177" s="17"/>
      <c r="Z177" s="17"/>
      <c r="AA177" s="17"/>
      <c r="AB177" s="17"/>
      <c r="AC177" s="17"/>
      <c r="AD177" s="17"/>
      <c r="AE177" s="17"/>
      <c r="AF177" s="17"/>
      <c r="AG177" s="17"/>
      <c r="AH177" s="17"/>
      <c r="AI177" s="17"/>
      <c r="AJ177" s="17"/>
      <c r="AK177" s="17"/>
      <c r="AL177" s="17"/>
      <c r="AM177" s="17"/>
      <c r="AN177" s="17"/>
      <c r="AO177" s="17"/>
      <c r="AP177" s="17"/>
      <c r="AQ177" s="17"/>
    </row>
    <row r="178" spans="2:43" ht="15.95" hidden="1" customHeight="1" x14ac:dyDescent="0.25">
      <c r="B178" s="754">
        <v>82</v>
      </c>
      <c r="C178" s="17"/>
      <c r="D178" s="17"/>
      <c r="E178" s="17"/>
      <c r="F178" s="17"/>
      <c r="G178" s="17"/>
      <c r="H178" s="17"/>
      <c r="I178" s="17"/>
      <c r="J178" s="17"/>
      <c r="K178" s="17"/>
      <c r="L178" s="17"/>
      <c r="M178" s="17"/>
      <c r="N178" s="17"/>
      <c r="O178" s="17"/>
      <c r="P178" s="17"/>
      <c r="Q178" s="17"/>
      <c r="R178" s="17"/>
      <c r="S178" s="17"/>
      <c r="T178" s="17"/>
      <c r="U178" s="17"/>
      <c r="V178" s="17"/>
      <c r="W178" s="17"/>
      <c r="X178" s="17"/>
      <c r="Y178" s="17"/>
      <c r="Z178" s="17"/>
      <c r="AA178" s="17"/>
      <c r="AB178" s="17"/>
      <c r="AC178" s="17"/>
      <c r="AD178" s="17"/>
      <c r="AE178" s="17"/>
      <c r="AF178" s="17"/>
      <c r="AG178" s="17"/>
      <c r="AH178" s="17"/>
      <c r="AI178" s="17"/>
      <c r="AJ178" s="17"/>
      <c r="AK178" s="17"/>
      <c r="AL178" s="17"/>
      <c r="AM178" s="17"/>
      <c r="AN178" s="17"/>
      <c r="AO178" s="17"/>
      <c r="AP178" s="17"/>
      <c r="AQ178" s="17"/>
    </row>
    <row r="179" spans="2:43" ht="15.95" hidden="1" customHeight="1" x14ac:dyDescent="0.25">
      <c r="B179" s="754"/>
      <c r="C179" s="17"/>
      <c r="D179" s="17"/>
      <c r="E179" s="17"/>
      <c r="F179" s="17"/>
      <c r="G179" s="17"/>
      <c r="H179" s="17"/>
      <c r="I179" s="17"/>
      <c r="J179" s="17"/>
      <c r="K179" s="17"/>
      <c r="L179" s="17"/>
      <c r="M179" s="17"/>
      <c r="N179" s="17"/>
      <c r="O179" s="17"/>
      <c r="P179" s="17"/>
      <c r="Q179" s="17"/>
      <c r="R179" s="17"/>
      <c r="S179" s="17"/>
      <c r="T179" s="17"/>
      <c r="U179" s="17"/>
      <c r="V179" s="17"/>
      <c r="W179" s="17"/>
      <c r="X179" s="17"/>
      <c r="Y179" s="17"/>
      <c r="Z179" s="17"/>
      <c r="AA179" s="17"/>
      <c r="AB179" s="17"/>
      <c r="AC179" s="17"/>
      <c r="AD179" s="17"/>
      <c r="AE179" s="17"/>
      <c r="AF179" s="17"/>
      <c r="AG179" s="17"/>
      <c r="AH179" s="17"/>
      <c r="AI179" s="17"/>
      <c r="AJ179" s="17"/>
      <c r="AK179" s="17"/>
      <c r="AL179" s="17"/>
      <c r="AM179" s="17"/>
      <c r="AN179" s="17"/>
      <c r="AO179" s="17"/>
      <c r="AP179" s="17"/>
      <c r="AQ179" s="17"/>
    </row>
    <row r="180" spans="2:43" ht="15.95" hidden="1" customHeight="1" x14ac:dyDescent="0.25">
      <c r="B180" s="754">
        <v>83</v>
      </c>
      <c r="C180" s="17"/>
      <c r="D180" s="17"/>
      <c r="E180" s="17"/>
      <c r="F180" s="17"/>
      <c r="G180" s="17"/>
      <c r="H180" s="17"/>
      <c r="I180" s="17"/>
      <c r="J180" s="17"/>
      <c r="K180" s="17"/>
      <c r="L180" s="17"/>
      <c r="M180" s="17"/>
      <c r="N180" s="17"/>
      <c r="O180" s="17"/>
      <c r="P180" s="17"/>
      <c r="Q180" s="17"/>
      <c r="R180" s="17"/>
      <c r="S180" s="17"/>
      <c r="T180" s="17"/>
      <c r="U180" s="17"/>
      <c r="V180" s="17"/>
      <c r="W180" s="17"/>
      <c r="X180" s="17"/>
      <c r="Y180" s="17"/>
      <c r="Z180" s="17"/>
      <c r="AA180" s="17"/>
      <c r="AB180" s="17"/>
      <c r="AC180" s="17"/>
      <c r="AD180" s="17"/>
      <c r="AE180" s="17"/>
      <c r="AF180" s="17"/>
      <c r="AG180" s="17"/>
      <c r="AH180" s="17"/>
      <c r="AI180" s="17"/>
      <c r="AJ180" s="17"/>
      <c r="AK180" s="17"/>
      <c r="AL180" s="17"/>
      <c r="AM180" s="17"/>
      <c r="AN180" s="17"/>
      <c r="AO180" s="17"/>
      <c r="AP180" s="17"/>
      <c r="AQ180" s="17"/>
    </row>
    <row r="181" spans="2:43" ht="15.95" hidden="1" customHeight="1" x14ac:dyDescent="0.25">
      <c r="B181" s="754"/>
      <c r="C181" s="17"/>
      <c r="D181" s="17"/>
      <c r="E181" s="17"/>
      <c r="F181" s="17"/>
      <c r="G181" s="17"/>
      <c r="H181" s="17"/>
      <c r="I181" s="17"/>
      <c r="J181" s="17"/>
      <c r="K181" s="17"/>
      <c r="L181" s="17"/>
      <c r="M181" s="17"/>
      <c r="N181" s="17"/>
      <c r="O181" s="17"/>
      <c r="P181" s="17"/>
      <c r="Q181" s="17"/>
      <c r="R181" s="17"/>
      <c r="S181" s="17"/>
      <c r="T181" s="17"/>
      <c r="U181" s="17"/>
      <c r="V181" s="17"/>
      <c r="W181" s="17"/>
      <c r="X181" s="17"/>
      <c r="Y181" s="17"/>
      <c r="Z181" s="17"/>
      <c r="AA181" s="17"/>
      <c r="AB181" s="17"/>
      <c r="AC181" s="17"/>
      <c r="AD181" s="17"/>
      <c r="AE181" s="17"/>
      <c r="AF181" s="17"/>
      <c r="AG181" s="17"/>
      <c r="AH181" s="17"/>
      <c r="AI181" s="17"/>
      <c r="AJ181" s="17"/>
      <c r="AK181" s="17"/>
      <c r="AL181" s="17"/>
      <c r="AM181" s="17"/>
      <c r="AN181" s="17"/>
      <c r="AO181" s="17"/>
      <c r="AP181" s="17"/>
      <c r="AQ181" s="17"/>
    </row>
    <row r="182" spans="2:43" ht="15.95" hidden="1" customHeight="1" x14ac:dyDescent="0.25">
      <c r="B182" s="754">
        <v>84</v>
      </c>
      <c r="C182" s="17"/>
      <c r="D182" s="17"/>
      <c r="E182" s="17"/>
      <c r="F182" s="17"/>
      <c r="G182" s="17"/>
      <c r="H182" s="17"/>
      <c r="I182" s="17"/>
      <c r="J182" s="17"/>
      <c r="K182" s="17"/>
      <c r="L182" s="17"/>
      <c r="M182" s="17"/>
      <c r="N182" s="17"/>
      <c r="O182" s="17"/>
      <c r="P182" s="17"/>
      <c r="Q182" s="17"/>
      <c r="R182" s="17"/>
      <c r="S182" s="17"/>
      <c r="T182" s="17"/>
      <c r="U182" s="17"/>
      <c r="V182" s="17"/>
      <c r="W182" s="17"/>
      <c r="X182" s="17"/>
      <c r="Y182" s="17"/>
      <c r="Z182" s="17"/>
      <c r="AA182" s="17"/>
      <c r="AB182" s="17"/>
      <c r="AC182" s="17"/>
      <c r="AD182" s="17"/>
      <c r="AE182" s="17"/>
      <c r="AF182" s="17"/>
      <c r="AG182" s="17"/>
      <c r="AH182" s="17"/>
      <c r="AI182" s="17"/>
      <c r="AJ182" s="17"/>
      <c r="AK182" s="17"/>
      <c r="AL182" s="17"/>
      <c r="AM182" s="17"/>
      <c r="AN182" s="17"/>
      <c r="AO182" s="17"/>
      <c r="AP182" s="17"/>
      <c r="AQ182" s="17"/>
    </row>
    <row r="183" spans="2:43" ht="15.95" hidden="1" customHeight="1" x14ac:dyDescent="0.25">
      <c r="B183" s="754"/>
      <c r="C183" s="17"/>
      <c r="D183" s="17"/>
      <c r="E183" s="17"/>
      <c r="F183" s="17"/>
      <c r="G183" s="17"/>
      <c r="H183" s="17"/>
      <c r="I183" s="17"/>
      <c r="J183" s="17"/>
      <c r="K183" s="17"/>
      <c r="L183" s="17"/>
      <c r="M183" s="17"/>
      <c r="N183" s="17"/>
      <c r="O183" s="17"/>
      <c r="P183" s="17"/>
      <c r="Q183" s="17"/>
      <c r="R183" s="17"/>
      <c r="S183" s="17"/>
      <c r="T183" s="17"/>
      <c r="U183" s="17"/>
      <c r="V183" s="17"/>
      <c r="W183" s="17"/>
      <c r="X183" s="17"/>
      <c r="Y183" s="17"/>
      <c r="Z183" s="17"/>
      <c r="AA183" s="17"/>
      <c r="AB183" s="17"/>
      <c r="AC183" s="17"/>
      <c r="AD183" s="17"/>
      <c r="AE183" s="17"/>
      <c r="AF183" s="17"/>
      <c r="AG183" s="17"/>
      <c r="AH183" s="17"/>
      <c r="AI183" s="17"/>
      <c r="AJ183" s="17"/>
      <c r="AK183" s="17"/>
      <c r="AL183" s="17"/>
      <c r="AM183" s="17"/>
      <c r="AN183" s="17"/>
      <c r="AO183" s="17"/>
      <c r="AP183" s="17"/>
      <c r="AQ183" s="17"/>
    </row>
    <row r="184" spans="2:43" ht="15.95" hidden="1" customHeight="1" x14ac:dyDescent="0.25">
      <c r="B184" s="754">
        <v>85</v>
      </c>
      <c r="C184" s="17"/>
      <c r="D184" s="17"/>
      <c r="E184" s="17"/>
      <c r="F184" s="17"/>
      <c r="G184" s="17"/>
      <c r="H184" s="17"/>
      <c r="I184" s="17"/>
      <c r="J184" s="17"/>
      <c r="K184" s="17"/>
      <c r="L184" s="17"/>
      <c r="M184" s="17"/>
      <c r="N184" s="17"/>
      <c r="O184" s="17"/>
      <c r="P184" s="17"/>
      <c r="Q184" s="17"/>
      <c r="R184" s="17"/>
      <c r="S184" s="17"/>
      <c r="T184" s="17"/>
      <c r="U184" s="17"/>
      <c r="V184" s="17"/>
      <c r="W184" s="17"/>
      <c r="X184" s="17"/>
      <c r="Y184" s="17"/>
      <c r="Z184" s="17"/>
      <c r="AA184" s="17"/>
      <c r="AB184" s="17"/>
      <c r="AC184" s="17"/>
      <c r="AD184" s="17"/>
      <c r="AE184" s="17"/>
      <c r="AF184" s="17"/>
      <c r="AG184" s="17"/>
      <c r="AH184" s="17"/>
      <c r="AI184" s="17"/>
      <c r="AJ184" s="17"/>
      <c r="AK184" s="17"/>
      <c r="AL184" s="17"/>
      <c r="AM184" s="17"/>
      <c r="AN184" s="17"/>
      <c r="AO184" s="17"/>
      <c r="AP184" s="17"/>
      <c r="AQ184" s="17"/>
    </row>
    <row r="185" spans="2:43" ht="15.95" hidden="1" customHeight="1" x14ac:dyDescent="0.25">
      <c r="B185" s="754"/>
      <c r="C185" s="17"/>
      <c r="D185" s="17"/>
      <c r="E185" s="17"/>
      <c r="F185" s="17"/>
      <c r="G185" s="17"/>
      <c r="H185" s="17"/>
      <c r="I185" s="17"/>
      <c r="J185" s="17"/>
      <c r="K185" s="17"/>
      <c r="L185" s="17"/>
      <c r="M185" s="17"/>
      <c r="N185" s="17"/>
      <c r="O185" s="17"/>
      <c r="P185" s="17"/>
      <c r="Q185" s="17"/>
      <c r="R185" s="17"/>
      <c r="S185" s="17"/>
      <c r="T185" s="17"/>
      <c r="U185" s="17"/>
      <c r="V185" s="17"/>
      <c r="W185" s="17"/>
      <c r="X185" s="17"/>
      <c r="Y185" s="17"/>
      <c r="Z185" s="17"/>
      <c r="AA185" s="17"/>
      <c r="AB185" s="17"/>
      <c r="AC185" s="17"/>
      <c r="AD185" s="17"/>
      <c r="AE185" s="17"/>
      <c r="AF185" s="17"/>
      <c r="AG185" s="17"/>
      <c r="AH185" s="17"/>
      <c r="AI185" s="17"/>
      <c r="AJ185" s="17"/>
      <c r="AK185" s="17"/>
      <c r="AL185" s="17"/>
      <c r="AM185" s="17"/>
      <c r="AN185" s="17"/>
      <c r="AO185" s="17"/>
      <c r="AP185" s="17"/>
      <c r="AQ185" s="17"/>
    </row>
    <row r="186" spans="2:43" ht="15.95" hidden="1" customHeight="1" x14ac:dyDescent="0.25">
      <c r="B186" s="754">
        <v>86</v>
      </c>
      <c r="C186" s="17"/>
      <c r="D186" s="17"/>
      <c r="E186" s="17"/>
      <c r="F186" s="17"/>
      <c r="G186" s="17"/>
      <c r="H186" s="17"/>
      <c r="I186" s="17"/>
      <c r="J186" s="17"/>
      <c r="K186" s="17"/>
      <c r="L186" s="17"/>
      <c r="M186" s="17"/>
      <c r="N186" s="17"/>
      <c r="O186" s="17"/>
      <c r="P186" s="17"/>
      <c r="Q186" s="17"/>
      <c r="R186" s="17"/>
      <c r="S186" s="17"/>
      <c r="T186" s="17"/>
      <c r="U186" s="17"/>
      <c r="V186" s="17"/>
      <c r="W186" s="17"/>
      <c r="X186" s="17"/>
      <c r="Y186" s="17"/>
      <c r="Z186" s="17"/>
      <c r="AA186" s="17"/>
      <c r="AB186" s="17"/>
      <c r="AC186" s="17"/>
      <c r="AD186" s="17"/>
      <c r="AE186" s="17"/>
      <c r="AF186" s="17"/>
      <c r="AG186" s="17"/>
      <c r="AH186" s="17"/>
      <c r="AI186" s="17"/>
      <c r="AJ186" s="17"/>
      <c r="AK186" s="17"/>
      <c r="AL186" s="17"/>
      <c r="AM186" s="17"/>
      <c r="AN186" s="17"/>
      <c r="AO186" s="17"/>
      <c r="AP186" s="17"/>
      <c r="AQ186" s="17"/>
    </row>
    <row r="187" spans="2:43" ht="15.95" hidden="1" customHeight="1" x14ac:dyDescent="0.25">
      <c r="B187" s="754"/>
      <c r="C187" s="17"/>
      <c r="D187" s="17"/>
      <c r="E187" s="17"/>
      <c r="F187" s="17"/>
      <c r="G187" s="17"/>
      <c r="H187" s="17"/>
      <c r="I187" s="17"/>
      <c r="J187" s="17"/>
      <c r="K187" s="17"/>
      <c r="L187" s="17"/>
      <c r="M187" s="17"/>
      <c r="N187" s="17"/>
      <c r="O187" s="17"/>
      <c r="P187" s="17"/>
      <c r="Q187" s="17"/>
      <c r="R187" s="17"/>
      <c r="S187" s="17"/>
      <c r="T187" s="17"/>
      <c r="U187" s="17"/>
      <c r="V187" s="17"/>
      <c r="W187" s="17"/>
      <c r="X187" s="17"/>
      <c r="Y187" s="17"/>
      <c r="Z187" s="17"/>
      <c r="AA187" s="17"/>
      <c r="AB187" s="17"/>
      <c r="AC187" s="17"/>
      <c r="AD187" s="17"/>
      <c r="AE187" s="17"/>
      <c r="AF187" s="17"/>
      <c r="AG187" s="17"/>
      <c r="AH187" s="17"/>
      <c r="AI187" s="17"/>
      <c r="AJ187" s="17"/>
      <c r="AK187" s="17"/>
      <c r="AL187" s="17"/>
      <c r="AM187" s="17"/>
      <c r="AN187" s="17"/>
      <c r="AO187" s="17"/>
      <c r="AP187" s="17"/>
      <c r="AQ187" s="17"/>
    </row>
    <row r="188" spans="2:43" ht="15.95" hidden="1" customHeight="1" x14ac:dyDescent="0.25">
      <c r="B188" s="754">
        <v>87</v>
      </c>
      <c r="C188" s="17"/>
      <c r="D188" s="17"/>
      <c r="E188" s="17"/>
      <c r="F188" s="17"/>
      <c r="G188" s="17"/>
      <c r="H188" s="17"/>
      <c r="I188" s="17"/>
      <c r="J188" s="17"/>
      <c r="K188" s="17"/>
      <c r="L188" s="17"/>
      <c r="M188" s="17"/>
      <c r="N188" s="17"/>
      <c r="O188" s="17"/>
      <c r="P188" s="17"/>
      <c r="Q188" s="17"/>
      <c r="R188" s="17"/>
      <c r="S188" s="17"/>
      <c r="T188" s="17"/>
      <c r="U188" s="17"/>
      <c r="V188" s="17"/>
      <c r="W188" s="17"/>
      <c r="X188" s="17"/>
      <c r="Y188" s="17"/>
      <c r="Z188" s="17"/>
      <c r="AA188" s="17"/>
      <c r="AB188" s="17"/>
      <c r="AC188" s="17"/>
      <c r="AD188" s="17"/>
      <c r="AE188" s="17"/>
      <c r="AF188" s="17"/>
      <c r="AG188" s="17"/>
      <c r="AH188" s="17"/>
      <c r="AI188" s="17"/>
      <c r="AJ188" s="17"/>
      <c r="AK188" s="17"/>
      <c r="AL188" s="17"/>
      <c r="AM188" s="17"/>
      <c r="AN188" s="17"/>
      <c r="AO188" s="17"/>
      <c r="AP188" s="17"/>
      <c r="AQ188" s="17"/>
    </row>
    <row r="189" spans="2:43" ht="15.95" hidden="1" customHeight="1" x14ac:dyDescent="0.25">
      <c r="B189" s="754"/>
      <c r="C189" s="17"/>
      <c r="D189" s="17"/>
      <c r="E189" s="17"/>
      <c r="F189" s="17"/>
      <c r="G189" s="17"/>
      <c r="H189" s="17"/>
      <c r="I189" s="17"/>
      <c r="J189" s="17"/>
      <c r="K189" s="17"/>
      <c r="L189" s="17"/>
      <c r="M189" s="17"/>
      <c r="N189" s="17"/>
      <c r="O189" s="17"/>
      <c r="P189" s="17"/>
      <c r="Q189" s="17"/>
      <c r="R189" s="17"/>
      <c r="S189" s="17"/>
      <c r="T189" s="17"/>
      <c r="U189" s="17"/>
      <c r="V189" s="17"/>
      <c r="W189" s="17"/>
      <c r="X189" s="17"/>
      <c r="Y189" s="17"/>
      <c r="Z189" s="17"/>
      <c r="AA189" s="17"/>
      <c r="AB189" s="17"/>
      <c r="AC189" s="17"/>
      <c r="AD189" s="17"/>
      <c r="AE189" s="17"/>
      <c r="AF189" s="17"/>
      <c r="AG189" s="17"/>
      <c r="AH189" s="17"/>
      <c r="AI189" s="17"/>
      <c r="AJ189" s="17"/>
      <c r="AK189" s="17"/>
      <c r="AL189" s="17"/>
      <c r="AM189" s="17"/>
      <c r="AN189" s="17"/>
      <c r="AO189" s="17"/>
      <c r="AP189" s="17"/>
      <c r="AQ189" s="17"/>
    </row>
    <row r="190" spans="2:43" ht="15.95" hidden="1" customHeight="1" x14ac:dyDescent="0.25">
      <c r="B190" s="754">
        <v>88</v>
      </c>
      <c r="C190" s="17"/>
      <c r="D190" s="17"/>
      <c r="E190" s="17"/>
      <c r="F190" s="17"/>
      <c r="G190" s="17"/>
      <c r="H190" s="17"/>
      <c r="I190" s="17"/>
      <c r="J190" s="17"/>
      <c r="K190" s="17"/>
      <c r="L190" s="17"/>
      <c r="M190" s="17"/>
      <c r="N190" s="17"/>
      <c r="O190" s="17"/>
      <c r="P190" s="17"/>
      <c r="Q190" s="17"/>
      <c r="R190" s="17"/>
      <c r="S190" s="17"/>
      <c r="T190" s="17"/>
      <c r="U190" s="17"/>
      <c r="V190" s="17"/>
      <c r="W190" s="17"/>
      <c r="X190" s="17"/>
      <c r="Y190" s="17"/>
      <c r="Z190" s="17"/>
      <c r="AA190" s="17"/>
      <c r="AB190" s="17"/>
      <c r="AC190" s="17"/>
      <c r="AD190" s="17"/>
      <c r="AE190" s="17"/>
      <c r="AF190" s="17"/>
      <c r="AG190" s="17"/>
      <c r="AH190" s="17"/>
      <c r="AI190" s="17"/>
      <c r="AJ190" s="17"/>
      <c r="AK190" s="17"/>
      <c r="AL190" s="17"/>
      <c r="AM190" s="17"/>
      <c r="AN190" s="17"/>
      <c r="AO190" s="17"/>
      <c r="AP190" s="17"/>
      <c r="AQ190" s="17"/>
    </row>
    <row r="191" spans="2:43" ht="15.95" hidden="1" customHeight="1" x14ac:dyDescent="0.25">
      <c r="B191" s="754"/>
      <c r="C191" s="17"/>
      <c r="D191" s="17"/>
      <c r="E191" s="17"/>
      <c r="F191" s="17"/>
      <c r="G191" s="17"/>
      <c r="H191" s="17"/>
      <c r="I191" s="17"/>
      <c r="J191" s="17"/>
      <c r="K191" s="17"/>
      <c r="L191" s="17"/>
      <c r="M191" s="17"/>
      <c r="N191" s="17"/>
      <c r="O191" s="17"/>
      <c r="P191" s="17"/>
      <c r="Q191" s="17"/>
      <c r="R191" s="17"/>
      <c r="S191" s="17"/>
      <c r="T191" s="17"/>
      <c r="U191" s="17"/>
      <c r="V191" s="17"/>
      <c r="W191" s="17"/>
      <c r="X191" s="17"/>
      <c r="Y191" s="17"/>
      <c r="Z191" s="17"/>
      <c r="AA191" s="17"/>
      <c r="AB191" s="17"/>
      <c r="AC191" s="17"/>
      <c r="AD191" s="17"/>
      <c r="AE191" s="17"/>
      <c r="AF191" s="17"/>
      <c r="AG191" s="17"/>
      <c r="AH191" s="17"/>
      <c r="AI191" s="17"/>
      <c r="AJ191" s="17"/>
      <c r="AK191" s="17"/>
      <c r="AL191" s="17"/>
      <c r="AM191" s="17"/>
      <c r="AN191" s="17"/>
      <c r="AO191" s="17"/>
      <c r="AP191" s="17"/>
      <c r="AQ191" s="17"/>
    </row>
    <row r="192" spans="2:43" ht="15.95" hidden="1" customHeight="1" x14ac:dyDescent="0.25">
      <c r="B192" s="754">
        <v>89</v>
      </c>
      <c r="C192" s="17"/>
      <c r="D192" s="17"/>
      <c r="E192" s="17"/>
      <c r="F192" s="17"/>
      <c r="G192" s="17"/>
      <c r="H192" s="17"/>
      <c r="I192" s="17"/>
      <c r="J192" s="17"/>
      <c r="K192" s="17"/>
      <c r="L192" s="17"/>
      <c r="M192" s="17"/>
      <c r="N192" s="17"/>
      <c r="O192" s="17"/>
      <c r="P192" s="17"/>
      <c r="Q192" s="17"/>
      <c r="R192" s="17"/>
      <c r="S192" s="17"/>
      <c r="T192" s="17"/>
      <c r="U192" s="17"/>
      <c r="V192" s="17"/>
      <c r="W192" s="17"/>
      <c r="X192" s="17"/>
      <c r="Y192" s="17"/>
      <c r="Z192" s="17"/>
      <c r="AA192" s="17"/>
      <c r="AB192" s="17"/>
      <c r="AC192" s="17"/>
      <c r="AD192" s="17"/>
      <c r="AE192" s="17"/>
      <c r="AF192" s="17"/>
      <c r="AG192" s="17"/>
      <c r="AH192" s="17"/>
      <c r="AI192" s="17"/>
      <c r="AJ192" s="17"/>
      <c r="AK192" s="17"/>
      <c r="AL192" s="17"/>
      <c r="AM192" s="17"/>
      <c r="AN192" s="17"/>
      <c r="AO192" s="17"/>
      <c r="AP192" s="17"/>
      <c r="AQ192" s="17"/>
    </row>
    <row r="193" spans="2:47" ht="15.95" hidden="1" customHeight="1" x14ac:dyDescent="0.25">
      <c r="B193" s="754"/>
      <c r="C193" s="17"/>
      <c r="D193" s="17"/>
      <c r="E193" s="17"/>
      <c r="F193" s="17"/>
      <c r="G193" s="17"/>
      <c r="H193" s="17"/>
      <c r="I193" s="17"/>
      <c r="J193" s="17"/>
      <c r="K193" s="17"/>
      <c r="L193" s="17"/>
      <c r="M193" s="17"/>
      <c r="N193" s="17"/>
      <c r="O193" s="17"/>
      <c r="P193" s="17"/>
      <c r="Q193" s="17"/>
      <c r="R193" s="17"/>
      <c r="S193" s="17"/>
      <c r="T193" s="17"/>
      <c r="U193" s="17"/>
      <c r="V193" s="17"/>
      <c r="W193" s="17"/>
      <c r="X193" s="17"/>
      <c r="Y193" s="17"/>
      <c r="Z193" s="17"/>
      <c r="AA193" s="17"/>
      <c r="AB193" s="17"/>
      <c r="AC193" s="17"/>
      <c r="AD193" s="17"/>
      <c r="AE193" s="17"/>
      <c r="AF193" s="17"/>
      <c r="AG193" s="17"/>
      <c r="AH193" s="17"/>
      <c r="AI193" s="17"/>
      <c r="AJ193" s="17"/>
      <c r="AK193" s="17"/>
      <c r="AL193" s="17"/>
      <c r="AM193" s="17"/>
      <c r="AN193" s="17"/>
      <c r="AO193" s="17"/>
      <c r="AP193" s="17"/>
      <c r="AQ193" s="17"/>
    </row>
    <row r="194" spans="2:47" ht="15.95" hidden="1" customHeight="1" x14ac:dyDescent="0.25">
      <c r="B194" s="754">
        <v>90</v>
      </c>
      <c r="C194" s="17"/>
      <c r="D194" s="17"/>
      <c r="E194" s="17"/>
      <c r="F194" s="17"/>
      <c r="G194" s="17"/>
      <c r="H194" s="17"/>
      <c r="I194" s="17"/>
      <c r="J194" s="17"/>
      <c r="K194" s="17"/>
      <c r="L194" s="17"/>
      <c r="M194" s="17"/>
      <c r="N194" s="17"/>
      <c r="O194" s="17"/>
      <c r="P194" s="17"/>
      <c r="Q194" s="17"/>
      <c r="R194" s="17"/>
      <c r="S194" s="17"/>
      <c r="T194" s="17"/>
      <c r="U194" s="17"/>
      <c r="V194" s="17"/>
      <c r="W194" s="17"/>
      <c r="X194" s="17"/>
      <c r="Y194" s="17"/>
      <c r="Z194" s="17"/>
      <c r="AA194" s="17"/>
      <c r="AB194" s="17"/>
      <c r="AC194" s="17"/>
      <c r="AD194" s="17"/>
      <c r="AE194" s="17"/>
      <c r="AF194" s="17"/>
      <c r="AG194" s="17"/>
      <c r="AH194" s="17"/>
      <c r="AI194" s="17"/>
      <c r="AJ194" s="17"/>
      <c r="AK194" s="17"/>
      <c r="AL194" s="17"/>
      <c r="AM194" s="17"/>
      <c r="AN194" s="17"/>
      <c r="AO194" s="17"/>
      <c r="AP194" s="17"/>
      <c r="AQ194" s="17"/>
    </row>
    <row r="195" spans="2:47" ht="15.95" hidden="1" customHeight="1" x14ac:dyDescent="0.25">
      <c r="B195" s="754"/>
      <c r="C195" s="17"/>
      <c r="D195" s="17"/>
      <c r="E195" s="17"/>
      <c r="F195" s="17"/>
      <c r="G195" s="17"/>
      <c r="H195" s="17"/>
      <c r="I195" s="17"/>
      <c r="J195" s="17"/>
      <c r="K195" s="17"/>
      <c r="L195" s="17"/>
      <c r="M195" s="17"/>
      <c r="N195" s="17"/>
      <c r="O195" s="17"/>
      <c r="P195" s="17"/>
      <c r="Q195" s="17"/>
      <c r="R195" s="17"/>
      <c r="S195" s="17"/>
      <c r="T195" s="17"/>
      <c r="U195" s="17"/>
      <c r="V195" s="17"/>
      <c r="W195" s="17"/>
      <c r="X195" s="17"/>
      <c r="Y195" s="17"/>
      <c r="Z195" s="17"/>
      <c r="AA195" s="17"/>
      <c r="AB195" s="17"/>
      <c r="AC195" s="17"/>
      <c r="AD195" s="17"/>
      <c r="AE195" s="17"/>
      <c r="AF195" s="17"/>
      <c r="AG195" s="17"/>
      <c r="AH195" s="17"/>
      <c r="AI195" s="17"/>
      <c r="AJ195" s="17"/>
      <c r="AK195" s="17"/>
      <c r="AL195" s="17"/>
      <c r="AM195" s="17"/>
      <c r="AN195" s="17"/>
      <c r="AO195" s="17"/>
      <c r="AP195" s="17"/>
      <c r="AQ195" s="17"/>
    </row>
    <row r="196" spans="2:47" ht="15.95" hidden="1" customHeight="1" x14ac:dyDescent="0.25">
      <c r="B196" s="754">
        <v>91</v>
      </c>
      <c r="C196" s="17"/>
      <c r="D196" s="17"/>
      <c r="E196" s="17"/>
      <c r="F196" s="17"/>
      <c r="G196" s="17"/>
      <c r="H196" s="17"/>
      <c r="I196" s="17"/>
      <c r="J196" s="17"/>
      <c r="K196" s="17"/>
      <c r="L196" s="17"/>
      <c r="M196" s="17"/>
      <c r="N196" s="17"/>
      <c r="O196" s="17"/>
      <c r="P196" s="17"/>
      <c r="Q196" s="17"/>
      <c r="R196" s="17"/>
      <c r="S196" s="17"/>
      <c r="T196" s="17"/>
      <c r="U196" s="17"/>
      <c r="V196" s="17"/>
      <c r="W196" s="17"/>
      <c r="X196" s="17"/>
      <c r="Y196" s="17"/>
      <c r="Z196" s="17"/>
      <c r="AA196" s="17"/>
      <c r="AB196" s="17"/>
      <c r="AC196" s="17"/>
      <c r="AD196" s="17"/>
      <c r="AE196" s="17"/>
      <c r="AF196" s="17"/>
      <c r="AG196" s="17"/>
      <c r="AH196" s="17"/>
      <c r="AI196" s="17"/>
      <c r="AJ196" s="17"/>
      <c r="AK196" s="17"/>
      <c r="AL196" s="17"/>
      <c r="AM196" s="17"/>
      <c r="AN196" s="17"/>
      <c r="AO196" s="17"/>
      <c r="AP196" s="17"/>
      <c r="AQ196" s="17"/>
    </row>
    <row r="197" spans="2:47" ht="15.95" hidden="1" customHeight="1" x14ac:dyDescent="0.25">
      <c r="B197" s="754"/>
      <c r="C197" s="17"/>
      <c r="D197" s="17"/>
      <c r="E197" s="17"/>
      <c r="F197" s="17"/>
      <c r="G197" s="17"/>
      <c r="H197" s="17"/>
      <c r="I197" s="17"/>
      <c r="J197" s="17"/>
      <c r="K197" s="17"/>
      <c r="L197" s="17"/>
      <c r="M197" s="17"/>
      <c r="N197" s="17"/>
      <c r="O197" s="17"/>
      <c r="P197" s="17"/>
      <c r="Q197" s="17"/>
      <c r="R197" s="17"/>
      <c r="S197" s="17"/>
      <c r="T197" s="17"/>
      <c r="U197" s="17"/>
      <c r="V197" s="17"/>
      <c r="W197" s="17"/>
      <c r="X197" s="17"/>
      <c r="Y197" s="17"/>
      <c r="Z197" s="17"/>
      <c r="AA197" s="17"/>
      <c r="AB197" s="17"/>
      <c r="AC197" s="17"/>
      <c r="AD197" s="17"/>
      <c r="AE197" s="17"/>
      <c r="AF197" s="17"/>
      <c r="AG197" s="17"/>
      <c r="AH197" s="17"/>
      <c r="AI197" s="17"/>
      <c r="AJ197" s="17"/>
      <c r="AK197" s="17"/>
      <c r="AL197" s="17"/>
      <c r="AM197" s="17"/>
      <c r="AN197" s="17"/>
      <c r="AO197" s="17"/>
      <c r="AP197" s="17"/>
      <c r="AQ197" s="17"/>
    </row>
    <row r="198" spans="2:47" ht="15.95" hidden="1" customHeight="1" x14ac:dyDescent="0.25">
      <c r="B198" s="754">
        <v>92</v>
      </c>
      <c r="C198" s="17"/>
      <c r="D198" s="17"/>
      <c r="E198" s="17"/>
      <c r="F198" s="17"/>
      <c r="G198" s="17"/>
      <c r="H198" s="17"/>
      <c r="I198" s="17"/>
      <c r="J198" s="17"/>
      <c r="K198" s="17"/>
      <c r="L198" s="17"/>
      <c r="M198" s="17"/>
      <c r="N198" s="17"/>
      <c r="O198" s="17"/>
      <c r="P198" s="17"/>
      <c r="Q198" s="17"/>
      <c r="R198" s="17"/>
      <c r="S198" s="17"/>
      <c r="T198" s="17"/>
      <c r="U198" s="17"/>
      <c r="V198" s="17"/>
      <c r="W198" s="17"/>
      <c r="X198" s="17"/>
      <c r="Y198" s="17"/>
      <c r="Z198" s="17"/>
      <c r="AA198" s="17"/>
      <c r="AB198" s="17"/>
      <c r="AC198" s="17"/>
      <c r="AD198" s="17"/>
      <c r="AE198" s="17"/>
      <c r="AF198" s="17"/>
      <c r="AG198" s="17"/>
      <c r="AH198" s="17"/>
      <c r="AI198" s="17"/>
      <c r="AJ198" s="17"/>
      <c r="AK198" s="17"/>
      <c r="AL198" s="17"/>
      <c r="AM198" s="17"/>
      <c r="AN198" s="17"/>
      <c r="AO198" s="17"/>
      <c r="AP198" s="17"/>
      <c r="AQ198" s="17"/>
    </row>
    <row r="199" spans="2:47" ht="15.95" hidden="1" customHeight="1" x14ac:dyDescent="0.25">
      <c r="B199" s="754"/>
      <c r="C199" s="17"/>
      <c r="D199" s="17"/>
      <c r="E199" s="17"/>
      <c r="F199" s="17"/>
      <c r="G199" s="17"/>
      <c r="H199" s="17"/>
      <c r="I199" s="17"/>
      <c r="J199" s="17"/>
      <c r="K199" s="17"/>
      <c r="L199" s="17"/>
      <c r="M199" s="17"/>
      <c r="N199" s="17"/>
      <c r="O199" s="17"/>
      <c r="P199" s="17"/>
      <c r="Q199" s="17"/>
      <c r="R199" s="17"/>
      <c r="S199" s="17"/>
      <c r="T199" s="17"/>
      <c r="U199" s="17"/>
      <c r="V199" s="17"/>
      <c r="W199" s="17"/>
      <c r="X199" s="17"/>
      <c r="Y199" s="17"/>
      <c r="Z199" s="17"/>
      <c r="AA199" s="17"/>
      <c r="AB199" s="17"/>
      <c r="AC199" s="17"/>
      <c r="AD199" s="17"/>
      <c r="AE199" s="17"/>
      <c r="AF199" s="17"/>
      <c r="AG199" s="17"/>
      <c r="AH199" s="17"/>
      <c r="AI199" s="17"/>
      <c r="AJ199" s="17"/>
      <c r="AK199" s="17"/>
      <c r="AL199" s="17"/>
      <c r="AM199" s="17"/>
      <c r="AN199" s="17"/>
      <c r="AO199" s="17"/>
      <c r="AP199" s="17"/>
      <c r="AQ199" s="17"/>
    </row>
    <row r="200" spans="2:47" ht="15.95" customHeight="1" x14ac:dyDescent="0.25">
      <c r="B200" s="118" t="str">
        <f>FOOT1</f>
        <v>Ameren Missouri BizSavers program</v>
      </c>
      <c r="C200" s="118"/>
      <c r="D200" s="118"/>
      <c r="E200" s="118"/>
      <c r="F200" s="118"/>
      <c r="G200" s="118"/>
      <c r="H200" s="118"/>
      <c r="I200" s="118"/>
      <c r="J200" s="118"/>
      <c r="K200" s="118"/>
      <c r="L200" s="118"/>
      <c r="M200" s="873" t="str">
        <f>FOOTDISCLAIM</f>
        <v/>
      </c>
      <c r="N200" s="873"/>
      <c r="O200" s="873"/>
      <c r="P200" s="873"/>
      <c r="Q200" s="873"/>
      <c r="R200" s="873"/>
      <c r="S200" s="873"/>
      <c r="T200" s="873"/>
      <c r="U200" s="873"/>
      <c r="V200" s="873"/>
      <c r="W200" s="873"/>
      <c r="X200" s="873"/>
      <c r="Y200" s="873"/>
      <c r="Z200" s="873"/>
      <c r="AA200" s="873"/>
      <c r="AB200" s="873"/>
      <c r="AC200" s="873"/>
      <c r="AD200" s="873"/>
      <c r="AE200" s="873"/>
      <c r="AF200" s="873"/>
      <c r="AG200" s="873"/>
      <c r="AH200" s="118"/>
      <c r="AI200" s="118"/>
      <c r="AJ200" s="118"/>
      <c r="AK200" s="118"/>
      <c r="AL200" s="118"/>
      <c r="AM200" s="118"/>
      <c r="AN200" s="118"/>
      <c r="AO200" s="118"/>
      <c r="AP200" s="118"/>
      <c r="AQ200" s="118"/>
      <c r="AR200" s="338" t="str">
        <f>FOOT4</f>
        <v/>
      </c>
      <c r="AU200" s="846">
        <f>SUM(AU16:AU199)</f>
        <v>0</v>
      </c>
    </row>
    <row r="201" spans="2:47" ht="15.95" customHeight="1" x14ac:dyDescent="0.25">
      <c r="B201" s="118" t="str">
        <f>FOOT2</f>
        <v>Toll-Free 866-941-7299</v>
      </c>
      <c r="C201" s="118"/>
      <c r="D201" s="118"/>
      <c r="E201" s="118"/>
      <c r="F201" s="118"/>
      <c r="G201" s="118"/>
      <c r="H201" s="118"/>
      <c r="I201" s="118"/>
      <c r="J201" s="118"/>
      <c r="K201" s="118"/>
      <c r="L201" s="118"/>
      <c r="M201" s="873"/>
      <c r="N201" s="873"/>
      <c r="O201" s="873"/>
      <c r="P201" s="873"/>
      <c r="Q201" s="873"/>
      <c r="R201" s="873"/>
      <c r="S201" s="873"/>
      <c r="T201" s="873"/>
      <c r="U201" s="873"/>
      <c r="V201" s="873"/>
      <c r="W201" s="873"/>
      <c r="X201" s="873"/>
      <c r="Y201" s="873"/>
      <c r="Z201" s="873"/>
      <c r="AA201" s="873"/>
      <c r="AB201" s="873"/>
      <c r="AC201" s="873"/>
      <c r="AD201" s="873"/>
      <c r="AE201" s="873"/>
      <c r="AF201" s="873"/>
      <c r="AG201" s="873"/>
      <c r="AH201" s="118"/>
      <c r="AI201" s="118"/>
      <c r="AJ201" s="118"/>
      <c r="AK201" s="118"/>
      <c r="AL201" s="118"/>
      <c r="AM201" s="118"/>
      <c r="AN201" s="118"/>
      <c r="AO201" s="118"/>
      <c r="AP201" s="118"/>
      <c r="AQ201" s="118"/>
      <c r="AR201" s="338" t="str">
        <f>FOOT5</f>
        <v/>
      </c>
      <c r="AU201" s="847"/>
    </row>
    <row r="202" spans="2:47" ht="15.95" customHeight="1" x14ac:dyDescent="0.25">
      <c r="B202" s="119" t="str">
        <f>FOOT3</f>
        <v>BizSavers@ameren.com</v>
      </c>
      <c r="C202" s="118"/>
      <c r="D202" s="118"/>
      <c r="E202" s="118"/>
      <c r="F202" s="118"/>
      <c r="G202" s="118"/>
      <c r="H202" s="118"/>
      <c r="I202" s="118"/>
      <c r="J202" s="118"/>
      <c r="K202" s="118"/>
      <c r="L202" s="118"/>
      <c r="M202" s="120"/>
      <c r="N202" s="118"/>
      <c r="O202" s="118"/>
      <c r="P202" s="120"/>
      <c r="Q202" s="120"/>
      <c r="R202" s="120"/>
      <c r="S202" s="120"/>
      <c r="T202" s="120"/>
      <c r="U202" s="120"/>
      <c r="V202" s="120"/>
      <c r="W202" s="121" t="str">
        <f>VERSION</f>
        <v>EMS v2.0.0</v>
      </c>
      <c r="X202" s="120"/>
      <c r="Y202" s="120"/>
      <c r="Z202" s="120"/>
      <c r="AA202" s="120"/>
      <c r="AB202" s="120"/>
      <c r="AC202" s="120"/>
      <c r="AD202" s="120"/>
      <c r="AE202" s="118"/>
      <c r="AF202" s="118"/>
      <c r="AG202" s="118"/>
      <c r="AH202" s="118"/>
      <c r="AI202" s="118"/>
      <c r="AJ202" s="118"/>
      <c r="AK202" s="118"/>
      <c r="AL202" s="118"/>
      <c r="AM202" s="118"/>
      <c r="AN202" s="118"/>
      <c r="AO202" s="118"/>
      <c r="AP202" s="118"/>
      <c r="AQ202" s="118"/>
      <c r="AR202" s="338" t="str">
        <f>FOOT6</f>
        <v>Product of Lockheed Martin Energy</v>
      </c>
    </row>
  </sheetData>
  <sheetProtection algorithmName="SHA-512" hashValue="R49sAKvm0iseqAFTgFDtRKIRk891rtrh/RkPvaoGUmBmgL9W+YCqC5Pyr/99s3rPD5n8TWHRCrAqS7JlG0y/Ig==" saltValue="5zT+0UaDmUZYd25fdtJF+Q==" spinCount="100000" sheet="1" objects="1" scenarios="1" selectLockedCells="1"/>
  <mergeCells count="104">
    <mergeCell ref="B46:B47"/>
    <mergeCell ref="B48:B49"/>
    <mergeCell ref="B50:B51"/>
    <mergeCell ref="B52:B53"/>
    <mergeCell ref="B54:B55"/>
    <mergeCell ref="B56:B57"/>
    <mergeCell ref="B58:B59"/>
    <mergeCell ref="B60:B61"/>
    <mergeCell ref="B62:B63"/>
    <mergeCell ref="AU200:AU201"/>
    <mergeCell ref="B64:B65"/>
    <mergeCell ref="B88:B89"/>
    <mergeCell ref="B66:B67"/>
    <mergeCell ref="B68:B69"/>
    <mergeCell ref="B70:B71"/>
    <mergeCell ref="B72:B73"/>
    <mergeCell ref="B74:B75"/>
    <mergeCell ref="B76:B77"/>
    <mergeCell ref="B78:B79"/>
    <mergeCell ref="B80:B81"/>
    <mergeCell ref="B82:B83"/>
    <mergeCell ref="B84:B85"/>
    <mergeCell ref="B86:B87"/>
    <mergeCell ref="B180:B181"/>
    <mergeCell ref="B112:B113"/>
    <mergeCell ref="B90:B91"/>
    <mergeCell ref="B92:B93"/>
    <mergeCell ref="B94:B95"/>
    <mergeCell ref="B96:B97"/>
    <mergeCell ref="B98:B99"/>
    <mergeCell ref="B100:B101"/>
    <mergeCell ref="B102:B103"/>
    <mergeCell ref="B136:B137"/>
    <mergeCell ref="B114:B115"/>
    <mergeCell ref="B116:B117"/>
    <mergeCell ref="B118:B119"/>
    <mergeCell ref="B120:B121"/>
    <mergeCell ref="B104:B105"/>
    <mergeCell ref="B106:B107"/>
    <mergeCell ref="B108:B109"/>
    <mergeCell ref="B110:B111"/>
    <mergeCell ref="B122:B123"/>
    <mergeCell ref="B124:B125"/>
    <mergeCell ref="B126:B127"/>
    <mergeCell ref="B128:B129"/>
    <mergeCell ref="B130:B131"/>
    <mergeCell ref="B132:B133"/>
    <mergeCell ref="B134:B135"/>
    <mergeCell ref="M200:AG201"/>
    <mergeCell ref="B198:B199"/>
    <mergeCell ref="B186:B187"/>
    <mergeCell ref="B188:B189"/>
    <mergeCell ref="B190:B191"/>
    <mergeCell ref="B192:B193"/>
    <mergeCell ref="B194:B195"/>
    <mergeCell ref="B196:B197"/>
    <mergeCell ref="B184:B185"/>
    <mergeCell ref="B182:B183"/>
    <mergeCell ref="B160:B161"/>
    <mergeCell ref="B138:B139"/>
    <mergeCell ref="B140:B141"/>
    <mergeCell ref="B142:B143"/>
    <mergeCell ref="B144:B145"/>
    <mergeCell ref="B146:B147"/>
    <mergeCell ref="B148:B149"/>
    <mergeCell ref="B150:B151"/>
    <mergeCell ref="B152:B153"/>
    <mergeCell ref="B154:B155"/>
    <mergeCell ref="B156:B157"/>
    <mergeCell ref="B158:B159"/>
    <mergeCell ref="B174:B175"/>
    <mergeCell ref="B178:B179"/>
    <mergeCell ref="B162:B163"/>
    <mergeCell ref="B164:B165"/>
    <mergeCell ref="B166:B167"/>
    <mergeCell ref="B168:B169"/>
    <mergeCell ref="B170:B171"/>
    <mergeCell ref="B172:B173"/>
    <mergeCell ref="B176:B177"/>
    <mergeCell ref="R12:U12"/>
    <mergeCell ref="V12:Y12"/>
    <mergeCell ref="AH2:AJ2"/>
    <mergeCell ref="AL2:AO2"/>
    <mergeCell ref="AQ2:AR2"/>
    <mergeCell ref="AH3:AJ4"/>
    <mergeCell ref="AL3:AO4"/>
    <mergeCell ref="AQ3:AR4"/>
    <mergeCell ref="Z11:AD11"/>
    <mergeCell ref="Z12:AD12"/>
    <mergeCell ref="R9:AD10"/>
    <mergeCell ref="R11:U11"/>
    <mergeCell ref="V11:Y11"/>
    <mergeCell ref="AG46:AH47"/>
    <mergeCell ref="AI46:AJ47"/>
    <mergeCell ref="AK46:AN47"/>
    <mergeCell ref="AO46:AQ47"/>
    <mergeCell ref="AU46:AU47"/>
    <mergeCell ref="C46:M47"/>
    <mergeCell ref="N46:S47"/>
    <mergeCell ref="T46:U47"/>
    <mergeCell ref="V46:W47"/>
    <mergeCell ref="X46:AA47"/>
    <mergeCell ref="AB46:AD47"/>
    <mergeCell ref="AE46:AF47"/>
  </mergeCells>
  <conditionalFormatting sqref="AH3 AL3">
    <cfRule type="expression" dxfId="207" priority="4">
      <formula>PROJSTATUS="Pre-approval Required"</formula>
    </cfRule>
    <cfRule type="expression" dxfId="206" priority="5">
      <formula>PROJSTATUS="Prescriptive Only No Preapproval Required"</formula>
    </cfRule>
    <cfRule type="expression" dxfId="205" priority="6">
      <formula>PROJSTATUS="APP EXPIRED"</formula>
    </cfRule>
  </conditionalFormatting>
  <conditionalFormatting sqref="AQ3:AR4">
    <cfRule type="cellIs" dxfId="204" priority="1" operator="equal">
      <formula>1</formula>
    </cfRule>
    <cfRule type="cellIs" dxfId="203" priority="2" operator="between">
      <formula>0.51</formula>
      <formula>0.99</formula>
    </cfRule>
    <cfRule type="cellIs" dxfId="202" priority="3" operator="lessThanOrEqual">
      <formula>0.5</formula>
    </cfRule>
  </conditionalFormatting>
  <dataValidations count="3">
    <dataValidation type="decimal" allowBlank="1" showInputMessage="1" showErrorMessage="1" error="Please enter a numerical value" sqref="AE46:AH47">
      <formula1>0</formula1>
      <formula2>999999</formula2>
    </dataValidation>
    <dataValidation type="decimal" allowBlank="1" showInputMessage="1" showErrorMessage="1" error="Please enter a numerical value" prompt="Reference the &quot;Unit of Measure&quot; column to ensure you enter the correct value based on unit type." sqref="V46:W47">
      <formula1>0</formula1>
      <formula2>99999</formula2>
    </dataValidation>
    <dataValidation type="list" allowBlank="1" showInputMessage="1" showErrorMessage="1" sqref="C46:M47">
      <formula1>PMGHVACEFF1</formula1>
    </dataValidation>
  </dataValidations>
  <hyperlinks>
    <hyperlink ref="B202" r:id="rId1" display="NIPSCO.Savings@LMCO.com"/>
  </hyperlinks>
  <pageMargins left="0.25" right="0.25" top="0.25" bottom="0.25" header="0.25" footer="0.25"/>
  <pageSetup scale="64" fitToHeight="0" orientation="landscape" r:id="rId2"/>
  <drawing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pageSetUpPr fitToPage="1"/>
  </sheetPr>
  <dimension ref="A1:BZ202"/>
  <sheetViews>
    <sheetView showGridLines="0" showRowColHeaders="0" zoomScaleNormal="100" workbookViewId="0">
      <selection activeCell="C16" sqref="C16:M17"/>
    </sheetView>
  </sheetViews>
  <sheetFormatPr defaultColWidth="0" defaultRowHeight="0" customHeight="1" zeroHeight="1" x14ac:dyDescent="0.25"/>
  <cols>
    <col min="1" max="46" width="4.7109375" customWidth="1"/>
    <col min="47" max="54" width="9.140625" hidden="1" customWidth="1"/>
    <col min="55" max="78" width="9.140625" customWidth="1"/>
    <col min="79" max="16384" width="9.140625" hidden="1"/>
  </cols>
  <sheetData>
    <row r="1" spans="2:47" ht="15.95" customHeight="1" x14ac:dyDescent="0.25">
      <c r="AH1" s="63"/>
      <c r="AI1" s="65"/>
      <c r="AJ1" s="66"/>
      <c r="AL1" s="63"/>
      <c r="AM1" s="63"/>
      <c r="AN1" s="63"/>
      <c r="AO1" s="63"/>
      <c r="AQ1" s="63"/>
      <c r="AR1" s="66"/>
    </row>
    <row r="2" spans="2:47" ht="15.95" customHeight="1" x14ac:dyDescent="0.25">
      <c r="AH2" s="682" t="s">
        <v>520</v>
      </c>
      <c r="AI2" s="682"/>
      <c r="AJ2" s="682"/>
      <c r="AL2" s="683" t="s">
        <v>521</v>
      </c>
      <c r="AM2" s="683"/>
      <c r="AN2" s="683"/>
      <c r="AO2" s="683"/>
      <c r="AQ2" s="682" t="s">
        <v>529</v>
      </c>
      <c r="AR2" s="682"/>
    </row>
    <row r="3" spans="2:47" ht="15.95" customHeight="1" x14ac:dyDescent="0.25">
      <c r="AH3" s="855" t="str">
        <f ca="1">INCENSTATUS</f>
        <v>---</v>
      </c>
      <c r="AI3" s="856"/>
      <c r="AJ3" s="857"/>
      <c r="AL3" s="861" t="str">
        <f ca="1">PROJSTATUS</f>
        <v>Enter EMS Information</v>
      </c>
      <c r="AM3" s="862"/>
      <c r="AN3" s="862"/>
      <c r="AO3" s="863"/>
      <c r="AQ3" s="867">
        <f ca="1">PROGRESSSTATUS</f>
        <v>0</v>
      </c>
      <c r="AR3" s="868"/>
    </row>
    <row r="4" spans="2:47" ht="15.95" customHeight="1" x14ac:dyDescent="0.25">
      <c r="AH4" s="858"/>
      <c r="AI4" s="859"/>
      <c r="AJ4" s="860"/>
      <c r="AL4" s="864"/>
      <c r="AM4" s="865"/>
      <c r="AN4" s="865"/>
      <c r="AO4" s="866"/>
      <c r="AQ4" s="869"/>
      <c r="AR4" s="870"/>
    </row>
    <row r="5" spans="2:47" ht="15.95" customHeight="1" x14ac:dyDescent="0.25"/>
    <row r="6" spans="2:47" ht="15.95" customHeight="1" x14ac:dyDescent="0.25"/>
    <row r="7" spans="2:47" ht="15.95" customHeight="1" x14ac:dyDescent="0.25"/>
    <row r="8" spans="2:47" ht="15.95" customHeight="1" x14ac:dyDescent="0.25"/>
    <row r="9" spans="2:47" s="67" customFormat="1" ht="15.95" customHeight="1" x14ac:dyDescent="0.25">
      <c r="B9" s="145"/>
      <c r="C9" s="145"/>
      <c r="D9" s="145"/>
      <c r="E9" s="145"/>
      <c r="F9" s="145"/>
      <c r="G9" s="145"/>
      <c r="H9" s="145"/>
      <c r="I9" s="145"/>
      <c r="J9" s="145"/>
      <c r="K9" s="145"/>
      <c r="L9" s="145"/>
      <c r="M9" s="145"/>
      <c r="N9" s="145"/>
      <c r="O9" s="145"/>
      <c r="P9" s="145"/>
      <c r="Q9" s="145"/>
      <c r="R9" s="756" t="str">
        <f>CONCATENATE(M3S8," ","Summary")</f>
        <v>M3S8 Summary</v>
      </c>
      <c r="S9" s="756"/>
      <c r="T9" s="756"/>
      <c r="U9" s="756"/>
      <c r="V9" s="756"/>
      <c r="W9" s="756"/>
      <c r="X9" s="756"/>
      <c r="Y9" s="756"/>
      <c r="Z9" s="756"/>
      <c r="AA9" s="756"/>
      <c r="AB9" s="756"/>
      <c r="AC9" s="756"/>
      <c r="AD9" s="756"/>
      <c r="AE9" s="145"/>
      <c r="AF9" s="145"/>
      <c r="AG9" s="145"/>
      <c r="AH9" s="145"/>
      <c r="AI9" s="145"/>
      <c r="AJ9" s="145"/>
      <c r="AK9" s="145"/>
      <c r="AL9" s="145"/>
      <c r="AM9" s="145"/>
      <c r="AN9" s="145"/>
      <c r="AO9" s="145"/>
      <c r="AP9" s="145"/>
      <c r="AQ9" s="145"/>
      <c r="AR9" s="145"/>
    </row>
    <row r="10" spans="2:47" ht="15.95" customHeight="1" x14ac:dyDescent="0.25">
      <c r="B10" s="145"/>
      <c r="C10" s="145"/>
      <c r="D10" s="145"/>
      <c r="E10" s="145"/>
      <c r="F10" s="145"/>
      <c r="G10" s="145"/>
      <c r="H10" s="145"/>
      <c r="I10" s="145"/>
      <c r="J10" s="145"/>
      <c r="K10" s="145"/>
      <c r="L10" s="145"/>
      <c r="M10" s="145"/>
      <c r="N10" s="145"/>
      <c r="O10" s="145"/>
      <c r="P10" s="145"/>
      <c r="Q10" s="145"/>
      <c r="R10" s="756"/>
      <c r="S10" s="756"/>
      <c r="T10" s="756"/>
      <c r="U10" s="756"/>
      <c r="V10" s="756"/>
      <c r="W10" s="756"/>
      <c r="X10" s="756"/>
      <c r="Y10" s="756"/>
      <c r="Z10" s="756"/>
      <c r="AA10" s="756"/>
      <c r="AB10" s="756"/>
      <c r="AC10" s="756"/>
      <c r="AD10" s="756"/>
      <c r="AE10" s="145"/>
      <c r="AF10" s="145"/>
      <c r="AG10" s="145"/>
      <c r="AH10" s="145"/>
      <c r="AI10" s="145"/>
      <c r="AJ10" s="145"/>
      <c r="AK10" s="145"/>
      <c r="AL10" s="145"/>
      <c r="AM10" s="145"/>
      <c r="AN10" s="145"/>
      <c r="AO10" s="145"/>
      <c r="AP10" s="145"/>
      <c r="AQ10" s="145"/>
      <c r="AR10" s="145"/>
    </row>
    <row r="11" spans="2:47" ht="15.95" customHeight="1" x14ac:dyDescent="0.25">
      <c r="B11" s="145"/>
      <c r="C11" s="145"/>
      <c r="D11" s="145"/>
      <c r="E11" s="145"/>
      <c r="F11" s="145"/>
      <c r="G11" s="145"/>
      <c r="H11" s="145"/>
      <c r="I11" s="145"/>
      <c r="J11" s="145"/>
      <c r="K11" s="145"/>
      <c r="L11" s="145"/>
      <c r="M11" s="145"/>
      <c r="N11" s="145"/>
      <c r="O11" s="145"/>
      <c r="P11" s="145"/>
      <c r="Q11" s="145"/>
      <c r="R11" s="871" t="s">
        <v>69</v>
      </c>
      <c r="S11" s="871"/>
      <c r="T11" s="871"/>
      <c r="U11" s="871"/>
      <c r="V11" s="871" t="s">
        <v>70</v>
      </c>
      <c r="W11" s="871"/>
      <c r="X11" s="871"/>
      <c r="Y11" s="871"/>
      <c r="Z11" s="871" t="s">
        <v>239</v>
      </c>
      <c r="AA11" s="871"/>
      <c r="AB11" s="871"/>
      <c r="AC11" s="871"/>
      <c r="AD11" s="871"/>
      <c r="AE11" s="145"/>
      <c r="AF11" s="145"/>
      <c r="AG11" s="145"/>
      <c r="AH11" s="145"/>
      <c r="AI11" s="145"/>
      <c r="AJ11" s="145"/>
      <c r="AK11" s="145"/>
      <c r="AL11" s="145"/>
      <c r="AM11" s="145"/>
      <c r="AN11" s="145"/>
      <c r="AO11" s="145"/>
      <c r="AP11" s="145"/>
      <c r="AQ11" s="145"/>
      <c r="AR11" s="145"/>
    </row>
    <row r="12" spans="2:47" ht="15.95" customHeight="1" x14ac:dyDescent="0.25">
      <c r="B12" s="145"/>
      <c r="C12" s="145"/>
      <c r="D12" s="145"/>
      <c r="E12" s="145"/>
      <c r="F12" s="145"/>
      <c r="G12" s="145"/>
      <c r="H12" s="145"/>
      <c r="I12" s="145"/>
      <c r="J12" s="145"/>
      <c r="K12" s="145"/>
      <c r="L12" s="145"/>
      <c r="M12" s="145"/>
      <c r="N12" s="145"/>
      <c r="O12" s="145"/>
      <c r="P12" s="145"/>
      <c r="Q12" s="145"/>
      <c r="R12" s="854">
        <f>SUM(AO16:AQ199)</f>
        <v>0</v>
      </c>
      <c r="S12" s="854"/>
      <c r="T12" s="854"/>
      <c r="U12" s="854"/>
      <c r="V12" s="854">
        <f>AU200</f>
        <v>0</v>
      </c>
      <c r="W12" s="854"/>
      <c r="X12" s="854"/>
      <c r="Y12" s="854"/>
      <c r="Z12" s="872">
        <f>SUM(AK16:AN199)</f>
        <v>0</v>
      </c>
      <c r="AA12" s="872"/>
      <c r="AB12" s="872"/>
      <c r="AC12" s="872"/>
      <c r="AD12" s="872"/>
      <c r="AE12" s="145"/>
      <c r="AF12" s="145"/>
      <c r="AG12" s="145"/>
      <c r="AH12" s="145"/>
      <c r="AI12" s="145"/>
      <c r="AJ12" s="145"/>
      <c r="AK12" s="145"/>
      <c r="AL12" s="145"/>
      <c r="AM12" s="145"/>
      <c r="AN12" s="145"/>
      <c r="AO12" s="145"/>
      <c r="AP12" s="145"/>
      <c r="AQ12" s="145"/>
      <c r="AR12" s="145"/>
    </row>
    <row r="13" spans="2:47" s="67" customFormat="1" ht="15.95" customHeight="1" x14ac:dyDescent="0.25">
      <c r="B13" s="145"/>
      <c r="C13" s="145"/>
      <c r="D13" s="145"/>
      <c r="E13" s="145"/>
      <c r="F13" s="145"/>
      <c r="G13" s="145"/>
      <c r="H13" s="145"/>
      <c r="I13" s="145"/>
      <c r="J13" s="145"/>
      <c r="K13" s="145"/>
      <c r="L13" s="145"/>
      <c r="M13" s="145"/>
      <c r="N13" s="145"/>
      <c r="O13" s="145"/>
      <c r="P13" s="145"/>
      <c r="Q13" s="145"/>
      <c r="R13" s="205"/>
      <c r="S13" s="205"/>
      <c r="T13" s="205"/>
      <c r="U13" s="205"/>
      <c r="V13" s="205"/>
      <c r="W13" s="205"/>
      <c r="X13" s="205"/>
      <c r="Y13" s="205"/>
      <c r="Z13" s="206"/>
      <c r="AA13" s="206"/>
      <c r="AB13" s="206"/>
      <c r="AC13" s="206"/>
      <c r="AD13" s="206"/>
      <c r="AE13" s="145"/>
      <c r="AF13" s="145"/>
      <c r="AG13" s="145"/>
      <c r="AH13" s="145"/>
      <c r="AI13" s="145"/>
      <c r="AJ13" s="145"/>
      <c r="AK13" s="145"/>
      <c r="AL13" s="145"/>
      <c r="AM13" s="145"/>
      <c r="AN13" s="145"/>
      <c r="AO13" s="145"/>
      <c r="AP13" s="145"/>
      <c r="AQ13" s="145"/>
      <c r="AR13" s="145"/>
    </row>
    <row r="14" spans="2:47" ht="15.95" customHeight="1" x14ac:dyDescent="0.25">
      <c r="B14" s="145"/>
      <c r="C14" s="720" t="s">
        <v>101</v>
      </c>
      <c r="D14" s="720"/>
      <c r="E14" s="720"/>
      <c r="F14" s="720"/>
      <c r="G14" s="720"/>
      <c r="H14" s="720"/>
      <c r="I14" s="720"/>
      <c r="J14" s="720"/>
      <c r="K14" s="720"/>
      <c r="L14" s="720"/>
      <c r="M14" s="720"/>
      <c r="N14" s="720" t="s">
        <v>103</v>
      </c>
      <c r="O14" s="720"/>
      <c r="P14" s="720"/>
      <c r="Q14" s="720"/>
      <c r="R14" s="720"/>
      <c r="S14" s="720"/>
      <c r="T14" s="720" t="s">
        <v>102</v>
      </c>
      <c r="U14" s="720"/>
      <c r="V14" s="720" t="s">
        <v>94</v>
      </c>
      <c r="W14" s="720"/>
      <c r="X14" s="720" t="s">
        <v>116</v>
      </c>
      <c r="Y14" s="720"/>
      <c r="Z14" s="720"/>
      <c r="AA14" s="720"/>
      <c r="AB14" s="720" t="s">
        <v>104</v>
      </c>
      <c r="AC14" s="720"/>
      <c r="AD14" s="720"/>
      <c r="AE14" s="720" t="s">
        <v>99</v>
      </c>
      <c r="AF14" s="720"/>
      <c r="AG14" s="720" t="s">
        <v>100</v>
      </c>
      <c r="AH14" s="720"/>
      <c r="AI14" s="720" t="s">
        <v>97</v>
      </c>
      <c r="AJ14" s="720"/>
      <c r="AK14" s="720" t="s">
        <v>112</v>
      </c>
      <c r="AL14" s="720"/>
      <c r="AM14" s="720"/>
      <c r="AN14" s="720"/>
      <c r="AO14" s="720" t="s">
        <v>95</v>
      </c>
      <c r="AP14" s="720"/>
      <c r="AQ14" s="720"/>
      <c r="AR14" s="145"/>
      <c r="AU14" s="682" t="s">
        <v>237</v>
      </c>
    </row>
    <row r="15" spans="2:47" ht="15.95" customHeight="1" thickBot="1" x14ac:dyDescent="0.3">
      <c r="B15" s="145"/>
      <c r="C15" s="721"/>
      <c r="D15" s="721"/>
      <c r="E15" s="721"/>
      <c r="F15" s="721"/>
      <c r="G15" s="721"/>
      <c r="H15" s="721"/>
      <c r="I15" s="721"/>
      <c r="J15" s="721"/>
      <c r="K15" s="721"/>
      <c r="L15" s="721"/>
      <c r="M15" s="721"/>
      <c r="N15" s="721"/>
      <c r="O15" s="721"/>
      <c r="P15" s="721"/>
      <c r="Q15" s="721"/>
      <c r="R15" s="721"/>
      <c r="S15" s="721"/>
      <c r="T15" s="721"/>
      <c r="U15" s="721"/>
      <c r="V15" s="721"/>
      <c r="W15" s="721"/>
      <c r="X15" s="721"/>
      <c r="Y15" s="721"/>
      <c r="Z15" s="721"/>
      <c r="AA15" s="721"/>
      <c r="AB15" s="721"/>
      <c r="AC15" s="721"/>
      <c r="AD15" s="721"/>
      <c r="AE15" s="721"/>
      <c r="AF15" s="721"/>
      <c r="AG15" s="721"/>
      <c r="AH15" s="721"/>
      <c r="AI15" s="721"/>
      <c r="AJ15" s="721"/>
      <c r="AK15" s="721"/>
      <c r="AL15" s="721"/>
      <c r="AM15" s="721"/>
      <c r="AN15" s="721"/>
      <c r="AO15" s="721"/>
      <c r="AP15" s="721"/>
      <c r="AQ15" s="721"/>
      <c r="AR15" s="145"/>
      <c r="AU15" s="874"/>
    </row>
    <row r="16" spans="2:47" ht="15.95" customHeight="1" x14ac:dyDescent="0.25">
      <c r="B16" s="787">
        <v>1</v>
      </c>
      <c r="C16" s="813"/>
      <c r="D16" s="814"/>
      <c r="E16" s="814"/>
      <c r="F16" s="814"/>
      <c r="G16" s="814"/>
      <c r="H16" s="814"/>
      <c r="I16" s="814"/>
      <c r="J16" s="814"/>
      <c r="K16" s="814"/>
      <c r="L16" s="814"/>
      <c r="M16" s="815"/>
      <c r="N16" s="819" t="str">
        <f>IF(C16="","",INDEX(PMGWATER[Base Desc 1],MATCH(C16,PMGWATER[Eff Desc 1],0)))</f>
        <v/>
      </c>
      <c r="O16" s="820"/>
      <c r="P16" s="820"/>
      <c r="Q16" s="820"/>
      <c r="R16" s="820"/>
      <c r="S16" s="821"/>
      <c r="T16" s="825" t="str">
        <f>IF(C16="","",INDEX(PMGWATER[Unit],MATCH(C16,PMGWATER[Eff Desc 1],0)))</f>
        <v/>
      </c>
      <c r="U16" s="826"/>
      <c r="V16" s="829"/>
      <c r="W16" s="830"/>
      <c r="X16" s="813"/>
      <c r="Y16" s="814"/>
      <c r="Z16" s="814"/>
      <c r="AA16" s="815"/>
      <c r="AB16" s="813"/>
      <c r="AC16" s="814"/>
      <c r="AD16" s="815"/>
      <c r="AE16" s="833"/>
      <c r="AF16" s="834"/>
      <c r="AG16" s="833"/>
      <c r="AH16" s="834"/>
      <c r="AI16" s="837" t="str">
        <f>IF(C16="","",INDEX(PMGWATER[Inc Rate Unit],MATCH(C16,PMGWATER[Eff Desc 1],0)))</f>
        <v/>
      </c>
      <c r="AJ16" s="838"/>
      <c r="AK16" s="848" t="str">
        <f>IF(OR(C16="",V16="",X16="",AB16="",AE16="",AG16=""),"",ROUND(V16*INDEX(PMGWATER[Savings per Unit therms],MATCH(C16,PMGWATER[Eff Desc 1],0)),0))</f>
        <v/>
      </c>
      <c r="AL16" s="849"/>
      <c r="AM16" s="849"/>
      <c r="AN16" s="850"/>
      <c r="AO16" s="807" t="str">
        <f>IF(OR(C16="",V16="",X16="",AB16="",AE16="",AG16=""),"",MIN(AU16,ROUND(V16*AI16,2)))</f>
        <v/>
      </c>
      <c r="AP16" s="808"/>
      <c r="AQ16" s="809"/>
      <c r="AR16" s="145"/>
      <c r="AU16" s="846" t="str">
        <f>IF(OR(V16="",X16="",AB16="",AE16="",AG16=""),"",(ROUND(AE16,2)+ROUND(AG16,2))*V16)</f>
        <v/>
      </c>
    </row>
    <row r="17" spans="2:47" ht="15.95" customHeight="1" x14ac:dyDescent="0.25">
      <c r="B17" s="787"/>
      <c r="C17" s="816"/>
      <c r="D17" s="817"/>
      <c r="E17" s="817"/>
      <c r="F17" s="817"/>
      <c r="G17" s="817"/>
      <c r="H17" s="817"/>
      <c r="I17" s="817"/>
      <c r="J17" s="817"/>
      <c r="K17" s="817"/>
      <c r="L17" s="817"/>
      <c r="M17" s="818"/>
      <c r="N17" s="822"/>
      <c r="O17" s="823"/>
      <c r="P17" s="823"/>
      <c r="Q17" s="823"/>
      <c r="R17" s="823"/>
      <c r="S17" s="824"/>
      <c r="T17" s="827"/>
      <c r="U17" s="828"/>
      <c r="V17" s="831"/>
      <c r="W17" s="832"/>
      <c r="X17" s="816"/>
      <c r="Y17" s="817"/>
      <c r="Z17" s="817"/>
      <c r="AA17" s="818"/>
      <c r="AB17" s="816"/>
      <c r="AC17" s="817"/>
      <c r="AD17" s="818"/>
      <c r="AE17" s="835"/>
      <c r="AF17" s="836"/>
      <c r="AG17" s="835"/>
      <c r="AH17" s="836"/>
      <c r="AI17" s="839"/>
      <c r="AJ17" s="840"/>
      <c r="AK17" s="851"/>
      <c r="AL17" s="852"/>
      <c r="AM17" s="852"/>
      <c r="AN17" s="853"/>
      <c r="AO17" s="810"/>
      <c r="AP17" s="811"/>
      <c r="AQ17" s="812"/>
      <c r="AR17" s="145"/>
      <c r="AU17" s="847"/>
    </row>
    <row r="18" spans="2:47" ht="15.95" customHeight="1" x14ac:dyDescent="0.25">
      <c r="B18" s="845">
        <v>2</v>
      </c>
      <c r="C18" s="813"/>
      <c r="D18" s="814"/>
      <c r="E18" s="814"/>
      <c r="F18" s="814"/>
      <c r="G18" s="814"/>
      <c r="H18" s="814"/>
      <c r="I18" s="814"/>
      <c r="J18" s="814"/>
      <c r="K18" s="814"/>
      <c r="L18" s="814"/>
      <c r="M18" s="815"/>
      <c r="N18" s="819" t="str">
        <f>IF(C18="","",INDEX(PMGWATER[Base Desc 1],MATCH(C18,PMGWATER[Eff Desc 1],0)))</f>
        <v/>
      </c>
      <c r="O18" s="820"/>
      <c r="P18" s="820"/>
      <c r="Q18" s="820"/>
      <c r="R18" s="820"/>
      <c r="S18" s="821"/>
      <c r="T18" s="825" t="str">
        <f>IF(C18="","",INDEX(PMGWATER[Unit],MATCH(C18,PMGWATER[Eff Desc 1],0)))</f>
        <v/>
      </c>
      <c r="U18" s="826"/>
      <c r="V18" s="829"/>
      <c r="W18" s="830"/>
      <c r="X18" s="813"/>
      <c r="Y18" s="814"/>
      <c r="Z18" s="814"/>
      <c r="AA18" s="815"/>
      <c r="AB18" s="813"/>
      <c r="AC18" s="814"/>
      <c r="AD18" s="815"/>
      <c r="AE18" s="833"/>
      <c r="AF18" s="834"/>
      <c r="AG18" s="833"/>
      <c r="AH18" s="834"/>
      <c r="AI18" s="837" t="str">
        <f>IF(C18="","",INDEX(PMGWATER[Inc Rate Unit],MATCH(C18,PMGWATER[Eff Desc 1],0)))</f>
        <v/>
      </c>
      <c r="AJ18" s="838"/>
      <c r="AK18" s="848" t="str">
        <f>IF(OR(C18="",V18="",X18="",AB18="",AE18="",AG18=""),"",ROUND(V18*INDEX(PMGWATER[Savings per Unit therms],MATCH(C18,PMGWATER[Eff Desc 1],0)),0))</f>
        <v/>
      </c>
      <c r="AL18" s="849"/>
      <c r="AM18" s="849"/>
      <c r="AN18" s="850"/>
      <c r="AO18" s="807" t="str">
        <f>IF(OR(C18="",V18="",X18="",AB18="",AE18="",AG18=""),"",MIN(AU18,ROUND(V18*AI18,2)))</f>
        <v/>
      </c>
      <c r="AP18" s="808"/>
      <c r="AQ18" s="809"/>
      <c r="AR18" s="145"/>
      <c r="AU18" s="846" t="str">
        <f>IF(OR(C18="",V18="",X18="",AB18="",AE18="",AG18=""),"",(ROUND(AE18,2)+ROUND(AG18,2))*V18)</f>
        <v/>
      </c>
    </row>
    <row r="19" spans="2:47" ht="15.95" customHeight="1" x14ac:dyDescent="0.25">
      <c r="B19" s="845"/>
      <c r="C19" s="816"/>
      <c r="D19" s="817"/>
      <c r="E19" s="817"/>
      <c r="F19" s="817"/>
      <c r="G19" s="817"/>
      <c r="H19" s="817"/>
      <c r="I19" s="817"/>
      <c r="J19" s="817"/>
      <c r="K19" s="817"/>
      <c r="L19" s="817"/>
      <c r="M19" s="818"/>
      <c r="N19" s="822"/>
      <c r="O19" s="823"/>
      <c r="P19" s="823"/>
      <c r="Q19" s="823"/>
      <c r="R19" s="823"/>
      <c r="S19" s="824"/>
      <c r="T19" s="827"/>
      <c r="U19" s="828"/>
      <c r="V19" s="831"/>
      <c r="W19" s="832"/>
      <c r="X19" s="816"/>
      <c r="Y19" s="817"/>
      <c r="Z19" s="817"/>
      <c r="AA19" s="818"/>
      <c r="AB19" s="816"/>
      <c r="AC19" s="817"/>
      <c r="AD19" s="818"/>
      <c r="AE19" s="835"/>
      <c r="AF19" s="836"/>
      <c r="AG19" s="835"/>
      <c r="AH19" s="836"/>
      <c r="AI19" s="839"/>
      <c r="AJ19" s="840"/>
      <c r="AK19" s="851"/>
      <c r="AL19" s="852"/>
      <c r="AM19" s="852"/>
      <c r="AN19" s="853"/>
      <c r="AO19" s="810"/>
      <c r="AP19" s="811"/>
      <c r="AQ19" s="812"/>
      <c r="AR19" s="145"/>
      <c r="AU19" s="847"/>
    </row>
    <row r="20" spans="2:47" ht="15.95" customHeight="1" x14ac:dyDescent="0.25">
      <c r="B20" s="845">
        <v>3</v>
      </c>
      <c r="C20" s="813"/>
      <c r="D20" s="814"/>
      <c r="E20" s="814"/>
      <c r="F20" s="814"/>
      <c r="G20" s="814"/>
      <c r="H20" s="814"/>
      <c r="I20" s="814"/>
      <c r="J20" s="814"/>
      <c r="K20" s="814"/>
      <c r="L20" s="814"/>
      <c r="M20" s="815"/>
      <c r="N20" s="819" t="str">
        <f>IF(C20="","",INDEX(PMGWATER[Base Desc 1],MATCH(C20,PMGWATER[Eff Desc 1],0)))</f>
        <v/>
      </c>
      <c r="O20" s="820"/>
      <c r="P20" s="820"/>
      <c r="Q20" s="820"/>
      <c r="R20" s="820"/>
      <c r="S20" s="821"/>
      <c r="T20" s="825" t="str">
        <f>IF(C20="","",INDEX(PMGWATER[Unit],MATCH(C20,PMGWATER[Eff Desc 1],0)))</f>
        <v/>
      </c>
      <c r="U20" s="826"/>
      <c r="V20" s="829"/>
      <c r="W20" s="830"/>
      <c r="X20" s="813"/>
      <c r="Y20" s="814"/>
      <c r="Z20" s="814"/>
      <c r="AA20" s="815"/>
      <c r="AB20" s="813"/>
      <c r="AC20" s="814"/>
      <c r="AD20" s="815"/>
      <c r="AE20" s="833"/>
      <c r="AF20" s="834"/>
      <c r="AG20" s="833"/>
      <c r="AH20" s="834"/>
      <c r="AI20" s="837" t="str">
        <f>IF(C20="","",INDEX(PMGWATER[Inc Rate Unit],MATCH(C20,PMGWATER[Eff Desc 1],0)))</f>
        <v/>
      </c>
      <c r="AJ20" s="838"/>
      <c r="AK20" s="848" t="str">
        <f>IF(OR(C20="",V20="",X20="",AB20="",AE20="",AG20=""),"",ROUND(V20*INDEX(PMGWATER[Savings per Unit therms],MATCH(C20,PMGWATER[Eff Desc 1],0)),0))</f>
        <v/>
      </c>
      <c r="AL20" s="849"/>
      <c r="AM20" s="849"/>
      <c r="AN20" s="850"/>
      <c r="AO20" s="807" t="str">
        <f>IF(OR(C20="",V20="",X20="",AB20="",AE20="",AG20=""),"",MIN(AU20,ROUND(V20*AI20,2)))</f>
        <v/>
      </c>
      <c r="AP20" s="808"/>
      <c r="AQ20" s="809"/>
      <c r="AR20" s="145"/>
      <c r="AU20" s="846" t="str">
        <f>IF(OR(C20="",V20="",X20="",AB20="",AE20="",AG20=""),"",(ROUND(AE20,2)+ROUND(AG20,2))*V20)</f>
        <v/>
      </c>
    </row>
    <row r="21" spans="2:47" ht="15.95" customHeight="1" x14ac:dyDescent="0.25">
      <c r="B21" s="845"/>
      <c r="C21" s="816"/>
      <c r="D21" s="817"/>
      <c r="E21" s="817"/>
      <c r="F21" s="817"/>
      <c r="G21" s="817"/>
      <c r="H21" s="817"/>
      <c r="I21" s="817"/>
      <c r="J21" s="817"/>
      <c r="K21" s="817"/>
      <c r="L21" s="817"/>
      <c r="M21" s="818"/>
      <c r="N21" s="822"/>
      <c r="O21" s="823"/>
      <c r="P21" s="823"/>
      <c r="Q21" s="823"/>
      <c r="R21" s="823"/>
      <c r="S21" s="824"/>
      <c r="T21" s="827"/>
      <c r="U21" s="828"/>
      <c r="V21" s="831"/>
      <c r="W21" s="832"/>
      <c r="X21" s="816"/>
      <c r="Y21" s="817"/>
      <c r="Z21" s="817"/>
      <c r="AA21" s="818"/>
      <c r="AB21" s="816"/>
      <c r="AC21" s="817"/>
      <c r="AD21" s="818"/>
      <c r="AE21" s="835"/>
      <c r="AF21" s="836"/>
      <c r="AG21" s="835"/>
      <c r="AH21" s="836"/>
      <c r="AI21" s="839"/>
      <c r="AJ21" s="840"/>
      <c r="AK21" s="851"/>
      <c r="AL21" s="852"/>
      <c r="AM21" s="852"/>
      <c r="AN21" s="853"/>
      <c r="AO21" s="810"/>
      <c r="AP21" s="811"/>
      <c r="AQ21" s="812"/>
      <c r="AR21" s="145"/>
      <c r="AU21" s="847"/>
    </row>
    <row r="22" spans="2:47" ht="15.95" customHeight="1" x14ac:dyDescent="0.25">
      <c r="B22" s="845">
        <v>4</v>
      </c>
      <c r="C22" s="813"/>
      <c r="D22" s="814"/>
      <c r="E22" s="814"/>
      <c r="F22" s="814"/>
      <c r="G22" s="814"/>
      <c r="H22" s="814"/>
      <c r="I22" s="814"/>
      <c r="J22" s="814"/>
      <c r="K22" s="814"/>
      <c r="L22" s="814"/>
      <c r="M22" s="815"/>
      <c r="N22" s="819" t="str">
        <f>IF(C22="","",INDEX(PMGWATER[Base Desc 1],MATCH(C22,PMGWATER[Eff Desc 1],0)))</f>
        <v/>
      </c>
      <c r="O22" s="820"/>
      <c r="P22" s="820"/>
      <c r="Q22" s="820"/>
      <c r="R22" s="820"/>
      <c r="S22" s="821"/>
      <c r="T22" s="825" t="str">
        <f>IF(C22="","",INDEX(PMGWATER[Unit],MATCH(C22,PMGWATER[Eff Desc 1],0)))</f>
        <v/>
      </c>
      <c r="U22" s="826"/>
      <c r="V22" s="829"/>
      <c r="W22" s="830"/>
      <c r="X22" s="813"/>
      <c r="Y22" s="814"/>
      <c r="Z22" s="814"/>
      <c r="AA22" s="815"/>
      <c r="AB22" s="813"/>
      <c r="AC22" s="814"/>
      <c r="AD22" s="815"/>
      <c r="AE22" s="833"/>
      <c r="AF22" s="834"/>
      <c r="AG22" s="833"/>
      <c r="AH22" s="834"/>
      <c r="AI22" s="837" t="str">
        <f>IF(C22="","",INDEX(PMGWATER[Inc Rate Unit],MATCH(C22,PMGWATER[Eff Desc 1],0)))</f>
        <v/>
      </c>
      <c r="AJ22" s="838"/>
      <c r="AK22" s="848" t="str">
        <f>IF(OR(C22="",V22="",X22="",AB22="",AE22="",AG22=""),"",ROUND(V22*INDEX(PMGWATER[Savings per Unit therms],MATCH(C22,PMGWATER[Eff Desc 1],0)),0))</f>
        <v/>
      </c>
      <c r="AL22" s="849"/>
      <c r="AM22" s="849"/>
      <c r="AN22" s="850"/>
      <c r="AO22" s="807" t="str">
        <f>IF(OR(C22="",V22="",X22="",AB22="",AE22="",AG22=""),"",MIN(AU22,ROUND(V22*AI22,2)))</f>
        <v/>
      </c>
      <c r="AP22" s="808"/>
      <c r="AQ22" s="809"/>
      <c r="AR22" s="145"/>
      <c r="AU22" s="846" t="str">
        <f>IF(OR(C22="",V22="",X22="",AB22="",AE22="",AG22=""),"",(ROUND(AE22,2)+ROUND(AG22,2))*V22)</f>
        <v/>
      </c>
    </row>
    <row r="23" spans="2:47" ht="15.95" customHeight="1" x14ac:dyDescent="0.25">
      <c r="B23" s="845"/>
      <c r="C23" s="816"/>
      <c r="D23" s="817"/>
      <c r="E23" s="817"/>
      <c r="F23" s="817"/>
      <c r="G23" s="817"/>
      <c r="H23" s="817"/>
      <c r="I23" s="817"/>
      <c r="J23" s="817"/>
      <c r="K23" s="817"/>
      <c r="L23" s="817"/>
      <c r="M23" s="818"/>
      <c r="N23" s="822"/>
      <c r="O23" s="823"/>
      <c r="P23" s="823"/>
      <c r="Q23" s="823"/>
      <c r="R23" s="823"/>
      <c r="S23" s="824"/>
      <c r="T23" s="827"/>
      <c r="U23" s="828"/>
      <c r="V23" s="831"/>
      <c r="W23" s="832"/>
      <c r="X23" s="816"/>
      <c r="Y23" s="817"/>
      <c r="Z23" s="817"/>
      <c r="AA23" s="818"/>
      <c r="AB23" s="816"/>
      <c r="AC23" s="817"/>
      <c r="AD23" s="818"/>
      <c r="AE23" s="835"/>
      <c r="AF23" s="836"/>
      <c r="AG23" s="835"/>
      <c r="AH23" s="836"/>
      <c r="AI23" s="839"/>
      <c r="AJ23" s="840"/>
      <c r="AK23" s="851"/>
      <c r="AL23" s="852"/>
      <c r="AM23" s="852"/>
      <c r="AN23" s="853"/>
      <c r="AO23" s="810"/>
      <c r="AP23" s="811"/>
      <c r="AQ23" s="812"/>
      <c r="AR23" s="145"/>
      <c r="AU23" s="847"/>
    </row>
    <row r="24" spans="2:47" ht="15.95" customHeight="1" x14ac:dyDescent="0.25">
      <c r="B24" s="845">
        <v>5</v>
      </c>
      <c r="C24" s="813"/>
      <c r="D24" s="814"/>
      <c r="E24" s="814"/>
      <c r="F24" s="814"/>
      <c r="G24" s="814"/>
      <c r="H24" s="814"/>
      <c r="I24" s="814"/>
      <c r="J24" s="814"/>
      <c r="K24" s="814"/>
      <c r="L24" s="814"/>
      <c r="M24" s="815"/>
      <c r="N24" s="819" t="str">
        <f>IF(C24="","",INDEX(PMGWATER[Base Desc 1],MATCH(C24,PMGWATER[Eff Desc 1],0)))</f>
        <v/>
      </c>
      <c r="O24" s="820"/>
      <c r="P24" s="820"/>
      <c r="Q24" s="820"/>
      <c r="R24" s="820"/>
      <c r="S24" s="821"/>
      <c r="T24" s="825" t="str">
        <f>IF(C24="","",INDEX(PMGWATER[Unit],MATCH(C24,PMGWATER[Eff Desc 1],0)))</f>
        <v/>
      </c>
      <c r="U24" s="826"/>
      <c r="V24" s="829"/>
      <c r="W24" s="830"/>
      <c r="X24" s="813"/>
      <c r="Y24" s="814"/>
      <c r="Z24" s="814"/>
      <c r="AA24" s="815"/>
      <c r="AB24" s="813"/>
      <c r="AC24" s="814"/>
      <c r="AD24" s="815"/>
      <c r="AE24" s="833"/>
      <c r="AF24" s="834"/>
      <c r="AG24" s="833"/>
      <c r="AH24" s="834"/>
      <c r="AI24" s="837" t="str">
        <f>IF(C24="","",INDEX(PMGWATER[Inc Rate Unit],MATCH(C24,PMGWATER[Eff Desc 1],0)))</f>
        <v/>
      </c>
      <c r="AJ24" s="838"/>
      <c r="AK24" s="848" t="str">
        <f>IF(OR(C24="",V24="",X24="",AB24="",AE24="",AG24=""),"",ROUND(V24*INDEX(PMGWATER[Savings per Unit therms],MATCH(C24,PMGWATER[Eff Desc 1],0)),0))</f>
        <v/>
      </c>
      <c r="AL24" s="849"/>
      <c r="AM24" s="849"/>
      <c r="AN24" s="850"/>
      <c r="AO24" s="807" t="str">
        <f>IF(OR(C24="",V24="",X24="",AB24="",AE24="",AG24=""),"",MIN(AU24,ROUND(V24*AI24,2)))</f>
        <v/>
      </c>
      <c r="AP24" s="808"/>
      <c r="AQ24" s="809"/>
      <c r="AR24" s="145"/>
      <c r="AU24" s="846" t="str">
        <f>IF(OR(C24="",V24="",X24="",AB24="",AE24="",AG24=""),"",(ROUND(AE24,2)+ROUND(AG24,2))*V24)</f>
        <v/>
      </c>
    </row>
    <row r="25" spans="2:47" ht="15.95" customHeight="1" x14ac:dyDescent="0.25">
      <c r="B25" s="845"/>
      <c r="C25" s="816"/>
      <c r="D25" s="817"/>
      <c r="E25" s="817"/>
      <c r="F25" s="817"/>
      <c r="G25" s="817"/>
      <c r="H25" s="817"/>
      <c r="I25" s="817"/>
      <c r="J25" s="817"/>
      <c r="K25" s="817"/>
      <c r="L25" s="817"/>
      <c r="M25" s="818"/>
      <c r="N25" s="822"/>
      <c r="O25" s="823"/>
      <c r="P25" s="823"/>
      <c r="Q25" s="823"/>
      <c r="R25" s="823"/>
      <c r="S25" s="824"/>
      <c r="T25" s="827"/>
      <c r="U25" s="828"/>
      <c r="V25" s="831"/>
      <c r="W25" s="832"/>
      <c r="X25" s="816"/>
      <c r="Y25" s="817"/>
      <c r="Z25" s="817"/>
      <c r="AA25" s="818"/>
      <c r="AB25" s="816"/>
      <c r="AC25" s="817"/>
      <c r="AD25" s="818"/>
      <c r="AE25" s="835"/>
      <c r="AF25" s="836"/>
      <c r="AG25" s="835"/>
      <c r="AH25" s="836"/>
      <c r="AI25" s="839"/>
      <c r="AJ25" s="840"/>
      <c r="AK25" s="851"/>
      <c r="AL25" s="852"/>
      <c r="AM25" s="852"/>
      <c r="AN25" s="853"/>
      <c r="AO25" s="810"/>
      <c r="AP25" s="811"/>
      <c r="AQ25" s="812"/>
      <c r="AR25" s="145"/>
      <c r="AU25" s="847"/>
    </row>
    <row r="26" spans="2:47" ht="15.95" customHeight="1" x14ac:dyDescent="0.25">
      <c r="B26" s="845">
        <v>6</v>
      </c>
      <c r="C26" s="813"/>
      <c r="D26" s="814"/>
      <c r="E26" s="814"/>
      <c r="F26" s="814"/>
      <c r="G26" s="814"/>
      <c r="H26" s="814"/>
      <c r="I26" s="814"/>
      <c r="J26" s="814"/>
      <c r="K26" s="814"/>
      <c r="L26" s="814"/>
      <c r="M26" s="815"/>
      <c r="N26" s="819" t="str">
        <f>IF(C26="","",INDEX(PMGWATER[Base Desc 1],MATCH(C26,PMGWATER[Eff Desc 1],0)))</f>
        <v/>
      </c>
      <c r="O26" s="820"/>
      <c r="P26" s="820"/>
      <c r="Q26" s="820"/>
      <c r="R26" s="820"/>
      <c r="S26" s="821"/>
      <c r="T26" s="825" t="str">
        <f>IF(C26="","",INDEX(PMGWATER[Unit],MATCH(C26,PMGWATER[Eff Desc 1],0)))</f>
        <v/>
      </c>
      <c r="U26" s="826"/>
      <c r="V26" s="829"/>
      <c r="W26" s="830"/>
      <c r="X26" s="813"/>
      <c r="Y26" s="814"/>
      <c r="Z26" s="814"/>
      <c r="AA26" s="815"/>
      <c r="AB26" s="813"/>
      <c r="AC26" s="814"/>
      <c r="AD26" s="815"/>
      <c r="AE26" s="833"/>
      <c r="AF26" s="834"/>
      <c r="AG26" s="833"/>
      <c r="AH26" s="834"/>
      <c r="AI26" s="837" t="str">
        <f>IF(C26="","",INDEX(PMGWATER[Inc Rate Unit],MATCH(C26,PMGWATER[Eff Desc 1],0)))</f>
        <v/>
      </c>
      <c r="AJ26" s="838"/>
      <c r="AK26" s="848" t="str">
        <f>IF(OR(C26="",V26="",X26="",AB26="",AE26="",AG26=""),"",ROUND(V26*INDEX(PMGWATER[Savings per Unit therms],MATCH(C26,PMGWATER[Eff Desc 1],0)),0))</f>
        <v/>
      </c>
      <c r="AL26" s="849"/>
      <c r="AM26" s="849"/>
      <c r="AN26" s="850"/>
      <c r="AO26" s="807" t="str">
        <f>IF(OR(C26="",V26="",X26="",AB26="",AE26="",AG26=""),"",MIN(AU26,ROUND(V26*AI26,2)))</f>
        <v/>
      </c>
      <c r="AP26" s="808"/>
      <c r="AQ26" s="809"/>
      <c r="AR26" s="145"/>
      <c r="AU26" s="846" t="str">
        <f>IF(OR(C26="",V26="",X26="",AB26="",AE26="",AG26=""),"",(ROUND(AE26,2)+ROUND(AG26,2))*V26)</f>
        <v/>
      </c>
    </row>
    <row r="27" spans="2:47" ht="15.95" customHeight="1" x14ac:dyDescent="0.25">
      <c r="B27" s="845"/>
      <c r="C27" s="816"/>
      <c r="D27" s="817"/>
      <c r="E27" s="817"/>
      <c r="F27" s="817"/>
      <c r="G27" s="817"/>
      <c r="H27" s="817"/>
      <c r="I27" s="817"/>
      <c r="J27" s="817"/>
      <c r="K27" s="817"/>
      <c r="L27" s="817"/>
      <c r="M27" s="818"/>
      <c r="N27" s="822"/>
      <c r="O27" s="823"/>
      <c r="P27" s="823"/>
      <c r="Q27" s="823"/>
      <c r="R27" s="823"/>
      <c r="S27" s="824"/>
      <c r="T27" s="827"/>
      <c r="U27" s="828"/>
      <c r="V27" s="831"/>
      <c r="W27" s="832"/>
      <c r="X27" s="816"/>
      <c r="Y27" s="817"/>
      <c r="Z27" s="817"/>
      <c r="AA27" s="818"/>
      <c r="AB27" s="816"/>
      <c r="AC27" s="817"/>
      <c r="AD27" s="818"/>
      <c r="AE27" s="835"/>
      <c r="AF27" s="836"/>
      <c r="AG27" s="835"/>
      <c r="AH27" s="836"/>
      <c r="AI27" s="839"/>
      <c r="AJ27" s="840"/>
      <c r="AK27" s="851"/>
      <c r="AL27" s="852"/>
      <c r="AM27" s="852"/>
      <c r="AN27" s="853"/>
      <c r="AO27" s="810"/>
      <c r="AP27" s="811"/>
      <c r="AQ27" s="812"/>
      <c r="AR27" s="145"/>
      <c r="AU27" s="847"/>
    </row>
    <row r="28" spans="2:47" ht="15.95" customHeight="1" x14ac:dyDescent="0.25">
      <c r="B28" s="845">
        <v>7</v>
      </c>
      <c r="C28" s="813"/>
      <c r="D28" s="814"/>
      <c r="E28" s="814"/>
      <c r="F28" s="814"/>
      <c r="G28" s="814"/>
      <c r="H28" s="814"/>
      <c r="I28" s="814"/>
      <c r="J28" s="814"/>
      <c r="K28" s="814"/>
      <c r="L28" s="814"/>
      <c r="M28" s="815"/>
      <c r="N28" s="819" t="str">
        <f>IF(C28="","",INDEX(PMGWATER[Base Desc 1],MATCH(C28,PMGWATER[Eff Desc 1],0)))</f>
        <v/>
      </c>
      <c r="O28" s="820"/>
      <c r="P28" s="820"/>
      <c r="Q28" s="820"/>
      <c r="R28" s="820"/>
      <c r="S28" s="821"/>
      <c r="T28" s="825" t="str">
        <f>IF(C28="","",INDEX(PMGWATER[Unit],MATCH(C28,PMGWATER[Eff Desc 1],0)))</f>
        <v/>
      </c>
      <c r="U28" s="826"/>
      <c r="V28" s="829"/>
      <c r="W28" s="830"/>
      <c r="X28" s="813"/>
      <c r="Y28" s="814"/>
      <c r="Z28" s="814"/>
      <c r="AA28" s="815"/>
      <c r="AB28" s="813"/>
      <c r="AC28" s="814"/>
      <c r="AD28" s="815"/>
      <c r="AE28" s="833"/>
      <c r="AF28" s="834"/>
      <c r="AG28" s="833"/>
      <c r="AH28" s="834"/>
      <c r="AI28" s="837" t="str">
        <f>IF(C28="","",INDEX(PMGWATER[Inc Rate Unit],MATCH(C28,PMGWATER[Eff Desc 1],0)))</f>
        <v/>
      </c>
      <c r="AJ28" s="838"/>
      <c r="AK28" s="848" t="str">
        <f>IF(OR(C28="",V28="",X28="",AB28="",AE28="",AG28=""),"",ROUND(V28*INDEX(PMGWATER[Savings per Unit therms],MATCH(C28,PMGWATER[Eff Desc 1],0)),0))</f>
        <v/>
      </c>
      <c r="AL28" s="849"/>
      <c r="AM28" s="849"/>
      <c r="AN28" s="850"/>
      <c r="AO28" s="807" t="str">
        <f>IF(OR(C28="",V28="",X28="",AB28="",AE28="",AG28=""),"",MIN(AU28,ROUND(V28*AI28,2)))</f>
        <v/>
      </c>
      <c r="AP28" s="808"/>
      <c r="AQ28" s="809"/>
      <c r="AR28" s="145"/>
      <c r="AU28" s="846" t="str">
        <f>IF(OR(C28="",V28="",X28="",AB28="",AE28="",AG28=""),"",(ROUND(AE28,2)+ROUND(AG28,2))*V28)</f>
        <v/>
      </c>
    </row>
    <row r="29" spans="2:47" ht="15.95" customHeight="1" x14ac:dyDescent="0.25">
      <c r="B29" s="845"/>
      <c r="C29" s="816"/>
      <c r="D29" s="817"/>
      <c r="E29" s="817"/>
      <c r="F29" s="817"/>
      <c r="G29" s="817"/>
      <c r="H29" s="817"/>
      <c r="I29" s="817"/>
      <c r="J29" s="817"/>
      <c r="K29" s="817"/>
      <c r="L29" s="817"/>
      <c r="M29" s="818"/>
      <c r="N29" s="822"/>
      <c r="O29" s="823"/>
      <c r="P29" s="823"/>
      <c r="Q29" s="823"/>
      <c r="R29" s="823"/>
      <c r="S29" s="824"/>
      <c r="T29" s="827"/>
      <c r="U29" s="828"/>
      <c r="V29" s="831"/>
      <c r="W29" s="832"/>
      <c r="X29" s="816"/>
      <c r="Y29" s="817"/>
      <c r="Z29" s="817"/>
      <c r="AA29" s="818"/>
      <c r="AB29" s="816"/>
      <c r="AC29" s="817"/>
      <c r="AD29" s="818"/>
      <c r="AE29" s="835"/>
      <c r="AF29" s="836"/>
      <c r="AG29" s="835"/>
      <c r="AH29" s="836"/>
      <c r="AI29" s="839"/>
      <c r="AJ29" s="840"/>
      <c r="AK29" s="851"/>
      <c r="AL29" s="852"/>
      <c r="AM29" s="852"/>
      <c r="AN29" s="853"/>
      <c r="AO29" s="810"/>
      <c r="AP29" s="811"/>
      <c r="AQ29" s="812"/>
      <c r="AR29" s="145"/>
      <c r="AU29" s="847"/>
    </row>
    <row r="30" spans="2:47" ht="15.95" customHeight="1" x14ac:dyDescent="0.25">
      <c r="B30" s="845">
        <v>8</v>
      </c>
      <c r="C30" s="813"/>
      <c r="D30" s="814"/>
      <c r="E30" s="814"/>
      <c r="F30" s="814"/>
      <c r="G30" s="814"/>
      <c r="H30" s="814"/>
      <c r="I30" s="814"/>
      <c r="J30" s="814"/>
      <c r="K30" s="814"/>
      <c r="L30" s="814"/>
      <c r="M30" s="815"/>
      <c r="N30" s="819" t="str">
        <f>IF(C30="","",INDEX(PMGWATER[Base Desc 1],MATCH(C30,PMGWATER[Eff Desc 1],0)))</f>
        <v/>
      </c>
      <c r="O30" s="820"/>
      <c r="P30" s="820"/>
      <c r="Q30" s="820"/>
      <c r="R30" s="820"/>
      <c r="S30" s="821"/>
      <c r="T30" s="825" t="str">
        <f>IF(C30="","",INDEX(PMGWATER[Unit],MATCH(C30,PMGWATER[Eff Desc 1],0)))</f>
        <v/>
      </c>
      <c r="U30" s="826"/>
      <c r="V30" s="829"/>
      <c r="W30" s="830"/>
      <c r="X30" s="813"/>
      <c r="Y30" s="814"/>
      <c r="Z30" s="814"/>
      <c r="AA30" s="815"/>
      <c r="AB30" s="813"/>
      <c r="AC30" s="814"/>
      <c r="AD30" s="815"/>
      <c r="AE30" s="833"/>
      <c r="AF30" s="834"/>
      <c r="AG30" s="833"/>
      <c r="AH30" s="834"/>
      <c r="AI30" s="837" t="str">
        <f>IF(C30="","",INDEX(PMGWATER[Inc Rate Unit],MATCH(C30,PMGWATER[Eff Desc 1],0)))</f>
        <v/>
      </c>
      <c r="AJ30" s="838"/>
      <c r="AK30" s="848" t="str">
        <f>IF(OR(C30="",V30="",X30="",AB30="",AE30="",AG30=""),"",ROUND(V30*INDEX(PMGWATER[Savings per Unit therms],MATCH(C30,PMGWATER[Eff Desc 1],0)),0))</f>
        <v/>
      </c>
      <c r="AL30" s="849"/>
      <c r="AM30" s="849"/>
      <c r="AN30" s="850"/>
      <c r="AO30" s="807" t="str">
        <f>IF(OR(C30="",V30="",X30="",AB30="",AE30="",AG30=""),"",MIN(AU30,ROUND(V30*AI30,2)))</f>
        <v/>
      </c>
      <c r="AP30" s="808"/>
      <c r="AQ30" s="809"/>
      <c r="AR30" s="145"/>
      <c r="AU30" s="846" t="str">
        <f>IF(OR(C30="",V30="",X30="",AB30="",AE30="",AG30=""),"",(ROUND(AE30,2)+ROUND(AG30,2))*V30)</f>
        <v/>
      </c>
    </row>
    <row r="31" spans="2:47" ht="15.95" customHeight="1" x14ac:dyDescent="0.25">
      <c r="B31" s="845"/>
      <c r="C31" s="816"/>
      <c r="D31" s="817"/>
      <c r="E31" s="817"/>
      <c r="F31" s="817"/>
      <c r="G31" s="817"/>
      <c r="H31" s="817"/>
      <c r="I31" s="817"/>
      <c r="J31" s="817"/>
      <c r="K31" s="817"/>
      <c r="L31" s="817"/>
      <c r="M31" s="818"/>
      <c r="N31" s="822"/>
      <c r="O31" s="823"/>
      <c r="P31" s="823"/>
      <c r="Q31" s="823"/>
      <c r="R31" s="823"/>
      <c r="S31" s="824"/>
      <c r="T31" s="827"/>
      <c r="U31" s="828"/>
      <c r="V31" s="831"/>
      <c r="W31" s="832"/>
      <c r="X31" s="816"/>
      <c r="Y31" s="817"/>
      <c r="Z31" s="817"/>
      <c r="AA31" s="818"/>
      <c r="AB31" s="816"/>
      <c r="AC31" s="817"/>
      <c r="AD31" s="818"/>
      <c r="AE31" s="835"/>
      <c r="AF31" s="836"/>
      <c r="AG31" s="835"/>
      <c r="AH31" s="836"/>
      <c r="AI31" s="839"/>
      <c r="AJ31" s="840"/>
      <c r="AK31" s="851"/>
      <c r="AL31" s="852"/>
      <c r="AM31" s="852"/>
      <c r="AN31" s="853"/>
      <c r="AO31" s="810"/>
      <c r="AP31" s="811"/>
      <c r="AQ31" s="812"/>
      <c r="AR31" s="145"/>
      <c r="AU31" s="847"/>
    </row>
    <row r="32" spans="2:47" ht="15.95" customHeight="1" x14ac:dyDescent="0.25">
      <c r="B32" s="845">
        <v>9</v>
      </c>
      <c r="C32" s="813"/>
      <c r="D32" s="814"/>
      <c r="E32" s="814"/>
      <c r="F32" s="814"/>
      <c r="G32" s="814"/>
      <c r="H32" s="814"/>
      <c r="I32" s="814"/>
      <c r="J32" s="814"/>
      <c r="K32" s="814"/>
      <c r="L32" s="814"/>
      <c r="M32" s="815"/>
      <c r="N32" s="819" t="str">
        <f>IF(C32="","",INDEX(PMGWATER[Base Desc 1],MATCH(C32,PMGWATER[Eff Desc 1],0)))</f>
        <v/>
      </c>
      <c r="O32" s="820"/>
      <c r="P32" s="820"/>
      <c r="Q32" s="820"/>
      <c r="R32" s="820"/>
      <c r="S32" s="821"/>
      <c r="T32" s="825" t="str">
        <f>IF(C32="","",INDEX(PMGWATER[Unit],MATCH(C32,PMGWATER[Eff Desc 1],0)))</f>
        <v/>
      </c>
      <c r="U32" s="826"/>
      <c r="V32" s="829"/>
      <c r="W32" s="830"/>
      <c r="X32" s="813"/>
      <c r="Y32" s="814"/>
      <c r="Z32" s="814"/>
      <c r="AA32" s="815"/>
      <c r="AB32" s="813"/>
      <c r="AC32" s="814"/>
      <c r="AD32" s="815"/>
      <c r="AE32" s="833"/>
      <c r="AF32" s="834"/>
      <c r="AG32" s="833"/>
      <c r="AH32" s="834"/>
      <c r="AI32" s="837" t="str">
        <f>IF(C32="","",INDEX(PMGWATER[Inc Rate Unit],MATCH(C32,PMGWATER[Eff Desc 1],0)))</f>
        <v/>
      </c>
      <c r="AJ32" s="838"/>
      <c r="AK32" s="848" t="str">
        <f>IF(OR(C32="",V32="",X32="",AB32="",AE32="",AG32=""),"",ROUND(V32*INDEX(PMGWATER[Savings per Unit therms],MATCH(C32,PMGWATER[Eff Desc 1],0)),0))</f>
        <v/>
      </c>
      <c r="AL32" s="849"/>
      <c r="AM32" s="849"/>
      <c r="AN32" s="850"/>
      <c r="AO32" s="807" t="str">
        <f>IF(OR(C32="",V32="",X32="",AB32="",AE32="",AG32=""),"",MIN(AU32,ROUND(V32*AI32,2)))</f>
        <v/>
      </c>
      <c r="AP32" s="808"/>
      <c r="AQ32" s="809"/>
      <c r="AR32" s="145"/>
      <c r="AU32" s="846" t="str">
        <f>IF(OR(C32="",V32="",X32="",AB32="",AE32="",AG32=""),"",(ROUND(AE32,2)+ROUND(AG32,2))*V32)</f>
        <v/>
      </c>
    </row>
    <row r="33" spans="2:47" ht="15.95" customHeight="1" x14ac:dyDescent="0.25">
      <c r="B33" s="845"/>
      <c r="C33" s="816"/>
      <c r="D33" s="817"/>
      <c r="E33" s="817"/>
      <c r="F33" s="817"/>
      <c r="G33" s="817"/>
      <c r="H33" s="817"/>
      <c r="I33" s="817"/>
      <c r="J33" s="817"/>
      <c r="K33" s="817"/>
      <c r="L33" s="817"/>
      <c r="M33" s="818"/>
      <c r="N33" s="822"/>
      <c r="O33" s="823"/>
      <c r="P33" s="823"/>
      <c r="Q33" s="823"/>
      <c r="R33" s="823"/>
      <c r="S33" s="824"/>
      <c r="T33" s="827"/>
      <c r="U33" s="828"/>
      <c r="V33" s="831"/>
      <c r="W33" s="832"/>
      <c r="X33" s="816"/>
      <c r="Y33" s="817"/>
      <c r="Z33" s="817"/>
      <c r="AA33" s="818"/>
      <c r="AB33" s="816"/>
      <c r="AC33" s="817"/>
      <c r="AD33" s="818"/>
      <c r="AE33" s="835"/>
      <c r="AF33" s="836"/>
      <c r="AG33" s="835"/>
      <c r="AH33" s="836"/>
      <c r="AI33" s="839"/>
      <c r="AJ33" s="840"/>
      <c r="AK33" s="851"/>
      <c r="AL33" s="852"/>
      <c r="AM33" s="852"/>
      <c r="AN33" s="853"/>
      <c r="AO33" s="810"/>
      <c r="AP33" s="811"/>
      <c r="AQ33" s="812"/>
      <c r="AR33" s="145"/>
      <c r="AU33" s="847"/>
    </row>
    <row r="34" spans="2:47" ht="15.95" customHeight="1" x14ac:dyDescent="0.25">
      <c r="B34" s="845">
        <v>10</v>
      </c>
      <c r="C34" s="813"/>
      <c r="D34" s="814"/>
      <c r="E34" s="814"/>
      <c r="F34" s="814"/>
      <c r="G34" s="814"/>
      <c r="H34" s="814"/>
      <c r="I34" s="814"/>
      <c r="J34" s="814"/>
      <c r="K34" s="814"/>
      <c r="L34" s="814"/>
      <c r="M34" s="815"/>
      <c r="N34" s="819" t="str">
        <f>IF(C34="","",INDEX(PMGWATER[Base Desc 1],MATCH(C34,PMGWATER[Eff Desc 1],0)))</f>
        <v/>
      </c>
      <c r="O34" s="820"/>
      <c r="P34" s="820"/>
      <c r="Q34" s="820"/>
      <c r="R34" s="820"/>
      <c r="S34" s="821"/>
      <c r="T34" s="825" t="str">
        <f>IF(C34="","",INDEX(PMGWATER[Unit],MATCH(C34,PMGWATER[Eff Desc 1],0)))</f>
        <v/>
      </c>
      <c r="U34" s="826"/>
      <c r="V34" s="829"/>
      <c r="W34" s="830"/>
      <c r="X34" s="813"/>
      <c r="Y34" s="814"/>
      <c r="Z34" s="814"/>
      <c r="AA34" s="815"/>
      <c r="AB34" s="813"/>
      <c r="AC34" s="814"/>
      <c r="AD34" s="815"/>
      <c r="AE34" s="833"/>
      <c r="AF34" s="834"/>
      <c r="AG34" s="833"/>
      <c r="AH34" s="834"/>
      <c r="AI34" s="837" t="str">
        <f>IF(C34="","",INDEX(PMGWATER[Inc Rate Unit],MATCH(C34,PMGWATER[Eff Desc 1],0)))</f>
        <v/>
      </c>
      <c r="AJ34" s="838"/>
      <c r="AK34" s="848" t="str">
        <f>IF(OR(C34="",V34="",X34="",AB34="",AE34="",AG34=""),"",ROUND(V34*INDEX(PMGWATER[Savings per Unit therms],MATCH(C34,PMGWATER[Eff Desc 1],0)),0))</f>
        <v/>
      </c>
      <c r="AL34" s="849"/>
      <c r="AM34" s="849"/>
      <c r="AN34" s="850"/>
      <c r="AO34" s="807" t="str">
        <f>IF(OR(C34="",V34="",X34="",AB34="",AE34="",AG34=""),"",MIN(AU34,ROUND(V34*AI34,2)))</f>
        <v/>
      </c>
      <c r="AP34" s="808"/>
      <c r="AQ34" s="809"/>
      <c r="AR34" s="145"/>
      <c r="AU34" s="846" t="str">
        <f>IF(OR(C34="",V34="",X34="",AB34="",AE34="",AG34=""),"",(ROUND(AE34,2)+ROUND(AG34,2))*V34)</f>
        <v/>
      </c>
    </row>
    <row r="35" spans="2:47" ht="15.95" customHeight="1" x14ac:dyDescent="0.25">
      <c r="B35" s="845"/>
      <c r="C35" s="816"/>
      <c r="D35" s="817"/>
      <c r="E35" s="817"/>
      <c r="F35" s="817"/>
      <c r="G35" s="817"/>
      <c r="H35" s="817"/>
      <c r="I35" s="817"/>
      <c r="J35" s="817"/>
      <c r="K35" s="817"/>
      <c r="L35" s="817"/>
      <c r="M35" s="818"/>
      <c r="N35" s="822"/>
      <c r="O35" s="823"/>
      <c r="P35" s="823"/>
      <c r="Q35" s="823"/>
      <c r="R35" s="823"/>
      <c r="S35" s="824"/>
      <c r="T35" s="827"/>
      <c r="U35" s="828"/>
      <c r="V35" s="831"/>
      <c r="W35" s="832"/>
      <c r="X35" s="816"/>
      <c r="Y35" s="817"/>
      <c r="Z35" s="817"/>
      <c r="AA35" s="818"/>
      <c r="AB35" s="816"/>
      <c r="AC35" s="817"/>
      <c r="AD35" s="818"/>
      <c r="AE35" s="835"/>
      <c r="AF35" s="836"/>
      <c r="AG35" s="835"/>
      <c r="AH35" s="836"/>
      <c r="AI35" s="839"/>
      <c r="AJ35" s="840"/>
      <c r="AK35" s="851"/>
      <c r="AL35" s="852"/>
      <c r="AM35" s="852"/>
      <c r="AN35" s="853"/>
      <c r="AO35" s="810"/>
      <c r="AP35" s="811"/>
      <c r="AQ35" s="812"/>
      <c r="AR35" s="145"/>
      <c r="AU35" s="847"/>
    </row>
    <row r="36" spans="2:47" ht="15.95" customHeight="1" x14ac:dyDescent="0.25">
      <c r="B36" s="845">
        <v>11</v>
      </c>
      <c r="C36" s="813"/>
      <c r="D36" s="814"/>
      <c r="E36" s="814"/>
      <c r="F36" s="814"/>
      <c r="G36" s="814"/>
      <c r="H36" s="814"/>
      <c r="I36" s="814"/>
      <c r="J36" s="814"/>
      <c r="K36" s="814"/>
      <c r="L36" s="814"/>
      <c r="M36" s="815"/>
      <c r="N36" s="819" t="str">
        <f>IF(C36="","",INDEX(PMGWATER[Base Desc 1],MATCH(C36,PMGWATER[Eff Desc 1],0)))</f>
        <v/>
      </c>
      <c r="O36" s="820"/>
      <c r="P36" s="820"/>
      <c r="Q36" s="820"/>
      <c r="R36" s="820"/>
      <c r="S36" s="821"/>
      <c r="T36" s="825" t="str">
        <f>IF(C36="","",INDEX(PMGWATER[Unit],MATCH(C36,PMGWATER[Eff Desc 1],0)))</f>
        <v/>
      </c>
      <c r="U36" s="826"/>
      <c r="V36" s="829"/>
      <c r="W36" s="830"/>
      <c r="X36" s="813"/>
      <c r="Y36" s="814"/>
      <c r="Z36" s="814"/>
      <c r="AA36" s="815"/>
      <c r="AB36" s="813"/>
      <c r="AC36" s="814"/>
      <c r="AD36" s="815"/>
      <c r="AE36" s="833"/>
      <c r="AF36" s="834"/>
      <c r="AG36" s="833"/>
      <c r="AH36" s="834"/>
      <c r="AI36" s="837" t="str">
        <f>IF(C36="","",INDEX(PMGWATER[Inc Rate Unit],MATCH(C36,PMGWATER[Eff Desc 1],0)))</f>
        <v/>
      </c>
      <c r="AJ36" s="838"/>
      <c r="AK36" s="848" t="str">
        <f>IF(OR(C36="",V36="",X36="",AB36="",AE36="",AG36=""),"",ROUND(V36*INDEX(PMGWATER[Savings per Unit therms],MATCH(C36,PMGWATER[Eff Desc 1],0)),0))</f>
        <v/>
      </c>
      <c r="AL36" s="849"/>
      <c r="AM36" s="849"/>
      <c r="AN36" s="850"/>
      <c r="AO36" s="807" t="str">
        <f>IF(OR(C36="",V36="",X36="",AB36="",AE36="",AG36=""),"",MIN(AU36,ROUND(V36*AI36,2)))</f>
        <v/>
      </c>
      <c r="AP36" s="808"/>
      <c r="AQ36" s="809"/>
      <c r="AR36" s="145"/>
      <c r="AU36" s="846" t="str">
        <f>IF(OR(C36="",V36="",X36="",AB36="",AE36="",AG36=""),"",(ROUND(AE36,2)+ROUND(AG36,2))*V36)</f>
        <v/>
      </c>
    </row>
    <row r="37" spans="2:47" ht="15.95" customHeight="1" x14ac:dyDescent="0.25">
      <c r="B37" s="845"/>
      <c r="C37" s="816"/>
      <c r="D37" s="817"/>
      <c r="E37" s="817"/>
      <c r="F37" s="817"/>
      <c r="G37" s="817"/>
      <c r="H37" s="817"/>
      <c r="I37" s="817"/>
      <c r="J37" s="817"/>
      <c r="K37" s="817"/>
      <c r="L37" s="817"/>
      <c r="M37" s="818"/>
      <c r="N37" s="822"/>
      <c r="O37" s="823"/>
      <c r="P37" s="823"/>
      <c r="Q37" s="823"/>
      <c r="R37" s="823"/>
      <c r="S37" s="824"/>
      <c r="T37" s="827"/>
      <c r="U37" s="828"/>
      <c r="V37" s="831"/>
      <c r="W37" s="832"/>
      <c r="X37" s="816"/>
      <c r="Y37" s="817"/>
      <c r="Z37" s="817"/>
      <c r="AA37" s="818"/>
      <c r="AB37" s="816"/>
      <c r="AC37" s="817"/>
      <c r="AD37" s="818"/>
      <c r="AE37" s="835"/>
      <c r="AF37" s="836"/>
      <c r="AG37" s="835"/>
      <c r="AH37" s="836"/>
      <c r="AI37" s="839"/>
      <c r="AJ37" s="840"/>
      <c r="AK37" s="851"/>
      <c r="AL37" s="852"/>
      <c r="AM37" s="852"/>
      <c r="AN37" s="853"/>
      <c r="AO37" s="810"/>
      <c r="AP37" s="811"/>
      <c r="AQ37" s="812"/>
      <c r="AR37" s="145"/>
      <c r="AU37" s="847"/>
    </row>
    <row r="38" spans="2:47" ht="15.95" customHeight="1" x14ac:dyDescent="0.25">
      <c r="B38" s="845">
        <v>12</v>
      </c>
      <c r="C38" s="813"/>
      <c r="D38" s="814"/>
      <c r="E38" s="814"/>
      <c r="F38" s="814"/>
      <c r="G38" s="814"/>
      <c r="H38" s="814"/>
      <c r="I38" s="814"/>
      <c r="J38" s="814"/>
      <c r="K38" s="814"/>
      <c r="L38" s="814"/>
      <c r="M38" s="815"/>
      <c r="N38" s="819" t="str">
        <f>IF(C38="","",INDEX(PMGWATER[Base Desc 1],MATCH(C38,PMGWATER[Eff Desc 1],0)))</f>
        <v/>
      </c>
      <c r="O38" s="820"/>
      <c r="P38" s="820"/>
      <c r="Q38" s="820"/>
      <c r="R38" s="820"/>
      <c r="S38" s="821"/>
      <c r="T38" s="825" t="str">
        <f>IF(C38="","",INDEX(PMGWATER[Unit],MATCH(C38,PMGWATER[Eff Desc 1],0)))</f>
        <v/>
      </c>
      <c r="U38" s="826"/>
      <c r="V38" s="829"/>
      <c r="W38" s="830"/>
      <c r="X38" s="813"/>
      <c r="Y38" s="814"/>
      <c r="Z38" s="814"/>
      <c r="AA38" s="815"/>
      <c r="AB38" s="813"/>
      <c r="AC38" s="814"/>
      <c r="AD38" s="815"/>
      <c r="AE38" s="833"/>
      <c r="AF38" s="834"/>
      <c r="AG38" s="833"/>
      <c r="AH38" s="834"/>
      <c r="AI38" s="837" t="str">
        <f>IF(C38="","",INDEX(PMGWATER[Inc Rate Unit],MATCH(C38,PMGWATER[Eff Desc 1],0)))</f>
        <v/>
      </c>
      <c r="AJ38" s="838"/>
      <c r="AK38" s="848" t="str">
        <f>IF(OR(C38="",V38="",X38="",AB38="",AE38="",AG38=""),"",ROUND(V38*INDEX(PMGWATER[Savings per Unit therms],MATCH(C38,PMGWATER[Eff Desc 1],0)),0))</f>
        <v/>
      </c>
      <c r="AL38" s="849"/>
      <c r="AM38" s="849"/>
      <c r="AN38" s="850"/>
      <c r="AO38" s="807" t="str">
        <f>IF(OR(C38="",V38="",X38="",AB38="",AE38="",AG38=""),"",MIN(AU38,ROUND(V38*AI38,2)))</f>
        <v/>
      </c>
      <c r="AP38" s="808"/>
      <c r="AQ38" s="809"/>
      <c r="AR38" s="145"/>
      <c r="AU38" s="846" t="str">
        <f>IF(OR(C38="",V38="",X38="",AB38="",AE38="",AG38=""),"",(ROUND(AE38,2)+ROUND(AG38,2))*V38)</f>
        <v/>
      </c>
    </row>
    <row r="39" spans="2:47" ht="15.95" customHeight="1" x14ac:dyDescent="0.25">
      <c r="B39" s="845"/>
      <c r="C39" s="816"/>
      <c r="D39" s="817"/>
      <c r="E39" s="817"/>
      <c r="F39" s="817"/>
      <c r="G39" s="817"/>
      <c r="H39" s="817"/>
      <c r="I39" s="817"/>
      <c r="J39" s="817"/>
      <c r="K39" s="817"/>
      <c r="L39" s="817"/>
      <c r="M39" s="818"/>
      <c r="N39" s="822"/>
      <c r="O39" s="823"/>
      <c r="P39" s="823"/>
      <c r="Q39" s="823"/>
      <c r="R39" s="823"/>
      <c r="S39" s="824"/>
      <c r="T39" s="827"/>
      <c r="U39" s="828"/>
      <c r="V39" s="831"/>
      <c r="W39" s="832"/>
      <c r="X39" s="816"/>
      <c r="Y39" s="817"/>
      <c r="Z39" s="817"/>
      <c r="AA39" s="818"/>
      <c r="AB39" s="816"/>
      <c r="AC39" s="817"/>
      <c r="AD39" s="818"/>
      <c r="AE39" s="835"/>
      <c r="AF39" s="836"/>
      <c r="AG39" s="835"/>
      <c r="AH39" s="836"/>
      <c r="AI39" s="839"/>
      <c r="AJ39" s="840"/>
      <c r="AK39" s="851"/>
      <c r="AL39" s="852"/>
      <c r="AM39" s="852"/>
      <c r="AN39" s="853"/>
      <c r="AO39" s="810"/>
      <c r="AP39" s="811"/>
      <c r="AQ39" s="812"/>
      <c r="AR39" s="145"/>
      <c r="AU39" s="847"/>
    </row>
    <row r="40" spans="2:47" ht="15.95" customHeight="1" x14ac:dyDescent="0.25">
      <c r="B40" s="845">
        <v>13</v>
      </c>
      <c r="C40" s="813"/>
      <c r="D40" s="814"/>
      <c r="E40" s="814"/>
      <c r="F40" s="814"/>
      <c r="G40" s="814"/>
      <c r="H40" s="814"/>
      <c r="I40" s="814"/>
      <c r="J40" s="814"/>
      <c r="K40" s="814"/>
      <c r="L40" s="814"/>
      <c r="M40" s="815"/>
      <c r="N40" s="819" t="str">
        <f>IF(C40="","",INDEX(PMGWATER[Base Desc 1],MATCH(C40,PMGWATER[Eff Desc 1],0)))</f>
        <v/>
      </c>
      <c r="O40" s="820"/>
      <c r="P40" s="820"/>
      <c r="Q40" s="820"/>
      <c r="R40" s="820"/>
      <c r="S40" s="821"/>
      <c r="T40" s="825" t="str">
        <f>IF(C40="","",INDEX(PMGWATER[Unit],MATCH(C40,PMGWATER[Eff Desc 1],0)))</f>
        <v/>
      </c>
      <c r="U40" s="826"/>
      <c r="V40" s="829"/>
      <c r="W40" s="830"/>
      <c r="X40" s="813"/>
      <c r="Y40" s="814"/>
      <c r="Z40" s="814"/>
      <c r="AA40" s="815"/>
      <c r="AB40" s="813"/>
      <c r="AC40" s="814"/>
      <c r="AD40" s="815"/>
      <c r="AE40" s="833"/>
      <c r="AF40" s="834"/>
      <c r="AG40" s="833"/>
      <c r="AH40" s="834"/>
      <c r="AI40" s="837" t="str">
        <f>IF(C40="","",INDEX(PMGWATER[Inc Rate Unit],MATCH(C40,PMGWATER[Eff Desc 1],0)))</f>
        <v/>
      </c>
      <c r="AJ40" s="838"/>
      <c r="AK40" s="848" t="str">
        <f>IF(OR(C40="",V40="",X40="",AB40="",AE40="",AG40=""),"",ROUND(V40*INDEX(PMGWATER[Savings per Unit therms],MATCH(C40,PMGWATER[Eff Desc 1],0)),0))</f>
        <v/>
      </c>
      <c r="AL40" s="849"/>
      <c r="AM40" s="849"/>
      <c r="AN40" s="850"/>
      <c r="AO40" s="807" t="str">
        <f>IF(OR(C40="",V40="",X40="",AB40="",AE40="",AG40=""),"",MIN(AU40,ROUND(V40*AI40,2)))</f>
        <v/>
      </c>
      <c r="AP40" s="808"/>
      <c r="AQ40" s="809"/>
      <c r="AR40" s="145"/>
      <c r="AU40" s="846" t="str">
        <f>IF(OR(C40="",V40="",X40="",AB40="",AE40="",AG40=""),"",(ROUND(AE40,2)+ROUND(AG40,2))*V40)</f>
        <v/>
      </c>
    </row>
    <row r="41" spans="2:47" ht="15.95" customHeight="1" x14ac:dyDescent="0.25">
      <c r="B41" s="845"/>
      <c r="C41" s="816"/>
      <c r="D41" s="817"/>
      <c r="E41" s="817"/>
      <c r="F41" s="817"/>
      <c r="G41" s="817"/>
      <c r="H41" s="817"/>
      <c r="I41" s="817"/>
      <c r="J41" s="817"/>
      <c r="K41" s="817"/>
      <c r="L41" s="817"/>
      <c r="M41" s="818"/>
      <c r="N41" s="822"/>
      <c r="O41" s="823"/>
      <c r="P41" s="823"/>
      <c r="Q41" s="823"/>
      <c r="R41" s="823"/>
      <c r="S41" s="824"/>
      <c r="T41" s="827"/>
      <c r="U41" s="828"/>
      <c r="V41" s="831"/>
      <c r="W41" s="832"/>
      <c r="X41" s="816"/>
      <c r="Y41" s="817"/>
      <c r="Z41" s="817"/>
      <c r="AA41" s="818"/>
      <c r="AB41" s="816"/>
      <c r="AC41" s="817"/>
      <c r="AD41" s="818"/>
      <c r="AE41" s="835"/>
      <c r="AF41" s="836"/>
      <c r="AG41" s="835"/>
      <c r="AH41" s="836"/>
      <c r="AI41" s="839"/>
      <c r="AJ41" s="840"/>
      <c r="AK41" s="851"/>
      <c r="AL41" s="852"/>
      <c r="AM41" s="852"/>
      <c r="AN41" s="853"/>
      <c r="AO41" s="810"/>
      <c r="AP41" s="811"/>
      <c r="AQ41" s="812"/>
      <c r="AR41" s="145"/>
      <c r="AU41" s="847"/>
    </row>
    <row r="42" spans="2:47" ht="15.95" customHeight="1" x14ac:dyDescent="0.25">
      <c r="B42" s="845">
        <v>14</v>
      </c>
      <c r="C42" s="813"/>
      <c r="D42" s="814"/>
      <c r="E42" s="814"/>
      <c r="F42" s="814"/>
      <c r="G42" s="814"/>
      <c r="H42" s="814"/>
      <c r="I42" s="814"/>
      <c r="J42" s="814"/>
      <c r="K42" s="814"/>
      <c r="L42" s="814"/>
      <c r="M42" s="815"/>
      <c r="N42" s="819" t="str">
        <f>IF(C42="","",INDEX(PMGWATER[Base Desc 1],MATCH(C42,PMGWATER[Eff Desc 1],0)))</f>
        <v/>
      </c>
      <c r="O42" s="820"/>
      <c r="P42" s="820"/>
      <c r="Q42" s="820"/>
      <c r="R42" s="820"/>
      <c r="S42" s="821"/>
      <c r="T42" s="825" t="str">
        <f>IF(C42="","",INDEX(PMGWATER[Unit],MATCH(C42,PMGWATER[Eff Desc 1],0)))</f>
        <v/>
      </c>
      <c r="U42" s="826"/>
      <c r="V42" s="829"/>
      <c r="W42" s="830"/>
      <c r="X42" s="813"/>
      <c r="Y42" s="814"/>
      <c r="Z42" s="814"/>
      <c r="AA42" s="815"/>
      <c r="AB42" s="813"/>
      <c r="AC42" s="814"/>
      <c r="AD42" s="815"/>
      <c r="AE42" s="833"/>
      <c r="AF42" s="834"/>
      <c r="AG42" s="833"/>
      <c r="AH42" s="834"/>
      <c r="AI42" s="837" t="str">
        <f>IF(C42="","",INDEX(PMGWATER[Inc Rate Unit],MATCH(C42,PMGWATER[Eff Desc 1],0)))</f>
        <v/>
      </c>
      <c r="AJ42" s="838"/>
      <c r="AK42" s="848" t="str">
        <f>IF(OR(C42="",V42="",X42="",AB42="",AE42="",AG42=""),"",ROUND(V42*INDEX(PMGWATER[Savings per Unit therms],MATCH(C42,PMGWATER[Eff Desc 1],0)),0))</f>
        <v/>
      </c>
      <c r="AL42" s="849"/>
      <c r="AM42" s="849"/>
      <c r="AN42" s="850"/>
      <c r="AO42" s="807" t="str">
        <f>IF(OR(C42="",V42="",X42="",AB42="",AE42="",AG42=""),"",MIN(AU42,ROUND(V42*AI42,2)))</f>
        <v/>
      </c>
      <c r="AP42" s="808"/>
      <c r="AQ42" s="809"/>
      <c r="AR42" s="145"/>
      <c r="AU42" s="846" t="str">
        <f>IF(OR(C42="",V42="",X42="",AB42="",AE42="",AG42=""),"",(ROUND(AE42,2)+ROUND(AG42,2))*V42)</f>
        <v/>
      </c>
    </row>
    <row r="43" spans="2:47" ht="15.95" customHeight="1" x14ac:dyDescent="0.25">
      <c r="B43" s="845"/>
      <c r="C43" s="816"/>
      <c r="D43" s="817"/>
      <c r="E43" s="817"/>
      <c r="F43" s="817"/>
      <c r="G43" s="817"/>
      <c r="H43" s="817"/>
      <c r="I43" s="817"/>
      <c r="J43" s="817"/>
      <c r="K43" s="817"/>
      <c r="L43" s="817"/>
      <c r="M43" s="818"/>
      <c r="N43" s="822"/>
      <c r="O43" s="823"/>
      <c r="P43" s="823"/>
      <c r="Q43" s="823"/>
      <c r="R43" s="823"/>
      <c r="S43" s="824"/>
      <c r="T43" s="827"/>
      <c r="U43" s="828"/>
      <c r="V43" s="831"/>
      <c r="W43" s="832"/>
      <c r="X43" s="816"/>
      <c r="Y43" s="817"/>
      <c r="Z43" s="817"/>
      <c r="AA43" s="818"/>
      <c r="AB43" s="816"/>
      <c r="AC43" s="817"/>
      <c r="AD43" s="818"/>
      <c r="AE43" s="835"/>
      <c r="AF43" s="836"/>
      <c r="AG43" s="835"/>
      <c r="AH43" s="836"/>
      <c r="AI43" s="839"/>
      <c r="AJ43" s="840"/>
      <c r="AK43" s="851"/>
      <c r="AL43" s="852"/>
      <c r="AM43" s="852"/>
      <c r="AN43" s="853"/>
      <c r="AO43" s="810"/>
      <c r="AP43" s="811"/>
      <c r="AQ43" s="812"/>
      <c r="AR43" s="145"/>
      <c r="AU43" s="847"/>
    </row>
    <row r="44" spans="2:47" ht="15.95" customHeight="1" x14ac:dyDescent="0.25">
      <c r="B44" s="845">
        <v>15</v>
      </c>
      <c r="C44" s="813"/>
      <c r="D44" s="814"/>
      <c r="E44" s="814"/>
      <c r="F44" s="814"/>
      <c r="G44" s="814"/>
      <c r="H44" s="814"/>
      <c r="I44" s="814"/>
      <c r="J44" s="814"/>
      <c r="K44" s="814"/>
      <c r="L44" s="814"/>
      <c r="M44" s="815"/>
      <c r="N44" s="819" t="str">
        <f>IF(C44="","",INDEX(PMGWATER[Base Desc 1],MATCH(C44,PMGWATER[Eff Desc 1],0)))</f>
        <v/>
      </c>
      <c r="O44" s="820"/>
      <c r="P44" s="820"/>
      <c r="Q44" s="820"/>
      <c r="R44" s="820"/>
      <c r="S44" s="821"/>
      <c r="T44" s="825" t="str">
        <f>IF(C44="","",INDEX(PMGWATER[Unit],MATCH(C44,PMGWATER[Eff Desc 1],0)))</f>
        <v/>
      </c>
      <c r="U44" s="826"/>
      <c r="V44" s="829"/>
      <c r="W44" s="830"/>
      <c r="X44" s="813"/>
      <c r="Y44" s="814"/>
      <c r="Z44" s="814"/>
      <c r="AA44" s="815"/>
      <c r="AB44" s="813"/>
      <c r="AC44" s="814"/>
      <c r="AD44" s="815"/>
      <c r="AE44" s="833"/>
      <c r="AF44" s="834"/>
      <c r="AG44" s="833"/>
      <c r="AH44" s="834"/>
      <c r="AI44" s="837" t="str">
        <f>IF(C44="","",INDEX(PMGWATER[Inc Rate Unit],MATCH(C44,PMGWATER[Eff Desc 1],0)))</f>
        <v/>
      </c>
      <c r="AJ44" s="838"/>
      <c r="AK44" s="848" t="str">
        <f>IF(OR(C44="",V44="",X44="",AB44="",AE44="",AG44=""),"",ROUND(V44*INDEX(PMGWATER[Savings per Unit therms],MATCH(C44,PMGWATER[Eff Desc 1],0)),0))</f>
        <v/>
      </c>
      <c r="AL44" s="849"/>
      <c r="AM44" s="849"/>
      <c r="AN44" s="850"/>
      <c r="AO44" s="807" t="str">
        <f>IF(OR(C44="",V44="",X44="",AB44="",AE44="",AG44=""),"",MIN(AU44,ROUND(V44*AI44,2)))</f>
        <v/>
      </c>
      <c r="AP44" s="808"/>
      <c r="AQ44" s="809"/>
      <c r="AR44" s="145"/>
      <c r="AU44" s="846" t="str">
        <f>IF(OR(C44="",V44="",X44="",AB44="",AE44="",AG44=""),"",(ROUND(AE44,2)+ROUND(AG44,2))*V44)</f>
        <v/>
      </c>
    </row>
    <row r="45" spans="2:47" ht="15.95" customHeight="1" x14ac:dyDescent="0.25">
      <c r="B45" s="845"/>
      <c r="C45" s="816"/>
      <c r="D45" s="817"/>
      <c r="E45" s="817"/>
      <c r="F45" s="817"/>
      <c r="G45" s="817"/>
      <c r="H45" s="817"/>
      <c r="I45" s="817"/>
      <c r="J45" s="817"/>
      <c r="K45" s="817"/>
      <c r="L45" s="817"/>
      <c r="M45" s="818"/>
      <c r="N45" s="822"/>
      <c r="O45" s="823"/>
      <c r="P45" s="823"/>
      <c r="Q45" s="823"/>
      <c r="R45" s="823"/>
      <c r="S45" s="824"/>
      <c r="T45" s="827"/>
      <c r="U45" s="828"/>
      <c r="V45" s="831"/>
      <c r="W45" s="832"/>
      <c r="X45" s="816"/>
      <c r="Y45" s="817"/>
      <c r="Z45" s="817"/>
      <c r="AA45" s="818"/>
      <c r="AB45" s="816"/>
      <c r="AC45" s="817"/>
      <c r="AD45" s="818"/>
      <c r="AE45" s="835"/>
      <c r="AF45" s="836"/>
      <c r="AG45" s="835"/>
      <c r="AH45" s="836"/>
      <c r="AI45" s="839"/>
      <c r="AJ45" s="840"/>
      <c r="AK45" s="851"/>
      <c r="AL45" s="852"/>
      <c r="AM45" s="852"/>
      <c r="AN45" s="853"/>
      <c r="AO45" s="810"/>
      <c r="AP45" s="811"/>
      <c r="AQ45" s="812"/>
      <c r="AR45" s="145"/>
      <c r="AU45" s="847"/>
    </row>
    <row r="46" spans="2:47" ht="15.95" hidden="1" customHeight="1" x14ac:dyDescent="0.25">
      <c r="B46" s="754">
        <v>16</v>
      </c>
      <c r="C46" s="17"/>
      <c r="D46" s="17"/>
      <c r="E46" s="17"/>
      <c r="F46" s="17"/>
      <c r="G46" s="17"/>
      <c r="H46" s="17"/>
      <c r="I46" s="17"/>
      <c r="J46" s="17"/>
      <c r="K46" s="17"/>
      <c r="L46" s="17"/>
      <c r="M46" s="17"/>
      <c r="N46" s="17"/>
      <c r="O46" s="17"/>
      <c r="P46" s="17"/>
      <c r="Q46" s="17"/>
      <c r="R46" s="17"/>
      <c r="S46" s="17"/>
      <c r="T46" s="17"/>
      <c r="U46" s="17"/>
      <c r="V46" s="17"/>
      <c r="W46" s="17"/>
      <c r="X46" s="17"/>
      <c r="Y46" s="17"/>
      <c r="Z46" s="17"/>
      <c r="AA46" s="17"/>
      <c r="AB46" s="17"/>
      <c r="AC46" s="17"/>
      <c r="AD46" s="17"/>
      <c r="AE46" s="17"/>
      <c r="AF46" s="17"/>
      <c r="AG46" s="17"/>
      <c r="AH46" s="17"/>
      <c r="AI46" s="17"/>
      <c r="AJ46" s="17"/>
      <c r="AK46" s="17"/>
      <c r="AL46" s="17"/>
      <c r="AM46" s="17"/>
      <c r="AN46" s="17"/>
      <c r="AO46" s="17"/>
      <c r="AP46" s="17"/>
      <c r="AQ46" s="17"/>
    </row>
    <row r="47" spans="2:47" ht="15.95" hidden="1" customHeight="1" x14ac:dyDescent="0.25">
      <c r="B47" s="754"/>
      <c r="C47" s="17"/>
      <c r="D47" s="17"/>
      <c r="E47" s="17"/>
      <c r="F47" s="17"/>
      <c r="G47" s="17"/>
      <c r="H47" s="17"/>
      <c r="I47" s="17"/>
      <c r="J47" s="17"/>
      <c r="K47" s="17"/>
      <c r="L47" s="17"/>
      <c r="M47" s="17"/>
      <c r="N47" s="17"/>
      <c r="O47" s="17"/>
      <c r="P47" s="17"/>
      <c r="Q47" s="17"/>
      <c r="R47" s="17"/>
      <c r="S47" s="17"/>
      <c r="T47" s="17"/>
      <c r="U47" s="17"/>
      <c r="V47" s="17"/>
      <c r="W47" s="17"/>
      <c r="X47" s="17"/>
      <c r="Y47" s="17"/>
      <c r="Z47" s="17"/>
      <c r="AA47" s="17"/>
      <c r="AB47" s="17"/>
      <c r="AC47" s="17"/>
      <c r="AD47" s="17"/>
      <c r="AE47" s="17"/>
      <c r="AF47" s="17"/>
      <c r="AG47" s="17"/>
      <c r="AH47" s="17"/>
      <c r="AI47" s="17"/>
      <c r="AJ47" s="17"/>
      <c r="AK47" s="17"/>
      <c r="AL47" s="17"/>
      <c r="AM47" s="17"/>
      <c r="AN47" s="17"/>
      <c r="AO47" s="17"/>
      <c r="AP47" s="17"/>
      <c r="AQ47" s="17"/>
    </row>
    <row r="48" spans="2:47" ht="15.95" hidden="1" customHeight="1" x14ac:dyDescent="0.25">
      <c r="B48" s="754">
        <v>17</v>
      </c>
      <c r="C48" s="17"/>
      <c r="D48" s="17"/>
      <c r="E48" s="17"/>
      <c r="F48" s="17"/>
      <c r="G48" s="17"/>
      <c r="H48" s="17"/>
      <c r="I48" s="17"/>
      <c r="J48" s="17"/>
      <c r="K48" s="17"/>
      <c r="L48" s="17"/>
      <c r="M48" s="17"/>
      <c r="N48" s="17"/>
      <c r="O48" s="17"/>
      <c r="P48" s="17"/>
      <c r="Q48" s="17"/>
      <c r="R48" s="17"/>
      <c r="S48" s="17"/>
      <c r="T48" s="17"/>
      <c r="U48" s="17"/>
      <c r="V48" s="17"/>
      <c r="W48" s="17"/>
      <c r="X48" s="17"/>
      <c r="Y48" s="17"/>
      <c r="Z48" s="17"/>
      <c r="AA48" s="17"/>
      <c r="AB48" s="17"/>
      <c r="AC48" s="17"/>
      <c r="AD48" s="17"/>
      <c r="AE48" s="17"/>
      <c r="AF48" s="17"/>
      <c r="AG48" s="17"/>
      <c r="AH48" s="17"/>
      <c r="AI48" s="17"/>
      <c r="AJ48" s="17"/>
      <c r="AK48" s="17"/>
      <c r="AL48" s="17"/>
      <c r="AM48" s="17"/>
      <c r="AN48" s="17"/>
      <c r="AO48" s="17"/>
      <c r="AP48" s="17"/>
      <c r="AQ48" s="17"/>
    </row>
    <row r="49" spans="2:43" ht="15.95" hidden="1" customHeight="1" x14ac:dyDescent="0.25">
      <c r="B49" s="754"/>
      <c r="C49" s="17"/>
      <c r="D49" s="17"/>
      <c r="E49" s="17"/>
      <c r="F49" s="17"/>
      <c r="G49" s="17"/>
      <c r="H49" s="17"/>
      <c r="I49" s="17"/>
      <c r="J49" s="17"/>
      <c r="K49" s="17"/>
      <c r="L49" s="17"/>
      <c r="M49" s="17"/>
      <c r="N49" s="17"/>
      <c r="O49" s="17"/>
      <c r="P49" s="17"/>
      <c r="Q49" s="17"/>
      <c r="R49" s="17"/>
      <c r="S49" s="17"/>
      <c r="T49" s="17"/>
      <c r="U49" s="17"/>
      <c r="V49" s="17"/>
      <c r="W49" s="17"/>
      <c r="X49" s="17"/>
      <c r="Y49" s="17"/>
      <c r="Z49" s="17"/>
      <c r="AA49" s="17"/>
      <c r="AB49" s="17"/>
      <c r="AC49" s="17"/>
      <c r="AD49" s="17"/>
      <c r="AE49" s="17"/>
      <c r="AF49" s="17"/>
      <c r="AG49" s="17"/>
      <c r="AH49" s="17"/>
      <c r="AI49" s="17"/>
      <c r="AJ49" s="17"/>
      <c r="AK49" s="17"/>
      <c r="AL49" s="17"/>
      <c r="AM49" s="17"/>
      <c r="AN49" s="17"/>
      <c r="AO49" s="17"/>
      <c r="AP49" s="17"/>
      <c r="AQ49" s="17"/>
    </row>
    <row r="50" spans="2:43" ht="15.95" hidden="1" customHeight="1" x14ac:dyDescent="0.25">
      <c r="B50" s="754">
        <v>18</v>
      </c>
      <c r="C50" s="17"/>
      <c r="D50" s="17"/>
      <c r="E50" s="17"/>
      <c r="F50" s="17"/>
      <c r="G50" s="17"/>
      <c r="H50" s="17"/>
      <c r="I50" s="17"/>
      <c r="J50" s="17"/>
      <c r="K50" s="17"/>
      <c r="L50" s="17"/>
      <c r="M50" s="17"/>
      <c r="N50" s="17"/>
      <c r="O50" s="17"/>
      <c r="P50" s="17"/>
      <c r="Q50" s="17"/>
      <c r="R50" s="17"/>
      <c r="S50" s="17"/>
      <c r="T50" s="17"/>
      <c r="U50" s="17"/>
      <c r="V50" s="17"/>
      <c r="W50" s="17"/>
      <c r="X50" s="17"/>
      <c r="Y50" s="17"/>
      <c r="Z50" s="17"/>
      <c r="AA50" s="17"/>
      <c r="AB50" s="17"/>
      <c r="AC50" s="17"/>
      <c r="AD50" s="17"/>
      <c r="AE50" s="17"/>
      <c r="AF50" s="17"/>
      <c r="AG50" s="17"/>
      <c r="AH50" s="17"/>
      <c r="AI50" s="17"/>
      <c r="AJ50" s="17"/>
      <c r="AK50" s="17"/>
      <c r="AL50" s="17"/>
      <c r="AM50" s="17"/>
      <c r="AN50" s="17"/>
      <c r="AO50" s="17"/>
      <c r="AP50" s="17"/>
      <c r="AQ50" s="17"/>
    </row>
    <row r="51" spans="2:43" ht="15.95" hidden="1" customHeight="1" x14ac:dyDescent="0.25">
      <c r="B51" s="754"/>
      <c r="C51" s="17"/>
      <c r="D51" s="17"/>
      <c r="E51" s="17"/>
      <c r="F51" s="17"/>
      <c r="G51" s="17"/>
      <c r="H51" s="17"/>
      <c r="I51" s="17"/>
      <c r="J51" s="17"/>
      <c r="K51" s="17"/>
      <c r="L51" s="17"/>
      <c r="M51" s="17"/>
      <c r="N51" s="17"/>
      <c r="O51" s="17"/>
      <c r="P51" s="17"/>
      <c r="Q51" s="17"/>
      <c r="R51" s="17"/>
      <c r="S51" s="17"/>
      <c r="T51" s="17"/>
      <c r="U51" s="17"/>
      <c r="V51" s="17"/>
      <c r="W51" s="17"/>
      <c r="X51" s="17"/>
      <c r="Y51" s="17"/>
      <c r="Z51" s="17"/>
      <c r="AA51" s="17"/>
      <c r="AB51" s="17"/>
      <c r="AC51" s="17"/>
      <c r="AD51" s="17"/>
      <c r="AE51" s="17"/>
      <c r="AF51" s="17"/>
      <c r="AG51" s="17"/>
      <c r="AH51" s="17"/>
      <c r="AI51" s="17"/>
      <c r="AJ51" s="17"/>
      <c r="AK51" s="17"/>
      <c r="AL51" s="17"/>
      <c r="AM51" s="17"/>
      <c r="AN51" s="17"/>
      <c r="AO51" s="17"/>
      <c r="AP51" s="17"/>
      <c r="AQ51" s="17"/>
    </row>
    <row r="52" spans="2:43" ht="15.95" hidden="1" customHeight="1" x14ac:dyDescent="0.25">
      <c r="B52" s="754">
        <v>19</v>
      </c>
      <c r="C52" s="17"/>
      <c r="D52" s="17"/>
      <c r="E52" s="17"/>
      <c r="F52" s="17"/>
      <c r="G52" s="17"/>
      <c r="H52" s="17"/>
      <c r="I52" s="17"/>
      <c r="J52" s="17"/>
      <c r="K52" s="17"/>
      <c r="L52" s="17"/>
      <c r="M52" s="17"/>
      <c r="N52" s="17"/>
      <c r="O52" s="17"/>
      <c r="P52" s="17"/>
      <c r="Q52" s="17"/>
      <c r="R52" s="17"/>
      <c r="S52" s="17"/>
      <c r="T52" s="17"/>
      <c r="U52" s="17"/>
      <c r="V52" s="17"/>
      <c r="W52" s="17"/>
      <c r="X52" s="17"/>
      <c r="Y52" s="17"/>
      <c r="Z52" s="17"/>
      <c r="AA52" s="17"/>
      <c r="AB52" s="17"/>
      <c r="AC52" s="17"/>
      <c r="AD52" s="17"/>
      <c r="AE52" s="17"/>
      <c r="AF52" s="17"/>
      <c r="AG52" s="17"/>
      <c r="AH52" s="17"/>
      <c r="AI52" s="17"/>
      <c r="AJ52" s="17"/>
      <c r="AK52" s="17"/>
      <c r="AL52" s="17"/>
      <c r="AM52" s="17"/>
      <c r="AN52" s="17"/>
      <c r="AO52" s="17"/>
      <c r="AP52" s="17"/>
      <c r="AQ52" s="17"/>
    </row>
    <row r="53" spans="2:43" ht="15.95" hidden="1" customHeight="1" x14ac:dyDescent="0.25">
      <c r="B53" s="754"/>
      <c r="C53" s="17"/>
      <c r="D53" s="17"/>
      <c r="E53" s="17"/>
      <c r="F53" s="17"/>
      <c r="G53" s="17"/>
      <c r="H53" s="17"/>
      <c r="I53" s="17"/>
      <c r="J53" s="17"/>
      <c r="K53" s="17"/>
      <c r="L53" s="17"/>
      <c r="M53" s="17"/>
      <c r="N53" s="17"/>
      <c r="O53" s="17"/>
      <c r="P53" s="17"/>
      <c r="Q53" s="17"/>
      <c r="R53" s="17"/>
      <c r="S53" s="17"/>
      <c r="T53" s="17"/>
      <c r="U53" s="17"/>
      <c r="V53" s="17"/>
      <c r="W53" s="17"/>
      <c r="X53" s="17"/>
      <c r="Y53" s="17"/>
      <c r="Z53" s="17"/>
      <c r="AA53" s="17"/>
      <c r="AB53" s="17"/>
      <c r="AC53" s="17"/>
      <c r="AD53" s="17"/>
      <c r="AE53" s="17"/>
      <c r="AF53" s="17"/>
      <c r="AG53" s="17"/>
      <c r="AH53" s="17"/>
      <c r="AI53" s="17"/>
      <c r="AJ53" s="17"/>
      <c r="AK53" s="17"/>
      <c r="AL53" s="17"/>
      <c r="AM53" s="17"/>
      <c r="AN53" s="17"/>
      <c r="AO53" s="17"/>
      <c r="AP53" s="17"/>
      <c r="AQ53" s="17"/>
    </row>
    <row r="54" spans="2:43" ht="15.95" hidden="1" customHeight="1" x14ac:dyDescent="0.25">
      <c r="B54" s="754">
        <v>20</v>
      </c>
      <c r="C54" s="17"/>
      <c r="D54" s="17"/>
      <c r="E54" s="17"/>
      <c r="F54" s="17"/>
      <c r="G54" s="17"/>
      <c r="H54" s="17"/>
      <c r="I54" s="17"/>
      <c r="J54" s="17"/>
      <c r="K54" s="17"/>
      <c r="L54" s="17"/>
      <c r="M54" s="17"/>
      <c r="N54" s="17"/>
      <c r="O54" s="17"/>
      <c r="P54" s="17"/>
      <c r="Q54" s="17"/>
      <c r="R54" s="17"/>
      <c r="S54" s="17"/>
      <c r="T54" s="17"/>
      <c r="U54" s="17"/>
      <c r="V54" s="17"/>
      <c r="W54" s="17"/>
      <c r="X54" s="17"/>
      <c r="Y54" s="17"/>
      <c r="Z54" s="17"/>
      <c r="AA54" s="17"/>
      <c r="AB54" s="17"/>
      <c r="AC54" s="17"/>
      <c r="AD54" s="17"/>
      <c r="AE54" s="17"/>
      <c r="AF54" s="17"/>
      <c r="AG54" s="17"/>
      <c r="AH54" s="17"/>
      <c r="AI54" s="17"/>
      <c r="AJ54" s="17"/>
      <c r="AK54" s="17"/>
      <c r="AL54" s="17"/>
      <c r="AM54" s="17"/>
      <c r="AN54" s="17"/>
      <c r="AO54" s="17"/>
      <c r="AP54" s="17"/>
      <c r="AQ54" s="17"/>
    </row>
    <row r="55" spans="2:43" ht="15.95" hidden="1" customHeight="1" x14ac:dyDescent="0.25">
      <c r="B55" s="754"/>
      <c r="C55" s="17"/>
      <c r="D55" s="17"/>
      <c r="E55" s="17"/>
      <c r="F55" s="17"/>
      <c r="G55" s="17"/>
      <c r="H55" s="17"/>
      <c r="I55" s="17"/>
      <c r="J55" s="17"/>
      <c r="K55" s="17"/>
      <c r="L55" s="17"/>
      <c r="M55" s="17"/>
      <c r="N55" s="17"/>
      <c r="O55" s="17"/>
      <c r="P55" s="17"/>
      <c r="Q55" s="17"/>
      <c r="R55" s="17"/>
      <c r="S55" s="17"/>
      <c r="T55" s="17"/>
      <c r="U55" s="17"/>
      <c r="V55" s="17"/>
      <c r="W55" s="17"/>
      <c r="X55" s="17"/>
      <c r="Y55" s="17"/>
      <c r="Z55" s="17"/>
      <c r="AA55" s="17"/>
      <c r="AB55" s="17"/>
      <c r="AC55" s="17"/>
      <c r="AD55" s="17"/>
      <c r="AE55" s="17"/>
      <c r="AF55" s="17"/>
      <c r="AG55" s="17"/>
      <c r="AH55" s="17"/>
      <c r="AI55" s="17"/>
      <c r="AJ55" s="17"/>
      <c r="AK55" s="17"/>
      <c r="AL55" s="17"/>
      <c r="AM55" s="17"/>
      <c r="AN55" s="17"/>
      <c r="AO55" s="17"/>
      <c r="AP55" s="17"/>
      <c r="AQ55" s="17"/>
    </row>
    <row r="56" spans="2:43" ht="15.95" hidden="1" customHeight="1" x14ac:dyDescent="0.25">
      <c r="B56" s="754">
        <v>21</v>
      </c>
      <c r="C56" s="17"/>
      <c r="D56" s="17"/>
      <c r="E56" s="17"/>
      <c r="F56" s="17"/>
      <c r="G56" s="17"/>
      <c r="H56" s="17"/>
      <c r="I56" s="17"/>
      <c r="J56" s="17"/>
      <c r="K56" s="17"/>
      <c r="L56" s="17"/>
      <c r="M56" s="17"/>
      <c r="N56" s="17"/>
      <c r="O56" s="17"/>
      <c r="P56" s="17"/>
      <c r="Q56" s="17"/>
      <c r="R56" s="17"/>
      <c r="S56" s="17"/>
      <c r="T56" s="17"/>
      <c r="U56" s="17"/>
      <c r="V56" s="17"/>
      <c r="W56" s="17"/>
      <c r="X56" s="17"/>
      <c r="Y56" s="17"/>
      <c r="Z56" s="17"/>
      <c r="AA56" s="17"/>
      <c r="AB56" s="17"/>
      <c r="AC56" s="17"/>
      <c r="AD56" s="17"/>
      <c r="AE56" s="17"/>
      <c r="AF56" s="17"/>
      <c r="AG56" s="17"/>
      <c r="AH56" s="17"/>
      <c r="AI56" s="17"/>
      <c r="AJ56" s="17"/>
      <c r="AK56" s="17"/>
      <c r="AL56" s="17"/>
      <c r="AM56" s="17"/>
      <c r="AN56" s="17"/>
      <c r="AO56" s="17"/>
      <c r="AP56" s="17"/>
      <c r="AQ56" s="17"/>
    </row>
    <row r="57" spans="2:43" ht="15.95" hidden="1" customHeight="1" x14ac:dyDescent="0.25">
      <c r="B57" s="754"/>
      <c r="C57" s="17"/>
      <c r="D57" s="17"/>
      <c r="E57" s="17"/>
      <c r="F57" s="17"/>
      <c r="G57" s="17"/>
      <c r="H57" s="17"/>
      <c r="I57" s="17"/>
      <c r="J57" s="17"/>
      <c r="K57" s="17"/>
      <c r="L57" s="17"/>
      <c r="M57" s="17"/>
      <c r="N57" s="17"/>
      <c r="O57" s="17"/>
      <c r="P57" s="17"/>
      <c r="Q57" s="17"/>
      <c r="R57" s="17"/>
      <c r="S57" s="17"/>
      <c r="T57" s="17"/>
      <c r="U57" s="17"/>
      <c r="V57" s="17"/>
      <c r="W57" s="17"/>
      <c r="X57" s="17"/>
      <c r="Y57" s="17"/>
      <c r="Z57" s="17"/>
      <c r="AA57" s="17"/>
      <c r="AB57" s="17"/>
      <c r="AC57" s="17"/>
      <c r="AD57" s="17"/>
      <c r="AE57" s="17"/>
      <c r="AF57" s="17"/>
      <c r="AG57" s="17"/>
      <c r="AH57" s="17"/>
      <c r="AI57" s="17"/>
      <c r="AJ57" s="17"/>
      <c r="AK57" s="17"/>
      <c r="AL57" s="17"/>
      <c r="AM57" s="17"/>
      <c r="AN57" s="17"/>
      <c r="AO57" s="17"/>
      <c r="AP57" s="17"/>
      <c r="AQ57" s="17"/>
    </row>
    <row r="58" spans="2:43" ht="15.95" hidden="1" customHeight="1" x14ac:dyDescent="0.25">
      <c r="B58" s="754">
        <v>22</v>
      </c>
      <c r="C58" s="17"/>
      <c r="D58" s="17"/>
      <c r="E58" s="17"/>
      <c r="F58" s="17"/>
      <c r="G58" s="17"/>
      <c r="H58" s="17"/>
      <c r="I58" s="17"/>
      <c r="J58" s="17"/>
      <c r="K58" s="17"/>
      <c r="L58" s="17"/>
      <c r="M58" s="17"/>
      <c r="N58" s="17"/>
      <c r="O58" s="17"/>
      <c r="P58" s="17"/>
      <c r="Q58" s="17"/>
      <c r="R58" s="17"/>
      <c r="S58" s="17"/>
      <c r="T58" s="17"/>
      <c r="U58" s="17"/>
      <c r="V58" s="17"/>
      <c r="W58" s="17"/>
      <c r="X58" s="17"/>
      <c r="Y58" s="17"/>
      <c r="Z58" s="17"/>
      <c r="AA58" s="17"/>
      <c r="AB58" s="17"/>
      <c r="AC58" s="17"/>
      <c r="AD58" s="17"/>
      <c r="AE58" s="17"/>
      <c r="AF58" s="17"/>
      <c r="AG58" s="17"/>
      <c r="AH58" s="17"/>
      <c r="AI58" s="17"/>
      <c r="AJ58" s="17"/>
      <c r="AK58" s="17"/>
      <c r="AL58" s="17"/>
      <c r="AM58" s="17"/>
      <c r="AN58" s="17"/>
      <c r="AO58" s="17"/>
      <c r="AP58" s="17"/>
      <c r="AQ58" s="17"/>
    </row>
    <row r="59" spans="2:43" ht="15.95" hidden="1" customHeight="1" x14ac:dyDescent="0.25">
      <c r="B59" s="754"/>
      <c r="C59" s="17"/>
      <c r="D59" s="17"/>
      <c r="E59" s="17"/>
      <c r="F59" s="17"/>
      <c r="G59" s="17"/>
      <c r="H59" s="17"/>
      <c r="I59" s="17"/>
      <c r="J59" s="17"/>
      <c r="K59" s="17"/>
      <c r="L59" s="17"/>
      <c r="M59" s="17"/>
      <c r="N59" s="17"/>
      <c r="O59" s="17"/>
      <c r="P59" s="17"/>
      <c r="Q59" s="17"/>
      <c r="R59" s="17"/>
      <c r="S59" s="17"/>
      <c r="T59" s="17"/>
      <c r="U59" s="17"/>
      <c r="V59" s="17"/>
      <c r="W59" s="17"/>
      <c r="X59" s="17"/>
      <c r="Y59" s="17"/>
      <c r="Z59" s="17"/>
      <c r="AA59" s="17"/>
      <c r="AB59" s="17"/>
      <c r="AC59" s="17"/>
      <c r="AD59" s="17"/>
      <c r="AE59" s="17"/>
      <c r="AF59" s="17"/>
      <c r="AG59" s="17"/>
      <c r="AH59" s="17"/>
      <c r="AI59" s="17"/>
      <c r="AJ59" s="17"/>
      <c r="AK59" s="17"/>
      <c r="AL59" s="17"/>
      <c r="AM59" s="17"/>
      <c r="AN59" s="17"/>
      <c r="AO59" s="17"/>
      <c r="AP59" s="17"/>
      <c r="AQ59" s="17"/>
    </row>
    <row r="60" spans="2:43" ht="15.95" hidden="1" customHeight="1" x14ac:dyDescent="0.25">
      <c r="B60" s="754">
        <v>23</v>
      </c>
      <c r="C60" s="17"/>
      <c r="D60" s="17"/>
      <c r="E60" s="17"/>
      <c r="F60" s="17"/>
      <c r="G60" s="17"/>
      <c r="H60" s="17"/>
      <c r="I60" s="17"/>
      <c r="J60" s="17"/>
      <c r="K60" s="17"/>
      <c r="L60" s="17"/>
      <c r="M60" s="17"/>
      <c r="N60" s="17"/>
      <c r="O60" s="17"/>
      <c r="P60" s="17"/>
      <c r="Q60" s="17"/>
      <c r="R60" s="17"/>
      <c r="S60" s="17"/>
      <c r="T60" s="17"/>
      <c r="U60" s="17"/>
      <c r="V60" s="17"/>
      <c r="W60" s="17"/>
      <c r="X60" s="17"/>
      <c r="Y60" s="17"/>
      <c r="Z60" s="17"/>
      <c r="AA60" s="17"/>
      <c r="AB60" s="17"/>
      <c r="AC60" s="17"/>
      <c r="AD60" s="17"/>
      <c r="AE60" s="17"/>
      <c r="AF60" s="17"/>
      <c r="AG60" s="17"/>
      <c r="AH60" s="17"/>
      <c r="AI60" s="17"/>
      <c r="AJ60" s="17"/>
      <c r="AK60" s="17"/>
      <c r="AL60" s="17"/>
      <c r="AM60" s="17"/>
      <c r="AN60" s="17"/>
      <c r="AO60" s="17"/>
      <c r="AP60" s="17"/>
      <c r="AQ60" s="17"/>
    </row>
    <row r="61" spans="2:43" ht="15.95" hidden="1" customHeight="1" x14ac:dyDescent="0.25">
      <c r="B61" s="754"/>
      <c r="C61" s="17"/>
      <c r="D61" s="17"/>
      <c r="E61" s="17"/>
      <c r="F61" s="17"/>
      <c r="G61" s="17"/>
      <c r="H61" s="17"/>
      <c r="I61" s="17"/>
      <c r="J61" s="17"/>
      <c r="K61" s="17"/>
      <c r="L61" s="17"/>
      <c r="M61" s="17"/>
      <c r="N61" s="17"/>
      <c r="O61" s="17"/>
      <c r="P61" s="17"/>
      <c r="Q61" s="17"/>
      <c r="R61" s="17"/>
      <c r="S61" s="17"/>
      <c r="T61" s="17"/>
      <c r="U61" s="17"/>
      <c r="V61" s="17"/>
      <c r="W61" s="17"/>
      <c r="X61" s="17"/>
      <c r="Y61" s="17"/>
      <c r="Z61" s="17"/>
      <c r="AA61" s="17"/>
      <c r="AB61" s="17"/>
      <c r="AC61" s="17"/>
      <c r="AD61" s="17"/>
      <c r="AE61" s="17"/>
      <c r="AF61" s="17"/>
      <c r="AG61" s="17"/>
      <c r="AH61" s="17"/>
      <c r="AI61" s="17"/>
      <c r="AJ61" s="17"/>
      <c r="AK61" s="17"/>
      <c r="AL61" s="17"/>
      <c r="AM61" s="17"/>
      <c r="AN61" s="17"/>
      <c r="AO61" s="17"/>
      <c r="AP61" s="17"/>
      <c r="AQ61" s="17"/>
    </row>
    <row r="62" spans="2:43" ht="15.95" hidden="1" customHeight="1" x14ac:dyDescent="0.25">
      <c r="B62" s="754">
        <v>24</v>
      </c>
      <c r="C62" s="17"/>
      <c r="D62" s="17"/>
      <c r="E62" s="17"/>
      <c r="F62" s="17"/>
      <c r="G62" s="17"/>
      <c r="H62" s="17"/>
      <c r="I62" s="17"/>
      <c r="J62" s="17"/>
      <c r="K62" s="17"/>
      <c r="L62" s="17"/>
      <c r="M62" s="17"/>
      <c r="N62" s="17"/>
      <c r="O62" s="17"/>
      <c r="P62" s="17"/>
      <c r="Q62" s="17"/>
      <c r="R62" s="17"/>
      <c r="S62" s="17"/>
      <c r="T62" s="17"/>
      <c r="U62" s="17"/>
      <c r="V62" s="17"/>
      <c r="W62" s="17"/>
      <c r="X62" s="17"/>
      <c r="Y62" s="17"/>
      <c r="Z62" s="17"/>
      <c r="AA62" s="17"/>
      <c r="AB62" s="17"/>
      <c r="AC62" s="17"/>
      <c r="AD62" s="17"/>
      <c r="AE62" s="17"/>
      <c r="AF62" s="17"/>
      <c r="AG62" s="17"/>
      <c r="AH62" s="17"/>
      <c r="AI62" s="17"/>
      <c r="AJ62" s="17"/>
      <c r="AK62" s="17"/>
      <c r="AL62" s="17"/>
      <c r="AM62" s="17"/>
      <c r="AN62" s="17"/>
      <c r="AO62" s="17"/>
      <c r="AP62" s="17"/>
      <c r="AQ62" s="17"/>
    </row>
    <row r="63" spans="2:43" ht="15.95" hidden="1" customHeight="1" x14ac:dyDescent="0.25">
      <c r="B63" s="754"/>
      <c r="C63" s="17"/>
      <c r="D63" s="17"/>
      <c r="E63" s="17"/>
      <c r="F63" s="17"/>
      <c r="G63" s="17"/>
      <c r="H63" s="17"/>
      <c r="I63" s="17"/>
      <c r="J63" s="17"/>
      <c r="K63" s="17"/>
      <c r="L63" s="17"/>
      <c r="M63" s="17"/>
      <c r="N63" s="17"/>
      <c r="O63" s="17"/>
      <c r="P63" s="17"/>
      <c r="Q63" s="17"/>
      <c r="R63" s="17"/>
      <c r="S63" s="17"/>
      <c r="T63" s="17"/>
      <c r="U63" s="17"/>
      <c r="V63" s="17"/>
      <c r="W63" s="17"/>
      <c r="X63" s="17"/>
      <c r="Y63" s="17"/>
      <c r="Z63" s="17"/>
      <c r="AA63" s="17"/>
      <c r="AB63" s="17"/>
      <c r="AC63" s="17"/>
      <c r="AD63" s="17"/>
      <c r="AE63" s="17"/>
      <c r="AF63" s="17"/>
      <c r="AG63" s="17"/>
      <c r="AH63" s="17"/>
      <c r="AI63" s="17"/>
      <c r="AJ63" s="17"/>
      <c r="AK63" s="17"/>
      <c r="AL63" s="17"/>
      <c r="AM63" s="17"/>
      <c r="AN63" s="17"/>
      <c r="AO63" s="17"/>
      <c r="AP63" s="17"/>
      <c r="AQ63" s="17"/>
    </row>
    <row r="64" spans="2:43" ht="15.95" hidden="1" customHeight="1" x14ac:dyDescent="0.25">
      <c r="B64" s="754">
        <v>25</v>
      </c>
      <c r="C64" s="17"/>
      <c r="D64" s="17"/>
      <c r="E64" s="17"/>
      <c r="F64" s="17"/>
      <c r="G64" s="17"/>
      <c r="H64" s="17"/>
      <c r="I64" s="17"/>
      <c r="J64" s="17"/>
      <c r="K64" s="17"/>
      <c r="L64" s="17"/>
      <c r="M64" s="17"/>
      <c r="N64" s="17"/>
      <c r="O64" s="17"/>
      <c r="P64" s="17"/>
      <c r="Q64" s="17"/>
      <c r="R64" s="17"/>
      <c r="S64" s="17"/>
      <c r="T64" s="17"/>
      <c r="U64" s="17"/>
      <c r="V64" s="17"/>
      <c r="W64" s="17"/>
      <c r="X64" s="17"/>
      <c r="Y64" s="17"/>
      <c r="Z64" s="17"/>
      <c r="AA64" s="17"/>
      <c r="AB64" s="17"/>
      <c r="AC64" s="17"/>
      <c r="AD64" s="17"/>
      <c r="AE64" s="17"/>
      <c r="AF64" s="17"/>
      <c r="AG64" s="17"/>
      <c r="AH64" s="17"/>
      <c r="AI64" s="17"/>
      <c r="AJ64" s="17"/>
      <c r="AK64" s="17"/>
      <c r="AL64" s="17"/>
      <c r="AM64" s="17"/>
      <c r="AN64" s="17"/>
      <c r="AO64" s="17"/>
      <c r="AP64" s="17"/>
      <c r="AQ64" s="17"/>
    </row>
    <row r="65" spans="2:43" ht="15.95" hidden="1" customHeight="1" x14ac:dyDescent="0.25">
      <c r="B65" s="754"/>
      <c r="C65" s="17"/>
      <c r="D65" s="17"/>
      <c r="E65" s="17"/>
      <c r="F65" s="17"/>
      <c r="G65" s="17"/>
      <c r="H65" s="17"/>
      <c r="I65" s="17"/>
      <c r="J65" s="17"/>
      <c r="K65" s="17"/>
      <c r="L65" s="17"/>
      <c r="M65" s="17"/>
      <c r="N65" s="17"/>
      <c r="O65" s="17"/>
      <c r="P65" s="17"/>
      <c r="Q65" s="17"/>
      <c r="R65" s="17"/>
      <c r="S65" s="17"/>
      <c r="T65" s="17"/>
      <c r="U65" s="17"/>
      <c r="V65" s="17"/>
      <c r="W65" s="17"/>
      <c r="X65" s="17"/>
      <c r="Y65" s="17"/>
      <c r="Z65" s="17"/>
      <c r="AA65" s="17"/>
      <c r="AB65" s="17"/>
      <c r="AC65" s="17"/>
      <c r="AD65" s="17"/>
      <c r="AE65" s="17"/>
      <c r="AF65" s="17"/>
      <c r="AG65" s="17"/>
      <c r="AH65" s="17"/>
      <c r="AI65" s="17"/>
      <c r="AJ65" s="17"/>
      <c r="AK65" s="17"/>
      <c r="AL65" s="17"/>
      <c r="AM65" s="17"/>
      <c r="AN65" s="17"/>
      <c r="AO65" s="17"/>
      <c r="AP65" s="17"/>
      <c r="AQ65" s="17"/>
    </row>
    <row r="66" spans="2:43" ht="15.95" hidden="1" customHeight="1" x14ac:dyDescent="0.25">
      <c r="B66" s="754">
        <v>26</v>
      </c>
      <c r="C66" s="17"/>
      <c r="D66" s="17"/>
      <c r="E66" s="17"/>
      <c r="F66" s="17"/>
      <c r="G66" s="17"/>
      <c r="H66" s="17"/>
      <c r="I66" s="17"/>
      <c r="J66" s="17"/>
      <c r="K66" s="17"/>
      <c r="L66" s="17"/>
      <c r="M66" s="17"/>
      <c r="N66" s="17"/>
      <c r="O66" s="17"/>
      <c r="P66" s="17"/>
      <c r="Q66" s="17"/>
      <c r="R66" s="17"/>
      <c r="S66" s="17"/>
      <c r="T66" s="17"/>
      <c r="U66" s="17"/>
      <c r="V66" s="17"/>
      <c r="W66" s="17"/>
      <c r="X66" s="17"/>
      <c r="Y66" s="17"/>
      <c r="Z66" s="17"/>
      <c r="AA66" s="17"/>
      <c r="AB66" s="17"/>
      <c r="AC66" s="17"/>
      <c r="AD66" s="17"/>
      <c r="AE66" s="17"/>
      <c r="AF66" s="17"/>
      <c r="AG66" s="17"/>
      <c r="AH66" s="17"/>
      <c r="AI66" s="17"/>
      <c r="AJ66" s="17"/>
      <c r="AK66" s="17"/>
      <c r="AL66" s="17"/>
      <c r="AM66" s="17"/>
      <c r="AN66" s="17"/>
      <c r="AO66" s="17"/>
      <c r="AP66" s="17"/>
      <c r="AQ66" s="17"/>
    </row>
    <row r="67" spans="2:43" ht="15.95" hidden="1" customHeight="1" x14ac:dyDescent="0.25">
      <c r="B67" s="754"/>
      <c r="C67" s="17"/>
      <c r="D67" s="17"/>
      <c r="E67" s="17"/>
      <c r="F67" s="17"/>
      <c r="G67" s="17"/>
      <c r="H67" s="17"/>
      <c r="I67" s="17"/>
      <c r="J67" s="17"/>
      <c r="K67" s="17"/>
      <c r="L67" s="17"/>
      <c r="M67" s="17"/>
      <c r="N67" s="17"/>
      <c r="O67" s="17"/>
      <c r="P67" s="17"/>
      <c r="Q67" s="17"/>
      <c r="R67" s="17"/>
      <c r="S67" s="17"/>
      <c r="T67" s="17"/>
      <c r="U67" s="17"/>
      <c r="V67" s="17"/>
      <c r="W67" s="17"/>
      <c r="X67" s="17"/>
      <c r="Y67" s="17"/>
      <c r="Z67" s="17"/>
      <c r="AA67" s="17"/>
      <c r="AB67" s="17"/>
      <c r="AC67" s="17"/>
      <c r="AD67" s="17"/>
      <c r="AE67" s="17"/>
      <c r="AF67" s="17"/>
      <c r="AG67" s="17"/>
      <c r="AH67" s="17"/>
      <c r="AI67" s="17"/>
      <c r="AJ67" s="17"/>
      <c r="AK67" s="17"/>
      <c r="AL67" s="17"/>
      <c r="AM67" s="17"/>
      <c r="AN67" s="17"/>
      <c r="AO67" s="17"/>
      <c r="AP67" s="17"/>
      <c r="AQ67" s="17"/>
    </row>
    <row r="68" spans="2:43" ht="15.95" hidden="1" customHeight="1" x14ac:dyDescent="0.25">
      <c r="B68" s="754">
        <v>27</v>
      </c>
      <c r="C68" s="17"/>
      <c r="D68" s="17"/>
      <c r="E68" s="17"/>
      <c r="F68" s="17"/>
      <c r="G68" s="17"/>
      <c r="H68" s="17"/>
      <c r="I68" s="17"/>
      <c r="J68" s="17"/>
      <c r="K68" s="17"/>
      <c r="L68" s="17"/>
      <c r="M68" s="17"/>
      <c r="N68" s="17"/>
      <c r="O68" s="17"/>
      <c r="P68" s="17"/>
      <c r="Q68" s="17"/>
      <c r="R68" s="17"/>
      <c r="S68" s="17"/>
      <c r="T68" s="17"/>
      <c r="U68" s="17"/>
      <c r="V68" s="17"/>
      <c r="W68" s="17"/>
      <c r="X68" s="17"/>
      <c r="Y68" s="17"/>
      <c r="Z68" s="17"/>
      <c r="AA68" s="17"/>
      <c r="AB68" s="17"/>
      <c r="AC68" s="17"/>
      <c r="AD68" s="17"/>
      <c r="AE68" s="17"/>
      <c r="AF68" s="17"/>
      <c r="AG68" s="17"/>
      <c r="AH68" s="17"/>
      <c r="AI68" s="17"/>
      <c r="AJ68" s="17"/>
      <c r="AK68" s="17"/>
      <c r="AL68" s="17"/>
      <c r="AM68" s="17"/>
      <c r="AN68" s="17"/>
      <c r="AO68" s="17"/>
      <c r="AP68" s="17"/>
      <c r="AQ68" s="17"/>
    </row>
    <row r="69" spans="2:43" ht="15.95" hidden="1" customHeight="1" x14ac:dyDescent="0.25">
      <c r="B69" s="754"/>
      <c r="C69" s="17"/>
      <c r="D69" s="17"/>
      <c r="E69" s="17"/>
      <c r="F69" s="17"/>
      <c r="G69" s="17"/>
      <c r="H69" s="17"/>
      <c r="I69" s="17"/>
      <c r="J69" s="17"/>
      <c r="K69" s="17"/>
      <c r="L69" s="17"/>
      <c r="M69" s="17"/>
      <c r="N69" s="17"/>
      <c r="O69" s="17"/>
      <c r="P69" s="17"/>
      <c r="Q69" s="17"/>
      <c r="R69" s="17"/>
      <c r="S69" s="17"/>
      <c r="T69" s="17"/>
      <c r="U69" s="17"/>
      <c r="V69" s="17"/>
      <c r="W69" s="17"/>
      <c r="X69" s="17"/>
      <c r="Y69" s="17"/>
      <c r="Z69" s="17"/>
      <c r="AA69" s="17"/>
      <c r="AB69" s="17"/>
      <c r="AC69" s="17"/>
      <c r="AD69" s="17"/>
      <c r="AE69" s="17"/>
      <c r="AF69" s="17"/>
      <c r="AG69" s="17"/>
      <c r="AH69" s="17"/>
      <c r="AI69" s="17"/>
      <c r="AJ69" s="17"/>
      <c r="AK69" s="17"/>
      <c r="AL69" s="17"/>
      <c r="AM69" s="17"/>
      <c r="AN69" s="17"/>
      <c r="AO69" s="17"/>
      <c r="AP69" s="17"/>
      <c r="AQ69" s="17"/>
    </row>
    <row r="70" spans="2:43" ht="15.95" hidden="1" customHeight="1" x14ac:dyDescent="0.25">
      <c r="B70" s="754">
        <v>28</v>
      </c>
      <c r="C70" s="17"/>
      <c r="D70" s="17"/>
      <c r="E70" s="17"/>
      <c r="F70" s="17"/>
      <c r="G70" s="17"/>
      <c r="H70" s="17"/>
      <c r="I70" s="17"/>
      <c r="J70" s="17"/>
      <c r="K70" s="17"/>
      <c r="L70" s="17"/>
      <c r="M70" s="17"/>
      <c r="N70" s="17"/>
      <c r="O70" s="17"/>
      <c r="P70" s="17"/>
      <c r="Q70" s="17"/>
      <c r="R70" s="17"/>
      <c r="S70" s="17"/>
      <c r="T70" s="17"/>
      <c r="U70" s="17"/>
      <c r="V70" s="17"/>
      <c r="W70" s="17"/>
      <c r="X70" s="17"/>
      <c r="Y70" s="17"/>
      <c r="Z70" s="17"/>
      <c r="AA70" s="17"/>
      <c r="AB70" s="17"/>
      <c r="AC70" s="17"/>
      <c r="AD70" s="17"/>
      <c r="AE70" s="17"/>
      <c r="AF70" s="17"/>
      <c r="AG70" s="17"/>
      <c r="AH70" s="17"/>
      <c r="AI70" s="17"/>
      <c r="AJ70" s="17"/>
      <c r="AK70" s="17"/>
      <c r="AL70" s="17"/>
      <c r="AM70" s="17"/>
      <c r="AN70" s="17"/>
      <c r="AO70" s="17"/>
      <c r="AP70" s="17"/>
      <c r="AQ70" s="17"/>
    </row>
    <row r="71" spans="2:43" ht="15.95" hidden="1" customHeight="1" x14ac:dyDescent="0.25">
      <c r="B71" s="754"/>
      <c r="C71" s="17"/>
      <c r="D71" s="17"/>
      <c r="E71" s="17"/>
      <c r="F71" s="17"/>
      <c r="G71" s="17"/>
      <c r="H71" s="17"/>
      <c r="I71" s="17"/>
      <c r="J71" s="17"/>
      <c r="K71" s="17"/>
      <c r="L71" s="17"/>
      <c r="M71" s="17"/>
      <c r="N71" s="17"/>
      <c r="O71" s="17"/>
      <c r="P71" s="17"/>
      <c r="Q71" s="17"/>
      <c r="R71" s="17"/>
      <c r="S71" s="17"/>
      <c r="T71" s="17"/>
      <c r="U71" s="17"/>
      <c r="V71" s="17"/>
      <c r="W71" s="17"/>
      <c r="X71" s="17"/>
      <c r="Y71" s="17"/>
      <c r="Z71" s="17"/>
      <c r="AA71" s="17"/>
      <c r="AB71" s="17"/>
      <c r="AC71" s="17"/>
      <c r="AD71" s="17"/>
      <c r="AE71" s="17"/>
      <c r="AF71" s="17"/>
      <c r="AG71" s="17"/>
      <c r="AH71" s="17"/>
      <c r="AI71" s="17"/>
      <c r="AJ71" s="17"/>
      <c r="AK71" s="17"/>
      <c r="AL71" s="17"/>
      <c r="AM71" s="17"/>
      <c r="AN71" s="17"/>
      <c r="AO71" s="17"/>
      <c r="AP71" s="17"/>
      <c r="AQ71" s="17"/>
    </row>
    <row r="72" spans="2:43" ht="15.95" hidden="1" customHeight="1" x14ac:dyDescent="0.25">
      <c r="B72" s="754">
        <v>29</v>
      </c>
      <c r="C72" s="17"/>
      <c r="D72" s="17"/>
      <c r="E72" s="17"/>
      <c r="F72" s="17"/>
      <c r="G72" s="17"/>
      <c r="H72" s="17"/>
      <c r="I72" s="17"/>
      <c r="J72" s="17"/>
      <c r="K72" s="17"/>
      <c r="L72" s="17"/>
      <c r="M72" s="17"/>
      <c r="N72" s="17"/>
      <c r="O72" s="17"/>
      <c r="P72" s="17"/>
      <c r="Q72" s="17"/>
      <c r="R72" s="17"/>
      <c r="S72" s="17"/>
      <c r="T72" s="17"/>
      <c r="U72" s="17"/>
      <c r="V72" s="17"/>
      <c r="W72" s="17"/>
      <c r="X72" s="17"/>
      <c r="Y72" s="17"/>
      <c r="Z72" s="17"/>
      <c r="AA72" s="17"/>
      <c r="AB72" s="17"/>
      <c r="AC72" s="17"/>
      <c r="AD72" s="17"/>
      <c r="AE72" s="17"/>
      <c r="AF72" s="17"/>
      <c r="AG72" s="17"/>
      <c r="AH72" s="17"/>
      <c r="AI72" s="17"/>
      <c r="AJ72" s="17"/>
      <c r="AK72" s="17"/>
      <c r="AL72" s="17"/>
      <c r="AM72" s="17"/>
      <c r="AN72" s="17"/>
      <c r="AO72" s="17"/>
      <c r="AP72" s="17"/>
      <c r="AQ72" s="17"/>
    </row>
    <row r="73" spans="2:43" ht="15.95" hidden="1" customHeight="1" x14ac:dyDescent="0.25">
      <c r="B73" s="754"/>
      <c r="C73" s="17"/>
      <c r="D73" s="17"/>
      <c r="E73" s="17"/>
      <c r="F73" s="17"/>
      <c r="G73" s="17"/>
      <c r="H73" s="17"/>
      <c r="I73" s="17"/>
      <c r="J73" s="17"/>
      <c r="K73" s="17"/>
      <c r="L73" s="17"/>
      <c r="M73" s="17"/>
      <c r="N73" s="17"/>
      <c r="O73" s="17"/>
      <c r="P73" s="17"/>
      <c r="Q73" s="17"/>
      <c r="R73" s="17"/>
      <c r="S73" s="17"/>
      <c r="T73" s="17"/>
      <c r="U73" s="17"/>
      <c r="V73" s="17"/>
      <c r="W73" s="17"/>
      <c r="X73" s="17"/>
      <c r="Y73" s="17"/>
      <c r="Z73" s="17"/>
      <c r="AA73" s="17"/>
      <c r="AB73" s="17"/>
      <c r="AC73" s="17"/>
      <c r="AD73" s="17"/>
      <c r="AE73" s="17"/>
      <c r="AF73" s="17"/>
      <c r="AG73" s="17"/>
      <c r="AH73" s="17"/>
      <c r="AI73" s="17"/>
      <c r="AJ73" s="17"/>
      <c r="AK73" s="17"/>
      <c r="AL73" s="17"/>
      <c r="AM73" s="17"/>
      <c r="AN73" s="17"/>
      <c r="AO73" s="17"/>
      <c r="AP73" s="17"/>
      <c r="AQ73" s="17"/>
    </row>
    <row r="74" spans="2:43" ht="15.95" hidden="1" customHeight="1" x14ac:dyDescent="0.25">
      <c r="B74" s="754">
        <v>30</v>
      </c>
      <c r="C74" s="17"/>
      <c r="D74" s="17"/>
      <c r="E74" s="17"/>
      <c r="F74" s="17"/>
      <c r="G74" s="17"/>
      <c r="H74" s="17"/>
      <c r="I74" s="17"/>
      <c r="J74" s="17"/>
      <c r="K74" s="17"/>
      <c r="L74" s="17"/>
      <c r="M74" s="17"/>
      <c r="N74" s="17"/>
      <c r="O74" s="17"/>
      <c r="P74" s="17"/>
      <c r="Q74" s="17"/>
      <c r="R74" s="17"/>
      <c r="S74" s="17"/>
      <c r="T74" s="17"/>
      <c r="U74" s="17"/>
      <c r="V74" s="17"/>
      <c r="W74" s="17"/>
      <c r="X74" s="17"/>
      <c r="Y74" s="17"/>
      <c r="Z74" s="17"/>
      <c r="AA74" s="17"/>
      <c r="AB74" s="17"/>
      <c r="AC74" s="17"/>
      <c r="AD74" s="17"/>
      <c r="AE74" s="17"/>
      <c r="AF74" s="17"/>
      <c r="AG74" s="17"/>
      <c r="AH74" s="17"/>
      <c r="AI74" s="17"/>
      <c r="AJ74" s="17"/>
      <c r="AK74" s="17"/>
      <c r="AL74" s="17"/>
      <c r="AM74" s="17"/>
      <c r="AN74" s="17"/>
      <c r="AO74" s="17"/>
      <c r="AP74" s="17"/>
      <c r="AQ74" s="17"/>
    </row>
    <row r="75" spans="2:43" ht="15.95" hidden="1" customHeight="1" x14ac:dyDescent="0.25">
      <c r="B75" s="754"/>
      <c r="C75" s="17"/>
      <c r="D75" s="17"/>
      <c r="E75" s="17"/>
      <c r="F75" s="17"/>
      <c r="G75" s="17"/>
      <c r="H75" s="17"/>
      <c r="I75" s="17"/>
      <c r="J75" s="17"/>
      <c r="K75" s="17"/>
      <c r="L75" s="17"/>
      <c r="M75" s="17"/>
      <c r="N75" s="17"/>
      <c r="O75" s="17"/>
      <c r="P75" s="17"/>
      <c r="Q75" s="17"/>
      <c r="R75" s="17"/>
      <c r="S75" s="17"/>
      <c r="T75" s="17"/>
      <c r="U75" s="17"/>
      <c r="V75" s="17"/>
      <c r="W75" s="17"/>
      <c r="X75" s="17"/>
      <c r="Y75" s="17"/>
      <c r="Z75" s="17"/>
      <c r="AA75" s="17"/>
      <c r="AB75" s="17"/>
      <c r="AC75" s="17"/>
      <c r="AD75" s="17"/>
      <c r="AE75" s="17"/>
      <c r="AF75" s="17"/>
      <c r="AG75" s="17"/>
      <c r="AH75" s="17"/>
      <c r="AI75" s="17"/>
      <c r="AJ75" s="17"/>
      <c r="AK75" s="17"/>
      <c r="AL75" s="17"/>
      <c r="AM75" s="17"/>
      <c r="AN75" s="17"/>
      <c r="AO75" s="17"/>
      <c r="AP75" s="17"/>
      <c r="AQ75" s="17"/>
    </row>
    <row r="76" spans="2:43" ht="15.95" hidden="1" customHeight="1" x14ac:dyDescent="0.25">
      <c r="B76" s="754">
        <v>31</v>
      </c>
      <c r="C76" s="17"/>
      <c r="D76" s="17"/>
      <c r="E76" s="17"/>
      <c r="F76" s="17"/>
      <c r="G76" s="17"/>
      <c r="H76" s="17"/>
      <c r="I76" s="17"/>
      <c r="J76" s="17"/>
      <c r="K76" s="17"/>
      <c r="L76" s="17"/>
      <c r="M76" s="17"/>
      <c r="N76" s="17"/>
      <c r="O76" s="17"/>
      <c r="P76" s="17"/>
      <c r="Q76" s="17"/>
      <c r="R76" s="17"/>
      <c r="S76" s="17"/>
      <c r="T76" s="17"/>
      <c r="U76" s="17"/>
      <c r="V76" s="17"/>
      <c r="W76" s="17"/>
      <c r="X76" s="17"/>
      <c r="Y76" s="17"/>
      <c r="Z76" s="17"/>
      <c r="AA76" s="17"/>
      <c r="AB76" s="17"/>
      <c r="AC76" s="17"/>
      <c r="AD76" s="17"/>
      <c r="AE76" s="17"/>
      <c r="AF76" s="17"/>
      <c r="AG76" s="17"/>
      <c r="AH76" s="17"/>
      <c r="AI76" s="17"/>
      <c r="AJ76" s="17"/>
      <c r="AK76" s="17"/>
      <c r="AL76" s="17"/>
      <c r="AM76" s="17"/>
      <c r="AN76" s="17"/>
      <c r="AO76" s="17"/>
      <c r="AP76" s="17"/>
      <c r="AQ76" s="17"/>
    </row>
    <row r="77" spans="2:43" ht="15.95" hidden="1" customHeight="1" x14ac:dyDescent="0.25">
      <c r="B77" s="754"/>
      <c r="C77" s="17"/>
      <c r="D77" s="17"/>
      <c r="E77" s="17"/>
      <c r="F77" s="17"/>
      <c r="G77" s="17"/>
      <c r="H77" s="17"/>
      <c r="I77" s="17"/>
      <c r="J77" s="17"/>
      <c r="K77" s="17"/>
      <c r="L77" s="17"/>
      <c r="M77" s="17"/>
      <c r="N77" s="17"/>
      <c r="O77" s="17"/>
      <c r="P77" s="17"/>
      <c r="Q77" s="17"/>
      <c r="R77" s="17"/>
      <c r="S77" s="17"/>
      <c r="T77" s="17"/>
      <c r="U77" s="17"/>
      <c r="V77" s="17"/>
      <c r="W77" s="17"/>
      <c r="X77" s="17"/>
      <c r="Y77" s="17"/>
      <c r="Z77" s="17"/>
      <c r="AA77" s="17"/>
      <c r="AB77" s="17"/>
      <c r="AC77" s="17"/>
      <c r="AD77" s="17"/>
      <c r="AE77" s="17"/>
      <c r="AF77" s="17"/>
      <c r="AG77" s="17"/>
      <c r="AH77" s="17"/>
      <c r="AI77" s="17"/>
      <c r="AJ77" s="17"/>
      <c r="AK77" s="17"/>
      <c r="AL77" s="17"/>
      <c r="AM77" s="17"/>
      <c r="AN77" s="17"/>
      <c r="AO77" s="17"/>
      <c r="AP77" s="17"/>
      <c r="AQ77" s="17"/>
    </row>
    <row r="78" spans="2:43" ht="15.95" hidden="1" customHeight="1" x14ac:dyDescent="0.25">
      <c r="B78" s="754">
        <v>32</v>
      </c>
      <c r="C78" s="17"/>
      <c r="D78" s="17"/>
      <c r="E78" s="17"/>
      <c r="F78" s="17"/>
      <c r="G78" s="17"/>
      <c r="H78" s="17"/>
      <c r="I78" s="17"/>
      <c r="J78" s="17"/>
      <c r="K78" s="17"/>
      <c r="L78" s="17"/>
      <c r="M78" s="17"/>
      <c r="N78" s="17"/>
      <c r="O78" s="17"/>
      <c r="P78" s="17"/>
      <c r="Q78" s="17"/>
      <c r="R78" s="17"/>
      <c r="S78" s="17"/>
      <c r="T78" s="17"/>
      <c r="U78" s="17"/>
      <c r="V78" s="17"/>
      <c r="W78" s="17"/>
      <c r="X78" s="17"/>
      <c r="Y78" s="17"/>
      <c r="Z78" s="17"/>
      <c r="AA78" s="17"/>
      <c r="AB78" s="17"/>
      <c r="AC78" s="17"/>
      <c r="AD78" s="17"/>
      <c r="AE78" s="17"/>
      <c r="AF78" s="17"/>
      <c r="AG78" s="17"/>
      <c r="AH78" s="17"/>
      <c r="AI78" s="17"/>
      <c r="AJ78" s="17"/>
      <c r="AK78" s="17"/>
      <c r="AL78" s="17"/>
      <c r="AM78" s="17"/>
      <c r="AN78" s="17"/>
      <c r="AO78" s="17"/>
      <c r="AP78" s="17"/>
      <c r="AQ78" s="17"/>
    </row>
    <row r="79" spans="2:43" ht="15.95" hidden="1" customHeight="1" x14ac:dyDescent="0.25">
      <c r="B79" s="754"/>
      <c r="C79" s="17"/>
      <c r="D79" s="17"/>
      <c r="E79" s="17"/>
      <c r="F79" s="17"/>
      <c r="G79" s="17"/>
      <c r="H79" s="17"/>
      <c r="I79" s="17"/>
      <c r="J79" s="17"/>
      <c r="K79" s="17"/>
      <c r="L79" s="17"/>
      <c r="M79" s="17"/>
      <c r="N79" s="17"/>
      <c r="O79" s="17"/>
      <c r="P79" s="17"/>
      <c r="Q79" s="17"/>
      <c r="R79" s="17"/>
      <c r="S79" s="17"/>
      <c r="T79" s="17"/>
      <c r="U79" s="17"/>
      <c r="V79" s="17"/>
      <c r="W79" s="17"/>
      <c r="X79" s="17"/>
      <c r="Y79" s="17"/>
      <c r="Z79" s="17"/>
      <c r="AA79" s="17"/>
      <c r="AB79" s="17"/>
      <c r="AC79" s="17"/>
      <c r="AD79" s="17"/>
      <c r="AE79" s="17"/>
      <c r="AF79" s="17"/>
      <c r="AG79" s="17"/>
      <c r="AH79" s="17"/>
      <c r="AI79" s="17"/>
      <c r="AJ79" s="17"/>
      <c r="AK79" s="17"/>
      <c r="AL79" s="17"/>
      <c r="AM79" s="17"/>
      <c r="AN79" s="17"/>
      <c r="AO79" s="17"/>
      <c r="AP79" s="17"/>
      <c r="AQ79" s="17"/>
    </row>
    <row r="80" spans="2:43" ht="15.95" hidden="1" customHeight="1" x14ac:dyDescent="0.25">
      <c r="B80" s="754">
        <v>33</v>
      </c>
      <c r="C80" s="17"/>
      <c r="D80" s="17"/>
      <c r="E80" s="17"/>
      <c r="F80" s="17"/>
      <c r="G80" s="17"/>
      <c r="H80" s="17"/>
      <c r="I80" s="17"/>
      <c r="J80" s="17"/>
      <c r="K80" s="17"/>
      <c r="L80" s="17"/>
      <c r="M80" s="17"/>
      <c r="N80" s="17"/>
      <c r="O80" s="17"/>
      <c r="P80" s="17"/>
      <c r="Q80" s="17"/>
      <c r="R80" s="17"/>
      <c r="S80" s="17"/>
      <c r="T80" s="17"/>
      <c r="U80" s="17"/>
      <c r="V80" s="17"/>
      <c r="W80" s="17"/>
      <c r="X80" s="17"/>
      <c r="Y80" s="17"/>
      <c r="Z80" s="17"/>
      <c r="AA80" s="17"/>
      <c r="AB80" s="17"/>
      <c r="AC80" s="17"/>
      <c r="AD80" s="17"/>
      <c r="AE80" s="17"/>
      <c r="AF80" s="17"/>
      <c r="AG80" s="17"/>
      <c r="AH80" s="17"/>
      <c r="AI80" s="17"/>
      <c r="AJ80" s="17"/>
      <c r="AK80" s="17"/>
      <c r="AL80" s="17"/>
      <c r="AM80" s="17"/>
      <c r="AN80" s="17"/>
      <c r="AO80" s="17"/>
      <c r="AP80" s="17"/>
      <c r="AQ80" s="17"/>
    </row>
    <row r="81" spans="2:43" ht="15.95" hidden="1" customHeight="1" x14ac:dyDescent="0.25">
      <c r="B81" s="754"/>
      <c r="C81" s="17"/>
      <c r="D81" s="17"/>
      <c r="E81" s="17"/>
      <c r="F81" s="17"/>
      <c r="G81" s="17"/>
      <c r="H81" s="17"/>
      <c r="I81" s="17"/>
      <c r="J81" s="17"/>
      <c r="K81" s="17"/>
      <c r="L81" s="17"/>
      <c r="M81" s="17"/>
      <c r="N81" s="17"/>
      <c r="O81" s="17"/>
      <c r="P81" s="17"/>
      <c r="Q81" s="17"/>
      <c r="R81" s="17"/>
      <c r="S81" s="17"/>
      <c r="T81" s="17"/>
      <c r="U81" s="17"/>
      <c r="V81" s="17"/>
      <c r="W81" s="17"/>
      <c r="X81" s="17"/>
      <c r="Y81" s="17"/>
      <c r="Z81" s="17"/>
      <c r="AA81" s="17"/>
      <c r="AB81" s="17"/>
      <c r="AC81" s="17"/>
      <c r="AD81" s="17"/>
      <c r="AE81" s="17"/>
      <c r="AF81" s="17"/>
      <c r="AG81" s="17"/>
      <c r="AH81" s="17"/>
      <c r="AI81" s="17"/>
      <c r="AJ81" s="17"/>
      <c r="AK81" s="17"/>
      <c r="AL81" s="17"/>
      <c r="AM81" s="17"/>
      <c r="AN81" s="17"/>
      <c r="AO81" s="17"/>
      <c r="AP81" s="17"/>
      <c r="AQ81" s="17"/>
    </row>
    <row r="82" spans="2:43" ht="15.95" hidden="1" customHeight="1" x14ac:dyDescent="0.25">
      <c r="B82" s="754">
        <v>34</v>
      </c>
      <c r="C82" s="17"/>
      <c r="D82" s="17"/>
      <c r="E82" s="17"/>
      <c r="F82" s="17"/>
      <c r="G82" s="17"/>
      <c r="H82" s="17"/>
      <c r="I82" s="17"/>
      <c r="J82" s="17"/>
      <c r="K82" s="17"/>
      <c r="L82" s="17"/>
      <c r="M82" s="17"/>
      <c r="N82" s="17"/>
      <c r="O82" s="17"/>
      <c r="P82" s="17"/>
      <c r="Q82" s="17"/>
      <c r="R82" s="17"/>
      <c r="S82" s="17"/>
      <c r="T82" s="17"/>
      <c r="U82" s="17"/>
      <c r="V82" s="17"/>
      <c r="W82" s="17"/>
      <c r="X82" s="17"/>
      <c r="Y82" s="17"/>
      <c r="Z82" s="17"/>
      <c r="AA82" s="17"/>
      <c r="AB82" s="17"/>
      <c r="AC82" s="17"/>
      <c r="AD82" s="17"/>
      <c r="AE82" s="17"/>
      <c r="AF82" s="17"/>
      <c r="AG82" s="17"/>
      <c r="AH82" s="17"/>
      <c r="AI82" s="17"/>
      <c r="AJ82" s="17"/>
      <c r="AK82" s="17"/>
      <c r="AL82" s="17"/>
      <c r="AM82" s="17"/>
      <c r="AN82" s="17"/>
      <c r="AO82" s="17"/>
      <c r="AP82" s="17"/>
      <c r="AQ82" s="17"/>
    </row>
    <row r="83" spans="2:43" ht="15.95" hidden="1" customHeight="1" x14ac:dyDescent="0.25">
      <c r="B83" s="754"/>
      <c r="C83" s="17"/>
      <c r="D83" s="17"/>
      <c r="E83" s="17"/>
      <c r="F83" s="17"/>
      <c r="G83" s="17"/>
      <c r="H83" s="17"/>
      <c r="I83" s="17"/>
      <c r="J83" s="17"/>
      <c r="K83" s="17"/>
      <c r="L83" s="17"/>
      <c r="M83" s="17"/>
      <c r="N83" s="17"/>
      <c r="O83" s="17"/>
      <c r="P83" s="17"/>
      <c r="Q83" s="17"/>
      <c r="R83" s="17"/>
      <c r="S83" s="17"/>
      <c r="T83" s="17"/>
      <c r="U83" s="17"/>
      <c r="V83" s="17"/>
      <c r="W83" s="17"/>
      <c r="X83" s="17"/>
      <c r="Y83" s="17"/>
      <c r="Z83" s="17"/>
      <c r="AA83" s="17"/>
      <c r="AB83" s="17"/>
      <c r="AC83" s="17"/>
      <c r="AD83" s="17"/>
      <c r="AE83" s="17"/>
      <c r="AF83" s="17"/>
      <c r="AG83" s="17"/>
      <c r="AH83" s="17"/>
      <c r="AI83" s="17"/>
      <c r="AJ83" s="17"/>
      <c r="AK83" s="17"/>
      <c r="AL83" s="17"/>
      <c r="AM83" s="17"/>
      <c r="AN83" s="17"/>
      <c r="AO83" s="17"/>
      <c r="AP83" s="17"/>
      <c r="AQ83" s="17"/>
    </row>
    <row r="84" spans="2:43" ht="15.95" hidden="1" customHeight="1" x14ac:dyDescent="0.25">
      <c r="B84" s="754">
        <v>35</v>
      </c>
      <c r="C84" s="17"/>
      <c r="D84" s="17"/>
      <c r="E84" s="17"/>
      <c r="F84" s="17"/>
      <c r="G84" s="17"/>
      <c r="H84" s="17"/>
      <c r="I84" s="17"/>
      <c r="J84" s="17"/>
      <c r="K84" s="17"/>
      <c r="L84" s="17"/>
      <c r="M84" s="17"/>
      <c r="N84" s="17"/>
      <c r="O84" s="17"/>
      <c r="P84" s="17"/>
      <c r="Q84" s="17"/>
      <c r="R84" s="17"/>
      <c r="S84" s="17"/>
      <c r="T84" s="17"/>
      <c r="U84" s="17"/>
      <c r="V84" s="17"/>
      <c r="W84" s="17"/>
      <c r="X84" s="17"/>
      <c r="Y84" s="17"/>
      <c r="Z84" s="17"/>
      <c r="AA84" s="17"/>
      <c r="AB84" s="17"/>
      <c r="AC84" s="17"/>
      <c r="AD84" s="17"/>
      <c r="AE84" s="17"/>
      <c r="AF84" s="17"/>
      <c r="AG84" s="17"/>
      <c r="AH84" s="17"/>
      <c r="AI84" s="17"/>
      <c r="AJ84" s="17"/>
      <c r="AK84" s="17"/>
      <c r="AL84" s="17"/>
      <c r="AM84" s="17"/>
      <c r="AN84" s="17"/>
      <c r="AO84" s="17"/>
      <c r="AP84" s="17"/>
      <c r="AQ84" s="17"/>
    </row>
    <row r="85" spans="2:43" ht="15.95" hidden="1" customHeight="1" x14ac:dyDescent="0.25">
      <c r="B85" s="754"/>
      <c r="C85" s="17"/>
      <c r="D85" s="17"/>
      <c r="E85" s="17"/>
      <c r="F85" s="17"/>
      <c r="G85" s="17"/>
      <c r="H85" s="17"/>
      <c r="I85" s="17"/>
      <c r="J85" s="17"/>
      <c r="K85" s="17"/>
      <c r="L85" s="17"/>
      <c r="M85" s="17"/>
      <c r="N85" s="17"/>
      <c r="O85" s="17"/>
      <c r="P85" s="17"/>
      <c r="Q85" s="17"/>
      <c r="R85" s="17"/>
      <c r="S85" s="17"/>
      <c r="T85" s="17"/>
      <c r="U85" s="17"/>
      <c r="V85" s="17"/>
      <c r="W85" s="17"/>
      <c r="X85" s="17"/>
      <c r="Y85" s="17"/>
      <c r="Z85" s="17"/>
      <c r="AA85" s="17"/>
      <c r="AB85" s="17"/>
      <c r="AC85" s="17"/>
      <c r="AD85" s="17"/>
      <c r="AE85" s="17"/>
      <c r="AF85" s="17"/>
      <c r="AG85" s="17"/>
      <c r="AH85" s="17"/>
      <c r="AI85" s="17"/>
      <c r="AJ85" s="17"/>
      <c r="AK85" s="17"/>
      <c r="AL85" s="17"/>
      <c r="AM85" s="17"/>
      <c r="AN85" s="17"/>
      <c r="AO85" s="17"/>
      <c r="AP85" s="17"/>
      <c r="AQ85" s="17"/>
    </row>
    <row r="86" spans="2:43" ht="15.95" hidden="1" customHeight="1" x14ac:dyDescent="0.25">
      <c r="B86" s="754">
        <v>36</v>
      </c>
      <c r="C86" s="17"/>
      <c r="D86" s="17"/>
      <c r="E86" s="17"/>
      <c r="F86" s="17"/>
      <c r="G86" s="17"/>
      <c r="H86" s="17"/>
      <c r="I86" s="17"/>
      <c r="J86" s="17"/>
      <c r="K86" s="17"/>
      <c r="L86" s="17"/>
      <c r="M86" s="17"/>
      <c r="N86" s="17"/>
      <c r="O86" s="17"/>
      <c r="P86" s="17"/>
      <c r="Q86" s="17"/>
      <c r="R86" s="17"/>
      <c r="S86" s="17"/>
      <c r="T86" s="17"/>
      <c r="U86" s="17"/>
      <c r="V86" s="17"/>
      <c r="W86" s="17"/>
      <c r="X86" s="17"/>
      <c r="Y86" s="17"/>
      <c r="Z86" s="17"/>
      <c r="AA86" s="17"/>
      <c r="AB86" s="17"/>
      <c r="AC86" s="17"/>
      <c r="AD86" s="17"/>
      <c r="AE86" s="17"/>
      <c r="AF86" s="17"/>
      <c r="AG86" s="17"/>
      <c r="AH86" s="17"/>
      <c r="AI86" s="17"/>
      <c r="AJ86" s="17"/>
      <c r="AK86" s="17"/>
      <c r="AL86" s="17"/>
      <c r="AM86" s="17"/>
      <c r="AN86" s="17"/>
      <c r="AO86" s="17"/>
      <c r="AP86" s="17"/>
      <c r="AQ86" s="17"/>
    </row>
    <row r="87" spans="2:43" ht="15.95" hidden="1" customHeight="1" x14ac:dyDescent="0.25">
      <c r="B87" s="754"/>
      <c r="C87" s="17"/>
      <c r="D87" s="17"/>
      <c r="E87" s="17"/>
      <c r="F87" s="17"/>
      <c r="G87" s="17"/>
      <c r="H87" s="17"/>
      <c r="I87" s="17"/>
      <c r="J87" s="17"/>
      <c r="K87" s="17"/>
      <c r="L87" s="17"/>
      <c r="M87" s="17"/>
      <c r="N87" s="17"/>
      <c r="O87" s="17"/>
      <c r="P87" s="17"/>
      <c r="Q87" s="17"/>
      <c r="R87" s="17"/>
      <c r="S87" s="17"/>
      <c r="T87" s="17"/>
      <c r="U87" s="17"/>
      <c r="V87" s="17"/>
      <c r="W87" s="17"/>
      <c r="X87" s="17"/>
      <c r="Y87" s="17"/>
      <c r="Z87" s="17"/>
      <c r="AA87" s="17"/>
      <c r="AB87" s="17"/>
      <c r="AC87" s="17"/>
      <c r="AD87" s="17"/>
      <c r="AE87" s="17"/>
      <c r="AF87" s="17"/>
      <c r="AG87" s="17"/>
      <c r="AH87" s="17"/>
      <c r="AI87" s="17"/>
      <c r="AJ87" s="17"/>
      <c r="AK87" s="17"/>
      <c r="AL87" s="17"/>
      <c r="AM87" s="17"/>
      <c r="AN87" s="17"/>
      <c r="AO87" s="17"/>
      <c r="AP87" s="17"/>
      <c r="AQ87" s="17"/>
    </row>
    <row r="88" spans="2:43" ht="15.95" hidden="1" customHeight="1" x14ac:dyDescent="0.25">
      <c r="B88" s="754">
        <v>37</v>
      </c>
      <c r="C88" s="17"/>
      <c r="D88" s="17"/>
      <c r="E88" s="17"/>
      <c r="F88" s="17"/>
      <c r="G88" s="17"/>
      <c r="H88" s="17"/>
      <c r="I88" s="17"/>
      <c r="J88" s="17"/>
      <c r="K88" s="17"/>
      <c r="L88" s="17"/>
      <c r="M88" s="17"/>
      <c r="N88" s="17"/>
      <c r="O88" s="17"/>
      <c r="P88" s="17"/>
      <c r="Q88" s="17"/>
      <c r="R88" s="17"/>
      <c r="S88" s="17"/>
      <c r="T88" s="17"/>
      <c r="U88" s="17"/>
      <c r="V88" s="17"/>
      <c r="W88" s="17"/>
      <c r="X88" s="17"/>
      <c r="Y88" s="17"/>
      <c r="Z88" s="17"/>
      <c r="AA88" s="17"/>
      <c r="AB88" s="17"/>
      <c r="AC88" s="17"/>
      <c r="AD88" s="17"/>
      <c r="AE88" s="17"/>
      <c r="AF88" s="17"/>
      <c r="AG88" s="17"/>
      <c r="AH88" s="17"/>
      <c r="AI88" s="17"/>
      <c r="AJ88" s="17"/>
      <c r="AK88" s="17"/>
      <c r="AL88" s="17"/>
      <c r="AM88" s="17"/>
      <c r="AN88" s="17"/>
      <c r="AO88" s="17"/>
      <c r="AP88" s="17"/>
      <c r="AQ88" s="17"/>
    </row>
    <row r="89" spans="2:43" ht="15.95" hidden="1" customHeight="1" x14ac:dyDescent="0.25">
      <c r="B89" s="754"/>
      <c r="C89" s="17"/>
      <c r="D89" s="17"/>
      <c r="E89" s="17"/>
      <c r="F89" s="17"/>
      <c r="G89" s="17"/>
      <c r="H89" s="17"/>
      <c r="I89" s="17"/>
      <c r="J89" s="17"/>
      <c r="K89" s="17"/>
      <c r="L89" s="17"/>
      <c r="M89" s="17"/>
      <c r="N89" s="17"/>
      <c r="O89" s="17"/>
      <c r="P89" s="17"/>
      <c r="Q89" s="17"/>
      <c r="R89" s="17"/>
      <c r="S89" s="17"/>
      <c r="T89" s="17"/>
      <c r="U89" s="17"/>
      <c r="V89" s="17"/>
      <c r="W89" s="17"/>
      <c r="X89" s="17"/>
      <c r="Y89" s="17"/>
      <c r="Z89" s="17"/>
      <c r="AA89" s="17"/>
      <c r="AB89" s="17"/>
      <c r="AC89" s="17"/>
      <c r="AD89" s="17"/>
      <c r="AE89" s="17"/>
      <c r="AF89" s="17"/>
      <c r="AG89" s="17"/>
      <c r="AH89" s="17"/>
      <c r="AI89" s="17"/>
      <c r="AJ89" s="17"/>
      <c r="AK89" s="17"/>
      <c r="AL89" s="17"/>
      <c r="AM89" s="17"/>
      <c r="AN89" s="17"/>
      <c r="AO89" s="17"/>
      <c r="AP89" s="17"/>
      <c r="AQ89" s="17"/>
    </row>
    <row r="90" spans="2:43" ht="15.95" hidden="1" customHeight="1" x14ac:dyDescent="0.25">
      <c r="B90" s="754">
        <v>38</v>
      </c>
      <c r="C90" s="17"/>
      <c r="D90" s="17"/>
      <c r="E90" s="17"/>
      <c r="F90" s="17"/>
      <c r="G90" s="17"/>
      <c r="H90" s="17"/>
      <c r="I90" s="17"/>
      <c r="J90" s="17"/>
      <c r="K90" s="17"/>
      <c r="L90" s="17"/>
      <c r="M90" s="17"/>
      <c r="N90" s="17"/>
      <c r="O90" s="17"/>
      <c r="P90" s="17"/>
      <c r="Q90" s="17"/>
      <c r="R90" s="17"/>
      <c r="S90" s="17"/>
      <c r="T90" s="17"/>
      <c r="U90" s="17"/>
      <c r="V90" s="17"/>
      <c r="W90" s="17"/>
      <c r="X90" s="17"/>
      <c r="Y90" s="17"/>
      <c r="Z90" s="17"/>
      <c r="AA90" s="17"/>
      <c r="AB90" s="17"/>
      <c r="AC90" s="17"/>
      <c r="AD90" s="17"/>
      <c r="AE90" s="17"/>
      <c r="AF90" s="17"/>
      <c r="AG90" s="17"/>
      <c r="AH90" s="17"/>
      <c r="AI90" s="17"/>
      <c r="AJ90" s="17"/>
      <c r="AK90" s="17"/>
      <c r="AL90" s="17"/>
      <c r="AM90" s="17"/>
      <c r="AN90" s="17"/>
      <c r="AO90" s="17"/>
      <c r="AP90" s="17"/>
      <c r="AQ90" s="17"/>
    </row>
    <row r="91" spans="2:43" ht="15.95" hidden="1" customHeight="1" x14ac:dyDescent="0.25">
      <c r="B91" s="754"/>
      <c r="C91" s="17"/>
      <c r="D91" s="17"/>
      <c r="E91" s="17"/>
      <c r="F91" s="17"/>
      <c r="G91" s="17"/>
      <c r="H91" s="17"/>
      <c r="I91" s="17"/>
      <c r="J91" s="17"/>
      <c r="K91" s="17"/>
      <c r="L91" s="17"/>
      <c r="M91" s="17"/>
      <c r="N91" s="17"/>
      <c r="O91" s="17"/>
      <c r="P91" s="17"/>
      <c r="Q91" s="17"/>
      <c r="R91" s="17"/>
      <c r="S91" s="17"/>
      <c r="T91" s="17"/>
      <c r="U91" s="17"/>
      <c r="V91" s="17"/>
      <c r="W91" s="17"/>
      <c r="X91" s="17"/>
      <c r="Y91" s="17"/>
      <c r="Z91" s="17"/>
      <c r="AA91" s="17"/>
      <c r="AB91" s="17"/>
      <c r="AC91" s="17"/>
      <c r="AD91" s="17"/>
      <c r="AE91" s="17"/>
      <c r="AF91" s="17"/>
      <c r="AG91" s="17"/>
      <c r="AH91" s="17"/>
      <c r="AI91" s="17"/>
      <c r="AJ91" s="17"/>
      <c r="AK91" s="17"/>
      <c r="AL91" s="17"/>
      <c r="AM91" s="17"/>
      <c r="AN91" s="17"/>
      <c r="AO91" s="17"/>
      <c r="AP91" s="17"/>
      <c r="AQ91" s="17"/>
    </row>
    <row r="92" spans="2:43" ht="15.95" hidden="1" customHeight="1" x14ac:dyDescent="0.25">
      <c r="B92" s="754">
        <v>39</v>
      </c>
      <c r="C92" s="17"/>
      <c r="D92" s="17"/>
      <c r="E92" s="17"/>
      <c r="F92" s="17"/>
      <c r="G92" s="17"/>
      <c r="H92" s="17"/>
      <c r="I92" s="17"/>
      <c r="J92" s="17"/>
      <c r="K92" s="17"/>
      <c r="L92" s="17"/>
      <c r="M92" s="17"/>
      <c r="N92" s="17"/>
      <c r="O92" s="17"/>
      <c r="P92" s="17"/>
      <c r="Q92" s="17"/>
      <c r="R92" s="17"/>
      <c r="S92" s="17"/>
      <c r="T92" s="17"/>
      <c r="U92" s="17"/>
      <c r="V92" s="17"/>
      <c r="W92" s="17"/>
      <c r="X92" s="17"/>
      <c r="Y92" s="17"/>
      <c r="Z92" s="17"/>
      <c r="AA92" s="17"/>
      <c r="AB92" s="17"/>
      <c r="AC92" s="17"/>
      <c r="AD92" s="17"/>
      <c r="AE92" s="17"/>
      <c r="AF92" s="17"/>
      <c r="AG92" s="17"/>
      <c r="AH92" s="17"/>
      <c r="AI92" s="17"/>
      <c r="AJ92" s="17"/>
      <c r="AK92" s="17"/>
      <c r="AL92" s="17"/>
      <c r="AM92" s="17"/>
      <c r="AN92" s="17"/>
      <c r="AO92" s="17"/>
      <c r="AP92" s="17"/>
      <c r="AQ92" s="17"/>
    </row>
    <row r="93" spans="2:43" ht="15.95" hidden="1" customHeight="1" x14ac:dyDescent="0.25">
      <c r="B93" s="754"/>
      <c r="C93" s="17"/>
      <c r="D93" s="17"/>
      <c r="E93" s="17"/>
      <c r="F93" s="17"/>
      <c r="G93" s="17"/>
      <c r="H93" s="17"/>
      <c r="I93" s="17"/>
      <c r="J93" s="17"/>
      <c r="K93" s="17"/>
      <c r="L93" s="17"/>
      <c r="M93" s="17"/>
      <c r="N93" s="17"/>
      <c r="O93" s="17"/>
      <c r="P93" s="17"/>
      <c r="Q93" s="17"/>
      <c r="R93" s="17"/>
      <c r="S93" s="17"/>
      <c r="T93" s="17"/>
      <c r="U93" s="17"/>
      <c r="V93" s="17"/>
      <c r="W93" s="17"/>
      <c r="X93" s="17"/>
      <c r="Y93" s="17"/>
      <c r="Z93" s="17"/>
      <c r="AA93" s="17"/>
      <c r="AB93" s="17"/>
      <c r="AC93" s="17"/>
      <c r="AD93" s="17"/>
      <c r="AE93" s="17"/>
      <c r="AF93" s="17"/>
      <c r="AG93" s="17"/>
      <c r="AH93" s="17"/>
      <c r="AI93" s="17"/>
      <c r="AJ93" s="17"/>
      <c r="AK93" s="17"/>
      <c r="AL93" s="17"/>
      <c r="AM93" s="17"/>
      <c r="AN93" s="17"/>
      <c r="AO93" s="17"/>
      <c r="AP93" s="17"/>
      <c r="AQ93" s="17"/>
    </row>
    <row r="94" spans="2:43" ht="15.95" hidden="1" customHeight="1" x14ac:dyDescent="0.25">
      <c r="B94" s="754">
        <v>40</v>
      </c>
      <c r="C94" s="17"/>
      <c r="D94" s="17"/>
      <c r="E94" s="17"/>
      <c r="F94" s="17"/>
      <c r="G94" s="17"/>
      <c r="H94" s="17"/>
      <c r="I94" s="17"/>
      <c r="J94" s="17"/>
      <c r="K94" s="17"/>
      <c r="L94" s="17"/>
      <c r="M94" s="17"/>
      <c r="N94" s="17"/>
      <c r="O94" s="17"/>
      <c r="P94" s="17"/>
      <c r="Q94" s="17"/>
      <c r="R94" s="17"/>
      <c r="S94" s="17"/>
      <c r="T94" s="17"/>
      <c r="U94" s="17"/>
      <c r="V94" s="17"/>
      <c r="W94" s="17"/>
      <c r="X94" s="17"/>
      <c r="Y94" s="17"/>
      <c r="Z94" s="17"/>
      <c r="AA94" s="17"/>
      <c r="AB94" s="17"/>
      <c r="AC94" s="17"/>
      <c r="AD94" s="17"/>
      <c r="AE94" s="17"/>
      <c r="AF94" s="17"/>
      <c r="AG94" s="17"/>
      <c r="AH94" s="17"/>
      <c r="AI94" s="17"/>
      <c r="AJ94" s="17"/>
      <c r="AK94" s="17"/>
      <c r="AL94" s="17"/>
      <c r="AM94" s="17"/>
      <c r="AN94" s="17"/>
      <c r="AO94" s="17"/>
      <c r="AP94" s="17"/>
      <c r="AQ94" s="17"/>
    </row>
    <row r="95" spans="2:43" ht="15.95" hidden="1" customHeight="1" x14ac:dyDescent="0.25">
      <c r="B95" s="754"/>
      <c r="C95" s="17"/>
      <c r="D95" s="17"/>
      <c r="E95" s="17"/>
      <c r="F95" s="17"/>
      <c r="G95" s="17"/>
      <c r="H95" s="17"/>
      <c r="I95" s="17"/>
      <c r="J95" s="17"/>
      <c r="K95" s="17"/>
      <c r="L95" s="17"/>
      <c r="M95" s="17"/>
      <c r="N95" s="17"/>
      <c r="O95" s="17"/>
      <c r="P95" s="17"/>
      <c r="Q95" s="17"/>
      <c r="R95" s="17"/>
      <c r="S95" s="17"/>
      <c r="T95" s="17"/>
      <c r="U95" s="17"/>
      <c r="V95" s="17"/>
      <c r="W95" s="17"/>
      <c r="X95" s="17"/>
      <c r="Y95" s="17"/>
      <c r="Z95" s="17"/>
      <c r="AA95" s="17"/>
      <c r="AB95" s="17"/>
      <c r="AC95" s="17"/>
      <c r="AD95" s="17"/>
      <c r="AE95" s="17"/>
      <c r="AF95" s="17"/>
      <c r="AG95" s="17"/>
      <c r="AH95" s="17"/>
      <c r="AI95" s="17"/>
      <c r="AJ95" s="17"/>
      <c r="AK95" s="17"/>
      <c r="AL95" s="17"/>
      <c r="AM95" s="17"/>
      <c r="AN95" s="17"/>
      <c r="AO95" s="17"/>
      <c r="AP95" s="17"/>
      <c r="AQ95" s="17"/>
    </row>
    <row r="96" spans="2:43" ht="15.95" hidden="1" customHeight="1" x14ac:dyDescent="0.25">
      <c r="B96" s="754">
        <v>41</v>
      </c>
      <c r="C96" s="17"/>
      <c r="D96" s="17"/>
      <c r="E96" s="17"/>
      <c r="F96" s="17"/>
      <c r="G96" s="17"/>
      <c r="H96" s="17"/>
      <c r="I96" s="17"/>
      <c r="J96" s="17"/>
      <c r="K96" s="17"/>
      <c r="L96" s="17"/>
      <c r="M96" s="17"/>
      <c r="N96" s="17"/>
      <c r="O96" s="17"/>
      <c r="P96" s="17"/>
      <c r="Q96" s="17"/>
      <c r="R96" s="17"/>
      <c r="S96" s="17"/>
      <c r="T96" s="17"/>
      <c r="U96" s="17"/>
      <c r="V96" s="17"/>
      <c r="W96" s="17"/>
      <c r="X96" s="17"/>
      <c r="Y96" s="17"/>
      <c r="Z96" s="17"/>
      <c r="AA96" s="17"/>
      <c r="AB96" s="17"/>
      <c r="AC96" s="17"/>
      <c r="AD96" s="17"/>
      <c r="AE96" s="17"/>
      <c r="AF96" s="17"/>
      <c r="AG96" s="17"/>
      <c r="AH96" s="17"/>
      <c r="AI96" s="17"/>
      <c r="AJ96" s="17"/>
      <c r="AK96" s="17"/>
      <c r="AL96" s="17"/>
      <c r="AM96" s="17"/>
      <c r="AN96" s="17"/>
      <c r="AO96" s="17"/>
      <c r="AP96" s="17"/>
      <c r="AQ96" s="17"/>
    </row>
    <row r="97" spans="2:43" ht="15.95" hidden="1" customHeight="1" x14ac:dyDescent="0.25">
      <c r="B97" s="754"/>
      <c r="C97" s="17"/>
      <c r="D97" s="17"/>
      <c r="E97" s="17"/>
      <c r="F97" s="17"/>
      <c r="G97" s="17"/>
      <c r="H97" s="17"/>
      <c r="I97" s="17"/>
      <c r="J97" s="17"/>
      <c r="K97" s="17"/>
      <c r="L97" s="17"/>
      <c r="M97" s="17"/>
      <c r="N97" s="17"/>
      <c r="O97" s="17"/>
      <c r="P97" s="17"/>
      <c r="Q97" s="17"/>
      <c r="R97" s="17"/>
      <c r="S97" s="17"/>
      <c r="T97" s="17"/>
      <c r="U97" s="17"/>
      <c r="V97" s="17"/>
      <c r="W97" s="17"/>
      <c r="X97" s="17"/>
      <c r="Y97" s="17"/>
      <c r="Z97" s="17"/>
      <c r="AA97" s="17"/>
      <c r="AB97" s="17"/>
      <c r="AC97" s="17"/>
      <c r="AD97" s="17"/>
      <c r="AE97" s="17"/>
      <c r="AF97" s="17"/>
      <c r="AG97" s="17"/>
      <c r="AH97" s="17"/>
      <c r="AI97" s="17"/>
      <c r="AJ97" s="17"/>
      <c r="AK97" s="17"/>
      <c r="AL97" s="17"/>
      <c r="AM97" s="17"/>
      <c r="AN97" s="17"/>
      <c r="AO97" s="17"/>
      <c r="AP97" s="17"/>
      <c r="AQ97" s="17"/>
    </row>
    <row r="98" spans="2:43" ht="15.95" hidden="1" customHeight="1" x14ac:dyDescent="0.25">
      <c r="B98" s="754">
        <v>42</v>
      </c>
      <c r="C98" s="17"/>
      <c r="D98" s="17"/>
      <c r="E98" s="17"/>
      <c r="F98" s="17"/>
      <c r="G98" s="17"/>
      <c r="H98" s="17"/>
      <c r="I98" s="17"/>
      <c r="J98" s="17"/>
      <c r="K98" s="17"/>
      <c r="L98" s="17"/>
      <c r="M98" s="17"/>
      <c r="N98" s="17"/>
      <c r="O98" s="17"/>
      <c r="P98" s="17"/>
      <c r="Q98" s="17"/>
      <c r="R98" s="17"/>
      <c r="S98" s="17"/>
      <c r="T98" s="17"/>
      <c r="U98" s="17"/>
      <c r="V98" s="17"/>
      <c r="W98" s="17"/>
      <c r="X98" s="17"/>
      <c r="Y98" s="17"/>
      <c r="Z98" s="17"/>
      <c r="AA98" s="17"/>
      <c r="AB98" s="17"/>
      <c r="AC98" s="17"/>
      <c r="AD98" s="17"/>
      <c r="AE98" s="17"/>
      <c r="AF98" s="17"/>
      <c r="AG98" s="17"/>
      <c r="AH98" s="17"/>
      <c r="AI98" s="17"/>
      <c r="AJ98" s="17"/>
      <c r="AK98" s="17"/>
      <c r="AL98" s="17"/>
      <c r="AM98" s="17"/>
      <c r="AN98" s="17"/>
      <c r="AO98" s="17"/>
      <c r="AP98" s="17"/>
      <c r="AQ98" s="17"/>
    </row>
    <row r="99" spans="2:43" ht="15.95" hidden="1" customHeight="1" x14ac:dyDescent="0.25">
      <c r="B99" s="754"/>
      <c r="C99" s="17"/>
      <c r="D99" s="17"/>
      <c r="E99" s="17"/>
      <c r="F99" s="17"/>
      <c r="G99" s="17"/>
      <c r="H99" s="17"/>
      <c r="I99" s="17"/>
      <c r="J99" s="17"/>
      <c r="K99" s="17"/>
      <c r="L99" s="17"/>
      <c r="M99" s="17"/>
      <c r="N99" s="17"/>
      <c r="O99" s="17"/>
      <c r="P99" s="17"/>
      <c r="Q99" s="17"/>
      <c r="R99" s="17"/>
      <c r="S99" s="17"/>
      <c r="T99" s="17"/>
      <c r="U99" s="17"/>
      <c r="V99" s="17"/>
      <c r="W99" s="17"/>
      <c r="X99" s="17"/>
      <c r="Y99" s="17"/>
      <c r="Z99" s="17"/>
      <c r="AA99" s="17"/>
      <c r="AB99" s="17"/>
      <c r="AC99" s="17"/>
      <c r="AD99" s="17"/>
      <c r="AE99" s="17"/>
      <c r="AF99" s="17"/>
      <c r="AG99" s="17"/>
      <c r="AH99" s="17"/>
      <c r="AI99" s="17"/>
      <c r="AJ99" s="17"/>
      <c r="AK99" s="17"/>
      <c r="AL99" s="17"/>
      <c r="AM99" s="17"/>
      <c r="AN99" s="17"/>
      <c r="AO99" s="17"/>
      <c r="AP99" s="17"/>
      <c r="AQ99" s="17"/>
    </row>
    <row r="100" spans="2:43" ht="15.95" hidden="1" customHeight="1" x14ac:dyDescent="0.25">
      <c r="B100" s="754">
        <v>43</v>
      </c>
      <c r="C100" s="17"/>
      <c r="D100" s="17"/>
      <c r="E100" s="17"/>
      <c r="F100" s="17"/>
      <c r="G100" s="17"/>
      <c r="H100" s="17"/>
      <c r="I100" s="17"/>
      <c r="J100" s="17"/>
      <c r="K100" s="17"/>
      <c r="L100" s="17"/>
      <c r="M100" s="17"/>
      <c r="N100" s="17"/>
      <c r="O100" s="17"/>
      <c r="P100" s="17"/>
      <c r="Q100" s="17"/>
      <c r="R100" s="17"/>
      <c r="S100" s="17"/>
      <c r="T100" s="17"/>
      <c r="U100" s="17"/>
      <c r="V100" s="17"/>
      <c r="W100" s="17"/>
      <c r="X100" s="17"/>
      <c r="Y100" s="17"/>
      <c r="Z100" s="17"/>
      <c r="AA100" s="17"/>
      <c r="AB100" s="17"/>
      <c r="AC100" s="17"/>
      <c r="AD100" s="17"/>
      <c r="AE100" s="17"/>
      <c r="AF100" s="17"/>
      <c r="AG100" s="17"/>
      <c r="AH100" s="17"/>
      <c r="AI100" s="17"/>
      <c r="AJ100" s="17"/>
      <c r="AK100" s="17"/>
      <c r="AL100" s="17"/>
      <c r="AM100" s="17"/>
      <c r="AN100" s="17"/>
      <c r="AO100" s="17"/>
      <c r="AP100" s="17"/>
      <c r="AQ100" s="17"/>
    </row>
    <row r="101" spans="2:43" ht="15.95" hidden="1" customHeight="1" x14ac:dyDescent="0.25">
      <c r="B101" s="754"/>
      <c r="C101" s="17"/>
      <c r="D101" s="17"/>
      <c r="E101" s="17"/>
      <c r="F101" s="17"/>
      <c r="G101" s="17"/>
      <c r="H101" s="17"/>
      <c r="I101" s="17"/>
      <c r="J101" s="17"/>
      <c r="K101" s="17"/>
      <c r="L101" s="17"/>
      <c r="M101" s="17"/>
      <c r="N101" s="17"/>
      <c r="O101" s="17"/>
      <c r="P101" s="17"/>
      <c r="Q101" s="17"/>
      <c r="R101" s="17"/>
      <c r="S101" s="17"/>
      <c r="T101" s="17"/>
      <c r="U101" s="17"/>
      <c r="V101" s="17"/>
      <c r="W101" s="17"/>
      <c r="X101" s="17"/>
      <c r="Y101" s="17"/>
      <c r="Z101" s="17"/>
      <c r="AA101" s="17"/>
      <c r="AB101" s="17"/>
      <c r="AC101" s="17"/>
      <c r="AD101" s="17"/>
      <c r="AE101" s="17"/>
      <c r="AF101" s="17"/>
      <c r="AG101" s="17"/>
      <c r="AH101" s="17"/>
      <c r="AI101" s="17"/>
      <c r="AJ101" s="17"/>
      <c r="AK101" s="17"/>
      <c r="AL101" s="17"/>
      <c r="AM101" s="17"/>
      <c r="AN101" s="17"/>
      <c r="AO101" s="17"/>
      <c r="AP101" s="17"/>
      <c r="AQ101" s="17"/>
    </row>
    <row r="102" spans="2:43" ht="15.95" hidden="1" customHeight="1" x14ac:dyDescent="0.25">
      <c r="B102" s="754">
        <v>44</v>
      </c>
      <c r="C102" s="17"/>
      <c r="D102" s="17"/>
      <c r="E102" s="17"/>
      <c r="F102" s="17"/>
      <c r="G102" s="17"/>
      <c r="H102" s="17"/>
      <c r="I102" s="17"/>
      <c r="J102" s="17"/>
      <c r="K102" s="17"/>
      <c r="L102" s="17"/>
      <c r="M102" s="17"/>
      <c r="N102" s="17"/>
      <c r="O102" s="17"/>
      <c r="P102" s="17"/>
      <c r="Q102" s="17"/>
      <c r="R102" s="17"/>
      <c r="S102" s="17"/>
      <c r="T102" s="17"/>
      <c r="U102" s="17"/>
      <c r="V102" s="17"/>
      <c r="W102" s="17"/>
      <c r="X102" s="17"/>
      <c r="Y102" s="17"/>
      <c r="Z102" s="17"/>
      <c r="AA102" s="17"/>
      <c r="AB102" s="17"/>
      <c r="AC102" s="17"/>
      <c r="AD102" s="17"/>
      <c r="AE102" s="17"/>
      <c r="AF102" s="17"/>
      <c r="AG102" s="17"/>
      <c r="AH102" s="17"/>
      <c r="AI102" s="17"/>
      <c r="AJ102" s="17"/>
      <c r="AK102" s="17"/>
      <c r="AL102" s="17"/>
      <c r="AM102" s="17"/>
      <c r="AN102" s="17"/>
      <c r="AO102" s="17"/>
      <c r="AP102" s="17"/>
      <c r="AQ102" s="17"/>
    </row>
    <row r="103" spans="2:43" ht="15.95" hidden="1" customHeight="1" x14ac:dyDescent="0.25">
      <c r="B103" s="754"/>
      <c r="C103" s="17"/>
      <c r="D103" s="17"/>
      <c r="E103" s="17"/>
      <c r="F103" s="17"/>
      <c r="G103" s="17"/>
      <c r="H103" s="17"/>
      <c r="I103" s="17"/>
      <c r="J103" s="17"/>
      <c r="K103" s="17"/>
      <c r="L103" s="17"/>
      <c r="M103" s="17"/>
      <c r="N103" s="17"/>
      <c r="O103" s="17"/>
      <c r="P103" s="17"/>
      <c r="Q103" s="17"/>
      <c r="R103" s="17"/>
      <c r="S103" s="17"/>
      <c r="T103" s="17"/>
      <c r="U103" s="17"/>
      <c r="V103" s="17"/>
      <c r="W103" s="17"/>
      <c r="X103" s="17"/>
      <c r="Y103" s="17"/>
      <c r="Z103" s="17"/>
      <c r="AA103" s="17"/>
      <c r="AB103" s="17"/>
      <c r="AC103" s="17"/>
      <c r="AD103" s="17"/>
      <c r="AE103" s="17"/>
      <c r="AF103" s="17"/>
      <c r="AG103" s="17"/>
      <c r="AH103" s="17"/>
      <c r="AI103" s="17"/>
      <c r="AJ103" s="17"/>
      <c r="AK103" s="17"/>
      <c r="AL103" s="17"/>
      <c r="AM103" s="17"/>
      <c r="AN103" s="17"/>
      <c r="AO103" s="17"/>
      <c r="AP103" s="17"/>
      <c r="AQ103" s="17"/>
    </row>
    <row r="104" spans="2:43" ht="15.95" hidden="1" customHeight="1" x14ac:dyDescent="0.25">
      <c r="B104" s="754">
        <v>45</v>
      </c>
      <c r="C104" s="17"/>
      <c r="D104" s="17"/>
      <c r="E104" s="17"/>
      <c r="F104" s="17"/>
      <c r="G104" s="17"/>
      <c r="H104" s="17"/>
      <c r="I104" s="17"/>
      <c r="J104" s="17"/>
      <c r="K104" s="17"/>
      <c r="L104" s="17"/>
      <c r="M104" s="17"/>
      <c r="N104" s="17"/>
      <c r="O104" s="17"/>
      <c r="P104" s="17"/>
      <c r="Q104" s="17"/>
      <c r="R104" s="17"/>
      <c r="S104" s="17"/>
      <c r="T104" s="17"/>
      <c r="U104" s="17"/>
      <c r="V104" s="17"/>
      <c r="W104" s="17"/>
      <c r="X104" s="17"/>
      <c r="Y104" s="17"/>
      <c r="Z104" s="17"/>
      <c r="AA104" s="17"/>
      <c r="AB104" s="17"/>
      <c r="AC104" s="17"/>
      <c r="AD104" s="17"/>
      <c r="AE104" s="17"/>
      <c r="AF104" s="17"/>
      <c r="AG104" s="17"/>
      <c r="AH104" s="17"/>
      <c r="AI104" s="17"/>
      <c r="AJ104" s="17"/>
      <c r="AK104" s="17"/>
      <c r="AL104" s="17"/>
      <c r="AM104" s="17"/>
      <c r="AN104" s="17"/>
      <c r="AO104" s="17"/>
      <c r="AP104" s="17"/>
      <c r="AQ104" s="17"/>
    </row>
    <row r="105" spans="2:43" ht="15.95" hidden="1" customHeight="1" x14ac:dyDescent="0.25">
      <c r="B105" s="754"/>
      <c r="C105" s="17"/>
      <c r="D105" s="17"/>
      <c r="E105" s="17"/>
      <c r="F105" s="17"/>
      <c r="G105" s="17"/>
      <c r="H105" s="17"/>
      <c r="I105" s="17"/>
      <c r="J105" s="17"/>
      <c r="K105" s="17"/>
      <c r="L105" s="17"/>
      <c r="M105" s="17"/>
      <c r="N105" s="17"/>
      <c r="O105" s="17"/>
      <c r="P105" s="17"/>
      <c r="Q105" s="17"/>
      <c r="R105" s="17"/>
      <c r="S105" s="17"/>
      <c r="T105" s="17"/>
      <c r="U105" s="17"/>
      <c r="V105" s="17"/>
      <c r="W105" s="17"/>
      <c r="X105" s="17"/>
      <c r="Y105" s="17"/>
      <c r="Z105" s="17"/>
      <c r="AA105" s="17"/>
      <c r="AB105" s="17"/>
      <c r="AC105" s="17"/>
      <c r="AD105" s="17"/>
      <c r="AE105" s="17"/>
      <c r="AF105" s="17"/>
      <c r="AG105" s="17"/>
      <c r="AH105" s="17"/>
      <c r="AI105" s="17"/>
      <c r="AJ105" s="17"/>
      <c r="AK105" s="17"/>
      <c r="AL105" s="17"/>
      <c r="AM105" s="17"/>
      <c r="AN105" s="17"/>
      <c r="AO105" s="17"/>
      <c r="AP105" s="17"/>
      <c r="AQ105" s="17"/>
    </row>
    <row r="106" spans="2:43" ht="15.95" hidden="1" customHeight="1" x14ac:dyDescent="0.25">
      <c r="B106" s="754">
        <v>46</v>
      </c>
      <c r="C106" s="17"/>
      <c r="D106" s="17"/>
      <c r="E106" s="17"/>
      <c r="F106" s="17"/>
      <c r="G106" s="17"/>
      <c r="H106" s="17"/>
      <c r="I106" s="17"/>
      <c r="J106" s="17"/>
      <c r="K106" s="17"/>
      <c r="L106" s="17"/>
      <c r="M106" s="17"/>
      <c r="N106" s="17"/>
      <c r="O106" s="17"/>
      <c r="P106" s="17"/>
      <c r="Q106" s="17"/>
      <c r="R106" s="17"/>
      <c r="S106" s="17"/>
      <c r="T106" s="17"/>
      <c r="U106" s="17"/>
      <c r="V106" s="17"/>
      <c r="W106" s="17"/>
      <c r="X106" s="17"/>
      <c r="Y106" s="17"/>
      <c r="Z106" s="17"/>
      <c r="AA106" s="17"/>
      <c r="AB106" s="17"/>
      <c r="AC106" s="17"/>
      <c r="AD106" s="17"/>
      <c r="AE106" s="17"/>
      <c r="AF106" s="17"/>
      <c r="AG106" s="17"/>
      <c r="AH106" s="17"/>
      <c r="AI106" s="17"/>
      <c r="AJ106" s="17"/>
      <c r="AK106" s="17"/>
      <c r="AL106" s="17"/>
      <c r="AM106" s="17"/>
      <c r="AN106" s="17"/>
      <c r="AO106" s="17"/>
      <c r="AP106" s="17"/>
      <c r="AQ106" s="17"/>
    </row>
    <row r="107" spans="2:43" ht="15.95" hidden="1" customHeight="1" x14ac:dyDescent="0.25">
      <c r="B107" s="754"/>
      <c r="C107" s="17"/>
      <c r="D107" s="17"/>
      <c r="E107" s="17"/>
      <c r="F107" s="17"/>
      <c r="G107" s="17"/>
      <c r="H107" s="17"/>
      <c r="I107" s="17"/>
      <c r="J107" s="17"/>
      <c r="K107" s="17"/>
      <c r="L107" s="17"/>
      <c r="M107" s="17"/>
      <c r="N107" s="17"/>
      <c r="O107" s="17"/>
      <c r="P107" s="17"/>
      <c r="Q107" s="17"/>
      <c r="R107" s="17"/>
      <c r="S107" s="17"/>
      <c r="T107" s="17"/>
      <c r="U107" s="17"/>
      <c r="V107" s="17"/>
      <c r="W107" s="17"/>
      <c r="X107" s="17"/>
      <c r="Y107" s="17"/>
      <c r="Z107" s="17"/>
      <c r="AA107" s="17"/>
      <c r="AB107" s="17"/>
      <c r="AC107" s="17"/>
      <c r="AD107" s="17"/>
      <c r="AE107" s="17"/>
      <c r="AF107" s="17"/>
      <c r="AG107" s="17"/>
      <c r="AH107" s="17"/>
      <c r="AI107" s="17"/>
      <c r="AJ107" s="17"/>
      <c r="AK107" s="17"/>
      <c r="AL107" s="17"/>
      <c r="AM107" s="17"/>
      <c r="AN107" s="17"/>
      <c r="AO107" s="17"/>
      <c r="AP107" s="17"/>
      <c r="AQ107" s="17"/>
    </row>
    <row r="108" spans="2:43" ht="15.95" hidden="1" customHeight="1" x14ac:dyDescent="0.25">
      <c r="B108" s="754">
        <v>47</v>
      </c>
      <c r="C108" s="17"/>
      <c r="D108" s="17"/>
      <c r="E108" s="17"/>
      <c r="F108" s="17"/>
      <c r="G108" s="17"/>
      <c r="H108" s="17"/>
      <c r="I108" s="17"/>
      <c r="J108" s="17"/>
      <c r="K108" s="17"/>
      <c r="L108" s="17"/>
      <c r="M108" s="17"/>
      <c r="N108" s="17"/>
      <c r="O108" s="17"/>
      <c r="P108" s="17"/>
      <c r="Q108" s="17"/>
      <c r="R108" s="17"/>
      <c r="S108" s="17"/>
      <c r="T108" s="17"/>
      <c r="U108" s="17"/>
      <c r="V108" s="17"/>
      <c r="W108" s="17"/>
      <c r="X108" s="17"/>
      <c r="Y108" s="17"/>
      <c r="Z108" s="17"/>
      <c r="AA108" s="17"/>
      <c r="AB108" s="17"/>
      <c r="AC108" s="17"/>
      <c r="AD108" s="17"/>
      <c r="AE108" s="17"/>
      <c r="AF108" s="17"/>
      <c r="AG108" s="17"/>
      <c r="AH108" s="17"/>
      <c r="AI108" s="17"/>
      <c r="AJ108" s="17"/>
      <c r="AK108" s="17"/>
      <c r="AL108" s="17"/>
      <c r="AM108" s="17"/>
      <c r="AN108" s="17"/>
      <c r="AO108" s="17"/>
      <c r="AP108" s="17"/>
      <c r="AQ108" s="17"/>
    </row>
    <row r="109" spans="2:43" ht="15.95" hidden="1" customHeight="1" x14ac:dyDescent="0.25">
      <c r="B109" s="754"/>
      <c r="C109" s="17"/>
      <c r="D109" s="17"/>
      <c r="E109" s="17"/>
      <c r="F109" s="17"/>
      <c r="G109" s="17"/>
      <c r="H109" s="17"/>
      <c r="I109" s="17"/>
      <c r="J109" s="17"/>
      <c r="K109" s="17"/>
      <c r="L109" s="17"/>
      <c r="M109" s="17"/>
      <c r="N109" s="17"/>
      <c r="O109" s="17"/>
      <c r="P109" s="17"/>
      <c r="Q109" s="17"/>
      <c r="R109" s="17"/>
      <c r="S109" s="17"/>
      <c r="T109" s="17"/>
      <c r="U109" s="17"/>
      <c r="V109" s="17"/>
      <c r="W109" s="17"/>
      <c r="X109" s="17"/>
      <c r="Y109" s="17"/>
      <c r="Z109" s="17"/>
      <c r="AA109" s="17"/>
      <c r="AB109" s="17"/>
      <c r="AC109" s="17"/>
      <c r="AD109" s="17"/>
      <c r="AE109" s="17"/>
      <c r="AF109" s="17"/>
      <c r="AG109" s="17"/>
      <c r="AH109" s="17"/>
      <c r="AI109" s="17"/>
      <c r="AJ109" s="17"/>
      <c r="AK109" s="17"/>
      <c r="AL109" s="17"/>
      <c r="AM109" s="17"/>
      <c r="AN109" s="17"/>
      <c r="AO109" s="17"/>
      <c r="AP109" s="17"/>
      <c r="AQ109" s="17"/>
    </row>
    <row r="110" spans="2:43" ht="15.95" hidden="1" customHeight="1" x14ac:dyDescent="0.25">
      <c r="B110" s="754">
        <v>48</v>
      </c>
      <c r="C110" s="17"/>
      <c r="D110" s="17"/>
      <c r="E110" s="17"/>
      <c r="F110" s="17"/>
      <c r="G110" s="17"/>
      <c r="H110" s="17"/>
      <c r="I110" s="17"/>
      <c r="J110" s="17"/>
      <c r="K110" s="17"/>
      <c r="L110" s="17"/>
      <c r="M110" s="17"/>
      <c r="N110" s="17"/>
      <c r="O110" s="17"/>
      <c r="P110" s="17"/>
      <c r="Q110" s="17"/>
      <c r="R110" s="17"/>
      <c r="S110" s="17"/>
      <c r="T110" s="17"/>
      <c r="U110" s="17"/>
      <c r="V110" s="17"/>
      <c r="W110" s="17"/>
      <c r="X110" s="17"/>
      <c r="Y110" s="17"/>
      <c r="Z110" s="17"/>
      <c r="AA110" s="17"/>
      <c r="AB110" s="17"/>
      <c r="AC110" s="17"/>
      <c r="AD110" s="17"/>
      <c r="AE110" s="17"/>
      <c r="AF110" s="17"/>
      <c r="AG110" s="17"/>
      <c r="AH110" s="17"/>
      <c r="AI110" s="17"/>
      <c r="AJ110" s="17"/>
      <c r="AK110" s="17"/>
      <c r="AL110" s="17"/>
      <c r="AM110" s="17"/>
      <c r="AN110" s="17"/>
      <c r="AO110" s="17"/>
      <c r="AP110" s="17"/>
      <c r="AQ110" s="17"/>
    </row>
    <row r="111" spans="2:43" ht="15.95" hidden="1" customHeight="1" x14ac:dyDescent="0.25">
      <c r="B111" s="754"/>
      <c r="C111" s="17"/>
      <c r="D111" s="17"/>
      <c r="E111" s="17"/>
      <c r="F111" s="17"/>
      <c r="G111" s="17"/>
      <c r="H111" s="17"/>
      <c r="I111" s="17"/>
      <c r="J111" s="17"/>
      <c r="K111" s="17"/>
      <c r="L111" s="17"/>
      <c r="M111" s="17"/>
      <c r="N111" s="17"/>
      <c r="O111" s="17"/>
      <c r="P111" s="17"/>
      <c r="Q111" s="17"/>
      <c r="R111" s="17"/>
      <c r="S111" s="17"/>
      <c r="T111" s="17"/>
      <c r="U111" s="17"/>
      <c r="V111" s="17"/>
      <c r="W111" s="17"/>
      <c r="X111" s="17"/>
      <c r="Y111" s="17"/>
      <c r="Z111" s="17"/>
      <c r="AA111" s="17"/>
      <c r="AB111" s="17"/>
      <c r="AC111" s="17"/>
      <c r="AD111" s="17"/>
      <c r="AE111" s="17"/>
      <c r="AF111" s="17"/>
      <c r="AG111" s="17"/>
      <c r="AH111" s="17"/>
      <c r="AI111" s="17"/>
      <c r="AJ111" s="17"/>
      <c r="AK111" s="17"/>
      <c r="AL111" s="17"/>
      <c r="AM111" s="17"/>
      <c r="AN111" s="17"/>
      <c r="AO111" s="17"/>
      <c r="AP111" s="17"/>
      <c r="AQ111" s="17"/>
    </row>
    <row r="112" spans="2:43" ht="15.95" hidden="1" customHeight="1" x14ac:dyDescent="0.25">
      <c r="B112" s="754">
        <v>49</v>
      </c>
      <c r="C112" s="17"/>
      <c r="D112" s="17"/>
      <c r="E112" s="17"/>
      <c r="F112" s="17"/>
      <c r="G112" s="17"/>
      <c r="H112" s="17"/>
      <c r="I112" s="17"/>
      <c r="J112" s="17"/>
      <c r="K112" s="17"/>
      <c r="L112" s="17"/>
      <c r="M112" s="17"/>
      <c r="N112" s="17"/>
      <c r="O112" s="17"/>
      <c r="P112" s="17"/>
      <c r="Q112" s="17"/>
      <c r="R112" s="17"/>
      <c r="S112" s="17"/>
      <c r="T112" s="17"/>
      <c r="U112" s="17"/>
      <c r="V112" s="17"/>
      <c r="W112" s="17"/>
      <c r="X112" s="17"/>
      <c r="Y112" s="17"/>
      <c r="Z112" s="17"/>
      <c r="AA112" s="17"/>
      <c r="AB112" s="17"/>
      <c r="AC112" s="17"/>
      <c r="AD112" s="17"/>
      <c r="AE112" s="17"/>
      <c r="AF112" s="17"/>
      <c r="AG112" s="17"/>
      <c r="AH112" s="17"/>
      <c r="AI112" s="17"/>
      <c r="AJ112" s="17"/>
      <c r="AK112" s="17"/>
      <c r="AL112" s="17"/>
      <c r="AM112" s="17"/>
      <c r="AN112" s="17"/>
      <c r="AO112" s="17"/>
      <c r="AP112" s="17"/>
      <c r="AQ112" s="17"/>
    </row>
    <row r="113" spans="2:43" ht="15.95" hidden="1" customHeight="1" x14ac:dyDescent="0.25">
      <c r="B113" s="754"/>
      <c r="C113" s="17"/>
      <c r="D113" s="17"/>
      <c r="E113" s="17"/>
      <c r="F113" s="17"/>
      <c r="G113" s="17"/>
      <c r="H113" s="17"/>
      <c r="I113" s="17"/>
      <c r="J113" s="17"/>
      <c r="K113" s="17"/>
      <c r="L113" s="17"/>
      <c r="M113" s="17"/>
      <c r="N113" s="17"/>
      <c r="O113" s="17"/>
      <c r="P113" s="17"/>
      <c r="Q113" s="17"/>
      <c r="R113" s="17"/>
      <c r="S113" s="17"/>
      <c r="T113" s="17"/>
      <c r="U113" s="17"/>
      <c r="V113" s="17"/>
      <c r="W113" s="17"/>
      <c r="X113" s="17"/>
      <c r="Y113" s="17"/>
      <c r="Z113" s="17"/>
      <c r="AA113" s="17"/>
      <c r="AB113" s="17"/>
      <c r="AC113" s="17"/>
      <c r="AD113" s="17"/>
      <c r="AE113" s="17"/>
      <c r="AF113" s="17"/>
      <c r="AG113" s="17"/>
      <c r="AH113" s="17"/>
      <c r="AI113" s="17"/>
      <c r="AJ113" s="17"/>
      <c r="AK113" s="17"/>
      <c r="AL113" s="17"/>
      <c r="AM113" s="17"/>
      <c r="AN113" s="17"/>
      <c r="AO113" s="17"/>
      <c r="AP113" s="17"/>
      <c r="AQ113" s="17"/>
    </row>
    <row r="114" spans="2:43" ht="15.95" hidden="1" customHeight="1" x14ac:dyDescent="0.25">
      <c r="B114" s="754">
        <v>50</v>
      </c>
      <c r="C114" s="17"/>
      <c r="D114" s="17"/>
      <c r="E114" s="17"/>
      <c r="F114" s="17"/>
      <c r="G114" s="17"/>
      <c r="H114" s="17"/>
      <c r="I114" s="17"/>
      <c r="J114" s="17"/>
      <c r="K114" s="17"/>
      <c r="L114" s="17"/>
      <c r="M114" s="17"/>
      <c r="N114" s="17"/>
      <c r="O114" s="17"/>
      <c r="P114" s="17"/>
      <c r="Q114" s="17"/>
      <c r="R114" s="17"/>
      <c r="S114" s="17"/>
      <c r="T114" s="17"/>
      <c r="U114" s="17"/>
      <c r="V114" s="17"/>
      <c r="W114" s="17"/>
      <c r="X114" s="17"/>
      <c r="Y114" s="17"/>
      <c r="Z114" s="17"/>
      <c r="AA114" s="17"/>
      <c r="AB114" s="17"/>
      <c r="AC114" s="17"/>
      <c r="AD114" s="17"/>
      <c r="AE114" s="17"/>
      <c r="AF114" s="17"/>
      <c r="AG114" s="17"/>
      <c r="AH114" s="17"/>
      <c r="AI114" s="17"/>
      <c r="AJ114" s="17"/>
      <c r="AK114" s="17"/>
      <c r="AL114" s="17"/>
      <c r="AM114" s="17"/>
      <c r="AN114" s="17"/>
      <c r="AO114" s="17"/>
      <c r="AP114" s="17"/>
      <c r="AQ114" s="17"/>
    </row>
    <row r="115" spans="2:43" ht="15.95" hidden="1" customHeight="1" x14ac:dyDescent="0.25">
      <c r="B115" s="754"/>
      <c r="C115" s="17"/>
      <c r="D115" s="17"/>
      <c r="E115" s="17"/>
      <c r="F115" s="17"/>
      <c r="G115" s="17"/>
      <c r="H115" s="17"/>
      <c r="I115" s="17"/>
      <c r="J115" s="17"/>
      <c r="K115" s="17"/>
      <c r="L115" s="17"/>
      <c r="M115" s="17"/>
      <c r="N115" s="17"/>
      <c r="O115" s="17"/>
      <c r="P115" s="17"/>
      <c r="Q115" s="17"/>
      <c r="R115" s="17"/>
      <c r="S115" s="17"/>
      <c r="T115" s="17"/>
      <c r="U115" s="17"/>
      <c r="V115" s="17"/>
      <c r="W115" s="17"/>
      <c r="X115" s="17"/>
      <c r="Y115" s="17"/>
      <c r="Z115" s="17"/>
      <c r="AA115" s="17"/>
      <c r="AB115" s="17"/>
      <c r="AC115" s="17"/>
      <c r="AD115" s="17"/>
      <c r="AE115" s="17"/>
      <c r="AF115" s="17"/>
      <c r="AG115" s="17"/>
      <c r="AH115" s="17"/>
      <c r="AI115" s="17"/>
      <c r="AJ115" s="17"/>
      <c r="AK115" s="17"/>
      <c r="AL115" s="17"/>
      <c r="AM115" s="17"/>
      <c r="AN115" s="17"/>
      <c r="AO115" s="17"/>
      <c r="AP115" s="17"/>
      <c r="AQ115" s="17"/>
    </row>
    <row r="116" spans="2:43" ht="15.95" hidden="1" customHeight="1" x14ac:dyDescent="0.25">
      <c r="B116" s="754">
        <v>51</v>
      </c>
      <c r="C116" s="17"/>
      <c r="D116" s="17"/>
      <c r="E116" s="17"/>
      <c r="F116" s="17"/>
      <c r="G116" s="17"/>
      <c r="H116" s="17"/>
      <c r="I116" s="17"/>
      <c r="J116" s="17"/>
      <c r="K116" s="17"/>
      <c r="L116" s="17"/>
      <c r="M116" s="17"/>
      <c r="N116" s="17"/>
      <c r="O116" s="17"/>
      <c r="P116" s="17"/>
      <c r="Q116" s="17"/>
      <c r="R116" s="17"/>
      <c r="S116" s="17"/>
      <c r="T116" s="17"/>
      <c r="U116" s="17"/>
      <c r="V116" s="17"/>
      <c r="W116" s="17"/>
      <c r="X116" s="17"/>
      <c r="Y116" s="17"/>
      <c r="Z116" s="17"/>
      <c r="AA116" s="17"/>
      <c r="AB116" s="17"/>
      <c r="AC116" s="17"/>
      <c r="AD116" s="17"/>
      <c r="AE116" s="17"/>
      <c r="AF116" s="17"/>
      <c r="AG116" s="17"/>
      <c r="AH116" s="17"/>
      <c r="AI116" s="17"/>
      <c r="AJ116" s="17"/>
      <c r="AK116" s="17"/>
      <c r="AL116" s="17"/>
      <c r="AM116" s="17"/>
      <c r="AN116" s="17"/>
      <c r="AO116" s="17"/>
      <c r="AP116" s="17"/>
      <c r="AQ116" s="17"/>
    </row>
    <row r="117" spans="2:43" ht="15.95" hidden="1" customHeight="1" x14ac:dyDescent="0.25">
      <c r="B117" s="754"/>
      <c r="C117" s="17"/>
      <c r="D117" s="17"/>
      <c r="E117" s="17"/>
      <c r="F117" s="17"/>
      <c r="G117" s="17"/>
      <c r="H117" s="17"/>
      <c r="I117" s="17"/>
      <c r="J117" s="17"/>
      <c r="K117" s="17"/>
      <c r="L117" s="17"/>
      <c r="M117" s="17"/>
      <c r="N117" s="17"/>
      <c r="O117" s="17"/>
      <c r="P117" s="17"/>
      <c r="Q117" s="17"/>
      <c r="R117" s="17"/>
      <c r="S117" s="17"/>
      <c r="T117" s="17"/>
      <c r="U117" s="17"/>
      <c r="V117" s="17"/>
      <c r="W117" s="17"/>
      <c r="X117" s="17"/>
      <c r="Y117" s="17"/>
      <c r="Z117" s="17"/>
      <c r="AA117" s="17"/>
      <c r="AB117" s="17"/>
      <c r="AC117" s="17"/>
      <c r="AD117" s="17"/>
      <c r="AE117" s="17"/>
      <c r="AF117" s="17"/>
      <c r="AG117" s="17"/>
      <c r="AH117" s="17"/>
      <c r="AI117" s="17"/>
      <c r="AJ117" s="17"/>
      <c r="AK117" s="17"/>
      <c r="AL117" s="17"/>
      <c r="AM117" s="17"/>
      <c r="AN117" s="17"/>
      <c r="AO117" s="17"/>
      <c r="AP117" s="17"/>
      <c r="AQ117" s="17"/>
    </row>
    <row r="118" spans="2:43" ht="15.95" hidden="1" customHeight="1" x14ac:dyDescent="0.25">
      <c r="B118" s="754">
        <v>52</v>
      </c>
      <c r="C118" s="17"/>
      <c r="D118" s="17"/>
      <c r="E118" s="17"/>
      <c r="F118" s="17"/>
      <c r="G118" s="17"/>
      <c r="H118" s="17"/>
      <c r="I118" s="17"/>
      <c r="J118" s="17"/>
      <c r="K118" s="17"/>
      <c r="L118" s="17"/>
      <c r="M118" s="17"/>
      <c r="N118" s="17"/>
      <c r="O118" s="17"/>
      <c r="P118" s="17"/>
      <c r="Q118" s="17"/>
      <c r="R118" s="17"/>
      <c r="S118" s="17"/>
      <c r="T118" s="17"/>
      <c r="U118" s="17"/>
      <c r="V118" s="17"/>
      <c r="W118" s="17"/>
      <c r="X118" s="17"/>
      <c r="Y118" s="17"/>
      <c r="Z118" s="17"/>
      <c r="AA118" s="17"/>
      <c r="AB118" s="17"/>
      <c r="AC118" s="17"/>
      <c r="AD118" s="17"/>
      <c r="AE118" s="17"/>
      <c r="AF118" s="17"/>
      <c r="AG118" s="17"/>
      <c r="AH118" s="17"/>
      <c r="AI118" s="17"/>
      <c r="AJ118" s="17"/>
      <c r="AK118" s="17"/>
      <c r="AL118" s="17"/>
      <c r="AM118" s="17"/>
      <c r="AN118" s="17"/>
      <c r="AO118" s="17"/>
      <c r="AP118" s="17"/>
      <c r="AQ118" s="17"/>
    </row>
    <row r="119" spans="2:43" ht="15.95" hidden="1" customHeight="1" x14ac:dyDescent="0.25">
      <c r="B119" s="754"/>
      <c r="C119" s="17"/>
      <c r="D119" s="17"/>
      <c r="E119" s="17"/>
      <c r="F119" s="17"/>
      <c r="G119" s="17"/>
      <c r="H119" s="17"/>
      <c r="I119" s="17"/>
      <c r="J119" s="17"/>
      <c r="K119" s="17"/>
      <c r="L119" s="17"/>
      <c r="M119" s="17"/>
      <c r="N119" s="17"/>
      <c r="O119" s="17"/>
      <c r="P119" s="17"/>
      <c r="Q119" s="17"/>
      <c r="R119" s="17"/>
      <c r="S119" s="17"/>
      <c r="T119" s="17"/>
      <c r="U119" s="17"/>
      <c r="V119" s="17"/>
      <c r="W119" s="17"/>
      <c r="X119" s="17"/>
      <c r="Y119" s="17"/>
      <c r="Z119" s="17"/>
      <c r="AA119" s="17"/>
      <c r="AB119" s="17"/>
      <c r="AC119" s="17"/>
      <c r="AD119" s="17"/>
      <c r="AE119" s="17"/>
      <c r="AF119" s="17"/>
      <c r="AG119" s="17"/>
      <c r="AH119" s="17"/>
      <c r="AI119" s="17"/>
      <c r="AJ119" s="17"/>
      <c r="AK119" s="17"/>
      <c r="AL119" s="17"/>
      <c r="AM119" s="17"/>
      <c r="AN119" s="17"/>
      <c r="AO119" s="17"/>
      <c r="AP119" s="17"/>
      <c r="AQ119" s="17"/>
    </row>
    <row r="120" spans="2:43" ht="15.95" hidden="1" customHeight="1" x14ac:dyDescent="0.25">
      <c r="B120" s="754">
        <v>53</v>
      </c>
      <c r="C120" s="17"/>
      <c r="D120" s="17"/>
      <c r="E120" s="17"/>
      <c r="F120" s="17"/>
      <c r="G120" s="17"/>
      <c r="H120" s="17"/>
      <c r="I120" s="17"/>
      <c r="J120" s="17"/>
      <c r="K120" s="17"/>
      <c r="L120" s="17"/>
      <c r="M120" s="17"/>
      <c r="N120" s="17"/>
      <c r="O120" s="17"/>
      <c r="P120" s="17"/>
      <c r="Q120" s="17"/>
      <c r="R120" s="17"/>
      <c r="S120" s="17"/>
      <c r="T120" s="17"/>
      <c r="U120" s="17"/>
      <c r="V120" s="17"/>
      <c r="W120" s="17"/>
      <c r="X120" s="17"/>
      <c r="Y120" s="17"/>
      <c r="Z120" s="17"/>
      <c r="AA120" s="17"/>
      <c r="AB120" s="17"/>
      <c r="AC120" s="17"/>
      <c r="AD120" s="17"/>
      <c r="AE120" s="17"/>
      <c r="AF120" s="17"/>
      <c r="AG120" s="17"/>
      <c r="AH120" s="17"/>
      <c r="AI120" s="17"/>
      <c r="AJ120" s="17"/>
      <c r="AK120" s="17"/>
      <c r="AL120" s="17"/>
      <c r="AM120" s="17"/>
      <c r="AN120" s="17"/>
      <c r="AO120" s="17"/>
      <c r="AP120" s="17"/>
      <c r="AQ120" s="17"/>
    </row>
    <row r="121" spans="2:43" ht="15.95" hidden="1" customHeight="1" x14ac:dyDescent="0.25">
      <c r="B121" s="754"/>
      <c r="C121" s="17"/>
      <c r="D121" s="17"/>
      <c r="E121" s="17"/>
      <c r="F121" s="17"/>
      <c r="G121" s="17"/>
      <c r="H121" s="17"/>
      <c r="I121" s="17"/>
      <c r="J121" s="17"/>
      <c r="K121" s="17"/>
      <c r="L121" s="17"/>
      <c r="M121" s="17"/>
      <c r="N121" s="17"/>
      <c r="O121" s="17"/>
      <c r="P121" s="17"/>
      <c r="Q121" s="17"/>
      <c r="R121" s="17"/>
      <c r="S121" s="17"/>
      <c r="T121" s="17"/>
      <c r="U121" s="17"/>
      <c r="V121" s="17"/>
      <c r="W121" s="17"/>
      <c r="X121" s="17"/>
      <c r="Y121" s="17"/>
      <c r="Z121" s="17"/>
      <c r="AA121" s="17"/>
      <c r="AB121" s="17"/>
      <c r="AC121" s="17"/>
      <c r="AD121" s="17"/>
      <c r="AE121" s="17"/>
      <c r="AF121" s="17"/>
      <c r="AG121" s="17"/>
      <c r="AH121" s="17"/>
      <c r="AI121" s="17"/>
      <c r="AJ121" s="17"/>
      <c r="AK121" s="17"/>
      <c r="AL121" s="17"/>
      <c r="AM121" s="17"/>
      <c r="AN121" s="17"/>
      <c r="AO121" s="17"/>
      <c r="AP121" s="17"/>
      <c r="AQ121" s="17"/>
    </row>
    <row r="122" spans="2:43" ht="15.95" hidden="1" customHeight="1" x14ac:dyDescent="0.25">
      <c r="B122" s="754">
        <v>54</v>
      </c>
      <c r="C122" s="17"/>
      <c r="D122" s="17"/>
      <c r="E122" s="17"/>
      <c r="F122" s="17"/>
      <c r="G122" s="17"/>
      <c r="H122" s="17"/>
      <c r="I122" s="17"/>
      <c r="J122" s="17"/>
      <c r="K122" s="17"/>
      <c r="L122" s="17"/>
      <c r="M122" s="17"/>
      <c r="N122" s="17"/>
      <c r="O122" s="17"/>
      <c r="P122" s="17"/>
      <c r="Q122" s="17"/>
      <c r="R122" s="17"/>
      <c r="S122" s="17"/>
      <c r="T122" s="17"/>
      <c r="U122" s="17"/>
      <c r="V122" s="17"/>
      <c r="W122" s="17"/>
      <c r="X122" s="17"/>
      <c r="Y122" s="17"/>
      <c r="Z122" s="17"/>
      <c r="AA122" s="17"/>
      <c r="AB122" s="17"/>
      <c r="AC122" s="17"/>
      <c r="AD122" s="17"/>
      <c r="AE122" s="17"/>
      <c r="AF122" s="17"/>
      <c r="AG122" s="17"/>
      <c r="AH122" s="17"/>
      <c r="AI122" s="17"/>
      <c r="AJ122" s="17"/>
      <c r="AK122" s="17"/>
      <c r="AL122" s="17"/>
      <c r="AM122" s="17"/>
      <c r="AN122" s="17"/>
      <c r="AO122" s="17"/>
      <c r="AP122" s="17"/>
      <c r="AQ122" s="17"/>
    </row>
    <row r="123" spans="2:43" ht="15.95" hidden="1" customHeight="1" x14ac:dyDescent="0.25">
      <c r="B123" s="754"/>
      <c r="C123" s="17"/>
      <c r="D123" s="17"/>
      <c r="E123" s="17"/>
      <c r="F123" s="17"/>
      <c r="G123" s="17"/>
      <c r="H123" s="17"/>
      <c r="I123" s="17"/>
      <c r="J123" s="17"/>
      <c r="K123" s="17"/>
      <c r="L123" s="17"/>
      <c r="M123" s="17"/>
      <c r="N123" s="17"/>
      <c r="O123" s="17"/>
      <c r="P123" s="17"/>
      <c r="Q123" s="17"/>
      <c r="R123" s="17"/>
      <c r="S123" s="17"/>
      <c r="T123" s="17"/>
      <c r="U123" s="17"/>
      <c r="V123" s="17"/>
      <c r="W123" s="17"/>
      <c r="X123" s="17"/>
      <c r="Y123" s="17"/>
      <c r="Z123" s="17"/>
      <c r="AA123" s="17"/>
      <c r="AB123" s="17"/>
      <c r="AC123" s="17"/>
      <c r="AD123" s="17"/>
      <c r="AE123" s="17"/>
      <c r="AF123" s="17"/>
      <c r="AG123" s="17"/>
      <c r="AH123" s="17"/>
      <c r="AI123" s="17"/>
      <c r="AJ123" s="17"/>
      <c r="AK123" s="17"/>
      <c r="AL123" s="17"/>
      <c r="AM123" s="17"/>
      <c r="AN123" s="17"/>
      <c r="AO123" s="17"/>
      <c r="AP123" s="17"/>
      <c r="AQ123" s="17"/>
    </row>
    <row r="124" spans="2:43" ht="15.95" hidden="1" customHeight="1" x14ac:dyDescent="0.25">
      <c r="B124" s="754">
        <v>55</v>
      </c>
      <c r="C124" s="17"/>
      <c r="D124" s="17"/>
      <c r="E124" s="17"/>
      <c r="F124" s="17"/>
      <c r="G124" s="17"/>
      <c r="H124" s="17"/>
      <c r="I124" s="17"/>
      <c r="J124" s="17"/>
      <c r="K124" s="17"/>
      <c r="L124" s="17"/>
      <c r="M124" s="17"/>
      <c r="N124" s="17"/>
      <c r="O124" s="17"/>
      <c r="P124" s="17"/>
      <c r="Q124" s="17"/>
      <c r="R124" s="17"/>
      <c r="S124" s="17"/>
      <c r="T124" s="17"/>
      <c r="U124" s="17"/>
      <c r="V124" s="17"/>
      <c r="W124" s="17"/>
      <c r="X124" s="17"/>
      <c r="Y124" s="17"/>
      <c r="Z124" s="17"/>
      <c r="AA124" s="17"/>
      <c r="AB124" s="17"/>
      <c r="AC124" s="17"/>
      <c r="AD124" s="17"/>
      <c r="AE124" s="17"/>
      <c r="AF124" s="17"/>
      <c r="AG124" s="17"/>
      <c r="AH124" s="17"/>
      <c r="AI124" s="17"/>
      <c r="AJ124" s="17"/>
      <c r="AK124" s="17"/>
      <c r="AL124" s="17"/>
      <c r="AM124" s="17"/>
      <c r="AN124" s="17"/>
      <c r="AO124" s="17"/>
      <c r="AP124" s="17"/>
      <c r="AQ124" s="17"/>
    </row>
    <row r="125" spans="2:43" ht="15.95" hidden="1" customHeight="1" x14ac:dyDescent="0.25">
      <c r="B125" s="754"/>
      <c r="C125" s="17"/>
      <c r="D125" s="17"/>
      <c r="E125" s="17"/>
      <c r="F125" s="17"/>
      <c r="G125" s="17"/>
      <c r="H125" s="17"/>
      <c r="I125" s="17"/>
      <c r="J125" s="17"/>
      <c r="K125" s="17"/>
      <c r="L125" s="17"/>
      <c r="M125" s="17"/>
      <c r="N125" s="17"/>
      <c r="O125" s="17"/>
      <c r="P125" s="17"/>
      <c r="Q125" s="17"/>
      <c r="R125" s="17"/>
      <c r="S125" s="17"/>
      <c r="T125" s="17"/>
      <c r="U125" s="17"/>
      <c r="V125" s="17"/>
      <c r="W125" s="17"/>
      <c r="X125" s="17"/>
      <c r="Y125" s="17"/>
      <c r="Z125" s="17"/>
      <c r="AA125" s="17"/>
      <c r="AB125" s="17"/>
      <c r="AC125" s="17"/>
      <c r="AD125" s="17"/>
      <c r="AE125" s="17"/>
      <c r="AF125" s="17"/>
      <c r="AG125" s="17"/>
      <c r="AH125" s="17"/>
      <c r="AI125" s="17"/>
      <c r="AJ125" s="17"/>
      <c r="AK125" s="17"/>
      <c r="AL125" s="17"/>
      <c r="AM125" s="17"/>
      <c r="AN125" s="17"/>
      <c r="AO125" s="17"/>
      <c r="AP125" s="17"/>
      <c r="AQ125" s="17"/>
    </row>
    <row r="126" spans="2:43" ht="15.95" hidden="1" customHeight="1" x14ac:dyDescent="0.25">
      <c r="B126" s="754">
        <v>56</v>
      </c>
      <c r="C126" s="17"/>
      <c r="D126" s="17"/>
      <c r="E126" s="17"/>
      <c r="F126" s="17"/>
      <c r="G126" s="17"/>
      <c r="H126" s="17"/>
      <c r="I126" s="17"/>
      <c r="J126" s="17"/>
      <c r="K126" s="17"/>
      <c r="L126" s="17"/>
      <c r="M126" s="17"/>
      <c r="N126" s="17"/>
      <c r="O126" s="17"/>
      <c r="P126" s="17"/>
      <c r="Q126" s="17"/>
      <c r="R126" s="17"/>
      <c r="S126" s="17"/>
      <c r="T126" s="17"/>
      <c r="U126" s="17"/>
      <c r="V126" s="17"/>
      <c r="W126" s="17"/>
      <c r="X126" s="17"/>
      <c r="Y126" s="17"/>
      <c r="Z126" s="17"/>
      <c r="AA126" s="17"/>
      <c r="AB126" s="17"/>
      <c r="AC126" s="17"/>
      <c r="AD126" s="17"/>
      <c r="AE126" s="17"/>
      <c r="AF126" s="17"/>
      <c r="AG126" s="17"/>
      <c r="AH126" s="17"/>
      <c r="AI126" s="17"/>
      <c r="AJ126" s="17"/>
      <c r="AK126" s="17"/>
      <c r="AL126" s="17"/>
      <c r="AM126" s="17"/>
      <c r="AN126" s="17"/>
      <c r="AO126" s="17"/>
      <c r="AP126" s="17"/>
      <c r="AQ126" s="17"/>
    </row>
    <row r="127" spans="2:43" ht="15.95" hidden="1" customHeight="1" x14ac:dyDescent="0.25">
      <c r="B127" s="754"/>
      <c r="C127" s="17"/>
      <c r="D127" s="17"/>
      <c r="E127" s="17"/>
      <c r="F127" s="17"/>
      <c r="G127" s="17"/>
      <c r="H127" s="17"/>
      <c r="I127" s="17"/>
      <c r="J127" s="17"/>
      <c r="K127" s="17"/>
      <c r="L127" s="17"/>
      <c r="M127" s="17"/>
      <c r="N127" s="17"/>
      <c r="O127" s="17"/>
      <c r="P127" s="17"/>
      <c r="Q127" s="17"/>
      <c r="R127" s="17"/>
      <c r="S127" s="17"/>
      <c r="T127" s="17"/>
      <c r="U127" s="17"/>
      <c r="V127" s="17"/>
      <c r="W127" s="17"/>
      <c r="X127" s="17"/>
      <c r="Y127" s="17"/>
      <c r="Z127" s="17"/>
      <c r="AA127" s="17"/>
      <c r="AB127" s="17"/>
      <c r="AC127" s="17"/>
      <c r="AD127" s="17"/>
      <c r="AE127" s="17"/>
      <c r="AF127" s="17"/>
      <c r="AG127" s="17"/>
      <c r="AH127" s="17"/>
      <c r="AI127" s="17"/>
      <c r="AJ127" s="17"/>
      <c r="AK127" s="17"/>
      <c r="AL127" s="17"/>
      <c r="AM127" s="17"/>
      <c r="AN127" s="17"/>
      <c r="AO127" s="17"/>
      <c r="AP127" s="17"/>
      <c r="AQ127" s="17"/>
    </row>
    <row r="128" spans="2:43" ht="15.95" hidden="1" customHeight="1" x14ac:dyDescent="0.25">
      <c r="B128" s="754">
        <v>57</v>
      </c>
      <c r="C128" s="17"/>
      <c r="D128" s="17"/>
      <c r="E128" s="17"/>
      <c r="F128" s="17"/>
      <c r="G128" s="17"/>
      <c r="H128" s="17"/>
      <c r="I128" s="17"/>
      <c r="J128" s="17"/>
      <c r="K128" s="17"/>
      <c r="L128" s="17"/>
      <c r="M128" s="17"/>
      <c r="N128" s="17"/>
      <c r="O128" s="17"/>
      <c r="P128" s="17"/>
      <c r="Q128" s="17"/>
      <c r="R128" s="17"/>
      <c r="S128" s="17"/>
      <c r="T128" s="17"/>
      <c r="U128" s="17"/>
      <c r="V128" s="17"/>
      <c r="W128" s="17"/>
      <c r="X128" s="17"/>
      <c r="Y128" s="17"/>
      <c r="Z128" s="17"/>
      <c r="AA128" s="17"/>
      <c r="AB128" s="17"/>
      <c r="AC128" s="17"/>
      <c r="AD128" s="17"/>
      <c r="AE128" s="17"/>
      <c r="AF128" s="17"/>
      <c r="AG128" s="17"/>
      <c r="AH128" s="17"/>
      <c r="AI128" s="17"/>
      <c r="AJ128" s="17"/>
      <c r="AK128" s="17"/>
      <c r="AL128" s="17"/>
      <c r="AM128" s="17"/>
      <c r="AN128" s="17"/>
      <c r="AO128" s="17"/>
      <c r="AP128" s="17"/>
      <c r="AQ128" s="17"/>
    </row>
    <row r="129" spans="2:43" ht="15.95" hidden="1" customHeight="1" x14ac:dyDescent="0.25">
      <c r="B129" s="754"/>
      <c r="C129" s="17"/>
      <c r="D129" s="17"/>
      <c r="E129" s="17"/>
      <c r="F129" s="17"/>
      <c r="G129" s="17"/>
      <c r="H129" s="17"/>
      <c r="I129" s="17"/>
      <c r="J129" s="17"/>
      <c r="K129" s="17"/>
      <c r="L129" s="17"/>
      <c r="M129" s="17"/>
      <c r="N129" s="17"/>
      <c r="O129" s="17"/>
      <c r="P129" s="17"/>
      <c r="Q129" s="17"/>
      <c r="R129" s="17"/>
      <c r="S129" s="17"/>
      <c r="T129" s="17"/>
      <c r="U129" s="17"/>
      <c r="V129" s="17"/>
      <c r="W129" s="17"/>
      <c r="X129" s="17"/>
      <c r="Y129" s="17"/>
      <c r="Z129" s="17"/>
      <c r="AA129" s="17"/>
      <c r="AB129" s="17"/>
      <c r="AC129" s="17"/>
      <c r="AD129" s="17"/>
      <c r="AE129" s="17"/>
      <c r="AF129" s="17"/>
      <c r="AG129" s="17"/>
      <c r="AH129" s="17"/>
      <c r="AI129" s="17"/>
      <c r="AJ129" s="17"/>
      <c r="AK129" s="17"/>
      <c r="AL129" s="17"/>
      <c r="AM129" s="17"/>
      <c r="AN129" s="17"/>
      <c r="AO129" s="17"/>
      <c r="AP129" s="17"/>
      <c r="AQ129" s="17"/>
    </row>
    <row r="130" spans="2:43" ht="15.95" hidden="1" customHeight="1" x14ac:dyDescent="0.25">
      <c r="B130" s="754">
        <v>58</v>
      </c>
      <c r="C130" s="17"/>
      <c r="D130" s="17"/>
      <c r="E130" s="17"/>
      <c r="F130" s="17"/>
      <c r="G130" s="17"/>
      <c r="H130" s="17"/>
      <c r="I130" s="17"/>
      <c r="J130" s="17"/>
      <c r="K130" s="17"/>
      <c r="L130" s="17"/>
      <c r="M130" s="17"/>
      <c r="N130" s="17"/>
      <c r="O130" s="17"/>
      <c r="P130" s="17"/>
      <c r="Q130" s="17"/>
      <c r="R130" s="17"/>
      <c r="S130" s="17"/>
      <c r="T130" s="17"/>
      <c r="U130" s="17"/>
      <c r="V130" s="17"/>
      <c r="W130" s="17"/>
      <c r="X130" s="17"/>
      <c r="Y130" s="17"/>
      <c r="Z130" s="17"/>
      <c r="AA130" s="17"/>
      <c r="AB130" s="17"/>
      <c r="AC130" s="17"/>
      <c r="AD130" s="17"/>
      <c r="AE130" s="17"/>
      <c r="AF130" s="17"/>
      <c r="AG130" s="17"/>
      <c r="AH130" s="17"/>
      <c r="AI130" s="17"/>
      <c r="AJ130" s="17"/>
      <c r="AK130" s="17"/>
      <c r="AL130" s="17"/>
      <c r="AM130" s="17"/>
      <c r="AN130" s="17"/>
      <c r="AO130" s="17"/>
      <c r="AP130" s="17"/>
      <c r="AQ130" s="17"/>
    </row>
    <row r="131" spans="2:43" ht="15.95" hidden="1" customHeight="1" x14ac:dyDescent="0.25">
      <c r="B131" s="754"/>
      <c r="C131" s="17"/>
      <c r="D131" s="17"/>
      <c r="E131" s="17"/>
      <c r="F131" s="17"/>
      <c r="G131" s="17"/>
      <c r="H131" s="17"/>
      <c r="I131" s="17"/>
      <c r="J131" s="17"/>
      <c r="K131" s="17"/>
      <c r="L131" s="17"/>
      <c r="M131" s="17"/>
      <c r="N131" s="17"/>
      <c r="O131" s="17"/>
      <c r="P131" s="17"/>
      <c r="Q131" s="17"/>
      <c r="R131" s="17"/>
      <c r="S131" s="17"/>
      <c r="T131" s="17"/>
      <c r="U131" s="17"/>
      <c r="V131" s="17"/>
      <c r="W131" s="17"/>
      <c r="X131" s="17"/>
      <c r="Y131" s="17"/>
      <c r="Z131" s="17"/>
      <c r="AA131" s="17"/>
      <c r="AB131" s="17"/>
      <c r="AC131" s="17"/>
      <c r="AD131" s="17"/>
      <c r="AE131" s="17"/>
      <c r="AF131" s="17"/>
      <c r="AG131" s="17"/>
      <c r="AH131" s="17"/>
      <c r="AI131" s="17"/>
      <c r="AJ131" s="17"/>
      <c r="AK131" s="17"/>
      <c r="AL131" s="17"/>
      <c r="AM131" s="17"/>
      <c r="AN131" s="17"/>
      <c r="AO131" s="17"/>
      <c r="AP131" s="17"/>
      <c r="AQ131" s="17"/>
    </row>
    <row r="132" spans="2:43" ht="15.95" hidden="1" customHeight="1" x14ac:dyDescent="0.25">
      <c r="B132" s="754">
        <v>59</v>
      </c>
      <c r="C132" s="17"/>
      <c r="D132" s="17"/>
      <c r="E132" s="17"/>
      <c r="F132" s="17"/>
      <c r="G132" s="17"/>
      <c r="H132" s="17"/>
      <c r="I132" s="17"/>
      <c r="J132" s="17"/>
      <c r="K132" s="17"/>
      <c r="L132" s="17"/>
      <c r="M132" s="17"/>
      <c r="N132" s="17"/>
      <c r="O132" s="17"/>
      <c r="P132" s="17"/>
      <c r="Q132" s="17"/>
      <c r="R132" s="17"/>
      <c r="S132" s="17"/>
      <c r="T132" s="17"/>
      <c r="U132" s="17"/>
      <c r="V132" s="17"/>
      <c r="W132" s="17"/>
      <c r="X132" s="17"/>
      <c r="Y132" s="17"/>
      <c r="Z132" s="17"/>
      <c r="AA132" s="17"/>
      <c r="AB132" s="17"/>
      <c r="AC132" s="17"/>
      <c r="AD132" s="17"/>
      <c r="AE132" s="17"/>
      <c r="AF132" s="17"/>
      <c r="AG132" s="17"/>
      <c r="AH132" s="17"/>
      <c r="AI132" s="17"/>
      <c r="AJ132" s="17"/>
      <c r="AK132" s="17"/>
      <c r="AL132" s="17"/>
      <c r="AM132" s="17"/>
      <c r="AN132" s="17"/>
      <c r="AO132" s="17"/>
      <c r="AP132" s="17"/>
      <c r="AQ132" s="17"/>
    </row>
    <row r="133" spans="2:43" ht="15.95" hidden="1" customHeight="1" x14ac:dyDescent="0.25">
      <c r="B133" s="754"/>
      <c r="C133" s="17"/>
      <c r="D133" s="17"/>
      <c r="E133" s="17"/>
      <c r="F133" s="17"/>
      <c r="G133" s="17"/>
      <c r="H133" s="17"/>
      <c r="I133" s="17"/>
      <c r="J133" s="17"/>
      <c r="K133" s="17"/>
      <c r="L133" s="17"/>
      <c r="M133" s="17"/>
      <c r="N133" s="17"/>
      <c r="O133" s="17"/>
      <c r="P133" s="17"/>
      <c r="Q133" s="17"/>
      <c r="R133" s="17"/>
      <c r="S133" s="17"/>
      <c r="T133" s="17"/>
      <c r="U133" s="17"/>
      <c r="V133" s="17"/>
      <c r="W133" s="17"/>
      <c r="X133" s="17"/>
      <c r="Y133" s="17"/>
      <c r="Z133" s="17"/>
      <c r="AA133" s="17"/>
      <c r="AB133" s="17"/>
      <c r="AC133" s="17"/>
      <c r="AD133" s="17"/>
      <c r="AE133" s="17"/>
      <c r="AF133" s="17"/>
      <c r="AG133" s="17"/>
      <c r="AH133" s="17"/>
      <c r="AI133" s="17"/>
      <c r="AJ133" s="17"/>
      <c r="AK133" s="17"/>
      <c r="AL133" s="17"/>
      <c r="AM133" s="17"/>
      <c r="AN133" s="17"/>
      <c r="AO133" s="17"/>
      <c r="AP133" s="17"/>
      <c r="AQ133" s="17"/>
    </row>
    <row r="134" spans="2:43" ht="15.95" hidden="1" customHeight="1" x14ac:dyDescent="0.25">
      <c r="B134" s="754">
        <v>60</v>
      </c>
      <c r="C134" s="17"/>
      <c r="D134" s="17"/>
      <c r="E134" s="17"/>
      <c r="F134" s="17"/>
      <c r="G134" s="17"/>
      <c r="H134" s="17"/>
      <c r="I134" s="17"/>
      <c r="J134" s="17"/>
      <c r="K134" s="17"/>
      <c r="L134" s="17"/>
      <c r="M134" s="17"/>
      <c r="N134" s="17"/>
      <c r="O134" s="17"/>
      <c r="P134" s="17"/>
      <c r="Q134" s="17"/>
      <c r="R134" s="17"/>
      <c r="S134" s="17"/>
      <c r="T134" s="17"/>
      <c r="U134" s="17"/>
      <c r="V134" s="17"/>
      <c r="W134" s="17"/>
      <c r="X134" s="17"/>
      <c r="Y134" s="17"/>
      <c r="Z134" s="17"/>
      <c r="AA134" s="17"/>
      <c r="AB134" s="17"/>
      <c r="AC134" s="17"/>
      <c r="AD134" s="17"/>
      <c r="AE134" s="17"/>
      <c r="AF134" s="17"/>
      <c r="AG134" s="17"/>
      <c r="AH134" s="17"/>
      <c r="AI134" s="17"/>
      <c r="AJ134" s="17"/>
      <c r="AK134" s="17"/>
      <c r="AL134" s="17"/>
      <c r="AM134" s="17"/>
      <c r="AN134" s="17"/>
      <c r="AO134" s="17"/>
      <c r="AP134" s="17"/>
      <c r="AQ134" s="17"/>
    </row>
    <row r="135" spans="2:43" ht="15.95" hidden="1" customHeight="1" x14ac:dyDescent="0.25">
      <c r="B135" s="754"/>
      <c r="C135" s="17"/>
      <c r="D135" s="17"/>
      <c r="E135" s="17"/>
      <c r="F135" s="17"/>
      <c r="G135" s="17"/>
      <c r="H135" s="17"/>
      <c r="I135" s="17"/>
      <c r="J135" s="17"/>
      <c r="K135" s="17"/>
      <c r="L135" s="17"/>
      <c r="M135" s="17"/>
      <c r="N135" s="17"/>
      <c r="O135" s="17"/>
      <c r="P135" s="17"/>
      <c r="Q135" s="17"/>
      <c r="R135" s="17"/>
      <c r="S135" s="17"/>
      <c r="T135" s="17"/>
      <c r="U135" s="17"/>
      <c r="V135" s="17"/>
      <c r="W135" s="17"/>
      <c r="X135" s="17"/>
      <c r="Y135" s="17"/>
      <c r="Z135" s="17"/>
      <c r="AA135" s="17"/>
      <c r="AB135" s="17"/>
      <c r="AC135" s="17"/>
      <c r="AD135" s="17"/>
      <c r="AE135" s="17"/>
      <c r="AF135" s="17"/>
      <c r="AG135" s="17"/>
      <c r="AH135" s="17"/>
      <c r="AI135" s="17"/>
      <c r="AJ135" s="17"/>
      <c r="AK135" s="17"/>
      <c r="AL135" s="17"/>
      <c r="AM135" s="17"/>
      <c r="AN135" s="17"/>
      <c r="AO135" s="17"/>
      <c r="AP135" s="17"/>
      <c r="AQ135" s="17"/>
    </row>
    <row r="136" spans="2:43" ht="15.95" hidden="1" customHeight="1" x14ac:dyDescent="0.25">
      <c r="B136" s="754">
        <v>61</v>
      </c>
      <c r="C136" s="17"/>
      <c r="D136" s="17"/>
      <c r="E136" s="17"/>
      <c r="F136" s="17"/>
      <c r="G136" s="17"/>
      <c r="H136" s="17"/>
      <c r="I136" s="17"/>
      <c r="J136" s="17"/>
      <c r="K136" s="17"/>
      <c r="L136" s="17"/>
      <c r="M136" s="17"/>
      <c r="N136" s="17"/>
      <c r="O136" s="17"/>
      <c r="P136" s="17"/>
      <c r="Q136" s="17"/>
      <c r="R136" s="17"/>
      <c r="S136" s="17"/>
      <c r="T136" s="17"/>
      <c r="U136" s="17"/>
      <c r="V136" s="17"/>
      <c r="W136" s="17"/>
      <c r="X136" s="17"/>
      <c r="Y136" s="17"/>
      <c r="Z136" s="17"/>
      <c r="AA136" s="17"/>
      <c r="AB136" s="17"/>
      <c r="AC136" s="17"/>
      <c r="AD136" s="17"/>
      <c r="AE136" s="17"/>
      <c r="AF136" s="17"/>
      <c r="AG136" s="17"/>
      <c r="AH136" s="17"/>
      <c r="AI136" s="17"/>
      <c r="AJ136" s="17"/>
      <c r="AK136" s="17"/>
      <c r="AL136" s="17"/>
      <c r="AM136" s="17"/>
      <c r="AN136" s="17"/>
      <c r="AO136" s="17"/>
      <c r="AP136" s="17"/>
      <c r="AQ136" s="17"/>
    </row>
    <row r="137" spans="2:43" ht="15.95" hidden="1" customHeight="1" x14ac:dyDescent="0.25">
      <c r="B137" s="754"/>
      <c r="C137" s="17"/>
      <c r="D137" s="17"/>
      <c r="E137" s="17"/>
      <c r="F137" s="17"/>
      <c r="G137" s="17"/>
      <c r="H137" s="17"/>
      <c r="I137" s="17"/>
      <c r="J137" s="17"/>
      <c r="K137" s="17"/>
      <c r="L137" s="17"/>
      <c r="M137" s="17"/>
      <c r="N137" s="17"/>
      <c r="O137" s="17"/>
      <c r="P137" s="17"/>
      <c r="Q137" s="17"/>
      <c r="R137" s="17"/>
      <c r="S137" s="17"/>
      <c r="T137" s="17"/>
      <c r="U137" s="17"/>
      <c r="V137" s="17"/>
      <c r="W137" s="17"/>
      <c r="X137" s="17"/>
      <c r="Y137" s="17"/>
      <c r="Z137" s="17"/>
      <c r="AA137" s="17"/>
      <c r="AB137" s="17"/>
      <c r="AC137" s="17"/>
      <c r="AD137" s="17"/>
      <c r="AE137" s="17"/>
      <c r="AF137" s="17"/>
      <c r="AG137" s="17"/>
      <c r="AH137" s="17"/>
      <c r="AI137" s="17"/>
      <c r="AJ137" s="17"/>
      <c r="AK137" s="17"/>
      <c r="AL137" s="17"/>
      <c r="AM137" s="17"/>
      <c r="AN137" s="17"/>
      <c r="AO137" s="17"/>
      <c r="AP137" s="17"/>
      <c r="AQ137" s="17"/>
    </row>
    <row r="138" spans="2:43" ht="15.95" hidden="1" customHeight="1" x14ac:dyDescent="0.25">
      <c r="B138" s="754">
        <v>62</v>
      </c>
      <c r="C138" s="17"/>
      <c r="D138" s="17"/>
      <c r="E138" s="17"/>
      <c r="F138" s="17"/>
      <c r="G138" s="17"/>
      <c r="H138" s="17"/>
      <c r="I138" s="17"/>
      <c r="J138" s="17"/>
      <c r="K138" s="17"/>
      <c r="L138" s="17"/>
      <c r="M138" s="17"/>
      <c r="N138" s="17"/>
      <c r="O138" s="17"/>
      <c r="P138" s="17"/>
      <c r="Q138" s="17"/>
      <c r="R138" s="17"/>
      <c r="S138" s="17"/>
      <c r="T138" s="17"/>
      <c r="U138" s="17"/>
      <c r="V138" s="17"/>
      <c r="W138" s="17"/>
      <c r="X138" s="17"/>
      <c r="Y138" s="17"/>
      <c r="Z138" s="17"/>
      <c r="AA138" s="17"/>
      <c r="AB138" s="17"/>
      <c r="AC138" s="17"/>
      <c r="AD138" s="17"/>
      <c r="AE138" s="17"/>
      <c r="AF138" s="17"/>
      <c r="AG138" s="17"/>
      <c r="AH138" s="17"/>
      <c r="AI138" s="17"/>
      <c r="AJ138" s="17"/>
      <c r="AK138" s="17"/>
      <c r="AL138" s="17"/>
      <c r="AM138" s="17"/>
      <c r="AN138" s="17"/>
      <c r="AO138" s="17"/>
      <c r="AP138" s="17"/>
      <c r="AQ138" s="17"/>
    </row>
    <row r="139" spans="2:43" ht="15.95" hidden="1" customHeight="1" x14ac:dyDescent="0.25">
      <c r="B139" s="754"/>
      <c r="C139" s="17"/>
      <c r="D139" s="17"/>
      <c r="E139" s="17"/>
      <c r="F139" s="17"/>
      <c r="G139" s="17"/>
      <c r="H139" s="17"/>
      <c r="I139" s="17"/>
      <c r="J139" s="17"/>
      <c r="K139" s="17"/>
      <c r="L139" s="17"/>
      <c r="M139" s="17"/>
      <c r="N139" s="17"/>
      <c r="O139" s="17"/>
      <c r="P139" s="17"/>
      <c r="Q139" s="17"/>
      <c r="R139" s="17"/>
      <c r="S139" s="17"/>
      <c r="T139" s="17"/>
      <c r="U139" s="17"/>
      <c r="V139" s="17"/>
      <c r="W139" s="17"/>
      <c r="X139" s="17"/>
      <c r="Y139" s="17"/>
      <c r="Z139" s="17"/>
      <c r="AA139" s="17"/>
      <c r="AB139" s="17"/>
      <c r="AC139" s="17"/>
      <c r="AD139" s="17"/>
      <c r="AE139" s="17"/>
      <c r="AF139" s="17"/>
      <c r="AG139" s="17"/>
      <c r="AH139" s="17"/>
      <c r="AI139" s="17"/>
      <c r="AJ139" s="17"/>
      <c r="AK139" s="17"/>
      <c r="AL139" s="17"/>
      <c r="AM139" s="17"/>
      <c r="AN139" s="17"/>
      <c r="AO139" s="17"/>
      <c r="AP139" s="17"/>
      <c r="AQ139" s="17"/>
    </row>
    <row r="140" spans="2:43" ht="15.95" hidden="1" customHeight="1" x14ac:dyDescent="0.25">
      <c r="B140" s="754">
        <v>63</v>
      </c>
      <c r="C140" s="17"/>
      <c r="D140" s="17"/>
      <c r="E140" s="17"/>
      <c r="F140" s="17"/>
      <c r="G140" s="17"/>
      <c r="H140" s="17"/>
      <c r="I140" s="17"/>
      <c r="J140" s="17"/>
      <c r="K140" s="17"/>
      <c r="L140" s="17"/>
      <c r="M140" s="17"/>
      <c r="N140" s="17"/>
      <c r="O140" s="17"/>
      <c r="P140" s="17"/>
      <c r="Q140" s="17"/>
      <c r="R140" s="17"/>
      <c r="S140" s="17"/>
      <c r="T140" s="17"/>
      <c r="U140" s="17"/>
      <c r="V140" s="17"/>
      <c r="W140" s="17"/>
      <c r="X140" s="17"/>
      <c r="Y140" s="17"/>
      <c r="Z140" s="17"/>
      <c r="AA140" s="17"/>
      <c r="AB140" s="17"/>
      <c r="AC140" s="17"/>
      <c r="AD140" s="17"/>
      <c r="AE140" s="17"/>
      <c r="AF140" s="17"/>
      <c r="AG140" s="17"/>
      <c r="AH140" s="17"/>
      <c r="AI140" s="17"/>
      <c r="AJ140" s="17"/>
      <c r="AK140" s="17"/>
      <c r="AL140" s="17"/>
      <c r="AM140" s="17"/>
      <c r="AN140" s="17"/>
      <c r="AO140" s="17"/>
      <c r="AP140" s="17"/>
      <c r="AQ140" s="17"/>
    </row>
    <row r="141" spans="2:43" ht="15.95" hidden="1" customHeight="1" x14ac:dyDescent="0.25">
      <c r="B141" s="754"/>
      <c r="C141" s="17"/>
      <c r="D141" s="17"/>
      <c r="E141" s="17"/>
      <c r="F141" s="17"/>
      <c r="G141" s="17"/>
      <c r="H141" s="17"/>
      <c r="I141" s="17"/>
      <c r="J141" s="17"/>
      <c r="K141" s="17"/>
      <c r="L141" s="17"/>
      <c r="M141" s="17"/>
      <c r="N141" s="17"/>
      <c r="O141" s="17"/>
      <c r="P141" s="17"/>
      <c r="Q141" s="17"/>
      <c r="R141" s="17"/>
      <c r="S141" s="17"/>
      <c r="T141" s="17"/>
      <c r="U141" s="17"/>
      <c r="V141" s="17"/>
      <c r="W141" s="17"/>
      <c r="X141" s="17"/>
      <c r="Y141" s="17"/>
      <c r="Z141" s="17"/>
      <c r="AA141" s="17"/>
      <c r="AB141" s="17"/>
      <c r="AC141" s="17"/>
      <c r="AD141" s="17"/>
      <c r="AE141" s="17"/>
      <c r="AF141" s="17"/>
      <c r="AG141" s="17"/>
      <c r="AH141" s="17"/>
      <c r="AI141" s="17"/>
      <c r="AJ141" s="17"/>
      <c r="AK141" s="17"/>
      <c r="AL141" s="17"/>
      <c r="AM141" s="17"/>
      <c r="AN141" s="17"/>
      <c r="AO141" s="17"/>
      <c r="AP141" s="17"/>
      <c r="AQ141" s="17"/>
    </row>
    <row r="142" spans="2:43" ht="15.95" hidden="1" customHeight="1" x14ac:dyDescent="0.25">
      <c r="B142" s="754">
        <v>64</v>
      </c>
      <c r="C142" s="17"/>
      <c r="D142" s="17"/>
      <c r="E142" s="17"/>
      <c r="F142" s="17"/>
      <c r="G142" s="17"/>
      <c r="H142" s="17"/>
      <c r="I142" s="17"/>
      <c r="J142" s="17"/>
      <c r="K142" s="17"/>
      <c r="L142" s="17"/>
      <c r="M142" s="17"/>
      <c r="N142" s="17"/>
      <c r="O142" s="17"/>
      <c r="P142" s="17"/>
      <c r="Q142" s="17"/>
      <c r="R142" s="17"/>
      <c r="S142" s="17"/>
      <c r="T142" s="17"/>
      <c r="U142" s="17"/>
      <c r="V142" s="17"/>
      <c r="W142" s="17"/>
      <c r="X142" s="17"/>
      <c r="Y142" s="17"/>
      <c r="Z142" s="17"/>
      <c r="AA142" s="17"/>
      <c r="AB142" s="17"/>
      <c r="AC142" s="17"/>
      <c r="AD142" s="17"/>
      <c r="AE142" s="17"/>
      <c r="AF142" s="17"/>
      <c r="AG142" s="17"/>
      <c r="AH142" s="17"/>
      <c r="AI142" s="17"/>
      <c r="AJ142" s="17"/>
      <c r="AK142" s="17"/>
      <c r="AL142" s="17"/>
      <c r="AM142" s="17"/>
      <c r="AN142" s="17"/>
      <c r="AO142" s="17"/>
      <c r="AP142" s="17"/>
      <c r="AQ142" s="17"/>
    </row>
    <row r="143" spans="2:43" ht="15.95" hidden="1" customHeight="1" x14ac:dyDescent="0.25">
      <c r="B143" s="754"/>
      <c r="C143" s="17"/>
      <c r="D143" s="17"/>
      <c r="E143" s="17"/>
      <c r="F143" s="17"/>
      <c r="G143" s="17"/>
      <c r="H143" s="17"/>
      <c r="I143" s="17"/>
      <c r="J143" s="17"/>
      <c r="K143" s="17"/>
      <c r="L143" s="17"/>
      <c r="M143" s="17"/>
      <c r="N143" s="17"/>
      <c r="O143" s="17"/>
      <c r="P143" s="17"/>
      <c r="Q143" s="17"/>
      <c r="R143" s="17"/>
      <c r="S143" s="17"/>
      <c r="T143" s="17"/>
      <c r="U143" s="17"/>
      <c r="V143" s="17"/>
      <c r="W143" s="17"/>
      <c r="X143" s="17"/>
      <c r="Y143" s="17"/>
      <c r="Z143" s="17"/>
      <c r="AA143" s="17"/>
      <c r="AB143" s="17"/>
      <c r="AC143" s="17"/>
      <c r="AD143" s="17"/>
      <c r="AE143" s="17"/>
      <c r="AF143" s="17"/>
      <c r="AG143" s="17"/>
      <c r="AH143" s="17"/>
      <c r="AI143" s="17"/>
      <c r="AJ143" s="17"/>
      <c r="AK143" s="17"/>
      <c r="AL143" s="17"/>
      <c r="AM143" s="17"/>
      <c r="AN143" s="17"/>
      <c r="AO143" s="17"/>
      <c r="AP143" s="17"/>
      <c r="AQ143" s="17"/>
    </row>
    <row r="144" spans="2:43" ht="15.95" hidden="1" customHeight="1" x14ac:dyDescent="0.25">
      <c r="B144" s="754">
        <v>65</v>
      </c>
      <c r="C144" s="17"/>
      <c r="D144" s="17"/>
      <c r="E144" s="17"/>
      <c r="F144" s="17"/>
      <c r="G144" s="17"/>
      <c r="H144" s="17"/>
      <c r="I144" s="17"/>
      <c r="J144" s="17"/>
      <c r="K144" s="17"/>
      <c r="L144" s="17"/>
      <c r="M144" s="17"/>
      <c r="N144" s="17"/>
      <c r="O144" s="17"/>
      <c r="P144" s="17"/>
      <c r="Q144" s="17"/>
      <c r="R144" s="17"/>
      <c r="S144" s="17"/>
      <c r="T144" s="17"/>
      <c r="U144" s="17"/>
      <c r="V144" s="17"/>
      <c r="W144" s="17"/>
      <c r="X144" s="17"/>
      <c r="Y144" s="17"/>
      <c r="Z144" s="17"/>
      <c r="AA144" s="17"/>
      <c r="AB144" s="17"/>
      <c r="AC144" s="17"/>
      <c r="AD144" s="17"/>
      <c r="AE144" s="17"/>
      <c r="AF144" s="17"/>
      <c r="AG144" s="17"/>
      <c r="AH144" s="17"/>
      <c r="AI144" s="17"/>
      <c r="AJ144" s="17"/>
      <c r="AK144" s="17"/>
      <c r="AL144" s="17"/>
      <c r="AM144" s="17"/>
      <c r="AN144" s="17"/>
      <c r="AO144" s="17"/>
      <c r="AP144" s="17"/>
      <c r="AQ144" s="17"/>
    </row>
    <row r="145" spans="2:43" ht="15.95" hidden="1" customHeight="1" x14ac:dyDescent="0.25">
      <c r="B145" s="754"/>
      <c r="C145" s="17"/>
      <c r="D145" s="17"/>
      <c r="E145" s="17"/>
      <c r="F145" s="17"/>
      <c r="G145" s="17"/>
      <c r="H145" s="17"/>
      <c r="I145" s="17"/>
      <c r="J145" s="17"/>
      <c r="K145" s="17"/>
      <c r="L145" s="17"/>
      <c r="M145" s="17"/>
      <c r="N145" s="17"/>
      <c r="O145" s="17"/>
      <c r="P145" s="17"/>
      <c r="Q145" s="17"/>
      <c r="R145" s="17"/>
      <c r="S145" s="17"/>
      <c r="T145" s="17"/>
      <c r="U145" s="17"/>
      <c r="V145" s="17"/>
      <c r="W145" s="17"/>
      <c r="X145" s="17"/>
      <c r="Y145" s="17"/>
      <c r="Z145" s="17"/>
      <c r="AA145" s="17"/>
      <c r="AB145" s="17"/>
      <c r="AC145" s="17"/>
      <c r="AD145" s="17"/>
      <c r="AE145" s="17"/>
      <c r="AF145" s="17"/>
      <c r="AG145" s="17"/>
      <c r="AH145" s="17"/>
      <c r="AI145" s="17"/>
      <c r="AJ145" s="17"/>
      <c r="AK145" s="17"/>
      <c r="AL145" s="17"/>
      <c r="AM145" s="17"/>
      <c r="AN145" s="17"/>
      <c r="AO145" s="17"/>
      <c r="AP145" s="17"/>
      <c r="AQ145" s="17"/>
    </row>
    <row r="146" spans="2:43" ht="15.95" hidden="1" customHeight="1" x14ac:dyDescent="0.25">
      <c r="B146" s="754">
        <v>66</v>
      </c>
      <c r="C146" s="17"/>
      <c r="D146" s="17"/>
      <c r="E146" s="17"/>
      <c r="F146" s="17"/>
      <c r="G146" s="17"/>
      <c r="H146" s="17"/>
      <c r="I146" s="17"/>
      <c r="J146" s="17"/>
      <c r="K146" s="17"/>
      <c r="L146" s="17"/>
      <c r="M146" s="17"/>
      <c r="N146" s="17"/>
      <c r="O146" s="17"/>
      <c r="P146" s="17"/>
      <c r="Q146" s="17"/>
      <c r="R146" s="17"/>
      <c r="S146" s="17"/>
      <c r="T146" s="17"/>
      <c r="U146" s="17"/>
      <c r="V146" s="17"/>
      <c r="W146" s="17"/>
      <c r="X146" s="17"/>
      <c r="Y146" s="17"/>
      <c r="Z146" s="17"/>
      <c r="AA146" s="17"/>
      <c r="AB146" s="17"/>
      <c r="AC146" s="17"/>
      <c r="AD146" s="17"/>
      <c r="AE146" s="17"/>
      <c r="AF146" s="17"/>
      <c r="AG146" s="17"/>
      <c r="AH146" s="17"/>
      <c r="AI146" s="17"/>
      <c r="AJ146" s="17"/>
      <c r="AK146" s="17"/>
      <c r="AL146" s="17"/>
      <c r="AM146" s="17"/>
      <c r="AN146" s="17"/>
      <c r="AO146" s="17"/>
      <c r="AP146" s="17"/>
      <c r="AQ146" s="17"/>
    </row>
    <row r="147" spans="2:43" ht="15.95" hidden="1" customHeight="1" x14ac:dyDescent="0.25">
      <c r="B147" s="754"/>
      <c r="C147" s="17"/>
      <c r="D147" s="17"/>
      <c r="E147" s="17"/>
      <c r="F147" s="17"/>
      <c r="G147" s="17"/>
      <c r="H147" s="17"/>
      <c r="I147" s="17"/>
      <c r="J147" s="17"/>
      <c r="K147" s="17"/>
      <c r="L147" s="17"/>
      <c r="M147" s="17"/>
      <c r="N147" s="17"/>
      <c r="O147" s="17"/>
      <c r="P147" s="17"/>
      <c r="Q147" s="17"/>
      <c r="R147" s="17"/>
      <c r="S147" s="17"/>
      <c r="T147" s="17"/>
      <c r="U147" s="17"/>
      <c r="V147" s="17"/>
      <c r="W147" s="17"/>
      <c r="X147" s="17"/>
      <c r="Y147" s="17"/>
      <c r="Z147" s="17"/>
      <c r="AA147" s="17"/>
      <c r="AB147" s="17"/>
      <c r="AC147" s="17"/>
      <c r="AD147" s="17"/>
      <c r="AE147" s="17"/>
      <c r="AF147" s="17"/>
      <c r="AG147" s="17"/>
      <c r="AH147" s="17"/>
      <c r="AI147" s="17"/>
      <c r="AJ147" s="17"/>
      <c r="AK147" s="17"/>
      <c r="AL147" s="17"/>
      <c r="AM147" s="17"/>
      <c r="AN147" s="17"/>
      <c r="AO147" s="17"/>
      <c r="AP147" s="17"/>
      <c r="AQ147" s="17"/>
    </row>
    <row r="148" spans="2:43" ht="15.95" hidden="1" customHeight="1" x14ac:dyDescent="0.25">
      <c r="B148" s="754">
        <v>67</v>
      </c>
      <c r="C148" s="17"/>
      <c r="D148" s="17"/>
      <c r="E148" s="17"/>
      <c r="F148" s="17"/>
      <c r="G148" s="17"/>
      <c r="H148" s="17"/>
      <c r="I148" s="17"/>
      <c r="J148" s="17"/>
      <c r="K148" s="17"/>
      <c r="L148" s="17"/>
      <c r="M148" s="17"/>
      <c r="N148" s="17"/>
      <c r="O148" s="17"/>
      <c r="P148" s="17"/>
      <c r="Q148" s="17"/>
      <c r="R148" s="17"/>
      <c r="S148" s="17"/>
      <c r="T148" s="17"/>
      <c r="U148" s="17"/>
      <c r="V148" s="17"/>
      <c r="W148" s="17"/>
      <c r="X148" s="17"/>
      <c r="Y148" s="17"/>
      <c r="Z148" s="17"/>
      <c r="AA148" s="17"/>
      <c r="AB148" s="17"/>
      <c r="AC148" s="17"/>
      <c r="AD148" s="17"/>
      <c r="AE148" s="17"/>
      <c r="AF148" s="17"/>
      <c r="AG148" s="17"/>
      <c r="AH148" s="17"/>
      <c r="AI148" s="17"/>
      <c r="AJ148" s="17"/>
      <c r="AK148" s="17"/>
      <c r="AL148" s="17"/>
      <c r="AM148" s="17"/>
      <c r="AN148" s="17"/>
      <c r="AO148" s="17"/>
      <c r="AP148" s="17"/>
      <c r="AQ148" s="17"/>
    </row>
    <row r="149" spans="2:43" ht="15.95" hidden="1" customHeight="1" x14ac:dyDescent="0.25">
      <c r="B149" s="754"/>
      <c r="C149" s="17"/>
      <c r="D149" s="17"/>
      <c r="E149" s="17"/>
      <c r="F149" s="17"/>
      <c r="G149" s="17"/>
      <c r="H149" s="17"/>
      <c r="I149" s="17"/>
      <c r="J149" s="17"/>
      <c r="K149" s="17"/>
      <c r="L149" s="17"/>
      <c r="M149" s="17"/>
      <c r="N149" s="17"/>
      <c r="O149" s="17"/>
      <c r="P149" s="17"/>
      <c r="Q149" s="17"/>
      <c r="R149" s="17"/>
      <c r="S149" s="17"/>
      <c r="T149" s="17"/>
      <c r="U149" s="17"/>
      <c r="V149" s="17"/>
      <c r="W149" s="17"/>
      <c r="X149" s="17"/>
      <c r="Y149" s="17"/>
      <c r="Z149" s="17"/>
      <c r="AA149" s="17"/>
      <c r="AB149" s="17"/>
      <c r="AC149" s="17"/>
      <c r="AD149" s="17"/>
      <c r="AE149" s="17"/>
      <c r="AF149" s="17"/>
      <c r="AG149" s="17"/>
      <c r="AH149" s="17"/>
      <c r="AI149" s="17"/>
      <c r="AJ149" s="17"/>
      <c r="AK149" s="17"/>
      <c r="AL149" s="17"/>
      <c r="AM149" s="17"/>
      <c r="AN149" s="17"/>
      <c r="AO149" s="17"/>
      <c r="AP149" s="17"/>
      <c r="AQ149" s="17"/>
    </row>
    <row r="150" spans="2:43" ht="15.95" hidden="1" customHeight="1" x14ac:dyDescent="0.25">
      <c r="B150" s="754">
        <v>68</v>
      </c>
      <c r="C150" s="17"/>
      <c r="D150" s="17"/>
      <c r="E150" s="17"/>
      <c r="F150" s="17"/>
      <c r="G150" s="17"/>
      <c r="H150" s="17"/>
      <c r="I150" s="17"/>
      <c r="J150" s="17"/>
      <c r="K150" s="17"/>
      <c r="L150" s="17"/>
      <c r="M150" s="17"/>
      <c r="N150" s="17"/>
      <c r="O150" s="17"/>
      <c r="P150" s="17"/>
      <c r="Q150" s="17"/>
      <c r="R150" s="17"/>
      <c r="S150" s="17"/>
      <c r="T150" s="17"/>
      <c r="U150" s="17"/>
      <c r="V150" s="17"/>
      <c r="W150" s="17"/>
      <c r="X150" s="17"/>
      <c r="Y150" s="17"/>
      <c r="Z150" s="17"/>
      <c r="AA150" s="17"/>
      <c r="AB150" s="17"/>
      <c r="AC150" s="17"/>
      <c r="AD150" s="17"/>
      <c r="AE150" s="17"/>
      <c r="AF150" s="17"/>
      <c r="AG150" s="17"/>
      <c r="AH150" s="17"/>
      <c r="AI150" s="17"/>
      <c r="AJ150" s="17"/>
      <c r="AK150" s="17"/>
      <c r="AL150" s="17"/>
      <c r="AM150" s="17"/>
      <c r="AN150" s="17"/>
      <c r="AO150" s="17"/>
      <c r="AP150" s="17"/>
      <c r="AQ150" s="17"/>
    </row>
    <row r="151" spans="2:43" ht="15.95" hidden="1" customHeight="1" x14ac:dyDescent="0.25">
      <c r="B151" s="754"/>
      <c r="C151" s="17"/>
      <c r="D151" s="17"/>
      <c r="E151" s="17"/>
      <c r="F151" s="17"/>
      <c r="G151" s="17"/>
      <c r="H151" s="17"/>
      <c r="I151" s="17"/>
      <c r="J151" s="17"/>
      <c r="K151" s="17"/>
      <c r="L151" s="17"/>
      <c r="M151" s="17"/>
      <c r="N151" s="17"/>
      <c r="O151" s="17"/>
      <c r="P151" s="17"/>
      <c r="Q151" s="17"/>
      <c r="R151" s="17"/>
      <c r="S151" s="17"/>
      <c r="T151" s="17"/>
      <c r="U151" s="17"/>
      <c r="V151" s="17"/>
      <c r="W151" s="17"/>
      <c r="X151" s="17"/>
      <c r="Y151" s="17"/>
      <c r="Z151" s="17"/>
      <c r="AA151" s="17"/>
      <c r="AB151" s="17"/>
      <c r="AC151" s="17"/>
      <c r="AD151" s="17"/>
      <c r="AE151" s="17"/>
      <c r="AF151" s="17"/>
      <c r="AG151" s="17"/>
      <c r="AH151" s="17"/>
      <c r="AI151" s="17"/>
      <c r="AJ151" s="17"/>
      <c r="AK151" s="17"/>
      <c r="AL151" s="17"/>
      <c r="AM151" s="17"/>
      <c r="AN151" s="17"/>
      <c r="AO151" s="17"/>
      <c r="AP151" s="17"/>
      <c r="AQ151" s="17"/>
    </row>
    <row r="152" spans="2:43" ht="15.95" hidden="1" customHeight="1" x14ac:dyDescent="0.25">
      <c r="B152" s="754">
        <v>69</v>
      </c>
      <c r="C152" s="17"/>
      <c r="D152" s="17"/>
      <c r="E152" s="17"/>
      <c r="F152" s="17"/>
      <c r="G152" s="17"/>
      <c r="H152" s="17"/>
      <c r="I152" s="17"/>
      <c r="J152" s="17"/>
      <c r="K152" s="17"/>
      <c r="L152" s="17"/>
      <c r="M152" s="17"/>
      <c r="N152" s="17"/>
      <c r="O152" s="17"/>
      <c r="P152" s="17"/>
      <c r="Q152" s="17"/>
      <c r="R152" s="17"/>
      <c r="S152" s="17"/>
      <c r="T152" s="17"/>
      <c r="U152" s="17"/>
      <c r="V152" s="17"/>
      <c r="W152" s="17"/>
      <c r="X152" s="17"/>
      <c r="Y152" s="17"/>
      <c r="Z152" s="17"/>
      <c r="AA152" s="17"/>
      <c r="AB152" s="17"/>
      <c r="AC152" s="17"/>
      <c r="AD152" s="17"/>
      <c r="AE152" s="17"/>
      <c r="AF152" s="17"/>
      <c r="AG152" s="17"/>
      <c r="AH152" s="17"/>
      <c r="AI152" s="17"/>
      <c r="AJ152" s="17"/>
      <c r="AK152" s="17"/>
      <c r="AL152" s="17"/>
      <c r="AM152" s="17"/>
      <c r="AN152" s="17"/>
      <c r="AO152" s="17"/>
      <c r="AP152" s="17"/>
      <c r="AQ152" s="17"/>
    </row>
    <row r="153" spans="2:43" ht="15.95" hidden="1" customHeight="1" x14ac:dyDescent="0.25">
      <c r="B153" s="754"/>
      <c r="C153" s="17"/>
      <c r="D153" s="17"/>
      <c r="E153" s="17"/>
      <c r="F153" s="17"/>
      <c r="G153" s="17"/>
      <c r="H153" s="17"/>
      <c r="I153" s="17"/>
      <c r="J153" s="17"/>
      <c r="K153" s="17"/>
      <c r="L153" s="17"/>
      <c r="M153" s="17"/>
      <c r="N153" s="17"/>
      <c r="O153" s="17"/>
      <c r="P153" s="17"/>
      <c r="Q153" s="17"/>
      <c r="R153" s="17"/>
      <c r="S153" s="17"/>
      <c r="T153" s="17"/>
      <c r="U153" s="17"/>
      <c r="V153" s="17"/>
      <c r="W153" s="17"/>
      <c r="X153" s="17"/>
      <c r="Y153" s="17"/>
      <c r="Z153" s="17"/>
      <c r="AA153" s="17"/>
      <c r="AB153" s="17"/>
      <c r="AC153" s="17"/>
      <c r="AD153" s="17"/>
      <c r="AE153" s="17"/>
      <c r="AF153" s="17"/>
      <c r="AG153" s="17"/>
      <c r="AH153" s="17"/>
      <c r="AI153" s="17"/>
      <c r="AJ153" s="17"/>
      <c r="AK153" s="17"/>
      <c r="AL153" s="17"/>
      <c r="AM153" s="17"/>
      <c r="AN153" s="17"/>
      <c r="AO153" s="17"/>
      <c r="AP153" s="17"/>
      <c r="AQ153" s="17"/>
    </row>
    <row r="154" spans="2:43" ht="15.95" hidden="1" customHeight="1" x14ac:dyDescent="0.25">
      <c r="B154" s="754">
        <v>70</v>
      </c>
      <c r="C154" s="17"/>
      <c r="D154" s="17"/>
      <c r="E154" s="17"/>
      <c r="F154" s="17"/>
      <c r="G154" s="17"/>
      <c r="H154" s="17"/>
      <c r="I154" s="17"/>
      <c r="J154" s="17"/>
      <c r="K154" s="17"/>
      <c r="L154" s="17"/>
      <c r="M154" s="17"/>
      <c r="N154" s="17"/>
      <c r="O154" s="17"/>
      <c r="P154" s="17"/>
      <c r="Q154" s="17"/>
      <c r="R154" s="17"/>
      <c r="S154" s="17"/>
      <c r="T154" s="17"/>
      <c r="U154" s="17"/>
      <c r="V154" s="17"/>
      <c r="W154" s="17"/>
      <c r="X154" s="17"/>
      <c r="Y154" s="17"/>
      <c r="Z154" s="17"/>
      <c r="AA154" s="17"/>
      <c r="AB154" s="17"/>
      <c r="AC154" s="17"/>
      <c r="AD154" s="17"/>
      <c r="AE154" s="17"/>
      <c r="AF154" s="17"/>
      <c r="AG154" s="17"/>
      <c r="AH154" s="17"/>
      <c r="AI154" s="17"/>
      <c r="AJ154" s="17"/>
      <c r="AK154" s="17"/>
      <c r="AL154" s="17"/>
      <c r="AM154" s="17"/>
      <c r="AN154" s="17"/>
      <c r="AO154" s="17"/>
      <c r="AP154" s="17"/>
      <c r="AQ154" s="17"/>
    </row>
    <row r="155" spans="2:43" ht="15.95" hidden="1" customHeight="1" x14ac:dyDescent="0.25">
      <c r="B155" s="754"/>
      <c r="C155" s="17"/>
      <c r="D155" s="17"/>
      <c r="E155" s="17"/>
      <c r="F155" s="17"/>
      <c r="G155" s="17"/>
      <c r="H155" s="17"/>
      <c r="I155" s="17"/>
      <c r="J155" s="17"/>
      <c r="K155" s="17"/>
      <c r="L155" s="17"/>
      <c r="M155" s="17"/>
      <c r="N155" s="17"/>
      <c r="O155" s="17"/>
      <c r="P155" s="17"/>
      <c r="Q155" s="17"/>
      <c r="R155" s="17"/>
      <c r="S155" s="17"/>
      <c r="T155" s="17"/>
      <c r="U155" s="17"/>
      <c r="V155" s="17"/>
      <c r="W155" s="17"/>
      <c r="X155" s="17"/>
      <c r="Y155" s="17"/>
      <c r="Z155" s="17"/>
      <c r="AA155" s="17"/>
      <c r="AB155" s="17"/>
      <c r="AC155" s="17"/>
      <c r="AD155" s="17"/>
      <c r="AE155" s="17"/>
      <c r="AF155" s="17"/>
      <c r="AG155" s="17"/>
      <c r="AH155" s="17"/>
      <c r="AI155" s="17"/>
      <c r="AJ155" s="17"/>
      <c r="AK155" s="17"/>
      <c r="AL155" s="17"/>
      <c r="AM155" s="17"/>
      <c r="AN155" s="17"/>
      <c r="AO155" s="17"/>
      <c r="AP155" s="17"/>
      <c r="AQ155" s="17"/>
    </row>
    <row r="156" spans="2:43" ht="15.95" hidden="1" customHeight="1" x14ac:dyDescent="0.25">
      <c r="B156" s="754">
        <v>71</v>
      </c>
      <c r="C156" s="17"/>
      <c r="D156" s="17"/>
      <c r="E156" s="17"/>
      <c r="F156" s="17"/>
      <c r="G156" s="17"/>
      <c r="H156" s="17"/>
      <c r="I156" s="17"/>
      <c r="J156" s="17"/>
      <c r="K156" s="17"/>
      <c r="L156" s="17"/>
      <c r="M156" s="17"/>
      <c r="N156" s="17"/>
      <c r="O156" s="17"/>
      <c r="P156" s="17"/>
      <c r="Q156" s="17"/>
      <c r="R156" s="17"/>
      <c r="S156" s="17"/>
      <c r="T156" s="17"/>
      <c r="U156" s="17"/>
      <c r="V156" s="17"/>
      <c r="W156" s="17"/>
      <c r="X156" s="17"/>
      <c r="Y156" s="17"/>
      <c r="Z156" s="17"/>
      <c r="AA156" s="17"/>
      <c r="AB156" s="17"/>
      <c r="AC156" s="17"/>
      <c r="AD156" s="17"/>
      <c r="AE156" s="17"/>
      <c r="AF156" s="17"/>
      <c r="AG156" s="17"/>
      <c r="AH156" s="17"/>
      <c r="AI156" s="17"/>
      <c r="AJ156" s="17"/>
      <c r="AK156" s="17"/>
      <c r="AL156" s="17"/>
      <c r="AM156" s="17"/>
      <c r="AN156" s="17"/>
      <c r="AO156" s="17"/>
      <c r="AP156" s="17"/>
      <c r="AQ156" s="17"/>
    </row>
    <row r="157" spans="2:43" ht="15.95" hidden="1" customHeight="1" x14ac:dyDescent="0.25">
      <c r="B157" s="754"/>
      <c r="C157" s="17"/>
      <c r="D157" s="17"/>
      <c r="E157" s="17"/>
      <c r="F157" s="17"/>
      <c r="G157" s="17"/>
      <c r="H157" s="17"/>
      <c r="I157" s="17"/>
      <c r="J157" s="17"/>
      <c r="K157" s="17"/>
      <c r="L157" s="17"/>
      <c r="M157" s="17"/>
      <c r="N157" s="17"/>
      <c r="O157" s="17"/>
      <c r="P157" s="17"/>
      <c r="Q157" s="17"/>
      <c r="R157" s="17"/>
      <c r="S157" s="17"/>
      <c r="T157" s="17"/>
      <c r="U157" s="17"/>
      <c r="V157" s="17"/>
      <c r="W157" s="17"/>
      <c r="X157" s="17"/>
      <c r="Y157" s="17"/>
      <c r="Z157" s="17"/>
      <c r="AA157" s="17"/>
      <c r="AB157" s="17"/>
      <c r="AC157" s="17"/>
      <c r="AD157" s="17"/>
      <c r="AE157" s="17"/>
      <c r="AF157" s="17"/>
      <c r="AG157" s="17"/>
      <c r="AH157" s="17"/>
      <c r="AI157" s="17"/>
      <c r="AJ157" s="17"/>
      <c r="AK157" s="17"/>
      <c r="AL157" s="17"/>
      <c r="AM157" s="17"/>
      <c r="AN157" s="17"/>
      <c r="AO157" s="17"/>
      <c r="AP157" s="17"/>
      <c r="AQ157" s="17"/>
    </row>
    <row r="158" spans="2:43" ht="15.95" hidden="1" customHeight="1" x14ac:dyDescent="0.25">
      <c r="B158" s="754">
        <v>72</v>
      </c>
      <c r="C158" s="17"/>
      <c r="D158" s="17"/>
      <c r="E158" s="17"/>
      <c r="F158" s="17"/>
      <c r="G158" s="17"/>
      <c r="H158" s="17"/>
      <c r="I158" s="17"/>
      <c r="J158" s="17"/>
      <c r="K158" s="17"/>
      <c r="L158" s="17"/>
      <c r="M158" s="17"/>
      <c r="N158" s="17"/>
      <c r="O158" s="17"/>
      <c r="P158" s="17"/>
      <c r="Q158" s="17"/>
      <c r="R158" s="17"/>
      <c r="S158" s="17"/>
      <c r="T158" s="17"/>
      <c r="U158" s="17"/>
      <c r="V158" s="17"/>
      <c r="W158" s="17"/>
      <c r="X158" s="17"/>
      <c r="Y158" s="17"/>
      <c r="Z158" s="17"/>
      <c r="AA158" s="17"/>
      <c r="AB158" s="17"/>
      <c r="AC158" s="17"/>
      <c r="AD158" s="17"/>
      <c r="AE158" s="17"/>
      <c r="AF158" s="17"/>
      <c r="AG158" s="17"/>
      <c r="AH158" s="17"/>
      <c r="AI158" s="17"/>
      <c r="AJ158" s="17"/>
      <c r="AK158" s="17"/>
      <c r="AL158" s="17"/>
      <c r="AM158" s="17"/>
      <c r="AN158" s="17"/>
      <c r="AO158" s="17"/>
      <c r="AP158" s="17"/>
      <c r="AQ158" s="17"/>
    </row>
    <row r="159" spans="2:43" ht="15.95" hidden="1" customHeight="1" x14ac:dyDescent="0.25">
      <c r="B159" s="754"/>
      <c r="C159" s="17"/>
      <c r="D159" s="17"/>
      <c r="E159" s="17"/>
      <c r="F159" s="17"/>
      <c r="G159" s="17"/>
      <c r="H159" s="17"/>
      <c r="I159" s="17"/>
      <c r="J159" s="17"/>
      <c r="K159" s="17"/>
      <c r="L159" s="17"/>
      <c r="M159" s="17"/>
      <c r="N159" s="17"/>
      <c r="O159" s="17"/>
      <c r="P159" s="17"/>
      <c r="Q159" s="17"/>
      <c r="R159" s="17"/>
      <c r="S159" s="17"/>
      <c r="T159" s="17"/>
      <c r="U159" s="17"/>
      <c r="V159" s="17"/>
      <c r="W159" s="17"/>
      <c r="X159" s="17"/>
      <c r="Y159" s="17"/>
      <c r="Z159" s="17"/>
      <c r="AA159" s="17"/>
      <c r="AB159" s="17"/>
      <c r="AC159" s="17"/>
      <c r="AD159" s="17"/>
      <c r="AE159" s="17"/>
      <c r="AF159" s="17"/>
      <c r="AG159" s="17"/>
      <c r="AH159" s="17"/>
      <c r="AI159" s="17"/>
      <c r="AJ159" s="17"/>
      <c r="AK159" s="17"/>
      <c r="AL159" s="17"/>
      <c r="AM159" s="17"/>
      <c r="AN159" s="17"/>
      <c r="AO159" s="17"/>
      <c r="AP159" s="17"/>
      <c r="AQ159" s="17"/>
    </row>
    <row r="160" spans="2:43" ht="15.95" hidden="1" customHeight="1" x14ac:dyDescent="0.25">
      <c r="B160" s="754">
        <v>73</v>
      </c>
      <c r="C160" s="17"/>
      <c r="D160" s="17"/>
      <c r="E160" s="17"/>
      <c r="F160" s="17"/>
      <c r="G160" s="17"/>
      <c r="H160" s="17"/>
      <c r="I160" s="17"/>
      <c r="J160" s="17"/>
      <c r="K160" s="17"/>
      <c r="L160" s="17"/>
      <c r="M160" s="17"/>
      <c r="N160" s="17"/>
      <c r="O160" s="17"/>
      <c r="P160" s="17"/>
      <c r="Q160" s="17"/>
      <c r="R160" s="17"/>
      <c r="S160" s="17"/>
      <c r="T160" s="17"/>
      <c r="U160" s="17"/>
      <c r="V160" s="17"/>
      <c r="W160" s="17"/>
      <c r="X160" s="17"/>
      <c r="Y160" s="17"/>
      <c r="Z160" s="17"/>
      <c r="AA160" s="17"/>
      <c r="AB160" s="17"/>
      <c r="AC160" s="17"/>
      <c r="AD160" s="17"/>
      <c r="AE160" s="17"/>
      <c r="AF160" s="17"/>
      <c r="AG160" s="17"/>
      <c r="AH160" s="17"/>
      <c r="AI160" s="17"/>
      <c r="AJ160" s="17"/>
      <c r="AK160" s="17"/>
      <c r="AL160" s="17"/>
      <c r="AM160" s="17"/>
      <c r="AN160" s="17"/>
      <c r="AO160" s="17"/>
      <c r="AP160" s="17"/>
      <c r="AQ160" s="17"/>
    </row>
    <row r="161" spans="2:43" ht="15.95" hidden="1" customHeight="1" x14ac:dyDescent="0.25">
      <c r="B161" s="754"/>
      <c r="C161" s="17"/>
      <c r="D161" s="17"/>
      <c r="E161" s="17"/>
      <c r="F161" s="17"/>
      <c r="G161" s="17"/>
      <c r="H161" s="17"/>
      <c r="I161" s="17"/>
      <c r="J161" s="17"/>
      <c r="K161" s="17"/>
      <c r="L161" s="17"/>
      <c r="M161" s="17"/>
      <c r="N161" s="17"/>
      <c r="O161" s="17"/>
      <c r="P161" s="17"/>
      <c r="Q161" s="17"/>
      <c r="R161" s="17"/>
      <c r="S161" s="17"/>
      <c r="T161" s="17"/>
      <c r="U161" s="17"/>
      <c r="V161" s="17"/>
      <c r="W161" s="17"/>
      <c r="X161" s="17"/>
      <c r="Y161" s="17"/>
      <c r="Z161" s="17"/>
      <c r="AA161" s="17"/>
      <c r="AB161" s="17"/>
      <c r="AC161" s="17"/>
      <c r="AD161" s="17"/>
      <c r="AE161" s="17"/>
      <c r="AF161" s="17"/>
      <c r="AG161" s="17"/>
      <c r="AH161" s="17"/>
      <c r="AI161" s="17"/>
      <c r="AJ161" s="17"/>
      <c r="AK161" s="17"/>
      <c r="AL161" s="17"/>
      <c r="AM161" s="17"/>
      <c r="AN161" s="17"/>
      <c r="AO161" s="17"/>
      <c r="AP161" s="17"/>
      <c r="AQ161" s="17"/>
    </row>
    <row r="162" spans="2:43" ht="15.95" hidden="1" customHeight="1" x14ac:dyDescent="0.25">
      <c r="B162" s="754">
        <v>74</v>
      </c>
      <c r="C162" s="17"/>
      <c r="D162" s="17"/>
      <c r="E162" s="17"/>
      <c r="F162" s="17"/>
      <c r="G162" s="17"/>
      <c r="H162" s="17"/>
      <c r="I162" s="17"/>
      <c r="J162" s="17"/>
      <c r="K162" s="17"/>
      <c r="L162" s="17"/>
      <c r="M162" s="17"/>
      <c r="N162" s="17"/>
      <c r="O162" s="17"/>
      <c r="P162" s="17"/>
      <c r="Q162" s="17"/>
      <c r="R162" s="17"/>
      <c r="S162" s="17"/>
      <c r="T162" s="17"/>
      <c r="U162" s="17"/>
      <c r="V162" s="17"/>
      <c r="W162" s="17"/>
      <c r="X162" s="17"/>
      <c r="Y162" s="17"/>
      <c r="Z162" s="17"/>
      <c r="AA162" s="17"/>
      <c r="AB162" s="17"/>
      <c r="AC162" s="17"/>
      <c r="AD162" s="17"/>
      <c r="AE162" s="17"/>
      <c r="AF162" s="17"/>
      <c r="AG162" s="17"/>
      <c r="AH162" s="17"/>
      <c r="AI162" s="17"/>
      <c r="AJ162" s="17"/>
      <c r="AK162" s="17"/>
      <c r="AL162" s="17"/>
      <c r="AM162" s="17"/>
      <c r="AN162" s="17"/>
      <c r="AO162" s="17"/>
      <c r="AP162" s="17"/>
      <c r="AQ162" s="17"/>
    </row>
    <row r="163" spans="2:43" ht="15.95" hidden="1" customHeight="1" x14ac:dyDescent="0.25">
      <c r="B163" s="754"/>
      <c r="C163" s="17"/>
      <c r="D163" s="17"/>
      <c r="E163" s="17"/>
      <c r="F163" s="17"/>
      <c r="G163" s="17"/>
      <c r="H163" s="17"/>
      <c r="I163" s="17"/>
      <c r="J163" s="17"/>
      <c r="K163" s="17"/>
      <c r="L163" s="17"/>
      <c r="M163" s="17"/>
      <c r="N163" s="17"/>
      <c r="O163" s="17"/>
      <c r="P163" s="17"/>
      <c r="Q163" s="17"/>
      <c r="R163" s="17"/>
      <c r="S163" s="17"/>
      <c r="T163" s="17"/>
      <c r="U163" s="17"/>
      <c r="V163" s="17"/>
      <c r="W163" s="17"/>
      <c r="X163" s="17"/>
      <c r="Y163" s="17"/>
      <c r="Z163" s="17"/>
      <c r="AA163" s="17"/>
      <c r="AB163" s="17"/>
      <c r="AC163" s="17"/>
      <c r="AD163" s="17"/>
      <c r="AE163" s="17"/>
      <c r="AF163" s="17"/>
      <c r="AG163" s="17"/>
      <c r="AH163" s="17"/>
      <c r="AI163" s="17"/>
      <c r="AJ163" s="17"/>
      <c r="AK163" s="17"/>
      <c r="AL163" s="17"/>
      <c r="AM163" s="17"/>
      <c r="AN163" s="17"/>
      <c r="AO163" s="17"/>
      <c r="AP163" s="17"/>
      <c r="AQ163" s="17"/>
    </row>
    <row r="164" spans="2:43" ht="15.95" hidden="1" customHeight="1" x14ac:dyDescent="0.25">
      <c r="B164" s="754">
        <v>75</v>
      </c>
      <c r="C164" s="17"/>
      <c r="D164" s="17"/>
      <c r="E164" s="17"/>
      <c r="F164" s="17"/>
      <c r="G164" s="17"/>
      <c r="H164" s="17"/>
      <c r="I164" s="17"/>
      <c r="J164" s="17"/>
      <c r="K164" s="17"/>
      <c r="L164" s="17"/>
      <c r="M164" s="17"/>
      <c r="N164" s="17"/>
      <c r="O164" s="17"/>
      <c r="P164" s="17"/>
      <c r="Q164" s="17"/>
      <c r="R164" s="17"/>
      <c r="S164" s="17"/>
      <c r="T164" s="17"/>
      <c r="U164" s="17"/>
      <c r="V164" s="17"/>
      <c r="W164" s="17"/>
      <c r="X164" s="17"/>
      <c r="Y164" s="17"/>
      <c r="Z164" s="17"/>
      <c r="AA164" s="17"/>
      <c r="AB164" s="17"/>
      <c r="AC164" s="17"/>
      <c r="AD164" s="17"/>
      <c r="AE164" s="17"/>
      <c r="AF164" s="17"/>
      <c r="AG164" s="17"/>
      <c r="AH164" s="17"/>
      <c r="AI164" s="17"/>
      <c r="AJ164" s="17"/>
      <c r="AK164" s="17"/>
      <c r="AL164" s="17"/>
      <c r="AM164" s="17"/>
      <c r="AN164" s="17"/>
      <c r="AO164" s="17"/>
      <c r="AP164" s="17"/>
      <c r="AQ164" s="17"/>
    </row>
    <row r="165" spans="2:43" ht="15.95" hidden="1" customHeight="1" x14ac:dyDescent="0.25">
      <c r="B165" s="754"/>
      <c r="C165" s="17"/>
      <c r="D165" s="17"/>
      <c r="E165" s="17"/>
      <c r="F165" s="17"/>
      <c r="G165" s="17"/>
      <c r="H165" s="17"/>
      <c r="I165" s="17"/>
      <c r="J165" s="17"/>
      <c r="K165" s="17"/>
      <c r="L165" s="17"/>
      <c r="M165" s="17"/>
      <c r="N165" s="17"/>
      <c r="O165" s="17"/>
      <c r="P165" s="17"/>
      <c r="Q165" s="17"/>
      <c r="R165" s="17"/>
      <c r="S165" s="17"/>
      <c r="T165" s="17"/>
      <c r="U165" s="17"/>
      <c r="V165" s="17"/>
      <c r="W165" s="17"/>
      <c r="X165" s="17"/>
      <c r="Y165" s="17"/>
      <c r="Z165" s="17"/>
      <c r="AA165" s="17"/>
      <c r="AB165" s="17"/>
      <c r="AC165" s="17"/>
      <c r="AD165" s="17"/>
      <c r="AE165" s="17"/>
      <c r="AF165" s="17"/>
      <c r="AG165" s="17"/>
      <c r="AH165" s="17"/>
      <c r="AI165" s="17"/>
      <c r="AJ165" s="17"/>
      <c r="AK165" s="17"/>
      <c r="AL165" s="17"/>
      <c r="AM165" s="17"/>
      <c r="AN165" s="17"/>
      <c r="AO165" s="17"/>
      <c r="AP165" s="17"/>
      <c r="AQ165" s="17"/>
    </row>
    <row r="166" spans="2:43" ht="15.95" hidden="1" customHeight="1" x14ac:dyDescent="0.25">
      <c r="B166" s="754">
        <v>76</v>
      </c>
      <c r="C166" s="17"/>
      <c r="D166" s="17"/>
      <c r="E166" s="17"/>
      <c r="F166" s="17"/>
      <c r="G166" s="17"/>
      <c r="H166" s="17"/>
      <c r="I166" s="17"/>
      <c r="J166" s="17"/>
      <c r="K166" s="17"/>
      <c r="L166" s="17"/>
      <c r="M166" s="17"/>
      <c r="N166" s="17"/>
      <c r="O166" s="17"/>
      <c r="P166" s="17"/>
      <c r="Q166" s="17"/>
      <c r="R166" s="17"/>
      <c r="S166" s="17"/>
      <c r="T166" s="17"/>
      <c r="U166" s="17"/>
      <c r="V166" s="17"/>
      <c r="W166" s="17"/>
      <c r="X166" s="17"/>
      <c r="Y166" s="17"/>
      <c r="Z166" s="17"/>
      <c r="AA166" s="17"/>
      <c r="AB166" s="17"/>
      <c r="AC166" s="17"/>
      <c r="AD166" s="17"/>
      <c r="AE166" s="17"/>
      <c r="AF166" s="17"/>
      <c r="AG166" s="17"/>
      <c r="AH166" s="17"/>
      <c r="AI166" s="17"/>
      <c r="AJ166" s="17"/>
      <c r="AK166" s="17"/>
      <c r="AL166" s="17"/>
      <c r="AM166" s="17"/>
      <c r="AN166" s="17"/>
      <c r="AO166" s="17"/>
      <c r="AP166" s="17"/>
      <c r="AQ166" s="17"/>
    </row>
    <row r="167" spans="2:43" ht="15.95" hidden="1" customHeight="1" x14ac:dyDescent="0.25">
      <c r="B167" s="754"/>
      <c r="C167" s="17"/>
      <c r="D167" s="17"/>
      <c r="E167" s="17"/>
      <c r="F167" s="17"/>
      <c r="G167" s="17"/>
      <c r="H167" s="17"/>
      <c r="I167" s="17"/>
      <c r="J167" s="17"/>
      <c r="K167" s="17"/>
      <c r="L167" s="17"/>
      <c r="M167" s="17"/>
      <c r="N167" s="17"/>
      <c r="O167" s="17"/>
      <c r="P167" s="17"/>
      <c r="Q167" s="17"/>
      <c r="R167" s="17"/>
      <c r="S167" s="17"/>
      <c r="T167" s="17"/>
      <c r="U167" s="17"/>
      <c r="V167" s="17"/>
      <c r="W167" s="17"/>
      <c r="X167" s="17"/>
      <c r="Y167" s="17"/>
      <c r="Z167" s="17"/>
      <c r="AA167" s="17"/>
      <c r="AB167" s="17"/>
      <c r="AC167" s="17"/>
      <c r="AD167" s="17"/>
      <c r="AE167" s="17"/>
      <c r="AF167" s="17"/>
      <c r="AG167" s="17"/>
      <c r="AH167" s="17"/>
      <c r="AI167" s="17"/>
      <c r="AJ167" s="17"/>
      <c r="AK167" s="17"/>
      <c r="AL167" s="17"/>
      <c r="AM167" s="17"/>
      <c r="AN167" s="17"/>
      <c r="AO167" s="17"/>
      <c r="AP167" s="17"/>
      <c r="AQ167" s="17"/>
    </row>
    <row r="168" spans="2:43" ht="15.95" hidden="1" customHeight="1" x14ac:dyDescent="0.25">
      <c r="B168" s="754">
        <v>77</v>
      </c>
      <c r="C168" s="17"/>
      <c r="D168" s="17"/>
      <c r="E168" s="17"/>
      <c r="F168" s="17"/>
      <c r="G168" s="17"/>
      <c r="H168" s="17"/>
      <c r="I168" s="17"/>
      <c r="J168" s="17"/>
      <c r="K168" s="17"/>
      <c r="L168" s="17"/>
      <c r="M168" s="17"/>
      <c r="N168" s="17"/>
      <c r="O168" s="17"/>
      <c r="P168" s="17"/>
      <c r="Q168" s="17"/>
      <c r="R168" s="17"/>
      <c r="S168" s="17"/>
      <c r="T168" s="17"/>
      <c r="U168" s="17"/>
      <c r="V168" s="17"/>
      <c r="W168" s="17"/>
      <c r="X168" s="17"/>
      <c r="Y168" s="17"/>
      <c r="Z168" s="17"/>
      <c r="AA168" s="17"/>
      <c r="AB168" s="17"/>
      <c r="AC168" s="17"/>
      <c r="AD168" s="17"/>
      <c r="AE168" s="17"/>
      <c r="AF168" s="17"/>
      <c r="AG168" s="17"/>
      <c r="AH168" s="17"/>
      <c r="AI168" s="17"/>
      <c r="AJ168" s="17"/>
      <c r="AK168" s="17"/>
      <c r="AL168" s="17"/>
      <c r="AM168" s="17"/>
      <c r="AN168" s="17"/>
      <c r="AO168" s="17"/>
      <c r="AP168" s="17"/>
      <c r="AQ168" s="17"/>
    </row>
    <row r="169" spans="2:43" ht="15.95" hidden="1" customHeight="1" x14ac:dyDescent="0.25">
      <c r="B169" s="754"/>
      <c r="C169" s="17"/>
      <c r="D169" s="17"/>
      <c r="E169" s="17"/>
      <c r="F169" s="17"/>
      <c r="G169" s="17"/>
      <c r="H169" s="17"/>
      <c r="I169" s="17"/>
      <c r="J169" s="17"/>
      <c r="K169" s="17"/>
      <c r="L169" s="17"/>
      <c r="M169" s="17"/>
      <c r="N169" s="17"/>
      <c r="O169" s="17"/>
      <c r="P169" s="17"/>
      <c r="Q169" s="17"/>
      <c r="R169" s="17"/>
      <c r="S169" s="17"/>
      <c r="T169" s="17"/>
      <c r="U169" s="17"/>
      <c r="V169" s="17"/>
      <c r="W169" s="17"/>
      <c r="X169" s="17"/>
      <c r="Y169" s="17"/>
      <c r="Z169" s="17"/>
      <c r="AA169" s="17"/>
      <c r="AB169" s="17"/>
      <c r="AC169" s="17"/>
      <c r="AD169" s="17"/>
      <c r="AE169" s="17"/>
      <c r="AF169" s="17"/>
      <c r="AG169" s="17"/>
      <c r="AH169" s="17"/>
      <c r="AI169" s="17"/>
      <c r="AJ169" s="17"/>
      <c r="AK169" s="17"/>
      <c r="AL169" s="17"/>
      <c r="AM169" s="17"/>
      <c r="AN169" s="17"/>
      <c r="AO169" s="17"/>
      <c r="AP169" s="17"/>
      <c r="AQ169" s="17"/>
    </row>
    <row r="170" spans="2:43" ht="15.95" hidden="1" customHeight="1" x14ac:dyDescent="0.25">
      <c r="B170" s="754">
        <v>78</v>
      </c>
      <c r="C170" s="17"/>
      <c r="D170" s="17"/>
      <c r="E170" s="17"/>
      <c r="F170" s="17"/>
      <c r="G170" s="17"/>
      <c r="H170" s="17"/>
      <c r="I170" s="17"/>
      <c r="J170" s="17"/>
      <c r="K170" s="17"/>
      <c r="L170" s="17"/>
      <c r="M170" s="17"/>
      <c r="N170" s="17"/>
      <c r="O170" s="17"/>
      <c r="P170" s="17"/>
      <c r="Q170" s="17"/>
      <c r="R170" s="17"/>
      <c r="S170" s="17"/>
      <c r="T170" s="17"/>
      <c r="U170" s="17"/>
      <c r="V170" s="17"/>
      <c r="W170" s="17"/>
      <c r="X170" s="17"/>
      <c r="Y170" s="17"/>
      <c r="Z170" s="17"/>
      <c r="AA170" s="17"/>
      <c r="AB170" s="17"/>
      <c r="AC170" s="17"/>
      <c r="AD170" s="17"/>
      <c r="AE170" s="17"/>
      <c r="AF170" s="17"/>
      <c r="AG170" s="17"/>
      <c r="AH170" s="17"/>
      <c r="AI170" s="17"/>
      <c r="AJ170" s="17"/>
      <c r="AK170" s="17"/>
      <c r="AL170" s="17"/>
      <c r="AM170" s="17"/>
      <c r="AN170" s="17"/>
      <c r="AO170" s="17"/>
      <c r="AP170" s="17"/>
      <c r="AQ170" s="17"/>
    </row>
    <row r="171" spans="2:43" ht="15.95" hidden="1" customHeight="1" x14ac:dyDescent="0.25">
      <c r="B171" s="754"/>
      <c r="C171" s="17"/>
      <c r="D171" s="17"/>
      <c r="E171" s="17"/>
      <c r="F171" s="17"/>
      <c r="G171" s="17"/>
      <c r="H171" s="17"/>
      <c r="I171" s="17"/>
      <c r="J171" s="17"/>
      <c r="K171" s="17"/>
      <c r="L171" s="17"/>
      <c r="M171" s="17"/>
      <c r="N171" s="17"/>
      <c r="O171" s="17"/>
      <c r="P171" s="17"/>
      <c r="Q171" s="17"/>
      <c r="R171" s="17"/>
      <c r="S171" s="17"/>
      <c r="T171" s="17"/>
      <c r="U171" s="17"/>
      <c r="V171" s="17"/>
      <c r="W171" s="17"/>
      <c r="X171" s="17"/>
      <c r="Y171" s="17"/>
      <c r="Z171" s="17"/>
      <c r="AA171" s="17"/>
      <c r="AB171" s="17"/>
      <c r="AC171" s="17"/>
      <c r="AD171" s="17"/>
      <c r="AE171" s="17"/>
      <c r="AF171" s="17"/>
      <c r="AG171" s="17"/>
      <c r="AH171" s="17"/>
      <c r="AI171" s="17"/>
      <c r="AJ171" s="17"/>
      <c r="AK171" s="17"/>
      <c r="AL171" s="17"/>
      <c r="AM171" s="17"/>
      <c r="AN171" s="17"/>
      <c r="AO171" s="17"/>
      <c r="AP171" s="17"/>
      <c r="AQ171" s="17"/>
    </row>
    <row r="172" spans="2:43" ht="15.95" hidden="1" customHeight="1" x14ac:dyDescent="0.25">
      <c r="B172" s="754">
        <v>79</v>
      </c>
      <c r="C172" s="17"/>
      <c r="D172" s="17"/>
      <c r="E172" s="17"/>
      <c r="F172" s="17"/>
      <c r="G172" s="17"/>
      <c r="H172" s="17"/>
      <c r="I172" s="17"/>
      <c r="J172" s="17"/>
      <c r="K172" s="17"/>
      <c r="L172" s="17"/>
      <c r="M172" s="17"/>
      <c r="N172" s="17"/>
      <c r="O172" s="17"/>
      <c r="P172" s="17"/>
      <c r="Q172" s="17"/>
      <c r="R172" s="17"/>
      <c r="S172" s="17"/>
      <c r="T172" s="17"/>
      <c r="U172" s="17"/>
      <c r="V172" s="17"/>
      <c r="W172" s="17"/>
      <c r="X172" s="17"/>
      <c r="Y172" s="17"/>
      <c r="Z172" s="17"/>
      <c r="AA172" s="17"/>
      <c r="AB172" s="17"/>
      <c r="AC172" s="17"/>
      <c r="AD172" s="17"/>
      <c r="AE172" s="17"/>
      <c r="AF172" s="17"/>
      <c r="AG172" s="17"/>
      <c r="AH172" s="17"/>
      <c r="AI172" s="17"/>
      <c r="AJ172" s="17"/>
      <c r="AK172" s="17"/>
      <c r="AL172" s="17"/>
      <c r="AM172" s="17"/>
      <c r="AN172" s="17"/>
      <c r="AO172" s="17"/>
      <c r="AP172" s="17"/>
      <c r="AQ172" s="17"/>
    </row>
    <row r="173" spans="2:43" ht="15.95" hidden="1" customHeight="1" x14ac:dyDescent="0.25">
      <c r="B173" s="754"/>
      <c r="C173" s="17"/>
      <c r="D173" s="17"/>
      <c r="E173" s="17"/>
      <c r="F173" s="17"/>
      <c r="G173" s="17"/>
      <c r="H173" s="17"/>
      <c r="I173" s="17"/>
      <c r="J173" s="17"/>
      <c r="K173" s="17"/>
      <c r="L173" s="17"/>
      <c r="M173" s="17"/>
      <c r="N173" s="17"/>
      <c r="O173" s="17"/>
      <c r="P173" s="17"/>
      <c r="Q173" s="17"/>
      <c r="R173" s="17"/>
      <c r="S173" s="17"/>
      <c r="T173" s="17"/>
      <c r="U173" s="17"/>
      <c r="V173" s="17"/>
      <c r="W173" s="17"/>
      <c r="X173" s="17"/>
      <c r="Y173" s="17"/>
      <c r="Z173" s="17"/>
      <c r="AA173" s="17"/>
      <c r="AB173" s="17"/>
      <c r="AC173" s="17"/>
      <c r="AD173" s="17"/>
      <c r="AE173" s="17"/>
      <c r="AF173" s="17"/>
      <c r="AG173" s="17"/>
      <c r="AH173" s="17"/>
      <c r="AI173" s="17"/>
      <c r="AJ173" s="17"/>
      <c r="AK173" s="17"/>
      <c r="AL173" s="17"/>
      <c r="AM173" s="17"/>
      <c r="AN173" s="17"/>
      <c r="AO173" s="17"/>
      <c r="AP173" s="17"/>
      <c r="AQ173" s="17"/>
    </row>
    <row r="174" spans="2:43" ht="15.95" hidden="1" customHeight="1" x14ac:dyDescent="0.25">
      <c r="B174" s="754">
        <v>80</v>
      </c>
      <c r="C174" s="17"/>
      <c r="D174" s="17"/>
      <c r="E174" s="17"/>
      <c r="F174" s="17"/>
      <c r="G174" s="17"/>
      <c r="H174" s="17"/>
      <c r="I174" s="17"/>
      <c r="J174" s="17"/>
      <c r="K174" s="17"/>
      <c r="L174" s="17"/>
      <c r="M174" s="17"/>
      <c r="N174" s="17"/>
      <c r="O174" s="17"/>
      <c r="P174" s="17"/>
      <c r="Q174" s="17"/>
      <c r="R174" s="17"/>
      <c r="S174" s="17"/>
      <c r="T174" s="17"/>
      <c r="U174" s="17"/>
      <c r="V174" s="17"/>
      <c r="W174" s="17"/>
      <c r="X174" s="17"/>
      <c r="Y174" s="17"/>
      <c r="Z174" s="17"/>
      <c r="AA174" s="17"/>
      <c r="AB174" s="17"/>
      <c r="AC174" s="17"/>
      <c r="AD174" s="17"/>
      <c r="AE174" s="17"/>
      <c r="AF174" s="17"/>
      <c r="AG174" s="17"/>
      <c r="AH174" s="17"/>
      <c r="AI174" s="17"/>
      <c r="AJ174" s="17"/>
      <c r="AK174" s="17"/>
      <c r="AL174" s="17"/>
      <c r="AM174" s="17"/>
      <c r="AN174" s="17"/>
      <c r="AO174" s="17"/>
      <c r="AP174" s="17"/>
      <c r="AQ174" s="17"/>
    </row>
    <row r="175" spans="2:43" ht="15.95" hidden="1" customHeight="1" x14ac:dyDescent="0.25">
      <c r="B175" s="754"/>
      <c r="C175" s="17"/>
      <c r="D175" s="17"/>
      <c r="E175" s="17"/>
      <c r="F175" s="17"/>
      <c r="G175" s="17"/>
      <c r="H175" s="17"/>
      <c r="I175" s="17"/>
      <c r="J175" s="17"/>
      <c r="K175" s="17"/>
      <c r="L175" s="17"/>
      <c r="M175" s="17"/>
      <c r="N175" s="17"/>
      <c r="O175" s="17"/>
      <c r="P175" s="17"/>
      <c r="Q175" s="17"/>
      <c r="R175" s="17"/>
      <c r="S175" s="17"/>
      <c r="T175" s="17"/>
      <c r="U175" s="17"/>
      <c r="V175" s="17"/>
      <c r="W175" s="17"/>
      <c r="X175" s="17"/>
      <c r="Y175" s="17"/>
      <c r="Z175" s="17"/>
      <c r="AA175" s="17"/>
      <c r="AB175" s="17"/>
      <c r="AC175" s="17"/>
      <c r="AD175" s="17"/>
      <c r="AE175" s="17"/>
      <c r="AF175" s="17"/>
      <c r="AG175" s="17"/>
      <c r="AH175" s="17"/>
      <c r="AI175" s="17"/>
      <c r="AJ175" s="17"/>
      <c r="AK175" s="17"/>
      <c r="AL175" s="17"/>
      <c r="AM175" s="17"/>
      <c r="AN175" s="17"/>
      <c r="AO175" s="17"/>
      <c r="AP175" s="17"/>
      <c r="AQ175" s="17"/>
    </row>
    <row r="176" spans="2:43" ht="15.95" hidden="1" customHeight="1" x14ac:dyDescent="0.25">
      <c r="B176" s="754">
        <v>81</v>
      </c>
      <c r="C176" s="17"/>
      <c r="D176" s="17"/>
      <c r="E176" s="17"/>
      <c r="F176" s="17"/>
      <c r="G176" s="17"/>
      <c r="H176" s="17"/>
      <c r="I176" s="17"/>
      <c r="J176" s="17"/>
      <c r="K176" s="17"/>
      <c r="L176" s="17"/>
      <c r="M176" s="17"/>
      <c r="N176" s="17"/>
      <c r="O176" s="17"/>
      <c r="P176" s="17"/>
      <c r="Q176" s="17"/>
      <c r="R176" s="17"/>
      <c r="S176" s="17"/>
      <c r="T176" s="17"/>
      <c r="U176" s="17"/>
      <c r="V176" s="17"/>
      <c r="W176" s="17"/>
      <c r="X176" s="17"/>
      <c r="Y176" s="17"/>
      <c r="Z176" s="17"/>
      <c r="AA176" s="17"/>
      <c r="AB176" s="17"/>
      <c r="AC176" s="17"/>
      <c r="AD176" s="17"/>
      <c r="AE176" s="17"/>
      <c r="AF176" s="17"/>
      <c r="AG176" s="17"/>
      <c r="AH176" s="17"/>
      <c r="AI176" s="17"/>
      <c r="AJ176" s="17"/>
      <c r="AK176" s="17"/>
      <c r="AL176" s="17"/>
      <c r="AM176" s="17"/>
      <c r="AN176" s="17"/>
      <c r="AO176" s="17"/>
      <c r="AP176" s="17"/>
      <c r="AQ176" s="17"/>
    </row>
    <row r="177" spans="2:43" ht="15.95" hidden="1" customHeight="1" x14ac:dyDescent="0.25">
      <c r="B177" s="754"/>
      <c r="C177" s="17"/>
      <c r="D177" s="17"/>
      <c r="E177" s="17"/>
      <c r="F177" s="17"/>
      <c r="G177" s="17"/>
      <c r="H177" s="17"/>
      <c r="I177" s="17"/>
      <c r="J177" s="17"/>
      <c r="K177" s="17"/>
      <c r="L177" s="17"/>
      <c r="M177" s="17"/>
      <c r="N177" s="17"/>
      <c r="O177" s="17"/>
      <c r="P177" s="17"/>
      <c r="Q177" s="17"/>
      <c r="R177" s="17"/>
      <c r="S177" s="17"/>
      <c r="T177" s="17"/>
      <c r="U177" s="17"/>
      <c r="V177" s="17"/>
      <c r="W177" s="17"/>
      <c r="X177" s="17"/>
      <c r="Y177" s="17"/>
      <c r="Z177" s="17"/>
      <c r="AA177" s="17"/>
      <c r="AB177" s="17"/>
      <c r="AC177" s="17"/>
      <c r="AD177" s="17"/>
      <c r="AE177" s="17"/>
      <c r="AF177" s="17"/>
      <c r="AG177" s="17"/>
      <c r="AH177" s="17"/>
      <c r="AI177" s="17"/>
      <c r="AJ177" s="17"/>
      <c r="AK177" s="17"/>
      <c r="AL177" s="17"/>
      <c r="AM177" s="17"/>
      <c r="AN177" s="17"/>
      <c r="AO177" s="17"/>
      <c r="AP177" s="17"/>
      <c r="AQ177" s="17"/>
    </row>
    <row r="178" spans="2:43" ht="15.95" hidden="1" customHeight="1" x14ac:dyDescent="0.25">
      <c r="B178" s="754">
        <v>82</v>
      </c>
      <c r="C178" s="17"/>
      <c r="D178" s="17"/>
      <c r="E178" s="17"/>
      <c r="F178" s="17"/>
      <c r="G178" s="17"/>
      <c r="H178" s="17"/>
      <c r="I178" s="17"/>
      <c r="J178" s="17"/>
      <c r="K178" s="17"/>
      <c r="L178" s="17"/>
      <c r="M178" s="17"/>
      <c r="N178" s="17"/>
      <c r="O178" s="17"/>
      <c r="P178" s="17"/>
      <c r="Q178" s="17"/>
      <c r="R178" s="17"/>
      <c r="S178" s="17"/>
      <c r="T178" s="17"/>
      <c r="U178" s="17"/>
      <c r="V178" s="17"/>
      <c r="W178" s="17"/>
      <c r="X178" s="17"/>
      <c r="Y178" s="17"/>
      <c r="Z178" s="17"/>
      <c r="AA178" s="17"/>
      <c r="AB178" s="17"/>
      <c r="AC178" s="17"/>
      <c r="AD178" s="17"/>
      <c r="AE178" s="17"/>
      <c r="AF178" s="17"/>
      <c r="AG178" s="17"/>
      <c r="AH178" s="17"/>
      <c r="AI178" s="17"/>
      <c r="AJ178" s="17"/>
      <c r="AK178" s="17"/>
      <c r="AL178" s="17"/>
      <c r="AM178" s="17"/>
      <c r="AN178" s="17"/>
      <c r="AO178" s="17"/>
      <c r="AP178" s="17"/>
      <c r="AQ178" s="17"/>
    </row>
    <row r="179" spans="2:43" ht="15.95" hidden="1" customHeight="1" x14ac:dyDescent="0.25">
      <c r="B179" s="754"/>
      <c r="C179" s="17"/>
      <c r="D179" s="17"/>
      <c r="E179" s="17"/>
      <c r="F179" s="17"/>
      <c r="G179" s="17"/>
      <c r="H179" s="17"/>
      <c r="I179" s="17"/>
      <c r="J179" s="17"/>
      <c r="K179" s="17"/>
      <c r="L179" s="17"/>
      <c r="M179" s="17"/>
      <c r="N179" s="17"/>
      <c r="O179" s="17"/>
      <c r="P179" s="17"/>
      <c r="Q179" s="17"/>
      <c r="R179" s="17"/>
      <c r="S179" s="17"/>
      <c r="T179" s="17"/>
      <c r="U179" s="17"/>
      <c r="V179" s="17"/>
      <c r="W179" s="17"/>
      <c r="X179" s="17"/>
      <c r="Y179" s="17"/>
      <c r="Z179" s="17"/>
      <c r="AA179" s="17"/>
      <c r="AB179" s="17"/>
      <c r="AC179" s="17"/>
      <c r="AD179" s="17"/>
      <c r="AE179" s="17"/>
      <c r="AF179" s="17"/>
      <c r="AG179" s="17"/>
      <c r="AH179" s="17"/>
      <c r="AI179" s="17"/>
      <c r="AJ179" s="17"/>
      <c r="AK179" s="17"/>
      <c r="AL179" s="17"/>
      <c r="AM179" s="17"/>
      <c r="AN179" s="17"/>
      <c r="AO179" s="17"/>
      <c r="AP179" s="17"/>
      <c r="AQ179" s="17"/>
    </row>
    <row r="180" spans="2:43" ht="15.95" hidden="1" customHeight="1" x14ac:dyDescent="0.25">
      <c r="B180" s="754">
        <v>83</v>
      </c>
      <c r="C180" s="17"/>
      <c r="D180" s="17"/>
      <c r="E180" s="17"/>
      <c r="F180" s="17"/>
      <c r="G180" s="17"/>
      <c r="H180" s="17"/>
      <c r="I180" s="17"/>
      <c r="J180" s="17"/>
      <c r="K180" s="17"/>
      <c r="L180" s="17"/>
      <c r="M180" s="17"/>
      <c r="N180" s="17"/>
      <c r="O180" s="17"/>
      <c r="P180" s="17"/>
      <c r="Q180" s="17"/>
      <c r="R180" s="17"/>
      <c r="S180" s="17"/>
      <c r="T180" s="17"/>
      <c r="U180" s="17"/>
      <c r="V180" s="17"/>
      <c r="W180" s="17"/>
      <c r="X180" s="17"/>
      <c r="Y180" s="17"/>
      <c r="Z180" s="17"/>
      <c r="AA180" s="17"/>
      <c r="AB180" s="17"/>
      <c r="AC180" s="17"/>
      <c r="AD180" s="17"/>
      <c r="AE180" s="17"/>
      <c r="AF180" s="17"/>
      <c r="AG180" s="17"/>
      <c r="AH180" s="17"/>
      <c r="AI180" s="17"/>
      <c r="AJ180" s="17"/>
      <c r="AK180" s="17"/>
      <c r="AL180" s="17"/>
      <c r="AM180" s="17"/>
      <c r="AN180" s="17"/>
      <c r="AO180" s="17"/>
      <c r="AP180" s="17"/>
      <c r="AQ180" s="17"/>
    </row>
    <row r="181" spans="2:43" ht="15.95" hidden="1" customHeight="1" x14ac:dyDescent="0.25">
      <c r="B181" s="754"/>
      <c r="C181" s="17"/>
      <c r="D181" s="17"/>
      <c r="E181" s="17"/>
      <c r="F181" s="17"/>
      <c r="G181" s="17"/>
      <c r="H181" s="17"/>
      <c r="I181" s="17"/>
      <c r="J181" s="17"/>
      <c r="K181" s="17"/>
      <c r="L181" s="17"/>
      <c r="M181" s="17"/>
      <c r="N181" s="17"/>
      <c r="O181" s="17"/>
      <c r="P181" s="17"/>
      <c r="Q181" s="17"/>
      <c r="R181" s="17"/>
      <c r="S181" s="17"/>
      <c r="T181" s="17"/>
      <c r="U181" s="17"/>
      <c r="V181" s="17"/>
      <c r="W181" s="17"/>
      <c r="X181" s="17"/>
      <c r="Y181" s="17"/>
      <c r="Z181" s="17"/>
      <c r="AA181" s="17"/>
      <c r="AB181" s="17"/>
      <c r="AC181" s="17"/>
      <c r="AD181" s="17"/>
      <c r="AE181" s="17"/>
      <c r="AF181" s="17"/>
      <c r="AG181" s="17"/>
      <c r="AH181" s="17"/>
      <c r="AI181" s="17"/>
      <c r="AJ181" s="17"/>
      <c r="AK181" s="17"/>
      <c r="AL181" s="17"/>
      <c r="AM181" s="17"/>
      <c r="AN181" s="17"/>
      <c r="AO181" s="17"/>
      <c r="AP181" s="17"/>
      <c r="AQ181" s="17"/>
    </row>
    <row r="182" spans="2:43" ht="15.95" hidden="1" customHeight="1" x14ac:dyDescent="0.25">
      <c r="B182" s="754">
        <v>84</v>
      </c>
      <c r="C182" s="17"/>
      <c r="D182" s="17"/>
      <c r="E182" s="17"/>
      <c r="F182" s="17"/>
      <c r="G182" s="17"/>
      <c r="H182" s="17"/>
      <c r="I182" s="17"/>
      <c r="J182" s="17"/>
      <c r="K182" s="17"/>
      <c r="L182" s="17"/>
      <c r="M182" s="17"/>
      <c r="N182" s="17"/>
      <c r="O182" s="17"/>
      <c r="P182" s="17"/>
      <c r="Q182" s="17"/>
      <c r="R182" s="17"/>
      <c r="S182" s="17"/>
      <c r="T182" s="17"/>
      <c r="U182" s="17"/>
      <c r="V182" s="17"/>
      <c r="W182" s="17"/>
      <c r="X182" s="17"/>
      <c r="Y182" s="17"/>
      <c r="Z182" s="17"/>
      <c r="AA182" s="17"/>
      <c r="AB182" s="17"/>
      <c r="AC182" s="17"/>
      <c r="AD182" s="17"/>
      <c r="AE182" s="17"/>
      <c r="AF182" s="17"/>
      <c r="AG182" s="17"/>
      <c r="AH182" s="17"/>
      <c r="AI182" s="17"/>
      <c r="AJ182" s="17"/>
      <c r="AK182" s="17"/>
      <c r="AL182" s="17"/>
      <c r="AM182" s="17"/>
      <c r="AN182" s="17"/>
      <c r="AO182" s="17"/>
      <c r="AP182" s="17"/>
      <c r="AQ182" s="17"/>
    </row>
    <row r="183" spans="2:43" ht="15.95" hidden="1" customHeight="1" x14ac:dyDescent="0.25">
      <c r="B183" s="754"/>
      <c r="C183" s="17"/>
      <c r="D183" s="17"/>
      <c r="E183" s="17"/>
      <c r="F183" s="17"/>
      <c r="G183" s="17"/>
      <c r="H183" s="17"/>
      <c r="I183" s="17"/>
      <c r="J183" s="17"/>
      <c r="K183" s="17"/>
      <c r="L183" s="17"/>
      <c r="M183" s="17"/>
      <c r="N183" s="17"/>
      <c r="O183" s="17"/>
      <c r="P183" s="17"/>
      <c r="Q183" s="17"/>
      <c r="R183" s="17"/>
      <c r="S183" s="17"/>
      <c r="T183" s="17"/>
      <c r="U183" s="17"/>
      <c r="V183" s="17"/>
      <c r="W183" s="17"/>
      <c r="X183" s="17"/>
      <c r="Y183" s="17"/>
      <c r="Z183" s="17"/>
      <c r="AA183" s="17"/>
      <c r="AB183" s="17"/>
      <c r="AC183" s="17"/>
      <c r="AD183" s="17"/>
      <c r="AE183" s="17"/>
      <c r="AF183" s="17"/>
      <c r="AG183" s="17"/>
      <c r="AH183" s="17"/>
      <c r="AI183" s="17"/>
      <c r="AJ183" s="17"/>
      <c r="AK183" s="17"/>
      <c r="AL183" s="17"/>
      <c r="AM183" s="17"/>
      <c r="AN183" s="17"/>
      <c r="AO183" s="17"/>
      <c r="AP183" s="17"/>
      <c r="AQ183" s="17"/>
    </row>
    <row r="184" spans="2:43" ht="15.95" hidden="1" customHeight="1" x14ac:dyDescent="0.25">
      <c r="B184" s="754">
        <v>85</v>
      </c>
      <c r="C184" s="17"/>
      <c r="D184" s="17"/>
      <c r="E184" s="17"/>
      <c r="F184" s="17"/>
      <c r="G184" s="17"/>
      <c r="H184" s="17"/>
      <c r="I184" s="17"/>
      <c r="J184" s="17"/>
      <c r="K184" s="17"/>
      <c r="L184" s="17"/>
      <c r="M184" s="17"/>
      <c r="N184" s="17"/>
      <c r="O184" s="17"/>
      <c r="P184" s="17"/>
      <c r="Q184" s="17"/>
      <c r="R184" s="17"/>
      <c r="S184" s="17"/>
      <c r="T184" s="17"/>
      <c r="U184" s="17"/>
      <c r="V184" s="17"/>
      <c r="W184" s="17"/>
      <c r="X184" s="17"/>
      <c r="Y184" s="17"/>
      <c r="Z184" s="17"/>
      <c r="AA184" s="17"/>
      <c r="AB184" s="17"/>
      <c r="AC184" s="17"/>
      <c r="AD184" s="17"/>
      <c r="AE184" s="17"/>
      <c r="AF184" s="17"/>
      <c r="AG184" s="17"/>
      <c r="AH184" s="17"/>
      <c r="AI184" s="17"/>
      <c r="AJ184" s="17"/>
      <c r="AK184" s="17"/>
      <c r="AL184" s="17"/>
      <c r="AM184" s="17"/>
      <c r="AN184" s="17"/>
      <c r="AO184" s="17"/>
      <c r="AP184" s="17"/>
      <c r="AQ184" s="17"/>
    </row>
    <row r="185" spans="2:43" ht="15.95" hidden="1" customHeight="1" x14ac:dyDescent="0.25">
      <c r="B185" s="754"/>
      <c r="C185" s="17"/>
      <c r="D185" s="17"/>
      <c r="E185" s="17"/>
      <c r="F185" s="17"/>
      <c r="G185" s="17"/>
      <c r="H185" s="17"/>
      <c r="I185" s="17"/>
      <c r="J185" s="17"/>
      <c r="K185" s="17"/>
      <c r="L185" s="17"/>
      <c r="M185" s="17"/>
      <c r="N185" s="17"/>
      <c r="O185" s="17"/>
      <c r="P185" s="17"/>
      <c r="Q185" s="17"/>
      <c r="R185" s="17"/>
      <c r="S185" s="17"/>
      <c r="T185" s="17"/>
      <c r="U185" s="17"/>
      <c r="V185" s="17"/>
      <c r="W185" s="17"/>
      <c r="X185" s="17"/>
      <c r="Y185" s="17"/>
      <c r="Z185" s="17"/>
      <c r="AA185" s="17"/>
      <c r="AB185" s="17"/>
      <c r="AC185" s="17"/>
      <c r="AD185" s="17"/>
      <c r="AE185" s="17"/>
      <c r="AF185" s="17"/>
      <c r="AG185" s="17"/>
      <c r="AH185" s="17"/>
      <c r="AI185" s="17"/>
      <c r="AJ185" s="17"/>
      <c r="AK185" s="17"/>
      <c r="AL185" s="17"/>
      <c r="AM185" s="17"/>
      <c r="AN185" s="17"/>
      <c r="AO185" s="17"/>
      <c r="AP185" s="17"/>
      <c r="AQ185" s="17"/>
    </row>
    <row r="186" spans="2:43" ht="15.95" hidden="1" customHeight="1" x14ac:dyDescent="0.25">
      <c r="B186" s="754">
        <v>86</v>
      </c>
      <c r="C186" s="17"/>
      <c r="D186" s="17"/>
      <c r="E186" s="17"/>
      <c r="F186" s="17"/>
      <c r="G186" s="17"/>
      <c r="H186" s="17"/>
      <c r="I186" s="17"/>
      <c r="J186" s="17"/>
      <c r="K186" s="17"/>
      <c r="L186" s="17"/>
      <c r="M186" s="17"/>
      <c r="N186" s="17"/>
      <c r="O186" s="17"/>
      <c r="P186" s="17"/>
      <c r="Q186" s="17"/>
      <c r="R186" s="17"/>
      <c r="S186" s="17"/>
      <c r="T186" s="17"/>
      <c r="U186" s="17"/>
      <c r="V186" s="17"/>
      <c r="W186" s="17"/>
      <c r="X186" s="17"/>
      <c r="Y186" s="17"/>
      <c r="Z186" s="17"/>
      <c r="AA186" s="17"/>
      <c r="AB186" s="17"/>
      <c r="AC186" s="17"/>
      <c r="AD186" s="17"/>
      <c r="AE186" s="17"/>
      <c r="AF186" s="17"/>
      <c r="AG186" s="17"/>
      <c r="AH186" s="17"/>
      <c r="AI186" s="17"/>
      <c r="AJ186" s="17"/>
      <c r="AK186" s="17"/>
      <c r="AL186" s="17"/>
      <c r="AM186" s="17"/>
      <c r="AN186" s="17"/>
      <c r="AO186" s="17"/>
      <c r="AP186" s="17"/>
      <c r="AQ186" s="17"/>
    </row>
    <row r="187" spans="2:43" ht="15.95" hidden="1" customHeight="1" x14ac:dyDescent="0.25">
      <c r="B187" s="754"/>
      <c r="C187" s="17"/>
      <c r="D187" s="17"/>
      <c r="E187" s="17"/>
      <c r="F187" s="17"/>
      <c r="G187" s="17"/>
      <c r="H187" s="17"/>
      <c r="I187" s="17"/>
      <c r="J187" s="17"/>
      <c r="K187" s="17"/>
      <c r="L187" s="17"/>
      <c r="M187" s="17"/>
      <c r="N187" s="17"/>
      <c r="O187" s="17"/>
      <c r="P187" s="17"/>
      <c r="Q187" s="17"/>
      <c r="R187" s="17"/>
      <c r="S187" s="17"/>
      <c r="T187" s="17"/>
      <c r="U187" s="17"/>
      <c r="V187" s="17"/>
      <c r="W187" s="17"/>
      <c r="X187" s="17"/>
      <c r="Y187" s="17"/>
      <c r="Z187" s="17"/>
      <c r="AA187" s="17"/>
      <c r="AB187" s="17"/>
      <c r="AC187" s="17"/>
      <c r="AD187" s="17"/>
      <c r="AE187" s="17"/>
      <c r="AF187" s="17"/>
      <c r="AG187" s="17"/>
      <c r="AH187" s="17"/>
      <c r="AI187" s="17"/>
      <c r="AJ187" s="17"/>
      <c r="AK187" s="17"/>
      <c r="AL187" s="17"/>
      <c r="AM187" s="17"/>
      <c r="AN187" s="17"/>
      <c r="AO187" s="17"/>
      <c r="AP187" s="17"/>
      <c r="AQ187" s="17"/>
    </row>
    <row r="188" spans="2:43" ht="15.95" hidden="1" customHeight="1" x14ac:dyDescent="0.25">
      <c r="B188" s="754">
        <v>87</v>
      </c>
      <c r="C188" s="17"/>
      <c r="D188" s="17"/>
      <c r="E188" s="17"/>
      <c r="F188" s="17"/>
      <c r="G188" s="17"/>
      <c r="H188" s="17"/>
      <c r="I188" s="17"/>
      <c r="J188" s="17"/>
      <c r="K188" s="17"/>
      <c r="L188" s="17"/>
      <c r="M188" s="17"/>
      <c r="N188" s="17"/>
      <c r="O188" s="17"/>
      <c r="P188" s="17"/>
      <c r="Q188" s="17"/>
      <c r="R188" s="17"/>
      <c r="S188" s="17"/>
      <c r="T188" s="17"/>
      <c r="U188" s="17"/>
      <c r="V188" s="17"/>
      <c r="W188" s="17"/>
      <c r="X188" s="17"/>
      <c r="Y188" s="17"/>
      <c r="Z188" s="17"/>
      <c r="AA188" s="17"/>
      <c r="AB188" s="17"/>
      <c r="AC188" s="17"/>
      <c r="AD188" s="17"/>
      <c r="AE188" s="17"/>
      <c r="AF188" s="17"/>
      <c r="AG188" s="17"/>
      <c r="AH188" s="17"/>
      <c r="AI188" s="17"/>
      <c r="AJ188" s="17"/>
      <c r="AK188" s="17"/>
      <c r="AL188" s="17"/>
      <c r="AM188" s="17"/>
      <c r="AN188" s="17"/>
      <c r="AO188" s="17"/>
      <c r="AP188" s="17"/>
      <c r="AQ188" s="17"/>
    </row>
    <row r="189" spans="2:43" ht="15.95" hidden="1" customHeight="1" x14ac:dyDescent="0.25">
      <c r="B189" s="754"/>
      <c r="C189" s="17"/>
      <c r="D189" s="17"/>
      <c r="E189" s="17"/>
      <c r="F189" s="17"/>
      <c r="G189" s="17"/>
      <c r="H189" s="17"/>
      <c r="I189" s="17"/>
      <c r="J189" s="17"/>
      <c r="K189" s="17"/>
      <c r="L189" s="17"/>
      <c r="M189" s="17"/>
      <c r="N189" s="17"/>
      <c r="O189" s="17"/>
      <c r="P189" s="17"/>
      <c r="Q189" s="17"/>
      <c r="R189" s="17"/>
      <c r="S189" s="17"/>
      <c r="T189" s="17"/>
      <c r="U189" s="17"/>
      <c r="V189" s="17"/>
      <c r="W189" s="17"/>
      <c r="X189" s="17"/>
      <c r="Y189" s="17"/>
      <c r="Z189" s="17"/>
      <c r="AA189" s="17"/>
      <c r="AB189" s="17"/>
      <c r="AC189" s="17"/>
      <c r="AD189" s="17"/>
      <c r="AE189" s="17"/>
      <c r="AF189" s="17"/>
      <c r="AG189" s="17"/>
      <c r="AH189" s="17"/>
      <c r="AI189" s="17"/>
      <c r="AJ189" s="17"/>
      <c r="AK189" s="17"/>
      <c r="AL189" s="17"/>
      <c r="AM189" s="17"/>
      <c r="AN189" s="17"/>
      <c r="AO189" s="17"/>
      <c r="AP189" s="17"/>
      <c r="AQ189" s="17"/>
    </row>
    <row r="190" spans="2:43" ht="15.95" hidden="1" customHeight="1" x14ac:dyDescent="0.25">
      <c r="B190" s="754">
        <v>88</v>
      </c>
      <c r="C190" s="17"/>
      <c r="D190" s="17"/>
      <c r="E190" s="17"/>
      <c r="F190" s="17"/>
      <c r="G190" s="17"/>
      <c r="H190" s="17"/>
      <c r="I190" s="17"/>
      <c r="J190" s="17"/>
      <c r="K190" s="17"/>
      <c r="L190" s="17"/>
      <c r="M190" s="17"/>
      <c r="N190" s="17"/>
      <c r="O190" s="17"/>
      <c r="P190" s="17"/>
      <c r="Q190" s="17"/>
      <c r="R190" s="17"/>
      <c r="S190" s="17"/>
      <c r="T190" s="17"/>
      <c r="U190" s="17"/>
      <c r="V190" s="17"/>
      <c r="W190" s="17"/>
      <c r="X190" s="17"/>
      <c r="Y190" s="17"/>
      <c r="Z190" s="17"/>
      <c r="AA190" s="17"/>
      <c r="AB190" s="17"/>
      <c r="AC190" s="17"/>
      <c r="AD190" s="17"/>
      <c r="AE190" s="17"/>
      <c r="AF190" s="17"/>
      <c r="AG190" s="17"/>
      <c r="AH190" s="17"/>
      <c r="AI190" s="17"/>
      <c r="AJ190" s="17"/>
      <c r="AK190" s="17"/>
      <c r="AL190" s="17"/>
      <c r="AM190" s="17"/>
      <c r="AN190" s="17"/>
      <c r="AO190" s="17"/>
      <c r="AP190" s="17"/>
      <c r="AQ190" s="17"/>
    </row>
    <row r="191" spans="2:43" ht="15.95" hidden="1" customHeight="1" x14ac:dyDescent="0.25">
      <c r="B191" s="754"/>
      <c r="C191" s="17"/>
      <c r="D191" s="17"/>
      <c r="E191" s="17"/>
      <c r="F191" s="17"/>
      <c r="G191" s="17"/>
      <c r="H191" s="17"/>
      <c r="I191" s="17"/>
      <c r="J191" s="17"/>
      <c r="K191" s="17"/>
      <c r="L191" s="17"/>
      <c r="M191" s="17"/>
      <c r="N191" s="17"/>
      <c r="O191" s="17"/>
      <c r="P191" s="17"/>
      <c r="Q191" s="17"/>
      <c r="R191" s="17"/>
      <c r="S191" s="17"/>
      <c r="T191" s="17"/>
      <c r="U191" s="17"/>
      <c r="V191" s="17"/>
      <c r="W191" s="17"/>
      <c r="X191" s="17"/>
      <c r="Y191" s="17"/>
      <c r="Z191" s="17"/>
      <c r="AA191" s="17"/>
      <c r="AB191" s="17"/>
      <c r="AC191" s="17"/>
      <c r="AD191" s="17"/>
      <c r="AE191" s="17"/>
      <c r="AF191" s="17"/>
      <c r="AG191" s="17"/>
      <c r="AH191" s="17"/>
      <c r="AI191" s="17"/>
      <c r="AJ191" s="17"/>
      <c r="AK191" s="17"/>
      <c r="AL191" s="17"/>
      <c r="AM191" s="17"/>
      <c r="AN191" s="17"/>
      <c r="AO191" s="17"/>
      <c r="AP191" s="17"/>
      <c r="AQ191" s="17"/>
    </row>
    <row r="192" spans="2:43" ht="15.95" hidden="1" customHeight="1" x14ac:dyDescent="0.25">
      <c r="B192" s="754">
        <v>89</v>
      </c>
      <c r="C192" s="17"/>
      <c r="D192" s="17"/>
      <c r="E192" s="17"/>
      <c r="F192" s="17"/>
      <c r="G192" s="17"/>
      <c r="H192" s="17"/>
      <c r="I192" s="17"/>
      <c r="J192" s="17"/>
      <c r="K192" s="17"/>
      <c r="L192" s="17"/>
      <c r="M192" s="17"/>
      <c r="N192" s="17"/>
      <c r="O192" s="17"/>
      <c r="P192" s="17"/>
      <c r="Q192" s="17"/>
      <c r="R192" s="17"/>
      <c r="S192" s="17"/>
      <c r="T192" s="17"/>
      <c r="U192" s="17"/>
      <c r="V192" s="17"/>
      <c r="W192" s="17"/>
      <c r="X192" s="17"/>
      <c r="Y192" s="17"/>
      <c r="Z192" s="17"/>
      <c r="AA192" s="17"/>
      <c r="AB192" s="17"/>
      <c r="AC192" s="17"/>
      <c r="AD192" s="17"/>
      <c r="AE192" s="17"/>
      <c r="AF192" s="17"/>
      <c r="AG192" s="17"/>
      <c r="AH192" s="17"/>
      <c r="AI192" s="17"/>
      <c r="AJ192" s="17"/>
      <c r="AK192" s="17"/>
      <c r="AL192" s="17"/>
      <c r="AM192" s="17"/>
      <c r="AN192" s="17"/>
      <c r="AO192" s="17"/>
      <c r="AP192" s="17"/>
      <c r="AQ192" s="17"/>
    </row>
    <row r="193" spans="2:47" ht="15.95" hidden="1" customHeight="1" x14ac:dyDescent="0.25">
      <c r="B193" s="754"/>
      <c r="C193" s="17"/>
      <c r="D193" s="17"/>
      <c r="E193" s="17"/>
      <c r="F193" s="17"/>
      <c r="G193" s="17"/>
      <c r="H193" s="17"/>
      <c r="I193" s="17"/>
      <c r="J193" s="17"/>
      <c r="K193" s="17"/>
      <c r="L193" s="17"/>
      <c r="M193" s="17"/>
      <c r="N193" s="17"/>
      <c r="O193" s="17"/>
      <c r="P193" s="17"/>
      <c r="Q193" s="17"/>
      <c r="R193" s="17"/>
      <c r="S193" s="17"/>
      <c r="T193" s="17"/>
      <c r="U193" s="17"/>
      <c r="V193" s="17"/>
      <c r="W193" s="17"/>
      <c r="X193" s="17"/>
      <c r="Y193" s="17"/>
      <c r="Z193" s="17"/>
      <c r="AA193" s="17"/>
      <c r="AB193" s="17"/>
      <c r="AC193" s="17"/>
      <c r="AD193" s="17"/>
      <c r="AE193" s="17"/>
      <c r="AF193" s="17"/>
      <c r="AG193" s="17"/>
      <c r="AH193" s="17"/>
      <c r="AI193" s="17"/>
      <c r="AJ193" s="17"/>
      <c r="AK193" s="17"/>
      <c r="AL193" s="17"/>
      <c r="AM193" s="17"/>
      <c r="AN193" s="17"/>
      <c r="AO193" s="17"/>
      <c r="AP193" s="17"/>
      <c r="AQ193" s="17"/>
    </row>
    <row r="194" spans="2:47" ht="15.95" hidden="1" customHeight="1" x14ac:dyDescent="0.25">
      <c r="B194" s="754">
        <v>90</v>
      </c>
      <c r="C194" s="17"/>
      <c r="D194" s="17"/>
      <c r="E194" s="17"/>
      <c r="F194" s="17"/>
      <c r="G194" s="17"/>
      <c r="H194" s="17"/>
      <c r="I194" s="17"/>
      <c r="J194" s="17"/>
      <c r="K194" s="17"/>
      <c r="L194" s="17"/>
      <c r="M194" s="17"/>
      <c r="N194" s="17"/>
      <c r="O194" s="17"/>
      <c r="P194" s="17"/>
      <c r="Q194" s="17"/>
      <c r="R194" s="17"/>
      <c r="S194" s="17"/>
      <c r="T194" s="17"/>
      <c r="U194" s="17"/>
      <c r="V194" s="17"/>
      <c r="W194" s="17"/>
      <c r="X194" s="17"/>
      <c r="Y194" s="17"/>
      <c r="Z194" s="17"/>
      <c r="AA194" s="17"/>
      <c r="AB194" s="17"/>
      <c r="AC194" s="17"/>
      <c r="AD194" s="17"/>
      <c r="AE194" s="17"/>
      <c r="AF194" s="17"/>
      <c r="AG194" s="17"/>
      <c r="AH194" s="17"/>
      <c r="AI194" s="17"/>
      <c r="AJ194" s="17"/>
      <c r="AK194" s="17"/>
      <c r="AL194" s="17"/>
      <c r="AM194" s="17"/>
      <c r="AN194" s="17"/>
      <c r="AO194" s="17"/>
      <c r="AP194" s="17"/>
      <c r="AQ194" s="17"/>
    </row>
    <row r="195" spans="2:47" ht="15.95" hidden="1" customHeight="1" x14ac:dyDescent="0.25">
      <c r="B195" s="754"/>
      <c r="C195" s="17"/>
      <c r="D195" s="17"/>
      <c r="E195" s="17"/>
      <c r="F195" s="17"/>
      <c r="G195" s="17"/>
      <c r="H195" s="17"/>
      <c r="I195" s="17"/>
      <c r="J195" s="17"/>
      <c r="K195" s="17"/>
      <c r="L195" s="17"/>
      <c r="M195" s="17"/>
      <c r="N195" s="17"/>
      <c r="O195" s="17"/>
      <c r="P195" s="17"/>
      <c r="Q195" s="17"/>
      <c r="R195" s="17"/>
      <c r="S195" s="17"/>
      <c r="T195" s="17"/>
      <c r="U195" s="17"/>
      <c r="V195" s="17"/>
      <c r="W195" s="17"/>
      <c r="X195" s="17"/>
      <c r="Y195" s="17"/>
      <c r="Z195" s="17"/>
      <c r="AA195" s="17"/>
      <c r="AB195" s="17"/>
      <c r="AC195" s="17"/>
      <c r="AD195" s="17"/>
      <c r="AE195" s="17"/>
      <c r="AF195" s="17"/>
      <c r="AG195" s="17"/>
      <c r="AH195" s="17"/>
      <c r="AI195" s="17"/>
      <c r="AJ195" s="17"/>
      <c r="AK195" s="17"/>
      <c r="AL195" s="17"/>
      <c r="AM195" s="17"/>
      <c r="AN195" s="17"/>
      <c r="AO195" s="17"/>
      <c r="AP195" s="17"/>
      <c r="AQ195" s="17"/>
    </row>
    <row r="196" spans="2:47" ht="15.95" hidden="1" customHeight="1" x14ac:dyDescent="0.25">
      <c r="B196" s="754">
        <v>91</v>
      </c>
      <c r="C196" s="17"/>
      <c r="D196" s="17"/>
      <c r="E196" s="17"/>
      <c r="F196" s="17"/>
      <c r="G196" s="17"/>
      <c r="H196" s="17"/>
      <c r="I196" s="17"/>
      <c r="J196" s="17"/>
      <c r="K196" s="17"/>
      <c r="L196" s="17"/>
      <c r="M196" s="17"/>
      <c r="N196" s="17"/>
      <c r="O196" s="17"/>
      <c r="P196" s="17"/>
      <c r="Q196" s="17"/>
      <c r="R196" s="17"/>
      <c r="S196" s="17"/>
      <c r="T196" s="17"/>
      <c r="U196" s="17"/>
      <c r="V196" s="17"/>
      <c r="W196" s="17"/>
      <c r="X196" s="17"/>
      <c r="Y196" s="17"/>
      <c r="Z196" s="17"/>
      <c r="AA196" s="17"/>
      <c r="AB196" s="17"/>
      <c r="AC196" s="17"/>
      <c r="AD196" s="17"/>
      <c r="AE196" s="17"/>
      <c r="AF196" s="17"/>
      <c r="AG196" s="17"/>
      <c r="AH196" s="17"/>
      <c r="AI196" s="17"/>
      <c r="AJ196" s="17"/>
      <c r="AK196" s="17"/>
      <c r="AL196" s="17"/>
      <c r="AM196" s="17"/>
      <c r="AN196" s="17"/>
      <c r="AO196" s="17"/>
      <c r="AP196" s="17"/>
      <c r="AQ196" s="17"/>
    </row>
    <row r="197" spans="2:47" ht="15.95" hidden="1" customHeight="1" x14ac:dyDescent="0.25">
      <c r="B197" s="754"/>
      <c r="C197" s="17"/>
      <c r="D197" s="17"/>
      <c r="E197" s="17"/>
      <c r="F197" s="17"/>
      <c r="G197" s="17"/>
      <c r="H197" s="17"/>
      <c r="I197" s="17"/>
      <c r="J197" s="17"/>
      <c r="K197" s="17"/>
      <c r="L197" s="17"/>
      <c r="M197" s="17"/>
      <c r="N197" s="17"/>
      <c r="O197" s="17"/>
      <c r="P197" s="17"/>
      <c r="Q197" s="17"/>
      <c r="R197" s="17"/>
      <c r="S197" s="17"/>
      <c r="T197" s="17"/>
      <c r="U197" s="17"/>
      <c r="V197" s="17"/>
      <c r="W197" s="17"/>
      <c r="X197" s="17"/>
      <c r="Y197" s="17"/>
      <c r="Z197" s="17"/>
      <c r="AA197" s="17"/>
      <c r="AB197" s="17"/>
      <c r="AC197" s="17"/>
      <c r="AD197" s="17"/>
      <c r="AE197" s="17"/>
      <c r="AF197" s="17"/>
      <c r="AG197" s="17"/>
      <c r="AH197" s="17"/>
      <c r="AI197" s="17"/>
      <c r="AJ197" s="17"/>
      <c r="AK197" s="17"/>
      <c r="AL197" s="17"/>
      <c r="AM197" s="17"/>
      <c r="AN197" s="17"/>
      <c r="AO197" s="17"/>
      <c r="AP197" s="17"/>
      <c r="AQ197" s="17"/>
    </row>
    <row r="198" spans="2:47" ht="15.95" hidden="1" customHeight="1" x14ac:dyDescent="0.25">
      <c r="B198" s="754">
        <v>92</v>
      </c>
      <c r="C198" s="17"/>
      <c r="D198" s="17"/>
      <c r="E198" s="17"/>
      <c r="F198" s="17"/>
      <c r="G198" s="17"/>
      <c r="H198" s="17"/>
      <c r="I198" s="17"/>
      <c r="J198" s="17"/>
      <c r="K198" s="17"/>
      <c r="L198" s="17"/>
      <c r="M198" s="17"/>
      <c r="N198" s="17"/>
      <c r="O198" s="17"/>
      <c r="P198" s="17"/>
      <c r="Q198" s="17"/>
      <c r="R198" s="17"/>
      <c r="S198" s="17"/>
      <c r="T198" s="17"/>
      <c r="U198" s="17"/>
      <c r="V198" s="17"/>
      <c r="W198" s="17"/>
      <c r="X198" s="17"/>
      <c r="Y198" s="17"/>
      <c r="Z198" s="17"/>
      <c r="AA198" s="17"/>
      <c r="AB198" s="17"/>
      <c r="AC198" s="17"/>
      <c r="AD198" s="17"/>
      <c r="AE198" s="17"/>
      <c r="AF198" s="17"/>
      <c r="AG198" s="17"/>
      <c r="AH198" s="17"/>
      <c r="AI198" s="17"/>
      <c r="AJ198" s="17"/>
      <c r="AK198" s="17"/>
      <c r="AL198" s="17"/>
      <c r="AM198" s="17"/>
      <c r="AN198" s="17"/>
      <c r="AO198" s="17"/>
      <c r="AP198" s="17"/>
      <c r="AQ198" s="17"/>
    </row>
    <row r="199" spans="2:47" ht="15.95" hidden="1" customHeight="1" x14ac:dyDescent="0.25">
      <c r="B199" s="754"/>
      <c r="C199" s="17"/>
      <c r="D199" s="17"/>
      <c r="E199" s="17"/>
      <c r="F199" s="17"/>
      <c r="G199" s="17"/>
      <c r="H199" s="17"/>
      <c r="I199" s="17"/>
      <c r="J199" s="17"/>
      <c r="K199" s="17"/>
      <c r="L199" s="17"/>
      <c r="M199" s="17"/>
      <c r="N199" s="17"/>
      <c r="O199" s="17"/>
      <c r="P199" s="17"/>
      <c r="Q199" s="17"/>
      <c r="R199" s="17"/>
      <c r="S199" s="17"/>
      <c r="T199" s="17"/>
      <c r="U199" s="17"/>
      <c r="V199" s="17"/>
      <c r="W199" s="17"/>
      <c r="X199" s="17"/>
      <c r="Y199" s="17"/>
      <c r="Z199" s="17"/>
      <c r="AA199" s="17"/>
      <c r="AB199" s="17"/>
      <c r="AC199" s="17"/>
      <c r="AD199" s="17"/>
      <c r="AE199" s="17"/>
      <c r="AF199" s="17"/>
      <c r="AG199" s="17"/>
      <c r="AH199" s="17"/>
      <c r="AI199" s="17"/>
      <c r="AJ199" s="17"/>
      <c r="AK199" s="17"/>
      <c r="AL199" s="17"/>
      <c r="AM199" s="17"/>
      <c r="AN199" s="17"/>
      <c r="AO199" s="17"/>
      <c r="AP199" s="17"/>
      <c r="AQ199" s="17"/>
    </row>
    <row r="200" spans="2:47" ht="15.95" customHeight="1" x14ac:dyDescent="0.25">
      <c r="B200" s="118" t="str">
        <f>FOOT1</f>
        <v>Ameren Missouri BizSavers program</v>
      </c>
      <c r="C200" s="118"/>
      <c r="D200" s="118"/>
      <c r="E200" s="118"/>
      <c r="F200" s="118"/>
      <c r="G200" s="118"/>
      <c r="H200" s="118"/>
      <c r="I200" s="118"/>
      <c r="J200" s="118"/>
      <c r="K200" s="118"/>
      <c r="L200" s="118"/>
      <c r="M200" s="873" t="str">
        <f>FOOTDISCLAIM</f>
        <v/>
      </c>
      <c r="N200" s="873"/>
      <c r="O200" s="873"/>
      <c r="P200" s="873"/>
      <c r="Q200" s="873"/>
      <c r="R200" s="873"/>
      <c r="S200" s="873"/>
      <c r="T200" s="873"/>
      <c r="U200" s="873"/>
      <c r="V200" s="873"/>
      <c r="W200" s="873"/>
      <c r="X200" s="873"/>
      <c r="Y200" s="873"/>
      <c r="Z200" s="873"/>
      <c r="AA200" s="873"/>
      <c r="AB200" s="873"/>
      <c r="AC200" s="873"/>
      <c r="AD200" s="873"/>
      <c r="AE200" s="873"/>
      <c r="AF200" s="873"/>
      <c r="AG200" s="873"/>
      <c r="AH200" s="118"/>
      <c r="AI200" s="118"/>
      <c r="AJ200" s="118"/>
      <c r="AK200" s="118"/>
      <c r="AL200" s="118"/>
      <c r="AM200" s="118"/>
      <c r="AN200" s="118"/>
      <c r="AO200" s="118"/>
      <c r="AP200" s="118"/>
      <c r="AQ200" s="118"/>
      <c r="AR200" s="338" t="str">
        <f>FOOT4</f>
        <v/>
      </c>
      <c r="AU200" s="846">
        <f>SUM(AU16:AU199)</f>
        <v>0</v>
      </c>
    </row>
    <row r="201" spans="2:47" ht="15.95" customHeight="1" x14ac:dyDescent="0.25">
      <c r="B201" s="118" t="str">
        <f>FOOT2</f>
        <v>Toll-Free 866-941-7299</v>
      </c>
      <c r="C201" s="118"/>
      <c r="D201" s="118"/>
      <c r="E201" s="118"/>
      <c r="F201" s="118"/>
      <c r="G201" s="118"/>
      <c r="H201" s="118"/>
      <c r="I201" s="118"/>
      <c r="J201" s="118"/>
      <c r="K201" s="118"/>
      <c r="L201" s="118"/>
      <c r="M201" s="873"/>
      <c r="N201" s="873"/>
      <c r="O201" s="873"/>
      <c r="P201" s="873"/>
      <c r="Q201" s="873"/>
      <c r="R201" s="873"/>
      <c r="S201" s="873"/>
      <c r="T201" s="873"/>
      <c r="U201" s="873"/>
      <c r="V201" s="873"/>
      <c r="W201" s="873"/>
      <c r="X201" s="873"/>
      <c r="Y201" s="873"/>
      <c r="Z201" s="873"/>
      <c r="AA201" s="873"/>
      <c r="AB201" s="873"/>
      <c r="AC201" s="873"/>
      <c r="AD201" s="873"/>
      <c r="AE201" s="873"/>
      <c r="AF201" s="873"/>
      <c r="AG201" s="873"/>
      <c r="AH201" s="118"/>
      <c r="AI201" s="118"/>
      <c r="AJ201" s="118"/>
      <c r="AK201" s="118"/>
      <c r="AL201" s="118"/>
      <c r="AM201" s="118"/>
      <c r="AN201" s="118"/>
      <c r="AO201" s="118"/>
      <c r="AP201" s="118"/>
      <c r="AQ201" s="118"/>
      <c r="AR201" s="338" t="str">
        <f>FOOT5</f>
        <v/>
      </c>
      <c r="AU201" s="847"/>
    </row>
    <row r="202" spans="2:47" ht="15.95" customHeight="1" x14ac:dyDescent="0.25">
      <c r="B202" s="119" t="str">
        <f>FOOT3</f>
        <v>BizSavers@ameren.com</v>
      </c>
      <c r="C202" s="118"/>
      <c r="D202" s="118"/>
      <c r="E202" s="118"/>
      <c r="F202" s="118"/>
      <c r="G202" s="118"/>
      <c r="H202" s="118"/>
      <c r="I202" s="118"/>
      <c r="J202" s="118"/>
      <c r="K202" s="118"/>
      <c r="L202" s="118"/>
      <c r="M202" s="120"/>
      <c r="N202" s="118"/>
      <c r="O202" s="118"/>
      <c r="P202" s="120"/>
      <c r="Q202" s="120"/>
      <c r="R202" s="120"/>
      <c r="S202" s="120"/>
      <c r="T202" s="120"/>
      <c r="U202" s="120"/>
      <c r="V202" s="120"/>
      <c r="W202" s="121" t="str">
        <f>VERSION</f>
        <v>EMS v2.0.0</v>
      </c>
      <c r="X202" s="120"/>
      <c r="Y202" s="120"/>
      <c r="Z202" s="120"/>
      <c r="AA202" s="120"/>
      <c r="AB202" s="120"/>
      <c r="AC202" s="120"/>
      <c r="AD202" s="120"/>
      <c r="AE202" s="118"/>
      <c r="AF202" s="118"/>
      <c r="AG202" s="118"/>
      <c r="AH202" s="118"/>
      <c r="AI202" s="118"/>
      <c r="AJ202" s="118"/>
      <c r="AK202" s="118"/>
      <c r="AL202" s="118"/>
      <c r="AM202" s="118"/>
      <c r="AN202" s="118"/>
      <c r="AO202" s="118"/>
      <c r="AP202" s="118"/>
      <c r="AQ202" s="118"/>
      <c r="AR202" s="338" t="str">
        <f>FOOT6</f>
        <v>Product of Lockheed Martin Energy</v>
      </c>
    </row>
  </sheetData>
  <sheetProtection password="954C" sheet="1" objects="1" scenarios="1" selectLockedCells="1"/>
  <mergeCells count="299">
    <mergeCell ref="AU44:AU45"/>
    <mergeCell ref="AU200:AU201"/>
    <mergeCell ref="AU34:AU35"/>
    <mergeCell ref="AU36:AU37"/>
    <mergeCell ref="AU38:AU39"/>
    <mergeCell ref="AU40:AU41"/>
    <mergeCell ref="AU42:AU43"/>
    <mergeCell ref="AU24:AU25"/>
    <mergeCell ref="AU26:AU27"/>
    <mergeCell ref="AU28:AU29"/>
    <mergeCell ref="AU30:AU31"/>
    <mergeCell ref="AU32:AU33"/>
    <mergeCell ref="AU14:AU15"/>
    <mergeCell ref="AU16:AU17"/>
    <mergeCell ref="AU18:AU19"/>
    <mergeCell ref="AU20:AU21"/>
    <mergeCell ref="AU22:AU23"/>
    <mergeCell ref="B16:B17"/>
    <mergeCell ref="R11:U11"/>
    <mergeCell ref="V11:Y11"/>
    <mergeCell ref="C14:M15"/>
    <mergeCell ref="N14:S15"/>
    <mergeCell ref="T14:U15"/>
    <mergeCell ref="V14:W15"/>
    <mergeCell ref="X14:AA15"/>
    <mergeCell ref="AB14:AD15"/>
    <mergeCell ref="C16:M17"/>
    <mergeCell ref="N16:S17"/>
    <mergeCell ref="T16:U17"/>
    <mergeCell ref="V16:W17"/>
    <mergeCell ref="X16:AA17"/>
    <mergeCell ref="AB16:AD17"/>
    <mergeCell ref="AE14:AF15"/>
    <mergeCell ref="AG14:AH15"/>
    <mergeCell ref="AI14:AJ15"/>
    <mergeCell ref="AK14:AN15"/>
    <mergeCell ref="B40:B41"/>
    <mergeCell ref="B18:B19"/>
    <mergeCell ref="B20:B21"/>
    <mergeCell ref="B22:B23"/>
    <mergeCell ref="B24:B25"/>
    <mergeCell ref="B26:B27"/>
    <mergeCell ref="B28:B29"/>
    <mergeCell ref="B30:B31"/>
    <mergeCell ref="B32:B33"/>
    <mergeCell ref="B34:B35"/>
    <mergeCell ref="B36:B37"/>
    <mergeCell ref="B38:B39"/>
    <mergeCell ref="B64:B65"/>
    <mergeCell ref="B42:B43"/>
    <mergeCell ref="B44:B45"/>
    <mergeCell ref="B46:B47"/>
    <mergeCell ref="B48:B49"/>
    <mergeCell ref="B50:B51"/>
    <mergeCell ref="B52:B53"/>
    <mergeCell ref="B54:B55"/>
    <mergeCell ref="B56:B57"/>
    <mergeCell ref="B58:B59"/>
    <mergeCell ref="B60:B61"/>
    <mergeCell ref="B62:B63"/>
    <mergeCell ref="B88:B89"/>
    <mergeCell ref="B66:B67"/>
    <mergeCell ref="B68:B69"/>
    <mergeCell ref="B70:B71"/>
    <mergeCell ref="B72:B73"/>
    <mergeCell ref="B74:B75"/>
    <mergeCell ref="B76:B77"/>
    <mergeCell ref="B78:B79"/>
    <mergeCell ref="B80:B81"/>
    <mergeCell ref="B82:B83"/>
    <mergeCell ref="B84:B85"/>
    <mergeCell ref="B86:B87"/>
    <mergeCell ref="B112:B113"/>
    <mergeCell ref="B90:B91"/>
    <mergeCell ref="B92:B93"/>
    <mergeCell ref="B94:B95"/>
    <mergeCell ref="B96:B97"/>
    <mergeCell ref="B98:B99"/>
    <mergeCell ref="B100:B101"/>
    <mergeCell ref="B102:B103"/>
    <mergeCell ref="B104:B105"/>
    <mergeCell ref="B106:B107"/>
    <mergeCell ref="B108:B109"/>
    <mergeCell ref="B110:B111"/>
    <mergeCell ref="B136:B137"/>
    <mergeCell ref="B114:B115"/>
    <mergeCell ref="B116:B117"/>
    <mergeCell ref="B118:B119"/>
    <mergeCell ref="B120:B121"/>
    <mergeCell ref="B122:B123"/>
    <mergeCell ref="B124:B125"/>
    <mergeCell ref="B126:B127"/>
    <mergeCell ref="B128:B129"/>
    <mergeCell ref="B130:B131"/>
    <mergeCell ref="B132:B133"/>
    <mergeCell ref="B134:B135"/>
    <mergeCell ref="B182:B183"/>
    <mergeCell ref="B160:B161"/>
    <mergeCell ref="B138:B139"/>
    <mergeCell ref="B140:B141"/>
    <mergeCell ref="B142:B143"/>
    <mergeCell ref="B144:B145"/>
    <mergeCell ref="B146:B147"/>
    <mergeCell ref="B148:B149"/>
    <mergeCell ref="B150:B151"/>
    <mergeCell ref="B152:B153"/>
    <mergeCell ref="B154:B155"/>
    <mergeCell ref="B156:B157"/>
    <mergeCell ref="B158:B159"/>
    <mergeCell ref="AO14:AQ15"/>
    <mergeCell ref="M200:AG201"/>
    <mergeCell ref="B198:B199"/>
    <mergeCell ref="B186:B187"/>
    <mergeCell ref="B188:B189"/>
    <mergeCell ref="B190:B191"/>
    <mergeCell ref="B192:B193"/>
    <mergeCell ref="B194:B195"/>
    <mergeCell ref="B196:B197"/>
    <mergeCell ref="B184:B185"/>
    <mergeCell ref="B162:B163"/>
    <mergeCell ref="B164:B165"/>
    <mergeCell ref="B166:B167"/>
    <mergeCell ref="B168:B169"/>
    <mergeCell ref="B170:B171"/>
    <mergeCell ref="B172:B173"/>
    <mergeCell ref="B174:B175"/>
    <mergeCell ref="B176:B177"/>
    <mergeCell ref="B178:B179"/>
    <mergeCell ref="B180:B181"/>
    <mergeCell ref="AE16:AF17"/>
    <mergeCell ref="AG16:AH17"/>
    <mergeCell ref="AI16:AJ17"/>
    <mergeCell ref="AK16:AN17"/>
    <mergeCell ref="AO16:AQ17"/>
    <mergeCell ref="C18:M19"/>
    <mergeCell ref="N18:S19"/>
    <mergeCell ref="T18:U19"/>
    <mergeCell ref="V18:W19"/>
    <mergeCell ref="X18:AA19"/>
    <mergeCell ref="AB18:AD19"/>
    <mergeCell ref="AE18:AF19"/>
    <mergeCell ref="AG18:AH19"/>
    <mergeCell ref="AI18:AJ19"/>
    <mergeCell ref="AK18:AN19"/>
    <mergeCell ref="AO18:AQ19"/>
    <mergeCell ref="AK20:AN21"/>
    <mergeCell ref="AO20:AQ21"/>
    <mergeCell ref="C22:M23"/>
    <mergeCell ref="N22:S23"/>
    <mergeCell ref="T22:U23"/>
    <mergeCell ref="V22:W23"/>
    <mergeCell ref="X22:AA23"/>
    <mergeCell ref="AB22:AD23"/>
    <mergeCell ref="AE22:AF23"/>
    <mergeCell ref="AG22:AH23"/>
    <mergeCell ref="AI22:AJ23"/>
    <mergeCell ref="AK22:AN23"/>
    <mergeCell ref="AO22:AQ23"/>
    <mergeCell ref="C20:M21"/>
    <mergeCell ref="N20:S21"/>
    <mergeCell ref="T20:U21"/>
    <mergeCell ref="V20:W21"/>
    <mergeCell ref="X20:AA21"/>
    <mergeCell ref="AB20:AD21"/>
    <mergeCell ref="AE20:AF21"/>
    <mergeCell ref="AG20:AH21"/>
    <mergeCell ref="AI20:AJ21"/>
    <mergeCell ref="AK24:AN25"/>
    <mergeCell ref="AO24:AQ25"/>
    <mergeCell ref="C26:M27"/>
    <mergeCell ref="N26:S27"/>
    <mergeCell ref="T26:U27"/>
    <mergeCell ref="V26:W27"/>
    <mergeCell ref="X26:AA27"/>
    <mergeCell ref="AB26:AD27"/>
    <mergeCell ref="AE26:AF27"/>
    <mergeCell ref="AG26:AH27"/>
    <mergeCell ref="AI26:AJ27"/>
    <mergeCell ref="AK26:AN27"/>
    <mergeCell ref="AO26:AQ27"/>
    <mergeCell ref="C24:M25"/>
    <mergeCell ref="N24:S25"/>
    <mergeCell ref="T24:U25"/>
    <mergeCell ref="V24:W25"/>
    <mergeCell ref="X24:AA25"/>
    <mergeCell ref="AB24:AD25"/>
    <mergeCell ref="AE24:AF25"/>
    <mergeCell ref="AG24:AH25"/>
    <mergeCell ref="AI24:AJ25"/>
    <mergeCell ref="AK28:AN29"/>
    <mergeCell ref="AO28:AQ29"/>
    <mergeCell ref="C30:M31"/>
    <mergeCell ref="N30:S31"/>
    <mergeCell ref="T30:U31"/>
    <mergeCell ref="V30:W31"/>
    <mergeCell ref="X30:AA31"/>
    <mergeCell ref="AB30:AD31"/>
    <mergeCell ref="AE30:AF31"/>
    <mergeCell ref="AG30:AH31"/>
    <mergeCell ref="AI30:AJ31"/>
    <mergeCell ref="AK30:AN31"/>
    <mergeCell ref="AO30:AQ31"/>
    <mergeCell ref="C28:M29"/>
    <mergeCell ref="N28:S29"/>
    <mergeCell ref="T28:U29"/>
    <mergeCell ref="V28:W29"/>
    <mergeCell ref="X28:AA29"/>
    <mergeCell ref="AB28:AD29"/>
    <mergeCell ref="AE28:AF29"/>
    <mergeCell ref="AG28:AH29"/>
    <mergeCell ref="AI28:AJ29"/>
    <mergeCell ref="AK32:AN33"/>
    <mergeCell ref="AO32:AQ33"/>
    <mergeCell ref="C34:M35"/>
    <mergeCell ref="N34:S35"/>
    <mergeCell ref="T34:U35"/>
    <mergeCell ref="V34:W35"/>
    <mergeCell ref="X34:AA35"/>
    <mergeCell ref="AB34:AD35"/>
    <mergeCell ref="AE34:AF35"/>
    <mergeCell ref="AG34:AH35"/>
    <mergeCell ref="AI34:AJ35"/>
    <mergeCell ref="AK34:AN35"/>
    <mergeCell ref="AO34:AQ35"/>
    <mergeCell ref="C32:M33"/>
    <mergeCell ref="N32:S33"/>
    <mergeCell ref="T32:U33"/>
    <mergeCell ref="V32:W33"/>
    <mergeCell ref="X32:AA33"/>
    <mergeCell ref="AB32:AD33"/>
    <mergeCell ref="AE32:AF33"/>
    <mergeCell ref="AG32:AH33"/>
    <mergeCell ref="AI32:AJ33"/>
    <mergeCell ref="AK36:AN37"/>
    <mergeCell ref="AO36:AQ37"/>
    <mergeCell ref="C38:M39"/>
    <mergeCell ref="N38:S39"/>
    <mergeCell ref="T38:U39"/>
    <mergeCell ref="V38:W39"/>
    <mergeCell ref="X38:AA39"/>
    <mergeCell ref="AB38:AD39"/>
    <mergeCell ref="AE38:AF39"/>
    <mergeCell ref="AG38:AH39"/>
    <mergeCell ref="AI38:AJ39"/>
    <mergeCell ref="AK38:AN39"/>
    <mergeCell ref="AO38:AQ39"/>
    <mergeCell ref="C36:M37"/>
    <mergeCell ref="N36:S37"/>
    <mergeCell ref="T36:U37"/>
    <mergeCell ref="V36:W37"/>
    <mergeCell ref="X36:AA37"/>
    <mergeCell ref="AB36:AD37"/>
    <mergeCell ref="AE36:AF37"/>
    <mergeCell ref="AG36:AH37"/>
    <mergeCell ref="AI36:AJ37"/>
    <mergeCell ref="AK40:AN41"/>
    <mergeCell ref="AO40:AQ41"/>
    <mergeCell ref="C42:M43"/>
    <mergeCell ref="N42:S43"/>
    <mergeCell ref="T42:U43"/>
    <mergeCell ref="V42:W43"/>
    <mergeCell ref="X42:AA43"/>
    <mergeCell ref="AB42:AD43"/>
    <mergeCell ref="AE42:AF43"/>
    <mergeCell ref="AG42:AH43"/>
    <mergeCell ref="AI42:AJ43"/>
    <mergeCell ref="AK42:AN43"/>
    <mergeCell ref="AO42:AQ43"/>
    <mergeCell ref="C40:M41"/>
    <mergeCell ref="N40:S41"/>
    <mergeCell ref="T40:U41"/>
    <mergeCell ref="V40:W41"/>
    <mergeCell ref="X40:AA41"/>
    <mergeCell ref="AB40:AD41"/>
    <mergeCell ref="AE40:AF41"/>
    <mergeCell ref="AG40:AH41"/>
    <mergeCell ref="AI40:AJ41"/>
    <mergeCell ref="AK44:AN45"/>
    <mergeCell ref="AO44:AQ45"/>
    <mergeCell ref="C44:M45"/>
    <mergeCell ref="N44:S45"/>
    <mergeCell ref="T44:U45"/>
    <mergeCell ref="V44:W45"/>
    <mergeCell ref="X44:AA45"/>
    <mergeCell ref="AB44:AD45"/>
    <mergeCell ref="AE44:AF45"/>
    <mergeCell ref="AG44:AH45"/>
    <mergeCell ref="AI44:AJ45"/>
    <mergeCell ref="R12:U12"/>
    <mergeCell ref="V12:Y12"/>
    <mergeCell ref="AH2:AJ2"/>
    <mergeCell ref="AL2:AO2"/>
    <mergeCell ref="AQ2:AR2"/>
    <mergeCell ref="AH3:AJ4"/>
    <mergeCell ref="AL3:AO4"/>
    <mergeCell ref="AQ3:AR4"/>
    <mergeCell ref="Z11:AD11"/>
    <mergeCell ref="Z12:AD12"/>
    <mergeCell ref="R9:AD10"/>
  </mergeCells>
  <conditionalFormatting sqref="AH3 AL3">
    <cfRule type="expression" dxfId="201" priority="4">
      <formula>PROJSTATUS="Pre-approval Required"</formula>
    </cfRule>
    <cfRule type="expression" dxfId="200" priority="5">
      <formula>PROJSTATUS="Prescriptive Only No Preapproval Required"</formula>
    </cfRule>
    <cfRule type="expression" dxfId="199" priority="6">
      <formula>PROJSTATUS="APP EXPIRED"</formula>
    </cfRule>
  </conditionalFormatting>
  <conditionalFormatting sqref="AQ3:AR4">
    <cfRule type="cellIs" dxfId="198" priority="1" operator="equal">
      <formula>1</formula>
    </cfRule>
    <cfRule type="cellIs" dxfId="197" priority="2" operator="between">
      <formula>0.51</formula>
      <formula>0.99</formula>
    </cfRule>
    <cfRule type="cellIs" dxfId="196" priority="3" operator="lessThanOrEqual">
      <formula>0.5</formula>
    </cfRule>
  </conditionalFormatting>
  <dataValidations count="3">
    <dataValidation type="list" allowBlank="1" showInputMessage="1" showErrorMessage="1" sqref="C16:M45">
      <formula1>PMGWATEREFF1</formula1>
    </dataValidation>
    <dataValidation type="decimal" allowBlank="1" showInputMessage="1" showErrorMessage="1" error="Please enter a numerical value" sqref="AE16:AH45">
      <formula1>0</formula1>
      <formula2>999999</formula2>
    </dataValidation>
    <dataValidation type="decimal" allowBlank="1" showInputMessage="1" showErrorMessage="1" error="Please enter a numerical value" prompt="Reference the &quot;Unit of Measure&quot; column to ensure you enter the correct value based on unit type." sqref="V16:W45">
      <formula1>0</formula1>
      <formula2>99999</formula2>
    </dataValidation>
  </dataValidations>
  <hyperlinks>
    <hyperlink ref="B202" r:id="rId1" display="NIPSCO.Savings@LMCO.com"/>
  </hyperlinks>
  <pageMargins left="0.25" right="0.25" top="0.25" bottom="0.25" header="0.25" footer="0.25"/>
  <pageSetup scale="59" fitToHeight="0" orientation="landscape" r:id="rId2"/>
  <drawing r:id="rId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BI203"/>
  <sheetViews>
    <sheetView showGridLines="0" showRowColHeaders="0" zoomScale="85" zoomScaleNormal="85" workbookViewId="0">
      <selection activeCell="U22" sqref="U22:Y23"/>
    </sheetView>
  </sheetViews>
  <sheetFormatPr defaultColWidth="0" defaultRowHeight="15" customHeight="1" zeroHeight="1" x14ac:dyDescent="0.25"/>
  <cols>
    <col min="1" max="44" width="4.7109375" customWidth="1"/>
    <col min="45" max="45" width="4.7109375" style="150" customWidth="1"/>
    <col min="46" max="46" width="4.7109375" style="150" hidden="1" customWidth="1"/>
    <col min="47" max="57" width="9.140625" style="150" hidden="1" customWidth="1"/>
    <col min="58" max="61" width="9.140625" style="145" hidden="1" customWidth="1"/>
    <col min="62" max="78" width="9.140625" hidden="1" customWidth="1"/>
    <col min="79" max="16384" width="9.140625" hidden="1"/>
  </cols>
  <sheetData>
    <row r="1" spans="2:61" ht="15.95" customHeight="1" x14ac:dyDescent="0.3">
      <c r="AH1" s="520" t="s">
        <v>520</v>
      </c>
      <c r="AI1" s="521"/>
      <c r="AJ1" s="521"/>
      <c r="AK1" s="521"/>
      <c r="AL1" s="532" t="s">
        <v>965</v>
      </c>
      <c r="AM1" s="532"/>
      <c r="AN1" s="532"/>
      <c r="AO1" s="532"/>
      <c r="AP1" s="532"/>
      <c r="AQ1" s="526" t="s">
        <v>529</v>
      </c>
      <c r="AR1" s="527"/>
    </row>
    <row r="2" spans="2:61" ht="15.95" customHeight="1" x14ac:dyDescent="0.25">
      <c r="AH2" s="522" t="str">
        <f ca="1">INCENSTATUS</f>
        <v>---</v>
      </c>
      <c r="AI2" s="523"/>
      <c r="AJ2" s="523"/>
      <c r="AK2" s="523"/>
      <c r="AL2" s="533" t="str">
        <f ca="1">PROJSTATUS</f>
        <v>Enter EMS Information</v>
      </c>
      <c r="AM2" s="533"/>
      <c r="AN2" s="533"/>
      <c r="AO2" s="533"/>
      <c r="AP2" s="533"/>
      <c r="AQ2" s="528">
        <f ca="1">PROGRESSSTATUS</f>
        <v>0</v>
      </c>
      <c r="AR2" s="529"/>
    </row>
    <row r="3" spans="2:61" ht="15.95" customHeight="1" x14ac:dyDescent="0.25">
      <c r="AH3" s="524"/>
      <c r="AI3" s="525"/>
      <c r="AJ3" s="525"/>
      <c r="AK3" s="525"/>
      <c r="AL3" s="534"/>
      <c r="AM3" s="534"/>
      <c r="AN3" s="534"/>
      <c r="AO3" s="534"/>
      <c r="AP3" s="534"/>
      <c r="AQ3" s="530"/>
      <c r="AR3" s="531"/>
    </row>
    <row r="4" spans="2:61" ht="15.95" customHeight="1" x14ac:dyDescent="0.25">
      <c r="AG4" s="67"/>
    </row>
    <row r="5" spans="2:61" ht="15.95" customHeight="1" x14ac:dyDescent="0.25"/>
    <row r="6" spans="2:61" ht="15.95" customHeight="1" x14ac:dyDescent="0.25">
      <c r="AU6" s="150" t="s">
        <v>1679</v>
      </c>
      <c r="AV6" s="150">
        <f>PROJID</f>
        <v>0</v>
      </c>
    </row>
    <row r="7" spans="2:61" ht="15.95" customHeight="1" x14ac:dyDescent="0.25">
      <c r="AU7" s="246"/>
      <c r="AV7" s="246" t="s">
        <v>1266</v>
      </c>
      <c r="AW7" s="246" t="s">
        <v>271</v>
      </c>
      <c r="AX7" s="246" t="s">
        <v>1625</v>
      </c>
      <c r="AY7" s="246"/>
    </row>
    <row r="8" spans="2:61" ht="15.95" customHeight="1" x14ac:dyDescent="0.25">
      <c r="AU8" s="246" t="s">
        <v>259</v>
      </c>
      <c r="AV8" s="246" t="str">
        <f>CBPRESE</f>
        <v>NA</v>
      </c>
      <c r="AW8" s="246" t="str">
        <f>CBCUSE</f>
        <v>NA</v>
      </c>
      <c r="AX8" s="246" t="str">
        <f>CBALL</f>
        <v>NA</v>
      </c>
      <c r="AY8" s="246"/>
    </row>
    <row r="9" spans="2:61" s="67" customFormat="1" ht="15.95" customHeight="1" x14ac:dyDescent="0.25">
      <c r="B9" s="145"/>
      <c r="C9" s="145"/>
      <c r="D9" s="145"/>
      <c r="E9" s="145"/>
      <c r="F9" s="145"/>
      <c r="G9" s="145"/>
      <c r="H9" s="145"/>
      <c r="I9" s="145"/>
      <c r="J9" s="145"/>
      <c r="K9" s="145"/>
      <c r="L9" s="145"/>
      <c r="M9" s="145"/>
      <c r="N9" s="145"/>
      <c r="O9" s="145"/>
      <c r="P9" s="145"/>
      <c r="Q9" s="145"/>
      <c r="R9" s="700" t="str">
        <f>CONCATENATE(M4S1," ","Summary")</f>
        <v>HVAC Summary</v>
      </c>
      <c r="S9" s="700"/>
      <c r="T9" s="700"/>
      <c r="U9" s="700"/>
      <c r="V9" s="700"/>
      <c r="W9" s="700"/>
      <c r="X9" s="700"/>
      <c r="Y9" s="700"/>
      <c r="Z9" s="700"/>
      <c r="AA9" s="700"/>
      <c r="AB9" s="700"/>
      <c r="AC9" s="700"/>
      <c r="AD9" s="145"/>
      <c r="AE9" s="145"/>
      <c r="AF9" s="145"/>
      <c r="AG9" s="145"/>
      <c r="AH9" s="145"/>
      <c r="AI9" s="145"/>
      <c r="AJ9" s="145"/>
      <c r="AK9" s="145"/>
      <c r="AL9" s="145"/>
      <c r="AM9" s="145"/>
      <c r="AN9" s="145"/>
      <c r="AO9" s="145"/>
      <c r="AP9" s="145"/>
      <c r="AQ9" s="145"/>
      <c r="AR9" s="145"/>
      <c r="AS9" s="150"/>
      <c r="AT9" s="150"/>
      <c r="AU9" s="246"/>
      <c r="AV9" s="246"/>
      <c r="AW9" s="246"/>
      <c r="AX9" s="246"/>
      <c r="AY9" s="246"/>
      <c r="AZ9" s="150"/>
      <c r="BA9" s="150"/>
      <c r="BB9" s="150"/>
      <c r="BC9" s="150"/>
      <c r="BD9" s="150"/>
      <c r="BE9" s="150"/>
      <c r="BF9" s="145"/>
      <c r="BG9" s="145"/>
      <c r="BH9" s="145"/>
      <c r="BI9" s="145"/>
    </row>
    <row r="10" spans="2:61" ht="15.95" customHeight="1" x14ac:dyDescent="0.25">
      <c r="B10" s="145"/>
      <c r="C10" s="145"/>
      <c r="D10" s="145"/>
      <c r="E10" s="145"/>
      <c r="F10" s="145"/>
      <c r="G10" s="145"/>
      <c r="H10" s="145"/>
      <c r="I10" s="145"/>
      <c r="J10" s="145"/>
      <c r="K10" s="145"/>
      <c r="L10" s="145"/>
      <c r="M10" s="145"/>
      <c r="N10" s="145"/>
      <c r="O10" s="145"/>
      <c r="P10" s="145"/>
      <c r="Q10" s="145"/>
      <c r="R10" s="700"/>
      <c r="S10" s="700"/>
      <c r="T10" s="700"/>
      <c r="U10" s="700"/>
      <c r="V10" s="700"/>
      <c r="W10" s="700"/>
      <c r="X10" s="700"/>
      <c r="Y10" s="700"/>
      <c r="Z10" s="700"/>
      <c r="AA10" s="700"/>
      <c r="AB10" s="700"/>
      <c r="AC10" s="700"/>
      <c r="AD10" s="145"/>
      <c r="AE10" s="145"/>
      <c r="AF10" s="145"/>
      <c r="AG10" s="145"/>
      <c r="AH10" s="145"/>
      <c r="AI10" s="145"/>
      <c r="AJ10" s="145"/>
      <c r="AK10" s="145"/>
      <c r="AL10" s="145"/>
      <c r="AM10" s="145"/>
      <c r="AN10" s="145"/>
      <c r="AO10" s="145"/>
      <c r="AP10" s="145"/>
      <c r="AQ10" s="145"/>
      <c r="AR10" s="145"/>
      <c r="AU10" s="246" t="s">
        <v>670</v>
      </c>
      <c r="AV10" s="246" t="str">
        <f>PAYPRESE</f>
        <v>NA</v>
      </c>
      <c r="AW10" s="246" t="str">
        <f>PAYCUSE</f>
        <v>NA</v>
      </c>
      <c r="AX10" s="246" t="str">
        <f>PAYALL</f>
        <v>NA</v>
      </c>
      <c r="AY10" s="246"/>
    </row>
    <row r="11" spans="2:61" ht="15.95" customHeight="1" x14ac:dyDescent="0.3">
      <c r="B11" s="145"/>
      <c r="C11" s="145"/>
      <c r="D11" s="145"/>
      <c r="E11" s="145"/>
      <c r="F11" s="145"/>
      <c r="G11" s="145"/>
      <c r="H11" s="145"/>
      <c r="I11" s="145"/>
      <c r="J11" s="145"/>
      <c r="K11" s="145"/>
      <c r="L11" s="145"/>
      <c r="M11" s="145"/>
      <c r="N11" s="145"/>
      <c r="O11" s="145"/>
      <c r="P11" s="145"/>
      <c r="Q11" s="145"/>
      <c r="R11" s="758" t="s">
        <v>69</v>
      </c>
      <c r="S11" s="758"/>
      <c r="T11" s="758"/>
      <c r="U11" s="758"/>
      <c r="V11" s="758" t="s">
        <v>70</v>
      </c>
      <c r="W11" s="758"/>
      <c r="X11" s="758"/>
      <c r="Y11" s="758"/>
      <c r="Z11" s="758" t="s">
        <v>71</v>
      </c>
      <c r="AA11" s="758"/>
      <c r="AB11" s="758"/>
      <c r="AC11" s="758"/>
      <c r="AD11" s="145"/>
      <c r="AE11" s="145"/>
      <c r="AF11" s="145"/>
      <c r="AG11" s="145"/>
      <c r="AH11" s="145"/>
      <c r="AI11" s="145"/>
      <c r="AJ11" s="145"/>
      <c r="AK11" s="145"/>
      <c r="AL11" s="145"/>
      <c r="AM11" s="145"/>
      <c r="AN11" s="145"/>
      <c r="AO11" s="145"/>
      <c r="AP11" s="145"/>
      <c r="AQ11" s="145"/>
      <c r="AR11" s="145"/>
      <c r="AU11" s="247" t="s">
        <v>1611</v>
      </c>
    </row>
    <row r="12" spans="2:61" ht="15.95" customHeight="1" x14ac:dyDescent="0.25">
      <c r="B12" s="145"/>
      <c r="C12" s="145"/>
      <c r="D12" s="145"/>
      <c r="E12" s="145"/>
      <c r="F12" s="145"/>
      <c r="G12" s="145"/>
      <c r="H12" s="145"/>
      <c r="I12" s="145"/>
      <c r="J12" s="145"/>
      <c r="K12" s="145"/>
      <c r="L12" s="145"/>
      <c r="M12" s="145"/>
      <c r="N12" s="145"/>
      <c r="O12" s="145"/>
      <c r="P12" s="145"/>
      <c r="Q12" s="145"/>
      <c r="R12" s="883">
        <f>SUM(AK16:AN199)</f>
        <v>0</v>
      </c>
      <c r="S12" s="883"/>
      <c r="T12" s="883"/>
      <c r="U12" s="883"/>
      <c r="V12" s="883">
        <f>SUM(AH16:AJ199)</f>
        <v>0</v>
      </c>
      <c r="W12" s="883"/>
      <c r="X12" s="883"/>
      <c r="Y12" s="883"/>
      <c r="Z12" s="884">
        <f>SUM(AO16:AQ199)</f>
        <v>0</v>
      </c>
      <c r="AA12" s="884"/>
      <c r="AB12" s="884"/>
      <c r="AC12" s="884"/>
      <c r="AD12" s="145"/>
      <c r="AE12" s="145"/>
      <c r="AF12" s="145"/>
      <c r="AG12" s="145"/>
      <c r="AH12" s="145"/>
      <c r="AI12" s="145"/>
      <c r="AJ12" s="145"/>
      <c r="AK12" s="145"/>
      <c r="AL12" s="145"/>
      <c r="AM12" s="145"/>
      <c r="AN12" s="145"/>
      <c r="AO12" s="145"/>
      <c r="AP12" s="145"/>
      <c r="AQ12" s="145"/>
      <c r="AR12" s="145"/>
      <c r="AU12" s="248"/>
    </row>
    <row r="13" spans="2:61" s="67" customFormat="1" ht="15.95" customHeight="1" x14ac:dyDescent="0.25">
      <c r="B13" s="145"/>
      <c r="C13" s="145"/>
      <c r="D13" s="145"/>
      <c r="E13" s="145"/>
      <c r="F13" s="145"/>
      <c r="G13" s="145"/>
      <c r="H13" s="145"/>
      <c r="I13" s="145"/>
      <c r="J13" s="145"/>
      <c r="K13" s="145"/>
      <c r="L13" s="145"/>
      <c r="M13" s="145"/>
      <c r="N13" s="145"/>
      <c r="O13" s="145"/>
      <c r="P13" s="145"/>
      <c r="Q13" s="145"/>
      <c r="R13" s="883"/>
      <c r="S13" s="883"/>
      <c r="T13" s="883"/>
      <c r="U13" s="883"/>
      <c r="V13" s="883"/>
      <c r="W13" s="883"/>
      <c r="X13" s="883"/>
      <c r="Y13" s="883"/>
      <c r="Z13" s="884"/>
      <c r="AA13" s="884"/>
      <c r="AB13" s="884"/>
      <c r="AC13" s="884"/>
      <c r="AD13" s="145"/>
      <c r="AE13" s="145"/>
      <c r="AF13" s="145"/>
      <c r="AG13" s="145"/>
      <c r="AH13" s="145"/>
      <c r="AI13" s="145"/>
      <c r="AJ13" s="145"/>
      <c r="AK13" s="145"/>
      <c r="AL13" s="145"/>
      <c r="AM13" s="145"/>
      <c r="AN13" s="145"/>
      <c r="AO13" s="145"/>
      <c r="AP13" s="145"/>
      <c r="AQ13" s="145"/>
      <c r="AR13" s="145"/>
      <c r="AS13" s="150"/>
      <c r="AT13" s="150"/>
      <c r="AU13" s="248"/>
      <c r="AV13" s="150"/>
      <c r="AW13" s="150"/>
      <c r="AX13" s="150"/>
      <c r="AY13" s="150"/>
      <c r="AZ13" s="150"/>
      <c r="BA13" s="150"/>
      <c r="BB13" s="150"/>
      <c r="BC13" s="150"/>
      <c r="BD13" s="150"/>
      <c r="BE13" s="150"/>
      <c r="BF13" s="145"/>
      <c r="BG13" s="145"/>
      <c r="BH13" s="145"/>
      <c r="BI13" s="145"/>
    </row>
    <row r="14" spans="2:61" ht="15.95" customHeight="1" x14ac:dyDescent="0.25">
      <c r="B14" s="145"/>
      <c r="C14" s="720" t="s">
        <v>1081</v>
      </c>
      <c r="D14" s="720"/>
      <c r="E14" s="720"/>
      <c r="F14" s="720" t="s">
        <v>966</v>
      </c>
      <c r="G14" s="720"/>
      <c r="H14" s="720"/>
      <c r="I14" s="720"/>
      <c r="J14" s="720"/>
      <c r="K14" s="720"/>
      <c r="L14" s="720" t="s">
        <v>962</v>
      </c>
      <c r="M14" s="720"/>
      <c r="N14" s="720"/>
      <c r="O14" s="720"/>
      <c r="P14" s="720"/>
      <c r="Q14" s="720" t="s">
        <v>94</v>
      </c>
      <c r="R14" s="720"/>
      <c r="S14" s="885" t="s">
        <v>113</v>
      </c>
      <c r="T14" s="885"/>
      <c r="U14" s="720" t="s">
        <v>274</v>
      </c>
      <c r="V14" s="720"/>
      <c r="W14" s="720"/>
      <c r="X14" s="720"/>
      <c r="Y14" s="720"/>
      <c r="Z14" s="720" t="s">
        <v>94</v>
      </c>
      <c r="AA14" s="720"/>
      <c r="AB14" s="885" t="s">
        <v>113</v>
      </c>
      <c r="AC14" s="885"/>
      <c r="AD14" s="720" t="s">
        <v>109</v>
      </c>
      <c r="AE14" s="720"/>
      <c r="AF14" s="720"/>
      <c r="AG14" s="720"/>
      <c r="AH14" s="720" t="s">
        <v>109</v>
      </c>
      <c r="AI14" s="720"/>
      <c r="AJ14" s="720"/>
      <c r="AK14" s="720" t="s">
        <v>108</v>
      </c>
      <c r="AL14" s="720"/>
      <c r="AM14" s="720"/>
      <c r="AN14" s="720"/>
      <c r="AO14" s="720" t="s">
        <v>117</v>
      </c>
      <c r="AP14" s="720"/>
      <c r="AQ14" s="720"/>
      <c r="AR14" s="145"/>
      <c r="AU14" s="703" t="s">
        <v>259</v>
      </c>
      <c r="AV14" s="703" t="s">
        <v>672</v>
      </c>
      <c r="AW14" s="703" t="s">
        <v>665</v>
      </c>
      <c r="AX14" s="703" t="s">
        <v>170</v>
      </c>
      <c r="AY14" s="703" t="s">
        <v>159</v>
      </c>
      <c r="AZ14" s="703" t="s">
        <v>271</v>
      </c>
      <c r="BA14" s="703" t="s">
        <v>964</v>
      </c>
      <c r="BB14" s="703" t="s">
        <v>670</v>
      </c>
      <c r="BC14" s="703" t="s">
        <v>546</v>
      </c>
    </row>
    <row r="15" spans="2:61" ht="15.95" customHeight="1" thickBot="1" x14ac:dyDescent="0.3">
      <c r="B15" s="145"/>
      <c r="C15" s="721"/>
      <c r="D15" s="721"/>
      <c r="E15" s="721"/>
      <c r="F15" s="721"/>
      <c r="G15" s="721"/>
      <c r="H15" s="721"/>
      <c r="I15" s="721"/>
      <c r="J15" s="721"/>
      <c r="K15" s="721"/>
      <c r="L15" s="721"/>
      <c r="M15" s="721"/>
      <c r="N15" s="721"/>
      <c r="O15" s="721"/>
      <c r="P15" s="721"/>
      <c r="Q15" s="721"/>
      <c r="R15" s="721"/>
      <c r="S15" s="886"/>
      <c r="T15" s="886"/>
      <c r="U15" s="721"/>
      <c r="V15" s="721"/>
      <c r="W15" s="721"/>
      <c r="X15" s="721"/>
      <c r="Y15" s="721"/>
      <c r="Z15" s="721"/>
      <c r="AA15" s="721"/>
      <c r="AB15" s="886"/>
      <c r="AC15" s="886"/>
      <c r="AD15" s="721" t="s">
        <v>110</v>
      </c>
      <c r="AE15" s="721"/>
      <c r="AF15" s="721" t="s">
        <v>111</v>
      </c>
      <c r="AG15" s="721"/>
      <c r="AH15" s="721"/>
      <c r="AI15" s="721"/>
      <c r="AJ15" s="721"/>
      <c r="AK15" s="721"/>
      <c r="AL15" s="721"/>
      <c r="AM15" s="721"/>
      <c r="AN15" s="721"/>
      <c r="AO15" s="721"/>
      <c r="AP15" s="721"/>
      <c r="AQ15" s="721"/>
      <c r="AR15" s="145"/>
      <c r="AU15" s="704"/>
      <c r="AV15" s="704"/>
      <c r="AW15" s="704"/>
      <c r="AX15" s="704"/>
      <c r="AY15" s="704"/>
      <c r="AZ15" s="704"/>
      <c r="BA15" s="704"/>
      <c r="BB15" s="704"/>
      <c r="BC15" s="704"/>
    </row>
    <row r="16" spans="2:61" ht="15.95" customHeight="1" x14ac:dyDescent="0.25">
      <c r="B16" s="787">
        <v>1</v>
      </c>
      <c r="C16" s="875"/>
      <c r="D16" s="875"/>
      <c r="E16" s="875"/>
      <c r="F16" s="877"/>
      <c r="G16" s="877"/>
      <c r="H16" s="877"/>
      <c r="I16" s="877"/>
      <c r="J16" s="877"/>
      <c r="K16" s="877"/>
      <c r="L16" s="877"/>
      <c r="M16" s="877"/>
      <c r="N16" s="877"/>
      <c r="O16" s="877"/>
      <c r="P16" s="877"/>
      <c r="Q16" s="879"/>
      <c r="R16" s="879"/>
      <c r="S16" s="785"/>
      <c r="T16" s="881"/>
      <c r="U16" s="815"/>
      <c r="V16" s="877"/>
      <c r="W16" s="877"/>
      <c r="X16" s="877"/>
      <c r="Y16" s="877"/>
      <c r="Z16" s="879"/>
      <c r="AA16" s="879"/>
      <c r="AB16" s="785"/>
      <c r="AC16" s="887"/>
      <c r="AD16" s="834"/>
      <c r="AE16" s="781"/>
      <c r="AF16" s="781"/>
      <c r="AG16" s="904"/>
      <c r="AH16" s="812" t="str">
        <f>IF(OR(C16="",F16="",L16="",Q16="",S16="",U16="",Z16="",AB16="",AD16="",AF16=""),"",ROUND(AD16+AF16,2))</f>
        <v/>
      </c>
      <c r="AI16" s="897"/>
      <c r="AJ16" s="897"/>
      <c r="AK16" s="900" t="str">
        <f>IF(OR(C16="",F16="",L16="",Q16="",S16="",U16="",Z16="",AB16="",AD16="",AF16=""),"",IF(BC16&lt;&gt;"",BC16,IF(C16="New/Replace Failed Equip.",BA16,AZ16)))</f>
        <v/>
      </c>
      <c r="AL16" s="900"/>
      <c r="AM16" s="900"/>
      <c r="AN16" s="900"/>
      <c r="AO16" s="902" t="str">
        <f>IF(OR(C16="",F16="",L16="",Q16="",S16="",U16="",Z16="",AB16="",AD16="",AF16=""),"",IF((Q16*S16)-(Z16*AB16)&lt;=0,0,ROUND((Q16*S16)-(Z16*AB16),0)))</f>
        <v/>
      </c>
      <c r="AP16" s="902"/>
      <c r="AQ16" s="902"/>
      <c r="AR16" s="145"/>
      <c r="AU16" s="891" t="str">
        <f>IFERROR(IF(OR(C16="",F16="",L16="",Q16="",S16="",U16="",Z16="",AB16="",AD16="",AF16=""),"",((1+ELOSS)*PEAKTD*(1+INDEX(ELECCB[Capacity Reserve Margin],MATCH(AX16,ELECCB[Year Number],0)))*((AO16*INDEX(ELECCB[NPV AEC $/kWh],MATCH(AX16,ELECCB[Year Number],1)))+(AV16*INDEX(ELECCB[NPV ACC+T&amp;D $/kW],MATCH(AX16,ELECCB[Year Number],1))))/AH16)),0)</f>
        <v/>
      </c>
      <c r="AV16" s="893" t="str">
        <f>IF(OR(C16="",F16="",L16="",Q16="",S16="",U16="",Z16="",AB16="",AD16="",AF16=""),"",ROUND(AO16*INDEX(ENDUSEALL[Factor],MATCH(AW16,ENDUSEALL[End Use to Coincident Peak Demand Factors],0)),4))</f>
        <v/>
      </c>
      <c r="AW16" s="895" t="str">
        <f>IF(OR(C16="",F16="",L16="",Q16="",S16="",U16="",Z16="",AB16="",AD16="",AF16=""),"",INDEX(CMEHVAC[End Use Category],MATCH(F16,CMEHVAC[Proj Desc 1],0)))</f>
        <v/>
      </c>
      <c r="AX16" s="777" t="str">
        <f>IF(OR(C16="",F16="",L16="",Q16="",S16="",U16="",Z16="",AB16="",AD16="",AF16=""),"",INDEX(CMEHVAC[EUL],MATCH(F16,CMEHVAC[Proj Desc 1],0)))</f>
        <v/>
      </c>
      <c r="AY16" s="889" t="str">
        <f>IF(OR(C16="",F16="",L16="",Q16="",S16="",U16="",Z16="",AB16="",AD16="",AF16=""),"",INDEX(CMEHVAC[Measure Number],MATCH(F16,CMEHVAC[Proj Desc 1],0)))</f>
        <v/>
      </c>
      <c r="AZ16" s="751" t="str">
        <f>IFERROR(ROUND(MIN(AH16*0.5,AO16*INDEX(ENDUSEALL[Inc Rate],MATCH(AW16,ENDUSEALL[End Use to Coincident Peak Demand Factors],0))),2),"")</f>
        <v/>
      </c>
      <c r="BA16" s="751" t="str">
        <f>IFERROR(ROUND(MIN(AH16,AO16*INDEX(ENDUSEALL[Inc Rate],MATCH(AW16,ENDUSEALL[End Use to Coincident Peak Demand Factors],0))),2),"")</f>
        <v/>
      </c>
      <c r="BB16" s="751" t="str">
        <f>IFERROR(AH16/M02S02F35/AO16,"")</f>
        <v/>
      </c>
      <c r="BC16" s="751" t="str">
        <f>IFERROR(IF((Q16*S16)-(Z16*AB16)&lt;=0,MEASURESAV,IF(M02S02F35="",MEASURERATE,IF(OR(F16="Others (Incremental)",F16="Others"),MEASURESUBMIT, IF(AH16/M02S02F35/AO16&lt;1.5,MEASUREPAY,IF(AU16&lt;1,MEASURECB,""))))),MEASURESUBMIT)</f>
        <v>Submit for Review</v>
      </c>
    </row>
    <row r="17" spans="2:55" ht="15.95" customHeight="1" x14ac:dyDescent="0.25">
      <c r="B17" s="787"/>
      <c r="C17" s="876"/>
      <c r="D17" s="876"/>
      <c r="E17" s="876"/>
      <c r="F17" s="878"/>
      <c r="G17" s="878"/>
      <c r="H17" s="878"/>
      <c r="I17" s="878"/>
      <c r="J17" s="878"/>
      <c r="K17" s="878"/>
      <c r="L17" s="878"/>
      <c r="M17" s="878"/>
      <c r="N17" s="878"/>
      <c r="O17" s="878"/>
      <c r="P17" s="878"/>
      <c r="Q17" s="880"/>
      <c r="R17" s="880"/>
      <c r="S17" s="786"/>
      <c r="T17" s="882"/>
      <c r="U17" s="818"/>
      <c r="V17" s="878"/>
      <c r="W17" s="878"/>
      <c r="X17" s="878"/>
      <c r="Y17" s="878"/>
      <c r="Z17" s="880"/>
      <c r="AA17" s="880"/>
      <c r="AB17" s="786"/>
      <c r="AC17" s="888"/>
      <c r="AD17" s="836"/>
      <c r="AE17" s="782"/>
      <c r="AF17" s="782"/>
      <c r="AG17" s="905"/>
      <c r="AH17" s="898"/>
      <c r="AI17" s="899"/>
      <c r="AJ17" s="899"/>
      <c r="AK17" s="901"/>
      <c r="AL17" s="901"/>
      <c r="AM17" s="901"/>
      <c r="AN17" s="901"/>
      <c r="AO17" s="903"/>
      <c r="AP17" s="903"/>
      <c r="AQ17" s="903"/>
      <c r="AR17" s="145"/>
      <c r="AU17" s="892"/>
      <c r="AV17" s="894"/>
      <c r="AW17" s="896"/>
      <c r="AX17" s="778"/>
      <c r="AY17" s="890"/>
      <c r="AZ17" s="752"/>
      <c r="BA17" s="752"/>
      <c r="BB17" s="752"/>
      <c r="BC17" s="752"/>
    </row>
    <row r="18" spans="2:55" ht="15.95" customHeight="1" x14ac:dyDescent="0.25">
      <c r="B18" s="845">
        <v>2</v>
      </c>
      <c r="C18" s="875"/>
      <c r="D18" s="875"/>
      <c r="E18" s="875"/>
      <c r="F18" s="877"/>
      <c r="G18" s="877"/>
      <c r="H18" s="877"/>
      <c r="I18" s="877"/>
      <c r="J18" s="877"/>
      <c r="K18" s="877"/>
      <c r="L18" s="877"/>
      <c r="M18" s="877"/>
      <c r="N18" s="877"/>
      <c r="O18" s="877"/>
      <c r="P18" s="877"/>
      <c r="Q18" s="879"/>
      <c r="R18" s="879"/>
      <c r="S18" s="785"/>
      <c r="T18" s="881"/>
      <c r="U18" s="815"/>
      <c r="V18" s="877"/>
      <c r="W18" s="877"/>
      <c r="X18" s="877"/>
      <c r="Y18" s="877"/>
      <c r="Z18" s="879"/>
      <c r="AA18" s="879"/>
      <c r="AB18" s="785"/>
      <c r="AC18" s="887"/>
      <c r="AD18" s="834"/>
      <c r="AE18" s="781"/>
      <c r="AF18" s="781"/>
      <c r="AG18" s="904"/>
      <c r="AH18" s="812" t="str">
        <f>IF(OR(C18="",F18="",L18="",Q18="",S18="",U18="",Z18="",AB18="",AD18="",AF18=""),"",ROUND(AD18+AF18,2))</f>
        <v/>
      </c>
      <c r="AI18" s="897"/>
      <c r="AJ18" s="897"/>
      <c r="AK18" s="900" t="str">
        <f>IF(OR(C18="",F18="",L18="",Q18="",S18="",U18="",Z18="",AB18="",AD18="",AF18=""),"",IF(BC18&lt;&gt;"",BC18,IF(C18="New/Replace Failed Equip.",BA18,AZ18)))</f>
        <v/>
      </c>
      <c r="AL18" s="900"/>
      <c r="AM18" s="900"/>
      <c r="AN18" s="900"/>
      <c r="AO18" s="902" t="str">
        <f>IF(OR(C18="",F18="",L18="",Q18="",S18="",U18="",Z18="",AB18="",AD18="",AF18=""),"",IF((Q18*S18)-(Z18*AB18)&lt;=0,0,ROUND((Q18*S18)-(Z18*AB18),0)))</f>
        <v/>
      </c>
      <c r="AP18" s="902"/>
      <c r="AQ18" s="902"/>
      <c r="AR18" s="145"/>
      <c r="AU18" s="891" t="str">
        <f>IFERROR(IF(OR(C18="",F18="",L18="",Q18="",S18="",U18="",Z18="",AB18="",AD18="",AF18=""),"",((1+ELOSS)*PEAKTD*(1+INDEX(ELECCB[Capacity Reserve Margin],MATCH(AX18,ELECCB[Year Number],0)))*((AO18*INDEX(ELECCB[NPV AEC $/kWh],MATCH(AX18,ELECCB[Year Number],1)))+(AV18*INDEX(ELECCB[NPV ACC+T&amp;D $/kW],MATCH(AX18,ELECCB[Year Number],1))))/AH18)),0)</f>
        <v/>
      </c>
      <c r="AV18" s="893" t="str">
        <f>IF(OR(C18="",F18="",L18="",Q18="",S18="",U18="",Z18="",AB18="",AD18="",AF18=""),"",ROUND(AO18*INDEX(ENDUSEALL[Factor],MATCH(AW18,ENDUSEALL[End Use to Coincident Peak Demand Factors],0)),4))</f>
        <v/>
      </c>
      <c r="AW18" s="895" t="str">
        <f>IF(OR(C18="",F18="",L18="",Q18="",S18="",U18="",Z18="",AB18="",AD18="",AF18=""),"",INDEX(CMEHVAC[End Use Category],MATCH(F18,CMEHVAC[Proj Desc 1],0)))</f>
        <v/>
      </c>
      <c r="AX18" s="777" t="str">
        <f>IF(OR(C18="",F18="",L18="",Q18="",S18="",U18="",Z18="",AB18="",AD18="",AF18=""),"",INDEX(CMEHVAC[EUL],MATCH(F18,CMEHVAC[Proj Desc 1],0)))</f>
        <v/>
      </c>
      <c r="AY18" s="889" t="str">
        <f>IF(OR(C18="",F18="",L18="",Q18="",S18="",U18="",Z18="",AB18="",AD18="",AF18=""),"",INDEX(CMEHVAC[Measure Number],MATCH(F18,CMEHVAC[Proj Desc 1],0)))</f>
        <v/>
      </c>
      <c r="AZ18" s="751" t="str">
        <f>IFERROR(ROUND(MIN(AH18*0.5,AO18*INDEX(ENDUSEALL[Inc Rate],MATCH(AW18,ENDUSEALL[End Use to Coincident Peak Demand Factors],0))),2),"")</f>
        <v/>
      </c>
      <c r="BA18" s="751" t="str">
        <f>IFERROR(ROUND(MIN(AH18,AO18*INDEX(ENDUSEALL[Inc Rate],MATCH(AW18,ENDUSEALL[End Use to Coincident Peak Demand Factors],0))),2),"")</f>
        <v/>
      </c>
      <c r="BB18" s="751" t="str">
        <f>IFERROR(AH18/M02S02F35/AO18,"")</f>
        <v/>
      </c>
      <c r="BC18" s="751" t="str">
        <f>IFERROR(IF((Q18*S18)-(Z18*AB18)&lt;=0,MEASURESAV,IF(M02S02F35="",MEASURERATE,IF(OR(F18="Others (Incremental)",F18="Others"),MEASURESUBMIT, IF(AH18/M02S02F35/AO18&lt;1.5,MEASUREPAY,IF(AU18&lt;1,MEASURECB,""))))),MEASURESUBMIT)</f>
        <v>Submit for Review</v>
      </c>
    </row>
    <row r="19" spans="2:55" ht="15.95" customHeight="1" x14ac:dyDescent="0.25">
      <c r="B19" s="845"/>
      <c r="C19" s="876"/>
      <c r="D19" s="876"/>
      <c r="E19" s="876"/>
      <c r="F19" s="878"/>
      <c r="G19" s="878"/>
      <c r="H19" s="878"/>
      <c r="I19" s="878"/>
      <c r="J19" s="878"/>
      <c r="K19" s="878"/>
      <c r="L19" s="878"/>
      <c r="M19" s="878"/>
      <c r="N19" s="878"/>
      <c r="O19" s="878"/>
      <c r="P19" s="878"/>
      <c r="Q19" s="880"/>
      <c r="R19" s="880"/>
      <c r="S19" s="786"/>
      <c r="T19" s="882"/>
      <c r="U19" s="818"/>
      <c r="V19" s="878"/>
      <c r="W19" s="878"/>
      <c r="X19" s="878"/>
      <c r="Y19" s="878"/>
      <c r="Z19" s="880"/>
      <c r="AA19" s="880"/>
      <c r="AB19" s="786"/>
      <c r="AC19" s="888"/>
      <c r="AD19" s="836"/>
      <c r="AE19" s="782"/>
      <c r="AF19" s="782"/>
      <c r="AG19" s="905"/>
      <c r="AH19" s="898"/>
      <c r="AI19" s="899"/>
      <c r="AJ19" s="899"/>
      <c r="AK19" s="901"/>
      <c r="AL19" s="901"/>
      <c r="AM19" s="901"/>
      <c r="AN19" s="901"/>
      <c r="AO19" s="903"/>
      <c r="AP19" s="903"/>
      <c r="AQ19" s="903"/>
      <c r="AR19" s="145"/>
      <c r="AU19" s="892"/>
      <c r="AV19" s="894"/>
      <c r="AW19" s="896"/>
      <c r="AX19" s="778"/>
      <c r="AY19" s="890"/>
      <c r="AZ19" s="752"/>
      <c r="BA19" s="752"/>
      <c r="BB19" s="752"/>
      <c r="BC19" s="752"/>
    </row>
    <row r="20" spans="2:55" ht="15.95" customHeight="1" x14ac:dyDescent="0.25">
      <c r="B20" s="845">
        <v>3</v>
      </c>
      <c r="C20" s="875"/>
      <c r="D20" s="875"/>
      <c r="E20" s="875"/>
      <c r="F20" s="877"/>
      <c r="G20" s="877"/>
      <c r="H20" s="877"/>
      <c r="I20" s="877"/>
      <c r="J20" s="877"/>
      <c r="K20" s="877"/>
      <c r="L20" s="877"/>
      <c r="M20" s="877"/>
      <c r="N20" s="877"/>
      <c r="O20" s="877"/>
      <c r="P20" s="877"/>
      <c r="Q20" s="879"/>
      <c r="R20" s="879"/>
      <c r="S20" s="785"/>
      <c r="T20" s="881"/>
      <c r="U20" s="815"/>
      <c r="V20" s="877"/>
      <c r="W20" s="877"/>
      <c r="X20" s="877"/>
      <c r="Y20" s="877"/>
      <c r="Z20" s="879"/>
      <c r="AA20" s="879"/>
      <c r="AB20" s="785"/>
      <c r="AC20" s="887"/>
      <c r="AD20" s="834"/>
      <c r="AE20" s="781"/>
      <c r="AF20" s="781"/>
      <c r="AG20" s="904"/>
      <c r="AH20" s="812" t="str">
        <f>IF(OR(C20="",F20="",L20="",Q20="",S20="",U20="",Z20="",AB20="",AD20="",AF20=""),"",ROUND(AD20+AF20,2))</f>
        <v/>
      </c>
      <c r="AI20" s="897"/>
      <c r="AJ20" s="897"/>
      <c r="AK20" s="900" t="str">
        <f>IF(OR(C20="",F20="",L20="",Q20="",S20="",U20="",Z20="",AB20="",AD20="",AF20=""),"",IF(BC20&lt;&gt;"",BC20,IF(C20="New/Replace Failed Equip.",BA20,AZ20)))</f>
        <v/>
      </c>
      <c r="AL20" s="900"/>
      <c r="AM20" s="900"/>
      <c r="AN20" s="900"/>
      <c r="AO20" s="902" t="str">
        <f>IF(OR(C20="",F20="",L20="",Q20="",S20="",U20="",Z20="",AB20="",AD20="",AF20=""),"",IF((Q20*S20)-(Z20*AB20)&lt;=0,0,ROUND((Q20*S20)-(Z20*AB20),0)))</f>
        <v/>
      </c>
      <c r="AP20" s="902"/>
      <c r="AQ20" s="902"/>
      <c r="AR20" s="145"/>
      <c r="AU20" s="891" t="str">
        <f>IFERROR(IF(OR(C20="",F20="",L20="",Q20="",S20="",U20="",Z20="",AB20="",AD20="",AF20=""),"",((1+ELOSS)*PEAKTD*(1+INDEX(ELECCB[Capacity Reserve Margin],MATCH(AX20,ELECCB[Year Number],0)))*((AO20*INDEX(ELECCB[NPV AEC $/kWh],MATCH(AX20,ELECCB[Year Number],1)))+(AV20*INDEX(ELECCB[NPV ACC+T&amp;D $/kW],MATCH(AX20,ELECCB[Year Number],1))))/AH20)),0)</f>
        <v/>
      </c>
      <c r="AV20" s="893" t="str">
        <f>IF(OR(C20="",F20="",L20="",Q20="",S20="",U20="",Z20="",AB20="",AD20="",AF20=""),"",ROUND(AO20*INDEX(ENDUSEALL[Factor],MATCH(AW20,ENDUSEALL[End Use to Coincident Peak Demand Factors],0)),4))</f>
        <v/>
      </c>
      <c r="AW20" s="895" t="str">
        <f>IF(OR(C20="",F20="",L20="",Q20="",S20="",U20="",Z20="",AB20="",AD20="",AF20=""),"",INDEX(CMEHVAC[End Use Category],MATCH(F20,CMEHVAC[Proj Desc 1],0)))</f>
        <v/>
      </c>
      <c r="AX20" s="777" t="str">
        <f>IF(OR(C20="",F20="",L20="",Q20="",S20="",U20="",Z20="",AB20="",AD20="",AF20=""),"",INDEX(CMEHVAC[EUL],MATCH(F20,CMEHVAC[Proj Desc 1],0)))</f>
        <v/>
      </c>
      <c r="AY20" s="889" t="str">
        <f>IF(OR(C20="",F20="",L20="",Q20="",S20="",U20="",Z20="",AB20="",AD20="",AF20=""),"",INDEX(CMEHVAC[Measure Number],MATCH(F20,CMEHVAC[Proj Desc 1],0)))</f>
        <v/>
      </c>
      <c r="AZ20" s="751" t="str">
        <f>IFERROR(ROUND(MIN(AH20*0.5,AO20*INDEX(ENDUSEALL[Inc Rate],MATCH(AW20,ENDUSEALL[End Use to Coincident Peak Demand Factors],0))),2),"")</f>
        <v/>
      </c>
      <c r="BA20" s="751" t="str">
        <f>IFERROR(ROUND(MIN(AH20,AO20*INDEX(ENDUSEALL[Inc Rate],MATCH(AW20,ENDUSEALL[End Use to Coincident Peak Demand Factors],0))),2),"")</f>
        <v/>
      </c>
      <c r="BB20" s="751" t="str">
        <f>IFERROR(AH20/M02S02F35/AO20,"")</f>
        <v/>
      </c>
      <c r="BC20" s="751" t="str">
        <f>IFERROR(IF((Q20*S20)-(Z20*AB20)&lt;=0,MEASURESAV,IF(M02S02F35="",MEASURERATE,IF(OR(F20="Others (Incremental)",F20="Others"),MEASURESUBMIT, IF(AH20/M02S02F35/AO20&lt;1.5,MEASUREPAY,IF(AU20&lt;1,MEASURECB,""))))),MEASURESUBMIT)</f>
        <v>Submit for Review</v>
      </c>
    </row>
    <row r="21" spans="2:55" ht="15.95" customHeight="1" x14ac:dyDescent="0.25">
      <c r="B21" s="845"/>
      <c r="C21" s="876"/>
      <c r="D21" s="876"/>
      <c r="E21" s="876"/>
      <c r="F21" s="878"/>
      <c r="G21" s="878"/>
      <c r="H21" s="878"/>
      <c r="I21" s="878"/>
      <c r="J21" s="878"/>
      <c r="K21" s="878"/>
      <c r="L21" s="878"/>
      <c r="M21" s="878"/>
      <c r="N21" s="878"/>
      <c r="O21" s="878"/>
      <c r="P21" s="878"/>
      <c r="Q21" s="880"/>
      <c r="R21" s="880"/>
      <c r="S21" s="786"/>
      <c r="T21" s="882"/>
      <c r="U21" s="818"/>
      <c r="V21" s="878"/>
      <c r="W21" s="878"/>
      <c r="X21" s="878"/>
      <c r="Y21" s="878"/>
      <c r="Z21" s="880"/>
      <c r="AA21" s="880"/>
      <c r="AB21" s="786"/>
      <c r="AC21" s="888"/>
      <c r="AD21" s="836"/>
      <c r="AE21" s="782"/>
      <c r="AF21" s="782"/>
      <c r="AG21" s="905"/>
      <c r="AH21" s="898"/>
      <c r="AI21" s="899"/>
      <c r="AJ21" s="899"/>
      <c r="AK21" s="901"/>
      <c r="AL21" s="901"/>
      <c r="AM21" s="901"/>
      <c r="AN21" s="901"/>
      <c r="AO21" s="903"/>
      <c r="AP21" s="903"/>
      <c r="AQ21" s="903"/>
      <c r="AR21" s="145"/>
      <c r="AU21" s="892"/>
      <c r="AV21" s="894"/>
      <c r="AW21" s="896"/>
      <c r="AX21" s="778"/>
      <c r="AY21" s="890"/>
      <c r="AZ21" s="752"/>
      <c r="BA21" s="752"/>
      <c r="BB21" s="752"/>
      <c r="BC21" s="752"/>
    </row>
    <row r="22" spans="2:55" ht="15.95" customHeight="1" x14ac:dyDescent="0.25">
      <c r="B22" s="845">
        <v>4</v>
      </c>
      <c r="C22" s="875"/>
      <c r="D22" s="875"/>
      <c r="E22" s="875"/>
      <c r="F22" s="877"/>
      <c r="G22" s="877"/>
      <c r="H22" s="877"/>
      <c r="I22" s="877"/>
      <c r="J22" s="877"/>
      <c r="K22" s="877"/>
      <c r="L22" s="877"/>
      <c r="M22" s="877"/>
      <c r="N22" s="877"/>
      <c r="O22" s="877"/>
      <c r="P22" s="877"/>
      <c r="Q22" s="879"/>
      <c r="R22" s="879"/>
      <c r="S22" s="785"/>
      <c r="T22" s="881"/>
      <c r="U22" s="815"/>
      <c r="V22" s="877"/>
      <c r="W22" s="877"/>
      <c r="X22" s="877"/>
      <c r="Y22" s="877"/>
      <c r="Z22" s="879"/>
      <c r="AA22" s="879"/>
      <c r="AB22" s="785"/>
      <c r="AC22" s="887"/>
      <c r="AD22" s="834"/>
      <c r="AE22" s="781"/>
      <c r="AF22" s="781"/>
      <c r="AG22" s="904"/>
      <c r="AH22" s="812" t="str">
        <f>IF(OR(C22="",F22="",L22="",Q22="",S22="",U22="",Z22="",AB22="",AD22="",AF22=""),"",ROUND(AD22+AF22,2))</f>
        <v/>
      </c>
      <c r="AI22" s="897"/>
      <c r="AJ22" s="897"/>
      <c r="AK22" s="900" t="str">
        <f>IF(OR(C22="",F22="",L22="",Q22="",S22="",U22="",Z22="",AB22="",AD22="",AF22=""),"",IF(BC22&lt;&gt;"",BC22,IF(C22="New/Replace Failed Equip.",BA22,AZ22)))</f>
        <v/>
      </c>
      <c r="AL22" s="900"/>
      <c r="AM22" s="900"/>
      <c r="AN22" s="900"/>
      <c r="AO22" s="902" t="str">
        <f>IF(OR(C22="",F22="",L22="",Q22="",S22="",U22="",Z22="",AB22="",AD22="",AF22=""),"",IF((Q22*S22)-(Z22*AB22)&lt;=0,0,ROUND((Q22*S22)-(Z22*AB22),0)))</f>
        <v/>
      </c>
      <c r="AP22" s="902"/>
      <c r="AQ22" s="902"/>
      <c r="AR22" s="145"/>
      <c r="AU22" s="891" t="str">
        <f>IFERROR(IF(OR(C22="",F22="",L22="",Q22="",S22="",U22="",Z22="",AB22="",AD22="",AF22=""),"",((1+ELOSS)*PEAKTD*(1+INDEX(ELECCB[Capacity Reserve Margin],MATCH(AX22,ELECCB[Year Number],0)))*((AO22*INDEX(ELECCB[NPV AEC $/kWh],MATCH(AX22,ELECCB[Year Number],1)))+(AV22*INDEX(ELECCB[NPV ACC+T&amp;D $/kW],MATCH(AX22,ELECCB[Year Number],1))))/AH22)),0)</f>
        <v/>
      </c>
      <c r="AV22" s="893" t="str">
        <f>IF(OR(C22="",F22="",L22="",Q22="",S22="",U22="",Z22="",AB22="",AD22="",AF22=""),"",ROUND(AO22*INDEX(ENDUSEALL[Factor],MATCH(AW22,ENDUSEALL[End Use to Coincident Peak Demand Factors],0)),4))</f>
        <v/>
      </c>
      <c r="AW22" s="895" t="str">
        <f>IF(OR(C22="",F22="",L22="",Q22="",S22="",U22="",Z22="",AB22="",AD22="",AF22=""),"",INDEX(CMEHVAC[End Use Category],MATCH(F22,CMEHVAC[Proj Desc 1],0)))</f>
        <v/>
      </c>
      <c r="AX22" s="777" t="str">
        <f>IF(OR(C22="",F22="",L22="",Q22="",S22="",U22="",Z22="",AB22="",AD22="",AF22=""),"",INDEX(CMEHVAC[EUL],MATCH(F22,CMEHVAC[Proj Desc 1],0)))</f>
        <v/>
      </c>
      <c r="AY22" s="889" t="str">
        <f>IF(OR(C22="",F22="",L22="",Q22="",S22="",U22="",Z22="",AB22="",AD22="",AF22=""),"",INDEX(CMEHVAC[Measure Number],MATCH(F22,CMEHVAC[Proj Desc 1],0)))</f>
        <v/>
      </c>
      <c r="AZ22" s="751" t="str">
        <f>IFERROR(ROUND(MIN(AH22*0.5,AO22*INDEX(ENDUSEALL[Inc Rate],MATCH(AW22,ENDUSEALL[End Use to Coincident Peak Demand Factors],0))),2),"")</f>
        <v/>
      </c>
      <c r="BA22" s="751" t="str">
        <f>IFERROR(ROUND(MIN(AH22,AO22*INDEX(ENDUSEALL[Inc Rate],MATCH(AW22,ENDUSEALL[End Use to Coincident Peak Demand Factors],0))),2),"")</f>
        <v/>
      </c>
      <c r="BB22" s="751" t="str">
        <f>IFERROR(AH22/M02S02F35/AO22,"")</f>
        <v/>
      </c>
      <c r="BC22" s="751" t="str">
        <f>IFERROR(IF((Q22*S22)-(Z22*AB22)&lt;=0,MEASURESAV,IF(M02S02F35="",MEASURERATE,IF(OR(F22="Others (Incremental)",F22="Others"),MEASURESUBMIT, IF(AH22/M02S02F35/AO22&lt;1.5,MEASUREPAY,IF(AU22&lt;1,MEASURECB,""))))),MEASURESUBMIT)</f>
        <v>Submit for Review</v>
      </c>
    </row>
    <row r="23" spans="2:55" ht="15.95" customHeight="1" x14ac:dyDescent="0.25">
      <c r="B23" s="845"/>
      <c r="C23" s="876"/>
      <c r="D23" s="876"/>
      <c r="E23" s="876"/>
      <c r="F23" s="878"/>
      <c r="G23" s="878"/>
      <c r="H23" s="878"/>
      <c r="I23" s="878"/>
      <c r="J23" s="878"/>
      <c r="K23" s="878"/>
      <c r="L23" s="878"/>
      <c r="M23" s="878"/>
      <c r="N23" s="878"/>
      <c r="O23" s="878"/>
      <c r="P23" s="878"/>
      <c r="Q23" s="880"/>
      <c r="R23" s="880"/>
      <c r="S23" s="786"/>
      <c r="T23" s="882"/>
      <c r="U23" s="818"/>
      <c r="V23" s="878"/>
      <c r="W23" s="878"/>
      <c r="X23" s="878"/>
      <c r="Y23" s="878"/>
      <c r="Z23" s="880"/>
      <c r="AA23" s="880"/>
      <c r="AB23" s="786"/>
      <c r="AC23" s="888"/>
      <c r="AD23" s="836"/>
      <c r="AE23" s="782"/>
      <c r="AF23" s="782"/>
      <c r="AG23" s="905"/>
      <c r="AH23" s="898"/>
      <c r="AI23" s="899"/>
      <c r="AJ23" s="899"/>
      <c r="AK23" s="901"/>
      <c r="AL23" s="901"/>
      <c r="AM23" s="901"/>
      <c r="AN23" s="901"/>
      <c r="AO23" s="903"/>
      <c r="AP23" s="903"/>
      <c r="AQ23" s="903"/>
      <c r="AR23" s="145"/>
      <c r="AU23" s="892"/>
      <c r="AV23" s="894"/>
      <c r="AW23" s="896"/>
      <c r="AX23" s="778"/>
      <c r="AY23" s="890"/>
      <c r="AZ23" s="752"/>
      <c r="BA23" s="752"/>
      <c r="BB23" s="752"/>
      <c r="BC23" s="752"/>
    </row>
    <row r="24" spans="2:55" ht="15.95" customHeight="1" x14ac:dyDescent="0.25">
      <c r="B24" s="845">
        <v>5</v>
      </c>
      <c r="C24" s="875"/>
      <c r="D24" s="875"/>
      <c r="E24" s="875"/>
      <c r="F24" s="877"/>
      <c r="G24" s="877"/>
      <c r="H24" s="877"/>
      <c r="I24" s="877"/>
      <c r="J24" s="877"/>
      <c r="K24" s="877"/>
      <c r="L24" s="877"/>
      <c r="M24" s="877"/>
      <c r="N24" s="877"/>
      <c r="O24" s="877"/>
      <c r="P24" s="877"/>
      <c r="Q24" s="879"/>
      <c r="R24" s="879"/>
      <c r="S24" s="785"/>
      <c r="T24" s="881"/>
      <c r="U24" s="815"/>
      <c r="V24" s="877"/>
      <c r="W24" s="877"/>
      <c r="X24" s="877"/>
      <c r="Y24" s="877"/>
      <c r="Z24" s="879"/>
      <c r="AA24" s="879"/>
      <c r="AB24" s="785"/>
      <c r="AC24" s="887"/>
      <c r="AD24" s="834"/>
      <c r="AE24" s="781"/>
      <c r="AF24" s="781"/>
      <c r="AG24" s="904"/>
      <c r="AH24" s="812" t="str">
        <f>IF(OR(C24="",F24="",L24="",Q24="",S24="",U24="",Z24="",AB24="",AD24="",AF24=""),"",ROUND(AD24+AF24,2))</f>
        <v/>
      </c>
      <c r="AI24" s="897"/>
      <c r="AJ24" s="897"/>
      <c r="AK24" s="900" t="str">
        <f>IF(OR(C24="",F24="",L24="",Q24="",S24="",U24="",Z24="",AB24="",AD24="",AF24=""),"",IF(BC24&lt;&gt;"",BC24,IF(C24="New/Replace Failed Equip.",BA24,AZ24)))</f>
        <v/>
      </c>
      <c r="AL24" s="900"/>
      <c r="AM24" s="900"/>
      <c r="AN24" s="900"/>
      <c r="AO24" s="902" t="str">
        <f>IF(OR(C24="",F24="",L24="",Q24="",S24="",U24="",Z24="",AB24="",AD24="",AF24=""),"",IF((Q24*S24)-(Z24*AB24)&lt;=0,0,ROUND((Q24*S24)-(Z24*AB24),0)))</f>
        <v/>
      </c>
      <c r="AP24" s="902"/>
      <c r="AQ24" s="902"/>
      <c r="AR24" s="145"/>
      <c r="AU24" s="891" t="str">
        <f>IFERROR(IF(OR(C24="",F24="",L24="",Q24="",S24="",U24="",Z24="",AB24="",AD24="",AF24=""),"",((1+ELOSS)*PEAKTD*(1+INDEX(ELECCB[Capacity Reserve Margin],MATCH(AX24,ELECCB[Year Number],0)))*((AO24*INDEX(ELECCB[NPV AEC $/kWh],MATCH(AX24,ELECCB[Year Number],1)))+(AV24*INDEX(ELECCB[NPV ACC+T&amp;D $/kW],MATCH(AX24,ELECCB[Year Number],1))))/AH24)),0)</f>
        <v/>
      </c>
      <c r="AV24" s="893" t="str">
        <f>IF(OR(C24="",F24="",L24="",Q24="",S24="",U24="",Z24="",AB24="",AD24="",AF24=""),"",ROUND(AO24*INDEX(ENDUSEALL[Factor],MATCH(AW24,ENDUSEALL[End Use to Coincident Peak Demand Factors],0)),4))</f>
        <v/>
      </c>
      <c r="AW24" s="895" t="str">
        <f>IF(OR(C24="",F24="",L24="",Q24="",S24="",U24="",Z24="",AB24="",AD24="",AF24=""),"",INDEX(CMEHVAC[End Use Category],MATCH(F24,CMEHVAC[Proj Desc 1],0)))</f>
        <v/>
      </c>
      <c r="AX24" s="777" t="str">
        <f>IF(OR(C24="",F24="",L24="",Q24="",S24="",U24="",Z24="",AB24="",AD24="",AF24=""),"",INDEX(CMEHVAC[EUL],MATCH(F24,CMEHVAC[Proj Desc 1],0)))</f>
        <v/>
      </c>
      <c r="AY24" s="889" t="str">
        <f>IF(OR(C24="",F24="",L24="",Q24="",S24="",U24="",Z24="",AB24="",AD24="",AF24=""),"",INDEX(CMEHVAC[Measure Number],MATCH(F24,CMEHVAC[Proj Desc 1],0)))</f>
        <v/>
      </c>
      <c r="AZ24" s="751" t="str">
        <f>IFERROR(ROUND(MIN(AH24*0.5,AO24*INDEX(ENDUSEALL[Inc Rate],MATCH(AW24,ENDUSEALL[End Use to Coincident Peak Demand Factors],0))),2),"")</f>
        <v/>
      </c>
      <c r="BA24" s="751" t="str">
        <f>IFERROR(ROUND(MIN(AH24,AO24*INDEX(ENDUSEALL[Inc Rate],MATCH(AW24,ENDUSEALL[End Use to Coincident Peak Demand Factors],0))),2),"")</f>
        <v/>
      </c>
      <c r="BB24" s="751" t="str">
        <f>IFERROR(AH24/M02S02F35/AO24,"")</f>
        <v/>
      </c>
      <c r="BC24" s="751" t="str">
        <f>IFERROR(IF((Q24*S24)-(Z24*AB24)&lt;=0,MEASURESAV,IF(M02S02F35="",MEASURERATE,IF(OR(F24="Others (Incremental)",F24="Others"),MEASURESUBMIT, IF(AH24/M02S02F35/AO24&lt;1.5,MEASUREPAY,IF(AU24&lt;1,MEASURECB,""))))),MEASURESUBMIT)</f>
        <v>Submit for Review</v>
      </c>
    </row>
    <row r="25" spans="2:55" ht="15.95" customHeight="1" x14ac:dyDescent="0.25">
      <c r="B25" s="845"/>
      <c r="C25" s="876"/>
      <c r="D25" s="876"/>
      <c r="E25" s="876"/>
      <c r="F25" s="878"/>
      <c r="G25" s="878"/>
      <c r="H25" s="878"/>
      <c r="I25" s="878"/>
      <c r="J25" s="878"/>
      <c r="K25" s="878"/>
      <c r="L25" s="878"/>
      <c r="M25" s="878"/>
      <c r="N25" s="878"/>
      <c r="O25" s="878"/>
      <c r="P25" s="878"/>
      <c r="Q25" s="880"/>
      <c r="R25" s="880"/>
      <c r="S25" s="786"/>
      <c r="T25" s="882"/>
      <c r="U25" s="818"/>
      <c r="V25" s="878"/>
      <c r="W25" s="878"/>
      <c r="X25" s="878"/>
      <c r="Y25" s="878"/>
      <c r="Z25" s="880"/>
      <c r="AA25" s="880"/>
      <c r="AB25" s="786"/>
      <c r="AC25" s="888"/>
      <c r="AD25" s="836"/>
      <c r="AE25" s="782"/>
      <c r="AF25" s="782"/>
      <c r="AG25" s="905"/>
      <c r="AH25" s="898"/>
      <c r="AI25" s="899"/>
      <c r="AJ25" s="899"/>
      <c r="AK25" s="901"/>
      <c r="AL25" s="901"/>
      <c r="AM25" s="901"/>
      <c r="AN25" s="901"/>
      <c r="AO25" s="903"/>
      <c r="AP25" s="903"/>
      <c r="AQ25" s="903"/>
      <c r="AR25" s="145"/>
      <c r="AU25" s="892"/>
      <c r="AV25" s="894"/>
      <c r="AW25" s="896"/>
      <c r="AX25" s="778"/>
      <c r="AY25" s="890"/>
      <c r="AZ25" s="752"/>
      <c r="BA25" s="752"/>
      <c r="BB25" s="752"/>
      <c r="BC25" s="752"/>
    </row>
    <row r="26" spans="2:55" ht="15.95" customHeight="1" x14ac:dyDescent="0.25">
      <c r="B26" s="845">
        <v>6</v>
      </c>
      <c r="C26" s="875"/>
      <c r="D26" s="875"/>
      <c r="E26" s="875"/>
      <c r="F26" s="877"/>
      <c r="G26" s="877"/>
      <c r="H26" s="877"/>
      <c r="I26" s="877"/>
      <c r="J26" s="877"/>
      <c r="K26" s="877"/>
      <c r="L26" s="877"/>
      <c r="M26" s="877"/>
      <c r="N26" s="877"/>
      <c r="O26" s="877"/>
      <c r="P26" s="877"/>
      <c r="Q26" s="879"/>
      <c r="R26" s="879"/>
      <c r="S26" s="785"/>
      <c r="T26" s="881"/>
      <c r="U26" s="815"/>
      <c r="V26" s="877"/>
      <c r="W26" s="877"/>
      <c r="X26" s="877"/>
      <c r="Y26" s="877"/>
      <c r="Z26" s="879"/>
      <c r="AA26" s="879"/>
      <c r="AB26" s="785"/>
      <c r="AC26" s="887"/>
      <c r="AD26" s="834"/>
      <c r="AE26" s="781"/>
      <c r="AF26" s="781"/>
      <c r="AG26" s="904"/>
      <c r="AH26" s="812" t="str">
        <f>IF(OR(C26="",F26="",L26="",Q26="",S26="",U26="",Z26="",AB26="",AD26="",AF26=""),"",ROUND(AD26+AF26,2))</f>
        <v/>
      </c>
      <c r="AI26" s="897"/>
      <c r="AJ26" s="897"/>
      <c r="AK26" s="900" t="str">
        <f>IF(OR(C26="",F26="",L26="",Q26="",S26="",U26="",Z26="",AB26="",AD26="",AF26=""),"",IF(BC26&lt;&gt;"",BC26,IF(C26="New/Replace Failed Equip.",BA26,AZ26)))</f>
        <v/>
      </c>
      <c r="AL26" s="900"/>
      <c r="AM26" s="900"/>
      <c r="AN26" s="900"/>
      <c r="AO26" s="902" t="str">
        <f>IF(OR(C26="",F26="",L26="",Q26="",S26="",U26="",Z26="",AB26="",AD26="",AF26=""),"",IF((Q26*S26)-(Z26*AB26)&lt;=0,0,ROUND((Q26*S26)-(Z26*AB26),0)))</f>
        <v/>
      </c>
      <c r="AP26" s="902"/>
      <c r="AQ26" s="902"/>
      <c r="AR26" s="145"/>
      <c r="AU26" s="891" t="str">
        <f>IFERROR(IF(OR(C26="",F26="",L26="",Q26="",S26="",U26="",Z26="",AB26="",AD26="",AF26=""),"",((1+ELOSS)*PEAKTD*(1+INDEX(ELECCB[Capacity Reserve Margin],MATCH(AX26,ELECCB[Year Number],0)))*((AO26*INDEX(ELECCB[NPV AEC $/kWh],MATCH(AX26,ELECCB[Year Number],1)))+(AV26*INDEX(ELECCB[NPV ACC+T&amp;D $/kW],MATCH(AX26,ELECCB[Year Number],1))))/AH26)),0)</f>
        <v/>
      </c>
      <c r="AV26" s="893" t="str">
        <f>IF(OR(C26="",F26="",L26="",Q26="",S26="",U26="",Z26="",AB26="",AD26="",AF26=""),"",ROUND(AO26*INDEX(ENDUSEALL[Factor],MATCH(AW26,ENDUSEALL[End Use to Coincident Peak Demand Factors],0)),4))</f>
        <v/>
      </c>
      <c r="AW26" s="895" t="str">
        <f>IF(OR(C26="",F26="",L26="",Q26="",S26="",U26="",Z26="",AB26="",AD26="",AF26=""),"",INDEX(CMEHVAC[End Use Category],MATCH(F26,CMEHVAC[Proj Desc 1],0)))</f>
        <v/>
      </c>
      <c r="AX26" s="777" t="str">
        <f>IF(OR(C26="",F26="",L26="",Q26="",S26="",U26="",Z26="",AB26="",AD26="",AF26=""),"",INDEX(CMEHVAC[EUL],MATCH(F26,CMEHVAC[Proj Desc 1],0)))</f>
        <v/>
      </c>
      <c r="AY26" s="889" t="str">
        <f>IF(OR(C26="",F26="",L26="",Q26="",S26="",U26="",Z26="",AB26="",AD26="",AF26=""),"",INDEX(CMEHVAC[Measure Number],MATCH(F26,CMEHVAC[Proj Desc 1],0)))</f>
        <v/>
      </c>
      <c r="AZ26" s="751" t="str">
        <f>IFERROR(ROUND(MIN(AH26*0.5,AO26*INDEX(ENDUSEALL[Inc Rate],MATCH(AW26,ENDUSEALL[End Use to Coincident Peak Demand Factors],0))),2),"")</f>
        <v/>
      </c>
      <c r="BA26" s="751" t="str">
        <f>IFERROR(ROUND(MIN(AH26,AO26*INDEX(ENDUSEALL[Inc Rate],MATCH(AW26,ENDUSEALL[End Use to Coincident Peak Demand Factors],0))),2),"")</f>
        <v/>
      </c>
      <c r="BB26" s="751" t="str">
        <f>IFERROR(AH26/M02S02F35/AO26,"")</f>
        <v/>
      </c>
      <c r="BC26" s="751" t="str">
        <f>IFERROR(IF((Q26*S26)-(Z26*AB26)&lt;=0,MEASURESAV,IF(M02S02F35="",MEASURERATE,IF(OR(F26="Others (Incremental)",F26="Others"),MEASURESUBMIT, IF(AH26/M02S02F35/AO26&lt;1.5,MEASUREPAY,IF(AU26&lt;1,MEASURECB,""))))),MEASURESUBMIT)</f>
        <v>Submit for Review</v>
      </c>
    </row>
    <row r="27" spans="2:55" ht="15.95" customHeight="1" x14ac:dyDescent="0.25">
      <c r="B27" s="845"/>
      <c r="C27" s="876"/>
      <c r="D27" s="876"/>
      <c r="E27" s="876"/>
      <c r="F27" s="878"/>
      <c r="G27" s="878"/>
      <c r="H27" s="878"/>
      <c r="I27" s="878"/>
      <c r="J27" s="878"/>
      <c r="K27" s="878"/>
      <c r="L27" s="878"/>
      <c r="M27" s="878"/>
      <c r="N27" s="878"/>
      <c r="O27" s="878"/>
      <c r="P27" s="878"/>
      <c r="Q27" s="880"/>
      <c r="R27" s="880"/>
      <c r="S27" s="786"/>
      <c r="T27" s="882"/>
      <c r="U27" s="818"/>
      <c r="V27" s="878"/>
      <c r="W27" s="878"/>
      <c r="X27" s="878"/>
      <c r="Y27" s="878"/>
      <c r="Z27" s="880"/>
      <c r="AA27" s="880"/>
      <c r="AB27" s="786"/>
      <c r="AC27" s="888"/>
      <c r="AD27" s="836"/>
      <c r="AE27" s="782"/>
      <c r="AF27" s="782"/>
      <c r="AG27" s="905"/>
      <c r="AH27" s="898"/>
      <c r="AI27" s="899"/>
      <c r="AJ27" s="899"/>
      <c r="AK27" s="901"/>
      <c r="AL27" s="901"/>
      <c r="AM27" s="901"/>
      <c r="AN27" s="901"/>
      <c r="AO27" s="903"/>
      <c r="AP27" s="903"/>
      <c r="AQ27" s="903"/>
      <c r="AR27" s="145"/>
      <c r="AU27" s="892"/>
      <c r="AV27" s="894"/>
      <c r="AW27" s="896"/>
      <c r="AX27" s="778"/>
      <c r="AY27" s="890"/>
      <c r="AZ27" s="752"/>
      <c r="BA27" s="752"/>
      <c r="BB27" s="752"/>
      <c r="BC27" s="752"/>
    </row>
    <row r="28" spans="2:55" ht="15.95" customHeight="1" x14ac:dyDescent="0.25">
      <c r="B28" s="845">
        <v>7</v>
      </c>
      <c r="C28" s="875"/>
      <c r="D28" s="875"/>
      <c r="E28" s="875"/>
      <c r="F28" s="877"/>
      <c r="G28" s="877"/>
      <c r="H28" s="877"/>
      <c r="I28" s="877"/>
      <c r="J28" s="877"/>
      <c r="K28" s="877"/>
      <c r="L28" s="877"/>
      <c r="M28" s="877"/>
      <c r="N28" s="877"/>
      <c r="O28" s="877"/>
      <c r="P28" s="877"/>
      <c r="Q28" s="879"/>
      <c r="R28" s="879"/>
      <c r="S28" s="785"/>
      <c r="T28" s="881"/>
      <c r="U28" s="815"/>
      <c r="V28" s="877"/>
      <c r="W28" s="877"/>
      <c r="X28" s="877"/>
      <c r="Y28" s="877"/>
      <c r="Z28" s="879"/>
      <c r="AA28" s="879"/>
      <c r="AB28" s="785"/>
      <c r="AC28" s="887"/>
      <c r="AD28" s="834"/>
      <c r="AE28" s="781"/>
      <c r="AF28" s="781"/>
      <c r="AG28" s="904"/>
      <c r="AH28" s="812" t="str">
        <f>IF(OR(C28="",F28="",L28="",Q28="",S28="",U28="",Z28="",AB28="",AD28="",AF28=""),"",ROUND(AD28+AF28,2))</f>
        <v/>
      </c>
      <c r="AI28" s="897"/>
      <c r="AJ28" s="897"/>
      <c r="AK28" s="900" t="str">
        <f>IF(OR(C28="",F28="",L28="",Q28="",S28="",U28="",Z28="",AB28="",AD28="",AF28=""),"",IF(BC28&lt;&gt;"",BC28,IF(C28="New/Replace Failed Equip.",BA28,AZ28)))</f>
        <v/>
      </c>
      <c r="AL28" s="900"/>
      <c r="AM28" s="900"/>
      <c r="AN28" s="900"/>
      <c r="AO28" s="902" t="str">
        <f>IF(OR(C28="",F28="",L28="",Q28="",S28="",U28="",Z28="",AB28="",AD28="",AF28=""),"",IF((Q28*S28)-(Z28*AB28)&lt;=0,0,ROUND((Q28*S28)-(Z28*AB28),0)))</f>
        <v/>
      </c>
      <c r="AP28" s="902"/>
      <c r="AQ28" s="902"/>
      <c r="AR28" s="145"/>
      <c r="AU28" s="891" t="str">
        <f>IFERROR(IF(OR(C28="",F28="",L28="",Q28="",S28="",U28="",Z28="",AB28="",AD28="",AF28=""),"",((1+ELOSS)*PEAKTD*(1+INDEX(ELECCB[Capacity Reserve Margin],MATCH(AX28,ELECCB[Year Number],0)))*((AO28*INDEX(ELECCB[NPV AEC $/kWh],MATCH(AX28,ELECCB[Year Number],1)))+(AV28*INDEX(ELECCB[NPV ACC+T&amp;D $/kW],MATCH(AX28,ELECCB[Year Number],1))))/AH28)),0)</f>
        <v/>
      </c>
      <c r="AV28" s="893" t="str">
        <f>IF(OR(C28="",F28="",L28="",Q28="",S28="",U28="",Z28="",AB28="",AD28="",AF28=""),"",ROUND(AO28*INDEX(ENDUSEALL[Factor],MATCH(AW28,ENDUSEALL[End Use to Coincident Peak Demand Factors],0)),4))</f>
        <v/>
      </c>
      <c r="AW28" s="895" t="str">
        <f>IF(OR(C28="",F28="",L28="",Q28="",S28="",U28="",Z28="",AB28="",AD28="",AF28=""),"",INDEX(CMEHVAC[End Use Category],MATCH(F28,CMEHVAC[Proj Desc 1],0)))</f>
        <v/>
      </c>
      <c r="AX28" s="777" t="str">
        <f>IF(OR(C28="",F28="",L28="",Q28="",S28="",U28="",Z28="",AB28="",AD28="",AF28=""),"",INDEX(CMEHVAC[EUL],MATCH(F28,CMEHVAC[Proj Desc 1],0)))</f>
        <v/>
      </c>
      <c r="AY28" s="889" t="str">
        <f>IF(OR(C28="",F28="",L28="",Q28="",S28="",U28="",Z28="",AB28="",AD28="",AF28=""),"",INDEX(CMEHVAC[Measure Number],MATCH(F28,CMEHVAC[Proj Desc 1],0)))</f>
        <v/>
      </c>
      <c r="AZ28" s="751" t="str">
        <f>IFERROR(ROUND(MIN(AH28*0.5,AO28*INDEX(ENDUSEALL[Inc Rate],MATCH(AW28,ENDUSEALL[End Use to Coincident Peak Demand Factors],0))),2),"")</f>
        <v/>
      </c>
      <c r="BA28" s="751" t="str">
        <f>IFERROR(ROUND(MIN(AH28,AO28*INDEX(ENDUSEALL[Inc Rate],MATCH(AW28,ENDUSEALL[End Use to Coincident Peak Demand Factors],0))),2),"")</f>
        <v/>
      </c>
      <c r="BB28" s="751" t="str">
        <f>IFERROR(AH28/M02S02F35/AO28,"")</f>
        <v/>
      </c>
      <c r="BC28" s="751" t="str">
        <f>IFERROR(IF((Q28*S28)-(Z28*AB28)&lt;=0,MEASURESAV,IF(M02S02F35="",MEASURERATE,IF(OR(F28="Others (Incremental)",F28="Others"),MEASURESUBMIT, IF(AH28/M02S02F35/AO28&lt;1.5,MEASUREPAY,IF(AU28&lt;1,MEASURECB,""))))),MEASURESUBMIT)</f>
        <v>Submit for Review</v>
      </c>
    </row>
    <row r="29" spans="2:55" ht="15.95" customHeight="1" x14ac:dyDescent="0.25">
      <c r="B29" s="845"/>
      <c r="C29" s="876"/>
      <c r="D29" s="876"/>
      <c r="E29" s="876"/>
      <c r="F29" s="878"/>
      <c r="G29" s="878"/>
      <c r="H29" s="878"/>
      <c r="I29" s="878"/>
      <c r="J29" s="878"/>
      <c r="K29" s="878"/>
      <c r="L29" s="878"/>
      <c r="M29" s="878"/>
      <c r="N29" s="878"/>
      <c r="O29" s="878"/>
      <c r="P29" s="878"/>
      <c r="Q29" s="880"/>
      <c r="R29" s="880"/>
      <c r="S29" s="786"/>
      <c r="T29" s="882"/>
      <c r="U29" s="818"/>
      <c r="V29" s="878"/>
      <c r="W29" s="878"/>
      <c r="X29" s="878"/>
      <c r="Y29" s="878"/>
      <c r="Z29" s="880"/>
      <c r="AA29" s="880"/>
      <c r="AB29" s="786"/>
      <c r="AC29" s="888"/>
      <c r="AD29" s="836"/>
      <c r="AE29" s="782"/>
      <c r="AF29" s="782"/>
      <c r="AG29" s="905"/>
      <c r="AH29" s="898"/>
      <c r="AI29" s="899"/>
      <c r="AJ29" s="899"/>
      <c r="AK29" s="901"/>
      <c r="AL29" s="901"/>
      <c r="AM29" s="901"/>
      <c r="AN29" s="901"/>
      <c r="AO29" s="903"/>
      <c r="AP29" s="903"/>
      <c r="AQ29" s="903"/>
      <c r="AR29" s="145"/>
      <c r="AU29" s="892"/>
      <c r="AV29" s="894"/>
      <c r="AW29" s="896"/>
      <c r="AX29" s="778"/>
      <c r="AY29" s="890"/>
      <c r="AZ29" s="752"/>
      <c r="BA29" s="752"/>
      <c r="BB29" s="752"/>
      <c r="BC29" s="752"/>
    </row>
    <row r="30" spans="2:55" ht="15.95" customHeight="1" x14ac:dyDescent="0.25">
      <c r="B30" s="845">
        <v>8</v>
      </c>
      <c r="C30" s="875"/>
      <c r="D30" s="875"/>
      <c r="E30" s="875"/>
      <c r="F30" s="877"/>
      <c r="G30" s="877"/>
      <c r="H30" s="877"/>
      <c r="I30" s="877"/>
      <c r="J30" s="877"/>
      <c r="K30" s="877"/>
      <c r="L30" s="877"/>
      <c r="M30" s="877"/>
      <c r="N30" s="877"/>
      <c r="O30" s="877"/>
      <c r="P30" s="877"/>
      <c r="Q30" s="879"/>
      <c r="R30" s="879"/>
      <c r="S30" s="785"/>
      <c r="T30" s="881"/>
      <c r="U30" s="815"/>
      <c r="V30" s="877"/>
      <c r="W30" s="877"/>
      <c r="X30" s="877"/>
      <c r="Y30" s="877"/>
      <c r="Z30" s="879"/>
      <c r="AA30" s="879"/>
      <c r="AB30" s="785"/>
      <c r="AC30" s="887"/>
      <c r="AD30" s="834"/>
      <c r="AE30" s="781"/>
      <c r="AF30" s="781"/>
      <c r="AG30" s="904"/>
      <c r="AH30" s="812" t="str">
        <f>IF(OR(C30="",F30="",L30="",Q30="",S30="",U30="",Z30="",AB30="",AD30="",AF30=""),"",ROUND(AD30+AF30,2))</f>
        <v/>
      </c>
      <c r="AI30" s="897"/>
      <c r="AJ30" s="897"/>
      <c r="AK30" s="900" t="str">
        <f>IF(OR(C30="",F30="",L30="",Q30="",S30="",U30="",Z30="",AB30="",AD30="",AF30=""),"",IF(BC30&lt;&gt;"",BC30,IF(C30="New/Replace Failed Equip.",BA30,AZ30)))</f>
        <v/>
      </c>
      <c r="AL30" s="900"/>
      <c r="AM30" s="900"/>
      <c r="AN30" s="900"/>
      <c r="AO30" s="902" t="str">
        <f>IF(OR(C30="",F30="",L30="",Q30="",S30="",U30="",Z30="",AB30="",AD30="",AF30=""),"",IF((Q30*S30)-(Z30*AB30)&lt;=0,0,ROUND((Q30*S30)-(Z30*AB30),0)))</f>
        <v/>
      </c>
      <c r="AP30" s="902"/>
      <c r="AQ30" s="902"/>
      <c r="AR30" s="145"/>
      <c r="AU30" s="891" t="str">
        <f>IFERROR(IF(OR(C30="",F30="",L30="",Q30="",S30="",U30="",Z30="",AB30="",AD30="",AF30=""),"",((1+ELOSS)*PEAKTD*(1+INDEX(ELECCB[Capacity Reserve Margin],MATCH(AX30,ELECCB[Year Number],0)))*((AO30*INDEX(ELECCB[NPV AEC $/kWh],MATCH(AX30,ELECCB[Year Number],1)))+(AV30*INDEX(ELECCB[NPV ACC+T&amp;D $/kW],MATCH(AX30,ELECCB[Year Number],1))))/AH30)),0)</f>
        <v/>
      </c>
      <c r="AV30" s="893" t="str">
        <f>IF(OR(C30="",F30="",L30="",Q30="",S30="",U30="",Z30="",AB30="",AD30="",AF30=""),"",ROUND(AO30*INDEX(ENDUSEALL[Factor],MATCH(AW30,ENDUSEALL[End Use to Coincident Peak Demand Factors],0)),4))</f>
        <v/>
      </c>
      <c r="AW30" s="895" t="str">
        <f>IF(OR(C30="",F30="",L30="",Q30="",S30="",U30="",Z30="",AB30="",AD30="",AF30=""),"",INDEX(CMEHVAC[End Use Category],MATCH(F30,CMEHVAC[Proj Desc 1],0)))</f>
        <v/>
      </c>
      <c r="AX30" s="777" t="str">
        <f>IF(OR(C30="",F30="",L30="",Q30="",S30="",U30="",Z30="",AB30="",AD30="",AF30=""),"",INDEX(CMEHVAC[EUL],MATCH(F30,CMEHVAC[Proj Desc 1],0)))</f>
        <v/>
      </c>
      <c r="AY30" s="889" t="str">
        <f>IF(OR(C30="",F30="",L30="",Q30="",S30="",U30="",Z30="",AB30="",AD30="",AF30=""),"",INDEX(CMEHVAC[Measure Number],MATCH(F30,CMEHVAC[Proj Desc 1],0)))</f>
        <v/>
      </c>
      <c r="AZ30" s="751" t="str">
        <f>IFERROR(ROUND(MIN(AH30*0.5,AO30*INDEX(ENDUSEALL[Inc Rate],MATCH(AW30,ENDUSEALL[End Use to Coincident Peak Demand Factors],0))),2),"")</f>
        <v/>
      </c>
      <c r="BA30" s="751" t="str">
        <f>IFERROR(ROUND(MIN(AH30,AO30*INDEX(ENDUSEALL[Inc Rate],MATCH(AW30,ENDUSEALL[End Use to Coincident Peak Demand Factors],0))),2),"")</f>
        <v/>
      </c>
      <c r="BB30" s="751" t="str">
        <f>IFERROR(AH30/M02S02F35/AO30,"")</f>
        <v/>
      </c>
      <c r="BC30" s="751" t="str">
        <f>IFERROR(IF((Q30*S30)-(Z30*AB30)&lt;=0,MEASURESAV,IF(M02S02F35="",MEASURERATE,IF(OR(F30="Others (Incremental)",F30="Others"),MEASURESUBMIT, IF(AH30/M02S02F35/AO30&lt;1.5,MEASUREPAY,IF(AU30&lt;1,MEASURECB,""))))),MEASURESUBMIT)</f>
        <v>Submit for Review</v>
      </c>
    </row>
    <row r="31" spans="2:55" ht="15.95" customHeight="1" x14ac:dyDescent="0.25">
      <c r="B31" s="845"/>
      <c r="C31" s="876"/>
      <c r="D31" s="876"/>
      <c r="E31" s="876"/>
      <c r="F31" s="878"/>
      <c r="G31" s="878"/>
      <c r="H31" s="878"/>
      <c r="I31" s="878"/>
      <c r="J31" s="878"/>
      <c r="K31" s="878"/>
      <c r="L31" s="878"/>
      <c r="M31" s="878"/>
      <c r="N31" s="878"/>
      <c r="O31" s="878"/>
      <c r="P31" s="878"/>
      <c r="Q31" s="880"/>
      <c r="R31" s="880"/>
      <c r="S31" s="786"/>
      <c r="T31" s="882"/>
      <c r="U31" s="818"/>
      <c r="V31" s="878"/>
      <c r="W31" s="878"/>
      <c r="X31" s="878"/>
      <c r="Y31" s="878"/>
      <c r="Z31" s="880"/>
      <c r="AA31" s="880"/>
      <c r="AB31" s="786"/>
      <c r="AC31" s="888"/>
      <c r="AD31" s="836"/>
      <c r="AE31" s="782"/>
      <c r="AF31" s="782"/>
      <c r="AG31" s="905"/>
      <c r="AH31" s="898"/>
      <c r="AI31" s="899"/>
      <c r="AJ31" s="899"/>
      <c r="AK31" s="901"/>
      <c r="AL31" s="901"/>
      <c r="AM31" s="901"/>
      <c r="AN31" s="901"/>
      <c r="AO31" s="903"/>
      <c r="AP31" s="903"/>
      <c r="AQ31" s="903"/>
      <c r="AR31" s="145"/>
      <c r="AU31" s="892"/>
      <c r="AV31" s="894"/>
      <c r="AW31" s="896"/>
      <c r="AX31" s="778"/>
      <c r="AY31" s="890"/>
      <c r="AZ31" s="752"/>
      <c r="BA31" s="752"/>
      <c r="BB31" s="752"/>
      <c r="BC31" s="752"/>
    </row>
    <row r="32" spans="2:55" ht="15.95" customHeight="1" x14ac:dyDescent="0.25">
      <c r="B32" s="845">
        <v>9</v>
      </c>
      <c r="C32" s="875"/>
      <c r="D32" s="875"/>
      <c r="E32" s="875"/>
      <c r="F32" s="877"/>
      <c r="G32" s="877"/>
      <c r="H32" s="877"/>
      <c r="I32" s="877"/>
      <c r="J32" s="877"/>
      <c r="K32" s="877"/>
      <c r="L32" s="877"/>
      <c r="M32" s="877"/>
      <c r="N32" s="877"/>
      <c r="O32" s="877"/>
      <c r="P32" s="877"/>
      <c r="Q32" s="879"/>
      <c r="R32" s="879"/>
      <c r="S32" s="785"/>
      <c r="T32" s="881"/>
      <c r="U32" s="815"/>
      <c r="V32" s="877"/>
      <c r="W32" s="877"/>
      <c r="X32" s="877"/>
      <c r="Y32" s="877"/>
      <c r="Z32" s="879"/>
      <c r="AA32" s="879"/>
      <c r="AB32" s="785"/>
      <c r="AC32" s="887"/>
      <c r="AD32" s="834"/>
      <c r="AE32" s="781"/>
      <c r="AF32" s="781"/>
      <c r="AG32" s="904"/>
      <c r="AH32" s="812" t="str">
        <f>IF(OR(C32="",F32="",L32="",Q32="",S32="",U32="",Z32="",AB32="",AD32="",AF32=""),"",ROUND(AD32+AF32,2))</f>
        <v/>
      </c>
      <c r="AI32" s="897"/>
      <c r="AJ32" s="897"/>
      <c r="AK32" s="900" t="str">
        <f>IF(OR(C32="",F32="",L32="",Q32="",S32="",U32="",Z32="",AB32="",AD32="",AF32=""),"",IF(BC32&lt;&gt;"",BC32,IF(C32="New/Replace Failed Equip.",BA32,AZ32)))</f>
        <v/>
      </c>
      <c r="AL32" s="900"/>
      <c r="AM32" s="900"/>
      <c r="AN32" s="900"/>
      <c r="AO32" s="902" t="str">
        <f>IF(OR(C32="",F32="",L32="",Q32="",S32="",U32="",Z32="",AB32="",AD32="",AF32=""),"",IF((Q32*S32)-(Z32*AB32)&lt;=0,0,ROUND((Q32*S32)-(Z32*AB32),0)))</f>
        <v/>
      </c>
      <c r="AP32" s="902"/>
      <c r="AQ32" s="902"/>
      <c r="AR32" s="145"/>
      <c r="AU32" s="891" t="str">
        <f>IFERROR(IF(OR(C32="",F32="",L32="",Q32="",S32="",U32="",Z32="",AB32="",AD32="",AF32=""),"",((1+ELOSS)*PEAKTD*(1+INDEX(ELECCB[Capacity Reserve Margin],MATCH(AX32,ELECCB[Year Number],0)))*((AO32*INDEX(ELECCB[NPV AEC $/kWh],MATCH(AX32,ELECCB[Year Number],1)))+(AV32*INDEX(ELECCB[NPV ACC+T&amp;D $/kW],MATCH(AX32,ELECCB[Year Number],1))))/AH32)),0)</f>
        <v/>
      </c>
      <c r="AV32" s="893" t="str">
        <f>IF(OR(C32="",F32="",L32="",Q32="",S32="",U32="",Z32="",AB32="",AD32="",AF32=""),"",ROUND(AO32*INDEX(ENDUSEALL[Factor],MATCH(AW32,ENDUSEALL[End Use to Coincident Peak Demand Factors],0)),4))</f>
        <v/>
      </c>
      <c r="AW32" s="895" t="str">
        <f>IF(OR(C32="",F32="",L32="",Q32="",S32="",U32="",Z32="",AB32="",AD32="",AF32=""),"",INDEX(CMEHVAC[End Use Category],MATCH(F32,CMEHVAC[Proj Desc 1],0)))</f>
        <v/>
      </c>
      <c r="AX32" s="777" t="str">
        <f>IF(OR(C32="",F32="",L32="",Q32="",S32="",U32="",Z32="",AB32="",AD32="",AF32=""),"",INDEX(CMEHVAC[EUL],MATCH(F32,CMEHVAC[Proj Desc 1],0)))</f>
        <v/>
      </c>
      <c r="AY32" s="889" t="str">
        <f>IF(OR(C32="",F32="",L32="",Q32="",S32="",U32="",Z32="",AB32="",AD32="",AF32=""),"",INDEX(CMEHVAC[Measure Number],MATCH(F32,CMEHVAC[Proj Desc 1],0)))</f>
        <v/>
      </c>
      <c r="AZ32" s="751" t="str">
        <f>IFERROR(ROUND(MIN(AH32*0.5,AO32*INDEX(ENDUSEALL[Inc Rate],MATCH(AW32,ENDUSEALL[End Use to Coincident Peak Demand Factors],0))),2),"")</f>
        <v/>
      </c>
      <c r="BA32" s="751" t="str">
        <f>IFERROR(ROUND(MIN(AH32,AO32*INDEX(ENDUSEALL[Inc Rate],MATCH(AW32,ENDUSEALL[End Use to Coincident Peak Demand Factors],0))),2),"")</f>
        <v/>
      </c>
      <c r="BB32" s="751" t="str">
        <f>IFERROR(AH32/M02S02F35/AO32,"")</f>
        <v/>
      </c>
      <c r="BC32" s="751" t="str">
        <f>IFERROR(IF((Q32*S32)-(Z32*AB32)&lt;=0,MEASURESAV,IF(M02S02F35="",MEASURERATE,IF(OR(F32="Others (Incremental)",F32="Others"),MEASURESUBMIT, IF(AH32/M02S02F35/AO32&lt;1.5,MEASUREPAY,IF(AU32&lt;1,MEASURECB,""))))),MEASURESUBMIT)</f>
        <v>Submit for Review</v>
      </c>
    </row>
    <row r="33" spans="2:55" ht="15.95" customHeight="1" x14ac:dyDescent="0.25">
      <c r="B33" s="845"/>
      <c r="C33" s="876"/>
      <c r="D33" s="876"/>
      <c r="E33" s="876"/>
      <c r="F33" s="878"/>
      <c r="G33" s="878"/>
      <c r="H33" s="878"/>
      <c r="I33" s="878"/>
      <c r="J33" s="878"/>
      <c r="K33" s="878"/>
      <c r="L33" s="878"/>
      <c r="M33" s="878"/>
      <c r="N33" s="878"/>
      <c r="O33" s="878"/>
      <c r="P33" s="878"/>
      <c r="Q33" s="880"/>
      <c r="R33" s="880"/>
      <c r="S33" s="786"/>
      <c r="T33" s="882"/>
      <c r="U33" s="818"/>
      <c r="V33" s="878"/>
      <c r="W33" s="878"/>
      <c r="X33" s="878"/>
      <c r="Y33" s="878"/>
      <c r="Z33" s="880"/>
      <c r="AA33" s="880"/>
      <c r="AB33" s="786"/>
      <c r="AC33" s="888"/>
      <c r="AD33" s="836"/>
      <c r="AE33" s="782"/>
      <c r="AF33" s="782"/>
      <c r="AG33" s="905"/>
      <c r="AH33" s="898"/>
      <c r="AI33" s="899"/>
      <c r="AJ33" s="899"/>
      <c r="AK33" s="901"/>
      <c r="AL33" s="901"/>
      <c r="AM33" s="901"/>
      <c r="AN33" s="901"/>
      <c r="AO33" s="903"/>
      <c r="AP33" s="903"/>
      <c r="AQ33" s="903"/>
      <c r="AR33" s="145"/>
      <c r="AU33" s="892"/>
      <c r="AV33" s="894"/>
      <c r="AW33" s="896"/>
      <c r="AX33" s="778"/>
      <c r="AY33" s="890"/>
      <c r="AZ33" s="752"/>
      <c r="BA33" s="752"/>
      <c r="BB33" s="752"/>
      <c r="BC33" s="752"/>
    </row>
    <row r="34" spans="2:55" ht="15.95" customHeight="1" x14ac:dyDescent="0.25">
      <c r="B34" s="845">
        <v>10</v>
      </c>
      <c r="C34" s="875"/>
      <c r="D34" s="875"/>
      <c r="E34" s="875"/>
      <c r="F34" s="877"/>
      <c r="G34" s="877"/>
      <c r="H34" s="877"/>
      <c r="I34" s="877"/>
      <c r="J34" s="877"/>
      <c r="K34" s="877"/>
      <c r="L34" s="877"/>
      <c r="M34" s="877"/>
      <c r="N34" s="877"/>
      <c r="O34" s="877"/>
      <c r="P34" s="877"/>
      <c r="Q34" s="879"/>
      <c r="R34" s="879"/>
      <c r="S34" s="785"/>
      <c r="T34" s="881"/>
      <c r="U34" s="815"/>
      <c r="V34" s="877"/>
      <c r="W34" s="877"/>
      <c r="X34" s="877"/>
      <c r="Y34" s="877"/>
      <c r="Z34" s="879"/>
      <c r="AA34" s="879"/>
      <c r="AB34" s="785"/>
      <c r="AC34" s="887"/>
      <c r="AD34" s="834"/>
      <c r="AE34" s="781"/>
      <c r="AF34" s="781"/>
      <c r="AG34" s="904"/>
      <c r="AH34" s="812" t="str">
        <f>IF(OR(C34="",F34="",L34="",Q34="",S34="",U34="",Z34="",AB34="",AD34="",AF34=""),"",ROUND(AD34+AF34,2))</f>
        <v/>
      </c>
      <c r="AI34" s="897"/>
      <c r="AJ34" s="897"/>
      <c r="AK34" s="900" t="str">
        <f>IF(OR(C34="",F34="",L34="",Q34="",S34="",U34="",Z34="",AB34="",AD34="",AF34=""),"",IF(BC34&lt;&gt;"",BC34,IF(C34="New/Replace Failed Equip.",BA34,AZ34)))</f>
        <v/>
      </c>
      <c r="AL34" s="900"/>
      <c r="AM34" s="900"/>
      <c r="AN34" s="900"/>
      <c r="AO34" s="902" t="str">
        <f>IF(OR(C34="",F34="",L34="",Q34="",S34="",U34="",Z34="",AB34="",AD34="",AF34=""),"",IF((Q34*S34)-(Z34*AB34)&lt;=0,0,ROUND((Q34*S34)-(Z34*AB34),0)))</f>
        <v/>
      </c>
      <c r="AP34" s="902"/>
      <c r="AQ34" s="902"/>
      <c r="AR34" s="145"/>
      <c r="AU34" s="891" t="str">
        <f>IFERROR(IF(OR(C34="",F34="",L34="",Q34="",S34="",U34="",Z34="",AB34="",AD34="",AF34=""),"",((1+ELOSS)*PEAKTD*(1+INDEX(ELECCB[Capacity Reserve Margin],MATCH(AX34,ELECCB[Year Number],0)))*((AO34*INDEX(ELECCB[NPV AEC $/kWh],MATCH(AX34,ELECCB[Year Number],1)))+(AV34*INDEX(ELECCB[NPV ACC+T&amp;D $/kW],MATCH(AX34,ELECCB[Year Number],1))))/AH34)),0)</f>
        <v/>
      </c>
      <c r="AV34" s="893" t="str">
        <f>IF(OR(C34="",F34="",L34="",Q34="",S34="",U34="",Z34="",AB34="",AD34="",AF34=""),"",ROUND(AO34*INDEX(ENDUSEALL[Factor],MATCH(AW34,ENDUSEALL[End Use to Coincident Peak Demand Factors],0)),4))</f>
        <v/>
      </c>
      <c r="AW34" s="895" t="str">
        <f>IF(OR(C34="",F34="",L34="",Q34="",S34="",U34="",Z34="",AB34="",AD34="",AF34=""),"",INDEX(CMEHVAC[End Use Category],MATCH(F34,CMEHVAC[Proj Desc 1],0)))</f>
        <v/>
      </c>
      <c r="AX34" s="777" t="str">
        <f>IF(OR(C34="",F34="",L34="",Q34="",S34="",U34="",Z34="",AB34="",AD34="",AF34=""),"",INDEX(CMEHVAC[EUL],MATCH(F34,CMEHVAC[Proj Desc 1],0)))</f>
        <v/>
      </c>
      <c r="AY34" s="889" t="str">
        <f>IF(OR(C34="",F34="",L34="",Q34="",S34="",U34="",Z34="",AB34="",AD34="",AF34=""),"",INDEX(CMEHVAC[Measure Number],MATCH(F34,CMEHVAC[Proj Desc 1],0)))</f>
        <v/>
      </c>
      <c r="AZ34" s="751" t="str">
        <f>IFERROR(ROUND(MIN(AH34*0.5,AO34*INDEX(ENDUSEALL[Inc Rate],MATCH(AW34,ENDUSEALL[End Use to Coincident Peak Demand Factors],0))),2),"")</f>
        <v/>
      </c>
      <c r="BA34" s="751" t="str">
        <f>IFERROR(ROUND(MIN(AH34,AO34*INDEX(ENDUSEALL[Inc Rate],MATCH(AW34,ENDUSEALL[End Use to Coincident Peak Demand Factors],0))),2),"")</f>
        <v/>
      </c>
      <c r="BB34" s="751" t="str">
        <f>IFERROR(AH34/M02S02F35/AO34,"")</f>
        <v/>
      </c>
      <c r="BC34" s="751" t="str">
        <f>IFERROR(IF((Q34*S34)-(Z34*AB34)&lt;=0,MEASURESAV,IF(M02S02F35="",MEASURERATE,IF(OR(F34="Others (Incremental)",F34="Others"),MEASURESUBMIT, IF(AH34/M02S02F35/AO34&lt;1.5,MEASUREPAY,IF(AU34&lt;1,MEASURECB,""))))),MEASURESUBMIT)</f>
        <v>Submit for Review</v>
      </c>
    </row>
    <row r="35" spans="2:55" ht="15.95" customHeight="1" x14ac:dyDescent="0.25">
      <c r="B35" s="845"/>
      <c r="C35" s="876"/>
      <c r="D35" s="876"/>
      <c r="E35" s="876"/>
      <c r="F35" s="878"/>
      <c r="G35" s="878"/>
      <c r="H35" s="878"/>
      <c r="I35" s="878"/>
      <c r="J35" s="878"/>
      <c r="K35" s="878"/>
      <c r="L35" s="878"/>
      <c r="M35" s="878"/>
      <c r="N35" s="878"/>
      <c r="O35" s="878"/>
      <c r="P35" s="878"/>
      <c r="Q35" s="880"/>
      <c r="R35" s="880"/>
      <c r="S35" s="786"/>
      <c r="T35" s="882"/>
      <c r="U35" s="818"/>
      <c r="V35" s="878"/>
      <c r="W35" s="878"/>
      <c r="X35" s="878"/>
      <c r="Y35" s="878"/>
      <c r="Z35" s="880"/>
      <c r="AA35" s="880"/>
      <c r="AB35" s="786"/>
      <c r="AC35" s="888"/>
      <c r="AD35" s="836"/>
      <c r="AE35" s="782"/>
      <c r="AF35" s="782"/>
      <c r="AG35" s="905"/>
      <c r="AH35" s="898"/>
      <c r="AI35" s="899"/>
      <c r="AJ35" s="899"/>
      <c r="AK35" s="901"/>
      <c r="AL35" s="901"/>
      <c r="AM35" s="901"/>
      <c r="AN35" s="901"/>
      <c r="AO35" s="903"/>
      <c r="AP35" s="903"/>
      <c r="AQ35" s="903"/>
      <c r="AR35" s="145"/>
      <c r="AU35" s="892"/>
      <c r="AV35" s="894"/>
      <c r="AW35" s="896"/>
      <c r="AX35" s="778"/>
      <c r="AY35" s="890"/>
      <c r="AZ35" s="752"/>
      <c r="BA35" s="752"/>
      <c r="BB35" s="752"/>
      <c r="BC35" s="752"/>
    </row>
    <row r="36" spans="2:55" ht="15.95" hidden="1" customHeight="1" x14ac:dyDescent="0.25">
      <c r="B36" s="845">
        <v>11</v>
      </c>
      <c r="AR36" s="145"/>
      <c r="AV36" s="372"/>
    </row>
    <row r="37" spans="2:55" ht="15.95" hidden="1" customHeight="1" x14ac:dyDescent="0.25">
      <c r="B37" s="845"/>
      <c r="AR37" s="145"/>
      <c r="AV37" s="372"/>
    </row>
    <row r="38" spans="2:55" ht="15.95" hidden="1" customHeight="1" x14ac:dyDescent="0.25">
      <c r="B38" s="845">
        <v>12</v>
      </c>
      <c r="AR38" s="145"/>
      <c r="AV38" s="372"/>
    </row>
    <row r="39" spans="2:55" ht="15.95" hidden="1" customHeight="1" x14ac:dyDescent="0.25">
      <c r="B39" s="845"/>
      <c r="AR39" s="145"/>
      <c r="AV39" s="372"/>
    </row>
    <row r="40" spans="2:55" ht="15.95" hidden="1" customHeight="1" x14ac:dyDescent="0.25">
      <c r="B40" s="845">
        <v>13</v>
      </c>
      <c r="AR40" s="145"/>
      <c r="AV40" s="372"/>
    </row>
    <row r="41" spans="2:55" ht="15.95" hidden="1" customHeight="1" x14ac:dyDescent="0.25">
      <c r="B41" s="845"/>
      <c r="AR41" s="145"/>
      <c r="AV41" s="372"/>
    </row>
    <row r="42" spans="2:55" ht="15.95" hidden="1" customHeight="1" x14ac:dyDescent="0.25">
      <c r="B42" s="754">
        <v>14</v>
      </c>
      <c r="AV42" s="372"/>
    </row>
    <row r="43" spans="2:55" ht="15.95" hidden="1" customHeight="1" x14ac:dyDescent="0.25">
      <c r="B43" s="754"/>
      <c r="AV43" s="372"/>
    </row>
    <row r="44" spans="2:55" ht="15.95" hidden="1" customHeight="1" x14ac:dyDescent="0.25">
      <c r="B44" s="754">
        <v>15</v>
      </c>
      <c r="AV44" s="372"/>
    </row>
    <row r="45" spans="2:55" ht="15.95" hidden="1" customHeight="1" x14ac:dyDescent="0.25">
      <c r="B45" s="754"/>
      <c r="AV45" s="372"/>
    </row>
    <row r="46" spans="2:55" ht="15.95" hidden="1" customHeight="1" x14ac:dyDescent="0.25">
      <c r="B46" s="754">
        <v>16</v>
      </c>
      <c r="AV46" s="372"/>
    </row>
    <row r="47" spans="2:55" ht="15.95" hidden="1" customHeight="1" x14ac:dyDescent="0.25">
      <c r="B47" s="754"/>
      <c r="AV47" s="372"/>
    </row>
    <row r="48" spans="2:55" ht="15.95" hidden="1" customHeight="1" x14ac:dyDescent="0.25">
      <c r="B48" s="754">
        <v>17</v>
      </c>
      <c r="AV48" s="372"/>
    </row>
    <row r="49" spans="2:51" ht="15.95" hidden="1" customHeight="1" x14ac:dyDescent="0.25">
      <c r="B49" s="754"/>
      <c r="AV49" s="372"/>
    </row>
    <row r="50" spans="2:51" ht="15.95" hidden="1" customHeight="1" x14ac:dyDescent="0.25">
      <c r="B50" s="754">
        <v>18</v>
      </c>
      <c r="AV50" s="372"/>
    </row>
    <row r="51" spans="2:51" ht="15.95" hidden="1" customHeight="1" x14ac:dyDescent="0.25">
      <c r="B51" s="754"/>
      <c r="AV51" s="372"/>
    </row>
    <row r="52" spans="2:51" ht="15.95" hidden="1" customHeight="1" x14ac:dyDescent="0.25">
      <c r="B52" s="754">
        <v>19</v>
      </c>
      <c r="AV52" s="372"/>
    </row>
    <row r="53" spans="2:51" ht="15.95" hidden="1" customHeight="1" x14ac:dyDescent="0.25">
      <c r="B53" s="754"/>
      <c r="AV53" s="372"/>
    </row>
    <row r="54" spans="2:51" ht="15.95" hidden="1" customHeight="1" x14ac:dyDescent="0.25">
      <c r="B54" s="754">
        <v>20</v>
      </c>
      <c r="AR54" s="67"/>
      <c r="AU54" s="747" t="str">
        <f>IF(OR(C54="",F54="",J54="",N54="",P54="",R54="",V54="",X54="",Z54="",AB54="",AD54="",AF54=""),"",((1+ELOSS)*PEAKTD*(1+INDEX(ELECCB[Capacity Reserve Margin],MATCH(AB54,ELECCB[Year Number],0)))*((AO54*INDEX(ELECCB[NPV AEC $/kWh],MATCH(AB54,ELECCB[Year Number],1)))+(AX54*INDEX(ELECCB[NPV ACC+T&amp;D $/kW],MATCH(AB54,ELECCB[Year Number],1))))/AH54))</f>
        <v/>
      </c>
      <c r="AV54" s="893" t="str">
        <f>IF(OR(C54="",F54="",J54="",N54="",P54="",R54="",V54="",X54="",Z54="",AB54="",AD54="",AF54=""),"",IF((N54*P54)-(V54*X54)&lt;=0,"No Savings",IF(M02S02F35="","Enter Utility Rate (Site Info Tab)",IF(AH54/M02S02F35/AO54&lt;1,"Payback Too Fast, Submit for Review",IF(AU54&lt;1,"Not Cost Effective Submit for Review",ROUND(MIN(AH54*0.5,AO54*INDEX(INCRATE[Electric],MATCH("CMNONLIGHT",INCRATE[Incentive Type]))),2))))))</f>
        <v/>
      </c>
      <c r="AW54" s="751" t="str">
        <f>IF(OR(C54="",F54="",J54="",N54="",P54="",R54="",V54="",X54="",Z54="",AB54="",AD54="",AF54=""),"",IF((N54*P54)-(V54*X54)&lt;=0,"No Savings",IF(M02S02F35="","Enter Utility Rate (Site Info Tab)",IF(AH54/M02S02F35/AO54&lt;1,"Payback Too Fast, Submit for Review",IF(AU54&lt;1,"Not Cost Effective Submit for Review",ROUND(MIN(AH54,AO54*INDEX(INCRATE[Electric],MATCH("NCNONLIGHT",INCRATE[Incentive Type]))),2))))))</f>
        <v/>
      </c>
      <c r="AX54" s="906" t="str">
        <f>IF(OR(C54="",F54="",J54="",N54="",P54="",R54="",V54="",X54="",Z54="",AB54="",AD54="",AF54=""),"",ROUND(AO54*INDEX(PROGRAMECAT[End Use Factor],MATCH(F54,PROGRAMECAT[Category 1],0)),4))</f>
        <v/>
      </c>
      <c r="AY54" s="908"/>
    </row>
    <row r="55" spans="2:51" ht="15.95" hidden="1" customHeight="1" x14ac:dyDescent="0.25">
      <c r="B55" s="754"/>
      <c r="AR55" s="67"/>
      <c r="AU55" s="748"/>
      <c r="AV55" s="894"/>
      <c r="AW55" s="752"/>
      <c r="AX55" s="907"/>
      <c r="AY55" s="909"/>
    </row>
    <row r="56" spans="2:51" ht="15.95" hidden="1" customHeight="1" x14ac:dyDescent="0.25">
      <c r="B56" s="754">
        <v>21</v>
      </c>
      <c r="AR56" s="67"/>
      <c r="AU56" s="747" t="str">
        <f>IF(OR(C56="",F56="",J56="",N56="",P56="",R56="",V56="",X56="",Z56="",AB56="",AD56="",AF56=""),"",((1+ELOSS)*PEAKTD*(1+INDEX(ELECCB[Capacity Reserve Margin],MATCH(AB56,ELECCB[Year Number],0)))*((AO56*INDEX(ELECCB[NPV AEC $/kWh],MATCH(AB56,ELECCB[Year Number],1)))+(AX56*INDEX(ELECCB[NPV ACC+T&amp;D $/kW],MATCH(AB56,ELECCB[Year Number],1))))/AH56))</f>
        <v/>
      </c>
      <c r="AV56" s="893" t="str">
        <f>IF(OR(C56="",F56="",J56="",N56="",P56="",R56="",V56="",X56="",Z56="",AB56="",AD56="",AF56=""),"",IF((N56*P56)-(V56*X56)&lt;=0,"No Savings",IF(M02S02F35="","Enter Utility Rate (Site Info Tab)",IF(AH56/M02S02F35/AO56&lt;1,"Payback Too Fast, Submit for Review",IF(AU56&lt;1,"Not Cost Effective Submit for Review",ROUND(MIN(AH56*0.5,AO56*INDEX(INCRATE[Electric],MATCH("CMNONLIGHT",INCRATE[Incentive Type]))),2))))))</f>
        <v/>
      </c>
      <c r="AW56" s="751" t="str">
        <f>IF(OR(C56="",F56="",J56="",N56="",P56="",R56="",V56="",X56="",Z56="",AB56="",AD56="",AF56=""),"",IF((N56*P56)-(V56*X56)&lt;=0,"No Savings",IF(M02S02F35="","Enter Utility Rate (Site Info Tab)",IF(AH56/M02S02F35/AO56&lt;1,"Payback Too Fast, Submit for Review",IF(AU56&lt;1,"Not Cost Effective Submit for Review",ROUND(MIN(AH56,AO56*INDEX(INCRATE[Electric],MATCH("NCNONLIGHT",INCRATE[Incentive Type]))),2))))))</f>
        <v/>
      </c>
      <c r="AX56" s="906" t="str">
        <f>IF(OR(C56="",F56="",J56="",N56="",P56="",R56="",V56="",X56="",Z56="",AB56="",AD56="",AF56=""),"",ROUND(AO56*INDEX(PROGRAMECAT[End Use Factor],MATCH(F56,PROGRAMECAT[Category 1],0)),4))</f>
        <v/>
      </c>
      <c r="AY56" s="908"/>
    </row>
    <row r="57" spans="2:51" ht="15.95" hidden="1" customHeight="1" x14ac:dyDescent="0.25">
      <c r="B57" s="754"/>
      <c r="AR57" s="67"/>
      <c r="AU57" s="748"/>
      <c r="AV57" s="894"/>
      <c r="AW57" s="752"/>
      <c r="AX57" s="907"/>
      <c r="AY57" s="909"/>
    </row>
    <row r="58" spans="2:51" ht="15.95" hidden="1" customHeight="1" x14ac:dyDescent="0.25">
      <c r="B58" s="754">
        <v>22</v>
      </c>
      <c r="AV58" s="372"/>
    </row>
    <row r="59" spans="2:51" ht="15.95" hidden="1" customHeight="1" x14ac:dyDescent="0.25">
      <c r="B59" s="754"/>
      <c r="AV59" s="372"/>
    </row>
    <row r="60" spans="2:51" ht="15.95" hidden="1" customHeight="1" x14ac:dyDescent="0.25">
      <c r="B60" s="754">
        <v>23</v>
      </c>
      <c r="AV60" s="372"/>
    </row>
    <row r="61" spans="2:51" ht="15.95" hidden="1" customHeight="1" x14ac:dyDescent="0.25">
      <c r="B61" s="754"/>
      <c r="AV61" s="372"/>
    </row>
    <row r="62" spans="2:51" ht="15.95" hidden="1" customHeight="1" x14ac:dyDescent="0.25">
      <c r="B62" s="754">
        <v>24</v>
      </c>
      <c r="AV62" s="372"/>
    </row>
    <row r="63" spans="2:51" ht="15.95" hidden="1" customHeight="1" x14ac:dyDescent="0.25">
      <c r="B63" s="754"/>
      <c r="AV63" s="372"/>
    </row>
    <row r="64" spans="2:51" ht="15.95" hidden="1" customHeight="1" x14ac:dyDescent="0.25">
      <c r="B64" s="754">
        <v>25</v>
      </c>
      <c r="AV64" s="372"/>
    </row>
    <row r="65" spans="2:48" ht="15.95" hidden="1" customHeight="1" x14ac:dyDescent="0.25">
      <c r="B65" s="754"/>
      <c r="AV65" s="372"/>
    </row>
    <row r="66" spans="2:48" ht="15.95" hidden="1" customHeight="1" x14ac:dyDescent="0.25">
      <c r="B66" s="754">
        <v>26</v>
      </c>
      <c r="AV66" s="372"/>
    </row>
    <row r="67" spans="2:48" ht="15.95" hidden="1" customHeight="1" x14ac:dyDescent="0.25">
      <c r="B67" s="754"/>
      <c r="AV67" s="372"/>
    </row>
    <row r="68" spans="2:48" ht="15.95" hidden="1" customHeight="1" x14ac:dyDescent="0.25">
      <c r="B68" s="754">
        <v>27</v>
      </c>
      <c r="AV68" s="372"/>
    </row>
    <row r="69" spans="2:48" ht="15.95" hidden="1" customHeight="1" x14ac:dyDescent="0.25">
      <c r="B69" s="754"/>
      <c r="AV69" s="372"/>
    </row>
    <row r="70" spans="2:48" ht="15.95" hidden="1" customHeight="1" x14ac:dyDescent="0.25">
      <c r="B70" s="754">
        <v>28</v>
      </c>
      <c r="AV70" s="372"/>
    </row>
    <row r="71" spans="2:48" ht="15.95" hidden="1" customHeight="1" x14ac:dyDescent="0.25">
      <c r="B71" s="754"/>
      <c r="AV71" s="372"/>
    </row>
    <row r="72" spans="2:48" ht="15.95" hidden="1" customHeight="1" x14ac:dyDescent="0.25">
      <c r="B72" s="754">
        <v>29</v>
      </c>
      <c r="AV72" s="372"/>
    </row>
    <row r="73" spans="2:48" ht="15.95" hidden="1" customHeight="1" x14ac:dyDescent="0.25">
      <c r="B73" s="754"/>
      <c r="AV73" s="372"/>
    </row>
    <row r="74" spans="2:48" ht="15.95" hidden="1" customHeight="1" x14ac:dyDescent="0.25">
      <c r="B74" s="754">
        <v>30</v>
      </c>
      <c r="AV74" s="372"/>
    </row>
    <row r="75" spans="2:48" ht="15.95" hidden="1" customHeight="1" x14ac:dyDescent="0.25">
      <c r="B75" s="754"/>
      <c r="AV75" s="372"/>
    </row>
    <row r="76" spans="2:48" ht="15.95" hidden="1" customHeight="1" x14ac:dyDescent="0.25">
      <c r="B76" s="754">
        <v>31</v>
      </c>
      <c r="AV76" s="372"/>
    </row>
    <row r="77" spans="2:48" ht="15.95" hidden="1" customHeight="1" x14ac:dyDescent="0.25">
      <c r="B77" s="754"/>
      <c r="AV77" s="372"/>
    </row>
    <row r="78" spans="2:48" ht="15.95" hidden="1" customHeight="1" x14ac:dyDescent="0.25">
      <c r="B78" s="754">
        <v>32</v>
      </c>
      <c r="AV78" s="372"/>
    </row>
    <row r="79" spans="2:48" ht="15.95" hidden="1" customHeight="1" x14ac:dyDescent="0.25">
      <c r="B79" s="754"/>
      <c r="AV79" s="372"/>
    </row>
    <row r="80" spans="2:48" ht="15.95" hidden="1" customHeight="1" x14ac:dyDescent="0.25">
      <c r="B80" s="754">
        <v>33</v>
      </c>
      <c r="AV80" s="372"/>
    </row>
    <row r="81" spans="2:48" ht="15.95" hidden="1" customHeight="1" x14ac:dyDescent="0.25">
      <c r="B81" s="754"/>
      <c r="AV81" s="372"/>
    </row>
    <row r="82" spans="2:48" ht="15.95" hidden="1" customHeight="1" x14ac:dyDescent="0.25">
      <c r="B82" s="754">
        <v>34</v>
      </c>
      <c r="AV82" s="372"/>
    </row>
    <row r="83" spans="2:48" ht="15.95" hidden="1" customHeight="1" x14ac:dyDescent="0.25">
      <c r="B83" s="754"/>
      <c r="AV83" s="372"/>
    </row>
    <row r="84" spans="2:48" ht="15.95" hidden="1" customHeight="1" x14ac:dyDescent="0.25">
      <c r="B84" s="754">
        <v>35</v>
      </c>
      <c r="AV84" s="372"/>
    </row>
    <row r="85" spans="2:48" ht="15.95" hidden="1" customHeight="1" x14ac:dyDescent="0.25">
      <c r="B85" s="754"/>
      <c r="AV85" s="372"/>
    </row>
    <row r="86" spans="2:48" ht="15.95" hidden="1" customHeight="1" x14ac:dyDescent="0.25">
      <c r="B86" s="754">
        <v>36</v>
      </c>
      <c r="AV86" s="372"/>
    </row>
    <row r="87" spans="2:48" ht="15.95" hidden="1" customHeight="1" x14ac:dyDescent="0.25">
      <c r="B87" s="754"/>
      <c r="AV87" s="372"/>
    </row>
    <row r="88" spans="2:48" ht="15.95" hidden="1" customHeight="1" x14ac:dyDescent="0.25">
      <c r="B88" s="754">
        <v>37</v>
      </c>
      <c r="AV88" s="372"/>
    </row>
    <row r="89" spans="2:48" ht="15.95" hidden="1" customHeight="1" x14ac:dyDescent="0.25">
      <c r="B89" s="754"/>
      <c r="AV89" s="372"/>
    </row>
    <row r="90" spans="2:48" ht="15.95" hidden="1" customHeight="1" x14ac:dyDescent="0.25">
      <c r="B90" s="754">
        <v>38</v>
      </c>
      <c r="AV90" s="372"/>
    </row>
    <row r="91" spans="2:48" ht="15.95" hidden="1" customHeight="1" x14ac:dyDescent="0.25">
      <c r="B91" s="754"/>
      <c r="AV91" s="372"/>
    </row>
    <row r="92" spans="2:48" ht="15.95" hidden="1" customHeight="1" x14ac:dyDescent="0.25">
      <c r="B92" s="754">
        <v>39</v>
      </c>
      <c r="AV92" s="372"/>
    </row>
    <row r="93" spans="2:48" ht="15.95" hidden="1" customHeight="1" x14ac:dyDescent="0.25">
      <c r="B93" s="754"/>
      <c r="AV93" s="372"/>
    </row>
    <row r="94" spans="2:48" ht="15.95" hidden="1" customHeight="1" x14ac:dyDescent="0.25">
      <c r="B94" s="754">
        <v>40</v>
      </c>
      <c r="AV94" s="372"/>
    </row>
    <row r="95" spans="2:48" ht="15.95" hidden="1" customHeight="1" x14ac:dyDescent="0.25">
      <c r="B95" s="754"/>
      <c r="AV95" s="372"/>
    </row>
    <row r="96" spans="2:48" ht="15.95" hidden="1" customHeight="1" x14ac:dyDescent="0.25">
      <c r="B96" s="754">
        <v>41</v>
      </c>
      <c r="AV96" s="372"/>
    </row>
    <row r="97" spans="2:48" ht="15.95" hidden="1" customHeight="1" x14ac:dyDescent="0.25">
      <c r="B97" s="754"/>
      <c r="AV97" s="372"/>
    </row>
    <row r="98" spans="2:48" ht="15.95" hidden="1" customHeight="1" x14ac:dyDescent="0.25">
      <c r="B98" s="754">
        <v>42</v>
      </c>
      <c r="AV98" s="372"/>
    </row>
    <row r="99" spans="2:48" ht="15.95" hidden="1" customHeight="1" x14ac:dyDescent="0.25">
      <c r="B99" s="754"/>
      <c r="AV99" s="372"/>
    </row>
    <row r="100" spans="2:48" ht="15.95" hidden="1" customHeight="1" x14ac:dyDescent="0.25">
      <c r="B100" s="754">
        <v>43</v>
      </c>
      <c r="AV100" s="372"/>
    </row>
    <row r="101" spans="2:48" ht="15.95" hidden="1" customHeight="1" x14ac:dyDescent="0.25">
      <c r="B101" s="754"/>
      <c r="AV101" s="372"/>
    </row>
    <row r="102" spans="2:48" ht="15.95" hidden="1" customHeight="1" x14ac:dyDescent="0.25">
      <c r="B102" s="754">
        <v>44</v>
      </c>
      <c r="AV102" s="372"/>
    </row>
    <row r="103" spans="2:48" ht="15.95" hidden="1" customHeight="1" x14ac:dyDescent="0.25">
      <c r="B103" s="754"/>
      <c r="AV103" s="372"/>
    </row>
    <row r="104" spans="2:48" ht="15.95" hidden="1" customHeight="1" x14ac:dyDescent="0.25">
      <c r="B104" s="754">
        <v>45</v>
      </c>
      <c r="AV104" s="372"/>
    </row>
    <row r="105" spans="2:48" ht="15.95" hidden="1" customHeight="1" x14ac:dyDescent="0.25">
      <c r="B105" s="754"/>
      <c r="AV105" s="372"/>
    </row>
    <row r="106" spans="2:48" ht="15.95" hidden="1" customHeight="1" x14ac:dyDescent="0.25">
      <c r="B106" s="754">
        <v>46</v>
      </c>
      <c r="AV106" s="372"/>
    </row>
    <row r="107" spans="2:48" ht="15.95" hidden="1" customHeight="1" x14ac:dyDescent="0.25">
      <c r="B107" s="754"/>
      <c r="AV107" s="372"/>
    </row>
    <row r="108" spans="2:48" ht="15.95" hidden="1" customHeight="1" x14ac:dyDescent="0.25">
      <c r="B108" s="754">
        <v>47</v>
      </c>
      <c r="AV108" s="372"/>
    </row>
    <row r="109" spans="2:48" ht="15.95" hidden="1" customHeight="1" x14ac:dyDescent="0.25">
      <c r="B109" s="754"/>
      <c r="AV109" s="372"/>
    </row>
    <row r="110" spans="2:48" ht="15.95" hidden="1" customHeight="1" x14ac:dyDescent="0.25">
      <c r="B110" s="754">
        <v>48</v>
      </c>
      <c r="AV110" s="372"/>
    </row>
    <row r="111" spans="2:48" ht="15.95" hidden="1" customHeight="1" x14ac:dyDescent="0.25">
      <c r="B111" s="754"/>
      <c r="AV111" s="372"/>
    </row>
    <row r="112" spans="2:48" ht="15.95" hidden="1" customHeight="1" x14ac:dyDescent="0.25">
      <c r="B112" s="754">
        <v>49</v>
      </c>
      <c r="AV112" s="372"/>
    </row>
    <row r="113" spans="2:48" ht="15.95" hidden="1" customHeight="1" x14ac:dyDescent="0.25">
      <c r="B113" s="754"/>
      <c r="AV113" s="372"/>
    </row>
    <row r="114" spans="2:48" ht="15.95" hidden="1" customHeight="1" x14ac:dyDescent="0.25">
      <c r="B114" s="754">
        <v>50</v>
      </c>
      <c r="AV114" s="372"/>
    </row>
    <row r="115" spans="2:48" ht="15.95" hidden="1" customHeight="1" x14ac:dyDescent="0.25">
      <c r="B115" s="754"/>
      <c r="AV115" s="372"/>
    </row>
    <row r="116" spans="2:48" ht="15.95" hidden="1" customHeight="1" x14ac:dyDescent="0.25">
      <c r="B116" s="754">
        <v>51</v>
      </c>
      <c r="AV116" s="372"/>
    </row>
    <row r="117" spans="2:48" ht="15.95" hidden="1" customHeight="1" x14ac:dyDescent="0.25">
      <c r="B117" s="754"/>
      <c r="AV117" s="372"/>
    </row>
    <row r="118" spans="2:48" ht="15.95" hidden="1" customHeight="1" x14ac:dyDescent="0.25">
      <c r="B118" s="754">
        <v>52</v>
      </c>
      <c r="AV118" s="372"/>
    </row>
    <row r="119" spans="2:48" ht="15.95" hidden="1" customHeight="1" x14ac:dyDescent="0.25">
      <c r="B119" s="754"/>
      <c r="AV119" s="372"/>
    </row>
    <row r="120" spans="2:48" ht="15.95" hidden="1" customHeight="1" x14ac:dyDescent="0.25">
      <c r="B120" s="754">
        <v>53</v>
      </c>
      <c r="AV120" s="372"/>
    </row>
    <row r="121" spans="2:48" ht="15.95" hidden="1" customHeight="1" x14ac:dyDescent="0.25">
      <c r="B121" s="754"/>
      <c r="AV121" s="372"/>
    </row>
    <row r="122" spans="2:48" ht="15.95" hidden="1" customHeight="1" x14ac:dyDescent="0.25">
      <c r="B122" s="754">
        <v>54</v>
      </c>
      <c r="AV122" s="372"/>
    </row>
    <row r="123" spans="2:48" ht="15.95" hidden="1" customHeight="1" x14ac:dyDescent="0.25">
      <c r="B123" s="754"/>
      <c r="AV123" s="372"/>
    </row>
    <row r="124" spans="2:48" ht="15.95" hidden="1" customHeight="1" x14ac:dyDescent="0.25">
      <c r="B124" s="754">
        <v>55</v>
      </c>
      <c r="AV124" s="372"/>
    </row>
    <row r="125" spans="2:48" ht="15.95" hidden="1" customHeight="1" x14ac:dyDescent="0.25">
      <c r="B125" s="754"/>
      <c r="AV125" s="372"/>
    </row>
    <row r="126" spans="2:48" ht="15.95" hidden="1" customHeight="1" x14ac:dyDescent="0.25">
      <c r="B126" s="754">
        <v>56</v>
      </c>
      <c r="AV126" s="372"/>
    </row>
    <row r="127" spans="2:48" ht="15.95" hidden="1" customHeight="1" x14ac:dyDescent="0.25">
      <c r="B127" s="754"/>
      <c r="AV127" s="372"/>
    </row>
    <row r="128" spans="2:48" ht="15.95" hidden="1" customHeight="1" x14ac:dyDescent="0.25">
      <c r="B128" s="754">
        <v>57</v>
      </c>
      <c r="AV128" s="372"/>
    </row>
    <row r="129" spans="2:48" ht="15.95" hidden="1" customHeight="1" x14ac:dyDescent="0.25">
      <c r="B129" s="754"/>
      <c r="AV129" s="372"/>
    </row>
    <row r="130" spans="2:48" ht="15.95" hidden="1" customHeight="1" x14ac:dyDescent="0.25">
      <c r="B130" s="754">
        <v>58</v>
      </c>
      <c r="AV130" s="372"/>
    </row>
    <row r="131" spans="2:48" ht="15.95" hidden="1" customHeight="1" x14ac:dyDescent="0.25">
      <c r="B131" s="754"/>
      <c r="AV131" s="372"/>
    </row>
    <row r="132" spans="2:48" ht="15.95" hidden="1" customHeight="1" x14ac:dyDescent="0.25">
      <c r="B132" s="754">
        <v>59</v>
      </c>
      <c r="AV132" s="372"/>
    </row>
    <row r="133" spans="2:48" ht="15.95" hidden="1" customHeight="1" x14ac:dyDescent="0.25">
      <c r="B133" s="754"/>
      <c r="AV133" s="372"/>
    </row>
    <row r="134" spans="2:48" ht="15.95" hidden="1" customHeight="1" x14ac:dyDescent="0.25">
      <c r="B134" s="754">
        <v>60</v>
      </c>
      <c r="AV134" s="372"/>
    </row>
    <row r="135" spans="2:48" ht="15.95" hidden="1" customHeight="1" x14ac:dyDescent="0.25">
      <c r="B135" s="754"/>
      <c r="AV135" s="372"/>
    </row>
    <row r="136" spans="2:48" ht="15.95" hidden="1" customHeight="1" x14ac:dyDescent="0.25">
      <c r="B136" s="754">
        <v>61</v>
      </c>
      <c r="AV136" s="372"/>
    </row>
    <row r="137" spans="2:48" ht="15.95" hidden="1" customHeight="1" x14ac:dyDescent="0.25">
      <c r="B137" s="754"/>
      <c r="AV137" s="372"/>
    </row>
    <row r="138" spans="2:48" ht="15.95" hidden="1" customHeight="1" x14ac:dyDescent="0.25">
      <c r="B138" s="754">
        <v>62</v>
      </c>
      <c r="AV138" s="372"/>
    </row>
    <row r="139" spans="2:48" ht="15.95" hidden="1" customHeight="1" x14ac:dyDescent="0.25">
      <c r="B139" s="754"/>
      <c r="AV139" s="372"/>
    </row>
    <row r="140" spans="2:48" ht="15.95" hidden="1" customHeight="1" x14ac:dyDescent="0.25">
      <c r="B140" s="754">
        <v>63</v>
      </c>
      <c r="AV140" s="372"/>
    </row>
    <row r="141" spans="2:48" ht="15.95" hidden="1" customHeight="1" x14ac:dyDescent="0.25">
      <c r="B141" s="754"/>
      <c r="AV141" s="372"/>
    </row>
    <row r="142" spans="2:48" ht="15.95" hidden="1" customHeight="1" x14ac:dyDescent="0.25">
      <c r="B142" s="754">
        <v>64</v>
      </c>
      <c r="AV142" s="372"/>
    </row>
    <row r="143" spans="2:48" ht="15.95" hidden="1" customHeight="1" x14ac:dyDescent="0.25">
      <c r="B143" s="754"/>
      <c r="AV143" s="372"/>
    </row>
    <row r="144" spans="2:48" ht="15.95" hidden="1" customHeight="1" x14ac:dyDescent="0.25">
      <c r="B144" s="754">
        <v>65</v>
      </c>
      <c r="AV144" s="372"/>
    </row>
    <row r="145" spans="2:48" ht="15.95" hidden="1" customHeight="1" x14ac:dyDescent="0.25">
      <c r="B145" s="754"/>
      <c r="AV145" s="372"/>
    </row>
    <row r="146" spans="2:48" ht="15.95" hidden="1" customHeight="1" x14ac:dyDescent="0.25">
      <c r="B146" s="754">
        <v>66</v>
      </c>
      <c r="AV146" s="372"/>
    </row>
    <row r="147" spans="2:48" ht="15.95" hidden="1" customHeight="1" x14ac:dyDescent="0.25">
      <c r="B147" s="754"/>
      <c r="AV147" s="372"/>
    </row>
    <row r="148" spans="2:48" ht="15.95" hidden="1" customHeight="1" x14ac:dyDescent="0.25">
      <c r="B148" s="754">
        <v>67</v>
      </c>
      <c r="AV148" s="372"/>
    </row>
    <row r="149" spans="2:48" ht="15.95" hidden="1" customHeight="1" x14ac:dyDescent="0.25">
      <c r="B149" s="754"/>
      <c r="AV149" s="372"/>
    </row>
    <row r="150" spans="2:48" ht="15.95" hidden="1" customHeight="1" x14ac:dyDescent="0.25">
      <c r="B150" s="754">
        <v>68</v>
      </c>
      <c r="AV150" s="372"/>
    </row>
    <row r="151" spans="2:48" ht="15.95" hidden="1" customHeight="1" x14ac:dyDescent="0.25">
      <c r="B151" s="754"/>
      <c r="AV151" s="372"/>
    </row>
    <row r="152" spans="2:48" ht="15.95" hidden="1" customHeight="1" x14ac:dyDescent="0.25">
      <c r="B152" s="754">
        <v>69</v>
      </c>
      <c r="AV152" s="372"/>
    </row>
    <row r="153" spans="2:48" ht="15.95" hidden="1" customHeight="1" x14ac:dyDescent="0.25">
      <c r="B153" s="754"/>
      <c r="AV153" s="372"/>
    </row>
    <row r="154" spans="2:48" ht="15.95" hidden="1" customHeight="1" x14ac:dyDescent="0.25">
      <c r="B154" s="754">
        <v>70</v>
      </c>
      <c r="AV154" s="372"/>
    </row>
    <row r="155" spans="2:48" ht="15.95" hidden="1" customHeight="1" x14ac:dyDescent="0.25">
      <c r="B155" s="754"/>
      <c r="AV155" s="372"/>
    </row>
    <row r="156" spans="2:48" ht="15.95" hidden="1" customHeight="1" x14ac:dyDescent="0.25">
      <c r="B156" s="754">
        <v>71</v>
      </c>
      <c r="AV156" s="372"/>
    </row>
    <row r="157" spans="2:48" ht="15.95" hidden="1" customHeight="1" x14ac:dyDescent="0.25">
      <c r="B157" s="754"/>
      <c r="AV157" s="372"/>
    </row>
    <row r="158" spans="2:48" ht="15.95" hidden="1" customHeight="1" x14ac:dyDescent="0.25">
      <c r="B158" s="754">
        <v>72</v>
      </c>
      <c r="AV158" s="372"/>
    </row>
    <row r="159" spans="2:48" ht="15.95" hidden="1" customHeight="1" x14ac:dyDescent="0.25">
      <c r="B159" s="754"/>
      <c r="AV159" s="372"/>
    </row>
    <row r="160" spans="2:48" ht="15.95" hidden="1" customHeight="1" x14ac:dyDescent="0.25">
      <c r="B160" s="754">
        <v>73</v>
      </c>
      <c r="AV160" s="372"/>
    </row>
    <row r="161" spans="2:48" ht="15.95" hidden="1" customHeight="1" x14ac:dyDescent="0.25">
      <c r="B161" s="754"/>
      <c r="AV161" s="372"/>
    </row>
    <row r="162" spans="2:48" ht="15.95" hidden="1" customHeight="1" x14ac:dyDescent="0.25">
      <c r="B162" s="754">
        <v>74</v>
      </c>
      <c r="AV162" s="372"/>
    </row>
    <row r="163" spans="2:48" ht="15.95" hidden="1" customHeight="1" x14ac:dyDescent="0.25">
      <c r="B163" s="754"/>
      <c r="AV163" s="372"/>
    </row>
    <row r="164" spans="2:48" ht="15.95" hidden="1" customHeight="1" x14ac:dyDescent="0.25">
      <c r="B164" s="754">
        <v>75</v>
      </c>
      <c r="AV164" s="372"/>
    </row>
    <row r="165" spans="2:48" ht="15.95" hidden="1" customHeight="1" x14ac:dyDescent="0.25">
      <c r="B165" s="754"/>
      <c r="AV165" s="372"/>
    </row>
    <row r="166" spans="2:48" ht="15.95" hidden="1" customHeight="1" x14ac:dyDescent="0.25">
      <c r="B166" s="754">
        <v>76</v>
      </c>
      <c r="AV166" s="372"/>
    </row>
    <row r="167" spans="2:48" ht="15.95" hidden="1" customHeight="1" x14ac:dyDescent="0.25">
      <c r="B167" s="754"/>
      <c r="AV167" s="372"/>
    </row>
    <row r="168" spans="2:48" ht="15.95" hidden="1" customHeight="1" x14ac:dyDescent="0.25">
      <c r="B168" s="754">
        <v>77</v>
      </c>
      <c r="AV168" s="372"/>
    </row>
    <row r="169" spans="2:48" ht="15.95" hidden="1" customHeight="1" x14ac:dyDescent="0.25">
      <c r="B169" s="754"/>
      <c r="AV169" s="372"/>
    </row>
    <row r="170" spans="2:48" ht="15.95" hidden="1" customHeight="1" x14ac:dyDescent="0.25">
      <c r="B170" s="754">
        <v>78</v>
      </c>
      <c r="AV170" s="372"/>
    </row>
    <row r="171" spans="2:48" ht="15.95" hidden="1" customHeight="1" x14ac:dyDescent="0.25">
      <c r="B171" s="754"/>
      <c r="AV171" s="372"/>
    </row>
    <row r="172" spans="2:48" ht="15.95" hidden="1" customHeight="1" x14ac:dyDescent="0.25">
      <c r="B172" s="754">
        <v>79</v>
      </c>
      <c r="AV172" s="372"/>
    </row>
    <row r="173" spans="2:48" ht="15.95" hidden="1" customHeight="1" x14ac:dyDescent="0.25">
      <c r="B173" s="754"/>
      <c r="AV173" s="372"/>
    </row>
    <row r="174" spans="2:48" ht="15.95" hidden="1" customHeight="1" x14ac:dyDescent="0.25">
      <c r="B174" s="754">
        <v>80</v>
      </c>
      <c r="AV174" s="372"/>
    </row>
    <row r="175" spans="2:48" ht="15.95" hidden="1" customHeight="1" x14ac:dyDescent="0.25">
      <c r="B175" s="754"/>
      <c r="AV175" s="372"/>
    </row>
    <row r="176" spans="2:48" ht="15.95" hidden="1" customHeight="1" x14ac:dyDescent="0.25">
      <c r="B176" s="754">
        <v>81</v>
      </c>
      <c r="AV176" s="372"/>
    </row>
    <row r="177" spans="2:48" ht="15.95" hidden="1" customHeight="1" x14ac:dyDescent="0.25">
      <c r="B177" s="754"/>
      <c r="AV177" s="372"/>
    </row>
    <row r="178" spans="2:48" ht="15.95" hidden="1" customHeight="1" x14ac:dyDescent="0.25">
      <c r="B178" s="754">
        <v>82</v>
      </c>
      <c r="AV178" s="372"/>
    </row>
    <row r="179" spans="2:48" ht="15.95" hidden="1" customHeight="1" x14ac:dyDescent="0.25">
      <c r="B179" s="754"/>
      <c r="AV179" s="372"/>
    </row>
    <row r="180" spans="2:48" ht="15.95" hidden="1" customHeight="1" x14ac:dyDescent="0.25">
      <c r="B180" s="754">
        <v>83</v>
      </c>
      <c r="AV180" s="372"/>
    </row>
    <row r="181" spans="2:48" ht="15.95" hidden="1" customHeight="1" x14ac:dyDescent="0.25">
      <c r="B181" s="754"/>
      <c r="AV181" s="372"/>
    </row>
    <row r="182" spans="2:48" ht="15.95" hidden="1" customHeight="1" x14ac:dyDescent="0.25">
      <c r="B182" s="754">
        <v>84</v>
      </c>
      <c r="AV182" s="372"/>
    </row>
    <row r="183" spans="2:48" ht="15.95" hidden="1" customHeight="1" x14ac:dyDescent="0.25">
      <c r="B183" s="754"/>
      <c r="AV183" s="372"/>
    </row>
    <row r="184" spans="2:48" ht="15.95" hidden="1" customHeight="1" x14ac:dyDescent="0.25">
      <c r="B184" s="754">
        <v>85</v>
      </c>
      <c r="AV184" s="372"/>
    </row>
    <row r="185" spans="2:48" ht="15.95" hidden="1" customHeight="1" x14ac:dyDescent="0.25">
      <c r="B185" s="754"/>
      <c r="AV185" s="372"/>
    </row>
    <row r="186" spans="2:48" ht="15.95" hidden="1" customHeight="1" x14ac:dyDescent="0.25">
      <c r="B186" s="754">
        <v>86</v>
      </c>
      <c r="AV186" s="372"/>
    </row>
    <row r="187" spans="2:48" ht="15.95" hidden="1" customHeight="1" x14ac:dyDescent="0.25">
      <c r="B187" s="754"/>
      <c r="AV187" s="372"/>
    </row>
    <row r="188" spans="2:48" ht="15.95" hidden="1" customHeight="1" x14ac:dyDescent="0.25">
      <c r="B188" s="754">
        <v>87</v>
      </c>
      <c r="AV188" s="372"/>
    </row>
    <row r="189" spans="2:48" ht="15.95" hidden="1" customHeight="1" x14ac:dyDescent="0.25">
      <c r="B189" s="754"/>
      <c r="AV189" s="372"/>
    </row>
    <row r="190" spans="2:48" ht="15.95" hidden="1" customHeight="1" x14ac:dyDescent="0.25">
      <c r="B190" s="754">
        <v>88</v>
      </c>
      <c r="AV190" s="372"/>
    </row>
    <row r="191" spans="2:48" ht="15.95" hidden="1" customHeight="1" x14ac:dyDescent="0.25">
      <c r="B191" s="754"/>
      <c r="AV191" s="372"/>
    </row>
    <row r="192" spans="2:48" ht="15.95" hidden="1" customHeight="1" x14ac:dyDescent="0.25">
      <c r="B192" s="754">
        <v>89</v>
      </c>
      <c r="AV192" s="372"/>
    </row>
    <row r="193" spans="2:53" ht="15.95" hidden="1" customHeight="1" x14ac:dyDescent="0.25">
      <c r="B193" s="754"/>
      <c r="AV193" s="372"/>
    </row>
    <row r="194" spans="2:53" ht="15.95" hidden="1" customHeight="1" x14ac:dyDescent="0.25">
      <c r="B194" s="754">
        <v>90</v>
      </c>
      <c r="AV194" s="372"/>
    </row>
    <row r="195" spans="2:53" ht="15.95" hidden="1" customHeight="1" x14ac:dyDescent="0.25">
      <c r="B195" s="754"/>
      <c r="AV195" s="372"/>
    </row>
    <row r="196" spans="2:53" ht="15.95" hidden="1" customHeight="1" x14ac:dyDescent="0.25">
      <c r="B196" s="754">
        <v>91</v>
      </c>
      <c r="AV196" s="372"/>
    </row>
    <row r="197" spans="2:53" ht="15.95" hidden="1" customHeight="1" x14ac:dyDescent="0.25">
      <c r="B197" s="754"/>
      <c r="AV197" s="372"/>
    </row>
    <row r="198" spans="2:53" ht="15.95" hidden="1" customHeight="1" x14ac:dyDescent="0.25">
      <c r="B198" s="754">
        <v>92</v>
      </c>
      <c r="AV198" s="372"/>
    </row>
    <row r="199" spans="2:53" ht="15.95" hidden="1" customHeight="1" x14ac:dyDescent="0.25">
      <c r="B199" s="754"/>
      <c r="AV199" s="372"/>
    </row>
    <row r="200" spans="2:53" ht="15.95" customHeight="1" x14ac:dyDescent="0.25">
      <c r="B200" s="464" t="str">
        <f>FOOT1</f>
        <v>Ameren Missouri BizSavers program</v>
      </c>
      <c r="C200" s="464"/>
      <c r="D200" s="464"/>
      <c r="E200" s="464"/>
      <c r="F200" s="464"/>
      <c r="G200" s="464"/>
      <c r="H200" s="464"/>
      <c r="I200" s="464"/>
      <c r="J200" s="464"/>
      <c r="K200" s="464"/>
      <c r="L200" s="464"/>
      <c r="M200" s="537" t="str">
        <f>FOOTDISCLAIM</f>
        <v/>
      </c>
      <c r="N200" s="537"/>
      <c r="O200" s="537"/>
      <c r="P200" s="537"/>
      <c r="Q200" s="537"/>
      <c r="R200" s="537"/>
      <c r="S200" s="537"/>
      <c r="T200" s="537"/>
      <c r="U200" s="537"/>
      <c r="V200" s="537"/>
      <c r="W200" s="537"/>
      <c r="X200" s="537"/>
      <c r="Y200" s="537"/>
      <c r="Z200" s="537"/>
      <c r="AA200" s="537"/>
      <c r="AB200" s="537"/>
      <c r="AC200" s="537"/>
      <c r="AD200" s="537"/>
      <c r="AE200" s="537"/>
      <c r="AF200" s="537"/>
      <c r="AG200" s="537"/>
      <c r="AH200" s="464"/>
      <c r="AI200" s="464"/>
      <c r="AJ200" s="464"/>
      <c r="AK200" s="464"/>
      <c r="AL200" s="464"/>
      <c r="AM200" s="464"/>
      <c r="AN200" s="464"/>
      <c r="AO200" s="464"/>
      <c r="AP200" s="464"/>
      <c r="AQ200" s="464"/>
      <c r="AR200" s="465" t="str">
        <f>FOOT4</f>
        <v/>
      </c>
      <c r="AV200"/>
      <c r="AW200"/>
      <c r="AX200"/>
      <c r="AY200"/>
      <c r="AZ200"/>
      <c r="BA200"/>
    </row>
    <row r="201" spans="2:53" ht="15.95" customHeight="1" x14ac:dyDescent="0.25">
      <c r="B201" s="464" t="str">
        <f>FOOT2</f>
        <v>Toll-Free 866-941-7299</v>
      </c>
      <c r="C201" s="464"/>
      <c r="D201" s="464"/>
      <c r="E201" s="464"/>
      <c r="F201" s="464"/>
      <c r="G201" s="464"/>
      <c r="H201" s="464"/>
      <c r="I201" s="464"/>
      <c r="J201" s="464"/>
      <c r="K201" s="464"/>
      <c r="L201" s="464"/>
      <c r="M201" s="537"/>
      <c r="N201" s="537"/>
      <c r="O201" s="537"/>
      <c r="P201" s="537"/>
      <c r="Q201" s="537"/>
      <c r="R201" s="537"/>
      <c r="S201" s="537"/>
      <c r="T201" s="537"/>
      <c r="U201" s="537"/>
      <c r="V201" s="537"/>
      <c r="W201" s="537"/>
      <c r="X201" s="537"/>
      <c r="Y201" s="537"/>
      <c r="Z201" s="537"/>
      <c r="AA201" s="537"/>
      <c r="AB201" s="537"/>
      <c r="AC201" s="537"/>
      <c r="AD201" s="537"/>
      <c r="AE201" s="537"/>
      <c r="AF201" s="537"/>
      <c r="AG201" s="537"/>
      <c r="AH201" s="464"/>
      <c r="AI201" s="464"/>
      <c r="AJ201" s="464"/>
      <c r="AK201" s="464"/>
      <c r="AL201" s="464"/>
      <c r="AM201" s="464"/>
      <c r="AN201" s="464"/>
      <c r="AO201" s="464"/>
      <c r="AP201" s="464"/>
      <c r="AQ201" s="464"/>
      <c r="AR201" s="465" t="str">
        <f>FOOT5</f>
        <v/>
      </c>
      <c r="AV201"/>
      <c r="AW201"/>
      <c r="AX201"/>
      <c r="AY201"/>
      <c r="AZ201"/>
      <c r="BA201"/>
    </row>
    <row r="202" spans="2:53" ht="15.95" customHeight="1" x14ac:dyDescent="0.25">
      <c r="B202" s="466" t="str">
        <f>FOOT3</f>
        <v>BizSavers@ameren.com</v>
      </c>
      <c r="C202" s="464"/>
      <c r="D202" s="464"/>
      <c r="E202" s="464"/>
      <c r="F202" s="464"/>
      <c r="G202" s="464"/>
      <c r="H202" s="464"/>
      <c r="I202" s="464"/>
      <c r="J202" s="464"/>
      <c r="K202" s="464"/>
      <c r="L202" s="464"/>
      <c r="M202" s="467"/>
      <c r="N202" s="464"/>
      <c r="O202" s="464"/>
      <c r="P202" s="467"/>
      <c r="Q202" s="467"/>
      <c r="R202" s="467"/>
      <c r="S202" s="467"/>
      <c r="T202" s="467"/>
      <c r="U202" s="467"/>
      <c r="V202" s="467"/>
      <c r="W202" s="468" t="str">
        <f>VERSION</f>
        <v>EMS v2.0.0</v>
      </c>
      <c r="X202" s="467"/>
      <c r="Y202" s="467"/>
      <c r="Z202" s="467"/>
      <c r="AA202" s="467"/>
      <c r="AB202" s="467"/>
      <c r="AC202" s="467"/>
      <c r="AD202" s="467"/>
      <c r="AE202" s="464"/>
      <c r="AF202" s="464"/>
      <c r="AG202" s="464"/>
      <c r="AH202" s="464"/>
      <c r="AI202" s="464"/>
      <c r="AJ202" s="464"/>
      <c r="AK202" s="464"/>
      <c r="AL202" s="464"/>
      <c r="AM202" s="464"/>
      <c r="AN202" s="464"/>
      <c r="AO202" s="464"/>
      <c r="AP202" s="464"/>
      <c r="AQ202" s="464"/>
      <c r="AR202" s="465" t="str">
        <f>FOOT6</f>
        <v>Product of Lockheed Martin Energy</v>
      </c>
    </row>
    <row r="203" spans="2:53" ht="15" customHeight="1" x14ac:dyDescent="0.25"/>
  </sheetData>
  <sheetProtection algorithmName="SHA-512" hashValue="hzDiIsXM7n5ZoAL8WdPKBSbJoZWKPb9AVSCvXy0obZUyyfDPGdhHZ3LtdrMk0J6PYQ1qY8wKlD3QksVvYgFN1g==" saltValue="rchAzP6kQEuSBv4+Au0ETQ==" spinCount="100000" sheet="1" objects="1" scenarios="1" selectLockedCells="1"/>
  <mergeCells count="359">
    <mergeCell ref="BC32:BC33"/>
    <mergeCell ref="BC34:BC35"/>
    <mergeCell ref="BC14:BC15"/>
    <mergeCell ref="BC16:BC17"/>
    <mergeCell ref="BC18:BC19"/>
    <mergeCell ref="BC20:BC21"/>
    <mergeCell ref="BC22:BC23"/>
    <mergeCell ref="BC24:BC25"/>
    <mergeCell ref="BC26:BC27"/>
    <mergeCell ref="BC28:BC29"/>
    <mergeCell ref="BC30:BC31"/>
    <mergeCell ref="BB32:BB33"/>
    <mergeCell ref="BB34:BB35"/>
    <mergeCell ref="BB14:BB15"/>
    <mergeCell ref="BB16:BB17"/>
    <mergeCell ref="BB18:BB19"/>
    <mergeCell ref="BB20:BB21"/>
    <mergeCell ref="BB22:BB23"/>
    <mergeCell ref="BB24:BB25"/>
    <mergeCell ref="BB26:BB27"/>
    <mergeCell ref="BB28:BB29"/>
    <mergeCell ref="BB30:BB31"/>
    <mergeCell ref="AZ28:AZ29"/>
    <mergeCell ref="BA28:BA29"/>
    <mergeCell ref="AY34:AY35"/>
    <mergeCell ref="AZ34:AZ35"/>
    <mergeCell ref="BA34:BA35"/>
    <mergeCell ref="AY30:AY31"/>
    <mergeCell ref="AZ30:AZ31"/>
    <mergeCell ref="BA30:BA31"/>
    <mergeCell ref="AY32:AY33"/>
    <mergeCell ref="AZ32:AZ33"/>
    <mergeCell ref="BA32:BA33"/>
    <mergeCell ref="AO26:AQ27"/>
    <mergeCell ref="AO28:AQ29"/>
    <mergeCell ref="AO30:AQ31"/>
    <mergeCell ref="AO32:AQ33"/>
    <mergeCell ref="AO34:AQ35"/>
    <mergeCell ref="AU26:AU27"/>
    <mergeCell ref="AV26:AV27"/>
    <mergeCell ref="AW26:AW27"/>
    <mergeCell ref="AX26:AX27"/>
    <mergeCell ref="AU30:AU31"/>
    <mergeCell ref="AV30:AV31"/>
    <mergeCell ref="AW30:AW31"/>
    <mergeCell ref="AX30:AX31"/>
    <mergeCell ref="AU34:AU35"/>
    <mergeCell ref="AV34:AV35"/>
    <mergeCell ref="AW34:AW35"/>
    <mergeCell ref="AX34:AX35"/>
    <mergeCell ref="AU28:AU29"/>
    <mergeCell ref="AV28:AV29"/>
    <mergeCell ref="AW28:AW29"/>
    <mergeCell ref="AX28:AX29"/>
    <mergeCell ref="AU32:AU33"/>
    <mergeCell ref="AV32:AV33"/>
    <mergeCell ref="AW32:AW33"/>
    <mergeCell ref="AH26:AJ27"/>
    <mergeCell ref="AH28:AJ29"/>
    <mergeCell ref="AH30:AJ31"/>
    <mergeCell ref="AH32:AJ33"/>
    <mergeCell ref="AH34:AJ35"/>
    <mergeCell ref="AK26:AN27"/>
    <mergeCell ref="AK28:AN29"/>
    <mergeCell ref="AK30:AN31"/>
    <mergeCell ref="AK32:AN33"/>
    <mergeCell ref="AK34:AN35"/>
    <mergeCell ref="AD26:AE27"/>
    <mergeCell ref="AD28:AE29"/>
    <mergeCell ref="AD30:AE31"/>
    <mergeCell ref="AD32:AE33"/>
    <mergeCell ref="AD34:AE35"/>
    <mergeCell ref="AF26:AG27"/>
    <mergeCell ref="AF28:AG29"/>
    <mergeCell ref="Q26:R27"/>
    <mergeCell ref="Q28:R29"/>
    <mergeCell ref="Q30:R31"/>
    <mergeCell ref="Q32:R33"/>
    <mergeCell ref="Q34:R35"/>
    <mergeCell ref="Z34:AA35"/>
    <mergeCell ref="AB26:AC27"/>
    <mergeCell ref="AB28:AC29"/>
    <mergeCell ref="AB30:AC31"/>
    <mergeCell ref="AB32:AC33"/>
    <mergeCell ref="AB34:AC35"/>
    <mergeCell ref="AF30:AG31"/>
    <mergeCell ref="AF32:AG33"/>
    <mergeCell ref="AF34:AG35"/>
    <mergeCell ref="S34:T35"/>
    <mergeCell ref="U26:Y27"/>
    <mergeCell ref="U28:Y29"/>
    <mergeCell ref="U30:Y31"/>
    <mergeCell ref="U32:Y33"/>
    <mergeCell ref="U34:Y35"/>
    <mergeCell ref="Z26:AA27"/>
    <mergeCell ref="Z28:AA29"/>
    <mergeCell ref="Z30:AA31"/>
    <mergeCell ref="Z32:AA33"/>
    <mergeCell ref="B198:B199"/>
    <mergeCell ref="B186:B187"/>
    <mergeCell ref="B188:B189"/>
    <mergeCell ref="B190:B191"/>
    <mergeCell ref="B192:B193"/>
    <mergeCell ref="B194:B195"/>
    <mergeCell ref="B196:B197"/>
    <mergeCell ref="B184:B185"/>
    <mergeCell ref="B162:B163"/>
    <mergeCell ref="B164:B165"/>
    <mergeCell ref="B166:B167"/>
    <mergeCell ref="B168:B169"/>
    <mergeCell ref="B170:B171"/>
    <mergeCell ref="B172:B173"/>
    <mergeCell ref="B174:B175"/>
    <mergeCell ref="B176:B177"/>
    <mergeCell ref="B178:B179"/>
    <mergeCell ref="B180:B181"/>
    <mergeCell ref="B182:B183"/>
    <mergeCell ref="B160:B161"/>
    <mergeCell ref="B138:B139"/>
    <mergeCell ref="B158:B159"/>
    <mergeCell ref="B136:B137"/>
    <mergeCell ref="B114:B115"/>
    <mergeCell ref="B116:B117"/>
    <mergeCell ref="B118:B119"/>
    <mergeCell ref="B120:B121"/>
    <mergeCell ref="B122:B123"/>
    <mergeCell ref="B124:B125"/>
    <mergeCell ref="B126:B127"/>
    <mergeCell ref="B128:B129"/>
    <mergeCell ref="B130:B131"/>
    <mergeCell ref="B132:B133"/>
    <mergeCell ref="B134:B135"/>
    <mergeCell ref="B140:B141"/>
    <mergeCell ref="B142:B143"/>
    <mergeCell ref="B144:B145"/>
    <mergeCell ref="B146:B147"/>
    <mergeCell ref="B148:B149"/>
    <mergeCell ref="B150:B151"/>
    <mergeCell ref="B152:B153"/>
    <mergeCell ref="B154:B155"/>
    <mergeCell ref="B156:B157"/>
    <mergeCell ref="B112:B113"/>
    <mergeCell ref="B90:B91"/>
    <mergeCell ref="B92:B93"/>
    <mergeCell ref="B94:B95"/>
    <mergeCell ref="B96:B97"/>
    <mergeCell ref="B98:B99"/>
    <mergeCell ref="B100:B101"/>
    <mergeCell ref="B102:B103"/>
    <mergeCell ref="B104:B105"/>
    <mergeCell ref="B106:B107"/>
    <mergeCell ref="B108:B109"/>
    <mergeCell ref="B110:B111"/>
    <mergeCell ref="B54:B55"/>
    <mergeCell ref="B56:B57"/>
    <mergeCell ref="B58:B59"/>
    <mergeCell ref="B60:B61"/>
    <mergeCell ref="B62:B63"/>
    <mergeCell ref="B88:B89"/>
    <mergeCell ref="B66:B67"/>
    <mergeCell ref="B68:B69"/>
    <mergeCell ref="B70:B71"/>
    <mergeCell ref="B72:B73"/>
    <mergeCell ref="B74:B75"/>
    <mergeCell ref="B76:B77"/>
    <mergeCell ref="B78:B79"/>
    <mergeCell ref="B80:B81"/>
    <mergeCell ref="B82:B83"/>
    <mergeCell ref="B84:B85"/>
    <mergeCell ref="B86:B87"/>
    <mergeCell ref="S26:T27"/>
    <mergeCell ref="S28:T29"/>
    <mergeCell ref="S30:T31"/>
    <mergeCell ref="S32:T33"/>
    <mergeCell ref="B38:B39"/>
    <mergeCell ref="M200:AG201"/>
    <mergeCell ref="B16:B17"/>
    <mergeCell ref="R11:U11"/>
    <mergeCell ref="V11:Y11"/>
    <mergeCell ref="Z11:AC11"/>
    <mergeCell ref="B40:B41"/>
    <mergeCell ref="B18:B19"/>
    <mergeCell ref="B20:B21"/>
    <mergeCell ref="B22:B23"/>
    <mergeCell ref="B24:B25"/>
    <mergeCell ref="B26:B27"/>
    <mergeCell ref="B28:B29"/>
    <mergeCell ref="B64:B65"/>
    <mergeCell ref="B42:B43"/>
    <mergeCell ref="B44:B45"/>
    <mergeCell ref="B46:B47"/>
    <mergeCell ref="B48:B49"/>
    <mergeCell ref="B50:B51"/>
    <mergeCell ref="B52:B53"/>
    <mergeCell ref="F26:K27"/>
    <mergeCell ref="F28:K29"/>
    <mergeCell ref="F30:K31"/>
    <mergeCell ref="F32:K33"/>
    <mergeCell ref="F34:K35"/>
    <mergeCell ref="L26:P27"/>
    <mergeCell ref="L28:P29"/>
    <mergeCell ref="L30:P31"/>
    <mergeCell ref="L32:P33"/>
    <mergeCell ref="L34:P35"/>
    <mergeCell ref="B30:B31"/>
    <mergeCell ref="B32:B33"/>
    <mergeCell ref="B34:B35"/>
    <mergeCell ref="B36:B37"/>
    <mergeCell ref="C26:E27"/>
    <mergeCell ref="C28:E29"/>
    <mergeCell ref="C30:E31"/>
    <mergeCell ref="C32:E33"/>
    <mergeCell ref="C34:E35"/>
    <mergeCell ref="AY26:AY27"/>
    <mergeCell ref="AZ14:AZ15"/>
    <mergeCell ref="BA14:BA15"/>
    <mergeCell ref="AV18:AV19"/>
    <mergeCell ref="AW18:AW19"/>
    <mergeCell ref="AX18:AX19"/>
    <mergeCell ref="AY14:AY15"/>
    <mergeCell ref="AY16:AY17"/>
    <mergeCell ref="AY18:AY19"/>
    <mergeCell ref="AX14:AX15"/>
    <mergeCell ref="AZ16:AZ17"/>
    <mergeCell ref="BA16:BA17"/>
    <mergeCell ref="AV16:AV17"/>
    <mergeCell ref="AV14:AV15"/>
    <mergeCell ref="AW14:AW15"/>
    <mergeCell ref="AW16:AW17"/>
    <mergeCell ref="AX16:AX17"/>
    <mergeCell ref="BA18:BA19"/>
    <mergeCell ref="AZ26:AZ27"/>
    <mergeCell ref="BA26:BA27"/>
    <mergeCell ref="BA20:BA21"/>
    <mergeCell ref="BA22:BA23"/>
    <mergeCell ref="BA24:BA25"/>
    <mergeCell ref="AW22:AW23"/>
    <mergeCell ref="AU54:AU55"/>
    <mergeCell ref="AV54:AV55"/>
    <mergeCell ref="AW54:AW55"/>
    <mergeCell ref="AX32:AX33"/>
    <mergeCell ref="AY28:AY29"/>
    <mergeCell ref="AX54:AX55"/>
    <mergeCell ref="AY54:AY55"/>
    <mergeCell ref="AX56:AX57"/>
    <mergeCell ref="AY56:AY57"/>
    <mergeCell ref="AU56:AU57"/>
    <mergeCell ref="AV56:AV57"/>
    <mergeCell ref="AW56:AW57"/>
    <mergeCell ref="AU14:AU15"/>
    <mergeCell ref="AK22:AN23"/>
    <mergeCell ref="AO22:AQ23"/>
    <mergeCell ref="Z24:AA25"/>
    <mergeCell ref="AB24:AC25"/>
    <mergeCell ref="Z14:AA15"/>
    <mergeCell ref="AB14:AC15"/>
    <mergeCell ref="Z18:AA19"/>
    <mergeCell ref="AB18:AC19"/>
    <mergeCell ref="AD18:AE19"/>
    <mergeCell ref="AD24:AE25"/>
    <mergeCell ref="AD22:AE23"/>
    <mergeCell ref="AX22:AX23"/>
    <mergeCell ref="AY22:AY23"/>
    <mergeCell ref="AU24:AU25"/>
    <mergeCell ref="AV24:AV25"/>
    <mergeCell ref="AW24:AW25"/>
    <mergeCell ref="AX24:AX25"/>
    <mergeCell ref="AU16:AU17"/>
    <mergeCell ref="AU18:AU19"/>
    <mergeCell ref="AF18:AG19"/>
    <mergeCell ref="AH18:AJ19"/>
    <mergeCell ref="AK18:AN19"/>
    <mergeCell ref="AO18:AQ19"/>
    <mergeCell ref="AF24:AG25"/>
    <mergeCell ref="AH24:AJ25"/>
    <mergeCell ref="AK24:AN25"/>
    <mergeCell ref="AO24:AQ25"/>
    <mergeCell ref="AF22:AG23"/>
    <mergeCell ref="AH22:AJ23"/>
    <mergeCell ref="AQ1:AR1"/>
    <mergeCell ref="AQ2:AR3"/>
    <mergeCell ref="AH20:AJ21"/>
    <mergeCell ref="AK20:AN21"/>
    <mergeCell ref="AO20:AQ21"/>
    <mergeCell ref="AH14:AJ15"/>
    <mergeCell ref="AK14:AN15"/>
    <mergeCell ref="AO14:AQ15"/>
    <mergeCell ref="AF16:AG17"/>
    <mergeCell ref="AH16:AJ17"/>
    <mergeCell ref="AK16:AN17"/>
    <mergeCell ref="AO16:AQ17"/>
    <mergeCell ref="AD14:AG14"/>
    <mergeCell ref="AD15:AE15"/>
    <mergeCell ref="AH1:AK1"/>
    <mergeCell ref="AL1:AP1"/>
    <mergeCell ref="AH2:AK3"/>
    <mergeCell ref="AL2:AP3"/>
    <mergeCell ref="AF15:AG15"/>
    <mergeCell ref="AD16:AE17"/>
    <mergeCell ref="AD20:AE21"/>
    <mergeCell ref="AF20:AG21"/>
    <mergeCell ref="F20:K21"/>
    <mergeCell ref="L20:P21"/>
    <mergeCell ref="Q20:R21"/>
    <mergeCell ref="F22:K23"/>
    <mergeCell ref="L22:P23"/>
    <mergeCell ref="Q22:R23"/>
    <mergeCell ref="S22:T23"/>
    <mergeCell ref="Z20:AA21"/>
    <mergeCell ref="AB20:AC21"/>
    <mergeCell ref="U20:Y21"/>
    <mergeCell ref="U24:Y25"/>
    <mergeCell ref="AZ18:AZ19"/>
    <mergeCell ref="AZ20:AZ21"/>
    <mergeCell ref="AZ22:AZ23"/>
    <mergeCell ref="AZ24:AZ25"/>
    <mergeCell ref="S20:T21"/>
    <mergeCell ref="C20:E21"/>
    <mergeCell ref="C22:E23"/>
    <mergeCell ref="C24:E25"/>
    <mergeCell ref="Z22:AA23"/>
    <mergeCell ref="U22:Y23"/>
    <mergeCell ref="F24:K25"/>
    <mergeCell ref="L24:P25"/>
    <mergeCell ref="Q24:R25"/>
    <mergeCell ref="S24:T25"/>
    <mergeCell ref="AB22:AC23"/>
    <mergeCell ref="AY24:AY25"/>
    <mergeCell ref="AU20:AU21"/>
    <mergeCell ref="AV20:AV21"/>
    <mergeCell ref="AW20:AW21"/>
    <mergeCell ref="AX20:AX21"/>
    <mergeCell ref="AY20:AY21"/>
    <mergeCell ref="AU22:AU23"/>
    <mergeCell ref="AV22:AV23"/>
    <mergeCell ref="R9:AC10"/>
    <mergeCell ref="C18:E19"/>
    <mergeCell ref="F18:K19"/>
    <mergeCell ref="L18:P19"/>
    <mergeCell ref="Q18:R19"/>
    <mergeCell ref="S18:T19"/>
    <mergeCell ref="U18:Y19"/>
    <mergeCell ref="R12:U13"/>
    <mergeCell ref="V12:Y13"/>
    <mergeCell ref="Z12:AC13"/>
    <mergeCell ref="C14:E15"/>
    <mergeCell ref="F14:K15"/>
    <mergeCell ref="L14:P15"/>
    <mergeCell ref="Q14:R15"/>
    <mergeCell ref="S14:T15"/>
    <mergeCell ref="U14:Y15"/>
    <mergeCell ref="U16:Y17"/>
    <mergeCell ref="S16:T17"/>
    <mergeCell ref="Q16:R17"/>
    <mergeCell ref="L16:P17"/>
    <mergeCell ref="F16:K17"/>
    <mergeCell ref="C16:E17"/>
    <mergeCell ref="Z16:AA17"/>
    <mergeCell ref="AB16:AC17"/>
  </mergeCells>
  <conditionalFormatting sqref="AK16 AK18 AK20 AK22 AK24 AK26 AK28 AK30 AK32 AK34">
    <cfRule type="expression" dxfId="195" priority="55">
      <formula>ISNUMBER(AK16)=FALSE</formula>
    </cfRule>
  </conditionalFormatting>
  <conditionalFormatting sqref="L16:AG17 L20:AG35 U18:AG19">
    <cfRule type="expression" dxfId="194" priority="48">
      <formula>AND(ISBLANK($F16)=FALSE,ISBLANK(L16)=TRUE)</formula>
    </cfRule>
  </conditionalFormatting>
  <conditionalFormatting sqref="L18:T19">
    <cfRule type="expression" dxfId="193" priority="41">
      <formula>AND(ISBLANK($F18)=FALSE,ISBLANK(L18)=TRUE)</formula>
    </cfRule>
  </conditionalFormatting>
  <conditionalFormatting sqref="AQ2:AR3">
    <cfRule type="cellIs" dxfId="192" priority="3" operator="equal">
      <formula>1</formula>
    </cfRule>
    <cfRule type="cellIs" dxfId="191" priority="4" operator="between">
      <formula>0.51</formula>
      <formula>0.99</formula>
    </cfRule>
    <cfRule type="cellIs" dxfId="190" priority="5" operator="lessThanOrEqual">
      <formula>0.5</formula>
    </cfRule>
  </conditionalFormatting>
  <conditionalFormatting sqref="AH2 AL2">
    <cfRule type="expression" dxfId="189" priority="1">
      <formula>PROJSTATUS=PROJSTATELI</formula>
    </cfRule>
    <cfRule type="expression" dxfId="188" priority="2">
      <formula>PROJSTATUS=PROJSTATREVIEW</formula>
    </cfRule>
    <cfRule type="expression" dxfId="187" priority="6">
      <formula>PROJSTATUS=PROJSTATPREAPPROVE</formula>
    </cfRule>
    <cfRule type="expression" dxfId="186" priority="7">
      <formula>PROJSTATUS=PROJSTATSTANDARD</formula>
    </cfRule>
    <cfRule type="expression" dxfId="185" priority="8">
      <formula>PROJSTATUS=PROJSTATEXP</formula>
    </cfRule>
  </conditionalFormatting>
  <dataValidations count="8">
    <dataValidation type="decimal" allowBlank="1" showInputMessage="1" showErrorMessage="1" error="Please enter a numerical value" sqref="Z16 Z32 Q16 Z18 Z34 Q20 Q22 Q24 Q26 Q28 Q30 Q32 Q34 Q18 Z20 Z22 Z24 Z26 Z28 Z30">
      <formula1>0</formula1>
      <formula2>999999</formula2>
    </dataValidation>
    <dataValidation type="decimal" allowBlank="1" showInputMessage="1" showErrorMessage="1" prompt="Enter the kWh use per unit of equipment in one year." sqref="AB16 AB32 S16 AB34 S20 S22 S24 AB18 S26 S28 S30 S32 S34 S18 AB20 AB22 AB24 AB26 AB28 AB30">
      <formula1>0</formula1>
      <formula2>999999999</formula2>
    </dataValidation>
    <dataValidation allowBlank="1" showInputMessage="1" showErrorMessage="1" prompt="Baseline Detail is the equipment currently present that is being replaced._x000a__x000a_For New or Failed Replacement, this is the code-minimum equipment or control strategy that could be installed in lieu of the more efficient option." sqref="L16 L18 L34 L20 L22 L24 L26 L28 L30 L32"/>
    <dataValidation type="list" allowBlank="1" showInputMessage="1" showErrorMessage="1" prompt="Select the project type using the dropdown._x000a__x000a_Select whether you are replacing existing working equipment/controls or purchasing new equipment/replace failed equipment._x000a__x000a_If you want to change this field, delete the data in the &quot;Measure Type&quot; field first." sqref="C16 C18 C34 C20 C22 C24 C26 C28 C30 C32">
      <formula1>IF(ISBLANK(F16),NONPRESCPROGRAM,"")</formula1>
    </dataValidation>
    <dataValidation type="list" allowBlank="1" showInputMessage="1" showErrorMessage="1" prompt="Select the measure type that is closest to the selections in this list. If not listed, select &quot;Others&quot;" sqref="F16:K35">
      <formula1>CMEHVACDESC</formula1>
    </dataValidation>
    <dataValidation type="list" allowBlank="1" showInputMessage="1" showErrorMessage="1" sqref="AW16:AW35">
      <formula1>ENDUSECAT</formula1>
    </dataValidation>
    <dataValidation type="decimal" allowBlank="1" showInputMessage="1" showErrorMessage="1" error="Please enter a numerical value" prompt="NOTE: This is the TOTAL Material Cost of the measure, not a per UNIT basis._x000a__x000a_For installation of failed equipment or new equipment not replacing old, this is the total cost difference between purchasing the baseline equipment vs. what is being installed." sqref="AD16:AE35">
      <formula1>0</formula1>
      <formula2>999999999</formula2>
    </dataValidation>
    <dataValidation type="decimal" allowBlank="1" showInputMessage="1" showErrorMessage="1" error="Please enter a numerical value" prompt="NOTE: This is the TOTAL Labor Cost of the measure, not a per UNIT basis._x000a__x000a_For installation of failed equipment or new equipment not replacing old, this is the total cost difference between installing the baseline equipment vs. what is being installed." sqref="AF16:AG35">
      <formula1>0</formula1>
      <formula2>999999999</formula2>
    </dataValidation>
  </dataValidations>
  <hyperlinks>
    <hyperlink ref="B202" r:id="rId1" display="NIPSCO.Savings@LMCO.com"/>
  </hyperlinks>
  <pageMargins left="0.25" right="0.25" top="0.25" bottom="0.25" header="0.25" footer="0.25"/>
  <pageSetup scale="45" fitToHeight="0" orientation="landscape" r:id="rId2"/>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tabColor theme="4" tint="-0.249977111117893"/>
  </sheetPr>
  <dimension ref="A1:AA100"/>
  <sheetViews>
    <sheetView showRowColHeaders="0" zoomScale="85" zoomScaleNormal="85" workbookViewId="0">
      <selection activeCell="B23" sqref="B23"/>
    </sheetView>
  </sheetViews>
  <sheetFormatPr defaultRowHeight="12.75" x14ac:dyDescent="0.2"/>
  <cols>
    <col min="1" max="1" width="49" style="32" customWidth="1"/>
    <col min="2" max="2" width="18" style="32" customWidth="1"/>
    <col min="3" max="3" width="10.42578125" style="32" customWidth="1"/>
    <col min="4" max="4" width="13.7109375" style="32" customWidth="1"/>
    <col min="5" max="5" width="11.5703125" style="32" customWidth="1"/>
    <col min="6" max="6" width="16.5703125" style="32" customWidth="1"/>
    <col min="7" max="7" width="19.5703125" style="32" customWidth="1"/>
    <col min="8" max="8" width="47.140625" style="32" customWidth="1"/>
    <col min="9" max="9" width="24.140625" style="32" bestFit="1" customWidth="1"/>
    <col min="10" max="11" width="9.140625" style="32"/>
    <col min="12" max="12" width="14.5703125" style="34" customWidth="1"/>
    <col min="13" max="13" width="14.28515625" style="34" customWidth="1"/>
    <col min="14" max="14" width="6.28515625" style="34" customWidth="1"/>
    <col min="15" max="15" width="24" style="34" customWidth="1"/>
    <col min="16" max="16" width="20.85546875" style="34" customWidth="1"/>
    <col min="17" max="17" width="18" style="32" customWidth="1"/>
    <col min="18" max="18" width="9.140625" style="34"/>
    <col min="19" max="20" width="49" style="32" bestFit="1" customWidth="1"/>
    <col min="21" max="21" width="21.5703125" style="32" bestFit="1" customWidth="1"/>
    <col min="22" max="22" width="9.140625" style="32"/>
    <col min="23" max="23" width="21.42578125" style="32" customWidth="1"/>
    <col min="24" max="24" width="8" style="32" customWidth="1"/>
    <col min="25" max="25" width="30.42578125" style="32" customWidth="1"/>
    <col min="26" max="26" width="27.42578125" style="32" customWidth="1"/>
    <col min="27" max="16384" width="9.140625" style="32"/>
  </cols>
  <sheetData>
    <row r="1" spans="1:27" s="30" customFormat="1" ht="27" customHeight="1" x14ac:dyDescent="0.2">
      <c r="A1" s="30" t="s">
        <v>158</v>
      </c>
      <c r="B1" s="30" t="s">
        <v>159</v>
      </c>
      <c r="C1" s="30" t="s">
        <v>0</v>
      </c>
      <c r="D1" s="30" t="s">
        <v>160</v>
      </c>
      <c r="E1" s="30" t="s">
        <v>161</v>
      </c>
      <c r="F1" s="30" t="s">
        <v>162</v>
      </c>
      <c r="G1" s="30" t="s">
        <v>163</v>
      </c>
      <c r="H1" s="30" t="s">
        <v>164</v>
      </c>
      <c r="I1" s="30" t="s">
        <v>165</v>
      </c>
      <c r="J1" s="30" t="s">
        <v>166</v>
      </c>
      <c r="K1" s="30" t="s">
        <v>167</v>
      </c>
      <c r="L1" s="31" t="s">
        <v>168</v>
      </c>
      <c r="M1" s="31" t="s">
        <v>169</v>
      </c>
      <c r="N1" s="31" t="s">
        <v>170</v>
      </c>
      <c r="O1" s="31" t="s">
        <v>171</v>
      </c>
      <c r="P1" s="31" t="s">
        <v>172</v>
      </c>
      <c r="Q1" s="30" t="s">
        <v>173</v>
      </c>
      <c r="R1" s="31" t="s">
        <v>174</v>
      </c>
      <c r="S1" s="30" t="s">
        <v>175</v>
      </c>
      <c r="T1" s="30" t="s">
        <v>176</v>
      </c>
      <c r="U1" s="30" t="s">
        <v>177</v>
      </c>
      <c r="V1" s="46" t="s">
        <v>202</v>
      </c>
      <c r="W1" s="46" t="s">
        <v>203</v>
      </c>
      <c r="X1" s="46" t="s">
        <v>206</v>
      </c>
      <c r="Y1" s="46" t="s">
        <v>204</v>
      </c>
      <c r="Z1" s="46" t="s">
        <v>205</v>
      </c>
      <c r="AA1" s="46" t="s">
        <v>207</v>
      </c>
    </row>
    <row r="2" spans="1:27" x14ac:dyDescent="0.2">
      <c r="L2" s="33"/>
      <c r="O2" s="35"/>
      <c r="P2" s="35"/>
      <c r="Q2" s="36"/>
      <c r="V2" s="45"/>
      <c r="W2" s="45"/>
      <c r="X2" s="45"/>
      <c r="Y2" s="45"/>
      <c r="Z2" s="45"/>
      <c r="AA2" s="45"/>
    </row>
    <row r="3" spans="1:27" x14ac:dyDescent="0.2">
      <c r="L3" s="33"/>
      <c r="O3" s="35"/>
      <c r="P3" s="35"/>
      <c r="Q3" s="36"/>
      <c r="V3" s="45"/>
      <c r="W3" s="45"/>
      <c r="X3" s="45"/>
      <c r="Y3" s="45"/>
      <c r="Z3" s="45"/>
      <c r="AA3" s="45"/>
    </row>
    <row r="4" spans="1:27" x14ac:dyDescent="0.2">
      <c r="L4" s="33"/>
      <c r="O4" s="35"/>
      <c r="P4" s="35"/>
      <c r="Q4" s="36"/>
      <c r="V4" s="45"/>
      <c r="W4" s="45"/>
      <c r="X4" s="45"/>
      <c r="Y4" s="45"/>
      <c r="Z4" s="45"/>
      <c r="AA4" s="45"/>
    </row>
    <row r="5" spans="1:27" x14ac:dyDescent="0.2">
      <c r="L5" s="33"/>
      <c r="O5" s="35"/>
      <c r="P5" s="35"/>
      <c r="Q5" s="36"/>
      <c r="V5" s="45"/>
      <c r="W5" s="45"/>
      <c r="X5" s="45"/>
      <c r="Y5" s="45"/>
      <c r="Z5" s="45"/>
      <c r="AA5" s="45"/>
    </row>
    <row r="6" spans="1:27" x14ac:dyDescent="0.2">
      <c r="L6" s="33"/>
      <c r="O6" s="35"/>
      <c r="P6" s="35"/>
      <c r="Q6" s="36"/>
      <c r="V6" s="45"/>
      <c r="W6" s="45"/>
      <c r="X6" s="45"/>
      <c r="Y6" s="45"/>
      <c r="Z6" s="45"/>
      <c r="AA6" s="45"/>
    </row>
    <row r="7" spans="1:27" x14ac:dyDescent="0.2">
      <c r="L7" s="33"/>
      <c r="O7" s="35"/>
      <c r="P7" s="35"/>
      <c r="Q7" s="36"/>
      <c r="V7" s="45"/>
      <c r="W7" s="45"/>
      <c r="X7" s="45"/>
      <c r="Y7" s="45"/>
      <c r="Z7" s="45"/>
      <c r="AA7" s="45"/>
    </row>
    <row r="8" spans="1:27" x14ac:dyDescent="0.2">
      <c r="L8" s="33"/>
      <c r="O8" s="35"/>
      <c r="P8" s="35"/>
      <c r="Q8" s="36"/>
      <c r="V8" s="45"/>
      <c r="W8" s="45"/>
      <c r="X8" s="45"/>
      <c r="Y8" s="45"/>
      <c r="Z8" s="45"/>
      <c r="AA8" s="45"/>
    </row>
    <row r="9" spans="1:27" x14ac:dyDescent="0.2">
      <c r="L9" s="33"/>
      <c r="O9" s="35"/>
      <c r="P9" s="35"/>
      <c r="Q9" s="36"/>
      <c r="V9" s="45"/>
      <c r="W9" s="45"/>
      <c r="X9" s="45"/>
      <c r="Y9" s="45"/>
      <c r="Z9" s="45"/>
      <c r="AA9" s="45"/>
    </row>
    <row r="10" spans="1:27" x14ac:dyDescent="0.2">
      <c r="L10" s="33"/>
      <c r="O10" s="35"/>
      <c r="P10" s="35"/>
      <c r="Q10" s="36"/>
      <c r="V10" s="45"/>
      <c r="W10" s="45"/>
      <c r="X10" s="45"/>
      <c r="Y10" s="45"/>
      <c r="Z10" s="45"/>
      <c r="AA10" s="45"/>
    </row>
    <row r="11" spans="1:27" x14ac:dyDescent="0.2">
      <c r="L11" s="33"/>
      <c r="O11" s="35"/>
      <c r="P11" s="35"/>
      <c r="Q11" s="36"/>
      <c r="V11" s="45"/>
      <c r="W11" s="45"/>
      <c r="X11" s="45"/>
      <c r="Y11" s="45"/>
      <c r="Z11" s="45"/>
      <c r="AA11" s="45"/>
    </row>
    <row r="12" spans="1:27" x14ac:dyDescent="0.2">
      <c r="L12" s="33"/>
      <c r="O12" s="35"/>
      <c r="P12" s="35"/>
      <c r="Q12" s="36"/>
      <c r="V12" s="45"/>
      <c r="W12" s="45"/>
      <c r="X12" s="45"/>
      <c r="Y12" s="45"/>
      <c r="Z12" s="45"/>
      <c r="AA12" s="45"/>
    </row>
    <row r="13" spans="1:27" x14ac:dyDescent="0.2">
      <c r="L13" s="33"/>
      <c r="O13" s="35"/>
      <c r="P13" s="35"/>
      <c r="Q13" s="36"/>
      <c r="V13" s="45"/>
      <c r="W13" s="45"/>
      <c r="X13" s="45"/>
      <c r="Y13" s="45"/>
      <c r="Z13" s="45"/>
      <c r="AA13" s="45"/>
    </row>
    <row r="14" spans="1:27" x14ac:dyDescent="0.2">
      <c r="L14" s="33"/>
      <c r="O14" s="35"/>
      <c r="P14" s="35"/>
      <c r="Q14" s="36"/>
      <c r="V14" s="45"/>
      <c r="W14" s="45"/>
      <c r="X14" s="45"/>
      <c r="Y14" s="45"/>
      <c r="Z14" s="45"/>
      <c r="AA14" s="45"/>
    </row>
    <row r="15" spans="1:27" x14ac:dyDescent="0.2">
      <c r="L15" s="33"/>
      <c r="O15" s="35"/>
      <c r="P15" s="35"/>
      <c r="Q15" s="36"/>
      <c r="V15" s="45"/>
      <c r="W15" s="45"/>
      <c r="X15" s="45"/>
      <c r="Y15" s="45"/>
      <c r="Z15" s="45"/>
      <c r="AA15" s="45"/>
    </row>
    <row r="16" spans="1:27" x14ac:dyDescent="0.2">
      <c r="L16" s="33"/>
      <c r="O16" s="35"/>
      <c r="P16" s="35"/>
      <c r="Q16" s="36"/>
      <c r="V16" s="45"/>
      <c r="W16" s="45"/>
      <c r="X16" s="45"/>
      <c r="Y16" s="45"/>
      <c r="Z16" s="45"/>
      <c r="AA16" s="45"/>
    </row>
    <row r="17" spans="12:27" x14ac:dyDescent="0.2">
      <c r="L17" s="33"/>
      <c r="O17" s="35"/>
      <c r="P17" s="35"/>
      <c r="Q17" s="36"/>
      <c r="V17" s="45"/>
      <c r="W17" s="45"/>
      <c r="X17" s="45"/>
      <c r="Y17" s="45"/>
      <c r="Z17" s="45"/>
      <c r="AA17" s="45"/>
    </row>
    <row r="18" spans="12:27" x14ac:dyDescent="0.2">
      <c r="L18" s="33"/>
      <c r="O18" s="35"/>
      <c r="P18" s="35"/>
      <c r="Q18" s="36"/>
      <c r="V18" s="45"/>
      <c r="W18" s="45"/>
      <c r="X18" s="45"/>
      <c r="Y18" s="45"/>
      <c r="Z18" s="45"/>
      <c r="AA18" s="45"/>
    </row>
    <row r="19" spans="12:27" x14ac:dyDescent="0.2">
      <c r="L19" s="33"/>
      <c r="O19" s="35"/>
      <c r="P19" s="35"/>
      <c r="Q19" s="36"/>
      <c r="V19" s="45"/>
      <c r="W19" s="45"/>
      <c r="X19" s="45"/>
      <c r="Y19" s="45"/>
      <c r="Z19" s="45"/>
      <c r="AA19" s="45"/>
    </row>
    <row r="20" spans="12:27" x14ac:dyDescent="0.2">
      <c r="L20" s="33"/>
      <c r="O20" s="35"/>
      <c r="P20" s="35"/>
      <c r="Q20" s="36"/>
      <c r="V20" s="45"/>
      <c r="W20" s="45"/>
      <c r="X20" s="45"/>
      <c r="Y20" s="45"/>
      <c r="Z20" s="45"/>
      <c r="AA20" s="45"/>
    </row>
    <row r="21" spans="12:27" x14ac:dyDescent="0.2">
      <c r="L21" s="33"/>
      <c r="O21" s="35"/>
      <c r="P21" s="35"/>
      <c r="Q21" s="36"/>
      <c r="V21" s="45"/>
      <c r="W21" s="45"/>
      <c r="X21" s="45"/>
      <c r="Y21" s="45"/>
      <c r="Z21" s="45"/>
      <c r="AA21" s="45"/>
    </row>
    <row r="22" spans="12:27" x14ac:dyDescent="0.2">
      <c r="L22" s="33"/>
      <c r="O22" s="35"/>
      <c r="P22" s="35"/>
      <c r="Q22" s="36"/>
      <c r="V22" s="45"/>
      <c r="W22" s="45"/>
      <c r="X22" s="45"/>
      <c r="Y22" s="45"/>
      <c r="Z22" s="45"/>
      <c r="AA22" s="45"/>
    </row>
    <row r="23" spans="12:27" x14ac:dyDescent="0.2">
      <c r="L23" s="33"/>
      <c r="O23" s="35"/>
      <c r="P23" s="35"/>
      <c r="Q23" s="36"/>
      <c r="V23" s="45"/>
      <c r="W23" s="45"/>
      <c r="X23" s="45"/>
      <c r="Y23" s="45"/>
      <c r="Z23" s="45"/>
      <c r="AA23" s="45"/>
    </row>
    <row r="24" spans="12:27" x14ac:dyDescent="0.2">
      <c r="L24" s="33"/>
      <c r="O24" s="35"/>
      <c r="P24" s="35"/>
      <c r="Q24" s="36"/>
      <c r="V24" s="45"/>
      <c r="W24" s="45"/>
      <c r="X24" s="45"/>
      <c r="Y24" s="45"/>
      <c r="Z24" s="45"/>
      <c r="AA24" s="45"/>
    </row>
    <row r="25" spans="12:27" x14ac:dyDescent="0.2">
      <c r="L25" s="33"/>
      <c r="O25" s="35"/>
      <c r="P25" s="35"/>
      <c r="Q25" s="36"/>
      <c r="V25" s="45"/>
      <c r="W25" s="45"/>
      <c r="X25" s="45"/>
      <c r="Y25" s="45"/>
      <c r="Z25" s="45"/>
      <c r="AA25" s="45"/>
    </row>
    <row r="26" spans="12:27" x14ac:dyDescent="0.2">
      <c r="L26" s="33"/>
      <c r="O26" s="35"/>
      <c r="P26" s="35"/>
      <c r="Q26" s="36"/>
      <c r="V26" s="45"/>
      <c r="W26" s="45"/>
      <c r="X26" s="45"/>
      <c r="Y26" s="45"/>
      <c r="Z26" s="45"/>
      <c r="AA26" s="45"/>
    </row>
    <row r="27" spans="12:27" x14ac:dyDescent="0.2">
      <c r="L27" s="33"/>
      <c r="O27" s="35"/>
      <c r="P27" s="35"/>
      <c r="Q27" s="36"/>
      <c r="V27" s="45"/>
      <c r="W27" s="45"/>
      <c r="X27" s="45"/>
      <c r="Y27" s="45"/>
      <c r="Z27" s="45"/>
      <c r="AA27" s="45"/>
    </row>
    <row r="28" spans="12:27" x14ac:dyDescent="0.2">
      <c r="L28" s="33"/>
      <c r="O28" s="35"/>
      <c r="P28" s="35"/>
      <c r="Q28" s="36"/>
      <c r="V28" s="45"/>
      <c r="W28" s="45"/>
      <c r="X28" s="45"/>
      <c r="Y28" s="45"/>
      <c r="Z28" s="45"/>
      <c r="AA28" s="45"/>
    </row>
    <row r="29" spans="12:27" x14ac:dyDescent="0.2">
      <c r="L29" s="33"/>
      <c r="O29" s="35"/>
      <c r="P29" s="35"/>
      <c r="Q29" s="36"/>
      <c r="V29" s="45"/>
      <c r="W29" s="45"/>
      <c r="X29" s="45"/>
      <c r="Y29" s="45"/>
      <c r="Z29" s="45"/>
      <c r="AA29" s="45"/>
    </row>
    <row r="30" spans="12:27" x14ac:dyDescent="0.2">
      <c r="L30" s="33"/>
      <c r="O30" s="35"/>
      <c r="P30" s="35"/>
      <c r="Q30" s="36"/>
      <c r="V30" s="45"/>
      <c r="W30" s="45"/>
      <c r="X30" s="45"/>
      <c r="Y30" s="45"/>
      <c r="Z30" s="45"/>
      <c r="AA30" s="45"/>
    </row>
    <row r="31" spans="12:27" x14ac:dyDescent="0.2">
      <c r="L31" s="33"/>
      <c r="O31" s="35"/>
      <c r="P31" s="35"/>
      <c r="Q31" s="36"/>
    </row>
    <row r="32" spans="12:27" x14ac:dyDescent="0.2">
      <c r="L32" s="33"/>
      <c r="O32" s="35"/>
      <c r="P32" s="35"/>
      <c r="Q32" s="36"/>
    </row>
    <row r="33" spans="1:27" x14ac:dyDescent="0.2">
      <c r="L33" s="33"/>
      <c r="O33" s="35"/>
      <c r="P33" s="35"/>
      <c r="Q33" s="36"/>
    </row>
    <row r="34" spans="1:27" x14ac:dyDescent="0.2">
      <c r="L34" s="33"/>
      <c r="O34" s="35"/>
      <c r="P34" s="35"/>
      <c r="Q34" s="36"/>
    </row>
    <row r="35" spans="1:27" x14ac:dyDescent="0.2">
      <c r="L35" s="33"/>
      <c r="O35" s="35"/>
      <c r="P35" s="35"/>
      <c r="Q35" s="36"/>
    </row>
    <row r="36" spans="1:27" ht="25.5" x14ac:dyDescent="0.2">
      <c r="A36" s="30" t="s">
        <v>158</v>
      </c>
      <c r="B36" s="30" t="s">
        <v>159</v>
      </c>
      <c r="C36" s="30" t="s">
        <v>0</v>
      </c>
      <c r="D36" s="30" t="s">
        <v>160</v>
      </c>
      <c r="E36" s="30" t="s">
        <v>161</v>
      </c>
      <c r="F36" s="30" t="s">
        <v>162</v>
      </c>
      <c r="G36" s="30" t="s">
        <v>163</v>
      </c>
      <c r="H36" s="30" t="s">
        <v>164</v>
      </c>
      <c r="I36" s="30" t="s">
        <v>165</v>
      </c>
      <c r="J36" s="30" t="s">
        <v>166</v>
      </c>
      <c r="K36" s="30" t="s">
        <v>167</v>
      </c>
      <c r="L36" s="31" t="s">
        <v>168</v>
      </c>
      <c r="M36" s="31" t="s">
        <v>169</v>
      </c>
      <c r="N36" s="31" t="s">
        <v>170</v>
      </c>
      <c r="O36" s="31" t="s">
        <v>171</v>
      </c>
      <c r="P36" s="31" t="s">
        <v>172</v>
      </c>
      <c r="Q36" s="30" t="s">
        <v>173</v>
      </c>
      <c r="R36" s="31" t="s">
        <v>174</v>
      </c>
      <c r="S36" s="30" t="s">
        <v>175</v>
      </c>
      <c r="T36" s="30" t="s">
        <v>176</v>
      </c>
      <c r="U36" s="30" t="s">
        <v>177</v>
      </c>
      <c r="V36" s="46" t="s">
        <v>202</v>
      </c>
      <c r="W36" s="46" t="s">
        <v>203</v>
      </c>
      <c r="X36" s="46" t="s">
        <v>206</v>
      </c>
      <c r="Y36" s="46" t="s">
        <v>204</v>
      </c>
      <c r="Z36" s="46" t="s">
        <v>205</v>
      </c>
      <c r="AA36" s="46" t="s">
        <v>207</v>
      </c>
    </row>
    <row r="37" spans="1:27" x14ac:dyDescent="0.2">
      <c r="L37" s="33"/>
      <c r="O37" s="35"/>
      <c r="P37" s="35"/>
      <c r="Q37" s="36"/>
      <c r="V37" s="45"/>
      <c r="W37" s="45"/>
      <c r="X37" s="45"/>
      <c r="Y37" s="45"/>
      <c r="Z37" s="45"/>
      <c r="AA37" s="45"/>
    </row>
    <row r="38" spans="1:27" x14ac:dyDescent="0.2">
      <c r="L38" s="33"/>
      <c r="O38" s="35"/>
      <c r="P38" s="35"/>
      <c r="Q38" s="36"/>
      <c r="V38" s="45"/>
      <c r="W38" s="45"/>
      <c r="X38" s="45"/>
      <c r="Y38" s="78"/>
      <c r="Z38" s="78"/>
      <c r="AA38" s="45"/>
    </row>
    <row r="39" spans="1:27" x14ac:dyDescent="0.2">
      <c r="L39" s="33"/>
      <c r="O39" s="35"/>
      <c r="P39" s="35"/>
      <c r="Q39" s="36"/>
      <c r="V39" s="45"/>
      <c r="W39" s="45"/>
      <c r="X39" s="45"/>
      <c r="Y39" s="45"/>
      <c r="Z39" s="45"/>
      <c r="AA39" s="45"/>
    </row>
    <row r="40" spans="1:27" x14ac:dyDescent="0.2">
      <c r="L40" s="33"/>
      <c r="O40" s="35"/>
      <c r="P40" s="35"/>
      <c r="Q40" s="36"/>
      <c r="V40" s="45"/>
      <c r="W40" s="45"/>
      <c r="X40" s="45"/>
      <c r="Y40" s="45"/>
      <c r="Z40" s="45"/>
      <c r="AA40" s="45"/>
    </row>
    <row r="41" spans="1:27" x14ac:dyDescent="0.2">
      <c r="L41" s="33"/>
      <c r="O41" s="35"/>
      <c r="P41" s="35"/>
      <c r="Q41" s="36"/>
      <c r="V41" s="45"/>
      <c r="W41" s="45"/>
      <c r="X41" s="45"/>
      <c r="Y41" s="45"/>
      <c r="Z41" s="45"/>
      <c r="AA41" s="45"/>
    </row>
    <row r="42" spans="1:27" x14ac:dyDescent="0.2">
      <c r="L42" s="33"/>
      <c r="O42" s="35"/>
      <c r="P42" s="35"/>
      <c r="Q42" s="36"/>
      <c r="V42" s="45"/>
      <c r="W42" s="45"/>
      <c r="X42" s="45"/>
      <c r="Y42" s="45"/>
      <c r="Z42" s="45"/>
      <c r="AA42" s="45"/>
    </row>
    <row r="43" spans="1:27" x14ac:dyDescent="0.2">
      <c r="L43" s="33"/>
      <c r="O43" s="35"/>
      <c r="P43" s="35"/>
      <c r="Q43" s="36"/>
      <c r="V43" s="45"/>
      <c r="W43" s="45"/>
      <c r="X43" s="45"/>
      <c r="Y43" s="45"/>
      <c r="Z43" s="45"/>
      <c r="AA43" s="45"/>
    </row>
    <row r="44" spans="1:27" x14ac:dyDescent="0.2">
      <c r="L44" s="33"/>
      <c r="O44" s="35"/>
      <c r="P44" s="35"/>
      <c r="Q44" s="36"/>
      <c r="V44" s="45"/>
      <c r="W44" s="45"/>
      <c r="X44" s="45"/>
      <c r="Y44" s="45"/>
      <c r="Z44" s="45"/>
      <c r="AA44" s="45"/>
    </row>
    <row r="45" spans="1:27" x14ac:dyDescent="0.2">
      <c r="L45" s="33"/>
      <c r="O45" s="35"/>
      <c r="P45" s="35"/>
      <c r="Q45" s="36"/>
      <c r="V45" s="45"/>
      <c r="W45" s="45"/>
      <c r="X45" s="45"/>
      <c r="Y45" s="45"/>
      <c r="Z45" s="45"/>
      <c r="AA45" s="45"/>
    </row>
    <row r="46" spans="1:27" x14ac:dyDescent="0.2">
      <c r="L46" s="33"/>
      <c r="O46" s="35"/>
      <c r="P46" s="35"/>
      <c r="Q46" s="36"/>
      <c r="V46" s="45"/>
      <c r="W46" s="45"/>
      <c r="X46" s="45"/>
      <c r="Y46" s="45"/>
      <c r="Z46" s="45"/>
      <c r="AA46" s="45"/>
    </row>
    <row r="47" spans="1:27" x14ac:dyDescent="0.2">
      <c r="L47" s="33"/>
      <c r="O47" s="35"/>
      <c r="P47" s="35"/>
      <c r="Q47" s="36"/>
      <c r="V47" s="45"/>
      <c r="W47" s="45"/>
      <c r="X47" s="45"/>
      <c r="Y47" s="45"/>
      <c r="Z47" s="45"/>
      <c r="AA47" s="45"/>
    </row>
    <row r="48" spans="1:27" x14ac:dyDescent="0.2">
      <c r="L48" s="33"/>
      <c r="O48" s="35"/>
      <c r="P48" s="35"/>
      <c r="Q48" s="36"/>
      <c r="V48" s="45"/>
      <c r="W48" s="45"/>
      <c r="X48" s="45"/>
      <c r="Y48" s="45"/>
      <c r="Z48" s="45"/>
      <c r="AA48" s="45"/>
    </row>
    <row r="49" spans="12:27" x14ac:dyDescent="0.2">
      <c r="L49" s="33"/>
      <c r="O49" s="35"/>
      <c r="P49" s="35"/>
      <c r="Q49" s="36"/>
      <c r="V49" s="45"/>
      <c r="W49" s="45"/>
      <c r="X49" s="45"/>
      <c r="Y49" s="45"/>
      <c r="Z49" s="45"/>
      <c r="AA49" s="45"/>
    </row>
    <row r="50" spans="12:27" x14ac:dyDescent="0.2">
      <c r="L50" s="33"/>
      <c r="O50" s="35"/>
      <c r="P50" s="35"/>
      <c r="Q50" s="36"/>
      <c r="V50" s="45"/>
      <c r="W50" s="45"/>
      <c r="X50" s="45"/>
      <c r="Y50" s="45"/>
      <c r="Z50" s="45"/>
      <c r="AA50" s="45"/>
    </row>
    <row r="51" spans="12:27" x14ac:dyDescent="0.2">
      <c r="L51" s="33"/>
      <c r="O51" s="35"/>
      <c r="P51" s="35"/>
      <c r="Q51" s="36"/>
      <c r="V51" s="45"/>
      <c r="W51" s="45"/>
      <c r="X51" s="45"/>
      <c r="Y51" s="45"/>
      <c r="Z51" s="45"/>
      <c r="AA51" s="45"/>
    </row>
    <row r="52" spans="12:27" x14ac:dyDescent="0.2">
      <c r="L52" s="33"/>
      <c r="O52" s="35"/>
      <c r="P52" s="35"/>
      <c r="Q52" s="36"/>
      <c r="V52" s="45"/>
      <c r="W52" s="45"/>
      <c r="X52" s="45"/>
      <c r="Y52" s="45"/>
      <c r="Z52" s="45"/>
      <c r="AA52" s="45"/>
    </row>
    <row r="53" spans="12:27" x14ac:dyDescent="0.2">
      <c r="L53" s="33"/>
      <c r="O53" s="35"/>
      <c r="P53" s="35"/>
      <c r="Q53" s="36"/>
      <c r="V53" s="45"/>
      <c r="W53" s="45"/>
      <c r="X53" s="45"/>
      <c r="Y53" s="45"/>
      <c r="Z53" s="45"/>
      <c r="AA53" s="45"/>
    </row>
    <row r="54" spans="12:27" x14ac:dyDescent="0.2">
      <c r="L54" s="33"/>
      <c r="O54" s="35"/>
      <c r="P54" s="35"/>
      <c r="Q54" s="36"/>
      <c r="V54" s="45"/>
      <c r="W54" s="45"/>
      <c r="X54" s="45"/>
      <c r="Y54" s="45"/>
      <c r="Z54" s="45"/>
      <c r="AA54" s="45"/>
    </row>
    <row r="55" spans="12:27" x14ac:dyDescent="0.2">
      <c r="L55" s="33"/>
      <c r="O55" s="35"/>
      <c r="P55" s="35"/>
      <c r="Q55" s="36"/>
      <c r="V55" s="45"/>
      <c r="W55" s="45"/>
      <c r="X55" s="45"/>
      <c r="Y55" s="45"/>
      <c r="Z55" s="45"/>
      <c r="AA55" s="45"/>
    </row>
    <row r="56" spans="12:27" x14ac:dyDescent="0.2">
      <c r="L56" s="33"/>
      <c r="O56" s="35"/>
      <c r="P56" s="35"/>
      <c r="Q56" s="36"/>
      <c r="V56" s="45"/>
      <c r="W56" s="45"/>
      <c r="X56" s="45"/>
      <c r="Y56" s="45"/>
      <c r="Z56" s="45"/>
      <c r="AA56" s="45"/>
    </row>
    <row r="57" spans="12:27" x14ac:dyDescent="0.2">
      <c r="L57" s="33"/>
      <c r="O57" s="35"/>
      <c r="P57" s="35"/>
      <c r="Q57" s="36"/>
      <c r="V57" s="45"/>
      <c r="W57" s="45"/>
      <c r="X57" s="45"/>
      <c r="Y57" s="45"/>
      <c r="Z57" s="45"/>
      <c r="AA57" s="45"/>
    </row>
    <row r="58" spans="12:27" x14ac:dyDescent="0.2">
      <c r="L58" s="33"/>
      <c r="O58" s="35"/>
      <c r="P58" s="35"/>
      <c r="Q58" s="36"/>
      <c r="V58" s="45"/>
      <c r="W58" s="45"/>
      <c r="X58" s="45"/>
      <c r="Y58" s="45"/>
      <c r="Z58" s="45"/>
      <c r="AA58" s="45"/>
    </row>
    <row r="59" spans="12:27" x14ac:dyDescent="0.2">
      <c r="L59" s="33"/>
      <c r="O59" s="35"/>
      <c r="P59" s="35"/>
      <c r="Q59" s="36"/>
      <c r="V59" s="45"/>
      <c r="W59" s="45"/>
      <c r="X59" s="45"/>
      <c r="Y59" s="45"/>
      <c r="Z59" s="45"/>
      <c r="AA59" s="45"/>
    </row>
    <row r="60" spans="12:27" x14ac:dyDescent="0.2">
      <c r="L60" s="33"/>
      <c r="O60" s="35"/>
      <c r="P60" s="35"/>
      <c r="Q60" s="36"/>
      <c r="V60" s="45"/>
      <c r="W60" s="45"/>
      <c r="X60" s="45"/>
      <c r="Y60" s="45"/>
      <c r="Z60" s="45"/>
      <c r="AA60" s="45"/>
    </row>
    <row r="61" spans="12:27" x14ac:dyDescent="0.2">
      <c r="L61" s="33"/>
      <c r="O61" s="35"/>
      <c r="P61" s="35"/>
      <c r="Q61" s="36"/>
      <c r="V61" s="45"/>
      <c r="W61" s="45"/>
      <c r="X61" s="45"/>
      <c r="Y61" s="45"/>
      <c r="Z61" s="45"/>
      <c r="AA61" s="45"/>
    </row>
    <row r="62" spans="12:27" x14ac:dyDescent="0.2">
      <c r="L62" s="33"/>
      <c r="O62" s="35"/>
      <c r="P62" s="35"/>
      <c r="Q62" s="36"/>
      <c r="V62" s="45"/>
      <c r="W62" s="45"/>
      <c r="X62" s="45"/>
      <c r="Y62" s="45"/>
      <c r="Z62" s="45"/>
      <c r="AA62" s="45"/>
    </row>
    <row r="63" spans="12:27" x14ac:dyDescent="0.2">
      <c r="L63" s="33"/>
      <c r="O63" s="35"/>
      <c r="P63" s="35"/>
      <c r="Q63" s="36"/>
    </row>
    <row r="64" spans="12:27" x14ac:dyDescent="0.2">
      <c r="L64" s="33"/>
      <c r="O64" s="35"/>
      <c r="P64" s="35"/>
      <c r="Q64" s="36"/>
    </row>
    <row r="65" spans="1:27" x14ac:dyDescent="0.2">
      <c r="L65" s="33"/>
      <c r="O65" s="35"/>
      <c r="P65" s="35"/>
      <c r="Q65" s="36"/>
    </row>
    <row r="66" spans="1:27" x14ac:dyDescent="0.2">
      <c r="L66" s="33"/>
      <c r="O66" s="35"/>
      <c r="P66" s="35"/>
      <c r="Q66" s="36"/>
    </row>
    <row r="67" spans="1:27" x14ac:dyDescent="0.2">
      <c r="L67" s="33"/>
      <c r="O67" s="35"/>
      <c r="P67" s="35"/>
      <c r="Q67" s="36"/>
    </row>
    <row r="68" spans="1:27" x14ac:dyDescent="0.2">
      <c r="L68" s="33"/>
      <c r="O68" s="35"/>
      <c r="P68" s="35"/>
      <c r="Q68" s="36"/>
    </row>
    <row r="69" spans="1:27" x14ac:dyDescent="0.2">
      <c r="L69" s="33"/>
      <c r="O69" s="35"/>
      <c r="P69" s="35"/>
      <c r="Q69" s="36"/>
    </row>
    <row r="70" spans="1:27" x14ac:dyDescent="0.2">
      <c r="L70" s="33"/>
      <c r="O70" s="35"/>
      <c r="P70" s="35"/>
      <c r="Q70" s="36"/>
    </row>
    <row r="71" spans="1:27" x14ac:dyDescent="0.2">
      <c r="L71" s="33"/>
      <c r="O71" s="35"/>
      <c r="P71" s="35"/>
      <c r="Q71" s="36"/>
    </row>
    <row r="72" spans="1:27" x14ac:dyDescent="0.2">
      <c r="L72" s="33"/>
      <c r="O72" s="35"/>
      <c r="P72" s="35"/>
      <c r="Q72" s="36"/>
    </row>
    <row r="73" spans="1:27" ht="25.5" x14ac:dyDescent="0.2">
      <c r="A73" s="30" t="s">
        <v>158</v>
      </c>
      <c r="B73" s="30" t="s">
        <v>159</v>
      </c>
      <c r="C73" s="30" t="s">
        <v>0</v>
      </c>
      <c r="D73" s="30" t="s">
        <v>160</v>
      </c>
      <c r="E73" s="30" t="s">
        <v>161</v>
      </c>
      <c r="F73" s="30" t="s">
        <v>162</v>
      </c>
      <c r="G73" s="30" t="s">
        <v>163</v>
      </c>
      <c r="H73" s="30" t="s">
        <v>164</v>
      </c>
      <c r="I73" s="30" t="s">
        <v>165</v>
      </c>
      <c r="J73" s="30" t="s">
        <v>166</v>
      </c>
      <c r="K73" s="30" t="s">
        <v>167</v>
      </c>
      <c r="L73" s="31" t="s">
        <v>168</v>
      </c>
      <c r="M73" s="31" t="s">
        <v>169</v>
      </c>
      <c r="N73" s="31" t="s">
        <v>170</v>
      </c>
      <c r="O73" s="31" t="s">
        <v>196</v>
      </c>
      <c r="P73" s="34" t="s">
        <v>197</v>
      </c>
      <c r="Q73" s="30" t="s">
        <v>173</v>
      </c>
      <c r="R73" s="31" t="s">
        <v>174</v>
      </c>
      <c r="S73" s="30" t="s">
        <v>175</v>
      </c>
      <c r="T73" s="30" t="s">
        <v>176</v>
      </c>
      <c r="U73" s="30" t="s">
        <v>177</v>
      </c>
      <c r="V73" s="46" t="s">
        <v>202</v>
      </c>
      <c r="W73" s="46" t="s">
        <v>203</v>
      </c>
      <c r="X73" s="46" t="s">
        <v>206</v>
      </c>
      <c r="Y73" s="46" t="s">
        <v>204</v>
      </c>
      <c r="Z73" s="46" t="s">
        <v>205</v>
      </c>
      <c r="AA73" s="46" t="s">
        <v>207</v>
      </c>
    </row>
    <row r="74" spans="1:27" x14ac:dyDescent="0.2">
      <c r="A74" s="45"/>
      <c r="B74" s="45"/>
      <c r="C74" s="45"/>
      <c r="D74" s="45"/>
      <c r="E74" s="45"/>
      <c r="F74" s="45"/>
      <c r="G74" s="45"/>
      <c r="H74" s="45"/>
      <c r="I74" s="45"/>
      <c r="J74" s="45"/>
      <c r="K74" s="45"/>
      <c r="L74" s="180"/>
      <c r="M74" s="105"/>
      <c r="N74" s="105"/>
      <c r="O74" s="106"/>
      <c r="P74" s="105"/>
      <c r="Q74" s="107"/>
      <c r="R74" s="105"/>
      <c r="S74" s="45"/>
      <c r="T74" s="45"/>
      <c r="U74" s="45"/>
      <c r="V74" s="45"/>
      <c r="W74" s="45"/>
      <c r="X74" s="45"/>
      <c r="Z74" s="45"/>
      <c r="AA74" s="45"/>
    </row>
    <row r="75" spans="1:27" x14ac:dyDescent="0.2">
      <c r="A75" s="45"/>
      <c r="B75" s="45"/>
      <c r="C75" s="45"/>
      <c r="D75" s="45"/>
      <c r="E75" s="45"/>
      <c r="F75" s="45"/>
      <c r="G75" s="45"/>
      <c r="H75" s="45"/>
      <c r="I75" s="45"/>
      <c r="J75" s="45"/>
      <c r="K75" s="45"/>
      <c r="L75" s="180"/>
      <c r="M75" s="105"/>
      <c r="N75" s="105"/>
      <c r="O75" s="106"/>
      <c r="P75" s="105"/>
      <c r="Q75" s="107"/>
      <c r="R75" s="105"/>
      <c r="S75" s="45"/>
      <c r="T75" s="45"/>
      <c r="U75" s="45"/>
      <c r="V75" s="45"/>
      <c r="W75" s="45"/>
      <c r="X75" s="45"/>
      <c r="Z75" s="45"/>
      <c r="AA75" s="45"/>
    </row>
    <row r="76" spans="1:27" x14ac:dyDescent="0.2">
      <c r="A76" s="45"/>
      <c r="B76" s="45"/>
      <c r="C76" s="45"/>
      <c r="D76" s="45"/>
      <c r="E76" s="45"/>
      <c r="F76" s="45"/>
      <c r="G76" s="45"/>
      <c r="H76" s="45"/>
      <c r="I76" s="45"/>
      <c r="J76" s="45"/>
      <c r="K76" s="45"/>
      <c r="L76" s="180"/>
      <c r="M76" s="105"/>
      <c r="N76" s="105"/>
      <c r="O76" s="106"/>
      <c r="P76" s="105"/>
      <c r="Q76" s="107"/>
      <c r="R76" s="105"/>
      <c r="S76" s="45"/>
      <c r="T76" s="45"/>
      <c r="U76" s="45"/>
      <c r="V76" s="45"/>
      <c r="W76" s="45"/>
      <c r="X76" s="45"/>
      <c r="Z76" s="45"/>
      <c r="AA76" s="45"/>
    </row>
    <row r="77" spans="1:27" x14ac:dyDescent="0.2">
      <c r="A77" s="45"/>
      <c r="B77" s="45"/>
      <c r="C77" s="45"/>
      <c r="D77" s="45"/>
      <c r="E77" s="45"/>
      <c r="F77" s="45"/>
      <c r="G77" s="45"/>
      <c r="H77" s="45"/>
      <c r="I77" s="45"/>
      <c r="J77" s="45"/>
      <c r="K77" s="45"/>
      <c r="L77" s="180"/>
      <c r="M77" s="105"/>
      <c r="N77" s="105"/>
      <c r="O77" s="106"/>
      <c r="P77" s="105"/>
      <c r="Q77" s="107"/>
      <c r="R77" s="105"/>
      <c r="S77" s="45"/>
      <c r="T77" s="45"/>
      <c r="U77" s="45"/>
      <c r="V77" s="45"/>
      <c r="W77" s="45"/>
      <c r="X77" s="45"/>
      <c r="Z77" s="45"/>
      <c r="AA77" s="45"/>
    </row>
    <row r="78" spans="1:27" x14ac:dyDescent="0.2">
      <c r="A78" s="45"/>
      <c r="B78" s="45"/>
      <c r="C78" s="45"/>
      <c r="D78" s="45"/>
      <c r="E78" s="45"/>
      <c r="F78" s="45"/>
      <c r="G78" s="45"/>
      <c r="H78" s="45"/>
      <c r="I78" s="45"/>
      <c r="J78" s="45"/>
      <c r="K78" s="45"/>
      <c r="L78" s="180"/>
      <c r="M78" s="105"/>
      <c r="N78" s="105"/>
      <c r="O78" s="106"/>
      <c r="P78" s="105"/>
      <c r="Q78" s="107"/>
      <c r="R78" s="105"/>
      <c r="S78" s="45"/>
      <c r="T78" s="45"/>
      <c r="U78" s="45"/>
      <c r="V78" s="45"/>
      <c r="W78" s="45"/>
      <c r="X78" s="45"/>
      <c r="Z78" s="45"/>
      <c r="AA78" s="45"/>
    </row>
    <row r="79" spans="1:27" x14ac:dyDescent="0.2">
      <c r="A79" s="45"/>
      <c r="B79" s="45"/>
      <c r="C79" s="45"/>
      <c r="D79" s="45"/>
      <c r="E79" s="45"/>
      <c r="F79" s="45"/>
      <c r="G79" s="45"/>
      <c r="H79" s="45"/>
      <c r="I79" s="45"/>
      <c r="J79" s="45"/>
      <c r="K79" s="45"/>
      <c r="L79" s="180"/>
      <c r="M79" s="105"/>
      <c r="N79" s="105"/>
      <c r="O79" s="106"/>
      <c r="P79" s="105"/>
      <c r="Q79" s="107"/>
      <c r="R79" s="105"/>
      <c r="S79" s="45"/>
      <c r="T79" s="45"/>
      <c r="U79" s="45"/>
      <c r="V79" s="45"/>
      <c r="W79" s="45"/>
      <c r="X79" s="45"/>
      <c r="Y79" s="45"/>
      <c r="Z79" s="45"/>
      <c r="AA79" s="45"/>
    </row>
    <row r="80" spans="1:27" x14ac:dyDescent="0.2">
      <c r="A80" s="45"/>
      <c r="B80" s="45"/>
      <c r="C80" s="45"/>
      <c r="D80" s="45"/>
      <c r="E80" s="45"/>
      <c r="F80" s="45"/>
      <c r="G80" s="45"/>
      <c r="H80" s="45"/>
      <c r="I80" s="45"/>
      <c r="J80" s="45"/>
      <c r="K80" s="45"/>
      <c r="L80" s="180"/>
      <c r="M80" s="105"/>
      <c r="N80" s="105"/>
      <c r="O80" s="106"/>
      <c r="P80" s="105"/>
      <c r="Q80" s="107"/>
      <c r="R80" s="105"/>
      <c r="S80" s="45"/>
      <c r="T80" s="45"/>
      <c r="U80" s="45"/>
      <c r="V80" s="45"/>
      <c r="W80" s="45"/>
      <c r="X80" s="45"/>
      <c r="Y80" s="45"/>
      <c r="Z80" s="45"/>
      <c r="AA80" s="45"/>
    </row>
    <row r="81" spans="1:27" x14ac:dyDescent="0.2">
      <c r="A81" s="45"/>
      <c r="B81" s="45"/>
      <c r="C81" s="45"/>
      <c r="D81" s="45"/>
      <c r="E81" s="45"/>
      <c r="F81" s="45"/>
      <c r="G81" s="45"/>
      <c r="H81" s="45"/>
      <c r="I81" s="45"/>
      <c r="J81" s="45"/>
      <c r="K81" s="45"/>
      <c r="L81" s="180"/>
      <c r="M81" s="105"/>
      <c r="N81" s="105"/>
      <c r="O81" s="106"/>
      <c r="P81" s="105"/>
      <c r="Q81" s="107"/>
      <c r="R81" s="105"/>
      <c r="S81" s="45"/>
      <c r="T81" s="45"/>
      <c r="U81" s="45"/>
      <c r="V81" s="45"/>
      <c r="W81" s="45"/>
      <c r="X81" s="45"/>
      <c r="Y81" s="45"/>
      <c r="Z81" s="45"/>
      <c r="AA81" s="45"/>
    </row>
    <row r="82" spans="1:27" x14ac:dyDescent="0.2">
      <c r="A82" s="45"/>
      <c r="B82" s="45"/>
      <c r="C82" s="45"/>
      <c r="D82" s="45"/>
      <c r="E82" s="45"/>
      <c r="F82" s="45"/>
      <c r="G82" s="45"/>
      <c r="H82" s="45"/>
      <c r="I82" s="45"/>
      <c r="J82" s="45"/>
      <c r="K82" s="45"/>
      <c r="L82" s="180"/>
      <c r="M82" s="105"/>
      <c r="N82" s="105"/>
      <c r="O82" s="106"/>
      <c r="P82" s="105"/>
      <c r="Q82" s="107"/>
      <c r="R82" s="105"/>
      <c r="S82" s="45"/>
      <c r="T82" s="45"/>
      <c r="U82" s="45"/>
      <c r="V82" s="45"/>
      <c r="W82" s="45"/>
      <c r="X82" s="45"/>
      <c r="Y82" s="45"/>
      <c r="Z82" s="45"/>
      <c r="AA82" s="45"/>
    </row>
    <row r="83" spans="1:27" x14ac:dyDescent="0.2">
      <c r="A83" s="45"/>
      <c r="B83" s="45"/>
      <c r="C83" s="45"/>
      <c r="D83" s="45"/>
      <c r="E83" s="45"/>
      <c r="F83" s="45"/>
      <c r="G83" s="45"/>
      <c r="H83" s="45"/>
      <c r="I83" s="45"/>
      <c r="J83" s="45"/>
      <c r="K83" s="45"/>
      <c r="L83" s="180"/>
      <c r="M83" s="105"/>
      <c r="N83" s="105"/>
      <c r="O83" s="106"/>
      <c r="P83" s="105"/>
      <c r="Q83" s="107"/>
      <c r="R83" s="105"/>
      <c r="S83" s="45"/>
      <c r="T83" s="45"/>
      <c r="U83" s="45"/>
      <c r="V83" s="45"/>
      <c r="W83" s="45"/>
      <c r="X83" s="45"/>
      <c r="Y83" s="45"/>
      <c r="Z83" s="45"/>
      <c r="AA83" s="45"/>
    </row>
    <row r="84" spans="1:27" x14ac:dyDescent="0.2">
      <c r="A84" s="45"/>
      <c r="B84" s="45"/>
      <c r="C84" s="45"/>
      <c r="D84" s="45"/>
      <c r="E84" s="45"/>
      <c r="F84" s="45"/>
      <c r="G84" s="45"/>
      <c r="H84" s="45"/>
      <c r="I84" s="45"/>
      <c r="J84" s="45"/>
      <c r="K84" s="45"/>
      <c r="L84" s="180"/>
      <c r="M84" s="105"/>
      <c r="N84" s="105"/>
      <c r="O84" s="106"/>
      <c r="P84" s="105"/>
      <c r="Q84" s="107"/>
      <c r="R84" s="105"/>
      <c r="S84" s="45"/>
      <c r="T84" s="45"/>
      <c r="U84" s="45"/>
      <c r="V84" s="45"/>
      <c r="W84" s="45"/>
      <c r="X84" s="45"/>
      <c r="Y84" s="45"/>
      <c r="Z84" s="45"/>
      <c r="AA84" s="45"/>
    </row>
    <row r="85" spans="1:27" x14ac:dyDescent="0.2">
      <c r="A85" s="45"/>
      <c r="B85" s="45"/>
      <c r="C85" s="45"/>
      <c r="D85" s="45"/>
      <c r="E85" s="45"/>
      <c r="F85" s="45"/>
      <c r="G85" s="45"/>
      <c r="H85" s="45"/>
      <c r="I85" s="45"/>
      <c r="J85" s="45"/>
      <c r="K85" s="45"/>
      <c r="L85" s="180"/>
      <c r="M85" s="105"/>
      <c r="N85" s="105"/>
      <c r="O85" s="106"/>
      <c r="P85" s="105"/>
      <c r="Q85" s="107"/>
      <c r="R85" s="105"/>
      <c r="S85" s="45"/>
      <c r="T85" s="45"/>
      <c r="U85" s="45"/>
      <c r="V85" s="45"/>
      <c r="W85" s="45"/>
      <c r="X85" s="45"/>
      <c r="Y85" s="45"/>
      <c r="Z85" s="45"/>
      <c r="AA85" s="45"/>
    </row>
    <row r="86" spans="1:27" x14ac:dyDescent="0.2">
      <c r="A86" s="79"/>
      <c r="B86" s="79"/>
      <c r="C86" s="79"/>
      <c r="D86" s="79"/>
      <c r="E86" s="79"/>
      <c r="F86" s="79"/>
      <c r="G86" s="79"/>
      <c r="H86" s="79"/>
      <c r="I86" s="79"/>
      <c r="J86" s="79"/>
      <c r="K86" s="79"/>
      <c r="L86" s="226"/>
      <c r="M86" s="80"/>
      <c r="N86" s="80"/>
      <c r="O86" s="81"/>
      <c r="P86" s="80"/>
      <c r="Q86" s="82"/>
      <c r="R86" s="80"/>
      <c r="S86" s="79"/>
      <c r="T86" s="79"/>
      <c r="U86" s="79"/>
      <c r="V86" s="79"/>
      <c r="W86" s="45"/>
      <c r="X86" s="79"/>
      <c r="Y86" s="79"/>
      <c r="Z86" s="79"/>
      <c r="AA86" s="79"/>
    </row>
    <row r="87" spans="1:27" x14ac:dyDescent="0.2">
      <c r="A87" s="45"/>
      <c r="B87" s="45"/>
      <c r="C87" s="45"/>
      <c r="D87" s="45"/>
      <c r="E87" s="45"/>
      <c r="F87" s="45"/>
      <c r="G87" s="45"/>
      <c r="H87" s="45"/>
      <c r="I87" s="45"/>
      <c r="J87" s="45"/>
      <c r="K87" s="45"/>
      <c r="L87" s="180"/>
      <c r="M87" s="105"/>
      <c r="N87" s="105"/>
      <c r="O87" s="106"/>
      <c r="P87" s="105"/>
      <c r="Q87" s="107"/>
      <c r="R87" s="105"/>
      <c r="S87" s="45"/>
      <c r="T87" s="45"/>
      <c r="U87" s="45"/>
      <c r="V87" s="45"/>
      <c r="W87" s="45"/>
      <c r="X87" s="45"/>
      <c r="Y87" s="45"/>
      <c r="Z87" s="45"/>
      <c r="AA87" s="45"/>
    </row>
    <row r="88" spans="1:27" x14ac:dyDescent="0.2">
      <c r="A88" s="45"/>
      <c r="B88" s="45"/>
      <c r="C88" s="45"/>
      <c r="D88" s="45"/>
      <c r="E88" s="45"/>
      <c r="F88" s="45"/>
      <c r="G88" s="45"/>
      <c r="H88" s="45"/>
      <c r="I88" s="45"/>
      <c r="J88" s="45"/>
      <c r="K88" s="45"/>
      <c r="L88" s="180"/>
      <c r="M88" s="105"/>
      <c r="N88" s="105"/>
      <c r="O88" s="106"/>
      <c r="P88" s="106"/>
      <c r="Q88" s="107"/>
      <c r="R88" s="105"/>
      <c r="S88" s="45"/>
      <c r="T88" s="45"/>
      <c r="U88" s="45"/>
      <c r="V88" s="45"/>
    </row>
    <row r="89" spans="1:27" ht="15" x14ac:dyDescent="0.25">
      <c r="A89" s="225"/>
      <c r="B89" s="225"/>
      <c r="C89" s="225"/>
      <c r="D89" s="225"/>
      <c r="E89" s="225"/>
      <c r="F89" s="225"/>
      <c r="G89" s="225"/>
      <c r="H89" s="225"/>
      <c r="I89" s="225"/>
      <c r="J89" s="225"/>
      <c r="K89" s="225"/>
      <c r="L89" s="225"/>
      <c r="M89" s="225"/>
      <c r="N89" s="225"/>
      <c r="O89" s="225"/>
      <c r="P89" s="225"/>
      <c r="Q89" s="225"/>
      <c r="R89" s="225"/>
      <c r="S89" s="225"/>
      <c r="T89" s="225"/>
      <c r="U89" s="225"/>
      <c r="V89" s="225"/>
      <c r="W89"/>
      <c r="X89"/>
      <c r="Y89"/>
      <c r="Z89"/>
      <c r="AA89"/>
    </row>
    <row r="90" spans="1:27" ht="15" x14ac:dyDescent="0.25">
      <c r="A90" s="225"/>
      <c r="B90" s="225"/>
      <c r="C90" s="225"/>
      <c r="D90" s="225"/>
      <c r="E90" s="225"/>
      <c r="F90" s="225"/>
      <c r="G90" s="225"/>
      <c r="H90" s="225"/>
      <c r="I90" s="225"/>
      <c r="J90" s="225"/>
      <c r="K90" s="225"/>
      <c r="L90" s="225"/>
      <c r="M90" s="225"/>
      <c r="N90" s="225"/>
      <c r="O90" s="225"/>
      <c r="P90" s="225"/>
      <c r="Q90" s="225"/>
      <c r="R90" s="225"/>
      <c r="S90" s="225"/>
      <c r="T90" s="225"/>
      <c r="U90" s="225"/>
      <c r="V90" s="225"/>
      <c r="W90"/>
      <c r="X90"/>
      <c r="Y90"/>
      <c r="Z90"/>
      <c r="AA90"/>
    </row>
    <row r="91" spans="1:27" ht="15" x14ac:dyDescent="0.25">
      <c r="A91" s="225"/>
      <c r="B91" s="225"/>
      <c r="C91" s="225"/>
      <c r="D91" s="225"/>
      <c r="E91" s="225"/>
      <c r="F91" s="225"/>
      <c r="G91" s="225"/>
      <c r="H91" s="225"/>
      <c r="I91" s="225"/>
      <c r="J91" s="225"/>
      <c r="K91" s="225"/>
      <c r="L91" s="225"/>
      <c r="M91" s="225"/>
      <c r="N91" s="225"/>
      <c r="O91" s="225"/>
      <c r="P91" s="225"/>
      <c r="Q91" s="225"/>
      <c r="R91" s="225"/>
      <c r="S91" s="225"/>
      <c r="T91" s="225"/>
      <c r="U91" s="225"/>
      <c r="V91" s="225"/>
      <c r="W91"/>
      <c r="X91"/>
      <c r="Y91"/>
      <c r="Z91"/>
      <c r="AA91"/>
    </row>
    <row r="92" spans="1:27" x14ac:dyDescent="0.2">
      <c r="A92" s="45"/>
      <c r="B92" s="45"/>
      <c r="C92" s="45"/>
      <c r="D92" s="45"/>
      <c r="E92" s="45"/>
      <c r="F92" s="45"/>
      <c r="G92" s="45"/>
      <c r="H92" s="45"/>
      <c r="I92" s="45"/>
      <c r="J92" s="45"/>
      <c r="K92" s="45"/>
      <c r="L92" s="180"/>
      <c r="M92" s="105"/>
      <c r="N92" s="105"/>
      <c r="O92" s="106"/>
      <c r="P92" s="106"/>
      <c r="Q92" s="107"/>
      <c r="R92" s="105"/>
      <c r="S92" s="45"/>
      <c r="T92" s="45"/>
      <c r="U92" s="45"/>
      <c r="V92" s="45"/>
    </row>
    <row r="93" spans="1:27" x14ac:dyDescent="0.2">
      <c r="A93" s="45"/>
      <c r="B93" s="45"/>
      <c r="C93" s="45"/>
      <c r="D93" s="45"/>
      <c r="E93" s="45"/>
      <c r="F93" s="45"/>
      <c r="G93" s="45"/>
      <c r="H93" s="45"/>
      <c r="I93" s="45"/>
      <c r="J93" s="45"/>
      <c r="K93" s="45"/>
      <c r="L93" s="180"/>
      <c r="M93" s="105"/>
      <c r="N93" s="105"/>
      <c r="O93" s="106"/>
      <c r="P93" s="106"/>
      <c r="Q93" s="107"/>
      <c r="R93" s="105"/>
      <c r="S93" s="45"/>
      <c r="T93" s="45"/>
      <c r="U93" s="45"/>
      <c r="V93" s="45"/>
    </row>
    <row r="94" spans="1:27" x14ac:dyDescent="0.2">
      <c r="L94" s="33"/>
      <c r="O94" s="35"/>
      <c r="P94" s="35"/>
      <c r="Q94" s="36"/>
    </row>
    <row r="95" spans="1:27" x14ac:dyDescent="0.2">
      <c r="L95" s="33"/>
      <c r="O95" s="35"/>
      <c r="P95" s="35"/>
      <c r="Q95" s="36"/>
    </row>
    <row r="96" spans="1:27" x14ac:dyDescent="0.2">
      <c r="L96" s="33"/>
      <c r="O96" s="35"/>
      <c r="P96" s="35"/>
      <c r="Q96" s="36"/>
    </row>
    <row r="97" spans="12:17" x14ac:dyDescent="0.2">
      <c r="L97" s="33"/>
      <c r="O97" s="35"/>
      <c r="P97" s="35"/>
      <c r="Q97" s="36"/>
    </row>
    <row r="98" spans="12:17" x14ac:dyDescent="0.2">
      <c r="L98" s="33"/>
      <c r="O98" s="35"/>
      <c r="P98" s="35"/>
      <c r="Q98" s="36"/>
    </row>
    <row r="99" spans="12:17" x14ac:dyDescent="0.2">
      <c r="L99" s="33"/>
      <c r="O99" s="35"/>
      <c r="P99" s="35"/>
      <c r="Q99" s="36"/>
    </row>
    <row r="100" spans="12:17" x14ac:dyDescent="0.2">
      <c r="L100" s="33"/>
      <c r="O100" s="35"/>
      <c r="P100" s="35"/>
      <c r="Q100" s="36"/>
    </row>
  </sheetData>
  <sheetProtection password="954C" sheet="1" objects="1" scenarios="1"/>
  <pageMargins left="0.7" right="0.7" top="0.75" bottom="0.75" header="0.3" footer="0.3"/>
  <tableParts count="3">
    <tablePart r:id="rId1"/>
    <tablePart r:id="rId2"/>
    <tablePart r:id="rId3"/>
  </tablePar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BR203"/>
  <sheetViews>
    <sheetView showGridLines="0" showRowColHeaders="0" zoomScale="85" zoomScaleNormal="85" workbookViewId="0">
      <selection activeCell="T22" sqref="T22:Y23"/>
    </sheetView>
  </sheetViews>
  <sheetFormatPr defaultColWidth="0" defaultRowHeight="15" customHeight="1" zeroHeight="1" x14ac:dyDescent="0.25"/>
  <cols>
    <col min="1" max="44" width="4.7109375" customWidth="1"/>
    <col min="45" max="45" width="4.7109375" style="145" customWidth="1"/>
    <col min="46" max="46" width="4.7109375" style="145" hidden="1" customWidth="1"/>
    <col min="47" max="70" width="9.140625" style="145" hidden="1" customWidth="1"/>
    <col min="71" max="78" width="9.140625" hidden="1" customWidth="1"/>
    <col min="79" max="16384" width="9.140625" hidden="1"/>
  </cols>
  <sheetData>
    <row r="1" spans="2:70" ht="15.95" customHeight="1" x14ac:dyDescent="0.3">
      <c r="AH1" s="520" t="s">
        <v>520</v>
      </c>
      <c r="AI1" s="521"/>
      <c r="AJ1" s="521"/>
      <c r="AK1" s="521"/>
      <c r="AL1" s="532" t="s">
        <v>965</v>
      </c>
      <c r="AM1" s="532"/>
      <c r="AN1" s="532"/>
      <c r="AO1" s="532"/>
      <c r="AP1" s="532"/>
      <c r="AQ1" s="526" t="s">
        <v>529</v>
      </c>
      <c r="AR1" s="527"/>
    </row>
    <row r="2" spans="2:70" ht="15.95" customHeight="1" x14ac:dyDescent="0.25">
      <c r="AH2" s="522" t="str">
        <f ca="1">INCENSTATUS</f>
        <v>---</v>
      </c>
      <c r="AI2" s="523"/>
      <c r="AJ2" s="523"/>
      <c r="AK2" s="523"/>
      <c r="AL2" s="533" t="str">
        <f ca="1">PROJSTATUS</f>
        <v>Enter EMS Information</v>
      </c>
      <c r="AM2" s="533"/>
      <c r="AN2" s="533"/>
      <c r="AO2" s="533"/>
      <c r="AP2" s="533"/>
      <c r="AQ2" s="528">
        <f ca="1">PROGRESSSTATUS</f>
        <v>0</v>
      </c>
      <c r="AR2" s="529"/>
    </row>
    <row r="3" spans="2:70" ht="15.95" customHeight="1" x14ac:dyDescent="0.25">
      <c r="AH3" s="524"/>
      <c r="AI3" s="525"/>
      <c r="AJ3" s="525"/>
      <c r="AK3" s="525"/>
      <c r="AL3" s="534"/>
      <c r="AM3" s="534"/>
      <c r="AN3" s="534"/>
      <c r="AO3" s="534"/>
      <c r="AP3" s="534"/>
      <c r="AQ3" s="530"/>
      <c r="AR3" s="531"/>
    </row>
    <row r="4" spans="2:70" ht="15.95" customHeight="1" x14ac:dyDescent="0.25">
      <c r="AG4" s="67"/>
    </row>
    <row r="5" spans="2:70" ht="15.95" customHeight="1" x14ac:dyDescent="0.25"/>
    <row r="6" spans="2:70" ht="15.95" customHeight="1" x14ac:dyDescent="0.25">
      <c r="AU6" s="150" t="s">
        <v>1679</v>
      </c>
      <c r="AV6" s="150">
        <f>PROJID</f>
        <v>0</v>
      </c>
    </row>
    <row r="7" spans="2:70" ht="15.95" customHeight="1" x14ac:dyDescent="0.25">
      <c r="AU7" s="246"/>
      <c r="AV7" s="246" t="s">
        <v>1266</v>
      </c>
      <c r="AW7" s="246" t="s">
        <v>271</v>
      </c>
      <c r="AX7" s="246" t="s">
        <v>1625</v>
      </c>
      <c r="AY7" s="246"/>
    </row>
    <row r="8" spans="2:70" ht="15.95" customHeight="1" x14ac:dyDescent="0.25">
      <c r="AU8" s="246" t="s">
        <v>259</v>
      </c>
      <c r="AV8" s="246" t="str">
        <f>CBPRESE</f>
        <v>NA</v>
      </c>
      <c r="AW8" s="246" t="str">
        <f>CBCUSE</f>
        <v>NA</v>
      </c>
      <c r="AX8" s="246" t="str">
        <f>CBALL</f>
        <v>NA</v>
      </c>
      <c r="AY8" s="246"/>
    </row>
    <row r="9" spans="2:70" s="67" customFormat="1" ht="15.95" customHeight="1" x14ac:dyDescent="0.25">
      <c r="B9" s="145"/>
      <c r="C9" s="145"/>
      <c r="D9" s="145"/>
      <c r="E9" s="145"/>
      <c r="F9" s="145"/>
      <c r="G9" s="145"/>
      <c r="H9" s="145"/>
      <c r="I9" s="145"/>
      <c r="J9" s="145"/>
      <c r="K9" s="145"/>
      <c r="L9" s="145"/>
      <c r="M9" s="145"/>
      <c r="N9" s="145"/>
      <c r="O9" s="145"/>
      <c r="P9" s="145"/>
      <c r="Q9" s="145"/>
      <c r="R9" s="700" t="str">
        <f>CONCATENATE(M4S2," ","Summary")</f>
        <v>Lighting Summary</v>
      </c>
      <c r="S9" s="700"/>
      <c r="T9" s="700"/>
      <c r="U9" s="700"/>
      <c r="V9" s="700"/>
      <c r="W9" s="700"/>
      <c r="X9" s="700"/>
      <c r="Y9" s="700"/>
      <c r="Z9" s="700"/>
      <c r="AA9" s="700"/>
      <c r="AB9" s="700"/>
      <c r="AC9" s="700"/>
      <c r="AD9" s="145"/>
      <c r="AE9" s="145"/>
      <c r="AF9" s="145"/>
      <c r="AG9" s="145"/>
      <c r="AH9" s="145"/>
      <c r="AI9" s="145"/>
      <c r="AJ9" s="145"/>
      <c r="AK9" s="145"/>
      <c r="AL9" s="145"/>
      <c r="AM9" s="145"/>
      <c r="AN9" s="145"/>
      <c r="AO9" s="145"/>
      <c r="AP9" s="145"/>
      <c r="AQ9" s="145"/>
      <c r="AR9" s="145"/>
      <c r="AS9" s="145"/>
      <c r="AT9" s="145"/>
      <c r="AU9" s="246"/>
      <c r="AV9" s="246"/>
      <c r="AW9" s="246"/>
      <c r="AX9" s="246"/>
      <c r="AY9" s="246"/>
      <c r="AZ9" s="145"/>
      <c r="BA9" s="145"/>
      <c r="BB9" s="145"/>
      <c r="BC9" s="145"/>
      <c r="BD9" s="145"/>
      <c r="BE9" s="145"/>
      <c r="BF9" s="145"/>
      <c r="BG9" s="145"/>
      <c r="BH9" s="145"/>
      <c r="BI9" s="145"/>
      <c r="BJ9" s="145"/>
      <c r="BK9" s="145"/>
      <c r="BL9" s="145"/>
      <c r="BM9" s="145"/>
      <c r="BN9" s="145"/>
      <c r="BO9" s="145"/>
      <c r="BP9" s="145"/>
      <c r="BQ9" s="145"/>
      <c r="BR9" s="145"/>
    </row>
    <row r="10" spans="2:70" ht="15.95" customHeight="1" x14ac:dyDescent="0.25">
      <c r="B10" s="145"/>
      <c r="C10" s="145"/>
      <c r="D10" s="145"/>
      <c r="E10" s="145"/>
      <c r="Q10" s="155"/>
      <c r="R10" s="700"/>
      <c r="S10" s="700"/>
      <c r="T10" s="700"/>
      <c r="U10" s="700"/>
      <c r="V10" s="700"/>
      <c r="W10" s="700"/>
      <c r="X10" s="700"/>
      <c r="Y10" s="700"/>
      <c r="Z10" s="700"/>
      <c r="AA10" s="700"/>
      <c r="AB10" s="700"/>
      <c r="AC10" s="700"/>
      <c r="AD10" s="155"/>
      <c r="AE10" s="155"/>
      <c r="AF10" s="155"/>
      <c r="AG10" s="145"/>
      <c r="AH10" s="145"/>
      <c r="AI10" s="145"/>
      <c r="AJ10" s="145"/>
      <c r="AK10" s="145"/>
      <c r="AL10" s="145"/>
      <c r="AM10" s="145"/>
      <c r="AN10" s="145"/>
      <c r="AO10" s="145"/>
      <c r="AP10" s="145"/>
      <c r="AQ10" s="145"/>
      <c r="AR10" s="145"/>
      <c r="AU10" s="246" t="s">
        <v>670</v>
      </c>
      <c r="AV10" s="246" t="str">
        <f>PAYPRESE</f>
        <v>NA</v>
      </c>
      <c r="AW10" s="246" t="str">
        <f>PAYCUSE</f>
        <v>NA</v>
      </c>
      <c r="AX10" s="246" t="str">
        <f>PAYALL</f>
        <v>NA</v>
      </c>
      <c r="AY10" s="246"/>
    </row>
    <row r="11" spans="2:70" ht="15.95" customHeight="1" x14ac:dyDescent="0.3">
      <c r="B11" s="145"/>
      <c r="C11" s="145"/>
      <c r="D11" s="145"/>
      <c r="E11" s="145"/>
      <c r="Q11" s="145"/>
      <c r="R11" s="758" t="s">
        <v>69</v>
      </c>
      <c r="S11" s="758"/>
      <c r="T11" s="758"/>
      <c r="U11" s="758"/>
      <c r="V11" s="758" t="s">
        <v>70</v>
      </c>
      <c r="W11" s="758"/>
      <c r="X11" s="758"/>
      <c r="Y11" s="758"/>
      <c r="Z11" s="758" t="s">
        <v>71</v>
      </c>
      <c r="AA11" s="758"/>
      <c r="AB11" s="758"/>
      <c r="AC11" s="758"/>
      <c r="AD11" s="145"/>
      <c r="AE11" s="145"/>
      <c r="AF11" s="145"/>
      <c r="AG11" s="145"/>
      <c r="AH11" s="145"/>
      <c r="AI11" s="145"/>
      <c r="AJ11" s="145"/>
      <c r="AK11" s="145"/>
      <c r="AL11" s="145"/>
      <c r="AM11" s="145"/>
      <c r="AN11" s="145"/>
      <c r="AO11" s="145"/>
      <c r="AP11" s="145"/>
      <c r="AQ11" s="145"/>
      <c r="AR11" s="145"/>
      <c r="AU11" s="247" t="s">
        <v>1611</v>
      </c>
      <c r="AV11" s="150"/>
      <c r="AW11" s="150"/>
      <c r="AX11" s="150"/>
      <c r="AY11" s="150"/>
    </row>
    <row r="12" spans="2:70" ht="15.95" customHeight="1" x14ac:dyDescent="0.25">
      <c r="B12" s="145"/>
      <c r="C12" s="154"/>
      <c r="D12" s="145"/>
      <c r="E12" s="145"/>
      <c r="Q12" s="145"/>
      <c r="R12" s="883">
        <f>SUM(AN16:AQ199)</f>
        <v>0</v>
      </c>
      <c r="S12" s="883"/>
      <c r="T12" s="883"/>
      <c r="U12" s="883"/>
      <c r="V12" s="883">
        <f>SUM(AK16:AM199)</f>
        <v>0</v>
      </c>
      <c r="W12" s="883"/>
      <c r="X12" s="883"/>
      <c r="Y12" s="883"/>
      <c r="Z12" s="884">
        <f>SUM(AZ16:AZ199)</f>
        <v>0</v>
      </c>
      <c r="AA12" s="884"/>
      <c r="AB12" s="884"/>
      <c r="AC12" s="884"/>
      <c r="AD12" s="656"/>
      <c r="AE12" s="656"/>
      <c r="AF12" s="656"/>
      <c r="AG12" s="656"/>
      <c r="AH12" s="145"/>
      <c r="AI12" s="145"/>
      <c r="AJ12" s="145"/>
      <c r="AK12" s="145"/>
      <c r="AL12" s="145"/>
      <c r="AM12" s="145"/>
      <c r="AN12" s="145"/>
      <c r="AO12" s="145"/>
      <c r="AP12" s="145"/>
      <c r="AQ12" s="145"/>
      <c r="AR12" s="145"/>
      <c r="AU12" s="183"/>
    </row>
    <row r="13" spans="2:70" s="67" customFormat="1" ht="15.95" customHeight="1" x14ac:dyDescent="0.25">
      <c r="B13" s="145"/>
      <c r="C13" s="154"/>
      <c r="D13" s="145"/>
      <c r="E13" s="145"/>
      <c r="F13" s="204"/>
      <c r="G13" s="204"/>
      <c r="H13" s="204"/>
      <c r="I13" s="204"/>
      <c r="J13" s="204"/>
      <c r="K13" s="204"/>
      <c r="L13" s="204"/>
      <c r="M13" s="204"/>
      <c r="N13" s="204"/>
      <c r="O13" s="204"/>
      <c r="P13" s="204"/>
      <c r="Q13" s="145"/>
      <c r="R13" s="883"/>
      <c r="S13" s="883"/>
      <c r="T13" s="883"/>
      <c r="U13" s="883"/>
      <c r="V13" s="883"/>
      <c r="W13" s="883"/>
      <c r="X13" s="883"/>
      <c r="Y13" s="883"/>
      <c r="Z13" s="884"/>
      <c r="AA13" s="884"/>
      <c r="AB13" s="884"/>
      <c r="AC13" s="884"/>
      <c r="AD13" s="203"/>
      <c r="AE13" s="203"/>
      <c r="AF13" s="203"/>
      <c r="AG13" s="203"/>
      <c r="AH13" s="145"/>
      <c r="AI13" s="145"/>
      <c r="AJ13" s="145"/>
      <c r="AK13" s="145"/>
      <c r="AL13" s="145"/>
      <c r="AM13" s="145"/>
      <c r="AN13" s="145"/>
      <c r="AO13" s="145"/>
      <c r="AP13" s="145"/>
      <c r="AQ13" s="145"/>
      <c r="AR13" s="145"/>
      <c r="AS13" s="145"/>
      <c r="AT13" s="145"/>
      <c r="AU13" s="183"/>
      <c r="AV13" s="145"/>
      <c r="AW13" s="145"/>
      <c r="AX13" s="145"/>
      <c r="AY13" s="145"/>
      <c r="AZ13" s="145"/>
      <c r="BA13" s="145"/>
      <c r="BB13" s="145"/>
      <c r="BC13" s="145"/>
      <c r="BD13" s="145"/>
      <c r="BE13" s="145"/>
      <c r="BF13" s="145"/>
      <c r="BG13" s="145"/>
      <c r="BH13" s="145"/>
      <c r="BI13" s="145"/>
      <c r="BJ13" s="145"/>
      <c r="BK13" s="145"/>
      <c r="BL13" s="145"/>
      <c r="BM13" s="145"/>
      <c r="BN13" s="145"/>
      <c r="BO13" s="145"/>
      <c r="BP13" s="145"/>
      <c r="BQ13" s="145"/>
      <c r="BR13" s="145"/>
    </row>
    <row r="14" spans="2:70" ht="15.95" customHeight="1" x14ac:dyDescent="0.25">
      <c r="B14" s="145"/>
      <c r="C14" s="720" t="s">
        <v>104</v>
      </c>
      <c r="D14" s="720"/>
      <c r="E14" s="720"/>
      <c r="F14" s="925" t="s">
        <v>959</v>
      </c>
      <c r="G14" s="925"/>
      <c r="H14" s="925"/>
      <c r="I14" s="720" t="s">
        <v>105</v>
      </c>
      <c r="J14" s="720"/>
      <c r="K14" s="720"/>
      <c r="L14" s="720"/>
      <c r="M14" s="720" t="s">
        <v>115</v>
      </c>
      <c r="N14" s="720"/>
      <c r="O14" s="720"/>
      <c r="P14" s="720" t="s">
        <v>692</v>
      </c>
      <c r="Q14" s="720"/>
      <c r="R14" s="720" t="s">
        <v>106</v>
      </c>
      <c r="S14" s="720"/>
      <c r="T14" s="720" t="s">
        <v>1509</v>
      </c>
      <c r="U14" s="720"/>
      <c r="V14" s="720" t="s">
        <v>114</v>
      </c>
      <c r="W14" s="720"/>
      <c r="X14" s="720"/>
      <c r="Y14" s="720"/>
      <c r="Z14" s="720" t="s">
        <v>115</v>
      </c>
      <c r="AA14" s="720"/>
      <c r="AB14" s="720"/>
      <c r="AC14" s="720" t="s">
        <v>107</v>
      </c>
      <c r="AD14" s="720"/>
      <c r="AE14" s="720" t="s">
        <v>106</v>
      </c>
      <c r="AF14" s="720"/>
      <c r="AG14" s="720" t="s">
        <v>99</v>
      </c>
      <c r="AH14" s="720"/>
      <c r="AI14" s="720" t="s">
        <v>100</v>
      </c>
      <c r="AJ14" s="720"/>
      <c r="AK14" s="720" t="s">
        <v>109</v>
      </c>
      <c r="AL14" s="720"/>
      <c r="AM14" s="720"/>
      <c r="AN14" s="720" t="s">
        <v>108</v>
      </c>
      <c r="AO14" s="720"/>
      <c r="AP14" s="720"/>
      <c r="AQ14" s="720"/>
      <c r="AR14" s="145"/>
      <c r="AU14" s="720" t="s">
        <v>259</v>
      </c>
      <c r="AV14" s="720" t="s">
        <v>672</v>
      </c>
      <c r="AW14" s="720" t="s">
        <v>963</v>
      </c>
      <c r="AX14" s="720" t="s">
        <v>240</v>
      </c>
      <c r="AY14" s="720" t="s">
        <v>159</v>
      </c>
      <c r="AZ14" s="720" t="s">
        <v>117</v>
      </c>
      <c r="BA14" s="720" t="s">
        <v>1162</v>
      </c>
      <c r="BB14" s="703" t="s">
        <v>670</v>
      </c>
      <c r="BC14" s="703" t="s">
        <v>546</v>
      </c>
    </row>
    <row r="15" spans="2:70" ht="15.95" customHeight="1" thickBot="1" x14ac:dyDescent="0.3">
      <c r="B15" s="145"/>
      <c r="C15" s="721"/>
      <c r="D15" s="721"/>
      <c r="E15" s="721"/>
      <c r="F15" s="926"/>
      <c r="G15" s="926"/>
      <c r="H15" s="926"/>
      <c r="I15" s="721"/>
      <c r="J15" s="721"/>
      <c r="K15" s="721"/>
      <c r="L15" s="721"/>
      <c r="M15" s="721"/>
      <c r="N15" s="721"/>
      <c r="O15" s="721"/>
      <c r="P15" s="721"/>
      <c r="Q15" s="721"/>
      <c r="R15" s="721"/>
      <c r="S15" s="721"/>
      <c r="T15" s="721"/>
      <c r="U15" s="721"/>
      <c r="V15" s="721"/>
      <c r="W15" s="721"/>
      <c r="X15" s="721"/>
      <c r="Y15" s="721"/>
      <c r="Z15" s="721"/>
      <c r="AA15" s="721"/>
      <c r="AB15" s="721"/>
      <c r="AC15" s="721"/>
      <c r="AD15" s="721"/>
      <c r="AE15" s="721"/>
      <c r="AF15" s="721"/>
      <c r="AG15" s="721"/>
      <c r="AH15" s="721"/>
      <c r="AI15" s="721"/>
      <c r="AJ15" s="721"/>
      <c r="AK15" s="721"/>
      <c r="AL15" s="721"/>
      <c r="AM15" s="721"/>
      <c r="AN15" s="721"/>
      <c r="AO15" s="721"/>
      <c r="AP15" s="721"/>
      <c r="AQ15" s="721"/>
      <c r="AR15" s="145"/>
      <c r="AU15" s="721"/>
      <c r="AV15" s="721"/>
      <c r="AW15" s="721"/>
      <c r="AX15" s="721"/>
      <c r="AY15" s="721"/>
      <c r="AZ15" s="721"/>
      <c r="BA15" s="721"/>
      <c r="BB15" s="704"/>
      <c r="BC15" s="704"/>
    </row>
    <row r="16" spans="2:70" ht="15.95" customHeight="1" x14ac:dyDescent="0.25">
      <c r="B16" s="787">
        <v>1</v>
      </c>
      <c r="C16" s="877"/>
      <c r="D16" s="877"/>
      <c r="E16" s="877"/>
      <c r="F16" s="877"/>
      <c r="G16" s="877"/>
      <c r="H16" s="877"/>
      <c r="I16" s="877"/>
      <c r="J16" s="877"/>
      <c r="K16" s="877"/>
      <c r="L16" s="877"/>
      <c r="M16" s="877"/>
      <c r="N16" s="877"/>
      <c r="O16" s="877"/>
      <c r="P16" s="879"/>
      <c r="Q16" s="879"/>
      <c r="R16" s="912" t="str">
        <f>IF(I16="","",INDEX(CMLIGHTBASE[Base Watt 1],MATCH(I16,CMLIGHTBASE[Base Desc 1],0)))</f>
        <v/>
      </c>
      <c r="S16" s="919"/>
      <c r="T16" s="921" t="str">
        <f>IF(ISNUMBER(SEARCH("24/7",F16)),8760,"")</f>
        <v/>
      </c>
      <c r="U16" s="922"/>
      <c r="V16" s="815"/>
      <c r="W16" s="877"/>
      <c r="X16" s="877"/>
      <c r="Y16" s="877"/>
      <c r="Z16" s="877"/>
      <c r="AA16" s="877"/>
      <c r="AB16" s="877"/>
      <c r="AC16" s="879"/>
      <c r="AD16" s="879"/>
      <c r="AE16" s="912" t="str">
        <f>IF(V16="","",INDEX(CMLIGHTEFF[Eff Watt 1],MATCH(V16,CMLIGHTEFF[Eff Desc 1],0)))</f>
        <v/>
      </c>
      <c r="AF16" s="912"/>
      <c r="AG16" s="781"/>
      <c r="AH16" s="781"/>
      <c r="AI16" s="781"/>
      <c r="AJ16" s="904"/>
      <c r="AK16" s="809" t="str">
        <f>IF(OR(C16="",F16="",M16="",P16="",R16="",T16="",Z16="",AC16="",AE16="",AG16="",AI16=""),"",ROUND((AG16+AI16)*AC16,2))</f>
        <v/>
      </c>
      <c r="AL16" s="914"/>
      <c r="AM16" s="914"/>
      <c r="AN16" s="915" t="str">
        <f>IF(OR(C16="",F16="",I16="",M16="",P16="",R16="",T16="",V16="",Z16="",AC16="",AE16="",AG16="",AI16=""),"",IF(BC16&lt;&gt;"",BC16,ROUND(MIN(AK16*0.5,AZ16*INDEX(CMLIGHTEFF[Inc Rate],MATCH(V16,CMLIGHTEFF[Eff Desc 1],0))),2)))</f>
        <v/>
      </c>
      <c r="AO16" s="915"/>
      <c r="AP16" s="915"/>
      <c r="AQ16" s="915"/>
      <c r="AR16" s="145"/>
      <c r="AU16" s="747" t="str">
        <f>IFERROR(IF(OR(C16="",I16="",M16="",P16="",R16="",T16="",V16="",Z16="",AC16="",AE16="",AG16="",AI16=""),"",((1+ELOSS)*PEAKTD*(1+INDEX(ELECCB[Capacity Reserve Margin],MATCH(12,ELECCB[Year Number],0)))*((AZ16*INDEX(ELECCB[NPV AEC $/kWh],MATCH(15,ELECCB[Year Number],0)))+(AV16*INDEX(ELECCB[NPV ACC+T&amp;D $/kW],MATCH(15,ELECCB[Year Number],0))))/AK16)),0)</f>
        <v/>
      </c>
      <c r="AV16" s="917" t="str">
        <f>IF(OR(C16="",F16="",I16="",M16="",P16="",R16="",T16="",V16="",Z16="",AC16="",AE16="",AG16="",AI16=""),"",IF((P16*R16)&lt;=(AC16*AE16),"0",ROUND(AZ16*INDEX(ENDUSEALL[Factor],MATCH(INDEX(CMELIGHT[End Use Category],MATCH(F16,CMELIGHT[Proj Desc 1],0)),ENDUSEALL[End Use to Coincident Peak Demand Factors],0)),4)))</f>
        <v/>
      </c>
      <c r="AW16" s="774" t="str">
        <f>IF(OR(C16="",I16="",M16="",P16="",R16="",T16="",V16="",Z16="",AC16="",AE16="",AG16="",AI16=""),"",IF(ISNUMBER(SEARCH("Incandescent",I16)),(0.7*R16)*T16*P16/1000,ROUND(P16*R16*T16/1000,0)))</f>
        <v/>
      </c>
      <c r="AX16" s="774" t="str">
        <f>IF(OR(C16="",I16="",M16="",P16="",R16="",T16="",V16="",Z16="",AC16="",AE16="",AG16="",AI16=""),"",ROUND(AC16*AE16*T16/1000,0))</f>
        <v/>
      </c>
      <c r="AY16" s="749" t="str">
        <f>IF(OR(C16="",F16="",I16="",M16="",P16="",R16="",T16="",V16="",Z16="",AC16="",AE16="",AG16="",AI16=""),"",CONCATENATE(INDEX(CMLIGHTEFF[Measure Number],MATCH(V16,CMLIGHTEFF[Eff Desc 1],0)),INDEX(CMLIGHTBASE[Measure Number],MATCH(I16,CMLIGHTBASE[Base Desc 1],0))))</f>
        <v/>
      </c>
      <c r="AZ16" s="774" t="str">
        <f>IF(OR(C16="",F16="",I16="",M16="",P16="",R16="",T16="",V16="",Z16="",AC16="",AE16="",AG16="",AI16=""),"",IF((P16*R16)&lt;=(AC16*AE16),"0",AW16-AX16))</f>
        <v/>
      </c>
      <c r="BA16" s="910" t="str">
        <f>IF(OR(C16="",I16="",M16="",P16="",R16="",T16="",V16="",Z16="",AC16="",AE16="",AG16="",AI16=""),"",IF((P16*R16)&lt;=(AC16*AE16),"0",ROUND(((P16*R16)-(AC16*AE16))/1000,3)))</f>
        <v/>
      </c>
      <c r="BB16" s="751" t="str">
        <f>IFERROR(AK16/M02S02F35/AZ16,"")</f>
        <v/>
      </c>
      <c r="BC16" s="751" t="str">
        <f>IFERROR(IF(OR(F16="Exterior (Dusk to Dawn)",F16="Garage (Dusk to Dawn)",V16="CFL"),MEASUREELI,IF((P16*R16)&lt;=(AC16*AE16),MEASURESAVE,IF(M02S02F35="",MEASURERATE,IF(AK16/M02S02F35/AZ16&lt;1.5,MEASUREPAY,IF(AU16&lt;1,MEASURECB,""))))),MEASURESUBMIT)</f>
        <v>Submit for Review</v>
      </c>
    </row>
    <row r="17" spans="2:55" ht="15.95" customHeight="1" x14ac:dyDescent="0.25">
      <c r="B17" s="787"/>
      <c r="C17" s="878"/>
      <c r="D17" s="878"/>
      <c r="E17" s="878"/>
      <c r="F17" s="878"/>
      <c r="G17" s="878"/>
      <c r="H17" s="878"/>
      <c r="I17" s="878"/>
      <c r="J17" s="878"/>
      <c r="K17" s="878"/>
      <c r="L17" s="878"/>
      <c r="M17" s="878"/>
      <c r="N17" s="878"/>
      <c r="O17" s="878"/>
      <c r="P17" s="880"/>
      <c r="Q17" s="880"/>
      <c r="R17" s="913"/>
      <c r="S17" s="920"/>
      <c r="T17" s="923"/>
      <c r="U17" s="924"/>
      <c r="V17" s="818"/>
      <c r="W17" s="878"/>
      <c r="X17" s="878"/>
      <c r="Y17" s="878"/>
      <c r="Z17" s="878"/>
      <c r="AA17" s="878"/>
      <c r="AB17" s="878"/>
      <c r="AC17" s="880"/>
      <c r="AD17" s="880"/>
      <c r="AE17" s="913"/>
      <c r="AF17" s="913"/>
      <c r="AG17" s="782"/>
      <c r="AH17" s="782"/>
      <c r="AI17" s="782"/>
      <c r="AJ17" s="905"/>
      <c r="AK17" s="812"/>
      <c r="AL17" s="897"/>
      <c r="AM17" s="897"/>
      <c r="AN17" s="916"/>
      <c r="AO17" s="916"/>
      <c r="AP17" s="916"/>
      <c r="AQ17" s="916"/>
      <c r="AR17" s="145"/>
      <c r="AU17" s="748"/>
      <c r="AV17" s="918"/>
      <c r="AW17" s="707"/>
      <c r="AX17" s="707"/>
      <c r="AY17" s="750"/>
      <c r="AZ17" s="707"/>
      <c r="BA17" s="911"/>
      <c r="BB17" s="752"/>
      <c r="BC17" s="752"/>
    </row>
    <row r="18" spans="2:55" ht="15.95" customHeight="1" x14ac:dyDescent="0.25">
      <c r="B18" s="845">
        <v>2</v>
      </c>
      <c r="C18" s="877"/>
      <c r="D18" s="877"/>
      <c r="E18" s="877"/>
      <c r="F18" s="877"/>
      <c r="G18" s="877"/>
      <c r="H18" s="877"/>
      <c r="I18" s="877"/>
      <c r="J18" s="877"/>
      <c r="K18" s="877"/>
      <c r="L18" s="877"/>
      <c r="M18" s="877"/>
      <c r="N18" s="877"/>
      <c r="O18" s="877"/>
      <c r="P18" s="879"/>
      <c r="Q18" s="879"/>
      <c r="R18" s="912" t="str">
        <f>IF(I18="","",INDEX(CMLIGHTBASE[Base Watt 1],MATCH(I18,CMLIGHTBASE[Base Desc 1],0)))</f>
        <v/>
      </c>
      <c r="S18" s="919"/>
      <c r="T18" s="921" t="str">
        <f>IF(ISNUMBER(SEARCH("24/7",F18)),8760,"")</f>
        <v/>
      </c>
      <c r="U18" s="922"/>
      <c r="V18" s="815"/>
      <c r="W18" s="877"/>
      <c r="X18" s="877"/>
      <c r="Y18" s="877"/>
      <c r="Z18" s="877"/>
      <c r="AA18" s="877"/>
      <c r="AB18" s="877"/>
      <c r="AC18" s="879"/>
      <c r="AD18" s="879"/>
      <c r="AE18" s="912" t="str">
        <f>IF(V18="","",INDEX(CMLIGHTEFF[Eff Watt 1],MATCH(V18,CMLIGHTEFF[Eff Desc 1],0)))</f>
        <v/>
      </c>
      <c r="AF18" s="912"/>
      <c r="AG18" s="781"/>
      <c r="AH18" s="781"/>
      <c r="AI18" s="781"/>
      <c r="AJ18" s="904"/>
      <c r="AK18" s="809" t="str">
        <f>IF(OR(C18="",F18="",M18="",P18="",R18="",T18="",Z18="",AC18="",AE18="",AG18="",AI18=""),"",ROUND((AG18+AI18)*AC18,2))</f>
        <v/>
      </c>
      <c r="AL18" s="914"/>
      <c r="AM18" s="914"/>
      <c r="AN18" s="915" t="str">
        <f>IF(OR(C18="",F18="",I18="",M18="",P18="",R18="",T18="",V18="",Z18="",AC18="",AE18="",AG18="",AI18=""),"",IF(BC18&lt;&gt;"",BC18,ROUND(MIN(AK18*0.5,AZ18*INDEX(CMLIGHTEFF[Inc Rate],MATCH(V18,CMLIGHTEFF[Eff Desc 1],0))),2)))</f>
        <v/>
      </c>
      <c r="AO18" s="915"/>
      <c r="AP18" s="915"/>
      <c r="AQ18" s="915"/>
      <c r="AR18" s="145"/>
      <c r="AU18" s="747" t="str">
        <f>IFERROR(IF(OR(C18="",I18="",M18="",P18="",R18="",T18="",V18="",Z18="",AC18="",AE18="",AG18="",AI18=""),"",((1+ELOSS)*PEAKTD*(1+INDEX(ELECCB[Capacity Reserve Margin],MATCH(12,ELECCB[Year Number],0)))*((AZ18*INDEX(ELECCB[NPV AEC $/kWh],MATCH(15,ELECCB[Year Number],0)))+(AV18*INDEX(ELECCB[NPV ACC+T&amp;D $/kW],MATCH(15,ELECCB[Year Number],0))))/AK18)),0)</f>
        <v/>
      </c>
      <c r="AV18" s="917" t="str">
        <f>IF(OR(C18="",F18="",I18="",M18="",P18="",R18="",T18="",V18="",Z18="",AC18="",AE18="",AG18="",AI18=""),"",IF((P18*R18)&lt;=(AC18*AE18),"0",ROUND(AZ18*INDEX(ENDUSEALL[Factor],MATCH(INDEX(CMELIGHT[End Use Category],MATCH(F18,CMELIGHT[Proj Desc 1],0)),ENDUSEALL[End Use to Coincident Peak Demand Factors],0)),4)))</f>
        <v/>
      </c>
      <c r="AW18" s="774" t="str">
        <f>IF(OR(C18="",I18="",M18="",P18="",R18="",T18="",V18="",Z18="",AC18="",AE18="",AG18="",AI18=""),"",IF(ISNUMBER(SEARCH("Incandescent",I18)),(0.7*R18)*T18*P18/1000,ROUND(P18*R18*T18/1000,0)))</f>
        <v/>
      </c>
      <c r="AX18" s="774" t="str">
        <f>IF(OR(C18="",I18="",M18="",P18="",R18="",T18="",V18="",Z18="",AC18="",AE18="",AG18="",AI18=""),"",ROUND(AC18*AE18*T18/1000,0))</f>
        <v/>
      </c>
      <c r="AY18" s="749" t="str">
        <f>IF(OR(C18="",F18="",I18="",M18="",P18="",R18="",T18="",V18="",Z18="",AC18="",AE18="",AG18="",AI18=""),"",CONCATENATE(INDEX(CMLIGHTEFF[Measure Number],MATCH(V18,CMLIGHTEFF[Eff Desc 1],0)),INDEX(CMLIGHTBASE[Measure Number],MATCH(I18,CMLIGHTBASE[Base Desc 1],0))))</f>
        <v/>
      </c>
      <c r="AZ18" s="774" t="str">
        <f>IF(OR(C18="",F18="",I18="",M18="",P18="",R18="",T18="",V18="",Z18="",AC18="",AE18="",AG18="",AI18=""),"",IF((P18*R18)&lt;=(AC18*AE18),"0",AW18-AX18))</f>
        <v/>
      </c>
      <c r="BA18" s="910" t="str">
        <f>IF(OR(C18="",I18="",M18="",P18="",R18="",T18="",V18="",Z18="",AC18="",AE18="",AG18="",AI18=""),"",IF((P18*R18)&lt;=(AC18*AE18),"0",ROUND(((P18*R18)-(AC18*AE18))/1000,3)))</f>
        <v/>
      </c>
      <c r="BB18" s="751" t="str">
        <f>IFERROR(AK18/M02S02F35/AZ18,"")</f>
        <v/>
      </c>
      <c r="BC18" s="751" t="str">
        <f>IFERROR(IF(OR(F18="Exterior (Dusk to Dawn)",F18="Garage (Dusk to Dawn)",V18="CFL"),MEASUREELI,IF((P18*R18)&lt;=(AC18*AE18),MEASURESAVE,IF(M02S02F35="",MEASURERATE,IF(AK18/M02S02F35/AZ18&lt;1.5,MEASUREPAY,IF(AU18&lt;1,MEASURECB,""))))),MEASURESUBMIT)</f>
        <v>Submit for Review</v>
      </c>
    </row>
    <row r="19" spans="2:55" ht="15.95" customHeight="1" x14ac:dyDescent="0.25">
      <c r="B19" s="845"/>
      <c r="C19" s="878"/>
      <c r="D19" s="878"/>
      <c r="E19" s="878"/>
      <c r="F19" s="878"/>
      <c r="G19" s="878"/>
      <c r="H19" s="878"/>
      <c r="I19" s="878"/>
      <c r="J19" s="878"/>
      <c r="K19" s="878"/>
      <c r="L19" s="878"/>
      <c r="M19" s="878"/>
      <c r="N19" s="878"/>
      <c r="O19" s="878"/>
      <c r="P19" s="880"/>
      <c r="Q19" s="880"/>
      <c r="R19" s="913"/>
      <c r="S19" s="920"/>
      <c r="T19" s="923"/>
      <c r="U19" s="924"/>
      <c r="V19" s="818"/>
      <c r="W19" s="878"/>
      <c r="X19" s="878"/>
      <c r="Y19" s="878"/>
      <c r="Z19" s="878"/>
      <c r="AA19" s="878"/>
      <c r="AB19" s="878"/>
      <c r="AC19" s="880"/>
      <c r="AD19" s="880"/>
      <c r="AE19" s="913"/>
      <c r="AF19" s="913"/>
      <c r="AG19" s="782"/>
      <c r="AH19" s="782"/>
      <c r="AI19" s="782"/>
      <c r="AJ19" s="905"/>
      <c r="AK19" s="812"/>
      <c r="AL19" s="897"/>
      <c r="AM19" s="897"/>
      <c r="AN19" s="916"/>
      <c r="AO19" s="916"/>
      <c r="AP19" s="916"/>
      <c r="AQ19" s="916"/>
      <c r="AR19" s="145"/>
      <c r="AU19" s="748"/>
      <c r="AV19" s="918"/>
      <c r="AW19" s="707"/>
      <c r="AX19" s="707"/>
      <c r="AY19" s="750"/>
      <c r="AZ19" s="707"/>
      <c r="BA19" s="911"/>
      <c r="BB19" s="752"/>
      <c r="BC19" s="752"/>
    </row>
    <row r="20" spans="2:55" ht="15.95" customHeight="1" x14ac:dyDescent="0.25">
      <c r="B20" s="845">
        <v>3</v>
      </c>
      <c r="C20" s="877"/>
      <c r="D20" s="877"/>
      <c r="E20" s="877"/>
      <c r="F20" s="877"/>
      <c r="G20" s="877"/>
      <c r="H20" s="877"/>
      <c r="I20" s="877"/>
      <c r="J20" s="877"/>
      <c r="K20" s="877"/>
      <c r="L20" s="877"/>
      <c r="M20" s="877"/>
      <c r="N20" s="877"/>
      <c r="O20" s="877"/>
      <c r="P20" s="879"/>
      <c r="Q20" s="879"/>
      <c r="R20" s="912" t="str">
        <f>IF(I20="","",INDEX(CMLIGHTBASE[Base Watt 1],MATCH(I20,CMLIGHTBASE[Base Desc 1],0)))</f>
        <v/>
      </c>
      <c r="S20" s="919"/>
      <c r="T20" s="921" t="str">
        <f>IF(ISNUMBER(SEARCH("24/7",F20)),8760,"")</f>
        <v/>
      </c>
      <c r="U20" s="922"/>
      <c r="V20" s="815"/>
      <c r="W20" s="877"/>
      <c r="X20" s="877"/>
      <c r="Y20" s="877"/>
      <c r="Z20" s="877"/>
      <c r="AA20" s="877"/>
      <c r="AB20" s="877"/>
      <c r="AC20" s="879"/>
      <c r="AD20" s="879"/>
      <c r="AE20" s="912" t="str">
        <f>IF(V20="","",INDEX(CMLIGHTEFF[Eff Watt 1],MATCH(V20,CMLIGHTEFF[Eff Desc 1],0)))</f>
        <v/>
      </c>
      <c r="AF20" s="912"/>
      <c r="AG20" s="781"/>
      <c r="AH20" s="781"/>
      <c r="AI20" s="781"/>
      <c r="AJ20" s="904"/>
      <c r="AK20" s="809" t="str">
        <f>IF(OR(C20="",F20="",M20="",P20="",R20="",T20="",Z20="",AC20="",AE20="",AG20="",AI20=""),"",ROUND((AG20+AI20)*AC20,2))</f>
        <v/>
      </c>
      <c r="AL20" s="914"/>
      <c r="AM20" s="914"/>
      <c r="AN20" s="915" t="str">
        <f>IF(OR(C20="",F20="",I20="",M20="",P20="",R20="",T20="",V20="",Z20="",AC20="",AE20="",AG20="",AI20=""),"",IF(BC20&lt;&gt;"",BC20,ROUND(MIN(AK20*0.5,AZ20*INDEX(CMLIGHTEFF[Inc Rate],MATCH(V20,CMLIGHTEFF[Eff Desc 1],0))),2)))</f>
        <v/>
      </c>
      <c r="AO20" s="915"/>
      <c r="AP20" s="915"/>
      <c r="AQ20" s="915"/>
      <c r="AR20" s="145"/>
      <c r="AU20" s="747" t="str">
        <f>IFERROR(IF(OR(C20="",I20="",M20="",P20="",R20="",T20="",V20="",Z20="",AC20="",AE20="",AG20="",AI20=""),"",((1+ELOSS)*PEAKTD*(1+INDEX(ELECCB[Capacity Reserve Margin],MATCH(12,ELECCB[Year Number],0)))*((AZ20*INDEX(ELECCB[NPV AEC $/kWh],MATCH(15,ELECCB[Year Number],0)))+(AV20*INDEX(ELECCB[NPV ACC+T&amp;D $/kW],MATCH(15,ELECCB[Year Number],0))))/AK20)),0)</f>
        <v/>
      </c>
      <c r="AV20" s="917" t="str">
        <f>IF(OR(C20="",F20="",I20="",M20="",P20="",R20="",T20="",V20="",Z20="",AC20="",AE20="",AG20="",AI20=""),"",IF((P20*R20)&lt;=(AC20*AE20),"0",ROUND(AZ20*INDEX(ENDUSEALL[Factor],MATCH(INDEX(CMELIGHT[End Use Category],MATCH(F20,CMELIGHT[Proj Desc 1],0)),ENDUSEALL[End Use to Coincident Peak Demand Factors],0)),4)))</f>
        <v/>
      </c>
      <c r="AW20" s="774" t="str">
        <f>IF(OR(C20="",I20="",M20="",P20="",R20="",T20="",V20="",Z20="",AC20="",AE20="",AG20="",AI20=""),"",IF(ISNUMBER(SEARCH("Incandescent",I20)),(0.7*R20)*T20*P20/1000,ROUND(P20*R20*T20/1000,0)))</f>
        <v/>
      </c>
      <c r="AX20" s="774" t="str">
        <f>IF(OR(C20="",I20="",M20="",P20="",R20="",T20="",V20="",Z20="",AC20="",AE20="",AG20="",AI20=""),"",ROUND(AC20*AE20*T20/1000,0))</f>
        <v/>
      </c>
      <c r="AY20" s="749" t="str">
        <f>IF(OR(C20="",F20="",I20="",M20="",P20="",R20="",T20="",V20="",Z20="",AC20="",AE20="",AG20="",AI20=""),"",CONCATENATE(INDEX(CMLIGHTEFF[Measure Number],MATCH(V20,CMLIGHTEFF[Eff Desc 1],0)),INDEX(CMLIGHTBASE[Measure Number],MATCH(I20,CMLIGHTBASE[Base Desc 1],0))))</f>
        <v/>
      </c>
      <c r="AZ20" s="774" t="str">
        <f>IF(OR(C20="",F20="",I20="",M20="",P20="",R20="",T20="",V20="",Z20="",AC20="",AE20="",AG20="",AI20=""),"",IF((P20*R20)&lt;=(AC20*AE20),"0",AW20-AX20))</f>
        <v/>
      </c>
      <c r="BA20" s="910" t="str">
        <f>IF(OR(C20="",I20="",M20="",P20="",R20="",T20="",V20="",Z20="",AC20="",AE20="",AG20="",AI20=""),"",IF((P20*R20)&lt;=(AC20*AE20),"0",ROUND(((P20*R20)-(AC20*AE20))/1000,3)))</f>
        <v/>
      </c>
      <c r="BB20" s="751" t="str">
        <f>IFERROR(AK20/M02S02F35/AZ20,"")</f>
        <v/>
      </c>
      <c r="BC20" s="751" t="str">
        <f>IFERROR(IF(OR(F20="Exterior (Dusk to Dawn)",F20="Garage (Dusk to Dawn)",V20="CFL"),MEASUREELI,IF((P20*R20)&lt;=(AC20*AE20),MEASURESAVE,IF(M02S02F35="",MEASURERATE,IF(AK20/M02S02F35/AZ20&lt;1.5,MEASUREPAY,IF(AU20&lt;1,MEASURECB,""))))),MEASURESUBMIT)</f>
        <v>Submit for Review</v>
      </c>
    </row>
    <row r="21" spans="2:55" ht="15.95" customHeight="1" x14ac:dyDescent="0.25">
      <c r="B21" s="845"/>
      <c r="C21" s="878"/>
      <c r="D21" s="878"/>
      <c r="E21" s="878"/>
      <c r="F21" s="878"/>
      <c r="G21" s="878"/>
      <c r="H21" s="878"/>
      <c r="I21" s="878"/>
      <c r="J21" s="878"/>
      <c r="K21" s="878"/>
      <c r="L21" s="878"/>
      <c r="M21" s="878"/>
      <c r="N21" s="878"/>
      <c r="O21" s="878"/>
      <c r="P21" s="880"/>
      <c r="Q21" s="880"/>
      <c r="R21" s="913"/>
      <c r="S21" s="920"/>
      <c r="T21" s="923"/>
      <c r="U21" s="924"/>
      <c r="V21" s="818"/>
      <c r="W21" s="878"/>
      <c r="X21" s="878"/>
      <c r="Y21" s="878"/>
      <c r="Z21" s="878"/>
      <c r="AA21" s="878"/>
      <c r="AB21" s="878"/>
      <c r="AC21" s="880"/>
      <c r="AD21" s="880"/>
      <c r="AE21" s="913"/>
      <c r="AF21" s="913"/>
      <c r="AG21" s="782"/>
      <c r="AH21" s="782"/>
      <c r="AI21" s="782"/>
      <c r="AJ21" s="905"/>
      <c r="AK21" s="812"/>
      <c r="AL21" s="897"/>
      <c r="AM21" s="897"/>
      <c r="AN21" s="916"/>
      <c r="AO21" s="916"/>
      <c r="AP21" s="916"/>
      <c r="AQ21" s="916"/>
      <c r="AR21" s="145"/>
      <c r="AU21" s="748"/>
      <c r="AV21" s="918"/>
      <c r="AW21" s="707"/>
      <c r="AX21" s="707"/>
      <c r="AY21" s="750"/>
      <c r="AZ21" s="707"/>
      <c r="BA21" s="911"/>
      <c r="BB21" s="752"/>
      <c r="BC21" s="752"/>
    </row>
    <row r="22" spans="2:55" ht="15.95" customHeight="1" x14ac:dyDescent="0.25">
      <c r="B22" s="845">
        <v>4</v>
      </c>
      <c r="C22" s="877"/>
      <c r="D22" s="877"/>
      <c r="E22" s="877"/>
      <c r="F22" s="877"/>
      <c r="G22" s="877"/>
      <c r="H22" s="877"/>
      <c r="I22" s="877"/>
      <c r="J22" s="877"/>
      <c r="K22" s="877"/>
      <c r="L22" s="877"/>
      <c r="M22" s="877"/>
      <c r="N22" s="877"/>
      <c r="O22" s="877"/>
      <c r="P22" s="879"/>
      <c r="Q22" s="879"/>
      <c r="R22" s="912" t="str">
        <f>IF(I22="","",INDEX(CMLIGHTBASE[Base Watt 1],MATCH(I22,CMLIGHTBASE[Base Desc 1],0)))</f>
        <v/>
      </c>
      <c r="S22" s="919"/>
      <c r="T22" s="921" t="str">
        <f>IF(ISNUMBER(SEARCH("24/7",F22)),8760,"")</f>
        <v/>
      </c>
      <c r="U22" s="922"/>
      <c r="V22" s="815"/>
      <c r="W22" s="877"/>
      <c r="X22" s="877"/>
      <c r="Y22" s="877"/>
      <c r="Z22" s="877"/>
      <c r="AA22" s="877"/>
      <c r="AB22" s="877"/>
      <c r="AC22" s="879"/>
      <c r="AD22" s="879"/>
      <c r="AE22" s="912" t="str">
        <f>IF(V22="","",INDEX(CMLIGHTEFF[Eff Watt 1],MATCH(V22,CMLIGHTEFF[Eff Desc 1],0)))</f>
        <v/>
      </c>
      <c r="AF22" s="912"/>
      <c r="AG22" s="781"/>
      <c r="AH22" s="781"/>
      <c r="AI22" s="781"/>
      <c r="AJ22" s="904"/>
      <c r="AK22" s="809" t="str">
        <f>IF(OR(C22="",F22="",M22="",P22="",R22="",T22="",Z22="",AC22="",AE22="",AG22="",AI22=""),"",ROUND((AG22+AI22)*AC22,2))</f>
        <v/>
      </c>
      <c r="AL22" s="914"/>
      <c r="AM22" s="914"/>
      <c r="AN22" s="915" t="str">
        <f>IF(OR(C22="",F22="",I22="",M22="",P22="",R22="",T22="",V22="",Z22="",AC22="",AE22="",AG22="",AI22=""),"",IF(BC22&lt;&gt;"",BC22,ROUND(MIN(AK22*0.5,AZ22*INDEX(CMLIGHTEFF[Inc Rate],MATCH(V22,CMLIGHTEFF[Eff Desc 1],0))),2)))</f>
        <v/>
      </c>
      <c r="AO22" s="915"/>
      <c r="AP22" s="915"/>
      <c r="AQ22" s="915"/>
      <c r="AR22" s="145"/>
      <c r="AU22" s="747" t="str">
        <f>IFERROR(IF(OR(C22="",I22="",M22="",P22="",R22="",T22="",V22="",Z22="",AC22="",AE22="",AG22="",AI22=""),"",((1+ELOSS)*PEAKTD*(1+INDEX(ELECCB[Capacity Reserve Margin],MATCH(12,ELECCB[Year Number],0)))*((AZ22*INDEX(ELECCB[NPV AEC $/kWh],MATCH(15,ELECCB[Year Number],0)))+(AV22*INDEX(ELECCB[NPV ACC+T&amp;D $/kW],MATCH(15,ELECCB[Year Number],0))))/AK22)),0)</f>
        <v/>
      </c>
      <c r="AV22" s="917" t="str">
        <f>IF(OR(C22="",F22="",I22="",M22="",P22="",R22="",T22="",V22="",Z22="",AC22="",AE22="",AG22="",AI22=""),"",IF((P22*R22)&lt;=(AC22*AE22),"0",ROUND(AZ22*INDEX(ENDUSEALL[Factor],MATCH(INDEX(CMELIGHT[End Use Category],MATCH(F22,CMELIGHT[Proj Desc 1],0)),ENDUSEALL[End Use to Coincident Peak Demand Factors],0)),4)))</f>
        <v/>
      </c>
      <c r="AW22" s="774" t="str">
        <f>IF(OR(C22="",I22="",M22="",P22="",R22="",T22="",V22="",Z22="",AC22="",AE22="",AG22="",AI22=""),"",IF(ISNUMBER(SEARCH("Incandescent",I22)),(0.7*R22)*T22*P22/1000,ROUND(P22*R22*T22/1000,0)))</f>
        <v/>
      </c>
      <c r="AX22" s="774" t="str">
        <f>IF(OR(C22="",I22="",M22="",P22="",R22="",T22="",V22="",Z22="",AC22="",AE22="",AG22="",AI22=""),"",ROUND(AC22*AE22*T22/1000,0))</f>
        <v/>
      </c>
      <c r="AY22" s="749" t="str">
        <f>IF(OR(C22="",F22="",I22="",M22="",P22="",R22="",T22="",V22="",Z22="",AC22="",AE22="",AG22="",AI22=""),"",CONCATENATE(INDEX(CMLIGHTEFF[Measure Number],MATCH(V22,CMLIGHTEFF[Eff Desc 1],0)),INDEX(CMLIGHTBASE[Measure Number],MATCH(I22,CMLIGHTBASE[Base Desc 1],0))))</f>
        <v/>
      </c>
      <c r="AZ22" s="774" t="str">
        <f>IF(OR(C22="",F22="",I22="",M22="",P22="",R22="",T22="",V22="",Z22="",AC22="",AE22="",AG22="",AI22=""),"",IF((P22*R22)&lt;=(AC22*AE22),"0",AW22-AX22))</f>
        <v/>
      </c>
      <c r="BA22" s="910" t="str">
        <f>IF(OR(C22="",I22="",M22="",P22="",R22="",T22="",V22="",Z22="",AC22="",AE22="",AG22="",AI22=""),"",IF((P22*R22)&lt;=(AC22*AE22),"0",ROUND(((P22*R22)-(AC22*AE22))/1000,3)))</f>
        <v/>
      </c>
      <c r="BB22" s="751" t="str">
        <f>IFERROR(AK22/M02S02F35/AZ22,"")</f>
        <v/>
      </c>
      <c r="BC22" s="751" t="str">
        <f>IFERROR(IF(OR(F22="Exterior (Dusk to Dawn)",F22="Garage (Dusk to Dawn)",V22="CFL"),MEASUREELI,IF((P22*R22)&lt;=(AC22*AE22),MEASURESAVE,IF(M02S02F35="",MEASURERATE,IF(AK22/M02S02F35/AZ22&lt;1.5,MEASUREPAY,IF(AU22&lt;1,MEASURECB,""))))),MEASURESUBMIT)</f>
        <v>Submit for Review</v>
      </c>
    </row>
    <row r="23" spans="2:55" ht="15.95" customHeight="1" x14ac:dyDescent="0.25">
      <c r="B23" s="845"/>
      <c r="C23" s="878"/>
      <c r="D23" s="878"/>
      <c r="E23" s="878"/>
      <c r="F23" s="878"/>
      <c r="G23" s="878"/>
      <c r="H23" s="878"/>
      <c r="I23" s="878"/>
      <c r="J23" s="878"/>
      <c r="K23" s="878"/>
      <c r="L23" s="878"/>
      <c r="M23" s="878"/>
      <c r="N23" s="878"/>
      <c r="O23" s="878"/>
      <c r="P23" s="880"/>
      <c r="Q23" s="880"/>
      <c r="R23" s="913"/>
      <c r="S23" s="920"/>
      <c r="T23" s="923"/>
      <c r="U23" s="924"/>
      <c r="V23" s="818"/>
      <c r="W23" s="878"/>
      <c r="X23" s="878"/>
      <c r="Y23" s="878"/>
      <c r="Z23" s="878"/>
      <c r="AA23" s="878"/>
      <c r="AB23" s="878"/>
      <c r="AC23" s="880"/>
      <c r="AD23" s="880"/>
      <c r="AE23" s="913"/>
      <c r="AF23" s="913"/>
      <c r="AG23" s="782"/>
      <c r="AH23" s="782"/>
      <c r="AI23" s="782"/>
      <c r="AJ23" s="905"/>
      <c r="AK23" s="812"/>
      <c r="AL23" s="897"/>
      <c r="AM23" s="897"/>
      <c r="AN23" s="916"/>
      <c r="AO23" s="916"/>
      <c r="AP23" s="916"/>
      <c r="AQ23" s="916"/>
      <c r="AR23" s="145"/>
      <c r="AU23" s="748"/>
      <c r="AV23" s="918"/>
      <c r="AW23" s="707"/>
      <c r="AX23" s="707"/>
      <c r="AY23" s="750"/>
      <c r="AZ23" s="707"/>
      <c r="BA23" s="911"/>
      <c r="BB23" s="752"/>
      <c r="BC23" s="752"/>
    </row>
    <row r="24" spans="2:55" ht="15.95" customHeight="1" x14ac:dyDescent="0.25">
      <c r="B24" s="845">
        <v>5</v>
      </c>
      <c r="C24" s="877"/>
      <c r="D24" s="877"/>
      <c r="E24" s="877"/>
      <c r="F24" s="877"/>
      <c r="G24" s="877"/>
      <c r="H24" s="877"/>
      <c r="I24" s="877"/>
      <c r="J24" s="877"/>
      <c r="K24" s="877"/>
      <c r="L24" s="877"/>
      <c r="M24" s="877"/>
      <c r="N24" s="877"/>
      <c r="O24" s="877"/>
      <c r="P24" s="879"/>
      <c r="Q24" s="879"/>
      <c r="R24" s="912" t="str">
        <f>IF(I24="","",INDEX(CMLIGHTBASE[Base Watt 1],MATCH(I24,CMLIGHTBASE[Base Desc 1],0)))</f>
        <v/>
      </c>
      <c r="S24" s="919"/>
      <c r="T24" s="921" t="str">
        <f>IF(ISNUMBER(SEARCH("24/7",F24)),8760,"")</f>
        <v/>
      </c>
      <c r="U24" s="922"/>
      <c r="V24" s="815"/>
      <c r="W24" s="877"/>
      <c r="X24" s="877"/>
      <c r="Y24" s="877"/>
      <c r="Z24" s="877"/>
      <c r="AA24" s="877"/>
      <c r="AB24" s="877"/>
      <c r="AC24" s="879"/>
      <c r="AD24" s="879"/>
      <c r="AE24" s="912" t="str">
        <f>IF(V24="","",INDEX(CMLIGHTEFF[Eff Watt 1],MATCH(V24,CMLIGHTEFF[Eff Desc 1],0)))</f>
        <v/>
      </c>
      <c r="AF24" s="912"/>
      <c r="AG24" s="781"/>
      <c r="AH24" s="781"/>
      <c r="AI24" s="781"/>
      <c r="AJ24" s="904"/>
      <c r="AK24" s="809" t="str">
        <f>IF(OR(C24="",F24="",M24="",P24="",R24="",T24="",Z24="",AC24="",AE24="",AG24="",AI24=""),"",ROUND((AG24+AI24)*AC24,2))</f>
        <v/>
      </c>
      <c r="AL24" s="914"/>
      <c r="AM24" s="914"/>
      <c r="AN24" s="915" t="str">
        <f>IF(OR(C24="",F24="",I24="",M24="",P24="",R24="",T24="",V24="",Z24="",AC24="",AE24="",AG24="",AI24=""),"",IF(BC24&lt;&gt;"",BC24,ROUND(MIN(AK24*0.5,AZ24*INDEX(CMLIGHTEFF[Inc Rate],MATCH(V24,CMLIGHTEFF[Eff Desc 1],0))),2)))</f>
        <v/>
      </c>
      <c r="AO24" s="915"/>
      <c r="AP24" s="915"/>
      <c r="AQ24" s="915"/>
      <c r="AR24" s="145"/>
      <c r="AU24" s="747" t="str">
        <f>IFERROR(IF(OR(C24="",I24="",M24="",P24="",R24="",T24="",V24="",Z24="",AC24="",AE24="",AG24="",AI24=""),"",((1+ELOSS)*PEAKTD*(1+INDEX(ELECCB[Capacity Reserve Margin],MATCH(12,ELECCB[Year Number],0)))*((AZ24*INDEX(ELECCB[NPV AEC $/kWh],MATCH(15,ELECCB[Year Number],0)))+(AV24*INDEX(ELECCB[NPV ACC+T&amp;D $/kW],MATCH(15,ELECCB[Year Number],0))))/AK24)),0)</f>
        <v/>
      </c>
      <c r="AV24" s="917" t="str">
        <f>IF(OR(C24="",F24="",I24="",M24="",P24="",R24="",T24="",V24="",Z24="",AC24="",AE24="",AG24="",AI24=""),"",IF((P24*R24)&lt;=(AC24*AE24),"0",ROUND(AZ24*INDEX(ENDUSEALL[Factor],MATCH(INDEX(CMELIGHT[End Use Category],MATCH(F24,CMELIGHT[Proj Desc 1],0)),ENDUSEALL[End Use to Coincident Peak Demand Factors],0)),4)))</f>
        <v/>
      </c>
      <c r="AW24" s="774" t="str">
        <f>IF(OR(C24="",I24="",M24="",P24="",R24="",T24="",V24="",Z24="",AC24="",AE24="",AG24="",AI24=""),"",IF(ISNUMBER(SEARCH("Incandescent",I24)),(0.7*R24)*T24*P24/1000,ROUND(P24*R24*T24/1000,0)))</f>
        <v/>
      </c>
      <c r="AX24" s="774" t="str">
        <f>IF(OR(C24="",I24="",M24="",P24="",R24="",T24="",V24="",Z24="",AC24="",AE24="",AG24="",AI24=""),"",ROUND(AC24*AE24*T24/1000,0))</f>
        <v/>
      </c>
      <c r="AY24" s="749" t="str">
        <f>IF(OR(C24="",F24="",I24="",M24="",P24="",R24="",T24="",V24="",Z24="",AC24="",AE24="",AG24="",AI24=""),"",CONCATENATE(INDEX(CMLIGHTEFF[Measure Number],MATCH(V24,CMLIGHTEFF[Eff Desc 1],0)),INDEX(CMLIGHTBASE[Measure Number],MATCH(I24,CMLIGHTBASE[Base Desc 1],0))))</f>
        <v/>
      </c>
      <c r="AZ24" s="774" t="str">
        <f>IF(OR(C24="",F24="",I24="",M24="",P24="",R24="",T24="",V24="",Z24="",AC24="",AE24="",AG24="",AI24=""),"",IF((P24*R24)&lt;=(AC24*AE24),"0",AW24-AX24))</f>
        <v/>
      </c>
      <c r="BA24" s="910" t="str">
        <f>IF(OR(C24="",I24="",M24="",P24="",R24="",T24="",V24="",Z24="",AC24="",AE24="",AG24="",AI24=""),"",IF((P24*R24)&lt;=(AC24*AE24),"0",ROUND(((P24*R24)-(AC24*AE24))/1000,3)))</f>
        <v/>
      </c>
      <c r="BB24" s="751" t="str">
        <f>IFERROR(AK24/M02S02F35/AZ24,"")</f>
        <v/>
      </c>
      <c r="BC24" s="751" t="str">
        <f>IFERROR(IF(OR(F24="Exterior (Dusk to Dawn)",F24="Garage (Dusk to Dawn)",V24="CFL"),MEASUREELI,IF((P24*R24)&lt;=(AC24*AE24),MEASURESAVE,IF(M02S02F35="",MEASURERATE,IF(AK24/M02S02F35/AZ24&lt;1.5,MEASUREPAY,IF(AU24&lt;1,MEASURECB,""))))),MEASURESUBMIT)</f>
        <v>Submit for Review</v>
      </c>
    </row>
    <row r="25" spans="2:55" ht="15.95" customHeight="1" x14ac:dyDescent="0.25">
      <c r="B25" s="845"/>
      <c r="C25" s="878"/>
      <c r="D25" s="878"/>
      <c r="E25" s="878"/>
      <c r="F25" s="878"/>
      <c r="G25" s="878"/>
      <c r="H25" s="878"/>
      <c r="I25" s="878"/>
      <c r="J25" s="878"/>
      <c r="K25" s="878"/>
      <c r="L25" s="878"/>
      <c r="M25" s="878"/>
      <c r="N25" s="878"/>
      <c r="O25" s="878"/>
      <c r="P25" s="880"/>
      <c r="Q25" s="880"/>
      <c r="R25" s="913"/>
      <c r="S25" s="920"/>
      <c r="T25" s="923"/>
      <c r="U25" s="924"/>
      <c r="V25" s="818"/>
      <c r="W25" s="878"/>
      <c r="X25" s="878"/>
      <c r="Y25" s="878"/>
      <c r="Z25" s="878"/>
      <c r="AA25" s="878"/>
      <c r="AB25" s="878"/>
      <c r="AC25" s="880"/>
      <c r="AD25" s="880"/>
      <c r="AE25" s="913"/>
      <c r="AF25" s="913"/>
      <c r="AG25" s="782"/>
      <c r="AH25" s="782"/>
      <c r="AI25" s="782"/>
      <c r="AJ25" s="905"/>
      <c r="AK25" s="812"/>
      <c r="AL25" s="897"/>
      <c r="AM25" s="897"/>
      <c r="AN25" s="916"/>
      <c r="AO25" s="916"/>
      <c r="AP25" s="916"/>
      <c r="AQ25" s="916"/>
      <c r="AR25" s="145"/>
      <c r="AU25" s="748"/>
      <c r="AV25" s="918"/>
      <c r="AW25" s="707"/>
      <c r="AX25" s="707"/>
      <c r="AY25" s="750"/>
      <c r="AZ25" s="707"/>
      <c r="BA25" s="911"/>
      <c r="BB25" s="752"/>
      <c r="BC25" s="752"/>
    </row>
    <row r="26" spans="2:55" ht="15.95" customHeight="1" x14ac:dyDescent="0.25">
      <c r="B26" s="845">
        <v>6</v>
      </c>
      <c r="C26" s="877"/>
      <c r="D26" s="877"/>
      <c r="E26" s="877"/>
      <c r="F26" s="877"/>
      <c r="G26" s="877"/>
      <c r="H26" s="877"/>
      <c r="I26" s="877"/>
      <c r="J26" s="877"/>
      <c r="K26" s="877"/>
      <c r="L26" s="877"/>
      <c r="M26" s="877"/>
      <c r="N26" s="877"/>
      <c r="O26" s="877"/>
      <c r="P26" s="879"/>
      <c r="Q26" s="879"/>
      <c r="R26" s="912" t="str">
        <f>IF(I26="","",INDEX(CMLIGHTBASE[Base Watt 1],MATCH(I26,CMLIGHTBASE[Base Desc 1],0)))</f>
        <v/>
      </c>
      <c r="S26" s="919"/>
      <c r="T26" s="921" t="str">
        <f>IF(ISNUMBER(SEARCH("24/7",F26)),8760,"")</f>
        <v/>
      </c>
      <c r="U26" s="922"/>
      <c r="V26" s="815"/>
      <c r="W26" s="877"/>
      <c r="X26" s="877"/>
      <c r="Y26" s="877"/>
      <c r="Z26" s="877"/>
      <c r="AA26" s="877"/>
      <c r="AB26" s="877"/>
      <c r="AC26" s="879"/>
      <c r="AD26" s="879"/>
      <c r="AE26" s="912" t="str">
        <f>IF(V26="","",INDEX(CMLIGHTEFF[Eff Watt 1],MATCH(V26,CMLIGHTEFF[Eff Desc 1],0)))</f>
        <v/>
      </c>
      <c r="AF26" s="912"/>
      <c r="AG26" s="781"/>
      <c r="AH26" s="781"/>
      <c r="AI26" s="781"/>
      <c r="AJ26" s="904"/>
      <c r="AK26" s="809" t="str">
        <f>IF(OR(C26="",F26="",M26="",P26="",R26="",T26="",Z26="",AC26="",AE26="",AG26="",AI26=""),"",ROUND((AG26+AI26)*AC26,2))</f>
        <v/>
      </c>
      <c r="AL26" s="914"/>
      <c r="AM26" s="914"/>
      <c r="AN26" s="915" t="str">
        <f>IF(OR(C26="",F26="",I26="",M26="",P26="",R26="",T26="",V26="",Z26="",AC26="",AE26="",AG26="",AI26=""),"",IF(BC26&lt;&gt;"",BC26,ROUND(MIN(AK26*0.5,AZ26*INDEX(CMLIGHTEFF[Inc Rate],MATCH(V26,CMLIGHTEFF[Eff Desc 1],0))),2)))</f>
        <v/>
      </c>
      <c r="AO26" s="915"/>
      <c r="AP26" s="915"/>
      <c r="AQ26" s="915"/>
      <c r="AR26" s="145"/>
      <c r="AU26" s="747" t="str">
        <f>IFERROR(IF(OR(C26="",I26="",M26="",P26="",R26="",T26="",V26="",Z26="",AC26="",AE26="",AG26="",AI26=""),"",((1+ELOSS)*PEAKTD*(1+INDEX(ELECCB[Capacity Reserve Margin],MATCH(12,ELECCB[Year Number],0)))*((AZ26*INDEX(ELECCB[NPV AEC $/kWh],MATCH(15,ELECCB[Year Number],0)))+(AV26*INDEX(ELECCB[NPV ACC+T&amp;D $/kW],MATCH(15,ELECCB[Year Number],0))))/AK26)),0)</f>
        <v/>
      </c>
      <c r="AV26" s="917" t="str">
        <f>IF(OR(C26="",F26="",I26="",M26="",P26="",R26="",T26="",V26="",Z26="",AC26="",AE26="",AG26="",AI26=""),"",IF((P26*R26)&lt;=(AC26*AE26),"0",ROUND(AZ26*INDEX(ENDUSEALL[Factor],MATCH(INDEX(CMELIGHT[End Use Category],MATCH(F26,CMELIGHT[Proj Desc 1],0)),ENDUSEALL[End Use to Coincident Peak Demand Factors],0)),4)))</f>
        <v/>
      </c>
      <c r="AW26" s="774" t="str">
        <f>IF(OR(C26="",I26="",M26="",P26="",R26="",T26="",V26="",Z26="",AC26="",AE26="",AG26="",AI26=""),"",IF(ISNUMBER(SEARCH("Incandescent",I26)),(0.7*R26)*T26*P26/1000,ROUND(P26*R26*T26/1000,0)))</f>
        <v/>
      </c>
      <c r="AX26" s="774" t="str">
        <f>IF(OR(C26="",I26="",M26="",P26="",R26="",T26="",V26="",Z26="",AC26="",AE26="",AG26="",AI26=""),"",ROUND(AC26*AE26*T26/1000,0))</f>
        <v/>
      </c>
      <c r="AY26" s="749" t="str">
        <f>IF(OR(C26="",F26="",I26="",M26="",P26="",R26="",T26="",V26="",Z26="",AC26="",AE26="",AG26="",AI26=""),"",CONCATENATE(INDEX(CMLIGHTEFF[Measure Number],MATCH(V26,CMLIGHTEFF[Eff Desc 1],0)),INDEX(CMLIGHTBASE[Measure Number],MATCH(I26,CMLIGHTBASE[Base Desc 1],0))))</f>
        <v/>
      </c>
      <c r="AZ26" s="774" t="str">
        <f>IF(OR(C26="",F26="",I26="",M26="",P26="",R26="",T26="",V26="",Z26="",AC26="",AE26="",AG26="",AI26=""),"",IF((P26*R26)&lt;=(AC26*AE26),"0",AW26-AX26))</f>
        <v/>
      </c>
      <c r="BA26" s="910" t="str">
        <f>IF(OR(C26="",I26="",M26="",P26="",R26="",T26="",V26="",Z26="",AC26="",AE26="",AG26="",AI26=""),"",IF((P26*R26)&lt;=(AC26*AE26),"0",ROUND(((P26*R26)-(AC26*AE26))/1000,3)))</f>
        <v/>
      </c>
      <c r="BB26" s="751" t="str">
        <f>IFERROR(AK26/M02S02F35/AZ26,"")</f>
        <v/>
      </c>
      <c r="BC26" s="751" t="str">
        <f>IFERROR(IF(OR(F26="Exterior (Dusk to Dawn)",F26="Garage (Dusk to Dawn)",V26="CFL"),MEASUREELI,IF((P26*R26)&lt;=(AC26*AE26),MEASURESAVE,IF(M02S02F35="",MEASURERATE,IF(AK26/M02S02F35/AZ26&lt;1.5,MEASUREPAY,IF(AU26&lt;1,MEASURECB,""))))),MEASURESUBMIT)</f>
        <v>Submit for Review</v>
      </c>
    </row>
    <row r="27" spans="2:55" ht="15.95" customHeight="1" x14ac:dyDescent="0.25">
      <c r="B27" s="845"/>
      <c r="C27" s="878"/>
      <c r="D27" s="878"/>
      <c r="E27" s="878"/>
      <c r="F27" s="878"/>
      <c r="G27" s="878"/>
      <c r="H27" s="878"/>
      <c r="I27" s="878"/>
      <c r="J27" s="878"/>
      <c r="K27" s="878"/>
      <c r="L27" s="878"/>
      <c r="M27" s="878"/>
      <c r="N27" s="878"/>
      <c r="O27" s="878"/>
      <c r="P27" s="880"/>
      <c r="Q27" s="880"/>
      <c r="R27" s="913"/>
      <c r="S27" s="920"/>
      <c r="T27" s="923"/>
      <c r="U27" s="924"/>
      <c r="V27" s="818"/>
      <c r="W27" s="878"/>
      <c r="X27" s="878"/>
      <c r="Y27" s="878"/>
      <c r="Z27" s="878"/>
      <c r="AA27" s="878"/>
      <c r="AB27" s="878"/>
      <c r="AC27" s="880"/>
      <c r="AD27" s="880"/>
      <c r="AE27" s="913"/>
      <c r="AF27" s="913"/>
      <c r="AG27" s="782"/>
      <c r="AH27" s="782"/>
      <c r="AI27" s="782"/>
      <c r="AJ27" s="905"/>
      <c r="AK27" s="812"/>
      <c r="AL27" s="897"/>
      <c r="AM27" s="897"/>
      <c r="AN27" s="916"/>
      <c r="AO27" s="916"/>
      <c r="AP27" s="916"/>
      <c r="AQ27" s="916"/>
      <c r="AR27" s="145"/>
      <c r="AU27" s="748"/>
      <c r="AV27" s="918"/>
      <c r="AW27" s="707"/>
      <c r="AX27" s="707"/>
      <c r="AY27" s="750"/>
      <c r="AZ27" s="707"/>
      <c r="BA27" s="911"/>
      <c r="BB27" s="752"/>
      <c r="BC27" s="752"/>
    </row>
    <row r="28" spans="2:55" ht="15.95" customHeight="1" x14ac:dyDescent="0.25">
      <c r="B28" s="845">
        <v>7</v>
      </c>
      <c r="C28" s="877"/>
      <c r="D28" s="877"/>
      <c r="E28" s="877"/>
      <c r="F28" s="877"/>
      <c r="G28" s="877"/>
      <c r="H28" s="877"/>
      <c r="I28" s="877"/>
      <c r="J28" s="877"/>
      <c r="K28" s="877"/>
      <c r="L28" s="877"/>
      <c r="M28" s="877"/>
      <c r="N28" s="877"/>
      <c r="O28" s="877"/>
      <c r="P28" s="879"/>
      <c r="Q28" s="879"/>
      <c r="R28" s="912" t="str">
        <f>IF(I28="","",INDEX(CMLIGHTBASE[Base Watt 1],MATCH(I28,CMLIGHTBASE[Base Desc 1],0)))</f>
        <v/>
      </c>
      <c r="S28" s="919"/>
      <c r="T28" s="921" t="str">
        <f>IF(ISNUMBER(SEARCH("24/7",F28)),8760,"")</f>
        <v/>
      </c>
      <c r="U28" s="922"/>
      <c r="V28" s="815"/>
      <c r="W28" s="877"/>
      <c r="X28" s="877"/>
      <c r="Y28" s="877"/>
      <c r="Z28" s="877"/>
      <c r="AA28" s="877"/>
      <c r="AB28" s="877"/>
      <c r="AC28" s="879"/>
      <c r="AD28" s="879"/>
      <c r="AE28" s="912" t="str">
        <f>IF(V28="","",INDEX(CMLIGHTEFF[Eff Watt 1],MATCH(V28,CMLIGHTEFF[Eff Desc 1],0)))</f>
        <v/>
      </c>
      <c r="AF28" s="912"/>
      <c r="AG28" s="781"/>
      <c r="AH28" s="781"/>
      <c r="AI28" s="781"/>
      <c r="AJ28" s="904"/>
      <c r="AK28" s="809" t="str">
        <f>IF(OR(C28="",F28="",M28="",P28="",R28="",T28="",Z28="",AC28="",AE28="",AG28="",AI28=""),"",ROUND((AG28+AI28)*AC28,2))</f>
        <v/>
      </c>
      <c r="AL28" s="914"/>
      <c r="AM28" s="914"/>
      <c r="AN28" s="915" t="str">
        <f>IF(OR(C28="",F28="",I28="",M28="",P28="",R28="",T28="",V28="",Z28="",AC28="",AE28="",AG28="",AI28=""),"",IF(BC28&lt;&gt;"",BC28,ROUND(MIN(AK28*0.5,AZ28*INDEX(CMLIGHTEFF[Inc Rate],MATCH(V28,CMLIGHTEFF[Eff Desc 1],0))),2)))</f>
        <v/>
      </c>
      <c r="AO28" s="915"/>
      <c r="AP28" s="915"/>
      <c r="AQ28" s="915"/>
      <c r="AR28" s="145"/>
      <c r="AU28" s="747" t="str">
        <f>IFERROR(IF(OR(C28="",I28="",M28="",P28="",R28="",T28="",V28="",Z28="",AC28="",AE28="",AG28="",AI28=""),"",((1+ELOSS)*PEAKTD*(1+INDEX(ELECCB[Capacity Reserve Margin],MATCH(12,ELECCB[Year Number],0)))*((AZ28*INDEX(ELECCB[NPV AEC $/kWh],MATCH(15,ELECCB[Year Number],0)))+(AV28*INDEX(ELECCB[NPV ACC+T&amp;D $/kW],MATCH(15,ELECCB[Year Number],0))))/AK28)),0)</f>
        <v/>
      </c>
      <c r="AV28" s="917" t="str">
        <f>IF(OR(C28="",F28="",I28="",M28="",P28="",R28="",T28="",V28="",Z28="",AC28="",AE28="",AG28="",AI28=""),"",IF((P28*R28)&lt;=(AC28*AE28),"0",ROUND(AZ28*INDEX(ENDUSEALL[Factor],MATCH(INDEX(CMELIGHT[End Use Category],MATCH(F28,CMELIGHT[Proj Desc 1],0)),ENDUSEALL[End Use to Coincident Peak Demand Factors],0)),4)))</f>
        <v/>
      </c>
      <c r="AW28" s="774" t="str">
        <f>IF(OR(C28="",I28="",M28="",P28="",R28="",T28="",V28="",Z28="",AC28="",AE28="",AG28="",AI28=""),"",IF(ISNUMBER(SEARCH("Incandescent",I28)),(0.7*R28)*T28*P28/1000,ROUND(P28*R28*T28/1000,0)))</f>
        <v/>
      </c>
      <c r="AX28" s="774" t="str">
        <f>IF(OR(C28="",I28="",M28="",P28="",R28="",T28="",V28="",Z28="",AC28="",AE28="",AG28="",AI28=""),"",ROUND(AC28*AE28*T28/1000,0))</f>
        <v/>
      </c>
      <c r="AY28" s="749" t="str">
        <f>IF(OR(C28="",F28="",I28="",M28="",P28="",R28="",T28="",V28="",Z28="",AC28="",AE28="",AG28="",AI28=""),"",CONCATENATE(INDEX(CMLIGHTEFF[Measure Number],MATCH(V28,CMLIGHTEFF[Eff Desc 1],0)),INDEX(CMLIGHTBASE[Measure Number],MATCH(I28,CMLIGHTBASE[Base Desc 1],0))))</f>
        <v/>
      </c>
      <c r="AZ28" s="774" t="str">
        <f>IF(OR(C28="",F28="",I28="",M28="",P28="",R28="",T28="",V28="",Z28="",AC28="",AE28="",AG28="",AI28=""),"",IF((P28*R28)&lt;=(AC28*AE28),"0",AW28-AX28))</f>
        <v/>
      </c>
      <c r="BA28" s="910" t="str">
        <f>IF(OR(C28="",I28="",M28="",P28="",R28="",T28="",V28="",Z28="",AC28="",AE28="",AG28="",AI28=""),"",IF((P28*R28)&lt;=(AC28*AE28),"0",ROUND(((P28*R28)-(AC28*AE28))/1000,3)))</f>
        <v/>
      </c>
      <c r="BB28" s="751" t="str">
        <f>IFERROR(AK28/M02S02F35/AZ28,"")</f>
        <v/>
      </c>
      <c r="BC28" s="751" t="str">
        <f>IFERROR(IF(OR(F28="Exterior (Dusk to Dawn)",F28="Garage (Dusk to Dawn)",V28="CFL"),MEASUREELI,IF((P28*R28)&lt;=(AC28*AE28),MEASURESAVE,IF(M02S02F35="",MEASURERATE,IF(AK28/M02S02F35/AZ28&lt;1.5,MEASUREPAY,IF(AU28&lt;1,MEASURECB,""))))),MEASURESUBMIT)</f>
        <v>Submit for Review</v>
      </c>
    </row>
    <row r="29" spans="2:55" ht="15.95" customHeight="1" x14ac:dyDescent="0.25">
      <c r="B29" s="845"/>
      <c r="C29" s="878"/>
      <c r="D29" s="878"/>
      <c r="E29" s="878"/>
      <c r="F29" s="878"/>
      <c r="G29" s="878"/>
      <c r="H29" s="878"/>
      <c r="I29" s="878"/>
      <c r="J29" s="878"/>
      <c r="K29" s="878"/>
      <c r="L29" s="878"/>
      <c r="M29" s="878"/>
      <c r="N29" s="878"/>
      <c r="O29" s="878"/>
      <c r="P29" s="880"/>
      <c r="Q29" s="880"/>
      <c r="R29" s="913"/>
      <c r="S29" s="920"/>
      <c r="T29" s="923"/>
      <c r="U29" s="924"/>
      <c r="V29" s="818"/>
      <c r="W29" s="878"/>
      <c r="X29" s="878"/>
      <c r="Y29" s="878"/>
      <c r="Z29" s="878"/>
      <c r="AA29" s="878"/>
      <c r="AB29" s="878"/>
      <c r="AC29" s="880"/>
      <c r="AD29" s="880"/>
      <c r="AE29" s="913"/>
      <c r="AF29" s="913"/>
      <c r="AG29" s="782"/>
      <c r="AH29" s="782"/>
      <c r="AI29" s="782"/>
      <c r="AJ29" s="905"/>
      <c r="AK29" s="812"/>
      <c r="AL29" s="897"/>
      <c r="AM29" s="897"/>
      <c r="AN29" s="916"/>
      <c r="AO29" s="916"/>
      <c r="AP29" s="916"/>
      <c r="AQ29" s="916"/>
      <c r="AR29" s="145"/>
      <c r="AU29" s="748"/>
      <c r="AV29" s="918"/>
      <c r="AW29" s="707"/>
      <c r="AX29" s="707"/>
      <c r="AY29" s="750"/>
      <c r="AZ29" s="707"/>
      <c r="BA29" s="911"/>
      <c r="BB29" s="752"/>
      <c r="BC29" s="752"/>
    </row>
    <row r="30" spans="2:55" ht="15.95" customHeight="1" x14ac:dyDescent="0.25">
      <c r="B30" s="845">
        <v>8</v>
      </c>
      <c r="C30" s="877"/>
      <c r="D30" s="877"/>
      <c r="E30" s="877"/>
      <c r="F30" s="877"/>
      <c r="G30" s="877"/>
      <c r="H30" s="877"/>
      <c r="I30" s="877"/>
      <c r="J30" s="877"/>
      <c r="K30" s="877"/>
      <c r="L30" s="877"/>
      <c r="M30" s="877"/>
      <c r="N30" s="877"/>
      <c r="O30" s="877"/>
      <c r="P30" s="879"/>
      <c r="Q30" s="879"/>
      <c r="R30" s="912" t="str">
        <f>IF(I30="","",INDEX(CMLIGHTBASE[Base Watt 1],MATCH(I30,CMLIGHTBASE[Base Desc 1],0)))</f>
        <v/>
      </c>
      <c r="S30" s="919"/>
      <c r="T30" s="921" t="str">
        <f>IF(ISNUMBER(SEARCH("24/7",F30)),8760,"")</f>
        <v/>
      </c>
      <c r="U30" s="922"/>
      <c r="V30" s="815"/>
      <c r="W30" s="877"/>
      <c r="X30" s="877"/>
      <c r="Y30" s="877"/>
      <c r="Z30" s="877"/>
      <c r="AA30" s="877"/>
      <c r="AB30" s="877"/>
      <c r="AC30" s="879"/>
      <c r="AD30" s="879"/>
      <c r="AE30" s="912" t="str">
        <f>IF(V30="","",INDEX(CMLIGHTEFF[Eff Watt 1],MATCH(V30,CMLIGHTEFF[Eff Desc 1],0)))</f>
        <v/>
      </c>
      <c r="AF30" s="912"/>
      <c r="AG30" s="781"/>
      <c r="AH30" s="781"/>
      <c r="AI30" s="781"/>
      <c r="AJ30" s="904"/>
      <c r="AK30" s="809" t="str">
        <f>IF(OR(C30="",F30="",M30="",P30="",R30="",T30="",Z30="",AC30="",AE30="",AG30="",AI30=""),"",ROUND((AG30+AI30)*AC30,2))</f>
        <v/>
      </c>
      <c r="AL30" s="914"/>
      <c r="AM30" s="914"/>
      <c r="AN30" s="915" t="str">
        <f>IF(OR(C30="",F30="",I30="",M30="",P30="",R30="",T30="",V30="",Z30="",AC30="",AE30="",AG30="",AI30=""),"",IF(BC30&lt;&gt;"",BC30,ROUND(MIN(AK30*0.5,AZ30*INDEX(CMLIGHTEFF[Inc Rate],MATCH(V30,CMLIGHTEFF[Eff Desc 1],0))),2)))</f>
        <v/>
      </c>
      <c r="AO30" s="915"/>
      <c r="AP30" s="915"/>
      <c r="AQ30" s="915"/>
      <c r="AR30" s="145"/>
      <c r="AU30" s="747" t="str">
        <f>IFERROR(IF(OR(C30="",I30="",M30="",P30="",R30="",T30="",V30="",Z30="",AC30="",AE30="",AG30="",AI30=""),"",((1+ELOSS)*PEAKTD*(1+INDEX(ELECCB[Capacity Reserve Margin],MATCH(12,ELECCB[Year Number],0)))*((AZ30*INDEX(ELECCB[NPV AEC $/kWh],MATCH(15,ELECCB[Year Number],0)))+(AV30*INDEX(ELECCB[NPV ACC+T&amp;D $/kW],MATCH(15,ELECCB[Year Number],0))))/AK30)),0)</f>
        <v/>
      </c>
      <c r="AV30" s="917" t="str">
        <f>IF(OR(C30="",F30="",I30="",M30="",P30="",R30="",T30="",V30="",Z30="",AC30="",AE30="",AG30="",AI30=""),"",IF((P30*R30)&lt;=(AC30*AE30),"0",ROUND(AZ30*INDEX(ENDUSEALL[Factor],MATCH(INDEX(CMELIGHT[End Use Category],MATCH(F30,CMELIGHT[Proj Desc 1],0)),ENDUSEALL[End Use to Coincident Peak Demand Factors],0)),4)))</f>
        <v/>
      </c>
      <c r="AW30" s="774" t="str">
        <f>IF(OR(C30="",I30="",M30="",P30="",R30="",T30="",V30="",Z30="",AC30="",AE30="",AG30="",AI30=""),"",IF(ISNUMBER(SEARCH("Incandescent",I30)),(0.7*R30)*T30*P30/1000,ROUND(P30*R30*T30/1000,0)))</f>
        <v/>
      </c>
      <c r="AX30" s="774" t="str">
        <f>IF(OR(C30="",I30="",M30="",P30="",R30="",T30="",V30="",Z30="",AC30="",AE30="",AG30="",AI30=""),"",ROUND(AC30*AE30*T30/1000,0))</f>
        <v/>
      </c>
      <c r="AY30" s="749" t="str">
        <f>IF(OR(C30="",F30="",I30="",M30="",P30="",R30="",T30="",V30="",Z30="",AC30="",AE30="",AG30="",AI30=""),"",CONCATENATE(INDEX(CMLIGHTEFF[Measure Number],MATCH(V30,CMLIGHTEFF[Eff Desc 1],0)),INDEX(CMLIGHTBASE[Measure Number],MATCH(I30,CMLIGHTBASE[Base Desc 1],0))))</f>
        <v/>
      </c>
      <c r="AZ30" s="774" t="str">
        <f>IF(OR(C30="",F30="",I30="",M30="",P30="",R30="",T30="",V30="",Z30="",AC30="",AE30="",AG30="",AI30=""),"",IF((P30*R30)&lt;=(AC30*AE30),"0",AW30-AX30))</f>
        <v/>
      </c>
      <c r="BA30" s="910" t="str">
        <f>IF(OR(C30="",I30="",M30="",P30="",R30="",T30="",V30="",Z30="",AC30="",AE30="",AG30="",AI30=""),"",IF((P30*R30)&lt;=(AC30*AE30),"0",ROUND(((P30*R30)-(AC30*AE30))/1000,3)))</f>
        <v/>
      </c>
      <c r="BB30" s="751" t="str">
        <f>IFERROR(AK30/M02S02F35/AZ30,"")</f>
        <v/>
      </c>
      <c r="BC30" s="751" t="str">
        <f>IFERROR(IF(OR(F30="Exterior (Dusk to Dawn)",F30="Garage (Dusk to Dawn)",V30="CFL"),MEASUREELI,IF((P30*R30)&lt;=(AC30*AE30),MEASURESAVE,IF(M02S02F35="",MEASURERATE,IF(AK30/M02S02F35/AZ30&lt;1.5,MEASUREPAY,IF(AU30&lt;1,MEASURECB,""))))),MEASURESUBMIT)</f>
        <v>Submit for Review</v>
      </c>
    </row>
    <row r="31" spans="2:55" ht="15.95" customHeight="1" x14ac:dyDescent="0.25">
      <c r="B31" s="845"/>
      <c r="C31" s="878"/>
      <c r="D31" s="878"/>
      <c r="E31" s="878"/>
      <c r="F31" s="878"/>
      <c r="G31" s="878"/>
      <c r="H31" s="878"/>
      <c r="I31" s="878"/>
      <c r="J31" s="878"/>
      <c r="K31" s="878"/>
      <c r="L31" s="878"/>
      <c r="M31" s="878"/>
      <c r="N31" s="878"/>
      <c r="O31" s="878"/>
      <c r="P31" s="880"/>
      <c r="Q31" s="880"/>
      <c r="R31" s="913"/>
      <c r="S31" s="920"/>
      <c r="T31" s="923"/>
      <c r="U31" s="924"/>
      <c r="V31" s="818"/>
      <c r="W31" s="878"/>
      <c r="X31" s="878"/>
      <c r="Y31" s="878"/>
      <c r="Z31" s="878"/>
      <c r="AA31" s="878"/>
      <c r="AB31" s="878"/>
      <c r="AC31" s="880"/>
      <c r="AD31" s="880"/>
      <c r="AE31" s="913"/>
      <c r="AF31" s="913"/>
      <c r="AG31" s="782"/>
      <c r="AH31" s="782"/>
      <c r="AI31" s="782"/>
      <c r="AJ31" s="905"/>
      <c r="AK31" s="812"/>
      <c r="AL31" s="897"/>
      <c r="AM31" s="897"/>
      <c r="AN31" s="916"/>
      <c r="AO31" s="916"/>
      <c r="AP31" s="916"/>
      <c r="AQ31" s="916"/>
      <c r="AR31" s="145"/>
      <c r="AU31" s="748"/>
      <c r="AV31" s="918"/>
      <c r="AW31" s="707"/>
      <c r="AX31" s="707"/>
      <c r="AY31" s="750"/>
      <c r="AZ31" s="707"/>
      <c r="BA31" s="911"/>
      <c r="BB31" s="752"/>
      <c r="BC31" s="752"/>
    </row>
    <row r="32" spans="2:55" ht="15.95" customHeight="1" x14ac:dyDescent="0.25">
      <c r="B32" s="845">
        <v>9</v>
      </c>
      <c r="C32" s="877"/>
      <c r="D32" s="877"/>
      <c r="E32" s="877"/>
      <c r="F32" s="877"/>
      <c r="G32" s="877"/>
      <c r="H32" s="877"/>
      <c r="I32" s="877"/>
      <c r="J32" s="877"/>
      <c r="K32" s="877"/>
      <c r="L32" s="877"/>
      <c r="M32" s="877"/>
      <c r="N32" s="877"/>
      <c r="O32" s="877"/>
      <c r="P32" s="879"/>
      <c r="Q32" s="879"/>
      <c r="R32" s="912" t="str">
        <f>IF(I32="","",INDEX(CMLIGHTBASE[Base Watt 1],MATCH(I32,CMLIGHTBASE[Base Desc 1],0)))</f>
        <v/>
      </c>
      <c r="S32" s="919"/>
      <c r="T32" s="921" t="str">
        <f>IF(ISNUMBER(SEARCH("24/7",F32)),8760,"")</f>
        <v/>
      </c>
      <c r="U32" s="922"/>
      <c r="V32" s="815"/>
      <c r="W32" s="877"/>
      <c r="X32" s="877"/>
      <c r="Y32" s="877"/>
      <c r="Z32" s="877"/>
      <c r="AA32" s="877"/>
      <c r="AB32" s="877"/>
      <c r="AC32" s="879"/>
      <c r="AD32" s="879"/>
      <c r="AE32" s="912" t="str">
        <f>IF(V32="","",INDEX(CMLIGHTEFF[Eff Watt 1],MATCH(V32,CMLIGHTEFF[Eff Desc 1],0)))</f>
        <v/>
      </c>
      <c r="AF32" s="912"/>
      <c r="AG32" s="781"/>
      <c r="AH32" s="781"/>
      <c r="AI32" s="781"/>
      <c r="AJ32" s="904"/>
      <c r="AK32" s="809" t="str">
        <f>IF(OR(C32="",F32="",M32="",P32="",R32="",T32="",Z32="",AC32="",AE32="",AG32="",AI32=""),"",ROUND((AG32+AI32)*AC32,2))</f>
        <v/>
      </c>
      <c r="AL32" s="914"/>
      <c r="AM32" s="914"/>
      <c r="AN32" s="915" t="str">
        <f>IF(OR(C32="",F32="",I32="",M32="",P32="",R32="",T32="",V32="",Z32="",AC32="",AE32="",AG32="",AI32=""),"",IF(BC32&lt;&gt;"",BC32,ROUND(MIN(AK32*0.5,AZ32*INDEX(CMLIGHTEFF[Inc Rate],MATCH(V32,CMLIGHTEFF[Eff Desc 1],0))),2)))</f>
        <v/>
      </c>
      <c r="AO32" s="915"/>
      <c r="AP32" s="915"/>
      <c r="AQ32" s="915"/>
      <c r="AR32" s="145"/>
      <c r="AU32" s="747" t="str">
        <f>IFERROR(IF(OR(C32="",I32="",M32="",P32="",R32="",T32="",V32="",Z32="",AC32="",AE32="",AG32="",AI32=""),"",((1+ELOSS)*PEAKTD*(1+INDEX(ELECCB[Capacity Reserve Margin],MATCH(12,ELECCB[Year Number],0)))*((AZ32*INDEX(ELECCB[NPV AEC $/kWh],MATCH(15,ELECCB[Year Number],0)))+(AV32*INDEX(ELECCB[NPV ACC+T&amp;D $/kW],MATCH(15,ELECCB[Year Number],0))))/AK32)),0)</f>
        <v/>
      </c>
      <c r="AV32" s="917" t="str">
        <f>IF(OR(C32="",F32="",I32="",M32="",P32="",R32="",T32="",V32="",Z32="",AC32="",AE32="",AG32="",AI32=""),"",IF((P32*R32)&lt;=(AC32*AE32),"0",ROUND(AZ32*INDEX(ENDUSEALL[Factor],MATCH(INDEX(CMELIGHT[End Use Category],MATCH(F32,CMELIGHT[Proj Desc 1],0)),ENDUSEALL[End Use to Coincident Peak Demand Factors],0)),4)))</f>
        <v/>
      </c>
      <c r="AW32" s="774" t="str">
        <f>IF(OR(C32="",I32="",M32="",P32="",R32="",T32="",V32="",Z32="",AC32="",AE32="",AG32="",AI32=""),"",IF(ISNUMBER(SEARCH("Incandescent",I32)),(0.7*R32)*T32*P32/1000,ROUND(P32*R32*T32/1000,0)))</f>
        <v/>
      </c>
      <c r="AX32" s="774" t="str">
        <f>IF(OR(C32="",I32="",M32="",P32="",R32="",T32="",V32="",Z32="",AC32="",AE32="",AG32="",AI32=""),"",ROUND(AC32*AE32*T32/1000,0))</f>
        <v/>
      </c>
      <c r="AY32" s="749" t="str">
        <f>IF(OR(C32="",F32="",I32="",M32="",P32="",R32="",T32="",V32="",Z32="",AC32="",AE32="",AG32="",AI32=""),"",CONCATENATE(INDEX(CMLIGHTEFF[Measure Number],MATCH(V32,CMLIGHTEFF[Eff Desc 1],0)),INDEX(CMLIGHTBASE[Measure Number],MATCH(I32,CMLIGHTBASE[Base Desc 1],0))))</f>
        <v/>
      </c>
      <c r="AZ32" s="774" t="str">
        <f>IF(OR(C32="",F32="",I32="",M32="",P32="",R32="",T32="",V32="",Z32="",AC32="",AE32="",AG32="",AI32=""),"",IF((P32*R32)&lt;=(AC32*AE32),"0",AW32-AX32))</f>
        <v/>
      </c>
      <c r="BA32" s="910" t="str">
        <f>IF(OR(C32="",I32="",M32="",P32="",R32="",T32="",V32="",Z32="",AC32="",AE32="",AG32="",AI32=""),"",IF((P32*R32)&lt;=(AC32*AE32),"0",ROUND(((P32*R32)-(AC32*AE32))/1000,3)))</f>
        <v/>
      </c>
      <c r="BB32" s="751" t="str">
        <f>IFERROR(AK32/M02S02F35/AZ32,"")</f>
        <v/>
      </c>
      <c r="BC32" s="751" t="str">
        <f>IFERROR(IF(OR(F32="Exterior (Dusk to Dawn)",F32="Garage (Dusk to Dawn)",V32="CFL"),MEASUREELI,IF((P32*R32)&lt;=(AC32*AE32),MEASURESAVE,IF(M02S02F35="",MEASURERATE,IF(AK32/M02S02F35/AZ32&lt;1.5,MEASUREPAY,IF(AU32&lt;1,MEASURECB,""))))),MEASURESUBMIT)</f>
        <v>Submit for Review</v>
      </c>
    </row>
    <row r="33" spans="2:55" ht="15.95" customHeight="1" x14ac:dyDescent="0.25">
      <c r="B33" s="845"/>
      <c r="C33" s="878"/>
      <c r="D33" s="878"/>
      <c r="E33" s="878"/>
      <c r="F33" s="878"/>
      <c r="G33" s="878"/>
      <c r="H33" s="878"/>
      <c r="I33" s="878"/>
      <c r="J33" s="878"/>
      <c r="K33" s="878"/>
      <c r="L33" s="878"/>
      <c r="M33" s="878"/>
      <c r="N33" s="878"/>
      <c r="O33" s="878"/>
      <c r="P33" s="880"/>
      <c r="Q33" s="880"/>
      <c r="R33" s="913"/>
      <c r="S33" s="920"/>
      <c r="T33" s="923"/>
      <c r="U33" s="924"/>
      <c r="V33" s="818"/>
      <c r="W33" s="878"/>
      <c r="X33" s="878"/>
      <c r="Y33" s="878"/>
      <c r="Z33" s="878"/>
      <c r="AA33" s="878"/>
      <c r="AB33" s="878"/>
      <c r="AC33" s="880"/>
      <c r="AD33" s="880"/>
      <c r="AE33" s="913"/>
      <c r="AF33" s="913"/>
      <c r="AG33" s="782"/>
      <c r="AH33" s="782"/>
      <c r="AI33" s="782"/>
      <c r="AJ33" s="905"/>
      <c r="AK33" s="812"/>
      <c r="AL33" s="897"/>
      <c r="AM33" s="897"/>
      <c r="AN33" s="916"/>
      <c r="AO33" s="916"/>
      <c r="AP33" s="916"/>
      <c r="AQ33" s="916"/>
      <c r="AR33" s="145"/>
      <c r="AU33" s="748"/>
      <c r="AV33" s="918"/>
      <c r="AW33" s="707"/>
      <c r="AX33" s="707"/>
      <c r="AY33" s="750"/>
      <c r="AZ33" s="707"/>
      <c r="BA33" s="911"/>
      <c r="BB33" s="752"/>
      <c r="BC33" s="752"/>
    </row>
    <row r="34" spans="2:55" ht="15.95" customHeight="1" x14ac:dyDescent="0.25">
      <c r="B34" s="845">
        <v>10</v>
      </c>
      <c r="C34" s="877"/>
      <c r="D34" s="877"/>
      <c r="E34" s="877"/>
      <c r="F34" s="877"/>
      <c r="G34" s="877"/>
      <c r="H34" s="877"/>
      <c r="I34" s="877"/>
      <c r="J34" s="877"/>
      <c r="K34" s="877"/>
      <c r="L34" s="877"/>
      <c r="M34" s="877"/>
      <c r="N34" s="877"/>
      <c r="O34" s="877"/>
      <c r="P34" s="879"/>
      <c r="Q34" s="879"/>
      <c r="R34" s="912" t="str">
        <f>IF(I34="","",INDEX(CMLIGHTBASE[Base Watt 1],MATCH(I34,CMLIGHTBASE[Base Desc 1],0)))</f>
        <v/>
      </c>
      <c r="S34" s="919"/>
      <c r="T34" s="921" t="str">
        <f>IF(ISNUMBER(SEARCH("24/7",F34)),8760,"")</f>
        <v/>
      </c>
      <c r="U34" s="922"/>
      <c r="V34" s="815"/>
      <c r="W34" s="877"/>
      <c r="X34" s="877"/>
      <c r="Y34" s="877"/>
      <c r="Z34" s="877"/>
      <c r="AA34" s="877"/>
      <c r="AB34" s="877"/>
      <c r="AC34" s="879"/>
      <c r="AD34" s="879"/>
      <c r="AE34" s="912" t="str">
        <f>IF(V34="","",INDEX(CMLIGHTEFF[Eff Watt 1],MATCH(V34,CMLIGHTEFF[Eff Desc 1],0)))</f>
        <v/>
      </c>
      <c r="AF34" s="912"/>
      <c r="AG34" s="781"/>
      <c r="AH34" s="781"/>
      <c r="AI34" s="781"/>
      <c r="AJ34" s="904"/>
      <c r="AK34" s="809" t="str">
        <f>IF(OR(C34="",F34="",M34="",P34="",R34="",T34="",Z34="",AC34="",AE34="",AG34="",AI34=""),"",ROUND((AG34+AI34)*AC34,2))</f>
        <v/>
      </c>
      <c r="AL34" s="914"/>
      <c r="AM34" s="914"/>
      <c r="AN34" s="915" t="str">
        <f>IF(OR(C34="",F34="",I34="",M34="",P34="",R34="",T34="",V34="",Z34="",AC34="",AE34="",AG34="",AI34=""),"",IF(BC34&lt;&gt;"",BC34,ROUND(MIN(AK34*0.5,AZ34*INDEX(CMLIGHTEFF[Inc Rate],MATCH(V34,CMLIGHTEFF[Eff Desc 1],0))),2)))</f>
        <v/>
      </c>
      <c r="AO34" s="915"/>
      <c r="AP34" s="915"/>
      <c r="AQ34" s="915"/>
      <c r="AR34" s="145"/>
      <c r="AU34" s="747" t="str">
        <f>IFERROR(IF(OR(C34="",I34="",M34="",P34="",R34="",T34="",V34="",Z34="",AC34="",AE34="",AG34="",AI34=""),"",((1+ELOSS)*PEAKTD*(1+INDEX(ELECCB[Capacity Reserve Margin],MATCH(12,ELECCB[Year Number],0)))*((AZ34*INDEX(ELECCB[NPV AEC $/kWh],MATCH(15,ELECCB[Year Number],0)))+(AV34*INDEX(ELECCB[NPV ACC+T&amp;D $/kW],MATCH(15,ELECCB[Year Number],0))))/AK34)),0)</f>
        <v/>
      </c>
      <c r="AV34" s="917" t="str">
        <f>IF(OR(C34="",F34="",I34="",M34="",P34="",R34="",T34="",V34="",Z34="",AC34="",AE34="",AG34="",AI34=""),"",IF((P34*R34)&lt;=(AC34*AE34),"0",ROUND(AZ34*INDEX(ENDUSEALL[Factor],MATCH(INDEX(CMELIGHT[End Use Category],MATCH(F34,CMELIGHT[Proj Desc 1],0)),ENDUSEALL[End Use to Coincident Peak Demand Factors],0)),4)))</f>
        <v/>
      </c>
      <c r="AW34" s="774" t="str">
        <f>IF(OR(C34="",I34="",M34="",P34="",R34="",T34="",V34="",Z34="",AC34="",AE34="",AG34="",AI34=""),"",IF(ISNUMBER(SEARCH("Incandescent",I34)),(0.7*R34)*T34*P34/1000,ROUND(P34*R34*T34/1000,0)))</f>
        <v/>
      </c>
      <c r="AX34" s="774" t="str">
        <f>IF(OR(C34="",I34="",M34="",P34="",R34="",T34="",V34="",Z34="",AC34="",AE34="",AG34="",AI34=""),"",ROUND(AC34*AE34*T34/1000,0))</f>
        <v/>
      </c>
      <c r="AY34" s="749" t="str">
        <f>IF(OR(C34="",F34="",I34="",M34="",P34="",R34="",T34="",V34="",Z34="",AC34="",AE34="",AG34="",AI34=""),"",CONCATENATE(INDEX(CMLIGHTEFF[Measure Number],MATCH(V34,CMLIGHTEFF[Eff Desc 1],0)),INDEX(CMLIGHTBASE[Measure Number],MATCH(I34,CMLIGHTBASE[Base Desc 1],0))))</f>
        <v/>
      </c>
      <c r="AZ34" s="774" t="str">
        <f>IF(OR(C34="",F34="",I34="",M34="",P34="",R34="",T34="",V34="",Z34="",AC34="",AE34="",AG34="",AI34=""),"",IF((P34*R34)&lt;=(AC34*AE34),"0",AW34-AX34))</f>
        <v/>
      </c>
      <c r="BA34" s="910" t="str">
        <f>IF(OR(C34="",I34="",M34="",P34="",R34="",T34="",V34="",Z34="",AC34="",AE34="",AG34="",AI34=""),"",IF((P34*R34)&lt;=(AC34*AE34),"0",ROUND(((P34*R34)-(AC34*AE34))/1000,3)))</f>
        <v/>
      </c>
      <c r="BB34" s="751" t="str">
        <f>IFERROR(AK34/M02S02F35/AZ34,"")</f>
        <v/>
      </c>
      <c r="BC34" s="751" t="str">
        <f>IFERROR(IF(OR(F34="Exterior (Dusk to Dawn)",F34="Garage (Dusk to Dawn)",V34="CFL"),MEASUREELI,IF((P34*R34)&lt;=(AC34*AE34),MEASURESAVE,IF(M02S02F35="",MEASURERATE,IF(AK34/M02S02F35/AZ34&lt;1.5,MEASUREPAY,IF(AU34&lt;1,MEASURECB,""))))),MEASURESUBMIT)</f>
        <v>Submit for Review</v>
      </c>
    </row>
    <row r="35" spans="2:55" ht="15.95" customHeight="1" x14ac:dyDescent="0.25">
      <c r="B35" s="845"/>
      <c r="C35" s="878"/>
      <c r="D35" s="878"/>
      <c r="E35" s="878"/>
      <c r="F35" s="878"/>
      <c r="G35" s="878"/>
      <c r="H35" s="878"/>
      <c r="I35" s="878"/>
      <c r="J35" s="878"/>
      <c r="K35" s="878"/>
      <c r="L35" s="878"/>
      <c r="M35" s="878"/>
      <c r="N35" s="878"/>
      <c r="O35" s="878"/>
      <c r="P35" s="880"/>
      <c r="Q35" s="880"/>
      <c r="R35" s="913"/>
      <c r="S35" s="920"/>
      <c r="T35" s="923"/>
      <c r="U35" s="924"/>
      <c r="V35" s="818"/>
      <c r="W35" s="878"/>
      <c r="X35" s="878"/>
      <c r="Y35" s="878"/>
      <c r="Z35" s="878"/>
      <c r="AA35" s="878"/>
      <c r="AB35" s="878"/>
      <c r="AC35" s="880"/>
      <c r="AD35" s="880"/>
      <c r="AE35" s="913"/>
      <c r="AF35" s="913"/>
      <c r="AG35" s="782"/>
      <c r="AH35" s="782"/>
      <c r="AI35" s="782"/>
      <c r="AJ35" s="905"/>
      <c r="AK35" s="812"/>
      <c r="AL35" s="897"/>
      <c r="AM35" s="897"/>
      <c r="AN35" s="916"/>
      <c r="AO35" s="916"/>
      <c r="AP35" s="916"/>
      <c r="AQ35" s="916"/>
      <c r="AR35" s="145"/>
      <c r="AU35" s="748"/>
      <c r="AV35" s="918"/>
      <c r="AW35" s="707"/>
      <c r="AX35" s="707"/>
      <c r="AY35" s="750"/>
      <c r="AZ35" s="707"/>
      <c r="BA35" s="911"/>
      <c r="BB35" s="752"/>
      <c r="BC35" s="752"/>
    </row>
    <row r="36" spans="2:55" ht="15.95" customHeight="1" x14ac:dyDescent="0.25">
      <c r="B36" s="845">
        <v>11</v>
      </c>
      <c r="C36" s="877"/>
      <c r="D36" s="877"/>
      <c r="E36" s="877"/>
      <c r="F36" s="877"/>
      <c r="G36" s="877"/>
      <c r="H36" s="877"/>
      <c r="I36" s="877"/>
      <c r="J36" s="877"/>
      <c r="K36" s="877"/>
      <c r="L36" s="877"/>
      <c r="M36" s="877"/>
      <c r="N36" s="877"/>
      <c r="O36" s="877"/>
      <c r="P36" s="879"/>
      <c r="Q36" s="879"/>
      <c r="R36" s="912" t="str">
        <f>IF(I36="","",INDEX(CMLIGHTBASE[Base Watt 1],MATCH(I36,CMLIGHTBASE[Base Desc 1],0)))</f>
        <v/>
      </c>
      <c r="S36" s="919"/>
      <c r="T36" s="921" t="str">
        <f>IF(ISNUMBER(SEARCH("24/7",F36)),8760,"")</f>
        <v/>
      </c>
      <c r="U36" s="922"/>
      <c r="V36" s="815"/>
      <c r="W36" s="877"/>
      <c r="X36" s="877"/>
      <c r="Y36" s="877"/>
      <c r="Z36" s="877"/>
      <c r="AA36" s="877"/>
      <c r="AB36" s="877"/>
      <c r="AC36" s="879"/>
      <c r="AD36" s="879"/>
      <c r="AE36" s="912" t="str">
        <f>IF(V36="","",INDEX(CMLIGHTEFF[Eff Watt 1],MATCH(V36,CMLIGHTEFF[Eff Desc 1],0)))</f>
        <v/>
      </c>
      <c r="AF36" s="912"/>
      <c r="AG36" s="781"/>
      <c r="AH36" s="781"/>
      <c r="AI36" s="781"/>
      <c r="AJ36" s="904"/>
      <c r="AK36" s="809" t="str">
        <f>IF(OR(C36="",F36="",M36="",P36="",R36="",T36="",Z36="",AC36="",AE36="",AG36="",AI36=""),"",ROUND((AG36+AI36)*AC36,2))</f>
        <v/>
      </c>
      <c r="AL36" s="914"/>
      <c r="AM36" s="914"/>
      <c r="AN36" s="915" t="str">
        <f>IF(OR(C36="",F36="",I36="",M36="",P36="",R36="",T36="",V36="",Z36="",AC36="",AE36="",AG36="",AI36=""),"",IF(BC36&lt;&gt;"",BC36,ROUND(MIN(AK36*0.5,AZ36*INDEX(CMLIGHTEFF[Inc Rate],MATCH(V36,CMLIGHTEFF[Eff Desc 1],0))),2)))</f>
        <v/>
      </c>
      <c r="AO36" s="915"/>
      <c r="AP36" s="915"/>
      <c r="AQ36" s="915"/>
      <c r="AR36" s="145"/>
      <c r="AU36" s="747" t="str">
        <f>IFERROR(IF(OR(C36="",I36="",M36="",P36="",R36="",T36="",V36="",Z36="",AC36="",AE36="",AG36="",AI36=""),"",((1+ELOSS)*PEAKTD*(1+INDEX(ELECCB[Capacity Reserve Margin],MATCH(12,ELECCB[Year Number],0)))*((AZ36*INDEX(ELECCB[NPV AEC $/kWh],MATCH(15,ELECCB[Year Number],0)))+(AV36*INDEX(ELECCB[NPV ACC+T&amp;D $/kW],MATCH(15,ELECCB[Year Number],0))))/AK36)),0)</f>
        <v/>
      </c>
      <c r="AV36" s="917" t="str">
        <f>IF(OR(C36="",F36="",I36="",M36="",P36="",R36="",T36="",V36="",Z36="",AC36="",AE36="",AG36="",AI36=""),"",IF((P36*R36)&lt;=(AC36*AE36),"0",ROUND(AZ36*INDEX(ENDUSEALL[Factor],MATCH(INDEX(CMELIGHT[End Use Category],MATCH(F36,CMELIGHT[Proj Desc 1],0)),ENDUSEALL[End Use to Coincident Peak Demand Factors],0)),4)))</f>
        <v/>
      </c>
      <c r="AW36" s="774" t="str">
        <f>IF(OR(C36="",I36="",M36="",P36="",R36="",T36="",V36="",Z36="",AC36="",AE36="",AG36="",AI36=""),"",IF(ISNUMBER(SEARCH("Incandescent",I36)),(0.7*R36)*T36*P36/1000,ROUND(P36*R36*T36/1000,0)))</f>
        <v/>
      </c>
      <c r="AX36" s="774" t="str">
        <f>IF(OR(C36="",I36="",M36="",P36="",R36="",T36="",V36="",Z36="",AC36="",AE36="",AG36="",AI36=""),"",ROUND(AC36*AE36*T36/1000,0))</f>
        <v/>
      </c>
      <c r="AY36" s="749" t="str">
        <f>IF(OR(C36="",F36="",I36="",M36="",P36="",R36="",T36="",V36="",Z36="",AC36="",AE36="",AG36="",AI36=""),"",CONCATENATE(INDEX(CMLIGHTEFF[Measure Number],MATCH(V36,CMLIGHTEFF[Eff Desc 1],0)),INDEX(CMLIGHTBASE[Measure Number],MATCH(I36,CMLIGHTBASE[Base Desc 1],0))))</f>
        <v/>
      </c>
      <c r="AZ36" s="774" t="str">
        <f>IF(OR(C36="",F36="",I36="",M36="",P36="",R36="",T36="",V36="",Z36="",AC36="",AE36="",AG36="",AI36=""),"",IF((P36*R36)&lt;=(AC36*AE36),"0",AW36-AX36))</f>
        <v/>
      </c>
      <c r="BA36" s="910" t="str">
        <f>IF(OR(C36="",I36="",M36="",P36="",R36="",T36="",V36="",Z36="",AC36="",AE36="",AG36="",AI36=""),"",IF((P36*R36)&lt;=(AC36*AE36),"0",ROUND(((P36*R36)-(AC36*AE36))/1000,3)))</f>
        <v/>
      </c>
      <c r="BB36" s="751" t="str">
        <f>IFERROR(AK36/M02S02F35/AZ36,"")</f>
        <v/>
      </c>
      <c r="BC36" s="751" t="str">
        <f>IFERROR(IF(OR(F36="Exterior (Dusk to Dawn)",F36="Garage (Dusk to Dawn)",V36="CFL"),MEASUREELI,IF((P36*R36)&lt;=(AC36*AE36),MEASURESAVE,IF(M02S02F35="",MEASURERATE,IF(AK36/M02S02F35/AZ36&lt;1.5,MEASUREPAY,IF(AU36&lt;1,MEASURECB,""))))),MEASURESUBMIT)</f>
        <v>Submit for Review</v>
      </c>
    </row>
    <row r="37" spans="2:55" ht="15.95" customHeight="1" x14ac:dyDescent="0.25">
      <c r="B37" s="845"/>
      <c r="C37" s="878"/>
      <c r="D37" s="878"/>
      <c r="E37" s="878"/>
      <c r="F37" s="878"/>
      <c r="G37" s="878"/>
      <c r="H37" s="878"/>
      <c r="I37" s="878"/>
      <c r="J37" s="878"/>
      <c r="K37" s="878"/>
      <c r="L37" s="878"/>
      <c r="M37" s="878"/>
      <c r="N37" s="878"/>
      <c r="O37" s="878"/>
      <c r="P37" s="880"/>
      <c r="Q37" s="880"/>
      <c r="R37" s="913"/>
      <c r="S37" s="920"/>
      <c r="T37" s="923"/>
      <c r="U37" s="924"/>
      <c r="V37" s="818"/>
      <c r="W37" s="878"/>
      <c r="X37" s="878"/>
      <c r="Y37" s="878"/>
      <c r="Z37" s="878"/>
      <c r="AA37" s="878"/>
      <c r="AB37" s="878"/>
      <c r="AC37" s="880"/>
      <c r="AD37" s="880"/>
      <c r="AE37" s="913"/>
      <c r="AF37" s="913"/>
      <c r="AG37" s="782"/>
      <c r="AH37" s="782"/>
      <c r="AI37" s="782"/>
      <c r="AJ37" s="905"/>
      <c r="AK37" s="812"/>
      <c r="AL37" s="897"/>
      <c r="AM37" s="897"/>
      <c r="AN37" s="916"/>
      <c r="AO37" s="916"/>
      <c r="AP37" s="916"/>
      <c r="AQ37" s="916"/>
      <c r="AR37" s="145"/>
      <c r="AU37" s="748"/>
      <c r="AV37" s="918"/>
      <c r="AW37" s="707"/>
      <c r="AX37" s="707"/>
      <c r="AY37" s="750"/>
      <c r="AZ37" s="707"/>
      <c r="BA37" s="911"/>
      <c r="BB37" s="752"/>
      <c r="BC37" s="752"/>
    </row>
    <row r="38" spans="2:55" ht="15.95" customHeight="1" x14ac:dyDescent="0.25">
      <c r="B38" s="845">
        <v>12</v>
      </c>
      <c r="C38" s="877"/>
      <c r="D38" s="877"/>
      <c r="E38" s="877"/>
      <c r="F38" s="877"/>
      <c r="G38" s="877"/>
      <c r="H38" s="877"/>
      <c r="I38" s="877"/>
      <c r="J38" s="877"/>
      <c r="K38" s="877"/>
      <c r="L38" s="877"/>
      <c r="M38" s="877"/>
      <c r="N38" s="877"/>
      <c r="O38" s="877"/>
      <c r="P38" s="879"/>
      <c r="Q38" s="879"/>
      <c r="R38" s="912" t="str">
        <f>IF(I38="","",INDEX(CMLIGHTBASE[Base Watt 1],MATCH(I38,CMLIGHTBASE[Base Desc 1],0)))</f>
        <v/>
      </c>
      <c r="S38" s="919"/>
      <c r="T38" s="921" t="str">
        <f>IF(ISNUMBER(SEARCH("24/7",F38)),8760,"")</f>
        <v/>
      </c>
      <c r="U38" s="922"/>
      <c r="V38" s="815"/>
      <c r="W38" s="877"/>
      <c r="X38" s="877"/>
      <c r="Y38" s="877"/>
      <c r="Z38" s="877"/>
      <c r="AA38" s="877"/>
      <c r="AB38" s="877"/>
      <c r="AC38" s="879"/>
      <c r="AD38" s="879"/>
      <c r="AE38" s="912" t="str">
        <f>IF(V38="","",INDEX(CMLIGHTEFF[Eff Watt 1],MATCH(V38,CMLIGHTEFF[Eff Desc 1],0)))</f>
        <v/>
      </c>
      <c r="AF38" s="912"/>
      <c r="AG38" s="781"/>
      <c r="AH38" s="781"/>
      <c r="AI38" s="781"/>
      <c r="AJ38" s="904"/>
      <c r="AK38" s="809" t="str">
        <f>IF(OR(C38="",F38="",M38="",P38="",R38="",T38="",Z38="",AC38="",AE38="",AG38="",AI38=""),"",ROUND((AG38+AI38)*AC38,2))</f>
        <v/>
      </c>
      <c r="AL38" s="914"/>
      <c r="AM38" s="914"/>
      <c r="AN38" s="915" t="str">
        <f>IF(OR(C38="",F38="",I38="",M38="",P38="",R38="",T38="",V38="",Z38="",AC38="",AE38="",AG38="",AI38=""),"",IF(BC38&lt;&gt;"",BC38,ROUND(MIN(AK38*0.5,AZ38*INDEX(CMLIGHTEFF[Inc Rate],MATCH(V38,CMLIGHTEFF[Eff Desc 1],0))),2)))</f>
        <v/>
      </c>
      <c r="AO38" s="915"/>
      <c r="AP38" s="915"/>
      <c r="AQ38" s="915"/>
      <c r="AR38" s="145"/>
      <c r="AU38" s="747" t="str">
        <f>IFERROR(IF(OR(C38="",I38="",M38="",P38="",R38="",T38="",V38="",Z38="",AC38="",AE38="",AG38="",AI38=""),"",((1+ELOSS)*PEAKTD*(1+INDEX(ELECCB[Capacity Reserve Margin],MATCH(12,ELECCB[Year Number],0)))*((AZ38*INDEX(ELECCB[NPV AEC $/kWh],MATCH(15,ELECCB[Year Number],0)))+(AV38*INDEX(ELECCB[NPV ACC+T&amp;D $/kW],MATCH(15,ELECCB[Year Number],0))))/AK38)),0)</f>
        <v/>
      </c>
      <c r="AV38" s="917" t="str">
        <f>IF(OR(C38="",F38="",I38="",M38="",P38="",R38="",T38="",V38="",Z38="",AC38="",AE38="",AG38="",AI38=""),"",IF((P38*R38)&lt;=(AC38*AE38),"0",ROUND(AZ38*INDEX(ENDUSEALL[Factor],MATCH(INDEX(CMELIGHT[End Use Category],MATCH(F38,CMELIGHT[Proj Desc 1],0)),ENDUSEALL[End Use to Coincident Peak Demand Factors],0)),4)))</f>
        <v/>
      </c>
      <c r="AW38" s="774" t="str">
        <f>IF(OR(C38="",I38="",M38="",P38="",R38="",T38="",V38="",Z38="",AC38="",AE38="",AG38="",AI38=""),"",IF(ISNUMBER(SEARCH("Incandescent",I38)),(0.7*R38)*T38*P38/1000,ROUND(P38*R38*T38/1000,0)))</f>
        <v/>
      </c>
      <c r="AX38" s="774" t="str">
        <f>IF(OR(C38="",I38="",M38="",P38="",R38="",T38="",V38="",Z38="",AC38="",AE38="",AG38="",AI38=""),"",ROUND(AC38*AE38*T38/1000,0))</f>
        <v/>
      </c>
      <c r="AY38" s="749" t="str">
        <f>IF(OR(C38="",F38="",I38="",M38="",P38="",R38="",T38="",V38="",Z38="",AC38="",AE38="",AG38="",AI38=""),"",CONCATENATE(INDEX(CMLIGHTEFF[Measure Number],MATCH(V38,CMLIGHTEFF[Eff Desc 1],0)),INDEX(CMLIGHTBASE[Measure Number],MATCH(I38,CMLIGHTBASE[Base Desc 1],0))))</f>
        <v/>
      </c>
      <c r="AZ38" s="774" t="str">
        <f>IF(OR(C38="",F38="",I38="",M38="",P38="",R38="",T38="",V38="",Z38="",AC38="",AE38="",AG38="",AI38=""),"",IF((P38*R38)&lt;=(AC38*AE38),"0",AW38-AX38))</f>
        <v/>
      </c>
      <c r="BA38" s="910" t="str">
        <f>IF(OR(C38="",I38="",M38="",P38="",R38="",T38="",V38="",Z38="",AC38="",AE38="",AG38="",AI38=""),"",IF((P38*R38)&lt;=(AC38*AE38),"0",ROUND(((P38*R38)-(AC38*AE38))/1000,3)))</f>
        <v/>
      </c>
      <c r="BB38" s="751" t="str">
        <f>IFERROR(AK38/M02S02F35/AZ38,"")</f>
        <v/>
      </c>
      <c r="BC38" s="751" t="str">
        <f>IFERROR(IF(OR(F38="Exterior (Dusk to Dawn)",F38="Garage (Dusk to Dawn)",V38="CFL"),MEASUREELI,IF((P38*R38)&lt;=(AC38*AE38),MEASURESAVE,IF(M02S02F35="",MEASURERATE,IF(AK38/M02S02F35/AZ38&lt;1.5,MEASUREPAY,IF(AU38&lt;1,MEASURECB,""))))),MEASURESUBMIT)</f>
        <v>Submit for Review</v>
      </c>
    </row>
    <row r="39" spans="2:55" ht="15.95" customHeight="1" x14ac:dyDescent="0.25">
      <c r="B39" s="845"/>
      <c r="C39" s="878"/>
      <c r="D39" s="878"/>
      <c r="E39" s="878"/>
      <c r="F39" s="878"/>
      <c r="G39" s="878"/>
      <c r="H39" s="878"/>
      <c r="I39" s="878"/>
      <c r="J39" s="878"/>
      <c r="K39" s="878"/>
      <c r="L39" s="878"/>
      <c r="M39" s="878"/>
      <c r="N39" s="878"/>
      <c r="O39" s="878"/>
      <c r="P39" s="880"/>
      <c r="Q39" s="880"/>
      <c r="R39" s="913"/>
      <c r="S39" s="920"/>
      <c r="T39" s="923"/>
      <c r="U39" s="924"/>
      <c r="V39" s="818"/>
      <c r="W39" s="878"/>
      <c r="X39" s="878"/>
      <c r="Y39" s="878"/>
      <c r="Z39" s="878"/>
      <c r="AA39" s="878"/>
      <c r="AB39" s="878"/>
      <c r="AC39" s="880"/>
      <c r="AD39" s="880"/>
      <c r="AE39" s="913"/>
      <c r="AF39" s="913"/>
      <c r="AG39" s="782"/>
      <c r="AH39" s="782"/>
      <c r="AI39" s="782"/>
      <c r="AJ39" s="905"/>
      <c r="AK39" s="812"/>
      <c r="AL39" s="897"/>
      <c r="AM39" s="897"/>
      <c r="AN39" s="916"/>
      <c r="AO39" s="916"/>
      <c r="AP39" s="916"/>
      <c r="AQ39" s="916"/>
      <c r="AR39" s="145"/>
      <c r="AU39" s="748"/>
      <c r="AV39" s="918"/>
      <c r="AW39" s="707"/>
      <c r="AX39" s="707"/>
      <c r="AY39" s="750"/>
      <c r="AZ39" s="707"/>
      <c r="BA39" s="911"/>
      <c r="BB39" s="752"/>
      <c r="BC39" s="752"/>
    </row>
    <row r="40" spans="2:55" ht="15.95" customHeight="1" x14ac:dyDescent="0.25">
      <c r="B40" s="845">
        <v>13</v>
      </c>
      <c r="C40" s="877"/>
      <c r="D40" s="877"/>
      <c r="E40" s="877"/>
      <c r="F40" s="877"/>
      <c r="G40" s="877"/>
      <c r="H40" s="877"/>
      <c r="I40" s="877"/>
      <c r="J40" s="877"/>
      <c r="K40" s="877"/>
      <c r="L40" s="877"/>
      <c r="M40" s="877"/>
      <c r="N40" s="877"/>
      <c r="O40" s="877"/>
      <c r="P40" s="879"/>
      <c r="Q40" s="879"/>
      <c r="R40" s="912" t="str">
        <f>IF(I40="","",INDEX(CMLIGHTBASE[Base Watt 1],MATCH(I40,CMLIGHTBASE[Base Desc 1],0)))</f>
        <v/>
      </c>
      <c r="S40" s="919"/>
      <c r="T40" s="921" t="str">
        <f>IF(ISNUMBER(SEARCH("24/7",F40)),8760,"")</f>
        <v/>
      </c>
      <c r="U40" s="922"/>
      <c r="V40" s="815"/>
      <c r="W40" s="877"/>
      <c r="X40" s="877"/>
      <c r="Y40" s="877"/>
      <c r="Z40" s="877"/>
      <c r="AA40" s="877"/>
      <c r="AB40" s="877"/>
      <c r="AC40" s="879"/>
      <c r="AD40" s="879"/>
      <c r="AE40" s="912" t="str">
        <f>IF(V40="","",INDEX(CMLIGHTEFF[Eff Watt 1],MATCH(V40,CMLIGHTEFF[Eff Desc 1],0)))</f>
        <v/>
      </c>
      <c r="AF40" s="912"/>
      <c r="AG40" s="781"/>
      <c r="AH40" s="781"/>
      <c r="AI40" s="781"/>
      <c r="AJ40" s="904"/>
      <c r="AK40" s="809" t="str">
        <f>IF(OR(C40="",F40="",M40="",P40="",R40="",T40="",Z40="",AC40="",AE40="",AG40="",AI40=""),"",ROUND((AG40+AI40)*AC40,2))</f>
        <v/>
      </c>
      <c r="AL40" s="914"/>
      <c r="AM40" s="914"/>
      <c r="AN40" s="915" t="str">
        <f>IF(OR(C40="",F40="",I40="",M40="",P40="",R40="",T40="",V40="",Z40="",AC40="",AE40="",AG40="",AI40=""),"",IF(BC40&lt;&gt;"",BC40,ROUND(MIN(AK40*0.5,AZ40*INDEX(CMLIGHTEFF[Inc Rate],MATCH(V40,CMLIGHTEFF[Eff Desc 1],0))),2)))</f>
        <v/>
      </c>
      <c r="AO40" s="915"/>
      <c r="AP40" s="915"/>
      <c r="AQ40" s="915"/>
      <c r="AR40" s="145"/>
      <c r="AU40" s="747" t="str">
        <f>IFERROR(IF(OR(C40="",I40="",M40="",P40="",R40="",T40="",V40="",Z40="",AC40="",AE40="",AG40="",AI40=""),"",((1+ELOSS)*PEAKTD*(1+INDEX(ELECCB[Capacity Reserve Margin],MATCH(12,ELECCB[Year Number],0)))*((AZ40*INDEX(ELECCB[NPV AEC $/kWh],MATCH(15,ELECCB[Year Number],0)))+(AV40*INDEX(ELECCB[NPV ACC+T&amp;D $/kW],MATCH(15,ELECCB[Year Number],0))))/AK40)),0)</f>
        <v/>
      </c>
      <c r="AV40" s="917" t="str">
        <f>IF(OR(C40="",F40="",I40="",M40="",P40="",R40="",T40="",V40="",Z40="",AC40="",AE40="",AG40="",AI40=""),"",IF((P40*R40)&lt;=(AC40*AE40),"0",ROUND(AZ40*INDEX(ENDUSEALL[Factor],MATCH(INDEX(CMELIGHT[End Use Category],MATCH(F40,CMELIGHT[Proj Desc 1],0)),ENDUSEALL[End Use to Coincident Peak Demand Factors],0)),4)))</f>
        <v/>
      </c>
      <c r="AW40" s="774" t="str">
        <f>IF(OR(C40="",I40="",M40="",P40="",R40="",T40="",V40="",Z40="",AC40="",AE40="",AG40="",AI40=""),"",IF(ISNUMBER(SEARCH("Incandescent",I40)),(0.7*R40)*T40*P40/1000,ROUND(P40*R40*T40/1000,0)))</f>
        <v/>
      </c>
      <c r="AX40" s="774" t="str">
        <f>IF(OR(C40="",I40="",M40="",P40="",R40="",T40="",V40="",Z40="",AC40="",AE40="",AG40="",AI40=""),"",ROUND(AC40*AE40*T40/1000,0))</f>
        <v/>
      </c>
      <c r="AY40" s="749" t="str">
        <f>IF(OR(C40="",F40="",I40="",M40="",P40="",R40="",T40="",V40="",Z40="",AC40="",AE40="",AG40="",AI40=""),"",CONCATENATE(INDEX(CMLIGHTEFF[Measure Number],MATCH(V40,CMLIGHTEFF[Eff Desc 1],0)),INDEX(CMLIGHTBASE[Measure Number],MATCH(I40,CMLIGHTBASE[Base Desc 1],0))))</f>
        <v/>
      </c>
      <c r="AZ40" s="774" t="str">
        <f>IF(OR(C40="",F40="",I40="",M40="",P40="",R40="",T40="",V40="",Z40="",AC40="",AE40="",AG40="",AI40=""),"",IF((P40*R40)&lt;=(AC40*AE40),"0",AW40-AX40))</f>
        <v/>
      </c>
      <c r="BA40" s="910" t="str">
        <f>IF(OR(C40="",I40="",M40="",P40="",R40="",T40="",V40="",Z40="",AC40="",AE40="",AG40="",AI40=""),"",IF((P40*R40)&lt;=(AC40*AE40),"0",ROUND(((P40*R40)-(AC40*AE40))/1000,3)))</f>
        <v/>
      </c>
      <c r="BB40" s="751" t="str">
        <f>IFERROR(AK40/M02S02F35/AZ40,"")</f>
        <v/>
      </c>
      <c r="BC40" s="751" t="str">
        <f>IFERROR(IF(OR(F40="Exterior (Dusk to Dawn)",F40="Garage (Dusk to Dawn)",V40="CFL"),MEASUREELI,IF((P40*R40)&lt;=(AC40*AE40),MEASURESAVE,IF(M02S02F35="",MEASURERATE,IF(AK40/M02S02F35/AZ40&lt;1.5,MEASUREPAY,IF(AU40&lt;1,MEASURECB,""))))),MEASURESUBMIT)</f>
        <v>Submit for Review</v>
      </c>
    </row>
    <row r="41" spans="2:55" ht="15.95" customHeight="1" x14ac:dyDescent="0.25">
      <c r="B41" s="845"/>
      <c r="C41" s="878"/>
      <c r="D41" s="878"/>
      <c r="E41" s="878"/>
      <c r="F41" s="878"/>
      <c r="G41" s="878"/>
      <c r="H41" s="878"/>
      <c r="I41" s="878"/>
      <c r="J41" s="878"/>
      <c r="K41" s="878"/>
      <c r="L41" s="878"/>
      <c r="M41" s="878"/>
      <c r="N41" s="878"/>
      <c r="O41" s="878"/>
      <c r="P41" s="880"/>
      <c r="Q41" s="880"/>
      <c r="R41" s="913"/>
      <c r="S41" s="920"/>
      <c r="T41" s="923"/>
      <c r="U41" s="924"/>
      <c r="V41" s="818"/>
      <c r="W41" s="878"/>
      <c r="X41" s="878"/>
      <c r="Y41" s="878"/>
      <c r="Z41" s="878"/>
      <c r="AA41" s="878"/>
      <c r="AB41" s="878"/>
      <c r="AC41" s="880"/>
      <c r="AD41" s="880"/>
      <c r="AE41" s="913"/>
      <c r="AF41" s="913"/>
      <c r="AG41" s="782"/>
      <c r="AH41" s="782"/>
      <c r="AI41" s="782"/>
      <c r="AJ41" s="905"/>
      <c r="AK41" s="812"/>
      <c r="AL41" s="897"/>
      <c r="AM41" s="897"/>
      <c r="AN41" s="916"/>
      <c r="AO41" s="916"/>
      <c r="AP41" s="916"/>
      <c r="AQ41" s="916"/>
      <c r="AR41" s="145"/>
      <c r="AU41" s="748"/>
      <c r="AV41" s="918"/>
      <c r="AW41" s="707"/>
      <c r="AX41" s="707"/>
      <c r="AY41" s="750"/>
      <c r="AZ41" s="707"/>
      <c r="BA41" s="911"/>
      <c r="BB41" s="752"/>
      <c r="BC41" s="752"/>
    </row>
    <row r="42" spans="2:55" ht="15.95" customHeight="1" x14ac:dyDescent="0.25">
      <c r="B42" s="845">
        <v>14</v>
      </c>
      <c r="C42" s="877"/>
      <c r="D42" s="877"/>
      <c r="E42" s="877"/>
      <c r="F42" s="877"/>
      <c r="G42" s="877"/>
      <c r="H42" s="877"/>
      <c r="I42" s="877"/>
      <c r="J42" s="877"/>
      <c r="K42" s="877"/>
      <c r="L42" s="877"/>
      <c r="M42" s="877"/>
      <c r="N42" s="877"/>
      <c r="O42" s="877"/>
      <c r="P42" s="879"/>
      <c r="Q42" s="879"/>
      <c r="R42" s="912" t="str">
        <f>IF(I42="","",INDEX(CMLIGHTBASE[Base Watt 1],MATCH(I42,CMLIGHTBASE[Base Desc 1],0)))</f>
        <v/>
      </c>
      <c r="S42" s="919"/>
      <c r="T42" s="921" t="str">
        <f>IF(ISNUMBER(SEARCH("24/7",F42)),8760,"")</f>
        <v/>
      </c>
      <c r="U42" s="922"/>
      <c r="V42" s="815"/>
      <c r="W42" s="877"/>
      <c r="X42" s="877"/>
      <c r="Y42" s="877"/>
      <c r="Z42" s="877"/>
      <c r="AA42" s="877"/>
      <c r="AB42" s="877"/>
      <c r="AC42" s="879"/>
      <c r="AD42" s="879"/>
      <c r="AE42" s="912" t="str">
        <f>IF(V42="","",INDEX(CMLIGHTEFF[Eff Watt 1],MATCH(V42,CMLIGHTEFF[Eff Desc 1],0)))</f>
        <v/>
      </c>
      <c r="AF42" s="912"/>
      <c r="AG42" s="781"/>
      <c r="AH42" s="781"/>
      <c r="AI42" s="781"/>
      <c r="AJ42" s="904"/>
      <c r="AK42" s="809" t="str">
        <f>IF(OR(C42="",F42="",M42="",P42="",R42="",T42="",Z42="",AC42="",AE42="",AG42="",AI42=""),"",ROUND((AG42+AI42)*AC42,2))</f>
        <v/>
      </c>
      <c r="AL42" s="914"/>
      <c r="AM42" s="914"/>
      <c r="AN42" s="915" t="str">
        <f>IF(OR(C42="",F42="",I42="",M42="",P42="",R42="",T42="",V42="",Z42="",AC42="",AE42="",AG42="",AI42=""),"",IF(BC42&lt;&gt;"",BC42,ROUND(MIN(AK42*0.5,AZ42*INDEX(CMLIGHTEFF[Inc Rate],MATCH(V42,CMLIGHTEFF[Eff Desc 1],0))),2)))</f>
        <v/>
      </c>
      <c r="AO42" s="915"/>
      <c r="AP42" s="915"/>
      <c r="AQ42" s="915"/>
      <c r="AR42" s="145"/>
      <c r="AU42" s="747" t="str">
        <f>IFERROR(IF(OR(C42="",I42="",M42="",P42="",R42="",T42="",V42="",Z42="",AC42="",AE42="",AG42="",AI42=""),"",((1+ELOSS)*PEAKTD*(1+INDEX(ELECCB[Capacity Reserve Margin],MATCH(12,ELECCB[Year Number],0)))*((AZ42*INDEX(ELECCB[NPV AEC $/kWh],MATCH(15,ELECCB[Year Number],0)))+(AV42*INDEX(ELECCB[NPV ACC+T&amp;D $/kW],MATCH(15,ELECCB[Year Number],0))))/AK42)),0)</f>
        <v/>
      </c>
      <c r="AV42" s="917" t="str">
        <f>IF(OR(C42="",F42="",I42="",M42="",P42="",R42="",T42="",V42="",Z42="",AC42="",AE42="",AG42="",AI42=""),"",IF((P42*R42)&lt;=(AC42*AE42),"0",ROUND(AZ42*INDEX(ENDUSEALL[Factor],MATCH(INDEX(CMELIGHT[End Use Category],MATCH(F42,CMELIGHT[Proj Desc 1],0)),ENDUSEALL[End Use to Coincident Peak Demand Factors],0)),4)))</f>
        <v/>
      </c>
      <c r="AW42" s="774" t="str">
        <f>IF(OR(C42="",I42="",M42="",P42="",R42="",T42="",V42="",Z42="",AC42="",AE42="",AG42="",AI42=""),"",IF(ISNUMBER(SEARCH("Incandescent",I42)),(0.7*R42)*T42*P42/1000,ROUND(P42*R42*T42/1000,0)))</f>
        <v/>
      </c>
      <c r="AX42" s="774" t="str">
        <f>IF(OR(C42="",I42="",M42="",P42="",R42="",T42="",V42="",Z42="",AC42="",AE42="",AG42="",AI42=""),"",ROUND(AC42*AE42*T42/1000,0))</f>
        <v/>
      </c>
      <c r="AY42" s="749" t="str">
        <f>IF(OR(C42="",F42="",I42="",M42="",P42="",R42="",T42="",V42="",Z42="",AC42="",AE42="",AG42="",AI42=""),"",CONCATENATE(INDEX(CMLIGHTEFF[Measure Number],MATCH(V42,CMLIGHTEFF[Eff Desc 1],0)),INDEX(CMLIGHTBASE[Measure Number],MATCH(I42,CMLIGHTBASE[Base Desc 1],0))))</f>
        <v/>
      </c>
      <c r="AZ42" s="774" t="str">
        <f>IF(OR(C42="",F42="",I42="",M42="",P42="",R42="",T42="",V42="",Z42="",AC42="",AE42="",AG42="",AI42=""),"",IF((P42*R42)&lt;=(AC42*AE42),"0",AW42-AX42))</f>
        <v/>
      </c>
      <c r="BA42" s="910" t="str">
        <f>IF(OR(C42="",I42="",M42="",P42="",R42="",T42="",V42="",Z42="",AC42="",AE42="",AG42="",AI42=""),"",IF((P42*R42)&lt;=(AC42*AE42),"0",ROUND(((P42*R42)-(AC42*AE42))/1000,3)))</f>
        <v/>
      </c>
      <c r="BB42" s="751" t="str">
        <f>IFERROR(AK42/M02S02F35/AZ42,"")</f>
        <v/>
      </c>
      <c r="BC42" s="751" t="str">
        <f>IFERROR(IF(OR(F42="Exterior (Dusk to Dawn)",F42="Garage (Dusk to Dawn)",V42="CFL"),MEASUREELI,IF((P42*R42)&lt;=(AC42*AE42),MEASURESAVE,IF(M02S02F35="",MEASURERATE,IF(AK42/M02S02F35/AZ42&lt;1.5,MEASUREPAY,IF(AU42&lt;1,MEASURECB,""))))),MEASURESUBMIT)</f>
        <v>Submit for Review</v>
      </c>
    </row>
    <row r="43" spans="2:55" ht="15.95" customHeight="1" x14ac:dyDescent="0.25">
      <c r="B43" s="845"/>
      <c r="C43" s="878"/>
      <c r="D43" s="878"/>
      <c r="E43" s="878"/>
      <c r="F43" s="878"/>
      <c r="G43" s="878"/>
      <c r="H43" s="878"/>
      <c r="I43" s="878"/>
      <c r="J43" s="878"/>
      <c r="K43" s="878"/>
      <c r="L43" s="878"/>
      <c r="M43" s="878"/>
      <c r="N43" s="878"/>
      <c r="O43" s="878"/>
      <c r="P43" s="880"/>
      <c r="Q43" s="880"/>
      <c r="R43" s="913"/>
      <c r="S43" s="920"/>
      <c r="T43" s="923"/>
      <c r="U43" s="924"/>
      <c r="V43" s="818"/>
      <c r="W43" s="878"/>
      <c r="X43" s="878"/>
      <c r="Y43" s="878"/>
      <c r="Z43" s="878"/>
      <c r="AA43" s="878"/>
      <c r="AB43" s="878"/>
      <c r="AC43" s="880"/>
      <c r="AD43" s="880"/>
      <c r="AE43" s="913"/>
      <c r="AF43" s="913"/>
      <c r="AG43" s="782"/>
      <c r="AH43" s="782"/>
      <c r="AI43" s="782"/>
      <c r="AJ43" s="905"/>
      <c r="AK43" s="812"/>
      <c r="AL43" s="897"/>
      <c r="AM43" s="897"/>
      <c r="AN43" s="916"/>
      <c r="AO43" s="916"/>
      <c r="AP43" s="916"/>
      <c r="AQ43" s="916"/>
      <c r="AR43" s="145"/>
      <c r="AU43" s="748"/>
      <c r="AV43" s="918"/>
      <c r="AW43" s="707"/>
      <c r="AX43" s="707"/>
      <c r="AY43" s="750"/>
      <c r="AZ43" s="707"/>
      <c r="BA43" s="911"/>
      <c r="BB43" s="752"/>
      <c r="BC43" s="752"/>
    </row>
    <row r="44" spans="2:55" ht="15.95" customHeight="1" x14ac:dyDescent="0.25">
      <c r="B44" s="845">
        <v>15</v>
      </c>
      <c r="C44" s="877"/>
      <c r="D44" s="877"/>
      <c r="E44" s="877"/>
      <c r="F44" s="877"/>
      <c r="G44" s="877"/>
      <c r="H44" s="877"/>
      <c r="I44" s="877"/>
      <c r="J44" s="877"/>
      <c r="K44" s="877"/>
      <c r="L44" s="877"/>
      <c r="M44" s="877"/>
      <c r="N44" s="877"/>
      <c r="O44" s="877"/>
      <c r="P44" s="879"/>
      <c r="Q44" s="879"/>
      <c r="R44" s="912" t="str">
        <f>IF(I44="","",INDEX(CMLIGHTBASE[Base Watt 1],MATCH(I44,CMLIGHTBASE[Base Desc 1],0)))</f>
        <v/>
      </c>
      <c r="S44" s="919"/>
      <c r="T44" s="921" t="str">
        <f>IF(ISNUMBER(SEARCH("24/7",F44)),8760,"")</f>
        <v/>
      </c>
      <c r="U44" s="922"/>
      <c r="V44" s="815"/>
      <c r="W44" s="877"/>
      <c r="X44" s="877"/>
      <c r="Y44" s="877"/>
      <c r="Z44" s="877"/>
      <c r="AA44" s="877"/>
      <c r="AB44" s="877"/>
      <c r="AC44" s="879"/>
      <c r="AD44" s="879"/>
      <c r="AE44" s="912" t="str">
        <f>IF(V44="","",INDEX(CMLIGHTEFF[Eff Watt 1],MATCH(V44,CMLIGHTEFF[Eff Desc 1],0)))</f>
        <v/>
      </c>
      <c r="AF44" s="912"/>
      <c r="AG44" s="781"/>
      <c r="AH44" s="781"/>
      <c r="AI44" s="781"/>
      <c r="AJ44" s="904"/>
      <c r="AK44" s="809" t="str">
        <f>IF(OR(C44="",F44="",M44="",P44="",R44="",T44="",Z44="",AC44="",AE44="",AG44="",AI44=""),"",ROUND((AG44+AI44)*AC44,2))</f>
        <v/>
      </c>
      <c r="AL44" s="914"/>
      <c r="AM44" s="914"/>
      <c r="AN44" s="915" t="str">
        <f>IF(OR(C44="",F44="",I44="",M44="",P44="",R44="",T44="",V44="",Z44="",AC44="",AE44="",AG44="",AI44=""),"",IF(BC44&lt;&gt;"",BC44,ROUND(MIN(AK44*0.5,AZ44*INDEX(CMLIGHTEFF[Inc Rate],MATCH(V44,CMLIGHTEFF[Eff Desc 1],0))),2)))</f>
        <v/>
      </c>
      <c r="AO44" s="915"/>
      <c r="AP44" s="915"/>
      <c r="AQ44" s="915"/>
      <c r="AR44" s="145"/>
      <c r="AU44" s="747" t="str">
        <f>IFERROR(IF(OR(C44="",I44="",M44="",P44="",R44="",T44="",V44="",Z44="",AC44="",AE44="",AG44="",AI44=""),"",((1+ELOSS)*PEAKTD*(1+INDEX(ELECCB[Capacity Reserve Margin],MATCH(12,ELECCB[Year Number],0)))*((AZ44*INDEX(ELECCB[NPV AEC $/kWh],MATCH(15,ELECCB[Year Number],0)))+(AV44*INDEX(ELECCB[NPV ACC+T&amp;D $/kW],MATCH(15,ELECCB[Year Number],0))))/AK44)),0)</f>
        <v/>
      </c>
      <c r="AV44" s="917" t="str">
        <f>IF(OR(C44="",F44="",I44="",M44="",P44="",R44="",T44="",V44="",Z44="",AC44="",AE44="",AG44="",AI44=""),"",IF((P44*R44)&lt;=(AC44*AE44),"0",ROUND(AZ44*INDEX(ENDUSEALL[Factor],MATCH(INDEX(CMELIGHT[End Use Category],MATCH(F44,CMELIGHT[Proj Desc 1],0)),ENDUSEALL[End Use to Coincident Peak Demand Factors],0)),4)))</f>
        <v/>
      </c>
      <c r="AW44" s="774" t="str">
        <f>IF(OR(C44="",I44="",M44="",P44="",R44="",T44="",V44="",Z44="",AC44="",AE44="",AG44="",AI44=""),"",IF(ISNUMBER(SEARCH("Incandescent",I44)),(0.7*R44)*T44*P44/1000,ROUND(P44*R44*T44/1000,0)))</f>
        <v/>
      </c>
      <c r="AX44" s="774" t="str">
        <f>IF(OR(C44="",I44="",M44="",P44="",R44="",T44="",V44="",Z44="",AC44="",AE44="",AG44="",AI44=""),"",ROUND(AC44*AE44*T44/1000,0))</f>
        <v/>
      </c>
      <c r="AY44" s="749" t="str">
        <f>IF(OR(C44="",F44="",I44="",M44="",P44="",R44="",T44="",V44="",Z44="",AC44="",AE44="",AG44="",AI44=""),"",CONCATENATE(INDEX(CMLIGHTEFF[Measure Number],MATCH(V44,CMLIGHTEFF[Eff Desc 1],0)),INDEX(CMLIGHTBASE[Measure Number],MATCH(I44,CMLIGHTBASE[Base Desc 1],0))))</f>
        <v/>
      </c>
      <c r="AZ44" s="774" t="str">
        <f>IF(OR(C44="",F44="",I44="",M44="",P44="",R44="",T44="",V44="",Z44="",AC44="",AE44="",AG44="",AI44=""),"",IF((P44*R44)&lt;=(AC44*AE44),"0",AW44-AX44))</f>
        <v/>
      </c>
      <c r="BA44" s="910" t="str">
        <f>IF(OR(C44="",I44="",M44="",P44="",R44="",T44="",V44="",Z44="",AC44="",AE44="",AG44="",AI44=""),"",IF((P44*R44)&lt;=(AC44*AE44),"0",ROUND(((P44*R44)-(AC44*AE44))/1000,3)))</f>
        <v/>
      </c>
      <c r="BB44" s="751" t="str">
        <f>IFERROR(AK44/M02S02F35/AZ44,"")</f>
        <v/>
      </c>
      <c r="BC44" s="751" t="str">
        <f>IFERROR(IF(OR(F44="Exterior (Dusk to Dawn)",F44="Garage (Dusk to Dawn)",V44="CFL"),MEASUREELI,IF((P44*R44)&lt;=(AC44*AE44),MEASURESAVE,IF(M02S02F35="",MEASURERATE,IF(AK44/M02S02F35/AZ44&lt;1.5,MEASUREPAY,IF(AU44&lt;1,MEASURECB,""))))),MEASURESUBMIT)</f>
        <v>Submit for Review</v>
      </c>
    </row>
    <row r="45" spans="2:55" ht="15.95" customHeight="1" x14ac:dyDescent="0.25">
      <c r="B45" s="845"/>
      <c r="C45" s="878"/>
      <c r="D45" s="878"/>
      <c r="E45" s="878"/>
      <c r="F45" s="878"/>
      <c r="G45" s="878"/>
      <c r="H45" s="878"/>
      <c r="I45" s="878"/>
      <c r="J45" s="878"/>
      <c r="K45" s="878"/>
      <c r="L45" s="878"/>
      <c r="M45" s="878"/>
      <c r="N45" s="878"/>
      <c r="O45" s="878"/>
      <c r="P45" s="880"/>
      <c r="Q45" s="880"/>
      <c r="R45" s="913"/>
      <c r="S45" s="920"/>
      <c r="T45" s="923"/>
      <c r="U45" s="924"/>
      <c r="V45" s="818"/>
      <c r="W45" s="878"/>
      <c r="X45" s="878"/>
      <c r="Y45" s="878"/>
      <c r="Z45" s="878"/>
      <c r="AA45" s="878"/>
      <c r="AB45" s="878"/>
      <c r="AC45" s="880"/>
      <c r="AD45" s="880"/>
      <c r="AE45" s="913"/>
      <c r="AF45" s="913"/>
      <c r="AG45" s="782"/>
      <c r="AH45" s="782"/>
      <c r="AI45" s="782"/>
      <c r="AJ45" s="905"/>
      <c r="AK45" s="812"/>
      <c r="AL45" s="897"/>
      <c r="AM45" s="897"/>
      <c r="AN45" s="916"/>
      <c r="AO45" s="916"/>
      <c r="AP45" s="916"/>
      <c r="AQ45" s="916"/>
      <c r="AR45" s="145"/>
      <c r="AU45" s="748"/>
      <c r="AV45" s="918"/>
      <c r="AW45" s="707"/>
      <c r="AX45" s="707"/>
      <c r="AY45" s="750"/>
      <c r="AZ45" s="707"/>
      <c r="BA45" s="911"/>
      <c r="BB45" s="752"/>
      <c r="BC45" s="752"/>
    </row>
    <row r="46" spans="2:55" ht="15.95" customHeight="1" x14ac:dyDescent="0.25">
      <c r="B46" s="845">
        <v>16</v>
      </c>
      <c r="C46" s="877"/>
      <c r="D46" s="877"/>
      <c r="E46" s="877"/>
      <c r="F46" s="877"/>
      <c r="G46" s="877"/>
      <c r="H46" s="877"/>
      <c r="I46" s="877"/>
      <c r="J46" s="877"/>
      <c r="K46" s="877"/>
      <c r="L46" s="877"/>
      <c r="M46" s="877"/>
      <c r="N46" s="877"/>
      <c r="O46" s="877"/>
      <c r="P46" s="879"/>
      <c r="Q46" s="879"/>
      <c r="R46" s="912" t="str">
        <f>IF(I46="","",INDEX(CMLIGHTBASE[Base Watt 1],MATCH(I46,CMLIGHTBASE[Base Desc 1],0)))</f>
        <v/>
      </c>
      <c r="S46" s="919"/>
      <c r="T46" s="921" t="str">
        <f>IF(ISNUMBER(SEARCH("24/7",F46)),8760,"")</f>
        <v/>
      </c>
      <c r="U46" s="922"/>
      <c r="V46" s="815"/>
      <c r="W46" s="877"/>
      <c r="X46" s="877"/>
      <c r="Y46" s="877"/>
      <c r="Z46" s="877"/>
      <c r="AA46" s="877"/>
      <c r="AB46" s="877"/>
      <c r="AC46" s="879"/>
      <c r="AD46" s="879"/>
      <c r="AE46" s="912" t="str">
        <f>IF(V46="","",INDEX(CMLIGHTEFF[Eff Watt 1],MATCH(V46,CMLIGHTEFF[Eff Desc 1],0)))</f>
        <v/>
      </c>
      <c r="AF46" s="912"/>
      <c r="AG46" s="781"/>
      <c r="AH46" s="781"/>
      <c r="AI46" s="781"/>
      <c r="AJ46" s="904"/>
      <c r="AK46" s="809" t="str">
        <f>IF(OR(C46="",F46="",M46="",P46="",R46="",T46="",Z46="",AC46="",AE46="",AG46="",AI46=""),"",ROUND((AG46+AI46)*AC46,2))</f>
        <v/>
      </c>
      <c r="AL46" s="914"/>
      <c r="AM46" s="914"/>
      <c r="AN46" s="915" t="str">
        <f>IF(OR(C46="",F46="",I46="",M46="",P46="",R46="",T46="",V46="",Z46="",AC46="",AE46="",AG46="",AI46=""),"",IF(BC46&lt;&gt;"",BC46,ROUND(MIN(AK46*0.5,AZ46*INDEX(CMLIGHTEFF[Inc Rate],MATCH(V46,CMLIGHTEFF[Eff Desc 1],0))),2)))</f>
        <v/>
      </c>
      <c r="AO46" s="915"/>
      <c r="AP46" s="915"/>
      <c r="AQ46" s="915"/>
      <c r="AR46" s="145"/>
      <c r="AU46" s="747" t="str">
        <f>IFERROR(IF(OR(C46="",I46="",M46="",P46="",R46="",T46="",V46="",Z46="",AC46="",AE46="",AG46="",AI46=""),"",((1+ELOSS)*PEAKTD*(1+INDEX(ELECCB[Capacity Reserve Margin],MATCH(12,ELECCB[Year Number],0)))*((AZ46*INDEX(ELECCB[NPV AEC $/kWh],MATCH(15,ELECCB[Year Number],0)))+(AV46*INDEX(ELECCB[NPV ACC+T&amp;D $/kW],MATCH(15,ELECCB[Year Number],0))))/AK46)),0)</f>
        <v/>
      </c>
      <c r="AV46" s="917" t="str">
        <f>IF(OR(C46="",F46="",I46="",M46="",P46="",R46="",T46="",V46="",Z46="",AC46="",AE46="",AG46="",AI46=""),"",IF((P46*R46)&lt;=(AC46*AE46),"0",ROUND(AZ46*INDEX(ENDUSEALL[Factor],MATCH(INDEX(CMELIGHT[End Use Category],MATCH(F46,CMELIGHT[Proj Desc 1],0)),ENDUSEALL[End Use to Coincident Peak Demand Factors],0)),4)))</f>
        <v/>
      </c>
      <c r="AW46" s="774" t="str">
        <f>IF(OR(C46="",I46="",M46="",P46="",R46="",T46="",V46="",Z46="",AC46="",AE46="",AG46="",AI46=""),"",IF(ISNUMBER(SEARCH("Incandescent",I46)),(0.7*R46)*T46*P46/1000,ROUND(P46*R46*T46/1000,0)))</f>
        <v/>
      </c>
      <c r="AX46" s="774" t="str">
        <f>IF(OR(C46="",I46="",M46="",P46="",R46="",T46="",V46="",Z46="",AC46="",AE46="",AG46="",AI46=""),"",ROUND(AC46*AE46*T46/1000,0))</f>
        <v/>
      </c>
      <c r="AY46" s="749" t="str">
        <f>IF(OR(C46="",F46="",I46="",M46="",P46="",R46="",T46="",V46="",Z46="",AC46="",AE46="",AG46="",AI46=""),"",CONCATENATE(INDEX(CMLIGHTEFF[Measure Number],MATCH(V46,CMLIGHTEFF[Eff Desc 1],0)),INDEX(CMLIGHTBASE[Measure Number],MATCH(I46,CMLIGHTBASE[Base Desc 1],0))))</f>
        <v/>
      </c>
      <c r="AZ46" s="774" t="str">
        <f>IF(OR(C46="",F46="",I46="",M46="",P46="",R46="",T46="",V46="",Z46="",AC46="",AE46="",AG46="",AI46=""),"",IF((P46*R46)&lt;=(AC46*AE46),"0",AW46-AX46))</f>
        <v/>
      </c>
      <c r="BA46" s="910" t="str">
        <f>IF(OR(C46="",I46="",M46="",P46="",R46="",T46="",V46="",Z46="",AC46="",AE46="",AG46="",AI46=""),"",IF((P46*R46)&lt;=(AC46*AE46),"0",ROUND(((P46*R46)-(AC46*AE46))/1000,3)))</f>
        <v/>
      </c>
      <c r="BB46" s="751" t="str">
        <f>IFERROR(AK46/M02S02F35/AZ46,"")</f>
        <v/>
      </c>
      <c r="BC46" s="751" t="str">
        <f>IFERROR(IF(OR(F46="Exterior (Dusk to Dawn)",F46="Garage (Dusk to Dawn)",V46="CFL"),MEASUREELI,IF((P46*R46)&lt;=(AC46*AE46),MEASURESAVE,IF(M02S02F35="",MEASURERATE,IF(AK46/M02S02F35/AZ46&lt;1.5,MEASUREPAY,IF(AU46&lt;1,MEASURECB,""))))),MEASURESUBMIT)</f>
        <v>Submit for Review</v>
      </c>
    </row>
    <row r="47" spans="2:55" ht="15.95" customHeight="1" x14ac:dyDescent="0.25">
      <c r="B47" s="845"/>
      <c r="C47" s="878"/>
      <c r="D47" s="878"/>
      <c r="E47" s="878"/>
      <c r="F47" s="878"/>
      <c r="G47" s="878"/>
      <c r="H47" s="878"/>
      <c r="I47" s="878"/>
      <c r="J47" s="878"/>
      <c r="K47" s="878"/>
      <c r="L47" s="878"/>
      <c r="M47" s="878"/>
      <c r="N47" s="878"/>
      <c r="O47" s="878"/>
      <c r="P47" s="880"/>
      <c r="Q47" s="880"/>
      <c r="R47" s="913"/>
      <c r="S47" s="920"/>
      <c r="T47" s="923"/>
      <c r="U47" s="924"/>
      <c r="V47" s="818"/>
      <c r="W47" s="878"/>
      <c r="X47" s="878"/>
      <c r="Y47" s="878"/>
      <c r="Z47" s="878"/>
      <c r="AA47" s="878"/>
      <c r="AB47" s="878"/>
      <c r="AC47" s="880"/>
      <c r="AD47" s="880"/>
      <c r="AE47" s="913"/>
      <c r="AF47" s="913"/>
      <c r="AG47" s="782"/>
      <c r="AH47" s="782"/>
      <c r="AI47" s="782"/>
      <c r="AJ47" s="905"/>
      <c r="AK47" s="812"/>
      <c r="AL47" s="897"/>
      <c r="AM47" s="897"/>
      <c r="AN47" s="916"/>
      <c r="AO47" s="916"/>
      <c r="AP47" s="916"/>
      <c r="AQ47" s="916"/>
      <c r="AR47" s="145"/>
      <c r="AU47" s="748"/>
      <c r="AV47" s="918"/>
      <c r="AW47" s="707"/>
      <c r="AX47" s="707"/>
      <c r="AY47" s="750"/>
      <c r="AZ47" s="707"/>
      <c r="BA47" s="911"/>
      <c r="BB47" s="752"/>
      <c r="BC47" s="752"/>
    </row>
    <row r="48" spans="2:55" ht="15.95" customHeight="1" x14ac:dyDescent="0.25">
      <c r="B48" s="754">
        <v>17</v>
      </c>
      <c r="C48" s="877"/>
      <c r="D48" s="877"/>
      <c r="E48" s="877"/>
      <c r="F48" s="877"/>
      <c r="G48" s="877"/>
      <c r="H48" s="877"/>
      <c r="I48" s="877"/>
      <c r="J48" s="877"/>
      <c r="K48" s="877"/>
      <c r="L48" s="877"/>
      <c r="M48" s="877"/>
      <c r="N48" s="877"/>
      <c r="O48" s="877"/>
      <c r="P48" s="879"/>
      <c r="Q48" s="879"/>
      <c r="R48" s="912" t="str">
        <f>IF(I48="","",INDEX(CMLIGHTBASE[Base Watt 1],MATCH(I48,CMLIGHTBASE[Base Desc 1],0)))</f>
        <v/>
      </c>
      <c r="S48" s="919"/>
      <c r="T48" s="921" t="str">
        <f>IF(ISNUMBER(SEARCH("24/7",F48)),8760,"")</f>
        <v/>
      </c>
      <c r="U48" s="922"/>
      <c r="V48" s="815"/>
      <c r="W48" s="877"/>
      <c r="X48" s="877"/>
      <c r="Y48" s="877"/>
      <c r="Z48" s="877"/>
      <c r="AA48" s="877"/>
      <c r="AB48" s="877"/>
      <c r="AC48" s="879"/>
      <c r="AD48" s="879"/>
      <c r="AE48" s="912" t="str">
        <f>IF(V48="","",INDEX(CMLIGHTEFF[Eff Watt 1],MATCH(V48,CMLIGHTEFF[Eff Desc 1],0)))</f>
        <v/>
      </c>
      <c r="AF48" s="912"/>
      <c r="AG48" s="781"/>
      <c r="AH48" s="781"/>
      <c r="AI48" s="781"/>
      <c r="AJ48" s="904"/>
      <c r="AK48" s="809" t="str">
        <f>IF(OR(C48="",F48="",M48="",P48="",R48="",T48="",Z48="",AC48="",AE48="",AG48="",AI48=""),"",ROUND((AG48+AI48)*AC48,2))</f>
        <v/>
      </c>
      <c r="AL48" s="914"/>
      <c r="AM48" s="914"/>
      <c r="AN48" s="915" t="str">
        <f>IF(OR(C48="",F48="",I48="",M48="",P48="",R48="",T48="",V48="",Z48="",AC48="",AE48="",AG48="",AI48=""),"",IF(BC48&lt;&gt;"",BC48,ROUND(MIN(AK48*0.5,AZ48*INDEX(CMLIGHTEFF[Inc Rate],MATCH(V48,CMLIGHTEFF[Eff Desc 1],0))),2)))</f>
        <v/>
      </c>
      <c r="AO48" s="915"/>
      <c r="AP48" s="915"/>
      <c r="AQ48" s="915"/>
      <c r="AU48" s="747" t="str">
        <f>IFERROR(IF(OR(C48="",I48="",M48="",P48="",R48="",T48="",V48="",Z48="",AC48="",AE48="",AG48="",AI48=""),"",((1+ELOSS)*PEAKTD*(1+INDEX(ELECCB[Capacity Reserve Margin],MATCH(12,ELECCB[Year Number],0)))*((AZ48*INDEX(ELECCB[NPV AEC $/kWh],MATCH(15,ELECCB[Year Number],0)))+(AV48*INDEX(ELECCB[NPV ACC+T&amp;D $/kW],MATCH(15,ELECCB[Year Number],0))))/AK48)),0)</f>
        <v/>
      </c>
      <c r="AV48" s="917" t="str">
        <f>IF(OR(C48="",F48="",I48="",M48="",P48="",R48="",T48="",V48="",Z48="",AC48="",AE48="",AG48="",AI48=""),"",IF((P48*R48)&lt;=(AC48*AE48),"0",ROUND(AZ48*INDEX(ENDUSEALL[Factor],MATCH(INDEX(CMELIGHT[End Use Category],MATCH(F48,CMELIGHT[Proj Desc 1],0)),ENDUSEALL[End Use to Coincident Peak Demand Factors],0)),4)))</f>
        <v/>
      </c>
      <c r="AW48" s="774" t="str">
        <f>IF(OR(C48="",I48="",M48="",P48="",R48="",T48="",V48="",Z48="",AC48="",AE48="",AG48="",AI48=""),"",IF(ISNUMBER(SEARCH("Incandescent",I48)),(0.7*R48)*T48*P48/1000,ROUND(P48*R48*T48/1000,0)))</f>
        <v/>
      </c>
      <c r="AX48" s="774" t="str">
        <f>IF(OR(C48="",I48="",M48="",P48="",R48="",T48="",V48="",Z48="",AC48="",AE48="",AG48="",AI48=""),"",ROUND(AC48*AE48*T48/1000,0))</f>
        <v/>
      </c>
      <c r="AY48" s="749" t="str">
        <f>IF(OR(C48="",F48="",I48="",M48="",P48="",R48="",T48="",V48="",Z48="",AC48="",AE48="",AG48="",AI48=""),"",CONCATENATE(INDEX(CMLIGHTEFF[Measure Number],MATCH(V48,CMLIGHTEFF[Eff Desc 1],0)),INDEX(CMLIGHTBASE[Measure Number],MATCH(I48,CMLIGHTBASE[Base Desc 1],0))))</f>
        <v/>
      </c>
      <c r="AZ48" s="774" t="str">
        <f>IF(OR(C48="",F48="",I48="",M48="",P48="",R48="",T48="",V48="",Z48="",AC48="",AE48="",AG48="",AI48=""),"",IF((P48*R48)&lt;=(AC48*AE48),"0",AW48-AX48))</f>
        <v/>
      </c>
      <c r="BA48" s="910" t="str">
        <f>IF(OR(C48="",I48="",M48="",P48="",R48="",T48="",V48="",Z48="",AC48="",AE48="",AG48="",AI48=""),"",IF((P48*R48)&lt;=(AC48*AE48),"0",ROUND(((P48*R48)-(AC48*AE48))/1000,3)))</f>
        <v/>
      </c>
      <c r="BB48" s="751" t="str">
        <f>IFERROR(AK48/M02S02F35/AZ48,"")</f>
        <v/>
      </c>
      <c r="BC48" s="751" t="str">
        <f>IFERROR(IF(OR(F48="Exterior (Dusk to Dawn)",F48="Garage (Dusk to Dawn)",V48="CFL"),MEASUREELI,IF((P48*R48)&lt;=(AC48*AE48),MEASURESAVE,IF(M02S02F35="",MEASURERATE,IF(AK48/M02S02F35/AZ48&lt;1.5,MEASUREPAY,IF(AU48&lt;1,MEASURECB,""))))),MEASURESUBMIT)</f>
        <v>Submit for Review</v>
      </c>
    </row>
    <row r="49" spans="2:55" ht="15.95" customHeight="1" x14ac:dyDescent="0.25">
      <c r="B49" s="754"/>
      <c r="C49" s="878"/>
      <c r="D49" s="878"/>
      <c r="E49" s="878"/>
      <c r="F49" s="878"/>
      <c r="G49" s="878"/>
      <c r="H49" s="878"/>
      <c r="I49" s="878"/>
      <c r="J49" s="878"/>
      <c r="K49" s="878"/>
      <c r="L49" s="878"/>
      <c r="M49" s="878"/>
      <c r="N49" s="878"/>
      <c r="O49" s="878"/>
      <c r="P49" s="880"/>
      <c r="Q49" s="880"/>
      <c r="R49" s="913"/>
      <c r="S49" s="920"/>
      <c r="T49" s="923"/>
      <c r="U49" s="924"/>
      <c r="V49" s="818"/>
      <c r="W49" s="878"/>
      <c r="X49" s="878"/>
      <c r="Y49" s="878"/>
      <c r="Z49" s="878"/>
      <c r="AA49" s="878"/>
      <c r="AB49" s="878"/>
      <c r="AC49" s="880"/>
      <c r="AD49" s="880"/>
      <c r="AE49" s="913"/>
      <c r="AF49" s="913"/>
      <c r="AG49" s="782"/>
      <c r="AH49" s="782"/>
      <c r="AI49" s="782"/>
      <c r="AJ49" s="905"/>
      <c r="AK49" s="812"/>
      <c r="AL49" s="897"/>
      <c r="AM49" s="897"/>
      <c r="AN49" s="916"/>
      <c r="AO49" s="916"/>
      <c r="AP49" s="916"/>
      <c r="AQ49" s="916"/>
      <c r="AU49" s="748"/>
      <c r="AV49" s="918"/>
      <c r="AW49" s="707"/>
      <c r="AX49" s="707"/>
      <c r="AY49" s="750"/>
      <c r="AZ49" s="707"/>
      <c r="BA49" s="911"/>
      <c r="BB49" s="752"/>
      <c r="BC49" s="752"/>
    </row>
    <row r="50" spans="2:55" ht="15.95" customHeight="1" x14ac:dyDescent="0.25">
      <c r="B50" s="754">
        <v>18</v>
      </c>
      <c r="C50" s="877"/>
      <c r="D50" s="877"/>
      <c r="E50" s="877"/>
      <c r="F50" s="877"/>
      <c r="G50" s="877"/>
      <c r="H50" s="877"/>
      <c r="I50" s="877"/>
      <c r="J50" s="877"/>
      <c r="K50" s="877"/>
      <c r="L50" s="877"/>
      <c r="M50" s="877"/>
      <c r="N50" s="877"/>
      <c r="O50" s="877"/>
      <c r="P50" s="879"/>
      <c r="Q50" s="879"/>
      <c r="R50" s="912" t="str">
        <f>IF(I50="","",INDEX(CMLIGHTBASE[Base Watt 1],MATCH(I50,CMLIGHTBASE[Base Desc 1],0)))</f>
        <v/>
      </c>
      <c r="S50" s="919"/>
      <c r="T50" s="921" t="str">
        <f>IF(ISNUMBER(SEARCH("24/7",F50)),8760,"")</f>
        <v/>
      </c>
      <c r="U50" s="922"/>
      <c r="V50" s="815"/>
      <c r="W50" s="877"/>
      <c r="X50" s="877"/>
      <c r="Y50" s="877"/>
      <c r="Z50" s="877"/>
      <c r="AA50" s="877"/>
      <c r="AB50" s="877"/>
      <c r="AC50" s="879"/>
      <c r="AD50" s="879"/>
      <c r="AE50" s="912" t="str">
        <f>IF(V50="","",INDEX(CMLIGHTEFF[Eff Watt 1],MATCH(V50,CMLIGHTEFF[Eff Desc 1],0)))</f>
        <v/>
      </c>
      <c r="AF50" s="912"/>
      <c r="AG50" s="781"/>
      <c r="AH50" s="781"/>
      <c r="AI50" s="781"/>
      <c r="AJ50" s="904"/>
      <c r="AK50" s="809" t="str">
        <f>IF(OR(C50="",F50="",M50="",P50="",R50="",T50="",Z50="",AC50="",AE50="",AG50="",AI50=""),"",ROUND((AG50+AI50)*AC50,2))</f>
        <v/>
      </c>
      <c r="AL50" s="914"/>
      <c r="AM50" s="914"/>
      <c r="AN50" s="915" t="str">
        <f>IF(OR(C50="",F50="",I50="",M50="",P50="",R50="",T50="",V50="",Z50="",AC50="",AE50="",AG50="",AI50=""),"",IF(BC50&lt;&gt;"",BC50,ROUND(MIN(AK50*0.5,AZ50*INDEX(CMLIGHTEFF[Inc Rate],MATCH(V50,CMLIGHTEFF[Eff Desc 1],0))),2)))</f>
        <v/>
      </c>
      <c r="AO50" s="915"/>
      <c r="AP50" s="915"/>
      <c r="AQ50" s="915"/>
      <c r="AU50" s="747" t="str">
        <f>IFERROR(IF(OR(C50="",I50="",M50="",P50="",R50="",T50="",V50="",Z50="",AC50="",AE50="",AG50="",AI50=""),"",((1+ELOSS)*PEAKTD*(1+INDEX(ELECCB[Capacity Reserve Margin],MATCH(12,ELECCB[Year Number],0)))*((AZ50*INDEX(ELECCB[NPV AEC $/kWh],MATCH(15,ELECCB[Year Number],0)))+(AV50*INDEX(ELECCB[NPV ACC+T&amp;D $/kW],MATCH(15,ELECCB[Year Number],0))))/AK50)),0)</f>
        <v/>
      </c>
      <c r="AV50" s="917" t="str">
        <f>IF(OR(C50="",F50="",I50="",M50="",P50="",R50="",T50="",V50="",Z50="",AC50="",AE50="",AG50="",AI50=""),"",IF((P50*R50)&lt;=(AC50*AE50),"0",ROUND(AZ50*INDEX(ENDUSEALL[Factor],MATCH(INDEX(CMELIGHT[End Use Category],MATCH(F50,CMELIGHT[Proj Desc 1],0)),ENDUSEALL[End Use to Coincident Peak Demand Factors],0)),4)))</f>
        <v/>
      </c>
      <c r="AW50" s="774" t="str">
        <f>IF(OR(C50="",I50="",M50="",P50="",R50="",T50="",V50="",Z50="",AC50="",AE50="",AG50="",AI50=""),"",IF(ISNUMBER(SEARCH("Incandescent",I50)),(0.7*R50)*T50*P50/1000,ROUND(P50*R50*T50/1000,0)))</f>
        <v/>
      </c>
      <c r="AX50" s="774" t="str">
        <f>IF(OR(C50="",I50="",M50="",P50="",R50="",T50="",V50="",Z50="",AC50="",AE50="",AG50="",AI50=""),"",ROUND(AC50*AE50*T50/1000,0))</f>
        <v/>
      </c>
      <c r="AY50" s="749" t="str">
        <f>IF(OR(C50="",F50="",I50="",M50="",P50="",R50="",T50="",V50="",Z50="",AC50="",AE50="",AG50="",AI50=""),"",CONCATENATE(INDEX(CMLIGHTEFF[Measure Number],MATCH(V50,CMLIGHTEFF[Eff Desc 1],0)),INDEX(CMLIGHTBASE[Measure Number],MATCH(I50,CMLIGHTBASE[Base Desc 1],0))))</f>
        <v/>
      </c>
      <c r="AZ50" s="774" t="str">
        <f>IF(OR(C50="",F50="",I50="",M50="",P50="",R50="",T50="",V50="",Z50="",AC50="",AE50="",AG50="",AI50=""),"",IF((P50*R50)&lt;=(AC50*AE50),"0",AW50-AX50))</f>
        <v/>
      </c>
      <c r="BA50" s="910" t="str">
        <f>IF(OR(C50="",I50="",M50="",P50="",R50="",T50="",V50="",Z50="",AC50="",AE50="",AG50="",AI50=""),"",IF((P50*R50)&lt;=(AC50*AE50),"0",ROUND(((P50*R50)-(AC50*AE50))/1000,3)))</f>
        <v/>
      </c>
      <c r="BB50" s="751" t="str">
        <f>IFERROR(AK50/M02S02F35/AZ50,"")</f>
        <v/>
      </c>
      <c r="BC50" s="751" t="str">
        <f>IFERROR(IF(OR(F50="Exterior (Dusk to Dawn)",F50="Garage (Dusk to Dawn)",V50="CFL"),MEASUREELI,IF((P50*R50)&lt;=(AC50*AE50),MEASURESAVE,IF(M02S02F35="",MEASURERATE,IF(AK50/M02S02F35/AZ50&lt;1.5,MEASUREPAY,IF(AU50&lt;1,MEASURECB,""))))),MEASURESUBMIT)</f>
        <v>Submit for Review</v>
      </c>
    </row>
    <row r="51" spans="2:55" ht="15.95" customHeight="1" x14ac:dyDescent="0.25">
      <c r="B51" s="754"/>
      <c r="C51" s="878"/>
      <c r="D51" s="878"/>
      <c r="E51" s="878"/>
      <c r="F51" s="878"/>
      <c r="G51" s="878"/>
      <c r="H51" s="878"/>
      <c r="I51" s="878"/>
      <c r="J51" s="878"/>
      <c r="K51" s="878"/>
      <c r="L51" s="878"/>
      <c r="M51" s="878"/>
      <c r="N51" s="878"/>
      <c r="O51" s="878"/>
      <c r="P51" s="880"/>
      <c r="Q51" s="880"/>
      <c r="R51" s="913"/>
      <c r="S51" s="920"/>
      <c r="T51" s="923"/>
      <c r="U51" s="924"/>
      <c r="V51" s="818"/>
      <c r="W51" s="878"/>
      <c r="X51" s="878"/>
      <c r="Y51" s="878"/>
      <c r="Z51" s="878"/>
      <c r="AA51" s="878"/>
      <c r="AB51" s="878"/>
      <c r="AC51" s="880"/>
      <c r="AD51" s="880"/>
      <c r="AE51" s="913"/>
      <c r="AF51" s="913"/>
      <c r="AG51" s="782"/>
      <c r="AH51" s="782"/>
      <c r="AI51" s="782"/>
      <c r="AJ51" s="905"/>
      <c r="AK51" s="812"/>
      <c r="AL51" s="897"/>
      <c r="AM51" s="897"/>
      <c r="AN51" s="916"/>
      <c r="AO51" s="916"/>
      <c r="AP51" s="916"/>
      <c r="AQ51" s="916"/>
      <c r="AU51" s="748"/>
      <c r="AV51" s="918"/>
      <c r="AW51" s="707"/>
      <c r="AX51" s="707"/>
      <c r="AY51" s="750"/>
      <c r="AZ51" s="707"/>
      <c r="BA51" s="911"/>
      <c r="BB51" s="752"/>
      <c r="BC51" s="752"/>
    </row>
    <row r="52" spans="2:55" ht="15.95" customHeight="1" x14ac:dyDescent="0.25">
      <c r="B52" s="754">
        <v>19</v>
      </c>
      <c r="C52" s="877"/>
      <c r="D52" s="877"/>
      <c r="E52" s="877"/>
      <c r="F52" s="877"/>
      <c r="G52" s="877"/>
      <c r="H52" s="877"/>
      <c r="I52" s="877"/>
      <c r="J52" s="877"/>
      <c r="K52" s="877"/>
      <c r="L52" s="877"/>
      <c r="M52" s="877"/>
      <c r="N52" s="877"/>
      <c r="O52" s="877"/>
      <c r="P52" s="879"/>
      <c r="Q52" s="879"/>
      <c r="R52" s="912" t="str">
        <f>IF(I52="","",INDEX(CMLIGHTBASE[Base Watt 1],MATCH(I52,CMLIGHTBASE[Base Desc 1],0)))</f>
        <v/>
      </c>
      <c r="S52" s="919"/>
      <c r="T52" s="921" t="str">
        <f>IF(ISNUMBER(SEARCH("24/7",F52)),8760,"")</f>
        <v/>
      </c>
      <c r="U52" s="922"/>
      <c r="V52" s="815"/>
      <c r="W52" s="877"/>
      <c r="X52" s="877"/>
      <c r="Y52" s="877"/>
      <c r="Z52" s="877"/>
      <c r="AA52" s="877"/>
      <c r="AB52" s="877"/>
      <c r="AC52" s="879"/>
      <c r="AD52" s="879"/>
      <c r="AE52" s="912" t="str">
        <f>IF(V52="","",INDEX(CMLIGHTEFF[Eff Watt 1],MATCH(V52,CMLIGHTEFF[Eff Desc 1],0)))</f>
        <v/>
      </c>
      <c r="AF52" s="912"/>
      <c r="AG52" s="781"/>
      <c r="AH52" s="781"/>
      <c r="AI52" s="781"/>
      <c r="AJ52" s="904"/>
      <c r="AK52" s="809" t="str">
        <f>IF(OR(C52="",F52="",M52="",P52="",R52="",T52="",Z52="",AC52="",AE52="",AG52="",AI52=""),"",ROUND((AG52+AI52)*AC52,2))</f>
        <v/>
      </c>
      <c r="AL52" s="914"/>
      <c r="AM52" s="914"/>
      <c r="AN52" s="915" t="str">
        <f>IF(OR(C52="",F52="",I52="",M52="",P52="",R52="",T52="",V52="",Z52="",AC52="",AE52="",AG52="",AI52=""),"",IF(BC52&lt;&gt;"",BC52,ROUND(MIN(AK52*0.5,AZ52*INDEX(CMLIGHTEFF[Inc Rate],MATCH(V52,CMLIGHTEFF[Eff Desc 1],0))),2)))</f>
        <v/>
      </c>
      <c r="AO52" s="915"/>
      <c r="AP52" s="915"/>
      <c r="AQ52" s="915"/>
      <c r="AU52" s="747" t="str">
        <f>IFERROR(IF(OR(C52="",I52="",M52="",P52="",R52="",T52="",V52="",Z52="",AC52="",AE52="",AG52="",AI52=""),"",((1+ELOSS)*PEAKTD*(1+INDEX(ELECCB[Capacity Reserve Margin],MATCH(12,ELECCB[Year Number],0)))*((AZ52*INDEX(ELECCB[NPV AEC $/kWh],MATCH(15,ELECCB[Year Number],0)))+(AV52*INDEX(ELECCB[NPV ACC+T&amp;D $/kW],MATCH(15,ELECCB[Year Number],0))))/AK52)),0)</f>
        <v/>
      </c>
      <c r="AV52" s="917" t="str">
        <f>IF(OR(C52="",F52="",I52="",M52="",P52="",R52="",T52="",V52="",Z52="",AC52="",AE52="",AG52="",AI52=""),"",IF((P52*R52)&lt;=(AC52*AE52),"0",ROUND(AZ52*INDEX(ENDUSEALL[Factor],MATCH(INDEX(CMELIGHT[End Use Category],MATCH(F52,CMELIGHT[Proj Desc 1],0)),ENDUSEALL[End Use to Coincident Peak Demand Factors],0)),4)))</f>
        <v/>
      </c>
      <c r="AW52" s="774" t="str">
        <f>IF(OR(C52="",I52="",M52="",P52="",R52="",T52="",V52="",Z52="",AC52="",AE52="",AG52="",AI52=""),"",IF(ISNUMBER(SEARCH("Incandescent",I52)),(0.7*R52)*T52*P52/1000,ROUND(P52*R52*T52/1000,0)))</f>
        <v/>
      </c>
      <c r="AX52" s="774" t="str">
        <f>IF(OR(C52="",I52="",M52="",P52="",R52="",T52="",V52="",Z52="",AC52="",AE52="",AG52="",AI52=""),"",ROUND(AC52*AE52*T52/1000,0))</f>
        <v/>
      </c>
      <c r="AY52" s="749" t="str">
        <f>IF(OR(C52="",F52="",I52="",M52="",P52="",R52="",T52="",V52="",Z52="",AC52="",AE52="",AG52="",AI52=""),"",CONCATENATE(INDEX(CMLIGHTEFF[Measure Number],MATCH(V52,CMLIGHTEFF[Eff Desc 1],0)),INDEX(CMLIGHTBASE[Measure Number],MATCH(I52,CMLIGHTBASE[Base Desc 1],0))))</f>
        <v/>
      </c>
      <c r="AZ52" s="774" t="str">
        <f>IF(OR(C52="",F52="",I52="",M52="",P52="",R52="",T52="",V52="",Z52="",AC52="",AE52="",AG52="",AI52=""),"",IF((P52*R52)&lt;=(AC52*AE52),"0",AW52-AX52))</f>
        <v/>
      </c>
      <c r="BA52" s="910" t="str">
        <f>IF(OR(C52="",I52="",M52="",P52="",R52="",T52="",V52="",Z52="",AC52="",AE52="",AG52="",AI52=""),"",IF((P52*R52)&lt;=(AC52*AE52),"0",ROUND(((P52*R52)-(AC52*AE52))/1000,3)))</f>
        <v/>
      </c>
      <c r="BB52" s="751" t="str">
        <f>IFERROR(AK52/M02S02F35/AZ52,"")</f>
        <v/>
      </c>
      <c r="BC52" s="751" t="str">
        <f>IFERROR(IF(OR(F52="Exterior (Dusk to Dawn)",F52="Garage (Dusk to Dawn)",V52="CFL"),MEASUREELI,IF((P52*R52)&lt;=(AC52*AE52),MEASURESAVE,IF(M02S02F35="",MEASURERATE,IF(AK52/M02S02F35/AZ52&lt;1.5,MEASUREPAY,IF(AU52&lt;1,MEASURECB,""))))),MEASURESUBMIT)</f>
        <v>Submit for Review</v>
      </c>
    </row>
    <row r="53" spans="2:55" ht="15.95" customHeight="1" x14ac:dyDescent="0.25">
      <c r="B53" s="754"/>
      <c r="C53" s="878"/>
      <c r="D53" s="878"/>
      <c r="E53" s="878"/>
      <c r="F53" s="878"/>
      <c r="G53" s="878"/>
      <c r="H53" s="878"/>
      <c r="I53" s="878"/>
      <c r="J53" s="878"/>
      <c r="K53" s="878"/>
      <c r="L53" s="878"/>
      <c r="M53" s="878"/>
      <c r="N53" s="878"/>
      <c r="O53" s="878"/>
      <c r="P53" s="880"/>
      <c r="Q53" s="880"/>
      <c r="R53" s="913"/>
      <c r="S53" s="920"/>
      <c r="T53" s="923"/>
      <c r="U53" s="924"/>
      <c r="V53" s="818"/>
      <c r="W53" s="878"/>
      <c r="X53" s="878"/>
      <c r="Y53" s="878"/>
      <c r="Z53" s="878"/>
      <c r="AA53" s="878"/>
      <c r="AB53" s="878"/>
      <c r="AC53" s="880"/>
      <c r="AD53" s="880"/>
      <c r="AE53" s="913"/>
      <c r="AF53" s="913"/>
      <c r="AG53" s="782"/>
      <c r="AH53" s="782"/>
      <c r="AI53" s="782"/>
      <c r="AJ53" s="905"/>
      <c r="AK53" s="812"/>
      <c r="AL53" s="897"/>
      <c r="AM53" s="897"/>
      <c r="AN53" s="916"/>
      <c r="AO53" s="916"/>
      <c r="AP53" s="916"/>
      <c r="AQ53" s="916"/>
      <c r="AU53" s="748"/>
      <c r="AV53" s="918"/>
      <c r="AW53" s="707"/>
      <c r="AX53" s="707"/>
      <c r="AY53" s="750"/>
      <c r="AZ53" s="707"/>
      <c r="BA53" s="911"/>
      <c r="BB53" s="752"/>
      <c r="BC53" s="752"/>
    </row>
    <row r="54" spans="2:55" ht="15.95" customHeight="1" x14ac:dyDescent="0.25">
      <c r="B54" s="754">
        <v>20</v>
      </c>
      <c r="C54" s="877"/>
      <c r="D54" s="877"/>
      <c r="E54" s="877"/>
      <c r="F54" s="877"/>
      <c r="G54" s="877"/>
      <c r="H54" s="877"/>
      <c r="I54" s="877"/>
      <c r="J54" s="877"/>
      <c r="K54" s="877"/>
      <c r="L54" s="877"/>
      <c r="M54" s="877"/>
      <c r="N54" s="877"/>
      <c r="O54" s="877"/>
      <c r="P54" s="879"/>
      <c r="Q54" s="879"/>
      <c r="R54" s="912" t="str">
        <f>IF(I54="","",INDEX(CMLIGHTBASE[Base Watt 1],MATCH(I54,CMLIGHTBASE[Base Desc 1],0)))</f>
        <v/>
      </c>
      <c r="S54" s="919"/>
      <c r="T54" s="921" t="str">
        <f>IF(ISNUMBER(SEARCH("24/7",F54)),8760,"")</f>
        <v/>
      </c>
      <c r="U54" s="922"/>
      <c r="V54" s="815"/>
      <c r="W54" s="877"/>
      <c r="X54" s="877"/>
      <c r="Y54" s="877"/>
      <c r="Z54" s="877"/>
      <c r="AA54" s="877"/>
      <c r="AB54" s="877"/>
      <c r="AC54" s="879"/>
      <c r="AD54" s="879"/>
      <c r="AE54" s="912" t="str">
        <f>IF(V54="","",INDEX(CMLIGHTEFF[Eff Watt 1],MATCH(V54,CMLIGHTEFF[Eff Desc 1],0)))</f>
        <v/>
      </c>
      <c r="AF54" s="912"/>
      <c r="AG54" s="781"/>
      <c r="AH54" s="781"/>
      <c r="AI54" s="781"/>
      <c r="AJ54" s="904"/>
      <c r="AK54" s="809" t="str">
        <f>IF(OR(C54="",F54="",M54="",P54="",R54="",T54="",Z54="",AC54="",AE54="",AG54="",AI54=""),"",ROUND((AG54+AI54)*AC54,2))</f>
        <v/>
      </c>
      <c r="AL54" s="914"/>
      <c r="AM54" s="914"/>
      <c r="AN54" s="915" t="str">
        <f>IF(OR(C54="",F54="",I54="",M54="",P54="",R54="",T54="",V54="",Z54="",AC54="",AE54="",AG54="",AI54=""),"",IF(BC54&lt;&gt;"",BC54,ROUND(MIN(AK54*0.5,AZ54*INDEX(CMLIGHTEFF[Inc Rate],MATCH(V54,CMLIGHTEFF[Eff Desc 1],0))),2)))</f>
        <v/>
      </c>
      <c r="AO54" s="915"/>
      <c r="AP54" s="915"/>
      <c r="AQ54" s="915"/>
      <c r="AU54" s="747" t="str">
        <f>IFERROR(IF(OR(C54="",I54="",M54="",P54="",R54="",T54="",V54="",Z54="",AC54="",AE54="",AG54="",AI54=""),"",((1+ELOSS)*PEAKTD*(1+INDEX(ELECCB[Capacity Reserve Margin],MATCH(12,ELECCB[Year Number],0)))*((AZ54*INDEX(ELECCB[NPV AEC $/kWh],MATCH(15,ELECCB[Year Number],0)))+(AV54*INDEX(ELECCB[NPV ACC+T&amp;D $/kW],MATCH(15,ELECCB[Year Number],0))))/AK54)),0)</f>
        <v/>
      </c>
      <c r="AV54" s="917" t="str">
        <f>IF(OR(C54="",F54="",I54="",M54="",P54="",R54="",T54="",V54="",Z54="",AC54="",AE54="",AG54="",AI54=""),"",IF((P54*R54)&lt;=(AC54*AE54),"0",ROUND(AZ54*INDEX(ENDUSEALL[Factor],MATCH(INDEX(CMELIGHT[End Use Category],MATCH(F54,CMELIGHT[Proj Desc 1],0)),ENDUSEALL[End Use to Coincident Peak Demand Factors],0)),4)))</f>
        <v/>
      </c>
      <c r="AW54" s="774" t="str">
        <f>IF(OR(C54="",I54="",M54="",P54="",R54="",T54="",V54="",Z54="",AC54="",AE54="",AG54="",AI54=""),"",IF(ISNUMBER(SEARCH("Incandescent",I54)),(0.7*R54)*T54*P54/1000,ROUND(P54*R54*T54/1000,0)))</f>
        <v/>
      </c>
      <c r="AX54" s="774" t="str">
        <f>IF(OR(C54="",I54="",M54="",P54="",R54="",T54="",V54="",Z54="",AC54="",AE54="",AG54="",AI54=""),"",ROUND(AC54*AE54*T54/1000,0))</f>
        <v/>
      </c>
      <c r="AY54" s="749" t="str">
        <f>IF(OR(C54="",F54="",I54="",M54="",P54="",R54="",T54="",V54="",Z54="",AC54="",AE54="",AG54="",AI54=""),"",CONCATENATE(INDEX(CMLIGHTEFF[Measure Number],MATCH(V54,CMLIGHTEFF[Eff Desc 1],0)),INDEX(CMLIGHTBASE[Measure Number],MATCH(I54,CMLIGHTBASE[Base Desc 1],0))))</f>
        <v/>
      </c>
      <c r="AZ54" s="774" t="str">
        <f>IF(OR(C54="",F54="",I54="",M54="",P54="",R54="",T54="",V54="",Z54="",AC54="",AE54="",AG54="",AI54=""),"",IF((P54*R54)&lt;=(AC54*AE54),"0",AW54-AX54))</f>
        <v/>
      </c>
      <c r="BA54" s="910" t="str">
        <f>IF(OR(C54="",I54="",M54="",P54="",R54="",T54="",V54="",Z54="",AC54="",AE54="",AG54="",AI54=""),"",IF((P54*R54)&lt;=(AC54*AE54),"0",ROUND(((P54*R54)-(AC54*AE54))/1000,3)))</f>
        <v/>
      </c>
      <c r="BB54" s="751" t="str">
        <f>IFERROR(AK54/M02S02F35/AZ54,"")</f>
        <v/>
      </c>
      <c r="BC54" s="751" t="str">
        <f>IFERROR(IF(OR(F54="Exterior (Dusk to Dawn)",F54="Garage (Dusk to Dawn)",V54="CFL"),MEASUREELI,IF((P54*R54)&lt;=(AC54*AE54),MEASURESAVE,IF(M02S02F35="",MEASURERATE,IF(AK54/M02S02F35/AZ54&lt;1.5,MEASUREPAY,IF(AU54&lt;1,MEASURECB,""))))),MEASURESUBMIT)</f>
        <v>Submit for Review</v>
      </c>
    </row>
    <row r="55" spans="2:55" ht="15.95" customHeight="1" x14ac:dyDescent="0.25">
      <c r="B55" s="754"/>
      <c r="C55" s="878"/>
      <c r="D55" s="878"/>
      <c r="E55" s="878"/>
      <c r="F55" s="878"/>
      <c r="G55" s="878"/>
      <c r="H55" s="878"/>
      <c r="I55" s="878"/>
      <c r="J55" s="878"/>
      <c r="K55" s="878"/>
      <c r="L55" s="878"/>
      <c r="M55" s="878"/>
      <c r="N55" s="878"/>
      <c r="O55" s="878"/>
      <c r="P55" s="880"/>
      <c r="Q55" s="880"/>
      <c r="R55" s="913"/>
      <c r="S55" s="920"/>
      <c r="T55" s="923"/>
      <c r="U55" s="924"/>
      <c r="V55" s="818"/>
      <c r="W55" s="878"/>
      <c r="X55" s="878"/>
      <c r="Y55" s="878"/>
      <c r="Z55" s="878"/>
      <c r="AA55" s="878"/>
      <c r="AB55" s="878"/>
      <c r="AC55" s="880"/>
      <c r="AD55" s="880"/>
      <c r="AE55" s="913"/>
      <c r="AF55" s="913"/>
      <c r="AG55" s="782"/>
      <c r="AH55" s="782"/>
      <c r="AI55" s="782"/>
      <c r="AJ55" s="905"/>
      <c r="AK55" s="812"/>
      <c r="AL55" s="897"/>
      <c r="AM55" s="897"/>
      <c r="AN55" s="916"/>
      <c r="AO55" s="916"/>
      <c r="AP55" s="916"/>
      <c r="AQ55" s="916"/>
      <c r="AU55" s="748"/>
      <c r="AV55" s="918"/>
      <c r="AW55" s="707"/>
      <c r="AX55" s="707"/>
      <c r="AY55" s="750"/>
      <c r="AZ55" s="707"/>
      <c r="BA55" s="911"/>
      <c r="BB55" s="752"/>
      <c r="BC55" s="752"/>
    </row>
    <row r="56" spans="2:55" ht="15.95" customHeight="1" x14ac:dyDescent="0.25">
      <c r="B56" s="754">
        <v>21</v>
      </c>
      <c r="C56" s="877"/>
      <c r="D56" s="877"/>
      <c r="E56" s="877"/>
      <c r="F56" s="877"/>
      <c r="G56" s="877"/>
      <c r="H56" s="877"/>
      <c r="I56" s="877"/>
      <c r="J56" s="877"/>
      <c r="K56" s="877"/>
      <c r="L56" s="877"/>
      <c r="M56" s="877"/>
      <c r="N56" s="877"/>
      <c r="O56" s="877"/>
      <c r="P56" s="879"/>
      <c r="Q56" s="879"/>
      <c r="R56" s="912" t="str">
        <f>IF(I56="","",INDEX(CMLIGHTBASE[Base Watt 1],MATCH(I56,CMLIGHTBASE[Base Desc 1],0)))</f>
        <v/>
      </c>
      <c r="S56" s="919"/>
      <c r="T56" s="921" t="str">
        <f>IF(ISNUMBER(SEARCH("24/7",F56)),8760,"")</f>
        <v/>
      </c>
      <c r="U56" s="922"/>
      <c r="V56" s="815"/>
      <c r="W56" s="877"/>
      <c r="X56" s="877"/>
      <c r="Y56" s="877"/>
      <c r="Z56" s="877"/>
      <c r="AA56" s="877"/>
      <c r="AB56" s="877"/>
      <c r="AC56" s="879"/>
      <c r="AD56" s="879"/>
      <c r="AE56" s="912" t="str">
        <f>IF(V56="","",INDEX(CMLIGHTEFF[Eff Watt 1],MATCH(V56,CMLIGHTEFF[Eff Desc 1],0)))</f>
        <v/>
      </c>
      <c r="AF56" s="912"/>
      <c r="AG56" s="781"/>
      <c r="AH56" s="781"/>
      <c r="AI56" s="781"/>
      <c r="AJ56" s="904"/>
      <c r="AK56" s="809" t="str">
        <f>IF(OR(C56="",F56="",M56="",P56="",R56="",T56="",Z56="",AC56="",AE56="",AG56="",AI56=""),"",ROUND((AG56+AI56)*AC56,2))</f>
        <v/>
      </c>
      <c r="AL56" s="914"/>
      <c r="AM56" s="914"/>
      <c r="AN56" s="915" t="str">
        <f>IF(OR(C56="",F56="",I56="",M56="",P56="",R56="",T56="",V56="",Z56="",AC56="",AE56="",AG56="",AI56=""),"",IF(BC56&lt;&gt;"",BC56,ROUND(MIN(AK56*0.5,AZ56*INDEX(CMLIGHTEFF[Inc Rate],MATCH(V56,CMLIGHTEFF[Eff Desc 1],0))),2)))</f>
        <v/>
      </c>
      <c r="AO56" s="915"/>
      <c r="AP56" s="915"/>
      <c r="AQ56" s="915"/>
      <c r="AU56" s="747" t="str">
        <f>IFERROR(IF(OR(C56="",I56="",M56="",P56="",R56="",T56="",V56="",Z56="",AC56="",AE56="",AG56="",AI56=""),"",((1+ELOSS)*PEAKTD*(1+INDEX(ELECCB[Capacity Reserve Margin],MATCH(12,ELECCB[Year Number],0)))*((AZ56*INDEX(ELECCB[NPV AEC $/kWh],MATCH(15,ELECCB[Year Number],0)))+(AV56*INDEX(ELECCB[NPV ACC+T&amp;D $/kW],MATCH(15,ELECCB[Year Number],0))))/AK56)),0)</f>
        <v/>
      </c>
      <c r="AV56" s="917" t="str">
        <f>IF(OR(C56="",F56="",I56="",M56="",P56="",R56="",T56="",V56="",Z56="",AC56="",AE56="",AG56="",AI56=""),"",IF((P56*R56)&lt;=(AC56*AE56),"0",ROUND(AZ56*INDEX(ENDUSEALL[Factor],MATCH(INDEX(CMELIGHT[End Use Category],MATCH(F56,CMELIGHT[Proj Desc 1],0)),ENDUSEALL[End Use to Coincident Peak Demand Factors],0)),4)))</f>
        <v/>
      </c>
      <c r="AW56" s="774" t="str">
        <f>IF(OR(C56="",I56="",M56="",P56="",R56="",T56="",V56="",Z56="",AC56="",AE56="",AG56="",AI56=""),"",IF(ISNUMBER(SEARCH("Incandescent",I56)),(0.7*R56)*T56*P56/1000,ROUND(P56*R56*T56/1000,0)))</f>
        <v/>
      </c>
      <c r="AX56" s="774" t="str">
        <f>IF(OR(C56="",I56="",M56="",P56="",R56="",T56="",V56="",Z56="",AC56="",AE56="",AG56="",AI56=""),"",ROUND(AC56*AE56*T56/1000,0))</f>
        <v/>
      </c>
      <c r="AY56" s="749" t="str">
        <f>IF(OR(C56="",F56="",I56="",M56="",P56="",R56="",T56="",V56="",Z56="",AC56="",AE56="",AG56="",AI56=""),"",CONCATENATE(INDEX(CMLIGHTEFF[Measure Number],MATCH(V56,CMLIGHTEFF[Eff Desc 1],0)),INDEX(CMLIGHTBASE[Measure Number],MATCH(I56,CMLIGHTBASE[Base Desc 1],0))))</f>
        <v/>
      </c>
      <c r="AZ56" s="774" t="str">
        <f>IF(OR(C56="",F56="",I56="",M56="",P56="",R56="",T56="",V56="",Z56="",AC56="",AE56="",AG56="",AI56=""),"",IF((P56*R56)&lt;=(AC56*AE56),"0",AW56-AX56))</f>
        <v/>
      </c>
      <c r="BA56" s="910" t="str">
        <f>IF(OR(C56="",I56="",M56="",P56="",R56="",T56="",V56="",Z56="",AC56="",AE56="",AG56="",AI56=""),"",IF((P56*R56)&lt;=(AC56*AE56),"0",ROUND(((P56*R56)-(AC56*AE56))/1000,3)))</f>
        <v/>
      </c>
      <c r="BB56" s="751" t="str">
        <f>IFERROR(AK56/M02S02F35/AZ56,"")</f>
        <v/>
      </c>
      <c r="BC56" s="751" t="str">
        <f>IFERROR(IF(OR(F56="Exterior (Dusk to Dawn)",F56="Garage (Dusk to Dawn)",V56="CFL"),MEASUREELI,IF((P56*R56)&lt;=(AC56*AE56),MEASURESAVE,IF(M02S02F35="",MEASURERATE,IF(AK56/M02S02F35/AZ56&lt;1.5,MEASUREPAY,IF(AU56&lt;1,MEASURECB,""))))),MEASURESUBMIT)</f>
        <v>Submit for Review</v>
      </c>
    </row>
    <row r="57" spans="2:55" ht="15.95" customHeight="1" x14ac:dyDescent="0.25">
      <c r="B57" s="754"/>
      <c r="C57" s="878"/>
      <c r="D57" s="878"/>
      <c r="E57" s="878"/>
      <c r="F57" s="878"/>
      <c r="G57" s="878"/>
      <c r="H57" s="878"/>
      <c r="I57" s="878"/>
      <c r="J57" s="878"/>
      <c r="K57" s="878"/>
      <c r="L57" s="878"/>
      <c r="M57" s="878"/>
      <c r="N57" s="878"/>
      <c r="O57" s="878"/>
      <c r="P57" s="880"/>
      <c r="Q57" s="880"/>
      <c r="R57" s="913"/>
      <c r="S57" s="920"/>
      <c r="T57" s="923"/>
      <c r="U57" s="924"/>
      <c r="V57" s="818"/>
      <c r="W57" s="878"/>
      <c r="X57" s="878"/>
      <c r="Y57" s="878"/>
      <c r="Z57" s="878"/>
      <c r="AA57" s="878"/>
      <c r="AB57" s="878"/>
      <c r="AC57" s="880"/>
      <c r="AD57" s="880"/>
      <c r="AE57" s="913"/>
      <c r="AF57" s="913"/>
      <c r="AG57" s="782"/>
      <c r="AH57" s="782"/>
      <c r="AI57" s="782"/>
      <c r="AJ57" s="905"/>
      <c r="AK57" s="812"/>
      <c r="AL57" s="897"/>
      <c r="AM57" s="897"/>
      <c r="AN57" s="916"/>
      <c r="AO57" s="916"/>
      <c r="AP57" s="916"/>
      <c r="AQ57" s="916"/>
      <c r="AU57" s="748"/>
      <c r="AV57" s="918"/>
      <c r="AW57" s="707"/>
      <c r="AX57" s="707"/>
      <c r="AY57" s="750"/>
      <c r="AZ57" s="707"/>
      <c r="BA57" s="911"/>
      <c r="BB57" s="752"/>
      <c r="BC57" s="752"/>
    </row>
    <row r="58" spans="2:55" ht="15.95" customHeight="1" x14ac:dyDescent="0.25">
      <c r="B58" s="754">
        <v>22</v>
      </c>
      <c r="C58" s="877"/>
      <c r="D58" s="877"/>
      <c r="E58" s="877"/>
      <c r="F58" s="877"/>
      <c r="G58" s="877"/>
      <c r="H58" s="877"/>
      <c r="I58" s="877"/>
      <c r="J58" s="877"/>
      <c r="K58" s="877"/>
      <c r="L58" s="877"/>
      <c r="M58" s="877"/>
      <c r="N58" s="877"/>
      <c r="O58" s="877"/>
      <c r="P58" s="879"/>
      <c r="Q58" s="879"/>
      <c r="R58" s="912" t="str">
        <f>IF(I58="","",INDEX(CMLIGHTBASE[Base Watt 1],MATCH(I58,CMLIGHTBASE[Base Desc 1],0)))</f>
        <v/>
      </c>
      <c r="S58" s="919"/>
      <c r="T58" s="921" t="str">
        <f>IF(ISNUMBER(SEARCH("24/7",F58)),8760,"")</f>
        <v/>
      </c>
      <c r="U58" s="922"/>
      <c r="V58" s="815"/>
      <c r="W58" s="877"/>
      <c r="X58" s="877"/>
      <c r="Y58" s="877"/>
      <c r="Z58" s="877"/>
      <c r="AA58" s="877"/>
      <c r="AB58" s="877"/>
      <c r="AC58" s="879"/>
      <c r="AD58" s="879"/>
      <c r="AE58" s="912" t="str">
        <f>IF(V58="","",INDEX(CMLIGHTEFF[Eff Watt 1],MATCH(V58,CMLIGHTEFF[Eff Desc 1],0)))</f>
        <v/>
      </c>
      <c r="AF58" s="912"/>
      <c r="AG58" s="781"/>
      <c r="AH58" s="781"/>
      <c r="AI58" s="781"/>
      <c r="AJ58" s="904"/>
      <c r="AK58" s="809" t="str">
        <f>IF(OR(C58="",F58="",M58="",P58="",R58="",T58="",Z58="",AC58="",AE58="",AG58="",AI58=""),"",ROUND((AG58+AI58)*AC58,2))</f>
        <v/>
      </c>
      <c r="AL58" s="914"/>
      <c r="AM58" s="914"/>
      <c r="AN58" s="915" t="str">
        <f>IF(OR(C58="",F58="",I58="",M58="",P58="",R58="",T58="",V58="",Z58="",AC58="",AE58="",AG58="",AI58=""),"",IF(BC58&lt;&gt;"",BC58,ROUND(MIN(AK58*0.5,AZ58*INDEX(CMLIGHTEFF[Inc Rate],MATCH(V58,CMLIGHTEFF[Eff Desc 1],0))),2)))</f>
        <v/>
      </c>
      <c r="AO58" s="915"/>
      <c r="AP58" s="915"/>
      <c r="AQ58" s="915"/>
      <c r="AU58" s="747" t="str">
        <f>IFERROR(IF(OR(C58="",I58="",M58="",P58="",R58="",T58="",V58="",Z58="",AC58="",AE58="",AG58="",AI58=""),"",((1+ELOSS)*PEAKTD*(1+INDEX(ELECCB[Capacity Reserve Margin],MATCH(12,ELECCB[Year Number],0)))*((AZ58*INDEX(ELECCB[NPV AEC $/kWh],MATCH(15,ELECCB[Year Number],0)))+(AV58*INDEX(ELECCB[NPV ACC+T&amp;D $/kW],MATCH(15,ELECCB[Year Number],0))))/AK58)),0)</f>
        <v/>
      </c>
      <c r="AV58" s="917" t="str">
        <f>IF(OR(C58="",F58="",I58="",M58="",P58="",R58="",T58="",V58="",Z58="",AC58="",AE58="",AG58="",AI58=""),"",IF((P58*R58)&lt;=(AC58*AE58),"0",ROUND(AZ58*INDEX(ENDUSEALL[Factor],MATCH(INDEX(CMELIGHT[End Use Category],MATCH(F58,CMELIGHT[Proj Desc 1],0)),ENDUSEALL[End Use to Coincident Peak Demand Factors],0)),4)))</f>
        <v/>
      </c>
      <c r="AW58" s="774" t="str">
        <f>IF(OR(C58="",I58="",M58="",P58="",R58="",T58="",V58="",Z58="",AC58="",AE58="",AG58="",AI58=""),"",IF(ISNUMBER(SEARCH("Incandescent",I58)),(0.7*R58)*T58*P58/1000,ROUND(P58*R58*T58/1000,0)))</f>
        <v/>
      </c>
      <c r="AX58" s="774" t="str">
        <f>IF(OR(C58="",I58="",M58="",P58="",R58="",T58="",V58="",Z58="",AC58="",AE58="",AG58="",AI58=""),"",ROUND(AC58*AE58*T58/1000,0))</f>
        <v/>
      </c>
      <c r="AY58" s="749" t="str">
        <f>IF(OR(C58="",F58="",I58="",M58="",P58="",R58="",T58="",V58="",Z58="",AC58="",AE58="",AG58="",AI58=""),"",CONCATENATE(INDEX(CMLIGHTEFF[Measure Number],MATCH(V58,CMLIGHTEFF[Eff Desc 1],0)),INDEX(CMLIGHTBASE[Measure Number],MATCH(I58,CMLIGHTBASE[Base Desc 1],0))))</f>
        <v/>
      </c>
      <c r="AZ58" s="774" t="str">
        <f>IF(OR(C58="",F58="",I58="",M58="",P58="",R58="",T58="",V58="",Z58="",AC58="",AE58="",AG58="",AI58=""),"",IF((P58*R58)&lt;=(AC58*AE58),"0",AW58-AX58))</f>
        <v/>
      </c>
      <c r="BA58" s="910" t="str">
        <f>IF(OR(C58="",I58="",M58="",P58="",R58="",T58="",V58="",Z58="",AC58="",AE58="",AG58="",AI58=""),"",IF((P58*R58)&lt;=(AC58*AE58),"0",ROUND(((P58*R58)-(AC58*AE58))/1000,3)))</f>
        <v/>
      </c>
      <c r="BB58" s="751" t="str">
        <f>IFERROR(AK58/M02S02F35/AZ58,"")</f>
        <v/>
      </c>
      <c r="BC58" s="751" t="str">
        <f>IFERROR(IF(OR(F58="Exterior (Dusk to Dawn)",F58="Garage (Dusk to Dawn)",V58="CFL"),MEASUREELI,IF((P58*R58)&lt;=(AC58*AE58),MEASURESAVE,IF(M02S02F35="",MEASURERATE,IF(AK58/M02S02F35/AZ58&lt;1.5,MEASUREPAY,IF(AU58&lt;1,MEASURECB,""))))),MEASURESUBMIT)</f>
        <v>Submit for Review</v>
      </c>
    </row>
    <row r="59" spans="2:55" ht="15.95" customHeight="1" x14ac:dyDescent="0.25">
      <c r="B59" s="754"/>
      <c r="C59" s="878"/>
      <c r="D59" s="878"/>
      <c r="E59" s="878"/>
      <c r="F59" s="878"/>
      <c r="G59" s="878"/>
      <c r="H59" s="878"/>
      <c r="I59" s="878"/>
      <c r="J59" s="878"/>
      <c r="K59" s="878"/>
      <c r="L59" s="878"/>
      <c r="M59" s="878"/>
      <c r="N59" s="878"/>
      <c r="O59" s="878"/>
      <c r="P59" s="880"/>
      <c r="Q59" s="880"/>
      <c r="R59" s="913"/>
      <c r="S59" s="920"/>
      <c r="T59" s="923"/>
      <c r="U59" s="924"/>
      <c r="V59" s="818"/>
      <c r="W59" s="878"/>
      <c r="X59" s="878"/>
      <c r="Y59" s="878"/>
      <c r="Z59" s="878"/>
      <c r="AA59" s="878"/>
      <c r="AB59" s="878"/>
      <c r="AC59" s="880"/>
      <c r="AD59" s="880"/>
      <c r="AE59" s="913"/>
      <c r="AF59" s="913"/>
      <c r="AG59" s="782"/>
      <c r="AH59" s="782"/>
      <c r="AI59" s="782"/>
      <c r="AJ59" s="905"/>
      <c r="AK59" s="812"/>
      <c r="AL59" s="897"/>
      <c r="AM59" s="897"/>
      <c r="AN59" s="916"/>
      <c r="AO59" s="916"/>
      <c r="AP59" s="916"/>
      <c r="AQ59" s="916"/>
      <c r="AU59" s="748"/>
      <c r="AV59" s="918"/>
      <c r="AW59" s="707"/>
      <c r="AX59" s="707"/>
      <c r="AY59" s="750"/>
      <c r="AZ59" s="707"/>
      <c r="BA59" s="911"/>
      <c r="BB59" s="752"/>
      <c r="BC59" s="752"/>
    </row>
    <row r="60" spans="2:55" ht="15.95" customHeight="1" x14ac:dyDescent="0.25">
      <c r="B60" s="754">
        <v>23</v>
      </c>
      <c r="C60" s="877"/>
      <c r="D60" s="877"/>
      <c r="E60" s="877"/>
      <c r="F60" s="877"/>
      <c r="G60" s="877"/>
      <c r="H60" s="877"/>
      <c r="I60" s="877"/>
      <c r="J60" s="877"/>
      <c r="K60" s="877"/>
      <c r="L60" s="877"/>
      <c r="M60" s="877"/>
      <c r="N60" s="877"/>
      <c r="O60" s="877"/>
      <c r="P60" s="879"/>
      <c r="Q60" s="879"/>
      <c r="R60" s="912" t="str">
        <f>IF(I60="","",INDEX(CMLIGHTBASE[Base Watt 1],MATCH(I60,CMLIGHTBASE[Base Desc 1],0)))</f>
        <v/>
      </c>
      <c r="S60" s="919"/>
      <c r="T60" s="921" t="str">
        <f>IF(ISNUMBER(SEARCH("24/7",F60)),8760,"")</f>
        <v/>
      </c>
      <c r="U60" s="922"/>
      <c r="V60" s="815"/>
      <c r="W60" s="877"/>
      <c r="X60" s="877"/>
      <c r="Y60" s="877"/>
      <c r="Z60" s="877"/>
      <c r="AA60" s="877"/>
      <c r="AB60" s="877"/>
      <c r="AC60" s="879"/>
      <c r="AD60" s="879"/>
      <c r="AE60" s="912" t="str">
        <f>IF(V60="","",INDEX(CMLIGHTEFF[Eff Watt 1],MATCH(V60,CMLIGHTEFF[Eff Desc 1],0)))</f>
        <v/>
      </c>
      <c r="AF60" s="912"/>
      <c r="AG60" s="781"/>
      <c r="AH60" s="781"/>
      <c r="AI60" s="781"/>
      <c r="AJ60" s="904"/>
      <c r="AK60" s="809" t="str">
        <f>IF(OR(C60="",F60="",M60="",P60="",R60="",T60="",Z60="",AC60="",AE60="",AG60="",AI60=""),"",ROUND((AG60+AI60)*AC60,2))</f>
        <v/>
      </c>
      <c r="AL60" s="914"/>
      <c r="AM60" s="914"/>
      <c r="AN60" s="915" t="str">
        <f>IF(OR(C60="",F60="",I60="",M60="",P60="",R60="",T60="",V60="",Z60="",AC60="",AE60="",AG60="",AI60=""),"",IF(BC60&lt;&gt;"",BC60,ROUND(MIN(AK60*0.5,AZ60*INDEX(CMLIGHTEFF[Inc Rate],MATCH(V60,CMLIGHTEFF[Eff Desc 1],0))),2)))</f>
        <v/>
      </c>
      <c r="AO60" s="915"/>
      <c r="AP60" s="915"/>
      <c r="AQ60" s="915"/>
      <c r="AU60" s="747" t="str">
        <f>IFERROR(IF(OR(C60="",I60="",M60="",P60="",R60="",T60="",V60="",Z60="",AC60="",AE60="",AG60="",AI60=""),"",((1+ELOSS)*PEAKTD*(1+INDEX(ELECCB[Capacity Reserve Margin],MATCH(12,ELECCB[Year Number],0)))*((AZ60*INDEX(ELECCB[NPV AEC $/kWh],MATCH(15,ELECCB[Year Number],0)))+(AV60*INDEX(ELECCB[NPV ACC+T&amp;D $/kW],MATCH(15,ELECCB[Year Number],0))))/AK60)),0)</f>
        <v/>
      </c>
      <c r="AV60" s="917" t="str">
        <f>IF(OR(C60="",F60="",I60="",M60="",P60="",R60="",T60="",V60="",Z60="",AC60="",AE60="",AG60="",AI60=""),"",IF((P60*R60)&lt;=(AC60*AE60),"0",ROUND(AZ60*INDEX(ENDUSEALL[Factor],MATCH(INDEX(CMELIGHT[End Use Category],MATCH(F60,CMELIGHT[Proj Desc 1],0)),ENDUSEALL[End Use to Coincident Peak Demand Factors],0)),4)))</f>
        <v/>
      </c>
      <c r="AW60" s="774" t="str">
        <f>IF(OR(C60="",I60="",M60="",P60="",R60="",T60="",V60="",Z60="",AC60="",AE60="",AG60="",AI60=""),"",IF(ISNUMBER(SEARCH("Incandescent",I60)),(0.7*R60)*T60*P60/1000,ROUND(P60*R60*T60/1000,0)))</f>
        <v/>
      </c>
      <c r="AX60" s="774" t="str">
        <f>IF(OR(C60="",I60="",M60="",P60="",R60="",T60="",V60="",Z60="",AC60="",AE60="",AG60="",AI60=""),"",ROUND(AC60*AE60*T60/1000,0))</f>
        <v/>
      </c>
      <c r="AY60" s="749" t="str">
        <f>IF(OR(C60="",F60="",I60="",M60="",P60="",R60="",T60="",V60="",Z60="",AC60="",AE60="",AG60="",AI60=""),"",CONCATENATE(INDEX(CMLIGHTEFF[Measure Number],MATCH(V60,CMLIGHTEFF[Eff Desc 1],0)),INDEX(CMLIGHTBASE[Measure Number],MATCH(I60,CMLIGHTBASE[Base Desc 1],0))))</f>
        <v/>
      </c>
      <c r="AZ60" s="774" t="str">
        <f>IF(OR(C60="",F60="",I60="",M60="",P60="",R60="",T60="",V60="",Z60="",AC60="",AE60="",AG60="",AI60=""),"",IF((P60*R60)&lt;=(AC60*AE60),"0",AW60-AX60))</f>
        <v/>
      </c>
      <c r="BA60" s="910" t="str">
        <f>IF(OR(C60="",I60="",M60="",P60="",R60="",T60="",V60="",Z60="",AC60="",AE60="",AG60="",AI60=""),"",IF((P60*R60)&lt;=(AC60*AE60),"0",ROUND(((P60*R60)-(AC60*AE60))/1000,3)))</f>
        <v/>
      </c>
      <c r="BB60" s="751" t="str">
        <f>IFERROR(AK60/M02S02F35/AZ60,"")</f>
        <v/>
      </c>
      <c r="BC60" s="751" t="str">
        <f>IFERROR(IF(OR(F60="Exterior (Dusk to Dawn)",F60="Garage (Dusk to Dawn)",V60="CFL"),MEASUREELI,IF((P60*R60)&lt;=(AC60*AE60),MEASURESAVE,IF(M02S02F35="",MEASURERATE,IF(AK60/M02S02F35/AZ60&lt;1.5,MEASUREPAY,IF(AU60&lt;1,MEASURECB,""))))),MEASURESUBMIT)</f>
        <v>Submit for Review</v>
      </c>
    </row>
    <row r="61" spans="2:55" ht="15.95" customHeight="1" x14ac:dyDescent="0.25">
      <c r="B61" s="754"/>
      <c r="C61" s="878"/>
      <c r="D61" s="878"/>
      <c r="E61" s="878"/>
      <c r="F61" s="878"/>
      <c r="G61" s="878"/>
      <c r="H61" s="878"/>
      <c r="I61" s="878"/>
      <c r="J61" s="878"/>
      <c r="K61" s="878"/>
      <c r="L61" s="878"/>
      <c r="M61" s="878"/>
      <c r="N61" s="878"/>
      <c r="O61" s="878"/>
      <c r="P61" s="880"/>
      <c r="Q61" s="880"/>
      <c r="R61" s="913"/>
      <c r="S61" s="920"/>
      <c r="T61" s="923"/>
      <c r="U61" s="924"/>
      <c r="V61" s="818"/>
      <c r="W61" s="878"/>
      <c r="X61" s="878"/>
      <c r="Y61" s="878"/>
      <c r="Z61" s="878"/>
      <c r="AA61" s="878"/>
      <c r="AB61" s="878"/>
      <c r="AC61" s="880"/>
      <c r="AD61" s="880"/>
      <c r="AE61" s="913"/>
      <c r="AF61" s="913"/>
      <c r="AG61" s="782"/>
      <c r="AH61" s="782"/>
      <c r="AI61" s="782"/>
      <c r="AJ61" s="905"/>
      <c r="AK61" s="812"/>
      <c r="AL61" s="897"/>
      <c r="AM61" s="897"/>
      <c r="AN61" s="916"/>
      <c r="AO61" s="916"/>
      <c r="AP61" s="916"/>
      <c r="AQ61" s="916"/>
      <c r="AU61" s="748"/>
      <c r="AV61" s="918"/>
      <c r="AW61" s="707"/>
      <c r="AX61" s="707"/>
      <c r="AY61" s="750"/>
      <c r="AZ61" s="707"/>
      <c r="BA61" s="911"/>
      <c r="BB61" s="752"/>
      <c r="BC61" s="752"/>
    </row>
    <row r="62" spans="2:55" ht="15.95" customHeight="1" x14ac:dyDescent="0.25">
      <c r="B62" s="754">
        <v>24</v>
      </c>
      <c r="C62" s="877"/>
      <c r="D62" s="877"/>
      <c r="E62" s="877"/>
      <c r="F62" s="877"/>
      <c r="G62" s="877"/>
      <c r="H62" s="877"/>
      <c r="I62" s="877"/>
      <c r="J62" s="877"/>
      <c r="K62" s="877"/>
      <c r="L62" s="877"/>
      <c r="M62" s="877"/>
      <c r="N62" s="877"/>
      <c r="O62" s="877"/>
      <c r="P62" s="879"/>
      <c r="Q62" s="879"/>
      <c r="R62" s="912" t="str">
        <f>IF(I62="","",INDEX(CMLIGHTBASE[Base Watt 1],MATCH(I62,CMLIGHTBASE[Base Desc 1],0)))</f>
        <v/>
      </c>
      <c r="S62" s="919"/>
      <c r="T62" s="921" t="str">
        <f>IF(ISNUMBER(SEARCH("24/7",F62)),8760,"")</f>
        <v/>
      </c>
      <c r="U62" s="922"/>
      <c r="V62" s="815"/>
      <c r="W62" s="877"/>
      <c r="X62" s="877"/>
      <c r="Y62" s="877"/>
      <c r="Z62" s="877"/>
      <c r="AA62" s="877"/>
      <c r="AB62" s="877"/>
      <c r="AC62" s="879"/>
      <c r="AD62" s="879"/>
      <c r="AE62" s="912" t="str">
        <f>IF(V62="","",INDEX(CMLIGHTEFF[Eff Watt 1],MATCH(V62,CMLIGHTEFF[Eff Desc 1],0)))</f>
        <v/>
      </c>
      <c r="AF62" s="912"/>
      <c r="AG62" s="781"/>
      <c r="AH62" s="781"/>
      <c r="AI62" s="781"/>
      <c r="AJ62" s="904"/>
      <c r="AK62" s="809" t="str">
        <f>IF(OR(C62="",F62="",M62="",P62="",R62="",T62="",Z62="",AC62="",AE62="",AG62="",AI62=""),"",ROUND((AG62+AI62)*AC62,2))</f>
        <v/>
      </c>
      <c r="AL62" s="914"/>
      <c r="AM62" s="914"/>
      <c r="AN62" s="915" t="str">
        <f>IF(OR(C62="",F62="",I62="",M62="",P62="",R62="",T62="",V62="",Z62="",AC62="",AE62="",AG62="",AI62=""),"",IF(BC62&lt;&gt;"",BC62,ROUND(MIN(AK62*0.5,AZ62*INDEX(CMLIGHTEFF[Inc Rate],MATCH(V62,CMLIGHTEFF[Eff Desc 1],0))),2)))</f>
        <v/>
      </c>
      <c r="AO62" s="915"/>
      <c r="AP62" s="915"/>
      <c r="AQ62" s="915"/>
      <c r="AU62" s="747" t="str">
        <f>IFERROR(IF(OR(C62="",I62="",M62="",P62="",R62="",T62="",V62="",Z62="",AC62="",AE62="",AG62="",AI62=""),"",((1+ELOSS)*PEAKTD*(1+INDEX(ELECCB[Capacity Reserve Margin],MATCH(12,ELECCB[Year Number],0)))*((AZ62*INDEX(ELECCB[NPV AEC $/kWh],MATCH(15,ELECCB[Year Number],0)))+(AV62*INDEX(ELECCB[NPV ACC+T&amp;D $/kW],MATCH(15,ELECCB[Year Number],0))))/AK62)),0)</f>
        <v/>
      </c>
      <c r="AV62" s="917" t="str">
        <f>IF(OR(C62="",F62="",I62="",M62="",P62="",R62="",T62="",V62="",Z62="",AC62="",AE62="",AG62="",AI62=""),"",IF((P62*R62)&lt;=(AC62*AE62),"0",ROUND(AZ62*INDEX(ENDUSEALL[Factor],MATCH(INDEX(CMELIGHT[End Use Category],MATCH(F62,CMELIGHT[Proj Desc 1],0)),ENDUSEALL[End Use to Coincident Peak Demand Factors],0)),4)))</f>
        <v/>
      </c>
      <c r="AW62" s="774" t="str">
        <f>IF(OR(C62="",I62="",M62="",P62="",R62="",T62="",V62="",Z62="",AC62="",AE62="",AG62="",AI62=""),"",IF(ISNUMBER(SEARCH("Incandescent",I62)),(0.7*R62)*T62*P62/1000,ROUND(P62*R62*T62/1000,0)))</f>
        <v/>
      </c>
      <c r="AX62" s="774" t="str">
        <f>IF(OR(C62="",I62="",M62="",P62="",R62="",T62="",V62="",Z62="",AC62="",AE62="",AG62="",AI62=""),"",ROUND(AC62*AE62*T62/1000,0))</f>
        <v/>
      </c>
      <c r="AY62" s="749" t="str">
        <f>IF(OR(C62="",F62="",I62="",M62="",P62="",R62="",T62="",V62="",Z62="",AC62="",AE62="",AG62="",AI62=""),"",CONCATENATE(INDEX(CMLIGHTEFF[Measure Number],MATCH(V62,CMLIGHTEFF[Eff Desc 1],0)),INDEX(CMLIGHTBASE[Measure Number],MATCH(I62,CMLIGHTBASE[Base Desc 1],0))))</f>
        <v/>
      </c>
      <c r="AZ62" s="774" t="str">
        <f>IF(OR(C62="",F62="",I62="",M62="",P62="",R62="",T62="",V62="",Z62="",AC62="",AE62="",AG62="",AI62=""),"",IF((P62*R62)&lt;=(AC62*AE62),"0",AW62-AX62))</f>
        <v/>
      </c>
      <c r="BA62" s="910" t="str">
        <f>IF(OR(C62="",I62="",M62="",P62="",R62="",T62="",V62="",Z62="",AC62="",AE62="",AG62="",AI62=""),"",IF((P62*R62)&lt;=(AC62*AE62),"0",ROUND(((P62*R62)-(AC62*AE62))/1000,3)))</f>
        <v/>
      </c>
      <c r="BB62" s="751" t="str">
        <f>IFERROR(AK62/M02S02F35/AZ62,"")</f>
        <v/>
      </c>
      <c r="BC62" s="751" t="str">
        <f>IFERROR(IF(OR(F62="Exterior (Dusk to Dawn)",F62="Garage (Dusk to Dawn)",V62="CFL"),MEASUREELI,IF((P62*R62)&lt;=(AC62*AE62),MEASURESAVE,IF(M02S02F35="",MEASURERATE,IF(AK62/M02S02F35/AZ62&lt;1.5,MEASUREPAY,IF(AU62&lt;1,MEASURECB,""))))),MEASURESUBMIT)</f>
        <v>Submit for Review</v>
      </c>
    </row>
    <row r="63" spans="2:55" ht="15.95" customHeight="1" x14ac:dyDescent="0.25">
      <c r="B63" s="754"/>
      <c r="C63" s="878"/>
      <c r="D63" s="878"/>
      <c r="E63" s="878"/>
      <c r="F63" s="878"/>
      <c r="G63" s="878"/>
      <c r="H63" s="878"/>
      <c r="I63" s="878"/>
      <c r="J63" s="878"/>
      <c r="K63" s="878"/>
      <c r="L63" s="878"/>
      <c r="M63" s="878"/>
      <c r="N63" s="878"/>
      <c r="O63" s="878"/>
      <c r="P63" s="880"/>
      <c r="Q63" s="880"/>
      <c r="R63" s="913"/>
      <c r="S63" s="920"/>
      <c r="T63" s="923"/>
      <c r="U63" s="924"/>
      <c r="V63" s="818"/>
      <c r="W63" s="878"/>
      <c r="X63" s="878"/>
      <c r="Y63" s="878"/>
      <c r="Z63" s="878"/>
      <c r="AA63" s="878"/>
      <c r="AB63" s="878"/>
      <c r="AC63" s="880"/>
      <c r="AD63" s="880"/>
      <c r="AE63" s="913"/>
      <c r="AF63" s="913"/>
      <c r="AG63" s="782"/>
      <c r="AH63" s="782"/>
      <c r="AI63" s="782"/>
      <c r="AJ63" s="905"/>
      <c r="AK63" s="812"/>
      <c r="AL63" s="897"/>
      <c r="AM63" s="897"/>
      <c r="AN63" s="916"/>
      <c r="AO63" s="916"/>
      <c r="AP63" s="916"/>
      <c r="AQ63" s="916"/>
      <c r="AU63" s="748"/>
      <c r="AV63" s="918"/>
      <c r="AW63" s="707"/>
      <c r="AX63" s="707"/>
      <c r="AY63" s="750"/>
      <c r="AZ63" s="707"/>
      <c r="BA63" s="911"/>
      <c r="BB63" s="752"/>
      <c r="BC63" s="752"/>
    </row>
    <row r="64" spans="2:55" ht="15.95" customHeight="1" x14ac:dyDescent="0.25">
      <c r="B64" s="754">
        <v>25</v>
      </c>
      <c r="C64" s="877"/>
      <c r="D64" s="877"/>
      <c r="E64" s="877"/>
      <c r="F64" s="877"/>
      <c r="G64" s="877"/>
      <c r="H64" s="877"/>
      <c r="I64" s="877"/>
      <c r="J64" s="877"/>
      <c r="K64" s="877"/>
      <c r="L64" s="877"/>
      <c r="M64" s="877"/>
      <c r="N64" s="877"/>
      <c r="O64" s="877"/>
      <c r="P64" s="879"/>
      <c r="Q64" s="879"/>
      <c r="R64" s="912" t="str">
        <f>IF(I64="","",INDEX(CMLIGHTBASE[Base Watt 1],MATCH(I64,CMLIGHTBASE[Base Desc 1],0)))</f>
        <v/>
      </c>
      <c r="S64" s="919"/>
      <c r="T64" s="921" t="str">
        <f>IF(ISNUMBER(SEARCH("24/7",F64)),8760,"")</f>
        <v/>
      </c>
      <c r="U64" s="922"/>
      <c r="V64" s="815"/>
      <c r="W64" s="877"/>
      <c r="X64" s="877"/>
      <c r="Y64" s="877"/>
      <c r="Z64" s="877"/>
      <c r="AA64" s="877"/>
      <c r="AB64" s="877"/>
      <c r="AC64" s="879"/>
      <c r="AD64" s="879"/>
      <c r="AE64" s="912" t="str">
        <f>IF(V64="","",INDEX(CMLIGHTEFF[Eff Watt 1],MATCH(V64,CMLIGHTEFF[Eff Desc 1],0)))</f>
        <v/>
      </c>
      <c r="AF64" s="912"/>
      <c r="AG64" s="781"/>
      <c r="AH64" s="781"/>
      <c r="AI64" s="781"/>
      <c r="AJ64" s="904"/>
      <c r="AK64" s="809" t="str">
        <f>IF(OR(C64="",F64="",M64="",P64="",R64="",T64="",Z64="",AC64="",AE64="",AG64="",AI64=""),"",ROUND((AG64+AI64)*AC64,2))</f>
        <v/>
      </c>
      <c r="AL64" s="914"/>
      <c r="AM64" s="914"/>
      <c r="AN64" s="915" t="str">
        <f>IF(OR(C64="",F64="",I64="",M64="",P64="",R64="",T64="",V64="",Z64="",AC64="",AE64="",AG64="",AI64=""),"",IF(BC64&lt;&gt;"",BC64,ROUND(MIN(AK64*0.5,AZ64*INDEX(CMLIGHTEFF[Inc Rate],MATCH(V64,CMLIGHTEFF[Eff Desc 1],0))),2)))</f>
        <v/>
      </c>
      <c r="AO64" s="915"/>
      <c r="AP64" s="915"/>
      <c r="AQ64" s="915"/>
      <c r="AU64" s="747" t="str">
        <f>IFERROR(IF(OR(C64="",I64="",M64="",P64="",R64="",T64="",V64="",Z64="",AC64="",AE64="",AG64="",AI64=""),"",((1+ELOSS)*PEAKTD*(1+INDEX(ELECCB[Capacity Reserve Margin],MATCH(12,ELECCB[Year Number],0)))*((AZ64*INDEX(ELECCB[NPV AEC $/kWh],MATCH(15,ELECCB[Year Number],0)))+(AV64*INDEX(ELECCB[NPV ACC+T&amp;D $/kW],MATCH(15,ELECCB[Year Number],0))))/AK64)),0)</f>
        <v/>
      </c>
      <c r="AV64" s="917" t="str">
        <f>IF(OR(C64="",F64="",I64="",M64="",P64="",R64="",T64="",V64="",Z64="",AC64="",AE64="",AG64="",AI64=""),"",IF((P64*R64)&lt;=(AC64*AE64),"0",ROUND(AZ64*INDEX(ENDUSEALL[Factor],MATCH(INDEX(CMELIGHT[End Use Category],MATCH(F64,CMELIGHT[Proj Desc 1],0)),ENDUSEALL[End Use to Coincident Peak Demand Factors],0)),4)))</f>
        <v/>
      </c>
      <c r="AW64" s="774" t="str">
        <f>IF(OR(C64="",I64="",M64="",P64="",R64="",T64="",V64="",Z64="",AC64="",AE64="",AG64="",AI64=""),"",IF(ISNUMBER(SEARCH("Incandescent",I64)),(0.7*R64)*T64*P64/1000,ROUND(P64*R64*T64/1000,0)))</f>
        <v/>
      </c>
      <c r="AX64" s="774" t="str">
        <f>IF(OR(C64="",I64="",M64="",P64="",R64="",T64="",V64="",Z64="",AC64="",AE64="",AG64="",AI64=""),"",ROUND(AC64*AE64*T64/1000,0))</f>
        <v/>
      </c>
      <c r="AY64" s="749" t="str">
        <f>IF(OR(C64="",F64="",I64="",M64="",P64="",R64="",T64="",V64="",Z64="",AC64="",AE64="",AG64="",AI64=""),"",CONCATENATE(INDEX(CMLIGHTEFF[Measure Number],MATCH(V64,CMLIGHTEFF[Eff Desc 1],0)),INDEX(CMLIGHTBASE[Measure Number],MATCH(I64,CMLIGHTBASE[Base Desc 1],0))))</f>
        <v/>
      </c>
      <c r="AZ64" s="774" t="str">
        <f>IF(OR(C64="",F64="",I64="",M64="",P64="",R64="",T64="",V64="",Z64="",AC64="",AE64="",AG64="",AI64=""),"",IF((P64*R64)&lt;=(AC64*AE64),"0",AW64-AX64))</f>
        <v/>
      </c>
      <c r="BA64" s="910" t="str">
        <f>IF(OR(C64="",I64="",M64="",P64="",R64="",T64="",V64="",Z64="",AC64="",AE64="",AG64="",AI64=""),"",IF((P64*R64)&lt;=(AC64*AE64),"0",ROUND(((P64*R64)-(AC64*AE64))/1000,3)))</f>
        <v/>
      </c>
      <c r="BB64" s="751" t="str">
        <f>IFERROR(AK64/M02S02F35/AZ64,"")</f>
        <v/>
      </c>
      <c r="BC64" s="751" t="str">
        <f>IFERROR(IF(OR(F64="Exterior (Dusk to Dawn)",F64="Garage (Dusk to Dawn)",V64="CFL"),MEASUREELI,IF((P64*R64)&lt;=(AC64*AE64),MEASURESAVE,IF(M02S02F35="",MEASURERATE,IF(AK64/M02S02F35/AZ64&lt;1.5,MEASUREPAY,IF(AU64&lt;1,MEASURECB,""))))),MEASURESUBMIT)</f>
        <v>Submit for Review</v>
      </c>
    </row>
    <row r="65" spans="2:55" ht="15.95" customHeight="1" x14ac:dyDescent="0.25">
      <c r="B65" s="754"/>
      <c r="C65" s="878"/>
      <c r="D65" s="878"/>
      <c r="E65" s="878"/>
      <c r="F65" s="878"/>
      <c r="G65" s="878"/>
      <c r="H65" s="878"/>
      <c r="I65" s="878"/>
      <c r="J65" s="878"/>
      <c r="K65" s="878"/>
      <c r="L65" s="878"/>
      <c r="M65" s="878"/>
      <c r="N65" s="878"/>
      <c r="O65" s="878"/>
      <c r="P65" s="880"/>
      <c r="Q65" s="880"/>
      <c r="R65" s="913"/>
      <c r="S65" s="920"/>
      <c r="T65" s="923"/>
      <c r="U65" s="924"/>
      <c r="V65" s="818"/>
      <c r="W65" s="878"/>
      <c r="X65" s="878"/>
      <c r="Y65" s="878"/>
      <c r="Z65" s="878"/>
      <c r="AA65" s="878"/>
      <c r="AB65" s="878"/>
      <c r="AC65" s="880"/>
      <c r="AD65" s="880"/>
      <c r="AE65" s="913"/>
      <c r="AF65" s="913"/>
      <c r="AG65" s="782"/>
      <c r="AH65" s="782"/>
      <c r="AI65" s="782"/>
      <c r="AJ65" s="905"/>
      <c r="AK65" s="812"/>
      <c r="AL65" s="897"/>
      <c r="AM65" s="897"/>
      <c r="AN65" s="916"/>
      <c r="AO65" s="916"/>
      <c r="AP65" s="916"/>
      <c r="AQ65" s="916"/>
      <c r="AU65" s="748"/>
      <c r="AV65" s="918"/>
      <c r="AW65" s="707"/>
      <c r="AX65" s="707"/>
      <c r="AY65" s="750"/>
      <c r="AZ65" s="707"/>
      <c r="BA65" s="911"/>
      <c r="BB65" s="752"/>
      <c r="BC65" s="752"/>
    </row>
    <row r="66" spans="2:55" ht="15.95" customHeight="1" x14ac:dyDescent="0.25">
      <c r="B66" s="754">
        <v>26</v>
      </c>
      <c r="C66" s="877"/>
      <c r="D66" s="877"/>
      <c r="E66" s="877"/>
      <c r="F66" s="877"/>
      <c r="G66" s="877"/>
      <c r="H66" s="877"/>
      <c r="I66" s="877"/>
      <c r="J66" s="877"/>
      <c r="K66" s="877"/>
      <c r="L66" s="877"/>
      <c r="M66" s="877"/>
      <c r="N66" s="877"/>
      <c r="O66" s="877"/>
      <c r="P66" s="879"/>
      <c r="Q66" s="879"/>
      <c r="R66" s="912" t="str">
        <f>IF(I66="","",INDEX(CMLIGHTBASE[Base Watt 1],MATCH(I66,CMLIGHTBASE[Base Desc 1],0)))</f>
        <v/>
      </c>
      <c r="S66" s="919"/>
      <c r="T66" s="921" t="str">
        <f>IF(ISNUMBER(SEARCH("24/7",F66)),8760,"")</f>
        <v/>
      </c>
      <c r="U66" s="922"/>
      <c r="V66" s="815"/>
      <c r="W66" s="877"/>
      <c r="X66" s="877"/>
      <c r="Y66" s="877"/>
      <c r="Z66" s="877"/>
      <c r="AA66" s="877"/>
      <c r="AB66" s="877"/>
      <c r="AC66" s="879"/>
      <c r="AD66" s="879"/>
      <c r="AE66" s="912" t="str">
        <f>IF(V66="","",INDEX(CMLIGHTEFF[Eff Watt 1],MATCH(V66,CMLIGHTEFF[Eff Desc 1],0)))</f>
        <v/>
      </c>
      <c r="AF66" s="912"/>
      <c r="AG66" s="781"/>
      <c r="AH66" s="781"/>
      <c r="AI66" s="781"/>
      <c r="AJ66" s="904"/>
      <c r="AK66" s="809" t="str">
        <f>IF(OR(C66="",F66="",M66="",P66="",R66="",T66="",Z66="",AC66="",AE66="",AG66="",AI66=""),"",ROUND((AG66+AI66)*AC66,2))</f>
        <v/>
      </c>
      <c r="AL66" s="914"/>
      <c r="AM66" s="914"/>
      <c r="AN66" s="915" t="str">
        <f>IF(OR(C66="",F66="",I66="",M66="",P66="",R66="",T66="",V66="",Z66="",AC66="",AE66="",AG66="",AI66=""),"",IF(BC66&lt;&gt;"",BC66,ROUND(MIN(AK66*0.5,AZ66*INDEX(CMLIGHTEFF[Inc Rate],MATCH(V66,CMLIGHTEFF[Eff Desc 1],0))),2)))</f>
        <v/>
      </c>
      <c r="AO66" s="915"/>
      <c r="AP66" s="915"/>
      <c r="AQ66" s="915"/>
      <c r="AU66" s="747" t="str">
        <f>IFERROR(IF(OR(C66="",I66="",M66="",P66="",R66="",T66="",V66="",Z66="",AC66="",AE66="",AG66="",AI66=""),"",((1+ELOSS)*PEAKTD*(1+INDEX(ELECCB[Capacity Reserve Margin],MATCH(12,ELECCB[Year Number],0)))*((AZ66*INDEX(ELECCB[NPV AEC $/kWh],MATCH(15,ELECCB[Year Number],0)))+(AV66*INDEX(ELECCB[NPV ACC+T&amp;D $/kW],MATCH(15,ELECCB[Year Number],0))))/AK66)),0)</f>
        <v/>
      </c>
      <c r="AV66" s="917" t="str">
        <f>IF(OR(C66="",F66="",I66="",M66="",P66="",R66="",T66="",V66="",Z66="",AC66="",AE66="",AG66="",AI66=""),"",IF((P66*R66)&lt;=(AC66*AE66),"0",ROUND(AZ66*INDEX(ENDUSEALL[Factor],MATCH(INDEX(CMELIGHT[End Use Category],MATCH(F66,CMELIGHT[Proj Desc 1],0)),ENDUSEALL[End Use to Coincident Peak Demand Factors],0)),4)))</f>
        <v/>
      </c>
      <c r="AW66" s="774" t="str">
        <f>IF(OR(C66="",I66="",M66="",P66="",R66="",T66="",V66="",Z66="",AC66="",AE66="",AG66="",AI66=""),"",IF(ISNUMBER(SEARCH("Incandescent",I66)),(0.7*R66)*T66*P66/1000,ROUND(P66*R66*T66/1000,0)))</f>
        <v/>
      </c>
      <c r="AX66" s="774" t="str">
        <f>IF(OR(C66="",I66="",M66="",P66="",R66="",T66="",V66="",Z66="",AC66="",AE66="",AG66="",AI66=""),"",ROUND(AC66*AE66*T66/1000,0))</f>
        <v/>
      </c>
      <c r="AY66" s="749" t="str">
        <f>IF(OR(C66="",F66="",I66="",M66="",P66="",R66="",T66="",V66="",Z66="",AC66="",AE66="",AG66="",AI66=""),"",CONCATENATE(INDEX(CMLIGHTEFF[Measure Number],MATCH(V66,CMLIGHTEFF[Eff Desc 1],0)),INDEX(CMLIGHTBASE[Measure Number],MATCH(I66,CMLIGHTBASE[Base Desc 1],0))))</f>
        <v/>
      </c>
      <c r="AZ66" s="774" t="str">
        <f>IF(OR(C66="",F66="",I66="",M66="",P66="",R66="",T66="",V66="",Z66="",AC66="",AE66="",AG66="",AI66=""),"",IF((P66*R66)&lt;=(AC66*AE66),"0",AW66-AX66))</f>
        <v/>
      </c>
      <c r="BA66" s="910" t="str">
        <f>IF(OR(C66="",I66="",M66="",P66="",R66="",T66="",V66="",Z66="",AC66="",AE66="",AG66="",AI66=""),"",IF((P66*R66)&lt;=(AC66*AE66),"0",ROUND(((P66*R66)-(AC66*AE66))/1000,3)))</f>
        <v/>
      </c>
      <c r="BB66" s="751" t="str">
        <f>IFERROR(AK66/M02S02F35/AZ66,"")</f>
        <v/>
      </c>
      <c r="BC66" s="751" t="str">
        <f>IFERROR(IF(OR(F66="Exterior (Dusk to Dawn)",F66="Garage (Dusk to Dawn)",V66="CFL"),MEASUREELI,IF((P66*R66)&lt;=(AC66*AE66),MEASURESAVE,IF(M02S02F35="",MEASURERATE,IF(AK66/M02S02F35/AZ66&lt;1.5,MEASUREPAY,IF(AU66&lt;1,MEASURECB,""))))),MEASURESUBMIT)</f>
        <v>Submit for Review</v>
      </c>
    </row>
    <row r="67" spans="2:55" ht="15.95" customHeight="1" x14ac:dyDescent="0.25">
      <c r="B67" s="754"/>
      <c r="C67" s="878"/>
      <c r="D67" s="878"/>
      <c r="E67" s="878"/>
      <c r="F67" s="878"/>
      <c r="G67" s="878"/>
      <c r="H67" s="878"/>
      <c r="I67" s="878"/>
      <c r="J67" s="878"/>
      <c r="K67" s="878"/>
      <c r="L67" s="878"/>
      <c r="M67" s="878"/>
      <c r="N67" s="878"/>
      <c r="O67" s="878"/>
      <c r="P67" s="880"/>
      <c r="Q67" s="880"/>
      <c r="R67" s="913"/>
      <c r="S67" s="920"/>
      <c r="T67" s="923"/>
      <c r="U67" s="924"/>
      <c r="V67" s="818"/>
      <c r="W67" s="878"/>
      <c r="X67" s="878"/>
      <c r="Y67" s="878"/>
      <c r="Z67" s="878"/>
      <c r="AA67" s="878"/>
      <c r="AB67" s="878"/>
      <c r="AC67" s="880"/>
      <c r="AD67" s="880"/>
      <c r="AE67" s="913"/>
      <c r="AF67" s="913"/>
      <c r="AG67" s="782"/>
      <c r="AH67" s="782"/>
      <c r="AI67" s="782"/>
      <c r="AJ67" s="905"/>
      <c r="AK67" s="812"/>
      <c r="AL67" s="897"/>
      <c r="AM67" s="897"/>
      <c r="AN67" s="916"/>
      <c r="AO67" s="916"/>
      <c r="AP67" s="916"/>
      <c r="AQ67" s="916"/>
      <c r="AU67" s="748"/>
      <c r="AV67" s="918"/>
      <c r="AW67" s="707"/>
      <c r="AX67" s="707"/>
      <c r="AY67" s="750"/>
      <c r="AZ67" s="707"/>
      <c r="BA67" s="911"/>
      <c r="BB67" s="752"/>
      <c r="BC67" s="752"/>
    </row>
    <row r="68" spans="2:55" ht="15.95" customHeight="1" x14ac:dyDescent="0.25">
      <c r="B68" s="754">
        <v>27</v>
      </c>
      <c r="C68" s="877"/>
      <c r="D68" s="877"/>
      <c r="E68" s="877"/>
      <c r="F68" s="877"/>
      <c r="G68" s="877"/>
      <c r="H68" s="877"/>
      <c r="I68" s="877"/>
      <c r="J68" s="877"/>
      <c r="K68" s="877"/>
      <c r="L68" s="877"/>
      <c r="M68" s="877"/>
      <c r="N68" s="877"/>
      <c r="O68" s="877"/>
      <c r="P68" s="879"/>
      <c r="Q68" s="879"/>
      <c r="R68" s="912" t="str">
        <f>IF(I68="","",INDEX(CMLIGHTBASE[Base Watt 1],MATCH(I68,CMLIGHTBASE[Base Desc 1],0)))</f>
        <v/>
      </c>
      <c r="S68" s="919"/>
      <c r="T68" s="921" t="str">
        <f>IF(ISNUMBER(SEARCH("24/7",F68)),8760,"")</f>
        <v/>
      </c>
      <c r="U68" s="922"/>
      <c r="V68" s="815"/>
      <c r="W68" s="877"/>
      <c r="X68" s="877"/>
      <c r="Y68" s="877"/>
      <c r="Z68" s="877"/>
      <c r="AA68" s="877"/>
      <c r="AB68" s="877"/>
      <c r="AC68" s="879"/>
      <c r="AD68" s="879"/>
      <c r="AE68" s="912" t="str">
        <f>IF(V68="","",INDEX(CMLIGHTEFF[Eff Watt 1],MATCH(V68,CMLIGHTEFF[Eff Desc 1],0)))</f>
        <v/>
      </c>
      <c r="AF68" s="912"/>
      <c r="AG68" s="781"/>
      <c r="AH68" s="781"/>
      <c r="AI68" s="781"/>
      <c r="AJ68" s="904"/>
      <c r="AK68" s="809" t="str">
        <f>IF(OR(C68="",F68="",M68="",P68="",R68="",T68="",Z68="",AC68="",AE68="",AG68="",AI68=""),"",ROUND((AG68+AI68)*AC68,2))</f>
        <v/>
      </c>
      <c r="AL68" s="914"/>
      <c r="AM68" s="914"/>
      <c r="AN68" s="915" t="str">
        <f>IF(OR(C68="",F68="",I68="",M68="",P68="",R68="",T68="",V68="",Z68="",AC68="",AE68="",AG68="",AI68=""),"",IF(BC68&lt;&gt;"",BC68,ROUND(MIN(AK68*0.5,AZ68*INDEX(CMLIGHTEFF[Inc Rate],MATCH(V68,CMLIGHTEFF[Eff Desc 1],0))),2)))</f>
        <v/>
      </c>
      <c r="AO68" s="915"/>
      <c r="AP68" s="915"/>
      <c r="AQ68" s="915"/>
      <c r="AU68" s="747" t="str">
        <f>IFERROR(IF(OR(C68="",I68="",M68="",P68="",R68="",T68="",V68="",Z68="",AC68="",AE68="",AG68="",AI68=""),"",((1+ELOSS)*PEAKTD*(1+INDEX(ELECCB[Capacity Reserve Margin],MATCH(12,ELECCB[Year Number],0)))*((AZ68*INDEX(ELECCB[NPV AEC $/kWh],MATCH(15,ELECCB[Year Number],0)))+(AV68*INDEX(ELECCB[NPV ACC+T&amp;D $/kW],MATCH(15,ELECCB[Year Number],0))))/AK68)),0)</f>
        <v/>
      </c>
      <c r="AV68" s="917" t="str">
        <f>IF(OR(C68="",F68="",I68="",M68="",P68="",R68="",T68="",V68="",Z68="",AC68="",AE68="",AG68="",AI68=""),"",IF((P68*R68)&lt;=(AC68*AE68),"0",ROUND(AZ68*INDEX(ENDUSEALL[Factor],MATCH(INDEX(CMELIGHT[End Use Category],MATCH(F68,CMELIGHT[Proj Desc 1],0)),ENDUSEALL[End Use to Coincident Peak Demand Factors],0)),4)))</f>
        <v/>
      </c>
      <c r="AW68" s="774" t="str">
        <f>IF(OR(C68="",I68="",M68="",P68="",R68="",T68="",V68="",Z68="",AC68="",AE68="",AG68="",AI68=""),"",IF(ISNUMBER(SEARCH("Incandescent",I68)),(0.7*R68)*T68*P68/1000,ROUND(P68*R68*T68/1000,0)))</f>
        <v/>
      </c>
      <c r="AX68" s="774" t="str">
        <f>IF(OR(C68="",I68="",M68="",P68="",R68="",T68="",V68="",Z68="",AC68="",AE68="",AG68="",AI68=""),"",ROUND(AC68*AE68*T68/1000,0))</f>
        <v/>
      </c>
      <c r="AY68" s="749" t="str">
        <f>IF(OR(C68="",F68="",I68="",M68="",P68="",R68="",T68="",V68="",Z68="",AC68="",AE68="",AG68="",AI68=""),"",CONCATENATE(INDEX(CMLIGHTEFF[Measure Number],MATCH(V68,CMLIGHTEFF[Eff Desc 1],0)),INDEX(CMLIGHTBASE[Measure Number],MATCH(I68,CMLIGHTBASE[Base Desc 1],0))))</f>
        <v/>
      </c>
      <c r="AZ68" s="774" t="str">
        <f>IF(OR(C68="",F68="",I68="",M68="",P68="",R68="",T68="",V68="",Z68="",AC68="",AE68="",AG68="",AI68=""),"",IF((P68*R68)&lt;=(AC68*AE68),"0",AW68-AX68))</f>
        <v/>
      </c>
      <c r="BA68" s="910" t="str">
        <f>IF(OR(C68="",I68="",M68="",P68="",R68="",T68="",V68="",Z68="",AC68="",AE68="",AG68="",AI68=""),"",IF((P68*R68)&lt;=(AC68*AE68),"0",ROUND(((P68*R68)-(AC68*AE68))/1000,3)))</f>
        <v/>
      </c>
      <c r="BB68" s="751" t="str">
        <f>IFERROR(AK68/M02S02F35/AZ68,"")</f>
        <v/>
      </c>
      <c r="BC68" s="751" t="str">
        <f>IFERROR(IF(OR(F68="Exterior (Dusk to Dawn)",F68="Garage (Dusk to Dawn)",V68="CFL"),MEASUREELI,IF((P68*R68)&lt;=(AC68*AE68),MEASURESAVE,IF(M02S02F35="",MEASURERATE,IF(AK68/M02S02F35/AZ68&lt;1.5,MEASUREPAY,IF(AU68&lt;1,MEASURECB,""))))),MEASURESUBMIT)</f>
        <v>Submit for Review</v>
      </c>
    </row>
    <row r="69" spans="2:55" ht="15.95" customHeight="1" x14ac:dyDescent="0.25">
      <c r="B69" s="754"/>
      <c r="C69" s="878"/>
      <c r="D69" s="878"/>
      <c r="E69" s="878"/>
      <c r="F69" s="878"/>
      <c r="G69" s="878"/>
      <c r="H69" s="878"/>
      <c r="I69" s="878"/>
      <c r="J69" s="878"/>
      <c r="K69" s="878"/>
      <c r="L69" s="878"/>
      <c r="M69" s="878"/>
      <c r="N69" s="878"/>
      <c r="O69" s="878"/>
      <c r="P69" s="880"/>
      <c r="Q69" s="880"/>
      <c r="R69" s="913"/>
      <c r="S69" s="920"/>
      <c r="T69" s="923"/>
      <c r="U69" s="924"/>
      <c r="V69" s="818"/>
      <c r="W69" s="878"/>
      <c r="X69" s="878"/>
      <c r="Y69" s="878"/>
      <c r="Z69" s="878"/>
      <c r="AA69" s="878"/>
      <c r="AB69" s="878"/>
      <c r="AC69" s="880"/>
      <c r="AD69" s="880"/>
      <c r="AE69" s="913"/>
      <c r="AF69" s="913"/>
      <c r="AG69" s="782"/>
      <c r="AH69" s="782"/>
      <c r="AI69" s="782"/>
      <c r="AJ69" s="905"/>
      <c r="AK69" s="812"/>
      <c r="AL69" s="897"/>
      <c r="AM69" s="897"/>
      <c r="AN69" s="916"/>
      <c r="AO69" s="916"/>
      <c r="AP69" s="916"/>
      <c r="AQ69" s="916"/>
      <c r="AU69" s="748"/>
      <c r="AV69" s="918"/>
      <c r="AW69" s="707"/>
      <c r="AX69" s="707"/>
      <c r="AY69" s="750"/>
      <c r="AZ69" s="707"/>
      <c r="BA69" s="911"/>
      <c r="BB69" s="752"/>
      <c r="BC69" s="752"/>
    </row>
    <row r="70" spans="2:55" ht="15.95" customHeight="1" x14ac:dyDescent="0.25">
      <c r="B70" s="754">
        <v>28</v>
      </c>
      <c r="C70" s="877"/>
      <c r="D70" s="877"/>
      <c r="E70" s="877"/>
      <c r="F70" s="877"/>
      <c r="G70" s="877"/>
      <c r="H70" s="877"/>
      <c r="I70" s="877"/>
      <c r="J70" s="877"/>
      <c r="K70" s="877"/>
      <c r="L70" s="877"/>
      <c r="M70" s="877"/>
      <c r="N70" s="877"/>
      <c r="O70" s="877"/>
      <c r="P70" s="879"/>
      <c r="Q70" s="879"/>
      <c r="R70" s="912" t="str">
        <f>IF(I70="","",INDEX(CMLIGHTBASE[Base Watt 1],MATCH(I70,CMLIGHTBASE[Base Desc 1],0)))</f>
        <v/>
      </c>
      <c r="S70" s="919"/>
      <c r="T70" s="921" t="str">
        <f>IF(ISNUMBER(SEARCH("24/7",F70)),8760,"")</f>
        <v/>
      </c>
      <c r="U70" s="922"/>
      <c r="V70" s="815"/>
      <c r="W70" s="877"/>
      <c r="X70" s="877"/>
      <c r="Y70" s="877"/>
      <c r="Z70" s="877"/>
      <c r="AA70" s="877"/>
      <c r="AB70" s="877"/>
      <c r="AC70" s="879"/>
      <c r="AD70" s="879"/>
      <c r="AE70" s="912" t="str">
        <f>IF(V70="","",INDEX(CMLIGHTEFF[Eff Watt 1],MATCH(V70,CMLIGHTEFF[Eff Desc 1],0)))</f>
        <v/>
      </c>
      <c r="AF70" s="912"/>
      <c r="AG70" s="781"/>
      <c r="AH70" s="781"/>
      <c r="AI70" s="781"/>
      <c r="AJ70" s="904"/>
      <c r="AK70" s="809" t="str">
        <f>IF(OR(C70="",F70="",M70="",P70="",R70="",T70="",Z70="",AC70="",AE70="",AG70="",AI70=""),"",ROUND((AG70+AI70)*AC70,2))</f>
        <v/>
      </c>
      <c r="AL70" s="914"/>
      <c r="AM70" s="914"/>
      <c r="AN70" s="915" t="str">
        <f>IF(OR(C70="",F70="",I70="",M70="",P70="",R70="",T70="",V70="",Z70="",AC70="",AE70="",AG70="",AI70=""),"",IF(BC70&lt;&gt;"",BC70,ROUND(MIN(AK70*0.5,AZ70*INDEX(CMLIGHTEFF[Inc Rate],MATCH(V70,CMLIGHTEFF[Eff Desc 1],0))),2)))</f>
        <v/>
      </c>
      <c r="AO70" s="915"/>
      <c r="AP70" s="915"/>
      <c r="AQ70" s="915"/>
      <c r="AU70" s="747" t="str">
        <f>IFERROR(IF(OR(C70="",I70="",M70="",P70="",R70="",T70="",V70="",Z70="",AC70="",AE70="",AG70="",AI70=""),"",((1+ELOSS)*PEAKTD*(1+INDEX(ELECCB[Capacity Reserve Margin],MATCH(12,ELECCB[Year Number],0)))*((AZ70*INDEX(ELECCB[NPV AEC $/kWh],MATCH(15,ELECCB[Year Number],0)))+(AV70*INDEX(ELECCB[NPV ACC+T&amp;D $/kW],MATCH(15,ELECCB[Year Number],0))))/AK70)),0)</f>
        <v/>
      </c>
      <c r="AV70" s="917" t="str">
        <f>IF(OR(C70="",F70="",I70="",M70="",P70="",R70="",T70="",V70="",Z70="",AC70="",AE70="",AG70="",AI70=""),"",IF((P70*R70)&lt;=(AC70*AE70),"0",ROUND(AZ70*INDEX(ENDUSEALL[Factor],MATCH(INDEX(CMELIGHT[End Use Category],MATCH(F70,CMELIGHT[Proj Desc 1],0)),ENDUSEALL[End Use to Coincident Peak Demand Factors],0)),4)))</f>
        <v/>
      </c>
      <c r="AW70" s="774" t="str">
        <f>IF(OR(C70="",I70="",M70="",P70="",R70="",T70="",V70="",Z70="",AC70="",AE70="",AG70="",AI70=""),"",IF(ISNUMBER(SEARCH("Incandescent",I70)),(0.7*R70)*T70*P70/1000,ROUND(P70*R70*T70/1000,0)))</f>
        <v/>
      </c>
      <c r="AX70" s="774" t="str">
        <f>IF(OR(C70="",I70="",M70="",P70="",R70="",T70="",V70="",Z70="",AC70="",AE70="",AG70="",AI70=""),"",ROUND(AC70*AE70*T70/1000,0))</f>
        <v/>
      </c>
      <c r="AY70" s="749" t="str">
        <f>IF(OR(C70="",F70="",I70="",M70="",P70="",R70="",T70="",V70="",Z70="",AC70="",AE70="",AG70="",AI70=""),"",CONCATENATE(INDEX(CMLIGHTEFF[Measure Number],MATCH(V70,CMLIGHTEFF[Eff Desc 1],0)),INDEX(CMLIGHTBASE[Measure Number],MATCH(I70,CMLIGHTBASE[Base Desc 1],0))))</f>
        <v/>
      </c>
      <c r="AZ70" s="774" t="str">
        <f>IF(OR(C70="",F70="",I70="",M70="",P70="",R70="",T70="",V70="",Z70="",AC70="",AE70="",AG70="",AI70=""),"",IF((P70*R70)&lt;=(AC70*AE70),"0",AW70-AX70))</f>
        <v/>
      </c>
      <c r="BA70" s="910" t="str">
        <f>IF(OR(C70="",I70="",M70="",P70="",R70="",T70="",V70="",Z70="",AC70="",AE70="",AG70="",AI70=""),"",IF((P70*R70)&lt;=(AC70*AE70),"0",ROUND(((P70*R70)-(AC70*AE70))/1000,3)))</f>
        <v/>
      </c>
      <c r="BB70" s="751" t="str">
        <f>IFERROR(AK70/M02S02F35/AZ70,"")</f>
        <v/>
      </c>
      <c r="BC70" s="751" t="str">
        <f>IFERROR(IF(OR(F70="Exterior (Dusk to Dawn)",F70="Garage (Dusk to Dawn)",V70="CFL"),MEASUREELI,IF((P70*R70)&lt;=(AC70*AE70),MEASURESAVE,IF(M02S02F35="",MEASURERATE,IF(AK70/M02S02F35/AZ70&lt;1.5,MEASUREPAY,IF(AU70&lt;1,MEASURECB,""))))),MEASURESUBMIT)</f>
        <v>Submit for Review</v>
      </c>
    </row>
    <row r="71" spans="2:55" ht="15.95" customHeight="1" x14ac:dyDescent="0.25">
      <c r="B71" s="754"/>
      <c r="C71" s="878"/>
      <c r="D71" s="878"/>
      <c r="E71" s="878"/>
      <c r="F71" s="878"/>
      <c r="G71" s="878"/>
      <c r="H71" s="878"/>
      <c r="I71" s="878"/>
      <c r="J71" s="878"/>
      <c r="K71" s="878"/>
      <c r="L71" s="878"/>
      <c r="M71" s="878"/>
      <c r="N71" s="878"/>
      <c r="O71" s="878"/>
      <c r="P71" s="880"/>
      <c r="Q71" s="880"/>
      <c r="R71" s="913"/>
      <c r="S71" s="920"/>
      <c r="T71" s="923"/>
      <c r="U71" s="924"/>
      <c r="V71" s="818"/>
      <c r="W71" s="878"/>
      <c r="X71" s="878"/>
      <c r="Y71" s="878"/>
      <c r="Z71" s="878"/>
      <c r="AA71" s="878"/>
      <c r="AB71" s="878"/>
      <c r="AC71" s="880"/>
      <c r="AD71" s="880"/>
      <c r="AE71" s="913"/>
      <c r="AF71" s="913"/>
      <c r="AG71" s="782"/>
      <c r="AH71" s="782"/>
      <c r="AI71" s="782"/>
      <c r="AJ71" s="905"/>
      <c r="AK71" s="812"/>
      <c r="AL71" s="897"/>
      <c r="AM71" s="897"/>
      <c r="AN71" s="916"/>
      <c r="AO71" s="916"/>
      <c r="AP71" s="916"/>
      <c r="AQ71" s="916"/>
      <c r="AU71" s="748"/>
      <c r="AV71" s="918"/>
      <c r="AW71" s="707"/>
      <c r="AX71" s="707"/>
      <c r="AY71" s="750"/>
      <c r="AZ71" s="707"/>
      <c r="BA71" s="911"/>
      <c r="BB71" s="752"/>
      <c r="BC71" s="752"/>
    </row>
    <row r="72" spans="2:55" ht="15.95" customHeight="1" x14ac:dyDescent="0.25">
      <c r="B72" s="754">
        <v>29</v>
      </c>
      <c r="C72" s="877"/>
      <c r="D72" s="877"/>
      <c r="E72" s="877"/>
      <c r="F72" s="877"/>
      <c r="G72" s="877"/>
      <c r="H72" s="877"/>
      <c r="I72" s="877"/>
      <c r="J72" s="877"/>
      <c r="K72" s="877"/>
      <c r="L72" s="877"/>
      <c r="M72" s="877"/>
      <c r="N72" s="877"/>
      <c r="O72" s="877"/>
      <c r="P72" s="879"/>
      <c r="Q72" s="879"/>
      <c r="R72" s="912" t="str">
        <f>IF(I72="","",INDEX(CMLIGHTBASE[Base Watt 1],MATCH(I72,CMLIGHTBASE[Base Desc 1],0)))</f>
        <v/>
      </c>
      <c r="S72" s="919"/>
      <c r="T72" s="921" t="str">
        <f>IF(ISNUMBER(SEARCH("24/7",F72)),8760,"")</f>
        <v/>
      </c>
      <c r="U72" s="922"/>
      <c r="V72" s="815"/>
      <c r="W72" s="877"/>
      <c r="X72" s="877"/>
      <c r="Y72" s="877"/>
      <c r="Z72" s="877"/>
      <c r="AA72" s="877"/>
      <c r="AB72" s="877"/>
      <c r="AC72" s="879"/>
      <c r="AD72" s="879"/>
      <c r="AE72" s="912" t="str">
        <f>IF(V72="","",INDEX(CMLIGHTEFF[Eff Watt 1],MATCH(V72,CMLIGHTEFF[Eff Desc 1],0)))</f>
        <v/>
      </c>
      <c r="AF72" s="912"/>
      <c r="AG72" s="781"/>
      <c r="AH72" s="781"/>
      <c r="AI72" s="781"/>
      <c r="AJ72" s="904"/>
      <c r="AK72" s="809" t="str">
        <f>IF(OR(C72="",F72="",M72="",P72="",R72="",T72="",Z72="",AC72="",AE72="",AG72="",AI72=""),"",ROUND((AG72+AI72)*AC72,2))</f>
        <v/>
      </c>
      <c r="AL72" s="914"/>
      <c r="AM72" s="914"/>
      <c r="AN72" s="915" t="str">
        <f>IF(OR(C72="",F72="",I72="",M72="",P72="",R72="",T72="",V72="",Z72="",AC72="",AE72="",AG72="",AI72=""),"",IF(BC72&lt;&gt;"",BC72,ROUND(MIN(AK72*0.5,AZ72*INDEX(CMLIGHTEFF[Inc Rate],MATCH(V72,CMLIGHTEFF[Eff Desc 1],0))),2)))</f>
        <v/>
      </c>
      <c r="AO72" s="915"/>
      <c r="AP72" s="915"/>
      <c r="AQ72" s="915"/>
      <c r="AU72" s="747" t="str">
        <f>IFERROR(IF(OR(C72="",I72="",M72="",P72="",R72="",T72="",V72="",Z72="",AC72="",AE72="",AG72="",AI72=""),"",((1+ELOSS)*PEAKTD*(1+INDEX(ELECCB[Capacity Reserve Margin],MATCH(12,ELECCB[Year Number],0)))*((AZ72*INDEX(ELECCB[NPV AEC $/kWh],MATCH(15,ELECCB[Year Number],0)))+(AV72*INDEX(ELECCB[NPV ACC+T&amp;D $/kW],MATCH(15,ELECCB[Year Number],0))))/AK72)),0)</f>
        <v/>
      </c>
      <c r="AV72" s="917" t="str">
        <f>IF(OR(C72="",F72="",I72="",M72="",P72="",R72="",T72="",V72="",Z72="",AC72="",AE72="",AG72="",AI72=""),"",IF((P72*R72)&lt;=(AC72*AE72),"0",ROUND(AZ72*INDEX(ENDUSEALL[Factor],MATCH(INDEX(CMELIGHT[End Use Category],MATCH(F72,CMELIGHT[Proj Desc 1],0)),ENDUSEALL[End Use to Coincident Peak Demand Factors],0)),4)))</f>
        <v/>
      </c>
      <c r="AW72" s="774" t="str">
        <f>IF(OR(C72="",I72="",M72="",P72="",R72="",T72="",V72="",Z72="",AC72="",AE72="",AG72="",AI72=""),"",IF(ISNUMBER(SEARCH("Incandescent",I72)),(0.7*R72)*T72*P72/1000,ROUND(P72*R72*T72/1000,0)))</f>
        <v/>
      </c>
      <c r="AX72" s="774" t="str">
        <f>IF(OR(C72="",I72="",M72="",P72="",R72="",T72="",V72="",Z72="",AC72="",AE72="",AG72="",AI72=""),"",ROUND(AC72*AE72*T72/1000,0))</f>
        <v/>
      </c>
      <c r="AY72" s="749" t="str">
        <f>IF(OR(C72="",F72="",I72="",M72="",P72="",R72="",T72="",V72="",Z72="",AC72="",AE72="",AG72="",AI72=""),"",CONCATENATE(INDEX(CMLIGHTEFF[Measure Number],MATCH(V72,CMLIGHTEFF[Eff Desc 1],0)),INDEX(CMLIGHTBASE[Measure Number],MATCH(I72,CMLIGHTBASE[Base Desc 1],0))))</f>
        <v/>
      </c>
      <c r="AZ72" s="774" t="str">
        <f>IF(OR(C72="",F72="",I72="",M72="",P72="",R72="",T72="",V72="",Z72="",AC72="",AE72="",AG72="",AI72=""),"",IF((P72*R72)&lt;=(AC72*AE72),"0",AW72-AX72))</f>
        <v/>
      </c>
      <c r="BA72" s="910" t="str">
        <f>IF(OR(C72="",I72="",M72="",P72="",R72="",T72="",V72="",Z72="",AC72="",AE72="",AG72="",AI72=""),"",IF((P72*R72)&lt;=(AC72*AE72),"0",ROUND(((P72*R72)-(AC72*AE72))/1000,3)))</f>
        <v/>
      </c>
      <c r="BB72" s="751" t="str">
        <f>IFERROR(AK72/M02S02F35/AZ72,"")</f>
        <v/>
      </c>
      <c r="BC72" s="751" t="str">
        <f>IFERROR(IF(OR(F72="Exterior (Dusk to Dawn)",F72="Garage (Dusk to Dawn)",V72="CFL"),MEASUREELI,IF((P72*R72)&lt;=(AC72*AE72),MEASURESAVE,IF(M02S02F35="",MEASURERATE,IF(AK72/M02S02F35/AZ72&lt;1.5,MEASUREPAY,IF(AU72&lt;1,MEASURECB,""))))),MEASURESUBMIT)</f>
        <v>Submit for Review</v>
      </c>
    </row>
    <row r="73" spans="2:55" ht="15.95" customHeight="1" x14ac:dyDescent="0.25">
      <c r="B73" s="754"/>
      <c r="C73" s="878"/>
      <c r="D73" s="878"/>
      <c r="E73" s="878"/>
      <c r="F73" s="878"/>
      <c r="G73" s="878"/>
      <c r="H73" s="878"/>
      <c r="I73" s="878"/>
      <c r="J73" s="878"/>
      <c r="K73" s="878"/>
      <c r="L73" s="878"/>
      <c r="M73" s="878"/>
      <c r="N73" s="878"/>
      <c r="O73" s="878"/>
      <c r="P73" s="880"/>
      <c r="Q73" s="880"/>
      <c r="R73" s="913"/>
      <c r="S73" s="920"/>
      <c r="T73" s="923"/>
      <c r="U73" s="924"/>
      <c r="V73" s="818"/>
      <c r="W73" s="878"/>
      <c r="X73" s="878"/>
      <c r="Y73" s="878"/>
      <c r="Z73" s="878"/>
      <c r="AA73" s="878"/>
      <c r="AB73" s="878"/>
      <c r="AC73" s="880"/>
      <c r="AD73" s="880"/>
      <c r="AE73" s="913"/>
      <c r="AF73" s="913"/>
      <c r="AG73" s="782"/>
      <c r="AH73" s="782"/>
      <c r="AI73" s="782"/>
      <c r="AJ73" s="905"/>
      <c r="AK73" s="812"/>
      <c r="AL73" s="897"/>
      <c r="AM73" s="897"/>
      <c r="AN73" s="916"/>
      <c r="AO73" s="916"/>
      <c r="AP73" s="916"/>
      <c r="AQ73" s="916"/>
      <c r="AU73" s="748"/>
      <c r="AV73" s="918"/>
      <c r="AW73" s="707"/>
      <c r="AX73" s="707"/>
      <c r="AY73" s="750"/>
      <c r="AZ73" s="707"/>
      <c r="BA73" s="911"/>
      <c r="BB73" s="752"/>
      <c r="BC73" s="752"/>
    </row>
    <row r="74" spans="2:55" ht="15.95" customHeight="1" x14ac:dyDescent="0.25">
      <c r="B74" s="754">
        <v>30</v>
      </c>
      <c r="C74" s="877"/>
      <c r="D74" s="877"/>
      <c r="E74" s="877"/>
      <c r="F74" s="877"/>
      <c r="G74" s="877"/>
      <c r="H74" s="877"/>
      <c r="I74" s="877"/>
      <c r="J74" s="877"/>
      <c r="K74" s="877"/>
      <c r="L74" s="877"/>
      <c r="M74" s="877"/>
      <c r="N74" s="877"/>
      <c r="O74" s="877"/>
      <c r="P74" s="879"/>
      <c r="Q74" s="879"/>
      <c r="R74" s="912" t="str">
        <f>IF(I74="","",INDEX(CMLIGHTBASE[Base Watt 1],MATCH(I74,CMLIGHTBASE[Base Desc 1],0)))</f>
        <v/>
      </c>
      <c r="S74" s="919"/>
      <c r="T74" s="921" t="str">
        <f>IF(ISNUMBER(SEARCH("24/7",F74)),8760,"")</f>
        <v/>
      </c>
      <c r="U74" s="922"/>
      <c r="V74" s="815"/>
      <c r="W74" s="877"/>
      <c r="X74" s="877"/>
      <c r="Y74" s="877"/>
      <c r="Z74" s="877"/>
      <c r="AA74" s="877"/>
      <c r="AB74" s="877"/>
      <c r="AC74" s="879"/>
      <c r="AD74" s="879"/>
      <c r="AE74" s="912" t="str">
        <f>IF(V74="","",INDEX(CMLIGHTEFF[Eff Watt 1],MATCH(V74,CMLIGHTEFF[Eff Desc 1],0)))</f>
        <v/>
      </c>
      <c r="AF74" s="912"/>
      <c r="AG74" s="781"/>
      <c r="AH74" s="781"/>
      <c r="AI74" s="781"/>
      <c r="AJ74" s="904"/>
      <c r="AK74" s="809" t="str">
        <f>IF(OR(C74="",F74="",M74="",P74="",R74="",T74="",Z74="",AC74="",AE74="",AG74="",AI74=""),"",ROUND((AG74+AI74)*AC74,2))</f>
        <v/>
      </c>
      <c r="AL74" s="914"/>
      <c r="AM74" s="914"/>
      <c r="AN74" s="915" t="str">
        <f>IF(OR(C74="",F74="",I74="",M74="",P74="",R74="",T74="",V74="",Z74="",AC74="",AE74="",AG74="",AI74=""),"",IF(BC74&lt;&gt;"",BC74,ROUND(MIN(AK74*0.5,AZ74*INDEX(CMLIGHTEFF[Inc Rate],MATCH(V74,CMLIGHTEFF[Eff Desc 1],0))),2)))</f>
        <v/>
      </c>
      <c r="AO74" s="915"/>
      <c r="AP74" s="915"/>
      <c r="AQ74" s="915"/>
      <c r="AU74" s="747" t="str">
        <f>IFERROR(IF(OR(C74="",I74="",M74="",P74="",R74="",T74="",V74="",Z74="",AC74="",AE74="",AG74="",AI74=""),"",((1+ELOSS)*PEAKTD*(1+INDEX(ELECCB[Capacity Reserve Margin],MATCH(12,ELECCB[Year Number],0)))*((AZ74*INDEX(ELECCB[NPV AEC $/kWh],MATCH(15,ELECCB[Year Number],0)))+(AV74*INDEX(ELECCB[NPV ACC+T&amp;D $/kW],MATCH(15,ELECCB[Year Number],0))))/AK74)),0)</f>
        <v/>
      </c>
      <c r="AV74" s="917" t="str">
        <f>IF(OR(C74="",F74="",I74="",M74="",P74="",R74="",T74="",V74="",Z74="",AC74="",AE74="",AG74="",AI74=""),"",IF((P74*R74)&lt;=(AC74*AE74),"0",ROUND(AZ74*INDEX(ENDUSEALL[Factor],MATCH(INDEX(CMELIGHT[End Use Category],MATCH(F74,CMELIGHT[Proj Desc 1],0)),ENDUSEALL[End Use to Coincident Peak Demand Factors],0)),4)))</f>
        <v/>
      </c>
      <c r="AW74" s="774" t="str">
        <f>IF(OR(C74="",I74="",M74="",P74="",R74="",T74="",V74="",Z74="",AC74="",AE74="",AG74="",AI74=""),"",IF(ISNUMBER(SEARCH("Incandescent",I74)),(0.7*R74)*T74*P74/1000,ROUND(P74*R74*T74/1000,0)))</f>
        <v/>
      </c>
      <c r="AX74" s="774" t="str">
        <f>IF(OR(C74="",I74="",M74="",P74="",R74="",T74="",V74="",Z74="",AC74="",AE74="",AG74="",AI74=""),"",ROUND(AC74*AE74*T74/1000,0))</f>
        <v/>
      </c>
      <c r="AY74" s="749" t="str">
        <f>IF(OR(C74="",F74="",I74="",M74="",P74="",R74="",T74="",V74="",Z74="",AC74="",AE74="",AG74="",AI74=""),"",CONCATENATE(INDEX(CMLIGHTEFF[Measure Number],MATCH(V74,CMLIGHTEFF[Eff Desc 1],0)),INDEX(CMLIGHTBASE[Measure Number],MATCH(I74,CMLIGHTBASE[Base Desc 1],0))))</f>
        <v/>
      </c>
      <c r="AZ74" s="774" t="str">
        <f>IF(OR(C74="",F74="",I74="",M74="",P74="",R74="",T74="",V74="",Z74="",AC74="",AE74="",AG74="",AI74=""),"",IF((P74*R74)&lt;=(AC74*AE74),"0",AW74-AX74))</f>
        <v/>
      </c>
      <c r="BA74" s="910" t="str">
        <f>IF(OR(C74="",I74="",M74="",P74="",R74="",T74="",V74="",Z74="",AC74="",AE74="",AG74="",AI74=""),"",IF((P74*R74)&lt;=(AC74*AE74),"0",ROUND(((P74*R74)-(AC74*AE74))/1000,3)))</f>
        <v/>
      </c>
      <c r="BB74" s="751" t="str">
        <f>IFERROR(AK74/M02S02F35/AZ74,"")</f>
        <v/>
      </c>
      <c r="BC74" s="751" t="str">
        <f>IFERROR(IF(OR(F74="Exterior (Dusk to Dawn)",F74="Garage (Dusk to Dawn)",V74="CFL"),MEASUREELI,IF((P74*R74)&lt;=(AC74*AE74),MEASURESAVE,IF(M02S02F35="",MEASURERATE,IF(AK74/M02S02F35/AZ74&lt;1.5,MEASUREPAY,IF(AU74&lt;1,MEASURECB,""))))),MEASURESUBMIT)</f>
        <v>Submit for Review</v>
      </c>
    </row>
    <row r="75" spans="2:55" ht="15.95" customHeight="1" x14ac:dyDescent="0.25">
      <c r="B75" s="754"/>
      <c r="C75" s="878"/>
      <c r="D75" s="878"/>
      <c r="E75" s="878"/>
      <c r="F75" s="878"/>
      <c r="G75" s="878"/>
      <c r="H75" s="878"/>
      <c r="I75" s="878"/>
      <c r="J75" s="878"/>
      <c r="K75" s="878"/>
      <c r="L75" s="878"/>
      <c r="M75" s="878"/>
      <c r="N75" s="878"/>
      <c r="O75" s="878"/>
      <c r="P75" s="880"/>
      <c r="Q75" s="880"/>
      <c r="R75" s="913"/>
      <c r="S75" s="920"/>
      <c r="T75" s="923"/>
      <c r="U75" s="924"/>
      <c r="V75" s="818"/>
      <c r="W75" s="878"/>
      <c r="X75" s="878"/>
      <c r="Y75" s="878"/>
      <c r="Z75" s="878"/>
      <c r="AA75" s="878"/>
      <c r="AB75" s="878"/>
      <c r="AC75" s="880"/>
      <c r="AD75" s="880"/>
      <c r="AE75" s="913"/>
      <c r="AF75" s="913"/>
      <c r="AG75" s="782"/>
      <c r="AH75" s="782"/>
      <c r="AI75" s="782"/>
      <c r="AJ75" s="905"/>
      <c r="AK75" s="812"/>
      <c r="AL75" s="897"/>
      <c r="AM75" s="897"/>
      <c r="AN75" s="916"/>
      <c r="AO75" s="916"/>
      <c r="AP75" s="916"/>
      <c r="AQ75" s="916"/>
      <c r="AU75" s="748"/>
      <c r="AV75" s="918"/>
      <c r="AW75" s="707"/>
      <c r="AX75" s="707"/>
      <c r="AY75" s="750"/>
      <c r="AZ75" s="707"/>
      <c r="BA75" s="911"/>
      <c r="BB75" s="752"/>
      <c r="BC75" s="752"/>
    </row>
    <row r="76" spans="2:55" ht="15.95" hidden="1" customHeight="1" x14ac:dyDescent="0.25">
      <c r="B76" s="754">
        <v>31</v>
      </c>
      <c r="C76" s="17"/>
      <c r="D76" s="17"/>
      <c r="E76" s="17"/>
      <c r="F76" s="17"/>
      <c r="G76" s="17"/>
      <c r="H76" s="17"/>
      <c r="I76" s="17"/>
      <c r="J76" s="17"/>
      <c r="K76" s="17"/>
      <c r="L76" s="17"/>
      <c r="M76" s="17"/>
      <c r="N76" s="17"/>
      <c r="O76" s="17"/>
      <c r="P76" s="17"/>
      <c r="Q76" s="17"/>
      <c r="R76" s="17"/>
      <c r="S76" s="17"/>
      <c r="T76" s="17"/>
      <c r="U76" s="17"/>
      <c r="V76" s="17"/>
      <c r="W76" s="17"/>
      <c r="X76" s="17"/>
      <c r="Y76" s="17"/>
      <c r="Z76" s="17"/>
      <c r="AA76" s="17"/>
      <c r="AB76" s="17"/>
      <c r="AC76" s="17"/>
      <c r="AD76" s="17"/>
      <c r="AE76" s="17"/>
      <c r="AF76" s="17"/>
      <c r="AG76" s="17"/>
      <c r="AH76" s="17"/>
      <c r="AI76" s="17"/>
      <c r="AJ76" s="17"/>
      <c r="AK76" s="17"/>
      <c r="AL76" s="17"/>
      <c r="AM76" s="17"/>
      <c r="AN76" s="17"/>
      <c r="AO76" s="17"/>
      <c r="AP76" s="17"/>
      <c r="AQ76" s="17"/>
      <c r="AY76" s="249"/>
    </row>
    <row r="77" spans="2:55" ht="15.95" hidden="1" customHeight="1" x14ac:dyDescent="0.25">
      <c r="B77" s="754"/>
      <c r="C77" s="17"/>
      <c r="D77" s="17"/>
      <c r="E77" s="17"/>
      <c r="F77" s="17"/>
      <c r="G77" s="17"/>
      <c r="H77" s="17"/>
      <c r="I77" s="17"/>
      <c r="J77" s="17"/>
      <c r="K77" s="17"/>
      <c r="L77" s="17"/>
      <c r="M77" s="17"/>
      <c r="N77" s="17"/>
      <c r="O77" s="17"/>
      <c r="P77" s="17"/>
      <c r="Q77" s="17"/>
      <c r="R77" s="17"/>
      <c r="S77" s="17"/>
      <c r="T77" s="17"/>
      <c r="U77" s="17"/>
      <c r="V77" s="17"/>
      <c r="W77" s="17"/>
      <c r="X77" s="17"/>
      <c r="Y77" s="17"/>
      <c r="Z77" s="17"/>
      <c r="AA77" s="17"/>
      <c r="AB77" s="17"/>
      <c r="AC77" s="17"/>
      <c r="AD77" s="17"/>
      <c r="AE77" s="17"/>
      <c r="AF77" s="17"/>
      <c r="AG77" s="17"/>
      <c r="AH77" s="17"/>
      <c r="AI77" s="17"/>
      <c r="AJ77" s="17"/>
      <c r="AK77" s="17"/>
      <c r="AL77" s="17"/>
      <c r="AM77" s="17"/>
      <c r="AN77" s="17"/>
      <c r="AO77" s="17"/>
      <c r="AP77" s="17"/>
      <c r="AQ77" s="17"/>
      <c r="AY77" s="249"/>
    </row>
    <row r="78" spans="2:55" ht="15.95" hidden="1" customHeight="1" x14ac:dyDescent="0.25">
      <c r="B78" s="754">
        <v>32</v>
      </c>
      <c r="C78" s="17"/>
      <c r="D78" s="17"/>
      <c r="E78" s="17"/>
      <c r="F78" s="17"/>
      <c r="G78" s="17"/>
      <c r="H78" s="17"/>
      <c r="I78" s="17"/>
      <c r="J78" s="17"/>
      <c r="K78" s="17"/>
      <c r="L78" s="17"/>
      <c r="M78" s="17"/>
      <c r="N78" s="17"/>
      <c r="O78" s="17"/>
      <c r="P78" s="17"/>
      <c r="Q78" s="17"/>
      <c r="R78" s="17"/>
      <c r="S78" s="17"/>
      <c r="T78" s="17"/>
      <c r="U78" s="17"/>
      <c r="V78" s="17"/>
      <c r="W78" s="17"/>
      <c r="X78" s="17"/>
      <c r="Y78" s="17"/>
      <c r="Z78" s="17"/>
      <c r="AA78" s="17"/>
      <c r="AB78" s="17"/>
      <c r="AC78" s="17"/>
      <c r="AD78" s="17"/>
      <c r="AE78" s="17"/>
      <c r="AF78" s="17"/>
      <c r="AG78" s="17"/>
      <c r="AH78" s="17"/>
      <c r="AI78" s="17"/>
      <c r="AJ78" s="17"/>
      <c r="AK78" s="17"/>
      <c r="AL78" s="17"/>
      <c r="AM78" s="17"/>
      <c r="AN78" s="17"/>
      <c r="AO78" s="17"/>
      <c r="AP78" s="17"/>
      <c r="AQ78" s="17"/>
      <c r="AY78" s="249"/>
    </row>
    <row r="79" spans="2:55" ht="15.95" hidden="1" customHeight="1" x14ac:dyDescent="0.25">
      <c r="B79" s="754"/>
      <c r="C79" s="17"/>
      <c r="D79" s="17"/>
      <c r="E79" s="17"/>
      <c r="F79" s="17"/>
      <c r="G79" s="17"/>
      <c r="H79" s="17"/>
      <c r="I79" s="17"/>
      <c r="J79" s="17"/>
      <c r="K79" s="17"/>
      <c r="L79" s="17"/>
      <c r="M79" s="17"/>
      <c r="N79" s="17"/>
      <c r="O79" s="17"/>
      <c r="P79" s="17"/>
      <c r="Q79" s="17"/>
      <c r="R79" s="17"/>
      <c r="S79" s="17"/>
      <c r="T79" s="17"/>
      <c r="U79" s="17"/>
      <c r="V79" s="17"/>
      <c r="W79" s="17"/>
      <c r="X79" s="17"/>
      <c r="Y79" s="17"/>
      <c r="Z79" s="17"/>
      <c r="AA79" s="17"/>
      <c r="AB79" s="17"/>
      <c r="AC79" s="17"/>
      <c r="AD79" s="17"/>
      <c r="AE79" s="17"/>
      <c r="AF79" s="17"/>
      <c r="AG79" s="17"/>
      <c r="AH79" s="17"/>
      <c r="AI79" s="17"/>
      <c r="AJ79" s="17"/>
      <c r="AK79" s="17"/>
      <c r="AL79" s="17"/>
      <c r="AM79" s="17"/>
      <c r="AN79" s="17"/>
      <c r="AO79" s="17"/>
      <c r="AP79" s="17"/>
      <c r="AQ79" s="17"/>
      <c r="AY79" s="249"/>
    </row>
    <row r="80" spans="2:55" ht="15.95" hidden="1" customHeight="1" x14ac:dyDescent="0.25">
      <c r="B80" s="754">
        <v>33</v>
      </c>
      <c r="C80" s="17"/>
      <c r="D80" s="17"/>
      <c r="E80" s="17"/>
      <c r="F80" s="17"/>
      <c r="G80" s="17"/>
      <c r="H80" s="17"/>
      <c r="I80" s="17"/>
      <c r="J80" s="17"/>
      <c r="K80" s="17"/>
      <c r="L80" s="17"/>
      <c r="M80" s="17"/>
      <c r="N80" s="17"/>
      <c r="O80" s="17"/>
      <c r="P80" s="17"/>
      <c r="Q80" s="17"/>
      <c r="R80" s="17"/>
      <c r="S80" s="17"/>
      <c r="T80" s="17"/>
      <c r="U80" s="17"/>
      <c r="V80" s="17"/>
      <c r="W80" s="17"/>
      <c r="X80" s="17"/>
      <c r="Y80" s="17"/>
      <c r="Z80" s="17"/>
      <c r="AA80" s="17"/>
      <c r="AB80" s="17"/>
      <c r="AC80" s="17"/>
      <c r="AD80" s="17"/>
      <c r="AE80" s="17"/>
      <c r="AF80" s="17"/>
      <c r="AG80" s="17"/>
      <c r="AH80" s="17"/>
      <c r="AI80" s="17"/>
      <c r="AJ80" s="17"/>
      <c r="AK80" s="17"/>
      <c r="AL80" s="17"/>
      <c r="AM80" s="17"/>
      <c r="AN80" s="17"/>
      <c r="AO80" s="17"/>
      <c r="AP80" s="17"/>
      <c r="AQ80" s="17"/>
      <c r="AY80" s="249"/>
    </row>
    <row r="81" spans="2:51" ht="15.95" hidden="1" customHeight="1" x14ac:dyDescent="0.25">
      <c r="B81" s="754"/>
      <c r="C81" s="17"/>
      <c r="D81" s="17"/>
      <c r="E81" s="17"/>
      <c r="F81" s="17"/>
      <c r="G81" s="17"/>
      <c r="H81" s="17"/>
      <c r="I81" s="17"/>
      <c r="J81" s="17"/>
      <c r="K81" s="17"/>
      <c r="L81" s="17"/>
      <c r="M81" s="17"/>
      <c r="N81" s="17"/>
      <c r="O81" s="17"/>
      <c r="P81" s="17"/>
      <c r="Q81" s="17"/>
      <c r="R81" s="17"/>
      <c r="S81" s="17"/>
      <c r="T81" s="17"/>
      <c r="U81" s="17"/>
      <c r="V81" s="17"/>
      <c r="W81" s="17"/>
      <c r="X81" s="17"/>
      <c r="Y81" s="17"/>
      <c r="Z81" s="17"/>
      <c r="AA81" s="17"/>
      <c r="AB81" s="17"/>
      <c r="AC81" s="17"/>
      <c r="AD81" s="17"/>
      <c r="AE81" s="17"/>
      <c r="AF81" s="17"/>
      <c r="AG81" s="17"/>
      <c r="AH81" s="17"/>
      <c r="AI81" s="17"/>
      <c r="AJ81" s="17"/>
      <c r="AK81" s="17"/>
      <c r="AL81" s="17"/>
      <c r="AM81" s="17"/>
      <c r="AN81" s="17"/>
      <c r="AO81" s="17"/>
      <c r="AP81" s="17"/>
      <c r="AQ81" s="17"/>
      <c r="AY81" s="249"/>
    </row>
    <row r="82" spans="2:51" ht="15.95" hidden="1" customHeight="1" x14ac:dyDescent="0.25">
      <c r="B82" s="754">
        <v>34</v>
      </c>
      <c r="C82" s="17"/>
      <c r="D82" s="17"/>
      <c r="E82" s="17"/>
      <c r="F82" s="17"/>
      <c r="G82" s="17"/>
      <c r="H82" s="17"/>
      <c r="I82" s="17"/>
      <c r="J82" s="17"/>
      <c r="K82" s="17"/>
      <c r="L82" s="17"/>
      <c r="M82" s="17"/>
      <c r="N82" s="17"/>
      <c r="O82" s="17"/>
      <c r="P82" s="17"/>
      <c r="Q82" s="17"/>
      <c r="R82" s="17"/>
      <c r="S82" s="17"/>
      <c r="T82" s="17"/>
      <c r="U82" s="17"/>
      <c r="V82" s="17"/>
      <c r="W82" s="17"/>
      <c r="X82" s="17"/>
      <c r="Y82" s="17"/>
      <c r="Z82" s="17"/>
      <c r="AA82" s="17"/>
      <c r="AB82" s="17"/>
      <c r="AC82" s="17"/>
      <c r="AD82" s="17"/>
      <c r="AE82" s="17"/>
      <c r="AF82" s="17"/>
      <c r="AG82" s="17"/>
      <c r="AH82" s="17"/>
      <c r="AI82" s="17"/>
      <c r="AJ82" s="17"/>
      <c r="AK82" s="17"/>
      <c r="AL82" s="17"/>
      <c r="AM82" s="17"/>
      <c r="AN82" s="17"/>
      <c r="AO82" s="17"/>
      <c r="AP82" s="17"/>
      <c r="AQ82" s="17"/>
      <c r="AY82" s="249"/>
    </row>
    <row r="83" spans="2:51" ht="15.95" hidden="1" customHeight="1" x14ac:dyDescent="0.25">
      <c r="B83" s="754"/>
      <c r="C83" s="17"/>
      <c r="D83" s="17"/>
      <c r="E83" s="17"/>
      <c r="F83" s="17"/>
      <c r="G83" s="17"/>
      <c r="H83" s="17"/>
      <c r="I83" s="17"/>
      <c r="J83" s="17"/>
      <c r="K83" s="17"/>
      <c r="L83" s="17"/>
      <c r="M83" s="17"/>
      <c r="N83" s="17"/>
      <c r="O83" s="17"/>
      <c r="P83" s="17"/>
      <c r="Q83" s="17"/>
      <c r="R83" s="17"/>
      <c r="S83" s="17"/>
      <c r="T83" s="17"/>
      <c r="U83" s="17"/>
      <c r="V83" s="17"/>
      <c r="W83" s="17"/>
      <c r="X83" s="17"/>
      <c r="Y83" s="17"/>
      <c r="Z83" s="17"/>
      <c r="AA83" s="17"/>
      <c r="AB83" s="17"/>
      <c r="AC83" s="17"/>
      <c r="AD83" s="17"/>
      <c r="AE83" s="17"/>
      <c r="AF83" s="17"/>
      <c r="AG83" s="17"/>
      <c r="AH83" s="17"/>
      <c r="AI83" s="17"/>
      <c r="AJ83" s="17"/>
      <c r="AK83" s="17"/>
      <c r="AL83" s="17"/>
      <c r="AM83" s="17"/>
      <c r="AN83" s="17"/>
      <c r="AO83" s="17"/>
      <c r="AP83" s="17"/>
      <c r="AQ83" s="17"/>
      <c r="AY83" s="249"/>
    </row>
    <row r="84" spans="2:51" ht="15.95" hidden="1" customHeight="1" x14ac:dyDescent="0.25">
      <c r="B84" s="754">
        <v>35</v>
      </c>
      <c r="C84" s="17"/>
      <c r="D84" s="17"/>
      <c r="E84" s="17"/>
      <c r="F84" s="17"/>
      <c r="G84" s="17"/>
      <c r="H84" s="17"/>
      <c r="I84" s="17"/>
      <c r="J84" s="17"/>
      <c r="K84" s="17"/>
      <c r="L84" s="17"/>
      <c r="M84" s="17"/>
      <c r="N84" s="17"/>
      <c r="O84" s="17"/>
      <c r="P84" s="17"/>
      <c r="Q84" s="17"/>
      <c r="R84" s="17"/>
      <c r="S84" s="17"/>
      <c r="T84" s="17"/>
      <c r="U84" s="17"/>
      <c r="V84" s="17"/>
      <c r="W84" s="17"/>
      <c r="X84" s="17"/>
      <c r="Y84" s="17"/>
      <c r="Z84" s="17"/>
      <c r="AA84" s="17"/>
      <c r="AB84" s="17"/>
      <c r="AC84" s="17"/>
      <c r="AD84" s="17"/>
      <c r="AE84" s="17"/>
      <c r="AF84" s="17"/>
      <c r="AG84" s="17"/>
      <c r="AH84" s="17"/>
      <c r="AI84" s="17"/>
      <c r="AJ84" s="17"/>
      <c r="AK84" s="17"/>
      <c r="AL84" s="17"/>
      <c r="AM84" s="17"/>
      <c r="AN84" s="17"/>
      <c r="AO84" s="17"/>
      <c r="AP84" s="17"/>
      <c r="AQ84" s="17"/>
      <c r="AY84" s="249"/>
    </row>
    <row r="85" spans="2:51" ht="15.95" hidden="1" customHeight="1" x14ac:dyDescent="0.25">
      <c r="B85" s="754"/>
      <c r="C85" s="17"/>
      <c r="D85" s="17"/>
      <c r="E85" s="17"/>
      <c r="F85" s="17"/>
      <c r="G85" s="17"/>
      <c r="H85" s="17"/>
      <c r="I85" s="17"/>
      <c r="J85" s="17"/>
      <c r="K85" s="17"/>
      <c r="L85" s="17"/>
      <c r="M85" s="17"/>
      <c r="N85" s="17"/>
      <c r="O85" s="17"/>
      <c r="P85" s="17"/>
      <c r="Q85" s="17"/>
      <c r="R85" s="17"/>
      <c r="S85" s="17"/>
      <c r="T85" s="17"/>
      <c r="U85" s="17"/>
      <c r="V85" s="17"/>
      <c r="W85" s="17"/>
      <c r="X85" s="17"/>
      <c r="Y85" s="17"/>
      <c r="Z85" s="17"/>
      <c r="AA85" s="17"/>
      <c r="AB85" s="17"/>
      <c r="AC85" s="17"/>
      <c r="AD85" s="17"/>
      <c r="AE85" s="17"/>
      <c r="AF85" s="17"/>
      <c r="AG85" s="17"/>
      <c r="AH85" s="17"/>
      <c r="AI85" s="17"/>
      <c r="AJ85" s="17"/>
      <c r="AK85" s="17"/>
      <c r="AL85" s="17"/>
      <c r="AM85" s="17"/>
      <c r="AN85" s="17"/>
      <c r="AO85" s="17"/>
      <c r="AP85" s="17"/>
      <c r="AQ85" s="17"/>
      <c r="AY85" s="249"/>
    </row>
    <row r="86" spans="2:51" ht="15.95" hidden="1" customHeight="1" x14ac:dyDescent="0.25">
      <c r="B86" s="754">
        <v>36</v>
      </c>
      <c r="C86" s="17"/>
      <c r="D86" s="17"/>
      <c r="E86" s="17"/>
      <c r="F86" s="17"/>
      <c r="G86" s="17"/>
      <c r="H86" s="17"/>
      <c r="I86" s="17"/>
      <c r="J86" s="17"/>
      <c r="K86" s="17"/>
      <c r="L86" s="17"/>
      <c r="M86" s="17"/>
      <c r="N86" s="17"/>
      <c r="O86" s="17"/>
      <c r="P86" s="17"/>
      <c r="Q86" s="17"/>
      <c r="R86" s="17"/>
      <c r="S86" s="17"/>
      <c r="T86" s="17"/>
      <c r="U86" s="17"/>
      <c r="V86" s="17"/>
      <c r="W86" s="17"/>
      <c r="X86" s="17"/>
      <c r="Y86" s="17"/>
      <c r="Z86" s="17"/>
      <c r="AA86" s="17"/>
      <c r="AB86" s="17"/>
      <c r="AC86" s="17"/>
      <c r="AD86" s="17"/>
      <c r="AE86" s="17"/>
      <c r="AF86" s="17"/>
      <c r="AG86" s="17"/>
      <c r="AH86" s="17"/>
      <c r="AI86" s="17"/>
      <c r="AJ86" s="17"/>
      <c r="AK86" s="17"/>
      <c r="AL86" s="17"/>
      <c r="AM86" s="17"/>
      <c r="AN86" s="17"/>
      <c r="AO86" s="17"/>
      <c r="AP86" s="17"/>
      <c r="AQ86" s="17"/>
      <c r="AY86" s="249"/>
    </row>
    <row r="87" spans="2:51" ht="15.95" hidden="1" customHeight="1" x14ac:dyDescent="0.25">
      <c r="B87" s="754"/>
      <c r="C87" s="17"/>
      <c r="D87" s="17"/>
      <c r="E87" s="17"/>
      <c r="F87" s="17"/>
      <c r="G87" s="17"/>
      <c r="H87" s="17"/>
      <c r="I87" s="17"/>
      <c r="J87" s="17"/>
      <c r="K87" s="17"/>
      <c r="L87" s="17"/>
      <c r="M87" s="17"/>
      <c r="N87" s="17"/>
      <c r="O87" s="17"/>
      <c r="P87" s="17"/>
      <c r="Q87" s="17"/>
      <c r="R87" s="17"/>
      <c r="S87" s="17"/>
      <c r="T87" s="17"/>
      <c r="U87" s="17"/>
      <c r="V87" s="17"/>
      <c r="W87" s="17"/>
      <c r="X87" s="17"/>
      <c r="Y87" s="17"/>
      <c r="Z87" s="17"/>
      <c r="AA87" s="17"/>
      <c r="AB87" s="17"/>
      <c r="AC87" s="17"/>
      <c r="AD87" s="17"/>
      <c r="AE87" s="17"/>
      <c r="AF87" s="17"/>
      <c r="AG87" s="17"/>
      <c r="AH87" s="17"/>
      <c r="AI87" s="17"/>
      <c r="AJ87" s="17"/>
      <c r="AK87" s="17"/>
      <c r="AL87" s="17"/>
      <c r="AM87" s="17"/>
      <c r="AN87" s="17"/>
      <c r="AO87" s="17"/>
      <c r="AP87" s="17"/>
      <c r="AQ87" s="17"/>
      <c r="AY87" s="249"/>
    </row>
    <row r="88" spans="2:51" ht="15.95" hidden="1" customHeight="1" x14ac:dyDescent="0.25">
      <c r="B88" s="754">
        <v>37</v>
      </c>
      <c r="C88" s="17"/>
      <c r="D88" s="17"/>
      <c r="E88" s="17"/>
      <c r="F88" s="17"/>
      <c r="G88" s="17"/>
      <c r="H88" s="17"/>
      <c r="I88" s="17"/>
      <c r="J88" s="17"/>
      <c r="K88" s="17"/>
      <c r="L88" s="17"/>
      <c r="M88" s="17"/>
      <c r="N88" s="17"/>
      <c r="O88" s="17"/>
      <c r="P88" s="17"/>
      <c r="Q88" s="17"/>
      <c r="R88" s="17"/>
      <c r="S88" s="17"/>
      <c r="T88" s="17"/>
      <c r="U88" s="17"/>
      <c r="V88" s="17"/>
      <c r="W88" s="17"/>
      <c r="X88" s="17"/>
      <c r="Y88" s="17"/>
      <c r="Z88" s="17"/>
      <c r="AA88" s="17"/>
      <c r="AB88" s="17"/>
      <c r="AC88" s="17"/>
      <c r="AD88" s="17"/>
      <c r="AE88" s="17"/>
      <c r="AF88" s="17"/>
      <c r="AG88" s="17"/>
      <c r="AH88" s="17"/>
      <c r="AI88" s="17"/>
      <c r="AJ88" s="17"/>
      <c r="AK88" s="17"/>
      <c r="AL88" s="17"/>
      <c r="AM88" s="17"/>
      <c r="AN88" s="17"/>
      <c r="AO88" s="17"/>
      <c r="AP88" s="17"/>
      <c r="AQ88" s="17"/>
      <c r="AY88" s="249"/>
    </row>
    <row r="89" spans="2:51" ht="15.95" hidden="1" customHeight="1" x14ac:dyDescent="0.25">
      <c r="B89" s="754"/>
      <c r="C89" s="17"/>
      <c r="D89" s="17"/>
      <c r="E89" s="17"/>
      <c r="F89" s="17"/>
      <c r="G89" s="17"/>
      <c r="H89" s="17"/>
      <c r="I89" s="17"/>
      <c r="J89" s="17"/>
      <c r="K89" s="17"/>
      <c r="L89" s="17"/>
      <c r="M89" s="17"/>
      <c r="N89" s="17"/>
      <c r="O89" s="17"/>
      <c r="P89" s="17"/>
      <c r="Q89" s="17"/>
      <c r="R89" s="17"/>
      <c r="S89" s="17"/>
      <c r="T89" s="17"/>
      <c r="U89" s="17"/>
      <c r="V89" s="17"/>
      <c r="W89" s="17"/>
      <c r="X89" s="17"/>
      <c r="Y89" s="17"/>
      <c r="Z89" s="17"/>
      <c r="AA89" s="17"/>
      <c r="AB89" s="17"/>
      <c r="AC89" s="17"/>
      <c r="AD89" s="17"/>
      <c r="AE89" s="17"/>
      <c r="AF89" s="17"/>
      <c r="AG89" s="17"/>
      <c r="AH89" s="17"/>
      <c r="AI89" s="17"/>
      <c r="AJ89" s="17"/>
      <c r="AK89" s="17"/>
      <c r="AL89" s="17"/>
      <c r="AM89" s="17"/>
      <c r="AN89" s="17"/>
      <c r="AO89" s="17"/>
      <c r="AP89" s="17"/>
      <c r="AQ89" s="17"/>
      <c r="AY89" s="249"/>
    </row>
    <row r="90" spans="2:51" ht="15.95" hidden="1" customHeight="1" x14ac:dyDescent="0.25">
      <c r="B90" s="754">
        <v>38</v>
      </c>
      <c r="C90" s="17"/>
      <c r="D90" s="17"/>
      <c r="E90" s="17"/>
      <c r="F90" s="17"/>
      <c r="G90" s="17"/>
      <c r="H90" s="17"/>
      <c r="I90" s="17"/>
      <c r="J90" s="17"/>
      <c r="K90" s="17"/>
      <c r="L90" s="17"/>
      <c r="M90" s="17"/>
      <c r="N90" s="17"/>
      <c r="O90" s="17"/>
      <c r="P90" s="17"/>
      <c r="Q90" s="17"/>
      <c r="R90" s="17"/>
      <c r="S90" s="17"/>
      <c r="T90" s="17"/>
      <c r="U90" s="17"/>
      <c r="V90" s="17"/>
      <c r="W90" s="17"/>
      <c r="X90" s="17"/>
      <c r="Y90" s="17"/>
      <c r="Z90" s="17"/>
      <c r="AA90" s="17"/>
      <c r="AB90" s="17"/>
      <c r="AC90" s="17"/>
      <c r="AD90" s="17"/>
      <c r="AE90" s="17"/>
      <c r="AF90" s="17"/>
      <c r="AG90" s="17"/>
      <c r="AH90" s="17"/>
      <c r="AI90" s="17"/>
      <c r="AJ90" s="17"/>
      <c r="AK90" s="17"/>
      <c r="AL90" s="17"/>
      <c r="AM90" s="17"/>
      <c r="AN90" s="17"/>
      <c r="AO90" s="17"/>
      <c r="AP90" s="17"/>
      <c r="AQ90" s="17"/>
      <c r="AY90" s="249"/>
    </row>
    <row r="91" spans="2:51" ht="15.95" hidden="1" customHeight="1" x14ac:dyDescent="0.25">
      <c r="B91" s="754"/>
      <c r="C91" s="17"/>
      <c r="D91" s="17"/>
      <c r="E91" s="17"/>
      <c r="F91" s="17"/>
      <c r="G91" s="17"/>
      <c r="H91" s="17"/>
      <c r="I91" s="17"/>
      <c r="J91" s="17"/>
      <c r="K91" s="17"/>
      <c r="L91" s="17"/>
      <c r="M91" s="17"/>
      <c r="N91" s="17"/>
      <c r="O91" s="17"/>
      <c r="P91" s="17"/>
      <c r="Q91" s="17"/>
      <c r="R91" s="17"/>
      <c r="S91" s="17"/>
      <c r="T91" s="17"/>
      <c r="U91" s="17"/>
      <c r="V91" s="17"/>
      <c r="W91" s="17"/>
      <c r="X91" s="17"/>
      <c r="Y91" s="17"/>
      <c r="Z91" s="17"/>
      <c r="AA91" s="17"/>
      <c r="AB91" s="17"/>
      <c r="AC91" s="17"/>
      <c r="AD91" s="17"/>
      <c r="AE91" s="17"/>
      <c r="AF91" s="17"/>
      <c r="AG91" s="17"/>
      <c r="AH91" s="17"/>
      <c r="AI91" s="17"/>
      <c r="AJ91" s="17"/>
      <c r="AK91" s="17"/>
      <c r="AL91" s="17"/>
      <c r="AM91" s="17"/>
      <c r="AN91" s="17"/>
      <c r="AO91" s="17"/>
      <c r="AP91" s="17"/>
      <c r="AQ91" s="17"/>
      <c r="AY91" s="249"/>
    </row>
    <row r="92" spans="2:51" ht="15.95" hidden="1" customHeight="1" x14ac:dyDescent="0.25">
      <c r="B92" s="754">
        <v>39</v>
      </c>
      <c r="C92" s="17"/>
      <c r="D92" s="17"/>
      <c r="E92" s="17"/>
      <c r="F92" s="17"/>
      <c r="G92" s="17"/>
      <c r="H92" s="17"/>
      <c r="I92" s="17"/>
      <c r="J92" s="17"/>
      <c r="K92" s="17"/>
      <c r="L92" s="17"/>
      <c r="M92" s="17"/>
      <c r="N92" s="17"/>
      <c r="O92" s="17"/>
      <c r="P92" s="17"/>
      <c r="Q92" s="17"/>
      <c r="R92" s="17"/>
      <c r="S92" s="17"/>
      <c r="T92" s="17"/>
      <c r="U92" s="17"/>
      <c r="V92" s="17"/>
      <c r="W92" s="17"/>
      <c r="X92" s="17"/>
      <c r="Y92" s="17"/>
      <c r="Z92" s="17"/>
      <c r="AA92" s="17"/>
      <c r="AB92" s="17"/>
      <c r="AC92" s="17"/>
      <c r="AD92" s="17"/>
      <c r="AE92" s="17"/>
      <c r="AF92" s="17"/>
      <c r="AG92" s="17"/>
      <c r="AH92" s="17"/>
      <c r="AI92" s="17"/>
      <c r="AJ92" s="17"/>
      <c r="AK92" s="17"/>
      <c r="AL92" s="17"/>
      <c r="AM92" s="17"/>
      <c r="AN92" s="17"/>
      <c r="AO92" s="17"/>
      <c r="AP92" s="17"/>
      <c r="AQ92" s="17"/>
      <c r="AY92" s="249"/>
    </row>
    <row r="93" spans="2:51" ht="15.95" hidden="1" customHeight="1" x14ac:dyDescent="0.25">
      <c r="B93" s="754"/>
      <c r="C93" s="17"/>
      <c r="D93" s="17"/>
      <c r="E93" s="17"/>
      <c r="F93" s="17"/>
      <c r="G93" s="17"/>
      <c r="H93" s="17"/>
      <c r="I93" s="17"/>
      <c r="J93" s="17"/>
      <c r="K93" s="17"/>
      <c r="L93" s="17"/>
      <c r="M93" s="17"/>
      <c r="N93" s="17"/>
      <c r="O93" s="17"/>
      <c r="P93" s="17"/>
      <c r="Q93" s="17"/>
      <c r="R93" s="17"/>
      <c r="S93" s="17"/>
      <c r="T93" s="17"/>
      <c r="U93" s="17"/>
      <c r="V93" s="17"/>
      <c r="W93" s="17"/>
      <c r="X93" s="17"/>
      <c r="Y93" s="17"/>
      <c r="Z93" s="17"/>
      <c r="AA93" s="17"/>
      <c r="AB93" s="17"/>
      <c r="AC93" s="17"/>
      <c r="AD93" s="17"/>
      <c r="AE93" s="17"/>
      <c r="AF93" s="17"/>
      <c r="AG93" s="17"/>
      <c r="AH93" s="17"/>
      <c r="AI93" s="17"/>
      <c r="AJ93" s="17"/>
      <c r="AK93" s="17"/>
      <c r="AL93" s="17"/>
      <c r="AM93" s="17"/>
      <c r="AN93" s="17"/>
      <c r="AO93" s="17"/>
      <c r="AP93" s="17"/>
      <c r="AQ93" s="17"/>
      <c r="AY93" s="249"/>
    </row>
    <row r="94" spans="2:51" ht="15.95" hidden="1" customHeight="1" x14ac:dyDescent="0.25">
      <c r="B94" s="754">
        <v>40</v>
      </c>
      <c r="C94" s="17"/>
      <c r="D94" s="17"/>
      <c r="E94" s="17"/>
      <c r="F94" s="17"/>
      <c r="G94" s="17"/>
      <c r="H94" s="17"/>
      <c r="I94" s="17"/>
      <c r="J94" s="17"/>
      <c r="K94" s="17"/>
      <c r="L94" s="17"/>
      <c r="M94" s="17"/>
      <c r="N94" s="17"/>
      <c r="O94" s="17"/>
      <c r="P94" s="17"/>
      <c r="Q94" s="17"/>
      <c r="R94" s="17"/>
      <c r="S94" s="17"/>
      <c r="T94" s="17"/>
      <c r="U94" s="17"/>
      <c r="V94" s="17"/>
      <c r="W94" s="17"/>
      <c r="X94" s="17"/>
      <c r="Y94" s="17"/>
      <c r="Z94" s="17"/>
      <c r="AA94" s="17"/>
      <c r="AB94" s="17"/>
      <c r="AC94" s="17"/>
      <c r="AD94" s="17"/>
      <c r="AE94" s="17"/>
      <c r="AF94" s="17"/>
      <c r="AG94" s="17"/>
      <c r="AH94" s="17"/>
      <c r="AI94" s="17"/>
      <c r="AJ94" s="17"/>
      <c r="AK94" s="17"/>
      <c r="AL94" s="17"/>
      <c r="AM94" s="17"/>
      <c r="AN94" s="17"/>
      <c r="AO94" s="17"/>
      <c r="AP94" s="17"/>
      <c r="AQ94" s="17"/>
      <c r="AY94" s="249"/>
    </row>
    <row r="95" spans="2:51" ht="15.95" hidden="1" customHeight="1" x14ac:dyDescent="0.25">
      <c r="B95" s="754"/>
      <c r="C95" s="17"/>
      <c r="D95" s="17"/>
      <c r="E95" s="17"/>
      <c r="F95" s="17"/>
      <c r="G95" s="17"/>
      <c r="H95" s="17"/>
      <c r="I95" s="17"/>
      <c r="J95" s="17"/>
      <c r="K95" s="17"/>
      <c r="L95" s="17"/>
      <c r="M95" s="17"/>
      <c r="N95" s="17"/>
      <c r="O95" s="17"/>
      <c r="P95" s="17"/>
      <c r="Q95" s="17"/>
      <c r="R95" s="17"/>
      <c r="S95" s="17"/>
      <c r="T95" s="17"/>
      <c r="U95" s="17"/>
      <c r="V95" s="17"/>
      <c r="W95" s="17"/>
      <c r="X95" s="17"/>
      <c r="Y95" s="17"/>
      <c r="Z95" s="17"/>
      <c r="AA95" s="17"/>
      <c r="AB95" s="17"/>
      <c r="AC95" s="17"/>
      <c r="AD95" s="17"/>
      <c r="AE95" s="17"/>
      <c r="AF95" s="17"/>
      <c r="AG95" s="17"/>
      <c r="AH95" s="17"/>
      <c r="AI95" s="17"/>
      <c r="AJ95" s="17"/>
      <c r="AK95" s="17"/>
      <c r="AL95" s="17"/>
      <c r="AM95" s="17"/>
      <c r="AN95" s="17"/>
      <c r="AO95" s="17"/>
      <c r="AP95" s="17"/>
      <c r="AQ95" s="17"/>
      <c r="AY95" s="249"/>
    </row>
    <row r="96" spans="2:51" ht="15.95" hidden="1" customHeight="1" x14ac:dyDescent="0.25">
      <c r="B96" s="754">
        <v>41</v>
      </c>
      <c r="C96" s="17"/>
      <c r="D96" s="17"/>
      <c r="E96" s="17"/>
      <c r="F96" s="17"/>
      <c r="G96" s="17"/>
      <c r="H96" s="17"/>
      <c r="I96" s="17"/>
      <c r="J96" s="17"/>
      <c r="K96" s="17"/>
      <c r="L96" s="17"/>
      <c r="M96" s="17"/>
      <c r="N96" s="17"/>
      <c r="O96" s="17"/>
      <c r="P96" s="17"/>
      <c r="Q96" s="17"/>
      <c r="R96" s="17"/>
      <c r="S96" s="17"/>
      <c r="T96" s="17"/>
      <c r="U96" s="17"/>
      <c r="V96" s="17"/>
      <c r="W96" s="17"/>
      <c r="X96" s="17"/>
      <c r="Y96" s="17"/>
      <c r="Z96" s="17"/>
      <c r="AA96" s="17"/>
      <c r="AB96" s="17"/>
      <c r="AC96" s="17"/>
      <c r="AD96" s="17"/>
      <c r="AE96" s="17"/>
      <c r="AF96" s="17"/>
      <c r="AG96" s="17"/>
      <c r="AH96" s="17"/>
      <c r="AI96" s="17"/>
      <c r="AJ96" s="17"/>
      <c r="AK96" s="17"/>
      <c r="AL96" s="17"/>
      <c r="AM96" s="17"/>
      <c r="AN96" s="17"/>
      <c r="AO96" s="17"/>
      <c r="AP96" s="17"/>
      <c r="AQ96" s="17"/>
      <c r="AY96" s="249"/>
    </row>
    <row r="97" spans="2:51" ht="15.95" hidden="1" customHeight="1" x14ac:dyDescent="0.25">
      <c r="B97" s="754"/>
      <c r="C97" s="17"/>
      <c r="D97" s="17"/>
      <c r="E97" s="17"/>
      <c r="F97" s="17"/>
      <c r="G97" s="17"/>
      <c r="H97" s="17"/>
      <c r="I97" s="17"/>
      <c r="J97" s="17"/>
      <c r="K97" s="17"/>
      <c r="L97" s="17"/>
      <c r="M97" s="17"/>
      <c r="N97" s="17"/>
      <c r="O97" s="17"/>
      <c r="P97" s="17"/>
      <c r="Q97" s="17"/>
      <c r="R97" s="17"/>
      <c r="S97" s="17"/>
      <c r="T97" s="17"/>
      <c r="U97" s="17"/>
      <c r="V97" s="17"/>
      <c r="W97" s="17"/>
      <c r="X97" s="17"/>
      <c r="Y97" s="17"/>
      <c r="Z97" s="17"/>
      <c r="AA97" s="17"/>
      <c r="AB97" s="17"/>
      <c r="AC97" s="17"/>
      <c r="AD97" s="17"/>
      <c r="AE97" s="17"/>
      <c r="AF97" s="17"/>
      <c r="AG97" s="17"/>
      <c r="AH97" s="17"/>
      <c r="AI97" s="17"/>
      <c r="AJ97" s="17"/>
      <c r="AK97" s="17"/>
      <c r="AL97" s="17"/>
      <c r="AM97" s="17"/>
      <c r="AN97" s="17"/>
      <c r="AO97" s="17"/>
      <c r="AP97" s="17"/>
      <c r="AQ97" s="17"/>
      <c r="AY97" s="249"/>
    </row>
    <row r="98" spans="2:51" ht="15.95" hidden="1" customHeight="1" x14ac:dyDescent="0.25">
      <c r="B98" s="754">
        <v>42</v>
      </c>
      <c r="C98" s="17"/>
      <c r="D98" s="17"/>
      <c r="E98" s="17"/>
      <c r="F98" s="17"/>
      <c r="G98" s="17"/>
      <c r="H98" s="17"/>
      <c r="I98" s="17"/>
      <c r="J98" s="17"/>
      <c r="K98" s="17"/>
      <c r="L98" s="17"/>
      <c r="M98" s="17"/>
      <c r="N98" s="17"/>
      <c r="O98" s="17"/>
      <c r="P98" s="17"/>
      <c r="Q98" s="17"/>
      <c r="R98" s="17"/>
      <c r="S98" s="17"/>
      <c r="T98" s="17"/>
      <c r="U98" s="17"/>
      <c r="V98" s="17"/>
      <c r="W98" s="17"/>
      <c r="X98" s="17"/>
      <c r="Y98" s="17"/>
      <c r="Z98" s="17"/>
      <c r="AA98" s="17"/>
      <c r="AB98" s="17"/>
      <c r="AC98" s="17"/>
      <c r="AD98" s="17"/>
      <c r="AE98" s="17"/>
      <c r="AF98" s="17"/>
      <c r="AG98" s="17"/>
      <c r="AH98" s="17"/>
      <c r="AI98" s="17"/>
      <c r="AJ98" s="17"/>
      <c r="AK98" s="17"/>
      <c r="AL98" s="17"/>
      <c r="AM98" s="17"/>
      <c r="AN98" s="17"/>
      <c r="AO98" s="17"/>
      <c r="AP98" s="17"/>
      <c r="AQ98" s="17"/>
      <c r="AY98" s="249"/>
    </row>
    <row r="99" spans="2:51" ht="15.95" hidden="1" customHeight="1" x14ac:dyDescent="0.25">
      <c r="B99" s="754"/>
      <c r="C99" s="17"/>
      <c r="D99" s="17"/>
      <c r="E99" s="17"/>
      <c r="F99" s="17"/>
      <c r="G99" s="17"/>
      <c r="H99" s="17"/>
      <c r="I99" s="17"/>
      <c r="J99" s="17"/>
      <c r="K99" s="17"/>
      <c r="L99" s="17"/>
      <c r="M99" s="17"/>
      <c r="N99" s="17"/>
      <c r="O99" s="17"/>
      <c r="P99" s="17"/>
      <c r="Q99" s="17"/>
      <c r="R99" s="17"/>
      <c r="S99" s="17"/>
      <c r="T99" s="17"/>
      <c r="U99" s="17"/>
      <c r="V99" s="17"/>
      <c r="W99" s="17"/>
      <c r="X99" s="17"/>
      <c r="Y99" s="17"/>
      <c r="Z99" s="17"/>
      <c r="AA99" s="17"/>
      <c r="AB99" s="17"/>
      <c r="AC99" s="17"/>
      <c r="AD99" s="17"/>
      <c r="AE99" s="17"/>
      <c r="AF99" s="17"/>
      <c r="AG99" s="17"/>
      <c r="AH99" s="17"/>
      <c r="AI99" s="17"/>
      <c r="AJ99" s="17"/>
      <c r="AK99" s="17"/>
      <c r="AL99" s="17"/>
      <c r="AM99" s="17"/>
      <c r="AN99" s="17"/>
      <c r="AO99" s="17"/>
      <c r="AP99" s="17"/>
      <c r="AQ99" s="17"/>
      <c r="AY99" s="249"/>
    </row>
    <row r="100" spans="2:51" ht="15.95" hidden="1" customHeight="1" x14ac:dyDescent="0.25">
      <c r="B100" s="754">
        <v>43</v>
      </c>
      <c r="C100" s="17"/>
      <c r="D100" s="17"/>
      <c r="E100" s="17"/>
      <c r="F100" s="17"/>
      <c r="G100" s="17"/>
      <c r="H100" s="17"/>
      <c r="I100" s="17"/>
      <c r="J100" s="17"/>
      <c r="K100" s="17"/>
      <c r="L100" s="17"/>
      <c r="M100" s="17"/>
      <c r="N100" s="17"/>
      <c r="O100" s="17"/>
      <c r="P100" s="17"/>
      <c r="Q100" s="17"/>
      <c r="R100" s="17"/>
      <c r="S100" s="17"/>
      <c r="T100" s="17"/>
      <c r="U100" s="17"/>
      <c r="V100" s="17"/>
      <c r="W100" s="17"/>
      <c r="X100" s="17"/>
      <c r="Y100" s="17"/>
      <c r="Z100" s="17"/>
      <c r="AA100" s="17"/>
      <c r="AB100" s="17"/>
      <c r="AC100" s="17"/>
      <c r="AD100" s="17"/>
      <c r="AE100" s="17"/>
      <c r="AF100" s="17"/>
      <c r="AG100" s="17"/>
      <c r="AH100" s="17"/>
      <c r="AI100" s="17"/>
      <c r="AJ100" s="17"/>
      <c r="AK100" s="17"/>
      <c r="AL100" s="17"/>
      <c r="AM100" s="17"/>
      <c r="AN100" s="17"/>
      <c r="AO100" s="17"/>
      <c r="AP100" s="17"/>
      <c r="AQ100" s="17"/>
      <c r="AY100" s="249"/>
    </row>
    <row r="101" spans="2:51" ht="15.95" hidden="1" customHeight="1" x14ac:dyDescent="0.25">
      <c r="B101" s="754"/>
      <c r="C101" s="17"/>
      <c r="D101" s="17"/>
      <c r="E101" s="17"/>
      <c r="F101" s="17"/>
      <c r="G101" s="17"/>
      <c r="H101" s="17"/>
      <c r="I101" s="17"/>
      <c r="J101" s="17"/>
      <c r="K101" s="17"/>
      <c r="L101" s="17"/>
      <c r="M101" s="17"/>
      <c r="N101" s="17"/>
      <c r="O101" s="17"/>
      <c r="P101" s="17"/>
      <c r="Q101" s="17"/>
      <c r="R101" s="17"/>
      <c r="S101" s="17"/>
      <c r="T101" s="17"/>
      <c r="U101" s="17"/>
      <c r="V101" s="17"/>
      <c r="W101" s="17"/>
      <c r="X101" s="17"/>
      <c r="Y101" s="17"/>
      <c r="Z101" s="17"/>
      <c r="AA101" s="17"/>
      <c r="AB101" s="17"/>
      <c r="AC101" s="17"/>
      <c r="AD101" s="17"/>
      <c r="AE101" s="17"/>
      <c r="AF101" s="17"/>
      <c r="AG101" s="17"/>
      <c r="AH101" s="17"/>
      <c r="AI101" s="17"/>
      <c r="AJ101" s="17"/>
      <c r="AK101" s="17"/>
      <c r="AL101" s="17"/>
      <c r="AM101" s="17"/>
      <c r="AN101" s="17"/>
      <c r="AO101" s="17"/>
      <c r="AP101" s="17"/>
      <c r="AQ101" s="17"/>
      <c r="AY101" s="249"/>
    </row>
    <row r="102" spans="2:51" ht="15.95" hidden="1" customHeight="1" x14ac:dyDescent="0.25">
      <c r="B102" s="754">
        <v>44</v>
      </c>
      <c r="C102" s="17"/>
      <c r="D102" s="17"/>
      <c r="E102" s="17"/>
      <c r="F102" s="17"/>
      <c r="G102" s="17"/>
      <c r="H102" s="17"/>
      <c r="I102" s="17"/>
      <c r="J102" s="17"/>
      <c r="K102" s="17"/>
      <c r="L102" s="17"/>
      <c r="M102" s="17"/>
      <c r="N102" s="17"/>
      <c r="O102" s="17"/>
      <c r="P102" s="17"/>
      <c r="Q102" s="17"/>
      <c r="R102" s="17"/>
      <c r="S102" s="17"/>
      <c r="T102" s="17"/>
      <c r="U102" s="17"/>
      <c r="V102" s="17"/>
      <c r="W102" s="17"/>
      <c r="X102" s="17"/>
      <c r="Y102" s="17"/>
      <c r="Z102" s="17"/>
      <c r="AA102" s="17"/>
      <c r="AB102" s="17"/>
      <c r="AC102" s="17"/>
      <c r="AD102" s="17"/>
      <c r="AE102" s="17"/>
      <c r="AF102" s="17"/>
      <c r="AG102" s="17"/>
      <c r="AH102" s="17"/>
      <c r="AI102" s="17"/>
      <c r="AJ102" s="17"/>
      <c r="AK102" s="17"/>
      <c r="AL102" s="17"/>
      <c r="AM102" s="17"/>
      <c r="AN102" s="17"/>
      <c r="AO102" s="17"/>
      <c r="AP102" s="17"/>
      <c r="AQ102" s="17"/>
      <c r="AY102" s="249"/>
    </row>
    <row r="103" spans="2:51" ht="15.95" hidden="1" customHeight="1" x14ac:dyDescent="0.25">
      <c r="B103" s="754"/>
      <c r="C103" s="17"/>
      <c r="D103" s="17"/>
      <c r="E103" s="17"/>
      <c r="F103" s="17"/>
      <c r="G103" s="17"/>
      <c r="H103" s="17"/>
      <c r="I103" s="17"/>
      <c r="J103" s="17"/>
      <c r="K103" s="17"/>
      <c r="L103" s="17"/>
      <c r="M103" s="17"/>
      <c r="N103" s="17"/>
      <c r="O103" s="17"/>
      <c r="P103" s="17"/>
      <c r="Q103" s="17"/>
      <c r="R103" s="17"/>
      <c r="S103" s="17"/>
      <c r="T103" s="17"/>
      <c r="U103" s="17"/>
      <c r="V103" s="17"/>
      <c r="W103" s="17"/>
      <c r="X103" s="17"/>
      <c r="Y103" s="17"/>
      <c r="Z103" s="17"/>
      <c r="AA103" s="17"/>
      <c r="AB103" s="17"/>
      <c r="AC103" s="17"/>
      <c r="AD103" s="17"/>
      <c r="AE103" s="17"/>
      <c r="AF103" s="17"/>
      <c r="AG103" s="17"/>
      <c r="AH103" s="17"/>
      <c r="AI103" s="17"/>
      <c r="AJ103" s="17"/>
      <c r="AK103" s="17"/>
      <c r="AL103" s="17"/>
      <c r="AM103" s="17"/>
      <c r="AN103" s="17"/>
      <c r="AO103" s="17"/>
      <c r="AP103" s="17"/>
      <c r="AQ103" s="17"/>
      <c r="AY103" s="249"/>
    </row>
    <row r="104" spans="2:51" ht="15.95" hidden="1" customHeight="1" x14ac:dyDescent="0.25">
      <c r="B104" s="754">
        <v>45</v>
      </c>
      <c r="C104" s="17"/>
      <c r="D104" s="17"/>
      <c r="E104" s="17"/>
      <c r="F104" s="17"/>
      <c r="G104" s="17"/>
      <c r="H104" s="17"/>
      <c r="I104" s="17"/>
      <c r="J104" s="17"/>
      <c r="K104" s="17"/>
      <c r="L104" s="17"/>
      <c r="M104" s="17"/>
      <c r="N104" s="17"/>
      <c r="O104" s="17"/>
      <c r="P104" s="17"/>
      <c r="Q104" s="17"/>
      <c r="R104" s="17"/>
      <c r="S104" s="17"/>
      <c r="T104" s="17"/>
      <c r="U104" s="17"/>
      <c r="V104" s="17"/>
      <c r="W104" s="17"/>
      <c r="X104" s="17"/>
      <c r="Y104" s="17"/>
      <c r="Z104" s="17"/>
      <c r="AA104" s="17"/>
      <c r="AB104" s="17"/>
      <c r="AC104" s="17"/>
      <c r="AD104" s="17"/>
      <c r="AE104" s="17"/>
      <c r="AF104" s="17"/>
      <c r="AG104" s="17"/>
      <c r="AH104" s="17"/>
      <c r="AI104" s="17"/>
      <c r="AJ104" s="17"/>
      <c r="AK104" s="17"/>
      <c r="AL104" s="17"/>
      <c r="AM104" s="17"/>
      <c r="AN104" s="17"/>
      <c r="AO104" s="17"/>
      <c r="AP104" s="17"/>
      <c r="AQ104" s="17"/>
      <c r="AY104" s="249"/>
    </row>
    <row r="105" spans="2:51" ht="15.95" hidden="1" customHeight="1" x14ac:dyDescent="0.25">
      <c r="B105" s="754"/>
      <c r="C105" s="17"/>
      <c r="D105" s="17"/>
      <c r="E105" s="17"/>
      <c r="F105" s="17"/>
      <c r="G105" s="17"/>
      <c r="H105" s="17"/>
      <c r="I105" s="17"/>
      <c r="J105" s="17"/>
      <c r="K105" s="17"/>
      <c r="L105" s="17"/>
      <c r="M105" s="17"/>
      <c r="N105" s="17"/>
      <c r="O105" s="17"/>
      <c r="P105" s="17"/>
      <c r="Q105" s="17"/>
      <c r="R105" s="17"/>
      <c r="S105" s="17"/>
      <c r="T105" s="17"/>
      <c r="U105" s="17"/>
      <c r="V105" s="17"/>
      <c r="W105" s="17"/>
      <c r="X105" s="17"/>
      <c r="Y105" s="17"/>
      <c r="Z105" s="17"/>
      <c r="AA105" s="17"/>
      <c r="AB105" s="17"/>
      <c r="AC105" s="17"/>
      <c r="AD105" s="17"/>
      <c r="AE105" s="17"/>
      <c r="AF105" s="17"/>
      <c r="AG105" s="17"/>
      <c r="AH105" s="17"/>
      <c r="AI105" s="17"/>
      <c r="AJ105" s="17"/>
      <c r="AK105" s="17"/>
      <c r="AL105" s="17"/>
      <c r="AM105" s="17"/>
      <c r="AN105" s="17"/>
      <c r="AO105" s="17"/>
      <c r="AP105" s="17"/>
      <c r="AQ105" s="17"/>
      <c r="AY105" s="249"/>
    </row>
    <row r="106" spans="2:51" ht="15.95" hidden="1" customHeight="1" x14ac:dyDescent="0.25">
      <c r="B106" s="754">
        <v>46</v>
      </c>
      <c r="C106" s="17"/>
      <c r="D106" s="17"/>
      <c r="E106" s="17"/>
      <c r="F106" s="17"/>
      <c r="G106" s="17"/>
      <c r="H106" s="17"/>
      <c r="I106" s="17"/>
      <c r="J106" s="17"/>
      <c r="K106" s="17"/>
      <c r="L106" s="17"/>
      <c r="M106" s="17"/>
      <c r="N106" s="17"/>
      <c r="O106" s="17"/>
      <c r="P106" s="17"/>
      <c r="Q106" s="17"/>
      <c r="R106" s="17"/>
      <c r="S106" s="17"/>
      <c r="T106" s="17"/>
      <c r="U106" s="17"/>
      <c r="V106" s="17"/>
      <c r="W106" s="17"/>
      <c r="X106" s="17"/>
      <c r="Y106" s="17"/>
      <c r="Z106" s="17"/>
      <c r="AA106" s="17"/>
      <c r="AB106" s="17"/>
      <c r="AC106" s="17"/>
      <c r="AD106" s="17"/>
      <c r="AE106" s="17"/>
      <c r="AF106" s="17"/>
      <c r="AG106" s="17"/>
      <c r="AH106" s="17"/>
      <c r="AI106" s="17"/>
      <c r="AJ106" s="17"/>
      <c r="AK106" s="17"/>
      <c r="AL106" s="17"/>
      <c r="AM106" s="17"/>
      <c r="AN106" s="17"/>
      <c r="AO106" s="17"/>
      <c r="AP106" s="17"/>
      <c r="AQ106" s="17"/>
      <c r="AY106" s="249"/>
    </row>
    <row r="107" spans="2:51" ht="15.95" hidden="1" customHeight="1" x14ac:dyDescent="0.25">
      <c r="B107" s="754"/>
      <c r="C107" s="17"/>
      <c r="D107" s="17"/>
      <c r="E107" s="17"/>
      <c r="F107" s="17"/>
      <c r="G107" s="17"/>
      <c r="H107" s="17"/>
      <c r="I107" s="17"/>
      <c r="J107" s="17"/>
      <c r="K107" s="17"/>
      <c r="L107" s="17"/>
      <c r="M107" s="17"/>
      <c r="N107" s="17"/>
      <c r="O107" s="17"/>
      <c r="P107" s="17"/>
      <c r="Q107" s="17"/>
      <c r="R107" s="17"/>
      <c r="S107" s="17"/>
      <c r="T107" s="17"/>
      <c r="U107" s="17"/>
      <c r="V107" s="17"/>
      <c r="W107" s="17"/>
      <c r="X107" s="17"/>
      <c r="Y107" s="17"/>
      <c r="Z107" s="17"/>
      <c r="AA107" s="17"/>
      <c r="AB107" s="17"/>
      <c r="AC107" s="17"/>
      <c r="AD107" s="17"/>
      <c r="AE107" s="17"/>
      <c r="AF107" s="17"/>
      <c r="AG107" s="17"/>
      <c r="AH107" s="17"/>
      <c r="AI107" s="17"/>
      <c r="AJ107" s="17"/>
      <c r="AK107" s="17"/>
      <c r="AL107" s="17"/>
      <c r="AM107" s="17"/>
      <c r="AN107" s="17"/>
      <c r="AO107" s="17"/>
      <c r="AP107" s="17"/>
      <c r="AQ107" s="17"/>
      <c r="AY107" s="249"/>
    </row>
    <row r="108" spans="2:51" ht="15.95" hidden="1" customHeight="1" x14ac:dyDescent="0.25">
      <c r="B108" s="754">
        <v>47</v>
      </c>
      <c r="C108" s="17"/>
      <c r="D108" s="17"/>
      <c r="E108" s="17"/>
      <c r="F108" s="17"/>
      <c r="G108" s="17"/>
      <c r="H108" s="17"/>
      <c r="I108" s="17"/>
      <c r="J108" s="17"/>
      <c r="K108" s="17"/>
      <c r="L108" s="17"/>
      <c r="M108" s="17"/>
      <c r="N108" s="17"/>
      <c r="O108" s="17"/>
      <c r="P108" s="17"/>
      <c r="Q108" s="17"/>
      <c r="R108" s="17"/>
      <c r="S108" s="17"/>
      <c r="T108" s="17"/>
      <c r="U108" s="17"/>
      <c r="V108" s="17"/>
      <c r="W108" s="17"/>
      <c r="X108" s="17"/>
      <c r="Y108" s="17"/>
      <c r="Z108" s="17"/>
      <c r="AA108" s="17"/>
      <c r="AB108" s="17"/>
      <c r="AC108" s="17"/>
      <c r="AD108" s="17"/>
      <c r="AE108" s="17"/>
      <c r="AF108" s="17"/>
      <c r="AG108" s="17"/>
      <c r="AH108" s="17"/>
      <c r="AI108" s="17"/>
      <c r="AJ108" s="17"/>
      <c r="AK108" s="17"/>
      <c r="AL108" s="17"/>
      <c r="AM108" s="17"/>
      <c r="AN108" s="17"/>
      <c r="AO108" s="17"/>
      <c r="AP108" s="17"/>
      <c r="AQ108" s="17"/>
      <c r="AY108" s="249"/>
    </row>
    <row r="109" spans="2:51" ht="15.95" hidden="1" customHeight="1" x14ac:dyDescent="0.25">
      <c r="B109" s="754"/>
      <c r="C109" s="17"/>
      <c r="D109" s="17"/>
      <c r="E109" s="17"/>
      <c r="F109" s="17"/>
      <c r="G109" s="17"/>
      <c r="H109" s="17"/>
      <c r="I109" s="17"/>
      <c r="J109" s="17"/>
      <c r="K109" s="17"/>
      <c r="L109" s="17"/>
      <c r="M109" s="17"/>
      <c r="N109" s="17"/>
      <c r="O109" s="17"/>
      <c r="P109" s="17"/>
      <c r="Q109" s="17"/>
      <c r="R109" s="17"/>
      <c r="S109" s="17"/>
      <c r="T109" s="17"/>
      <c r="U109" s="17"/>
      <c r="V109" s="17"/>
      <c r="W109" s="17"/>
      <c r="X109" s="17"/>
      <c r="Y109" s="17"/>
      <c r="Z109" s="17"/>
      <c r="AA109" s="17"/>
      <c r="AB109" s="17"/>
      <c r="AC109" s="17"/>
      <c r="AD109" s="17"/>
      <c r="AE109" s="17"/>
      <c r="AF109" s="17"/>
      <c r="AG109" s="17"/>
      <c r="AH109" s="17"/>
      <c r="AI109" s="17"/>
      <c r="AJ109" s="17"/>
      <c r="AK109" s="17"/>
      <c r="AL109" s="17"/>
      <c r="AM109" s="17"/>
      <c r="AN109" s="17"/>
      <c r="AO109" s="17"/>
      <c r="AP109" s="17"/>
      <c r="AQ109" s="17"/>
      <c r="AY109" s="249"/>
    </row>
    <row r="110" spans="2:51" ht="15.95" hidden="1" customHeight="1" x14ac:dyDescent="0.25">
      <c r="B110" s="754">
        <v>48</v>
      </c>
      <c r="C110" s="17"/>
      <c r="D110" s="17"/>
      <c r="E110" s="17"/>
      <c r="F110" s="17"/>
      <c r="G110" s="17"/>
      <c r="H110" s="17"/>
      <c r="I110" s="17"/>
      <c r="J110" s="17"/>
      <c r="K110" s="17"/>
      <c r="L110" s="17"/>
      <c r="M110" s="17"/>
      <c r="N110" s="17"/>
      <c r="O110" s="17"/>
      <c r="P110" s="17"/>
      <c r="Q110" s="17"/>
      <c r="R110" s="17"/>
      <c r="S110" s="17"/>
      <c r="T110" s="17"/>
      <c r="U110" s="17"/>
      <c r="V110" s="17"/>
      <c r="W110" s="17"/>
      <c r="X110" s="17"/>
      <c r="Y110" s="17"/>
      <c r="Z110" s="17"/>
      <c r="AA110" s="17"/>
      <c r="AB110" s="17"/>
      <c r="AC110" s="17"/>
      <c r="AD110" s="17"/>
      <c r="AE110" s="17"/>
      <c r="AF110" s="17"/>
      <c r="AG110" s="17"/>
      <c r="AH110" s="17"/>
      <c r="AI110" s="17"/>
      <c r="AJ110" s="17"/>
      <c r="AK110" s="17"/>
      <c r="AL110" s="17"/>
      <c r="AM110" s="17"/>
      <c r="AN110" s="17"/>
      <c r="AO110" s="17"/>
      <c r="AP110" s="17"/>
      <c r="AQ110" s="17"/>
      <c r="AY110" s="249"/>
    </row>
    <row r="111" spans="2:51" ht="15.95" hidden="1" customHeight="1" x14ac:dyDescent="0.25">
      <c r="B111" s="754"/>
      <c r="C111" s="17"/>
      <c r="D111" s="17"/>
      <c r="E111" s="17"/>
      <c r="F111" s="17"/>
      <c r="G111" s="17"/>
      <c r="H111" s="17"/>
      <c r="I111" s="17"/>
      <c r="J111" s="17"/>
      <c r="K111" s="17"/>
      <c r="L111" s="17"/>
      <c r="M111" s="17"/>
      <c r="N111" s="17"/>
      <c r="O111" s="17"/>
      <c r="P111" s="17"/>
      <c r="Q111" s="17"/>
      <c r="R111" s="17"/>
      <c r="S111" s="17"/>
      <c r="T111" s="17"/>
      <c r="U111" s="17"/>
      <c r="V111" s="17"/>
      <c r="W111" s="17"/>
      <c r="X111" s="17"/>
      <c r="Y111" s="17"/>
      <c r="Z111" s="17"/>
      <c r="AA111" s="17"/>
      <c r="AB111" s="17"/>
      <c r="AC111" s="17"/>
      <c r="AD111" s="17"/>
      <c r="AE111" s="17"/>
      <c r="AF111" s="17"/>
      <c r="AG111" s="17"/>
      <c r="AH111" s="17"/>
      <c r="AI111" s="17"/>
      <c r="AJ111" s="17"/>
      <c r="AK111" s="17"/>
      <c r="AL111" s="17"/>
      <c r="AM111" s="17"/>
      <c r="AN111" s="17"/>
      <c r="AO111" s="17"/>
      <c r="AP111" s="17"/>
      <c r="AQ111" s="17"/>
      <c r="AY111" s="249"/>
    </row>
    <row r="112" spans="2:51" ht="15.95" hidden="1" customHeight="1" x14ac:dyDescent="0.25">
      <c r="B112" s="754">
        <v>49</v>
      </c>
      <c r="C112" s="17"/>
      <c r="D112" s="17"/>
      <c r="E112" s="17"/>
      <c r="F112" s="17"/>
      <c r="G112" s="17"/>
      <c r="H112" s="17"/>
      <c r="I112" s="17"/>
      <c r="J112" s="17"/>
      <c r="K112" s="17"/>
      <c r="L112" s="17"/>
      <c r="M112" s="17"/>
      <c r="N112" s="17"/>
      <c r="O112" s="17"/>
      <c r="P112" s="17"/>
      <c r="Q112" s="17"/>
      <c r="R112" s="17"/>
      <c r="S112" s="17"/>
      <c r="T112" s="17"/>
      <c r="U112" s="17"/>
      <c r="V112" s="17"/>
      <c r="W112" s="17"/>
      <c r="X112" s="17"/>
      <c r="Y112" s="17"/>
      <c r="Z112" s="17"/>
      <c r="AA112" s="17"/>
      <c r="AB112" s="17"/>
      <c r="AC112" s="17"/>
      <c r="AD112" s="17"/>
      <c r="AE112" s="17"/>
      <c r="AF112" s="17"/>
      <c r="AG112" s="17"/>
      <c r="AH112" s="17"/>
      <c r="AI112" s="17"/>
      <c r="AJ112" s="17"/>
      <c r="AK112" s="17"/>
      <c r="AL112" s="17"/>
      <c r="AM112" s="17"/>
      <c r="AN112" s="17"/>
      <c r="AO112" s="17"/>
      <c r="AP112" s="17"/>
      <c r="AQ112" s="17"/>
      <c r="AY112" s="249"/>
    </row>
    <row r="113" spans="2:51" ht="15.95" hidden="1" customHeight="1" x14ac:dyDescent="0.25">
      <c r="B113" s="754"/>
      <c r="C113" s="17"/>
      <c r="D113" s="17"/>
      <c r="E113" s="17"/>
      <c r="F113" s="17"/>
      <c r="G113" s="17"/>
      <c r="H113" s="17"/>
      <c r="I113" s="17"/>
      <c r="J113" s="17"/>
      <c r="K113" s="17"/>
      <c r="L113" s="17"/>
      <c r="M113" s="17"/>
      <c r="N113" s="17"/>
      <c r="O113" s="17"/>
      <c r="P113" s="17"/>
      <c r="Q113" s="17"/>
      <c r="R113" s="17"/>
      <c r="S113" s="17"/>
      <c r="T113" s="17"/>
      <c r="U113" s="17"/>
      <c r="V113" s="17"/>
      <c r="W113" s="17"/>
      <c r="X113" s="17"/>
      <c r="Y113" s="17"/>
      <c r="Z113" s="17"/>
      <c r="AA113" s="17"/>
      <c r="AB113" s="17"/>
      <c r="AC113" s="17"/>
      <c r="AD113" s="17"/>
      <c r="AE113" s="17"/>
      <c r="AF113" s="17"/>
      <c r="AG113" s="17"/>
      <c r="AH113" s="17"/>
      <c r="AI113" s="17"/>
      <c r="AJ113" s="17"/>
      <c r="AK113" s="17"/>
      <c r="AL113" s="17"/>
      <c r="AM113" s="17"/>
      <c r="AN113" s="17"/>
      <c r="AO113" s="17"/>
      <c r="AP113" s="17"/>
      <c r="AQ113" s="17"/>
      <c r="AY113" s="249"/>
    </row>
    <row r="114" spans="2:51" ht="15.95" hidden="1" customHeight="1" x14ac:dyDescent="0.25">
      <c r="B114" s="754">
        <v>50</v>
      </c>
      <c r="C114" s="17"/>
      <c r="D114" s="17"/>
      <c r="E114" s="17"/>
      <c r="F114" s="17"/>
      <c r="G114" s="17"/>
      <c r="H114" s="17"/>
      <c r="I114" s="17"/>
      <c r="J114" s="17"/>
      <c r="K114" s="17"/>
      <c r="L114" s="17"/>
      <c r="M114" s="17"/>
      <c r="N114" s="17"/>
      <c r="O114" s="17"/>
      <c r="P114" s="17"/>
      <c r="Q114" s="17"/>
      <c r="R114" s="17"/>
      <c r="S114" s="17"/>
      <c r="T114" s="17"/>
      <c r="U114" s="17"/>
      <c r="V114" s="17"/>
      <c r="W114" s="17"/>
      <c r="X114" s="17"/>
      <c r="Y114" s="17"/>
      <c r="Z114" s="17"/>
      <c r="AA114" s="17"/>
      <c r="AB114" s="17"/>
      <c r="AC114" s="17"/>
      <c r="AD114" s="17"/>
      <c r="AE114" s="17"/>
      <c r="AF114" s="17"/>
      <c r="AG114" s="17"/>
      <c r="AH114" s="17"/>
      <c r="AI114" s="17"/>
      <c r="AJ114" s="17"/>
      <c r="AK114" s="17"/>
      <c r="AL114" s="17"/>
      <c r="AM114" s="17"/>
      <c r="AN114" s="17"/>
      <c r="AO114" s="17"/>
      <c r="AP114" s="17"/>
      <c r="AQ114" s="17"/>
      <c r="AY114" s="249"/>
    </row>
    <row r="115" spans="2:51" ht="15.95" hidden="1" customHeight="1" x14ac:dyDescent="0.25">
      <c r="B115" s="754"/>
      <c r="C115" s="17"/>
      <c r="D115" s="17"/>
      <c r="E115" s="17"/>
      <c r="F115" s="17"/>
      <c r="G115" s="17"/>
      <c r="H115" s="17"/>
      <c r="I115" s="17"/>
      <c r="J115" s="17"/>
      <c r="K115" s="17"/>
      <c r="L115" s="17"/>
      <c r="M115" s="17"/>
      <c r="N115" s="17"/>
      <c r="O115" s="17"/>
      <c r="P115" s="17"/>
      <c r="Q115" s="17"/>
      <c r="R115" s="17"/>
      <c r="S115" s="17"/>
      <c r="T115" s="17"/>
      <c r="U115" s="17"/>
      <c r="V115" s="17"/>
      <c r="W115" s="17"/>
      <c r="X115" s="17"/>
      <c r="Y115" s="17"/>
      <c r="Z115" s="17"/>
      <c r="AA115" s="17"/>
      <c r="AB115" s="17"/>
      <c r="AC115" s="17"/>
      <c r="AD115" s="17"/>
      <c r="AE115" s="17"/>
      <c r="AF115" s="17"/>
      <c r="AG115" s="17"/>
      <c r="AH115" s="17"/>
      <c r="AI115" s="17"/>
      <c r="AJ115" s="17"/>
      <c r="AK115" s="17"/>
      <c r="AL115" s="17"/>
      <c r="AM115" s="17"/>
      <c r="AN115" s="17"/>
      <c r="AO115" s="17"/>
      <c r="AP115" s="17"/>
      <c r="AQ115" s="17"/>
      <c r="AY115" s="249"/>
    </row>
    <row r="116" spans="2:51" ht="15.95" hidden="1" customHeight="1" x14ac:dyDescent="0.25">
      <c r="B116" s="754">
        <v>51</v>
      </c>
      <c r="C116" s="17"/>
      <c r="D116" s="17"/>
      <c r="E116" s="17"/>
      <c r="F116" s="17"/>
      <c r="G116" s="17"/>
      <c r="H116" s="17"/>
      <c r="I116" s="17"/>
      <c r="J116" s="17"/>
      <c r="K116" s="17"/>
      <c r="L116" s="17"/>
      <c r="M116" s="17"/>
      <c r="N116" s="17"/>
      <c r="O116" s="17"/>
      <c r="P116" s="17"/>
      <c r="Q116" s="17"/>
      <c r="R116" s="17"/>
      <c r="S116" s="17"/>
      <c r="T116" s="17"/>
      <c r="U116" s="17"/>
      <c r="V116" s="17"/>
      <c r="W116" s="17"/>
      <c r="X116" s="17"/>
      <c r="Y116" s="17"/>
      <c r="Z116" s="17"/>
      <c r="AA116" s="17"/>
      <c r="AB116" s="17"/>
      <c r="AC116" s="17"/>
      <c r="AD116" s="17"/>
      <c r="AE116" s="17"/>
      <c r="AF116" s="17"/>
      <c r="AG116" s="17"/>
      <c r="AH116" s="17"/>
      <c r="AI116" s="17"/>
      <c r="AJ116" s="17"/>
      <c r="AK116" s="17"/>
      <c r="AL116" s="17"/>
      <c r="AM116" s="17"/>
      <c r="AN116" s="17"/>
      <c r="AO116" s="17"/>
      <c r="AP116" s="17"/>
      <c r="AQ116" s="17"/>
      <c r="AY116" s="249"/>
    </row>
    <row r="117" spans="2:51" ht="15.95" hidden="1" customHeight="1" x14ac:dyDescent="0.25">
      <c r="B117" s="754"/>
      <c r="C117" s="17"/>
      <c r="D117" s="17"/>
      <c r="E117" s="17"/>
      <c r="F117" s="17"/>
      <c r="G117" s="17"/>
      <c r="H117" s="17"/>
      <c r="I117" s="17"/>
      <c r="J117" s="17"/>
      <c r="K117" s="17"/>
      <c r="L117" s="17"/>
      <c r="M117" s="17"/>
      <c r="N117" s="17"/>
      <c r="O117" s="17"/>
      <c r="P117" s="17"/>
      <c r="Q117" s="17"/>
      <c r="R117" s="17"/>
      <c r="S117" s="17"/>
      <c r="T117" s="17"/>
      <c r="U117" s="17"/>
      <c r="V117" s="17"/>
      <c r="W117" s="17"/>
      <c r="X117" s="17"/>
      <c r="Y117" s="17"/>
      <c r="Z117" s="17"/>
      <c r="AA117" s="17"/>
      <c r="AB117" s="17"/>
      <c r="AC117" s="17"/>
      <c r="AD117" s="17"/>
      <c r="AE117" s="17"/>
      <c r="AF117" s="17"/>
      <c r="AG117" s="17"/>
      <c r="AH117" s="17"/>
      <c r="AI117" s="17"/>
      <c r="AJ117" s="17"/>
      <c r="AK117" s="17"/>
      <c r="AL117" s="17"/>
      <c r="AM117" s="17"/>
      <c r="AN117" s="17"/>
      <c r="AO117" s="17"/>
      <c r="AP117" s="17"/>
      <c r="AQ117" s="17"/>
      <c r="AY117" s="249"/>
    </row>
    <row r="118" spans="2:51" ht="15.95" hidden="1" customHeight="1" x14ac:dyDescent="0.25">
      <c r="B118" s="754">
        <v>52</v>
      </c>
      <c r="C118" s="17"/>
      <c r="D118" s="17"/>
      <c r="E118" s="17"/>
      <c r="F118" s="17"/>
      <c r="G118" s="17"/>
      <c r="H118" s="17"/>
      <c r="I118" s="17"/>
      <c r="J118" s="17"/>
      <c r="K118" s="17"/>
      <c r="L118" s="17"/>
      <c r="M118" s="17"/>
      <c r="N118" s="17"/>
      <c r="O118" s="17"/>
      <c r="P118" s="17"/>
      <c r="Q118" s="17"/>
      <c r="R118" s="17"/>
      <c r="S118" s="17"/>
      <c r="T118" s="17"/>
      <c r="U118" s="17"/>
      <c r="V118" s="17"/>
      <c r="W118" s="17"/>
      <c r="X118" s="17"/>
      <c r="Y118" s="17"/>
      <c r="Z118" s="17"/>
      <c r="AA118" s="17"/>
      <c r="AB118" s="17"/>
      <c r="AC118" s="17"/>
      <c r="AD118" s="17"/>
      <c r="AE118" s="17"/>
      <c r="AF118" s="17"/>
      <c r="AG118" s="17"/>
      <c r="AH118" s="17"/>
      <c r="AI118" s="17"/>
      <c r="AJ118" s="17"/>
      <c r="AK118" s="17"/>
      <c r="AL118" s="17"/>
      <c r="AM118" s="17"/>
      <c r="AN118" s="17"/>
      <c r="AO118" s="17"/>
      <c r="AP118" s="17"/>
      <c r="AQ118" s="17"/>
      <c r="AY118" s="249"/>
    </row>
    <row r="119" spans="2:51" ht="15.95" hidden="1" customHeight="1" x14ac:dyDescent="0.25">
      <c r="B119" s="754"/>
      <c r="C119" s="17"/>
      <c r="D119" s="17"/>
      <c r="E119" s="17"/>
      <c r="F119" s="17"/>
      <c r="G119" s="17"/>
      <c r="H119" s="17"/>
      <c r="I119" s="17"/>
      <c r="J119" s="17"/>
      <c r="K119" s="17"/>
      <c r="L119" s="17"/>
      <c r="M119" s="17"/>
      <c r="N119" s="17"/>
      <c r="O119" s="17"/>
      <c r="P119" s="17"/>
      <c r="Q119" s="17"/>
      <c r="R119" s="17"/>
      <c r="S119" s="17"/>
      <c r="T119" s="17"/>
      <c r="U119" s="17"/>
      <c r="V119" s="17"/>
      <c r="W119" s="17"/>
      <c r="X119" s="17"/>
      <c r="Y119" s="17"/>
      <c r="Z119" s="17"/>
      <c r="AA119" s="17"/>
      <c r="AB119" s="17"/>
      <c r="AC119" s="17"/>
      <c r="AD119" s="17"/>
      <c r="AE119" s="17"/>
      <c r="AF119" s="17"/>
      <c r="AG119" s="17"/>
      <c r="AH119" s="17"/>
      <c r="AI119" s="17"/>
      <c r="AJ119" s="17"/>
      <c r="AK119" s="17"/>
      <c r="AL119" s="17"/>
      <c r="AM119" s="17"/>
      <c r="AN119" s="17"/>
      <c r="AO119" s="17"/>
      <c r="AP119" s="17"/>
      <c r="AQ119" s="17"/>
      <c r="AY119" s="249"/>
    </row>
    <row r="120" spans="2:51" ht="15.95" hidden="1" customHeight="1" x14ac:dyDescent="0.25">
      <c r="B120" s="754">
        <v>53</v>
      </c>
      <c r="C120" s="17"/>
      <c r="D120" s="17"/>
      <c r="E120" s="17"/>
      <c r="F120" s="17"/>
      <c r="G120" s="17"/>
      <c r="H120" s="17"/>
      <c r="I120" s="17"/>
      <c r="J120" s="17"/>
      <c r="K120" s="17"/>
      <c r="L120" s="17"/>
      <c r="M120" s="17"/>
      <c r="N120" s="17"/>
      <c r="O120" s="17"/>
      <c r="P120" s="17"/>
      <c r="Q120" s="17"/>
      <c r="R120" s="17"/>
      <c r="S120" s="17"/>
      <c r="T120" s="17"/>
      <c r="U120" s="17"/>
      <c r="V120" s="17"/>
      <c r="W120" s="17"/>
      <c r="X120" s="17"/>
      <c r="Y120" s="17"/>
      <c r="Z120" s="17"/>
      <c r="AA120" s="17"/>
      <c r="AB120" s="17"/>
      <c r="AC120" s="17"/>
      <c r="AD120" s="17"/>
      <c r="AE120" s="17"/>
      <c r="AF120" s="17"/>
      <c r="AG120" s="17"/>
      <c r="AH120" s="17"/>
      <c r="AI120" s="17"/>
      <c r="AJ120" s="17"/>
      <c r="AK120" s="17"/>
      <c r="AL120" s="17"/>
      <c r="AM120" s="17"/>
      <c r="AN120" s="17"/>
      <c r="AO120" s="17"/>
      <c r="AP120" s="17"/>
      <c r="AQ120" s="17"/>
      <c r="AY120" s="249"/>
    </row>
    <row r="121" spans="2:51" ht="15.95" hidden="1" customHeight="1" x14ac:dyDescent="0.25">
      <c r="B121" s="754"/>
      <c r="C121" s="17"/>
      <c r="D121" s="17"/>
      <c r="E121" s="17"/>
      <c r="F121" s="17"/>
      <c r="G121" s="17"/>
      <c r="H121" s="17"/>
      <c r="I121" s="17"/>
      <c r="J121" s="17"/>
      <c r="K121" s="17"/>
      <c r="L121" s="17"/>
      <c r="M121" s="17"/>
      <c r="N121" s="17"/>
      <c r="O121" s="17"/>
      <c r="P121" s="17"/>
      <c r="Q121" s="17"/>
      <c r="R121" s="17"/>
      <c r="S121" s="17"/>
      <c r="T121" s="17"/>
      <c r="U121" s="17"/>
      <c r="V121" s="17"/>
      <c r="W121" s="17"/>
      <c r="X121" s="17"/>
      <c r="Y121" s="17"/>
      <c r="Z121" s="17"/>
      <c r="AA121" s="17"/>
      <c r="AB121" s="17"/>
      <c r="AC121" s="17"/>
      <c r="AD121" s="17"/>
      <c r="AE121" s="17"/>
      <c r="AF121" s="17"/>
      <c r="AG121" s="17"/>
      <c r="AH121" s="17"/>
      <c r="AI121" s="17"/>
      <c r="AJ121" s="17"/>
      <c r="AK121" s="17"/>
      <c r="AL121" s="17"/>
      <c r="AM121" s="17"/>
      <c r="AN121" s="17"/>
      <c r="AO121" s="17"/>
      <c r="AP121" s="17"/>
      <c r="AQ121" s="17"/>
      <c r="AY121" s="249"/>
    </row>
    <row r="122" spans="2:51" ht="15.95" hidden="1" customHeight="1" x14ac:dyDescent="0.25">
      <c r="B122" s="754">
        <v>54</v>
      </c>
      <c r="C122" s="17"/>
      <c r="D122" s="17"/>
      <c r="E122" s="17"/>
      <c r="F122" s="17"/>
      <c r="G122" s="17"/>
      <c r="H122" s="17"/>
      <c r="I122" s="17"/>
      <c r="J122" s="17"/>
      <c r="K122" s="17"/>
      <c r="L122" s="17"/>
      <c r="M122" s="17"/>
      <c r="N122" s="17"/>
      <c r="O122" s="17"/>
      <c r="P122" s="17"/>
      <c r="Q122" s="17"/>
      <c r="R122" s="17"/>
      <c r="S122" s="17"/>
      <c r="T122" s="17"/>
      <c r="U122" s="17"/>
      <c r="V122" s="17"/>
      <c r="W122" s="17"/>
      <c r="X122" s="17"/>
      <c r="Y122" s="17"/>
      <c r="Z122" s="17"/>
      <c r="AA122" s="17"/>
      <c r="AB122" s="17"/>
      <c r="AC122" s="17"/>
      <c r="AD122" s="17"/>
      <c r="AE122" s="17"/>
      <c r="AF122" s="17"/>
      <c r="AG122" s="17"/>
      <c r="AH122" s="17"/>
      <c r="AI122" s="17"/>
      <c r="AJ122" s="17"/>
      <c r="AK122" s="17"/>
      <c r="AL122" s="17"/>
      <c r="AM122" s="17"/>
      <c r="AN122" s="17"/>
      <c r="AO122" s="17"/>
      <c r="AP122" s="17"/>
      <c r="AQ122" s="17"/>
      <c r="AY122" s="249"/>
    </row>
    <row r="123" spans="2:51" ht="15.95" hidden="1" customHeight="1" x14ac:dyDescent="0.25">
      <c r="B123" s="754"/>
      <c r="C123" s="17"/>
      <c r="D123" s="17"/>
      <c r="E123" s="17"/>
      <c r="F123" s="17"/>
      <c r="G123" s="17"/>
      <c r="H123" s="17"/>
      <c r="I123" s="17"/>
      <c r="J123" s="17"/>
      <c r="K123" s="17"/>
      <c r="L123" s="17"/>
      <c r="M123" s="17"/>
      <c r="N123" s="17"/>
      <c r="O123" s="17"/>
      <c r="P123" s="17"/>
      <c r="Q123" s="17"/>
      <c r="R123" s="17"/>
      <c r="S123" s="17"/>
      <c r="T123" s="17"/>
      <c r="U123" s="17"/>
      <c r="V123" s="17"/>
      <c r="W123" s="17"/>
      <c r="X123" s="17"/>
      <c r="Y123" s="17"/>
      <c r="Z123" s="17"/>
      <c r="AA123" s="17"/>
      <c r="AB123" s="17"/>
      <c r="AC123" s="17"/>
      <c r="AD123" s="17"/>
      <c r="AE123" s="17"/>
      <c r="AF123" s="17"/>
      <c r="AG123" s="17"/>
      <c r="AH123" s="17"/>
      <c r="AI123" s="17"/>
      <c r="AJ123" s="17"/>
      <c r="AK123" s="17"/>
      <c r="AL123" s="17"/>
      <c r="AM123" s="17"/>
      <c r="AN123" s="17"/>
      <c r="AO123" s="17"/>
      <c r="AP123" s="17"/>
      <c r="AQ123" s="17"/>
      <c r="AY123" s="249"/>
    </row>
    <row r="124" spans="2:51" ht="15.95" hidden="1" customHeight="1" x14ac:dyDescent="0.25">
      <c r="B124" s="754">
        <v>55</v>
      </c>
      <c r="C124" s="17"/>
      <c r="D124" s="17"/>
      <c r="E124" s="17"/>
      <c r="F124" s="17"/>
      <c r="G124" s="17"/>
      <c r="H124" s="17"/>
      <c r="I124" s="17"/>
      <c r="J124" s="17"/>
      <c r="K124" s="17"/>
      <c r="L124" s="17"/>
      <c r="M124" s="17"/>
      <c r="N124" s="17"/>
      <c r="O124" s="17"/>
      <c r="P124" s="17"/>
      <c r="Q124" s="17"/>
      <c r="R124" s="17"/>
      <c r="S124" s="17"/>
      <c r="T124" s="17"/>
      <c r="U124" s="17"/>
      <c r="V124" s="17"/>
      <c r="W124" s="17"/>
      <c r="X124" s="17"/>
      <c r="Y124" s="17"/>
      <c r="Z124" s="17"/>
      <c r="AA124" s="17"/>
      <c r="AB124" s="17"/>
      <c r="AC124" s="17"/>
      <c r="AD124" s="17"/>
      <c r="AE124" s="17"/>
      <c r="AF124" s="17"/>
      <c r="AG124" s="17"/>
      <c r="AH124" s="17"/>
      <c r="AI124" s="17"/>
      <c r="AJ124" s="17"/>
      <c r="AK124" s="17"/>
      <c r="AL124" s="17"/>
      <c r="AM124" s="17"/>
      <c r="AN124" s="17"/>
      <c r="AO124" s="17"/>
      <c r="AP124" s="17"/>
      <c r="AQ124" s="17"/>
      <c r="AY124" s="249"/>
    </row>
    <row r="125" spans="2:51" ht="15.95" hidden="1" customHeight="1" x14ac:dyDescent="0.25">
      <c r="B125" s="754"/>
      <c r="C125" s="17"/>
      <c r="D125" s="17"/>
      <c r="E125" s="17"/>
      <c r="F125" s="17"/>
      <c r="G125" s="17"/>
      <c r="H125" s="17"/>
      <c r="I125" s="17"/>
      <c r="J125" s="17"/>
      <c r="K125" s="17"/>
      <c r="L125" s="17"/>
      <c r="M125" s="17"/>
      <c r="N125" s="17"/>
      <c r="O125" s="17"/>
      <c r="P125" s="17"/>
      <c r="Q125" s="17"/>
      <c r="R125" s="17"/>
      <c r="S125" s="17"/>
      <c r="T125" s="17"/>
      <c r="U125" s="17"/>
      <c r="V125" s="17"/>
      <c r="W125" s="17"/>
      <c r="X125" s="17"/>
      <c r="Y125" s="17"/>
      <c r="Z125" s="17"/>
      <c r="AA125" s="17"/>
      <c r="AB125" s="17"/>
      <c r="AC125" s="17"/>
      <c r="AD125" s="17"/>
      <c r="AE125" s="17"/>
      <c r="AF125" s="17"/>
      <c r="AG125" s="17"/>
      <c r="AH125" s="17"/>
      <c r="AI125" s="17"/>
      <c r="AJ125" s="17"/>
      <c r="AK125" s="17"/>
      <c r="AL125" s="17"/>
      <c r="AM125" s="17"/>
      <c r="AN125" s="17"/>
      <c r="AO125" s="17"/>
      <c r="AP125" s="17"/>
      <c r="AQ125" s="17"/>
      <c r="AY125" s="249"/>
    </row>
    <row r="126" spans="2:51" ht="15.95" hidden="1" customHeight="1" x14ac:dyDescent="0.25">
      <c r="B126" s="754">
        <v>56</v>
      </c>
      <c r="C126" s="17"/>
      <c r="D126" s="17"/>
      <c r="E126" s="17"/>
      <c r="F126" s="17"/>
      <c r="G126" s="17"/>
      <c r="H126" s="17"/>
      <c r="I126" s="17"/>
      <c r="J126" s="17"/>
      <c r="K126" s="17"/>
      <c r="L126" s="17"/>
      <c r="M126" s="17"/>
      <c r="N126" s="17"/>
      <c r="O126" s="17"/>
      <c r="P126" s="17"/>
      <c r="Q126" s="17"/>
      <c r="R126" s="17"/>
      <c r="S126" s="17"/>
      <c r="T126" s="17"/>
      <c r="U126" s="17"/>
      <c r="V126" s="17"/>
      <c r="W126" s="17"/>
      <c r="X126" s="17"/>
      <c r="Y126" s="17"/>
      <c r="Z126" s="17"/>
      <c r="AA126" s="17"/>
      <c r="AB126" s="17"/>
      <c r="AC126" s="17"/>
      <c r="AD126" s="17"/>
      <c r="AE126" s="17"/>
      <c r="AF126" s="17"/>
      <c r="AG126" s="17"/>
      <c r="AH126" s="17"/>
      <c r="AI126" s="17"/>
      <c r="AJ126" s="17"/>
      <c r="AK126" s="17"/>
      <c r="AL126" s="17"/>
      <c r="AM126" s="17"/>
      <c r="AN126" s="17"/>
      <c r="AO126" s="17"/>
      <c r="AP126" s="17"/>
      <c r="AQ126" s="17"/>
      <c r="AY126" s="249"/>
    </row>
    <row r="127" spans="2:51" ht="15.95" hidden="1" customHeight="1" x14ac:dyDescent="0.25">
      <c r="B127" s="754"/>
      <c r="C127" s="17"/>
      <c r="D127" s="17"/>
      <c r="E127" s="17"/>
      <c r="F127" s="17"/>
      <c r="G127" s="17"/>
      <c r="H127" s="17"/>
      <c r="I127" s="17"/>
      <c r="J127" s="17"/>
      <c r="K127" s="17"/>
      <c r="L127" s="17"/>
      <c r="M127" s="17"/>
      <c r="N127" s="17"/>
      <c r="O127" s="17"/>
      <c r="P127" s="17"/>
      <c r="Q127" s="17"/>
      <c r="R127" s="17"/>
      <c r="S127" s="17"/>
      <c r="T127" s="17"/>
      <c r="U127" s="17"/>
      <c r="V127" s="17"/>
      <c r="W127" s="17"/>
      <c r="X127" s="17"/>
      <c r="Y127" s="17"/>
      <c r="Z127" s="17"/>
      <c r="AA127" s="17"/>
      <c r="AB127" s="17"/>
      <c r="AC127" s="17"/>
      <c r="AD127" s="17"/>
      <c r="AE127" s="17"/>
      <c r="AF127" s="17"/>
      <c r="AG127" s="17"/>
      <c r="AH127" s="17"/>
      <c r="AI127" s="17"/>
      <c r="AJ127" s="17"/>
      <c r="AK127" s="17"/>
      <c r="AL127" s="17"/>
      <c r="AM127" s="17"/>
      <c r="AN127" s="17"/>
      <c r="AO127" s="17"/>
      <c r="AP127" s="17"/>
      <c r="AQ127" s="17"/>
      <c r="AY127" s="249"/>
    </row>
    <row r="128" spans="2:51" ht="15.95" hidden="1" customHeight="1" x14ac:dyDescent="0.25">
      <c r="B128" s="754">
        <v>57</v>
      </c>
      <c r="C128" s="17"/>
      <c r="D128" s="17"/>
      <c r="E128" s="17"/>
      <c r="F128" s="17"/>
      <c r="G128" s="17"/>
      <c r="H128" s="17"/>
      <c r="I128" s="17"/>
      <c r="J128" s="17"/>
      <c r="K128" s="17"/>
      <c r="L128" s="17"/>
      <c r="M128" s="17"/>
      <c r="N128" s="17"/>
      <c r="O128" s="17"/>
      <c r="P128" s="17"/>
      <c r="Q128" s="17"/>
      <c r="R128" s="17"/>
      <c r="S128" s="17"/>
      <c r="T128" s="17"/>
      <c r="U128" s="17"/>
      <c r="V128" s="17"/>
      <c r="W128" s="17"/>
      <c r="X128" s="17"/>
      <c r="Y128" s="17"/>
      <c r="Z128" s="17"/>
      <c r="AA128" s="17"/>
      <c r="AB128" s="17"/>
      <c r="AC128" s="17"/>
      <c r="AD128" s="17"/>
      <c r="AE128" s="17"/>
      <c r="AF128" s="17"/>
      <c r="AG128" s="17"/>
      <c r="AH128" s="17"/>
      <c r="AI128" s="17"/>
      <c r="AJ128" s="17"/>
      <c r="AK128" s="17"/>
      <c r="AL128" s="17"/>
      <c r="AM128" s="17"/>
      <c r="AN128" s="17"/>
      <c r="AO128" s="17"/>
      <c r="AP128" s="17"/>
      <c r="AQ128" s="17"/>
      <c r="AY128" s="249"/>
    </row>
    <row r="129" spans="2:51" ht="15.95" hidden="1" customHeight="1" x14ac:dyDescent="0.25">
      <c r="B129" s="754"/>
      <c r="C129" s="17"/>
      <c r="D129" s="17"/>
      <c r="E129" s="17"/>
      <c r="F129" s="17"/>
      <c r="G129" s="17"/>
      <c r="H129" s="17"/>
      <c r="I129" s="17"/>
      <c r="J129" s="17"/>
      <c r="K129" s="17"/>
      <c r="L129" s="17"/>
      <c r="M129" s="17"/>
      <c r="N129" s="17"/>
      <c r="O129" s="17"/>
      <c r="P129" s="17"/>
      <c r="Q129" s="17"/>
      <c r="R129" s="17"/>
      <c r="S129" s="17"/>
      <c r="T129" s="17"/>
      <c r="U129" s="17"/>
      <c r="V129" s="17"/>
      <c r="W129" s="17"/>
      <c r="X129" s="17"/>
      <c r="Y129" s="17"/>
      <c r="Z129" s="17"/>
      <c r="AA129" s="17"/>
      <c r="AB129" s="17"/>
      <c r="AC129" s="17"/>
      <c r="AD129" s="17"/>
      <c r="AE129" s="17"/>
      <c r="AF129" s="17"/>
      <c r="AG129" s="17"/>
      <c r="AH129" s="17"/>
      <c r="AI129" s="17"/>
      <c r="AJ129" s="17"/>
      <c r="AK129" s="17"/>
      <c r="AL129" s="17"/>
      <c r="AM129" s="17"/>
      <c r="AN129" s="17"/>
      <c r="AO129" s="17"/>
      <c r="AP129" s="17"/>
      <c r="AQ129" s="17"/>
      <c r="AY129" s="249"/>
    </row>
    <row r="130" spans="2:51" ht="15.95" hidden="1" customHeight="1" x14ac:dyDescent="0.25">
      <c r="B130" s="754">
        <v>58</v>
      </c>
      <c r="C130" s="17"/>
      <c r="D130" s="17"/>
      <c r="E130" s="17"/>
      <c r="F130" s="17"/>
      <c r="G130" s="17"/>
      <c r="H130" s="17"/>
      <c r="I130" s="17"/>
      <c r="J130" s="17"/>
      <c r="K130" s="17"/>
      <c r="L130" s="17"/>
      <c r="M130" s="17"/>
      <c r="N130" s="17"/>
      <c r="O130" s="17"/>
      <c r="P130" s="17"/>
      <c r="Q130" s="17"/>
      <c r="R130" s="17"/>
      <c r="S130" s="17"/>
      <c r="T130" s="17"/>
      <c r="U130" s="17"/>
      <c r="V130" s="17"/>
      <c r="W130" s="17"/>
      <c r="X130" s="17"/>
      <c r="Y130" s="17"/>
      <c r="Z130" s="17"/>
      <c r="AA130" s="17"/>
      <c r="AB130" s="17"/>
      <c r="AC130" s="17"/>
      <c r="AD130" s="17"/>
      <c r="AE130" s="17"/>
      <c r="AF130" s="17"/>
      <c r="AG130" s="17"/>
      <c r="AH130" s="17"/>
      <c r="AI130" s="17"/>
      <c r="AJ130" s="17"/>
      <c r="AK130" s="17"/>
      <c r="AL130" s="17"/>
      <c r="AM130" s="17"/>
      <c r="AN130" s="17"/>
      <c r="AO130" s="17"/>
      <c r="AP130" s="17"/>
      <c r="AQ130" s="17"/>
      <c r="AY130" s="249"/>
    </row>
    <row r="131" spans="2:51" ht="15.95" hidden="1" customHeight="1" x14ac:dyDescent="0.25">
      <c r="B131" s="754"/>
      <c r="C131" s="17"/>
      <c r="D131" s="17"/>
      <c r="E131" s="17"/>
      <c r="F131" s="17"/>
      <c r="G131" s="17"/>
      <c r="H131" s="17"/>
      <c r="I131" s="17"/>
      <c r="J131" s="17"/>
      <c r="K131" s="17"/>
      <c r="L131" s="17"/>
      <c r="M131" s="17"/>
      <c r="N131" s="17"/>
      <c r="O131" s="17"/>
      <c r="P131" s="17"/>
      <c r="Q131" s="17"/>
      <c r="R131" s="17"/>
      <c r="S131" s="17"/>
      <c r="T131" s="17"/>
      <c r="U131" s="17"/>
      <c r="V131" s="17"/>
      <c r="W131" s="17"/>
      <c r="X131" s="17"/>
      <c r="Y131" s="17"/>
      <c r="Z131" s="17"/>
      <c r="AA131" s="17"/>
      <c r="AB131" s="17"/>
      <c r="AC131" s="17"/>
      <c r="AD131" s="17"/>
      <c r="AE131" s="17"/>
      <c r="AF131" s="17"/>
      <c r="AG131" s="17"/>
      <c r="AH131" s="17"/>
      <c r="AI131" s="17"/>
      <c r="AJ131" s="17"/>
      <c r="AK131" s="17"/>
      <c r="AL131" s="17"/>
      <c r="AM131" s="17"/>
      <c r="AN131" s="17"/>
      <c r="AO131" s="17"/>
      <c r="AP131" s="17"/>
      <c r="AQ131" s="17"/>
      <c r="AY131" s="249"/>
    </row>
    <row r="132" spans="2:51" ht="15.95" hidden="1" customHeight="1" x14ac:dyDescent="0.25">
      <c r="B132" s="754">
        <v>59</v>
      </c>
      <c r="C132" s="17"/>
      <c r="D132" s="17"/>
      <c r="E132" s="17"/>
      <c r="F132" s="17"/>
      <c r="G132" s="17"/>
      <c r="H132" s="17"/>
      <c r="I132" s="17"/>
      <c r="J132" s="17"/>
      <c r="K132" s="17"/>
      <c r="L132" s="17"/>
      <c r="M132" s="17"/>
      <c r="N132" s="17"/>
      <c r="O132" s="17"/>
      <c r="P132" s="17"/>
      <c r="Q132" s="17"/>
      <c r="R132" s="17"/>
      <c r="S132" s="17"/>
      <c r="T132" s="17"/>
      <c r="U132" s="17"/>
      <c r="V132" s="17"/>
      <c r="W132" s="17"/>
      <c r="X132" s="17"/>
      <c r="Y132" s="17"/>
      <c r="Z132" s="17"/>
      <c r="AA132" s="17"/>
      <c r="AB132" s="17"/>
      <c r="AC132" s="17"/>
      <c r="AD132" s="17"/>
      <c r="AE132" s="17"/>
      <c r="AF132" s="17"/>
      <c r="AG132" s="17"/>
      <c r="AH132" s="17"/>
      <c r="AI132" s="17"/>
      <c r="AJ132" s="17"/>
      <c r="AK132" s="17"/>
      <c r="AL132" s="17"/>
      <c r="AM132" s="17"/>
      <c r="AN132" s="17"/>
      <c r="AO132" s="17"/>
      <c r="AP132" s="17"/>
      <c r="AQ132" s="17"/>
      <c r="AY132" s="249"/>
    </row>
    <row r="133" spans="2:51" ht="15.95" hidden="1" customHeight="1" x14ac:dyDescent="0.25">
      <c r="B133" s="754"/>
      <c r="C133" s="17"/>
      <c r="D133" s="17"/>
      <c r="E133" s="17"/>
      <c r="F133" s="17"/>
      <c r="G133" s="17"/>
      <c r="H133" s="17"/>
      <c r="I133" s="17"/>
      <c r="J133" s="17"/>
      <c r="K133" s="17"/>
      <c r="L133" s="17"/>
      <c r="M133" s="17"/>
      <c r="N133" s="17"/>
      <c r="O133" s="17"/>
      <c r="P133" s="17"/>
      <c r="Q133" s="17"/>
      <c r="R133" s="17"/>
      <c r="S133" s="17"/>
      <c r="T133" s="17"/>
      <c r="U133" s="17"/>
      <c r="V133" s="17"/>
      <c r="W133" s="17"/>
      <c r="X133" s="17"/>
      <c r="Y133" s="17"/>
      <c r="Z133" s="17"/>
      <c r="AA133" s="17"/>
      <c r="AB133" s="17"/>
      <c r="AC133" s="17"/>
      <c r="AD133" s="17"/>
      <c r="AE133" s="17"/>
      <c r="AF133" s="17"/>
      <c r="AG133" s="17"/>
      <c r="AH133" s="17"/>
      <c r="AI133" s="17"/>
      <c r="AJ133" s="17"/>
      <c r="AK133" s="17"/>
      <c r="AL133" s="17"/>
      <c r="AM133" s="17"/>
      <c r="AN133" s="17"/>
      <c r="AO133" s="17"/>
      <c r="AP133" s="17"/>
      <c r="AQ133" s="17"/>
      <c r="AY133" s="249"/>
    </row>
    <row r="134" spans="2:51" ht="15.95" hidden="1" customHeight="1" x14ac:dyDescent="0.25">
      <c r="B134" s="754">
        <v>60</v>
      </c>
      <c r="C134" s="17"/>
      <c r="D134" s="17"/>
      <c r="E134" s="17"/>
      <c r="F134" s="17"/>
      <c r="G134" s="17"/>
      <c r="H134" s="17"/>
      <c r="I134" s="17"/>
      <c r="J134" s="17"/>
      <c r="K134" s="17"/>
      <c r="L134" s="17"/>
      <c r="M134" s="17"/>
      <c r="N134" s="17"/>
      <c r="O134" s="17"/>
      <c r="P134" s="17"/>
      <c r="Q134" s="17"/>
      <c r="R134" s="17"/>
      <c r="S134" s="17"/>
      <c r="T134" s="17"/>
      <c r="U134" s="17"/>
      <c r="V134" s="17"/>
      <c r="W134" s="17"/>
      <c r="X134" s="17"/>
      <c r="Y134" s="17"/>
      <c r="Z134" s="17"/>
      <c r="AA134" s="17"/>
      <c r="AB134" s="17"/>
      <c r="AC134" s="17"/>
      <c r="AD134" s="17"/>
      <c r="AE134" s="17"/>
      <c r="AF134" s="17"/>
      <c r="AG134" s="17"/>
      <c r="AH134" s="17"/>
      <c r="AI134" s="17"/>
      <c r="AJ134" s="17"/>
      <c r="AK134" s="17"/>
      <c r="AL134" s="17"/>
      <c r="AM134" s="17"/>
      <c r="AN134" s="17"/>
      <c r="AO134" s="17"/>
      <c r="AP134" s="17"/>
      <c r="AQ134" s="17"/>
      <c r="AY134" s="249"/>
    </row>
    <row r="135" spans="2:51" ht="15.95" hidden="1" customHeight="1" x14ac:dyDescent="0.25">
      <c r="B135" s="754"/>
      <c r="C135" s="17"/>
      <c r="D135" s="17"/>
      <c r="E135" s="17"/>
      <c r="F135" s="17"/>
      <c r="G135" s="17"/>
      <c r="H135" s="17"/>
      <c r="I135" s="17"/>
      <c r="J135" s="17"/>
      <c r="K135" s="17"/>
      <c r="L135" s="17"/>
      <c r="M135" s="17"/>
      <c r="N135" s="17"/>
      <c r="O135" s="17"/>
      <c r="P135" s="17"/>
      <c r="Q135" s="17"/>
      <c r="R135" s="17"/>
      <c r="S135" s="17"/>
      <c r="T135" s="17"/>
      <c r="U135" s="17"/>
      <c r="V135" s="17"/>
      <c r="W135" s="17"/>
      <c r="X135" s="17"/>
      <c r="Y135" s="17"/>
      <c r="Z135" s="17"/>
      <c r="AA135" s="17"/>
      <c r="AB135" s="17"/>
      <c r="AC135" s="17"/>
      <c r="AD135" s="17"/>
      <c r="AE135" s="17"/>
      <c r="AF135" s="17"/>
      <c r="AG135" s="17"/>
      <c r="AH135" s="17"/>
      <c r="AI135" s="17"/>
      <c r="AJ135" s="17"/>
      <c r="AK135" s="17"/>
      <c r="AL135" s="17"/>
      <c r="AM135" s="17"/>
      <c r="AN135" s="17"/>
      <c r="AO135" s="17"/>
      <c r="AP135" s="17"/>
      <c r="AQ135" s="17"/>
      <c r="AY135" s="249"/>
    </row>
    <row r="136" spans="2:51" ht="15.95" hidden="1" customHeight="1" x14ac:dyDescent="0.25">
      <c r="B136" s="754">
        <v>61</v>
      </c>
      <c r="C136" s="17"/>
      <c r="D136" s="17"/>
      <c r="E136" s="17"/>
      <c r="F136" s="17"/>
      <c r="G136" s="17"/>
      <c r="H136" s="17"/>
      <c r="I136" s="17"/>
      <c r="J136" s="17"/>
      <c r="K136" s="17"/>
      <c r="L136" s="17"/>
      <c r="M136" s="17"/>
      <c r="N136" s="17"/>
      <c r="O136" s="17"/>
      <c r="P136" s="17"/>
      <c r="Q136" s="17"/>
      <c r="R136" s="17"/>
      <c r="S136" s="17"/>
      <c r="T136" s="17"/>
      <c r="U136" s="17"/>
      <c r="V136" s="17"/>
      <c r="W136" s="17"/>
      <c r="X136" s="17"/>
      <c r="Y136" s="17"/>
      <c r="Z136" s="17"/>
      <c r="AA136" s="17"/>
      <c r="AB136" s="17"/>
      <c r="AC136" s="17"/>
      <c r="AD136" s="17"/>
      <c r="AE136" s="17"/>
      <c r="AF136" s="17"/>
      <c r="AG136" s="17"/>
      <c r="AH136" s="17"/>
      <c r="AI136" s="17"/>
      <c r="AJ136" s="17"/>
      <c r="AK136" s="17"/>
      <c r="AL136" s="17"/>
      <c r="AM136" s="17"/>
      <c r="AN136" s="17"/>
      <c r="AO136" s="17"/>
      <c r="AP136" s="17"/>
      <c r="AQ136" s="17"/>
      <c r="AY136" s="249"/>
    </row>
    <row r="137" spans="2:51" ht="15.95" hidden="1" customHeight="1" x14ac:dyDescent="0.25">
      <c r="B137" s="754"/>
      <c r="C137" s="17"/>
      <c r="D137" s="17"/>
      <c r="E137" s="17"/>
      <c r="F137" s="17"/>
      <c r="G137" s="17"/>
      <c r="H137" s="17"/>
      <c r="I137" s="17"/>
      <c r="J137" s="17"/>
      <c r="K137" s="17"/>
      <c r="L137" s="17"/>
      <c r="M137" s="17"/>
      <c r="N137" s="17"/>
      <c r="O137" s="17"/>
      <c r="P137" s="17"/>
      <c r="Q137" s="17"/>
      <c r="R137" s="17"/>
      <c r="S137" s="17"/>
      <c r="T137" s="17"/>
      <c r="U137" s="17"/>
      <c r="V137" s="17"/>
      <c r="W137" s="17"/>
      <c r="X137" s="17"/>
      <c r="Y137" s="17"/>
      <c r="Z137" s="17"/>
      <c r="AA137" s="17"/>
      <c r="AB137" s="17"/>
      <c r="AC137" s="17"/>
      <c r="AD137" s="17"/>
      <c r="AE137" s="17"/>
      <c r="AF137" s="17"/>
      <c r="AG137" s="17"/>
      <c r="AH137" s="17"/>
      <c r="AI137" s="17"/>
      <c r="AJ137" s="17"/>
      <c r="AK137" s="17"/>
      <c r="AL137" s="17"/>
      <c r="AM137" s="17"/>
      <c r="AN137" s="17"/>
      <c r="AO137" s="17"/>
      <c r="AP137" s="17"/>
      <c r="AQ137" s="17"/>
      <c r="AY137" s="249"/>
    </row>
    <row r="138" spans="2:51" ht="15.95" hidden="1" customHeight="1" x14ac:dyDescent="0.25">
      <c r="B138" s="754">
        <v>62</v>
      </c>
      <c r="C138" s="17"/>
      <c r="D138" s="17"/>
      <c r="E138" s="17"/>
      <c r="F138" s="17"/>
      <c r="G138" s="17"/>
      <c r="H138" s="17"/>
      <c r="I138" s="17"/>
      <c r="J138" s="17"/>
      <c r="K138" s="17"/>
      <c r="L138" s="17"/>
      <c r="M138" s="17"/>
      <c r="N138" s="17"/>
      <c r="O138" s="17"/>
      <c r="P138" s="17"/>
      <c r="Q138" s="17"/>
      <c r="R138" s="17"/>
      <c r="S138" s="17"/>
      <c r="T138" s="17"/>
      <c r="U138" s="17"/>
      <c r="V138" s="17"/>
      <c r="W138" s="17"/>
      <c r="X138" s="17"/>
      <c r="Y138" s="17"/>
      <c r="Z138" s="17"/>
      <c r="AA138" s="17"/>
      <c r="AB138" s="17"/>
      <c r="AC138" s="17"/>
      <c r="AD138" s="17"/>
      <c r="AE138" s="17"/>
      <c r="AF138" s="17"/>
      <c r="AG138" s="17"/>
      <c r="AH138" s="17"/>
      <c r="AI138" s="17"/>
      <c r="AJ138" s="17"/>
      <c r="AK138" s="17"/>
      <c r="AL138" s="17"/>
      <c r="AM138" s="17"/>
      <c r="AN138" s="17"/>
      <c r="AO138" s="17"/>
      <c r="AP138" s="17"/>
      <c r="AQ138" s="17"/>
      <c r="AY138" s="249"/>
    </row>
    <row r="139" spans="2:51" ht="15.95" hidden="1" customHeight="1" x14ac:dyDescent="0.25">
      <c r="B139" s="754"/>
      <c r="C139" s="17"/>
      <c r="D139" s="17"/>
      <c r="E139" s="17"/>
      <c r="F139" s="17"/>
      <c r="G139" s="17"/>
      <c r="H139" s="17"/>
      <c r="I139" s="17"/>
      <c r="J139" s="17"/>
      <c r="K139" s="17"/>
      <c r="L139" s="17"/>
      <c r="M139" s="17"/>
      <c r="N139" s="17"/>
      <c r="O139" s="17"/>
      <c r="P139" s="17"/>
      <c r="Q139" s="17"/>
      <c r="R139" s="17"/>
      <c r="S139" s="17"/>
      <c r="T139" s="17"/>
      <c r="U139" s="17"/>
      <c r="V139" s="17"/>
      <c r="W139" s="17"/>
      <c r="X139" s="17"/>
      <c r="Y139" s="17"/>
      <c r="Z139" s="17"/>
      <c r="AA139" s="17"/>
      <c r="AB139" s="17"/>
      <c r="AC139" s="17"/>
      <c r="AD139" s="17"/>
      <c r="AE139" s="17"/>
      <c r="AF139" s="17"/>
      <c r="AG139" s="17"/>
      <c r="AH139" s="17"/>
      <c r="AI139" s="17"/>
      <c r="AJ139" s="17"/>
      <c r="AK139" s="17"/>
      <c r="AL139" s="17"/>
      <c r="AM139" s="17"/>
      <c r="AN139" s="17"/>
      <c r="AO139" s="17"/>
      <c r="AP139" s="17"/>
      <c r="AQ139" s="17"/>
      <c r="AY139" s="249"/>
    </row>
    <row r="140" spans="2:51" ht="15.95" hidden="1" customHeight="1" x14ac:dyDescent="0.25">
      <c r="B140" s="754">
        <v>63</v>
      </c>
      <c r="C140" s="17"/>
      <c r="D140" s="17"/>
      <c r="E140" s="17"/>
      <c r="F140" s="17"/>
      <c r="G140" s="17"/>
      <c r="H140" s="17"/>
      <c r="I140" s="17"/>
      <c r="J140" s="17"/>
      <c r="K140" s="17"/>
      <c r="L140" s="17"/>
      <c r="M140" s="17"/>
      <c r="N140" s="17"/>
      <c r="O140" s="17"/>
      <c r="P140" s="17"/>
      <c r="Q140" s="17"/>
      <c r="R140" s="17"/>
      <c r="S140" s="17"/>
      <c r="T140" s="17"/>
      <c r="U140" s="17"/>
      <c r="V140" s="17"/>
      <c r="W140" s="17"/>
      <c r="X140" s="17"/>
      <c r="Y140" s="17"/>
      <c r="Z140" s="17"/>
      <c r="AA140" s="17"/>
      <c r="AB140" s="17"/>
      <c r="AC140" s="17"/>
      <c r="AD140" s="17"/>
      <c r="AE140" s="17"/>
      <c r="AF140" s="17"/>
      <c r="AG140" s="17"/>
      <c r="AH140" s="17"/>
      <c r="AI140" s="17"/>
      <c r="AJ140" s="17"/>
      <c r="AK140" s="17"/>
      <c r="AL140" s="17"/>
      <c r="AM140" s="17"/>
      <c r="AN140" s="17"/>
      <c r="AO140" s="17"/>
      <c r="AP140" s="17"/>
      <c r="AQ140" s="17"/>
      <c r="AY140" s="249"/>
    </row>
    <row r="141" spans="2:51" ht="15.95" hidden="1" customHeight="1" x14ac:dyDescent="0.25">
      <c r="B141" s="754"/>
      <c r="C141" s="17"/>
      <c r="D141" s="17"/>
      <c r="E141" s="17"/>
      <c r="F141" s="17"/>
      <c r="G141" s="17"/>
      <c r="H141" s="17"/>
      <c r="I141" s="17"/>
      <c r="J141" s="17"/>
      <c r="K141" s="17"/>
      <c r="L141" s="17"/>
      <c r="M141" s="17"/>
      <c r="N141" s="17"/>
      <c r="O141" s="17"/>
      <c r="P141" s="17"/>
      <c r="Q141" s="17"/>
      <c r="R141" s="17"/>
      <c r="S141" s="17"/>
      <c r="T141" s="17"/>
      <c r="U141" s="17"/>
      <c r="V141" s="17"/>
      <c r="W141" s="17"/>
      <c r="X141" s="17"/>
      <c r="Y141" s="17"/>
      <c r="Z141" s="17"/>
      <c r="AA141" s="17"/>
      <c r="AB141" s="17"/>
      <c r="AC141" s="17"/>
      <c r="AD141" s="17"/>
      <c r="AE141" s="17"/>
      <c r="AF141" s="17"/>
      <c r="AG141" s="17"/>
      <c r="AH141" s="17"/>
      <c r="AI141" s="17"/>
      <c r="AJ141" s="17"/>
      <c r="AK141" s="17"/>
      <c r="AL141" s="17"/>
      <c r="AM141" s="17"/>
      <c r="AN141" s="17"/>
      <c r="AO141" s="17"/>
      <c r="AP141" s="17"/>
      <c r="AQ141" s="17"/>
      <c r="AY141" s="249"/>
    </row>
    <row r="142" spans="2:51" ht="15.95" hidden="1" customHeight="1" x14ac:dyDescent="0.25">
      <c r="B142" s="754">
        <v>64</v>
      </c>
      <c r="C142" s="17"/>
      <c r="D142" s="17"/>
      <c r="E142" s="17"/>
      <c r="F142" s="17"/>
      <c r="G142" s="17"/>
      <c r="H142" s="17"/>
      <c r="I142" s="17"/>
      <c r="J142" s="17"/>
      <c r="K142" s="17"/>
      <c r="L142" s="17"/>
      <c r="M142" s="17"/>
      <c r="N142" s="17"/>
      <c r="O142" s="17"/>
      <c r="P142" s="17"/>
      <c r="Q142" s="17"/>
      <c r="R142" s="17"/>
      <c r="S142" s="17"/>
      <c r="T142" s="17"/>
      <c r="U142" s="17"/>
      <c r="V142" s="17"/>
      <c r="W142" s="17"/>
      <c r="X142" s="17"/>
      <c r="Y142" s="17"/>
      <c r="Z142" s="17"/>
      <c r="AA142" s="17"/>
      <c r="AB142" s="17"/>
      <c r="AC142" s="17"/>
      <c r="AD142" s="17"/>
      <c r="AE142" s="17"/>
      <c r="AF142" s="17"/>
      <c r="AG142" s="17"/>
      <c r="AH142" s="17"/>
      <c r="AI142" s="17"/>
      <c r="AJ142" s="17"/>
      <c r="AK142" s="17"/>
      <c r="AL142" s="17"/>
      <c r="AM142" s="17"/>
      <c r="AN142" s="17"/>
      <c r="AO142" s="17"/>
      <c r="AP142" s="17"/>
      <c r="AQ142" s="17"/>
      <c r="AY142" s="249"/>
    </row>
    <row r="143" spans="2:51" ht="15.95" hidden="1" customHeight="1" x14ac:dyDescent="0.25">
      <c r="B143" s="754"/>
      <c r="C143" s="17"/>
      <c r="D143" s="17"/>
      <c r="E143" s="17"/>
      <c r="F143" s="17"/>
      <c r="G143" s="17"/>
      <c r="H143" s="17"/>
      <c r="I143" s="17"/>
      <c r="J143" s="17"/>
      <c r="K143" s="17"/>
      <c r="L143" s="17"/>
      <c r="M143" s="17"/>
      <c r="N143" s="17"/>
      <c r="O143" s="17"/>
      <c r="P143" s="17"/>
      <c r="Q143" s="17"/>
      <c r="R143" s="17"/>
      <c r="S143" s="17"/>
      <c r="T143" s="17"/>
      <c r="U143" s="17"/>
      <c r="V143" s="17"/>
      <c r="W143" s="17"/>
      <c r="X143" s="17"/>
      <c r="Y143" s="17"/>
      <c r="Z143" s="17"/>
      <c r="AA143" s="17"/>
      <c r="AB143" s="17"/>
      <c r="AC143" s="17"/>
      <c r="AD143" s="17"/>
      <c r="AE143" s="17"/>
      <c r="AF143" s="17"/>
      <c r="AG143" s="17"/>
      <c r="AH143" s="17"/>
      <c r="AI143" s="17"/>
      <c r="AJ143" s="17"/>
      <c r="AK143" s="17"/>
      <c r="AL143" s="17"/>
      <c r="AM143" s="17"/>
      <c r="AN143" s="17"/>
      <c r="AO143" s="17"/>
      <c r="AP143" s="17"/>
      <c r="AQ143" s="17"/>
      <c r="AY143" s="249"/>
    </row>
    <row r="144" spans="2:51" ht="15.95" hidden="1" customHeight="1" x14ac:dyDescent="0.25">
      <c r="B144" s="754">
        <v>65</v>
      </c>
      <c r="C144" s="17"/>
      <c r="D144" s="17"/>
      <c r="E144" s="17"/>
      <c r="F144" s="17"/>
      <c r="G144" s="17"/>
      <c r="H144" s="17"/>
      <c r="I144" s="17"/>
      <c r="J144" s="17"/>
      <c r="K144" s="17"/>
      <c r="L144" s="17"/>
      <c r="M144" s="17"/>
      <c r="N144" s="17"/>
      <c r="O144" s="17"/>
      <c r="P144" s="17"/>
      <c r="Q144" s="17"/>
      <c r="R144" s="17"/>
      <c r="S144" s="17"/>
      <c r="T144" s="17"/>
      <c r="U144" s="17"/>
      <c r="V144" s="17"/>
      <c r="W144" s="17"/>
      <c r="X144" s="17"/>
      <c r="Y144" s="17"/>
      <c r="Z144" s="17"/>
      <c r="AA144" s="17"/>
      <c r="AB144" s="17"/>
      <c r="AC144" s="17"/>
      <c r="AD144" s="17"/>
      <c r="AE144" s="17"/>
      <c r="AF144" s="17"/>
      <c r="AG144" s="17"/>
      <c r="AH144" s="17"/>
      <c r="AI144" s="17"/>
      <c r="AJ144" s="17"/>
      <c r="AK144" s="17"/>
      <c r="AL144" s="17"/>
      <c r="AM144" s="17"/>
      <c r="AN144" s="17"/>
      <c r="AO144" s="17"/>
      <c r="AP144" s="17"/>
      <c r="AQ144" s="17"/>
      <c r="AY144" s="249"/>
    </row>
    <row r="145" spans="2:51" ht="15.95" hidden="1" customHeight="1" x14ac:dyDescent="0.25">
      <c r="B145" s="754"/>
      <c r="C145" s="17"/>
      <c r="D145" s="17"/>
      <c r="E145" s="17"/>
      <c r="F145" s="17"/>
      <c r="G145" s="17"/>
      <c r="H145" s="17"/>
      <c r="I145" s="17"/>
      <c r="J145" s="17"/>
      <c r="K145" s="17"/>
      <c r="L145" s="17"/>
      <c r="M145" s="17"/>
      <c r="N145" s="17"/>
      <c r="O145" s="17"/>
      <c r="P145" s="17"/>
      <c r="Q145" s="17"/>
      <c r="R145" s="17"/>
      <c r="S145" s="17"/>
      <c r="T145" s="17"/>
      <c r="U145" s="17"/>
      <c r="V145" s="17"/>
      <c r="W145" s="17"/>
      <c r="X145" s="17"/>
      <c r="Y145" s="17"/>
      <c r="Z145" s="17"/>
      <c r="AA145" s="17"/>
      <c r="AB145" s="17"/>
      <c r="AC145" s="17"/>
      <c r="AD145" s="17"/>
      <c r="AE145" s="17"/>
      <c r="AF145" s="17"/>
      <c r="AG145" s="17"/>
      <c r="AH145" s="17"/>
      <c r="AI145" s="17"/>
      <c r="AJ145" s="17"/>
      <c r="AK145" s="17"/>
      <c r="AL145" s="17"/>
      <c r="AM145" s="17"/>
      <c r="AN145" s="17"/>
      <c r="AO145" s="17"/>
      <c r="AP145" s="17"/>
      <c r="AQ145" s="17"/>
      <c r="AY145" s="249"/>
    </row>
    <row r="146" spans="2:51" ht="15.95" hidden="1" customHeight="1" x14ac:dyDescent="0.25">
      <c r="B146" s="754">
        <v>66</v>
      </c>
      <c r="C146" s="17"/>
      <c r="D146" s="17"/>
      <c r="E146" s="17"/>
      <c r="F146" s="17"/>
      <c r="G146" s="17"/>
      <c r="H146" s="17"/>
      <c r="I146" s="17"/>
      <c r="J146" s="17"/>
      <c r="K146" s="17"/>
      <c r="L146" s="17"/>
      <c r="M146" s="17"/>
      <c r="N146" s="17"/>
      <c r="O146" s="17"/>
      <c r="P146" s="17"/>
      <c r="Q146" s="17"/>
      <c r="R146" s="17"/>
      <c r="S146" s="17"/>
      <c r="T146" s="17"/>
      <c r="U146" s="17"/>
      <c r="V146" s="17"/>
      <c r="W146" s="17"/>
      <c r="X146" s="17"/>
      <c r="Y146" s="17"/>
      <c r="Z146" s="17"/>
      <c r="AA146" s="17"/>
      <c r="AB146" s="17"/>
      <c r="AC146" s="17"/>
      <c r="AD146" s="17"/>
      <c r="AE146" s="17"/>
      <c r="AF146" s="17"/>
      <c r="AG146" s="17"/>
      <c r="AH146" s="17"/>
      <c r="AI146" s="17"/>
      <c r="AJ146" s="17"/>
      <c r="AK146" s="17"/>
      <c r="AL146" s="17"/>
      <c r="AM146" s="17"/>
      <c r="AN146" s="17"/>
      <c r="AO146" s="17"/>
      <c r="AP146" s="17"/>
      <c r="AQ146" s="17"/>
      <c r="AY146" s="249"/>
    </row>
    <row r="147" spans="2:51" ht="15.95" hidden="1" customHeight="1" x14ac:dyDescent="0.25">
      <c r="B147" s="754"/>
      <c r="C147" s="17"/>
      <c r="D147" s="17"/>
      <c r="E147" s="17"/>
      <c r="F147" s="17"/>
      <c r="G147" s="17"/>
      <c r="H147" s="17"/>
      <c r="I147" s="17"/>
      <c r="J147" s="17"/>
      <c r="K147" s="17"/>
      <c r="L147" s="17"/>
      <c r="M147" s="17"/>
      <c r="N147" s="17"/>
      <c r="O147" s="17"/>
      <c r="P147" s="17"/>
      <c r="Q147" s="17"/>
      <c r="R147" s="17"/>
      <c r="S147" s="17"/>
      <c r="T147" s="17"/>
      <c r="U147" s="17"/>
      <c r="V147" s="17"/>
      <c r="W147" s="17"/>
      <c r="X147" s="17"/>
      <c r="Y147" s="17"/>
      <c r="Z147" s="17"/>
      <c r="AA147" s="17"/>
      <c r="AB147" s="17"/>
      <c r="AC147" s="17"/>
      <c r="AD147" s="17"/>
      <c r="AE147" s="17"/>
      <c r="AF147" s="17"/>
      <c r="AG147" s="17"/>
      <c r="AH147" s="17"/>
      <c r="AI147" s="17"/>
      <c r="AJ147" s="17"/>
      <c r="AK147" s="17"/>
      <c r="AL147" s="17"/>
      <c r="AM147" s="17"/>
      <c r="AN147" s="17"/>
      <c r="AO147" s="17"/>
      <c r="AP147" s="17"/>
      <c r="AQ147" s="17"/>
      <c r="AY147" s="249"/>
    </row>
    <row r="148" spans="2:51" ht="15.95" hidden="1" customHeight="1" x14ac:dyDescent="0.25">
      <c r="B148" s="754">
        <v>67</v>
      </c>
      <c r="C148" s="17"/>
      <c r="D148" s="17"/>
      <c r="E148" s="17"/>
      <c r="F148" s="17"/>
      <c r="G148" s="17"/>
      <c r="H148" s="17"/>
      <c r="I148" s="17"/>
      <c r="J148" s="17"/>
      <c r="K148" s="17"/>
      <c r="L148" s="17"/>
      <c r="M148" s="17"/>
      <c r="N148" s="17"/>
      <c r="O148" s="17"/>
      <c r="P148" s="17"/>
      <c r="Q148" s="17"/>
      <c r="R148" s="17"/>
      <c r="S148" s="17"/>
      <c r="T148" s="17"/>
      <c r="U148" s="17"/>
      <c r="V148" s="17"/>
      <c r="W148" s="17"/>
      <c r="X148" s="17"/>
      <c r="Y148" s="17"/>
      <c r="Z148" s="17"/>
      <c r="AA148" s="17"/>
      <c r="AB148" s="17"/>
      <c r="AC148" s="17"/>
      <c r="AD148" s="17"/>
      <c r="AE148" s="17"/>
      <c r="AF148" s="17"/>
      <c r="AG148" s="17"/>
      <c r="AH148" s="17"/>
      <c r="AI148" s="17"/>
      <c r="AJ148" s="17"/>
      <c r="AK148" s="17"/>
      <c r="AL148" s="17"/>
      <c r="AM148" s="17"/>
      <c r="AN148" s="17"/>
      <c r="AO148" s="17"/>
      <c r="AP148" s="17"/>
      <c r="AQ148" s="17"/>
      <c r="AY148" s="249"/>
    </row>
    <row r="149" spans="2:51" ht="15.95" hidden="1" customHeight="1" x14ac:dyDescent="0.25">
      <c r="B149" s="754"/>
      <c r="C149" s="17"/>
      <c r="D149" s="17"/>
      <c r="E149" s="17"/>
      <c r="F149" s="17"/>
      <c r="G149" s="17"/>
      <c r="H149" s="17"/>
      <c r="I149" s="17"/>
      <c r="J149" s="17"/>
      <c r="K149" s="17"/>
      <c r="L149" s="17"/>
      <c r="M149" s="17"/>
      <c r="N149" s="17"/>
      <c r="O149" s="17"/>
      <c r="P149" s="17"/>
      <c r="Q149" s="17"/>
      <c r="R149" s="17"/>
      <c r="S149" s="17"/>
      <c r="T149" s="17"/>
      <c r="U149" s="17"/>
      <c r="V149" s="17"/>
      <c r="W149" s="17"/>
      <c r="X149" s="17"/>
      <c r="Y149" s="17"/>
      <c r="Z149" s="17"/>
      <c r="AA149" s="17"/>
      <c r="AB149" s="17"/>
      <c r="AC149" s="17"/>
      <c r="AD149" s="17"/>
      <c r="AE149" s="17"/>
      <c r="AF149" s="17"/>
      <c r="AG149" s="17"/>
      <c r="AH149" s="17"/>
      <c r="AI149" s="17"/>
      <c r="AJ149" s="17"/>
      <c r="AK149" s="17"/>
      <c r="AL149" s="17"/>
      <c r="AM149" s="17"/>
      <c r="AN149" s="17"/>
      <c r="AO149" s="17"/>
      <c r="AP149" s="17"/>
      <c r="AQ149" s="17"/>
      <c r="AY149" s="249"/>
    </row>
    <row r="150" spans="2:51" ht="15.95" hidden="1" customHeight="1" x14ac:dyDescent="0.25">
      <c r="B150" s="754">
        <v>68</v>
      </c>
      <c r="C150" s="17"/>
      <c r="D150" s="17"/>
      <c r="E150" s="17"/>
      <c r="F150" s="17"/>
      <c r="G150" s="17"/>
      <c r="H150" s="17"/>
      <c r="I150" s="17"/>
      <c r="J150" s="17"/>
      <c r="K150" s="17"/>
      <c r="L150" s="17"/>
      <c r="M150" s="17"/>
      <c r="N150" s="17"/>
      <c r="O150" s="17"/>
      <c r="P150" s="17"/>
      <c r="Q150" s="17"/>
      <c r="R150" s="17"/>
      <c r="S150" s="17"/>
      <c r="T150" s="17"/>
      <c r="U150" s="17"/>
      <c r="V150" s="17"/>
      <c r="W150" s="17"/>
      <c r="X150" s="17"/>
      <c r="Y150" s="17"/>
      <c r="Z150" s="17"/>
      <c r="AA150" s="17"/>
      <c r="AB150" s="17"/>
      <c r="AC150" s="17"/>
      <c r="AD150" s="17"/>
      <c r="AE150" s="17"/>
      <c r="AF150" s="17"/>
      <c r="AG150" s="17"/>
      <c r="AH150" s="17"/>
      <c r="AI150" s="17"/>
      <c r="AJ150" s="17"/>
      <c r="AK150" s="17"/>
      <c r="AL150" s="17"/>
      <c r="AM150" s="17"/>
      <c r="AN150" s="17"/>
      <c r="AO150" s="17"/>
      <c r="AP150" s="17"/>
      <c r="AQ150" s="17"/>
      <c r="AY150" s="249"/>
    </row>
    <row r="151" spans="2:51" ht="15.95" hidden="1" customHeight="1" x14ac:dyDescent="0.25">
      <c r="B151" s="754"/>
      <c r="C151" s="17"/>
      <c r="D151" s="17"/>
      <c r="E151" s="17"/>
      <c r="F151" s="17"/>
      <c r="G151" s="17"/>
      <c r="H151" s="17"/>
      <c r="I151" s="17"/>
      <c r="J151" s="17"/>
      <c r="K151" s="17"/>
      <c r="L151" s="17"/>
      <c r="M151" s="17"/>
      <c r="N151" s="17"/>
      <c r="O151" s="17"/>
      <c r="P151" s="17"/>
      <c r="Q151" s="17"/>
      <c r="R151" s="17"/>
      <c r="S151" s="17"/>
      <c r="T151" s="17"/>
      <c r="U151" s="17"/>
      <c r="V151" s="17"/>
      <c r="W151" s="17"/>
      <c r="X151" s="17"/>
      <c r="Y151" s="17"/>
      <c r="Z151" s="17"/>
      <c r="AA151" s="17"/>
      <c r="AB151" s="17"/>
      <c r="AC151" s="17"/>
      <c r="AD151" s="17"/>
      <c r="AE151" s="17"/>
      <c r="AF151" s="17"/>
      <c r="AG151" s="17"/>
      <c r="AH151" s="17"/>
      <c r="AI151" s="17"/>
      <c r="AJ151" s="17"/>
      <c r="AK151" s="17"/>
      <c r="AL151" s="17"/>
      <c r="AM151" s="17"/>
      <c r="AN151" s="17"/>
      <c r="AO151" s="17"/>
      <c r="AP151" s="17"/>
      <c r="AQ151" s="17"/>
      <c r="AY151" s="249"/>
    </row>
    <row r="152" spans="2:51" ht="15.95" hidden="1" customHeight="1" x14ac:dyDescent="0.25">
      <c r="B152" s="754">
        <v>69</v>
      </c>
      <c r="C152" s="17"/>
      <c r="D152" s="17"/>
      <c r="E152" s="17"/>
      <c r="F152" s="17"/>
      <c r="G152" s="17"/>
      <c r="H152" s="17"/>
      <c r="I152" s="17"/>
      <c r="J152" s="17"/>
      <c r="K152" s="17"/>
      <c r="L152" s="17"/>
      <c r="M152" s="17"/>
      <c r="N152" s="17"/>
      <c r="O152" s="17"/>
      <c r="P152" s="17"/>
      <c r="Q152" s="17"/>
      <c r="R152" s="17"/>
      <c r="S152" s="17"/>
      <c r="T152" s="17"/>
      <c r="U152" s="17"/>
      <c r="V152" s="17"/>
      <c r="W152" s="17"/>
      <c r="X152" s="17"/>
      <c r="Y152" s="17"/>
      <c r="Z152" s="17"/>
      <c r="AA152" s="17"/>
      <c r="AB152" s="17"/>
      <c r="AC152" s="17"/>
      <c r="AD152" s="17"/>
      <c r="AE152" s="17"/>
      <c r="AF152" s="17"/>
      <c r="AG152" s="17"/>
      <c r="AH152" s="17"/>
      <c r="AI152" s="17"/>
      <c r="AJ152" s="17"/>
      <c r="AK152" s="17"/>
      <c r="AL152" s="17"/>
      <c r="AM152" s="17"/>
      <c r="AN152" s="17"/>
      <c r="AO152" s="17"/>
      <c r="AP152" s="17"/>
      <c r="AQ152" s="17"/>
      <c r="AY152" s="249"/>
    </row>
    <row r="153" spans="2:51" ht="15.95" hidden="1" customHeight="1" x14ac:dyDescent="0.25">
      <c r="B153" s="754"/>
      <c r="C153" s="17"/>
      <c r="D153" s="17"/>
      <c r="E153" s="17"/>
      <c r="F153" s="17"/>
      <c r="G153" s="17"/>
      <c r="H153" s="17"/>
      <c r="I153" s="17"/>
      <c r="J153" s="17"/>
      <c r="K153" s="17"/>
      <c r="L153" s="17"/>
      <c r="M153" s="17"/>
      <c r="N153" s="17"/>
      <c r="O153" s="17"/>
      <c r="P153" s="17"/>
      <c r="Q153" s="17"/>
      <c r="R153" s="17"/>
      <c r="S153" s="17"/>
      <c r="T153" s="17"/>
      <c r="U153" s="17"/>
      <c r="V153" s="17"/>
      <c r="W153" s="17"/>
      <c r="X153" s="17"/>
      <c r="Y153" s="17"/>
      <c r="Z153" s="17"/>
      <c r="AA153" s="17"/>
      <c r="AB153" s="17"/>
      <c r="AC153" s="17"/>
      <c r="AD153" s="17"/>
      <c r="AE153" s="17"/>
      <c r="AF153" s="17"/>
      <c r="AG153" s="17"/>
      <c r="AH153" s="17"/>
      <c r="AI153" s="17"/>
      <c r="AJ153" s="17"/>
      <c r="AK153" s="17"/>
      <c r="AL153" s="17"/>
      <c r="AM153" s="17"/>
      <c r="AN153" s="17"/>
      <c r="AO153" s="17"/>
      <c r="AP153" s="17"/>
      <c r="AQ153" s="17"/>
      <c r="AY153" s="249"/>
    </row>
    <row r="154" spans="2:51" ht="15.95" hidden="1" customHeight="1" x14ac:dyDescent="0.25">
      <c r="B154" s="754">
        <v>70</v>
      </c>
      <c r="C154" s="17"/>
      <c r="D154" s="17"/>
      <c r="E154" s="17"/>
      <c r="F154" s="17"/>
      <c r="G154" s="17"/>
      <c r="H154" s="17"/>
      <c r="I154" s="17"/>
      <c r="J154" s="17"/>
      <c r="K154" s="17"/>
      <c r="L154" s="17"/>
      <c r="M154" s="17"/>
      <c r="N154" s="17"/>
      <c r="O154" s="17"/>
      <c r="P154" s="17"/>
      <c r="Q154" s="17"/>
      <c r="R154" s="17"/>
      <c r="S154" s="17"/>
      <c r="T154" s="17"/>
      <c r="U154" s="17"/>
      <c r="V154" s="17"/>
      <c r="W154" s="17"/>
      <c r="X154" s="17"/>
      <c r="Y154" s="17"/>
      <c r="Z154" s="17"/>
      <c r="AA154" s="17"/>
      <c r="AB154" s="17"/>
      <c r="AC154" s="17"/>
      <c r="AD154" s="17"/>
      <c r="AE154" s="17"/>
      <c r="AF154" s="17"/>
      <c r="AG154" s="17"/>
      <c r="AH154" s="17"/>
      <c r="AI154" s="17"/>
      <c r="AJ154" s="17"/>
      <c r="AK154" s="17"/>
      <c r="AL154" s="17"/>
      <c r="AM154" s="17"/>
      <c r="AN154" s="17"/>
      <c r="AO154" s="17"/>
      <c r="AP154" s="17"/>
      <c r="AQ154" s="17"/>
      <c r="AY154" s="249"/>
    </row>
    <row r="155" spans="2:51" ht="15.95" hidden="1" customHeight="1" x14ac:dyDescent="0.25">
      <c r="B155" s="754"/>
      <c r="C155" s="17"/>
      <c r="D155" s="17"/>
      <c r="E155" s="17"/>
      <c r="F155" s="17"/>
      <c r="G155" s="17"/>
      <c r="H155" s="17"/>
      <c r="I155" s="17"/>
      <c r="J155" s="17"/>
      <c r="K155" s="17"/>
      <c r="L155" s="17"/>
      <c r="M155" s="17"/>
      <c r="N155" s="17"/>
      <c r="O155" s="17"/>
      <c r="P155" s="17"/>
      <c r="Q155" s="17"/>
      <c r="R155" s="17"/>
      <c r="S155" s="17"/>
      <c r="T155" s="17"/>
      <c r="U155" s="17"/>
      <c r="V155" s="17"/>
      <c r="W155" s="17"/>
      <c r="X155" s="17"/>
      <c r="Y155" s="17"/>
      <c r="Z155" s="17"/>
      <c r="AA155" s="17"/>
      <c r="AB155" s="17"/>
      <c r="AC155" s="17"/>
      <c r="AD155" s="17"/>
      <c r="AE155" s="17"/>
      <c r="AF155" s="17"/>
      <c r="AG155" s="17"/>
      <c r="AH155" s="17"/>
      <c r="AI155" s="17"/>
      <c r="AJ155" s="17"/>
      <c r="AK155" s="17"/>
      <c r="AL155" s="17"/>
      <c r="AM155" s="17"/>
      <c r="AN155" s="17"/>
      <c r="AO155" s="17"/>
      <c r="AP155" s="17"/>
      <c r="AQ155" s="17"/>
      <c r="AY155" s="249"/>
    </row>
    <row r="156" spans="2:51" ht="15.95" hidden="1" customHeight="1" x14ac:dyDescent="0.25">
      <c r="B156" s="754">
        <v>71</v>
      </c>
      <c r="C156" s="17"/>
      <c r="D156" s="17"/>
      <c r="E156" s="17"/>
      <c r="F156" s="17"/>
      <c r="G156" s="17"/>
      <c r="H156" s="17"/>
      <c r="I156" s="17"/>
      <c r="J156" s="17"/>
      <c r="K156" s="17"/>
      <c r="L156" s="17"/>
      <c r="M156" s="17"/>
      <c r="N156" s="17"/>
      <c r="O156" s="17"/>
      <c r="P156" s="17"/>
      <c r="Q156" s="17"/>
      <c r="R156" s="17"/>
      <c r="S156" s="17"/>
      <c r="T156" s="17"/>
      <c r="U156" s="17"/>
      <c r="V156" s="17"/>
      <c r="W156" s="17"/>
      <c r="X156" s="17"/>
      <c r="Y156" s="17"/>
      <c r="Z156" s="17"/>
      <c r="AA156" s="17"/>
      <c r="AB156" s="17"/>
      <c r="AC156" s="17"/>
      <c r="AD156" s="17"/>
      <c r="AE156" s="17"/>
      <c r="AF156" s="17"/>
      <c r="AG156" s="17"/>
      <c r="AH156" s="17"/>
      <c r="AI156" s="17"/>
      <c r="AJ156" s="17"/>
      <c r="AK156" s="17"/>
      <c r="AL156" s="17"/>
      <c r="AM156" s="17"/>
      <c r="AN156" s="17"/>
      <c r="AO156" s="17"/>
      <c r="AP156" s="17"/>
      <c r="AQ156" s="17"/>
      <c r="AY156" s="249"/>
    </row>
    <row r="157" spans="2:51" ht="15.95" hidden="1" customHeight="1" x14ac:dyDescent="0.25">
      <c r="B157" s="754"/>
      <c r="C157" s="17"/>
      <c r="D157" s="17"/>
      <c r="E157" s="17"/>
      <c r="F157" s="17"/>
      <c r="G157" s="17"/>
      <c r="H157" s="17"/>
      <c r="I157" s="17"/>
      <c r="J157" s="17"/>
      <c r="K157" s="17"/>
      <c r="L157" s="17"/>
      <c r="M157" s="17"/>
      <c r="N157" s="17"/>
      <c r="O157" s="17"/>
      <c r="P157" s="17"/>
      <c r="Q157" s="17"/>
      <c r="R157" s="17"/>
      <c r="S157" s="17"/>
      <c r="T157" s="17"/>
      <c r="U157" s="17"/>
      <c r="V157" s="17"/>
      <c r="W157" s="17"/>
      <c r="X157" s="17"/>
      <c r="Y157" s="17"/>
      <c r="Z157" s="17"/>
      <c r="AA157" s="17"/>
      <c r="AB157" s="17"/>
      <c r="AC157" s="17"/>
      <c r="AD157" s="17"/>
      <c r="AE157" s="17"/>
      <c r="AF157" s="17"/>
      <c r="AG157" s="17"/>
      <c r="AH157" s="17"/>
      <c r="AI157" s="17"/>
      <c r="AJ157" s="17"/>
      <c r="AK157" s="17"/>
      <c r="AL157" s="17"/>
      <c r="AM157" s="17"/>
      <c r="AN157" s="17"/>
      <c r="AO157" s="17"/>
      <c r="AP157" s="17"/>
      <c r="AQ157" s="17"/>
      <c r="AY157" s="249"/>
    </row>
    <row r="158" spans="2:51" ht="15.95" hidden="1" customHeight="1" x14ac:dyDescent="0.25">
      <c r="B158" s="754">
        <v>72</v>
      </c>
      <c r="C158" s="17"/>
      <c r="D158" s="17"/>
      <c r="E158" s="17"/>
      <c r="F158" s="17"/>
      <c r="G158" s="17"/>
      <c r="H158" s="17"/>
      <c r="I158" s="17"/>
      <c r="J158" s="17"/>
      <c r="K158" s="17"/>
      <c r="L158" s="17"/>
      <c r="M158" s="17"/>
      <c r="N158" s="17"/>
      <c r="O158" s="17"/>
      <c r="P158" s="17"/>
      <c r="Q158" s="17"/>
      <c r="R158" s="17"/>
      <c r="S158" s="17"/>
      <c r="T158" s="17"/>
      <c r="U158" s="17"/>
      <c r="V158" s="17"/>
      <c r="W158" s="17"/>
      <c r="X158" s="17"/>
      <c r="Y158" s="17"/>
      <c r="Z158" s="17"/>
      <c r="AA158" s="17"/>
      <c r="AB158" s="17"/>
      <c r="AC158" s="17"/>
      <c r="AD158" s="17"/>
      <c r="AE158" s="17"/>
      <c r="AF158" s="17"/>
      <c r="AG158" s="17"/>
      <c r="AH158" s="17"/>
      <c r="AI158" s="17"/>
      <c r="AJ158" s="17"/>
      <c r="AK158" s="17"/>
      <c r="AL158" s="17"/>
      <c r="AM158" s="17"/>
      <c r="AN158" s="17"/>
      <c r="AO158" s="17"/>
      <c r="AP158" s="17"/>
      <c r="AQ158" s="17"/>
      <c r="AY158" s="249"/>
    </row>
    <row r="159" spans="2:51" ht="15.95" hidden="1" customHeight="1" x14ac:dyDescent="0.25">
      <c r="B159" s="754"/>
      <c r="C159" s="17"/>
      <c r="D159" s="17"/>
      <c r="E159" s="17"/>
      <c r="F159" s="17"/>
      <c r="G159" s="17"/>
      <c r="H159" s="17"/>
      <c r="I159" s="17"/>
      <c r="J159" s="17"/>
      <c r="K159" s="17"/>
      <c r="L159" s="17"/>
      <c r="M159" s="17"/>
      <c r="N159" s="17"/>
      <c r="O159" s="17"/>
      <c r="P159" s="17"/>
      <c r="Q159" s="17"/>
      <c r="R159" s="17"/>
      <c r="S159" s="17"/>
      <c r="T159" s="17"/>
      <c r="U159" s="17"/>
      <c r="V159" s="17"/>
      <c r="W159" s="17"/>
      <c r="X159" s="17"/>
      <c r="Y159" s="17"/>
      <c r="Z159" s="17"/>
      <c r="AA159" s="17"/>
      <c r="AB159" s="17"/>
      <c r="AC159" s="17"/>
      <c r="AD159" s="17"/>
      <c r="AE159" s="17"/>
      <c r="AF159" s="17"/>
      <c r="AG159" s="17"/>
      <c r="AH159" s="17"/>
      <c r="AI159" s="17"/>
      <c r="AJ159" s="17"/>
      <c r="AK159" s="17"/>
      <c r="AL159" s="17"/>
      <c r="AM159" s="17"/>
      <c r="AN159" s="17"/>
      <c r="AO159" s="17"/>
      <c r="AP159" s="17"/>
      <c r="AQ159" s="17"/>
      <c r="AY159" s="249"/>
    </row>
    <row r="160" spans="2:51" ht="15.95" hidden="1" customHeight="1" x14ac:dyDescent="0.25">
      <c r="B160" s="754">
        <v>73</v>
      </c>
      <c r="C160" s="17"/>
      <c r="D160" s="17"/>
      <c r="E160" s="17"/>
      <c r="F160" s="17"/>
      <c r="G160" s="17"/>
      <c r="H160" s="17"/>
      <c r="I160" s="17"/>
      <c r="J160" s="17"/>
      <c r="K160" s="17"/>
      <c r="L160" s="17"/>
      <c r="M160" s="17"/>
      <c r="N160" s="17"/>
      <c r="O160" s="17"/>
      <c r="P160" s="17"/>
      <c r="Q160" s="17"/>
      <c r="R160" s="17"/>
      <c r="S160" s="17"/>
      <c r="T160" s="17"/>
      <c r="U160" s="17"/>
      <c r="V160" s="17"/>
      <c r="W160" s="17"/>
      <c r="X160" s="17"/>
      <c r="Y160" s="17"/>
      <c r="Z160" s="17"/>
      <c r="AA160" s="17"/>
      <c r="AB160" s="17"/>
      <c r="AC160" s="17"/>
      <c r="AD160" s="17"/>
      <c r="AE160" s="17"/>
      <c r="AF160" s="17"/>
      <c r="AG160" s="17"/>
      <c r="AH160" s="17"/>
      <c r="AI160" s="17"/>
      <c r="AJ160" s="17"/>
      <c r="AK160" s="17"/>
      <c r="AL160" s="17"/>
      <c r="AM160" s="17"/>
      <c r="AN160" s="17"/>
      <c r="AO160" s="17"/>
      <c r="AP160" s="17"/>
      <c r="AQ160" s="17"/>
      <c r="AY160" s="249"/>
    </row>
    <row r="161" spans="2:51" ht="15.95" hidden="1" customHeight="1" x14ac:dyDescent="0.25">
      <c r="B161" s="754"/>
      <c r="C161" s="17"/>
      <c r="D161" s="17"/>
      <c r="E161" s="17"/>
      <c r="F161" s="17"/>
      <c r="G161" s="17"/>
      <c r="H161" s="17"/>
      <c r="I161" s="17"/>
      <c r="J161" s="17"/>
      <c r="K161" s="17"/>
      <c r="L161" s="17"/>
      <c r="M161" s="17"/>
      <c r="N161" s="17"/>
      <c r="O161" s="17"/>
      <c r="P161" s="17"/>
      <c r="Q161" s="17"/>
      <c r="R161" s="17"/>
      <c r="S161" s="17"/>
      <c r="T161" s="17"/>
      <c r="U161" s="17"/>
      <c r="V161" s="17"/>
      <c r="W161" s="17"/>
      <c r="X161" s="17"/>
      <c r="Y161" s="17"/>
      <c r="Z161" s="17"/>
      <c r="AA161" s="17"/>
      <c r="AB161" s="17"/>
      <c r="AC161" s="17"/>
      <c r="AD161" s="17"/>
      <c r="AE161" s="17"/>
      <c r="AF161" s="17"/>
      <c r="AG161" s="17"/>
      <c r="AH161" s="17"/>
      <c r="AI161" s="17"/>
      <c r="AJ161" s="17"/>
      <c r="AK161" s="17"/>
      <c r="AL161" s="17"/>
      <c r="AM161" s="17"/>
      <c r="AN161" s="17"/>
      <c r="AO161" s="17"/>
      <c r="AP161" s="17"/>
      <c r="AQ161" s="17"/>
      <c r="AY161" s="249"/>
    </row>
    <row r="162" spans="2:51" ht="15.95" hidden="1" customHeight="1" x14ac:dyDescent="0.25">
      <c r="B162" s="754">
        <v>74</v>
      </c>
      <c r="C162" s="17"/>
      <c r="D162" s="17"/>
      <c r="E162" s="17"/>
      <c r="F162" s="17"/>
      <c r="G162" s="17"/>
      <c r="H162" s="17"/>
      <c r="I162" s="17"/>
      <c r="J162" s="17"/>
      <c r="K162" s="17"/>
      <c r="L162" s="17"/>
      <c r="M162" s="17"/>
      <c r="N162" s="17"/>
      <c r="O162" s="17"/>
      <c r="P162" s="17"/>
      <c r="Q162" s="17"/>
      <c r="R162" s="17"/>
      <c r="S162" s="17"/>
      <c r="T162" s="17"/>
      <c r="U162" s="17"/>
      <c r="V162" s="17"/>
      <c r="W162" s="17"/>
      <c r="X162" s="17"/>
      <c r="Y162" s="17"/>
      <c r="Z162" s="17"/>
      <c r="AA162" s="17"/>
      <c r="AB162" s="17"/>
      <c r="AC162" s="17"/>
      <c r="AD162" s="17"/>
      <c r="AE162" s="17"/>
      <c r="AF162" s="17"/>
      <c r="AG162" s="17"/>
      <c r="AH162" s="17"/>
      <c r="AI162" s="17"/>
      <c r="AJ162" s="17"/>
      <c r="AK162" s="17"/>
      <c r="AL162" s="17"/>
      <c r="AM162" s="17"/>
      <c r="AN162" s="17"/>
      <c r="AO162" s="17"/>
      <c r="AP162" s="17"/>
      <c r="AQ162" s="17"/>
      <c r="AY162" s="249"/>
    </row>
    <row r="163" spans="2:51" ht="15.95" hidden="1" customHeight="1" x14ac:dyDescent="0.25">
      <c r="B163" s="754"/>
      <c r="C163" s="17"/>
      <c r="D163" s="17"/>
      <c r="E163" s="17"/>
      <c r="F163" s="17"/>
      <c r="G163" s="17"/>
      <c r="H163" s="17"/>
      <c r="I163" s="17"/>
      <c r="J163" s="17"/>
      <c r="K163" s="17"/>
      <c r="L163" s="17"/>
      <c r="M163" s="17"/>
      <c r="N163" s="17"/>
      <c r="O163" s="17"/>
      <c r="P163" s="17"/>
      <c r="Q163" s="17"/>
      <c r="R163" s="17"/>
      <c r="S163" s="17"/>
      <c r="T163" s="17"/>
      <c r="U163" s="17"/>
      <c r="V163" s="17"/>
      <c r="W163" s="17"/>
      <c r="X163" s="17"/>
      <c r="Y163" s="17"/>
      <c r="Z163" s="17"/>
      <c r="AA163" s="17"/>
      <c r="AB163" s="17"/>
      <c r="AC163" s="17"/>
      <c r="AD163" s="17"/>
      <c r="AE163" s="17"/>
      <c r="AF163" s="17"/>
      <c r="AG163" s="17"/>
      <c r="AH163" s="17"/>
      <c r="AI163" s="17"/>
      <c r="AJ163" s="17"/>
      <c r="AK163" s="17"/>
      <c r="AL163" s="17"/>
      <c r="AM163" s="17"/>
      <c r="AN163" s="17"/>
      <c r="AO163" s="17"/>
      <c r="AP163" s="17"/>
      <c r="AQ163" s="17"/>
      <c r="AY163" s="249"/>
    </row>
    <row r="164" spans="2:51" ht="15.95" hidden="1" customHeight="1" x14ac:dyDescent="0.25">
      <c r="B164" s="754">
        <v>75</v>
      </c>
      <c r="C164" s="17"/>
      <c r="D164" s="17"/>
      <c r="E164" s="17"/>
      <c r="F164" s="17"/>
      <c r="G164" s="17"/>
      <c r="H164" s="17"/>
      <c r="I164" s="17"/>
      <c r="J164" s="17"/>
      <c r="K164" s="17"/>
      <c r="L164" s="17"/>
      <c r="M164" s="17"/>
      <c r="N164" s="17"/>
      <c r="O164" s="17"/>
      <c r="P164" s="17"/>
      <c r="Q164" s="17"/>
      <c r="R164" s="17"/>
      <c r="S164" s="17"/>
      <c r="T164" s="17"/>
      <c r="U164" s="17"/>
      <c r="V164" s="17"/>
      <c r="W164" s="17"/>
      <c r="X164" s="17"/>
      <c r="Y164" s="17"/>
      <c r="Z164" s="17"/>
      <c r="AA164" s="17"/>
      <c r="AB164" s="17"/>
      <c r="AC164" s="17"/>
      <c r="AD164" s="17"/>
      <c r="AE164" s="17"/>
      <c r="AF164" s="17"/>
      <c r="AG164" s="17"/>
      <c r="AH164" s="17"/>
      <c r="AI164" s="17"/>
      <c r="AJ164" s="17"/>
      <c r="AK164" s="17"/>
      <c r="AL164" s="17"/>
      <c r="AM164" s="17"/>
      <c r="AN164" s="17"/>
      <c r="AO164" s="17"/>
      <c r="AP164" s="17"/>
      <c r="AQ164" s="17"/>
      <c r="AY164" s="249"/>
    </row>
    <row r="165" spans="2:51" ht="15.95" hidden="1" customHeight="1" x14ac:dyDescent="0.25">
      <c r="B165" s="754"/>
      <c r="C165" s="17"/>
      <c r="D165" s="17"/>
      <c r="E165" s="17"/>
      <c r="F165" s="17"/>
      <c r="G165" s="17"/>
      <c r="H165" s="17"/>
      <c r="I165" s="17"/>
      <c r="J165" s="17"/>
      <c r="K165" s="17"/>
      <c r="L165" s="17"/>
      <c r="M165" s="17"/>
      <c r="N165" s="17"/>
      <c r="O165" s="17"/>
      <c r="P165" s="17"/>
      <c r="Q165" s="17"/>
      <c r="R165" s="17"/>
      <c r="S165" s="17"/>
      <c r="T165" s="17"/>
      <c r="U165" s="17"/>
      <c r="V165" s="17"/>
      <c r="W165" s="17"/>
      <c r="X165" s="17"/>
      <c r="Y165" s="17"/>
      <c r="Z165" s="17"/>
      <c r="AA165" s="17"/>
      <c r="AB165" s="17"/>
      <c r="AC165" s="17"/>
      <c r="AD165" s="17"/>
      <c r="AE165" s="17"/>
      <c r="AF165" s="17"/>
      <c r="AG165" s="17"/>
      <c r="AH165" s="17"/>
      <c r="AI165" s="17"/>
      <c r="AJ165" s="17"/>
      <c r="AK165" s="17"/>
      <c r="AL165" s="17"/>
      <c r="AM165" s="17"/>
      <c r="AN165" s="17"/>
      <c r="AO165" s="17"/>
      <c r="AP165" s="17"/>
      <c r="AQ165" s="17"/>
      <c r="AY165" s="249"/>
    </row>
    <row r="166" spans="2:51" ht="15.95" hidden="1" customHeight="1" x14ac:dyDescent="0.25">
      <c r="B166" s="754">
        <v>76</v>
      </c>
      <c r="C166" s="17"/>
      <c r="D166" s="17"/>
      <c r="E166" s="17"/>
      <c r="F166" s="17"/>
      <c r="G166" s="17"/>
      <c r="H166" s="17"/>
      <c r="I166" s="17"/>
      <c r="J166" s="17"/>
      <c r="K166" s="17"/>
      <c r="L166" s="17"/>
      <c r="M166" s="17"/>
      <c r="N166" s="17"/>
      <c r="O166" s="17"/>
      <c r="P166" s="17"/>
      <c r="Q166" s="17"/>
      <c r="R166" s="17"/>
      <c r="S166" s="17"/>
      <c r="T166" s="17"/>
      <c r="U166" s="17"/>
      <c r="V166" s="17"/>
      <c r="W166" s="17"/>
      <c r="X166" s="17"/>
      <c r="Y166" s="17"/>
      <c r="Z166" s="17"/>
      <c r="AA166" s="17"/>
      <c r="AB166" s="17"/>
      <c r="AC166" s="17"/>
      <c r="AD166" s="17"/>
      <c r="AE166" s="17"/>
      <c r="AF166" s="17"/>
      <c r="AG166" s="17"/>
      <c r="AH166" s="17"/>
      <c r="AI166" s="17"/>
      <c r="AJ166" s="17"/>
      <c r="AK166" s="17"/>
      <c r="AL166" s="17"/>
      <c r="AM166" s="17"/>
      <c r="AN166" s="17"/>
      <c r="AO166" s="17"/>
      <c r="AP166" s="17"/>
      <c r="AQ166" s="17"/>
      <c r="AY166" s="249"/>
    </row>
    <row r="167" spans="2:51" ht="15.95" hidden="1" customHeight="1" x14ac:dyDescent="0.25">
      <c r="B167" s="754"/>
      <c r="C167" s="17"/>
      <c r="D167" s="17"/>
      <c r="E167" s="17"/>
      <c r="F167" s="17"/>
      <c r="G167" s="17"/>
      <c r="H167" s="17"/>
      <c r="I167" s="17"/>
      <c r="J167" s="17"/>
      <c r="K167" s="17"/>
      <c r="L167" s="17"/>
      <c r="M167" s="17"/>
      <c r="N167" s="17"/>
      <c r="O167" s="17"/>
      <c r="P167" s="17"/>
      <c r="Q167" s="17"/>
      <c r="R167" s="17"/>
      <c r="S167" s="17"/>
      <c r="T167" s="17"/>
      <c r="U167" s="17"/>
      <c r="V167" s="17"/>
      <c r="W167" s="17"/>
      <c r="X167" s="17"/>
      <c r="Y167" s="17"/>
      <c r="Z167" s="17"/>
      <c r="AA167" s="17"/>
      <c r="AB167" s="17"/>
      <c r="AC167" s="17"/>
      <c r="AD167" s="17"/>
      <c r="AE167" s="17"/>
      <c r="AF167" s="17"/>
      <c r="AG167" s="17"/>
      <c r="AH167" s="17"/>
      <c r="AI167" s="17"/>
      <c r="AJ167" s="17"/>
      <c r="AK167" s="17"/>
      <c r="AL167" s="17"/>
      <c r="AM167" s="17"/>
      <c r="AN167" s="17"/>
      <c r="AO167" s="17"/>
      <c r="AP167" s="17"/>
      <c r="AQ167" s="17"/>
      <c r="AY167" s="249"/>
    </row>
    <row r="168" spans="2:51" ht="15.95" hidden="1" customHeight="1" x14ac:dyDescent="0.25">
      <c r="B168" s="754">
        <v>77</v>
      </c>
      <c r="C168" s="17"/>
      <c r="D168" s="17"/>
      <c r="E168" s="17"/>
      <c r="F168" s="17"/>
      <c r="G168" s="17"/>
      <c r="H168" s="17"/>
      <c r="I168" s="17"/>
      <c r="J168" s="17"/>
      <c r="K168" s="17"/>
      <c r="L168" s="17"/>
      <c r="M168" s="17"/>
      <c r="N168" s="17"/>
      <c r="O168" s="17"/>
      <c r="P168" s="17"/>
      <c r="Q168" s="17"/>
      <c r="R168" s="17"/>
      <c r="S168" s="17"/>
      <c r="T168" s="17"/>
      <c r="U168" s="17"/>
      <c r="V168" s="17"/>
      <c r="W168" s="17"/>
      <c r="X168" s="17"/>
      <c r="Y168" s="17"/>
      <c r="Z168" s="17"/>
      <c r="AA168" s="17"/>
      <c r="AB168" s="17"/>
      <c r="AC168" s="17"/>
      <c r="AD168" s="17"/>
      <c r="AE168" s="17"/>
      <c r="AF168" s="17"/>
      <c r="AG168" s="17"/>
      <c r="AH168" s="17"/>
      <c r="AI168" s="17"/>
      <c r="AJ168" s="17"/>
      <c r="AK168" s="17"/>
      <c r="AL168" s="17"/>
      <c r="AM168" s="17"/>
      <c r="AN168" s="17"/>
      <c r="AO168" s="17"/>
      <c r="AP168" s="17"/>
      <c r="AQ168" s="17"/>
      <c r="AY168" s="249"/>
    </row>
    <row r="169" spans="2:51" ht="15.95" hidden="1" customHeight="1" x14ac:dyDescent="0.25">
      <c r="B169" s="754"/>
      <c r="C169" s="17"/>
      <c r="D169" s="17"/>
      <c r="E169" s="17"/>
      <c r="F169" s="17"/>
      <c r="G169" s="17"/>
      <c r="H169" s="17"/>
      <c r="I169" s="17"/>
      <c r="J169" s="17"/>
      <c r="K169" s="17"/>
      <c r="L169" s="17"/>
      <c r="M169" s="17"/>
      <c r="N169" s="17"/>
      <c r="O169" s="17"/>
      <c r="P169" s="17"/>
      <c r="Q169" s="17"/>
      <c r="R169" s="17"/>
      <c r="S169" s="17"/>
      <c r="T169" s="17"/>
      <c r="U169" s="17"/>
      <c r="V169" s="17"/>
      <c r="W169" s="17"/>
      <c r="X169" s="17"/>
      <c r="Y169" s="17"/>
      <c r="Z169" s="17"/>
      <c r="AA169" s="17"/>
      <c r="AB169" s="17"/>
      <c r="AC169" s="17"/>
      <c r="AD169" s="17"/>
      <c r="AE169" s="17"/>
      <c r="AF169" s="17"/>
      <c r="AG169" s="17"/>
      <c r="AH169" s="17"/>
      <c r="AI169" s="17"/>
      <c r="AJ169" s="17"/>
      <c r="AK169" s="17"/>
      <c r="AL169" s="17"/>
      <c r="AM169" s="17"/>
      <c r="AN169" s="17"/>
      <c r="AO169" s="17"/>
      <c r="AP169" s="17"/>
      <c r="AQ169" s="17"/>
      <c r="AY169" s="249"/>
    </row>
    <row r="170" spans="2:51" ht="15.95" hidden="1" customHeight="1" x14ac:dyDescent="0.25">
      <c r="B170" s="754">
        <v>78</v>
      </c>
      <c r="C170" s="17"/>
      <c r="D170" s="17"/>
      <c r="E170" s="17"/>
      <c r="F170" s="17"/>
      <c r="G170" s="17"/>
      <c r="H170" s="17"/>
      <c r="I170" s="17"/>
      <c r="J170" s="17"/>
      <c r="K170" s="17"/>
      <c r="L170" s="17"/>
      <c r="M170" s="17"/>
      <c r="N170" s="17"/>
      <c r="O170" s="17"/>
      <c r="P170" s="17"/>
      <c r="Q170" s="17"/>
      <c r="R170" s="17"/>
      <c r="S170" s="17"/>
      <c r="T170" s="17"/>
      <c r="U170" s="17"/>
      <c r="V170" s="17"/>
      <c r="W170" s="17"/>
      <c r="X170" s="17"/>
      <c r="Y170" s="17"/>
      <c r="Z170" s="17"/>
      <c r="AA170" s="17"/>
      <c r="AB170" s="17"/>
      <c r="AC170" s="17"/>
      <c r="AD170" s="17"/>
      <c r="AE170" s="17"/>
      <c r="AF170" s="17"/>
      <c r="AG170" s="17"/>
      <c r="AH170" s="17"/>
      <c r="AI170" s="17"/>
      <c r="AJ170" s="17"/>
      <c r="AK170" s="17"/>
      <c r="AL170" s="17"/>
      <c r="AM170" s="17"/>
      <c r="AN170" s="17"/>
      <c r="AO170" s="17"/>
      <c r="AP170" s="17"/>
      <c r="AQ170" s="17"/>
      <c r="AY170" s="249"/>
    </row>
    <row r="171" spans="2:51" ht="15.95" hidden="1" customHeight="1" x14ac:dyDescent="0.25">
      <c r="B171" s="754"/>
      <c r="C171" s="17"/>
      <c r="D171" s="17"/>
      <c r="E171" s="17"/>
      <c r="F171" s="17"/>
      <c r="G171" s="17"/>
      <c r="H171" s="17"/>
      <c r="I171" s="17"/>
      <c r="J171" s="17"/>
      <c r="K171" s="17"/>
      <c r="L171" s="17"/>
      <c r="M171" s="17"/>
      <c r="N171" s="17"/>
      <c r="O171" s="17"/>
      <c r="P171" s="17"/>
      <c r="Q171" s="17"/>
      <c r="R171" s="17"/>
      <c r="S171" s="17"/>
      <c r="T171" s="17"/>
      <c r="U171" s="17"/>
      <c r="V171" s="17"/>
      <c r="W171" s="17"/>
      <c r="X171" s="17"/>
      <c r="Y171" s="17"/>
      <c r="Z171" s="17"/>
      <c r="AA171" s="17"/>
      <c r="AB171" s="17"/>
      <c r="AC171" s="17"/>
      <c r="AD171" s="17"/>
      <c r="AE171" s="17"/>
      <c r="AF171" s="17"/>
      <c r="AG171" s="17"/>
      <c r="AH171" s="17"/>
      <c r="AI171" s="17"/>
      <c r="AJ171" s="17"/>
      <c r="AK171" s="17"/>
      <c r="AL171" s="17"/>
      <c r="AM171" s="17"/>
      <c r="AN171" s="17"/>
      <c r="AO171" s="17"/>
      <c r="AP171" s="17"/>
      <c r="AQ171" s="17"/>
      <c r="AY171" s="249"/>
    </row>
    <row r="172" spans="2:51" ht="15.95" hidden="1" customHeight="1" x14ac:dyDescent="0.25">
      <c r="B172" s="754">
        <v>79</v>
      </c>
      <c r="C172" s="17"/>
      <c r="D172" s="17"/>
      <c r="E172" s="17"/>
      <c r="F172" s="17"/>
      <c r="G172" s="17"/>
      <c r="H172" s="17"/>
      <c r="I172" s="17"/>
      <c r="J172" s="17"/>
      <c r="K172" s="17"/>
      <c r="L172" s="17"/>
      <c r="M172" s="17"/>
      <c r="N172" s="17"/>
      <c r="O172" s="17"/>
      <c r="P172" s="17"/>
      <c r="Q172" s="17"/>
      <c r="R172" s="17"/>
      <c r="S172" s="17"/>
      <c r="T172" s="17"/>
      <c r="U172" s="17"/>
      <c r="V172" s="17"/>
      <c r="W172" s="17"/>
      <c r="X172" s="17"/>
      <c r="Y172" s="17"/>
      <c r="Z172" s="17"/>
      <c r="AA172" s="17"/>
      <c r="AB172" s="17"/>
      <c r="AC172" s="17"/>
      <c r="AD172" s="17"/>
      <c r="AE172" s="17"/>
      <c r="AF172" s="17"/>
      <c r="AG172" s="17"/>
      <c r="AH172" s="17"/>
      <c r="AI172" s="17"/>
      <c r="AJ172" s="17"/>
      <c r="AK172" s="17"/>
      <c r="AL172" s="17"/>
      <c r="AM172" s="17"/>
      <c r="AN172" s="17"/>
      <c r="AO172" s="17"/>
      <c r="AP172" s="17"/>
      <c r="AQ172" s="17"/>
      <c r="AY172" s="249"/>
    </row>
    <row r="173" spans="2:51" ht="15.95" hidden="1" customHeight="1" x14ac:dyDescent="0.25">
      <c r="B173" s="754"/>
      <c r="C173" s="17"/>
      <c r="D173" s="17"/>
      <c r="E173" s="17"/>
      <c r="F173" s="17"/>
      <c r="G173" s="17"/>
      <c r="H173" s="17"/>
      <c r="I173" s="17"/>
      <c r="J173" s="17"/>
      <c r="K173" s="17"/>
      <c r="L173" s="17"/>
      <c r="M173" s="17"/>
      <c r="N173" s="17"/>
      <c r="O173" s="17"/>
      <c r="P173" s="17"/>
      <c r="Q173" s="17"/>
      <c r="R173" s="17"/>
      <c r="S173" s="17"/>
      <c r="T173" s="17"/>
      <c r="U173" s="17"/>
      <c r="V173" s="17"/>
      <c r="W173" s="17"/>
      <c r="X173" s="17"/>
      <c r="Y173" s="17"/>
      <c r="Z173" s="17"/>
      <c r="AA173" s="17"/>
      <c r="AB173" s="17"/>
      <c r="AC173" s="17"/>
      <c r="AD173" s="17"/>
      <c r="AE173" s="17"/>
      <c r="AF173" s="17"/>
      <c r="AG173" s="17"/>
      <c r="AH173" s="17"/>
      <c r="AI173" s="17"/>
      <c r="AJ173" s="17"/>
      <c r="AK173" s="17"/>
      <c r="AL173" s="17"/>
      <c r="AM173" s="17"/>
      <c r="AN173" s="17"/>
      <c r="AO173" s="17"/>
      <c r="AP173" s="17"/>
      <c r="AQ173" s="17"/>
      <c r="AY173" s="249"/>
    </row>
    <row r="174" spans="2:51" ht="15.95" hidden="1" customHeight="1" x14ac:dyDescent="0.25">
      <c r="B174" s="754">
        <v>80</v>
      </c>
      <c r="C174" s="17"/>
      <c r="D174" s="17"/>
      <c r="E174" s="17"/>
      <c r="F174" s="17"/>
      <c r="G174" s="17"/>
      <c r="H174" s="17"/>
      <c r="I174" s="17"/>
      <c r="J174" s="17"/>
      <c r="K174" s="17"/>
      <c r="L174" s="17"/>
      <c r="M174" s="17"/>
      <c r="N174" s="17"/>
      <c r="O174" s="17"/>
      <c r="P174" s="17"/>
      <c r="Q174" s="17"/>
      <c r="R174" s="17"/>
      <c r="S174" s="17"/>
      <c r="T174" s="17"/>
      <c r="U174" s="17"/>
      <c r="V174" s="17"/>
      <c r="W174" s="17"/>
      <c r="X174" s="17"/>
      <c r="Y174" s="17"/>
      <c r="Z174" s="17"/>
      <c r="AA174" s="17"/>
      <c r="AB174" s="17"/>
      <c r="AC174" s="17"/>
      <c r="AD174" s="17"/>
      <c r="AE174" s="17"/>
      <c r="AF174" s="17"/>
      <c r="AG174" s="17"/>
      <c r="AH174" s="17"/>
      <c r="AI174" s="17"/>
      <c r="AJ174" s="17"/>
      <c r="AK174" s="17"/>
      <c r="AL174" s="17"/>
      <c r="AM174" s="17"/>
      <c r="AN174" s="17"/>
      <c r="AO174" s="17"/>
      <c r="AP174" s="17"/>
      <c r="AQ174" s="17"/>
      <c r="AY174" s="249"/>
    </row>
    <row r="175" spans="2:51" ht="15.95" hidden="1" customHeight="1" x14ac:dyDescent="0.25">
      <c r="B175" s="754"/>
      <c r="C175" s="17"/>
      <c r="D175" s="17"/>
      <c r="E175" s="17"/>
      <c r="F175" s="17"/>
      <c r="G175" s="17"/>
      <c r="H175" s="17"/>
      <c r="I175" s="17"/>
      <c r="J175" s="17"/>
      <c r="K175" s="17"/>
      <c r="L175" s="17"/>
      <c r="M175" s="17"/>
      <c r="N175" s="17"/>
      <c r="O175" s="17"/>
      <c r="P175" s="17"/>
      <c r="Q175" s="17"/>
      <c r="R175" s="17"/>
      <c r="S175" s="17"/>
      <c r="T175" s="17"/>
      <c r="U175" s="17"/>
      <c r="V175" s="17"/>
      <c r="W175" s="17"/>
      <c r="X175" s="17"/>
      <c r="Y175" s="17"/>
      <c r="Z175" s="17"/>
      <c r="AA175" s="17"/>
      <c r="AB175" s="17"/>
      <c r="AC175" s="17"/>
      <c r="AD175" s="17"/>
      <c r="AE175" s="17"/>
      <c r="AF175" s="17"/>
      <c r="AG175" s="17"/>
      <c r="AH175" s="17"/>
      <c r="AI175" s="17"/>
      <c r="AJ175" s="17"/>
      <c r="AK175" s="17"/>
      <c r="AL175" s="17"/>
      <c r="AM175" s="17"/>
      <c r="AN175" s="17"/>
      <c r="AO175" s="17"/>
      <c r="AP175" s="17"/>
      <c r="AQ175" s="17"/>
      <c r="AY175" s="249"/>
    </row>
    <row r="176" spans="2:51" ht="15.95" hidden="1" customHeight="1" x14ac:dyDescent="0.25">
      <c r="B176" s="754">
        <v>81</v>
      </c>
      <c r="C176" s="17"/>
      <c r="D176" s="17"/>
      <c r="E176" s="17"/>
      <c r="F176" s="17"/>
      <c r="G176" s="17"/>
      <c r="H176" s="17"/>
      <c r="I176" s="17"/>
      <c r="J176" s="17"/>
      <c r="K176" s="17"/>
      <c r="L176" s="17"/>
      <c r="M176" s="17"/>
      <c r="N176" s="17"/>
      <c r="O176" s="17"/>
      <c r="P176" s="17"/>
      <c r="Q176" s="17"/>
      <c r="R176" s="17"/>
      <c r="S176" s="17"/>
      <c r="T176" s="17"/>
      <c r="U176" s="17"/>
      <c r="V176" s="17"/>
      <c r="W176" s="17"/>
      <c r="X176" s="17"/>
      <c r="Y176" s="17"/>
      <c r="Z176" s="17"/>
      <c r="AA176" s="17"/>
      <c r="AB176" s="17"/>
      <c r="AC176" s="17"/>
      <c r="AD176" s="17"/>
      <c r="AE176" s="17"/>
      <c r="AF176" s="17"/>
      <c r="AG176" s="17"/>
      <c r="AH176" s="17"/>
      <c r="AI176" s="17"/>
      <c r="AJ176" s="17"/>
      <c r="AK176" s="17"/>
      <c r="AL176" s="17"/>
      <c r="AM176" s="17"/>
      <c r="AN176" s="17"/>
      <c r="AO176" s="17"/>
      <c r="AP176" s="17"/>
      <c r="AQ176" s="17"/>
      <c r="AY176" s="249"/>
    </row>
    <row r="177" spans="2:51" ht="15.95" hidden="1" customHeight="1" x14ac:dyDescent="0.25">
      <c r="B177" s="754"/>
      <c r="C177" s="17"/>
      <c r="D177" s="17"/>
      <c r="E177" s="17"/>
      <c r="F177" s="17"/>
      <c r="G177" s="17"/>
      <c r="H177" s="17"/>
      <c r="I177" s="17"/>
      <c r="J177" s="17"/>
      <c r="K177" s="17"/>
      <c r="L177" s="17"/>
      <c r="M177" s="17"/>
      <c r="N177" s="17"/>
      <c r="O177" s="17"/>
      <c r="P177" s="17"/>
      <c r="Q177" s="17"/>
      <c r="R177" s="17"/>
      <c r="S177" s="17"/>
      <c r="T177" s="17"/>
      <c r="U177" s="17"/>
      <c r="V177" s="17"/>
      <c r="W177" s="17"/>
      <c r="X177" s="17"/>
      <c r="Y177" s="17"/>
      <c r="Z177" s="17"/>
      <c r="AA177" s="17"/>
      <c r="AB177" s="17"/>
      <c r="AC177" s="17"/>
      <c r="AD177" s="17"/>
      <c r="AE177" s="17"/>
      <c r="AF177" s="17"/>
      <c r="AG177" s="17"/>
      <c r="AH177" s="17"/>
      <c r="AI177" s="17"/>
      <c r="AJ177" s="17"/>
      <c r="AK177" s="17"/>
      <c r="AL177" s="17"/>
      <c r="AM177" s="17"/>
      <c r="AN177" s="17"/>
      <c r="AO177" s="17"/>
      <c r="AP177" s="17"/>
      <c r="AQ177" s="17"/>
      <c r="AY177" s="249"/>
    </row>
    <row r="178" spans="2:51" ht="15.95" hidden="1" customHeight="1" x14ac:dyDescent="0.25">
      <c r="B178" s="754">
        <v>82</v>
      </c>
      <c r="C178" s="17"/>
      <c r="D178" s="17"/>
      <c r="E178" s="17"/>
      <c r="F178" s="17"/>
      <c r="G178" s="17"/>
      <c r="H178" s="17"/>
      <c r="I178" s="17"/>
      <c r="J178" s="17"/>
      <c r="K178" s="17"/>
      <c r="L178" s="17"/>
      <c r="M178" s="17"/>
      <c r="N178" s="17"/>
      <c r="O178" s="17"/>
      <c r="P178" s="17"/>
      <c r="Q178" s="17"/>
      <c r="R178" s="17"/>
      <c r="S178" s="17"/>
      <c r="T178" s="17"/>
      <c r="U178" s="17"/>
      <c r="V178" s="17"/>
      <c r="W178" s="17"/>
      <c r="X178" s="17"/>
      <c r="Y178" s="17"/>
      <c r="Z178" s="17"/>
      <c r="AA178" s="17"/>
      <c r="AB178" s="17"/>
      <c r="AC178" s="17"/>
      <c r="AD178" s="17"/>
      <c r="AE178" s="17"/>
      <c r="AF178" s="17"/>
      <c r="AG178" s="17"/>
      <c r="AH178" s="17"/>
      <c r="AI178" s="17"/>
      <c r="AJ178" s="17"/>
      <c r="AK178" s="17"/>
      <c r="AL178" s="17"/>
      <c r="AM178" s="17"/>
      <c r="AN178" s="17"/>
      <c r="AO178" s="17"/>
      <c r="AP178" s="17"/>
      <c r="AQ178" s="17"/>
      <c r="AY178" s="249"/>
    </row>
    <row r="179" spans="2:51" ht="15.95" hidden="1" customHeight="1" x14ac:dyDescent="0.25">
      <c r="B179" s="754"/>
      <c r="C179" s="17"/>
      <c r="D179" s="17"/>
      <c r="E179" s="17"/>
      <c r="F179" s="17"/>
      <c r="G179" s="17"/>
      <c r="H179" s="17"/>
      <c r="I179" s="17"/>
      <c r="J179" s="17"/>
      <c r="K179" s="17"/>
      <c r="L179" s="17"/>
      <c r="M179" s="17"/>
      <c r="N179" s="17"/>
      <c r="O179" s="17"/>
      <c r="P179" s="17"/>
      <c r="Q179" s="17"/>
      <c r="R179" s="17"/>
      <c r="S179" s="17"/>
      <c r="T179" s="17"/>
      <c r="U179" s="17"/>
      <c r="V179" s="17"/>
      <c r="W179" s="17"/>
      <c r="X179" s="17"/>
      <c r="Y179" s="17"/>
      <c r="Z179" s="17"/>
      <c r="AA179" s="17"/>
      <c r="AB179" s="17"/>
      <c r="AC179" s="17"/>
      <c r="AD179" s="17"/>
      <c r="AE179" s="17"/>
      <c r="AF179" s="17"/>
      <c r="AG179" s="17"/>
      <c r="AH179" s="17"/>
      <c r="AI179" s="17"/>
      <c r="AJ179" s="17"/>
      <c r="AK179" s="17"/>
      <c r="AL179" s="17"/>
      <c r="AM179" s="17"/>
      <c r="AN179" s="17"/>
      <c r="AO179" s="17"/>
      <c r="AP179" s="17"/>
      <c r="AQ179" s="17"/>
      <c r="AY179" s="249"/>
    </row>
    <row r="180" spans="2:51" ht="15.95" hidden="1" customHeight="1" x14ac:dyDescent="0.25">
      <c r="B180" s="754">
        <v>83</v>
      </c>
      <c r="C180" s="17"/>
      <c r="D180" s="17"/>
      <c r="E180" s="17"/>
      <c r="F180" s="17"/>
      <c r="G180" s="17"/>
      <c r="H180" s="17"/>
      <c r="I180" s="17"/>
      <c r="J180" s="17"/>
      <c r="K180" s="17"/>
      <c r="L180" s="17"/>
      <c r="M180" s="17"/>
      <c r="N180" s="17"/>
      <c r="O180" s="17"/>
      <c r="P180" s="17"/>
      <c r="Q180" s="17"/>
      <c r="R180" s="17"/>
      <c r="S180" s="17"/>
      <c r="T180" s="17"/>
      <c r="U180" s="17"/>
      <c r="V180" s="17"/>
      <c r="W180" s="17"/>
      <c r="X180" s="17"/>
      <c r="Y180" s="17"/>
      <c r="Z180" s="17"/>
      <c r="AA180" s="17"/>
      <c r="AB180" s="17"/>
      <c r="AC180" s="17"/>
      <c r="AD180" s="17"/>
      <c r="AE180" s="17"/>
      <c r="AF180" s="17"/>
      <c r="AG180" s="17"/>
      <c r="AH180" s="17"/>
      <c r="AI180" s="17"/>
      <c r="AJ180" s="17"/>
      <c r="AK180" s="17"/>
      <c r="AL180" s="17"/>
      <c r="AM180" s="17"/>
      <c r="AN180" s="17"/>
      <c r="AO180" s="17"/>
      <c r="AP180" s="17"/>
      <c r="AQ180" s="17"/>
      <c r="AY180" s="249"/>
    </row>
    <row r="181" spans="2:51" ht="15.95" hidden="1" customHeight="1" x14ac:dyDescent="0.25">
      <c r="B181" s="754"/>
      <c r="C181" s="17"/>
      <c r="D181" s="17"/>
      <c r="E181" s="17"/>
      <c r="F181" s="17"/>
      <c r="G181" s="17"/>
      <c r="H181" s="17"/>
      <c r="I181" s="17"/>
      <c r="J181" s="17"/>
      <c r="K181" s="17"/>
      <c r="L181" s="17"/>
      <c r="M181" s="17"/>
      <c r="N181" s="17"/>
      <c r="O181" s="17"/>
      <c r="P181" s="17"/>
      <c r="Q181" s="17"/>
      <c r="R181" s="17"/>
      <c r="S181" s="17"/>
      <c r="T181" s="17"/>
      <c r="U181" s="17"/>
      <c r="V181" s="17"/>
      <c r="W181" s="17"/>
      <c r="X181" s="17"/>
      <c r="Y181" s="17"/>
      <c r="Z181" s="17"/>
      <c r="AA181" s="17"/>
      <c r="AB181" s="17"/>
      <c r="AC181" s="17"/>
      <c r="AD181" s="17"/>
      <c r="AE181" s="17"/>
      <c r="AF181" s="17"/>
      <c r="AG181" s="17"/>
      <c r="AH181" s="17"/>
      <c r="AI181" s="17"/>
      <c r="AJ181" s="17"/>
      <c r="AK181" s="17"/>
      <c r="AL181" s="17"/>
      <c r="AM181" s="17"/>
      <c r="AN181" s="17"/>
      <c r="AO181" s="17"/>
      <c r="AP181" s="17"/>
      <c r="AQ181" s="17"/>
      <c r="AY181" s="249"/>
    </row>
    <row r="182" spans="2:51" ht="15.95" hidden="1" customHeight="1" x14ac:dyDescent="0.25">
      <c r="B182" s="754">
        <v>84</v>
      </c>
      <c r="C182" s="17"/>
      <c r="D182" s="17"/>
      <c r="E182" s="17"/>
      <c r="F182" s="17"/>
      <c r="G182" s="17"/>
      <c r="H182" s="17"/>
      <c r="I182" s="17"/>
      <c r="J182" s="17"/>
      <c r="K182" s="17"/>
      <c r="L182" s="17"/>
      <c r="M182" s="17"/>
      <c r="N182" s="17"/>
      <c r="O182" s="17"/>
      <c r="P182" s="17"/>
      <c r="Q182" s="17"/>
      <c r="R182" s="17"/>
      <c r="S182" s="17"/>
      <c r="T182" s="17"/>
      <c r="U182" s="17"/>
      <c r="V182" s="17"/>
      <c r="W182" s="17"/>
      <c r="X182" s="17"/>
      <c r="Y182" s="17"/>
      <c r="Z182" s="17"/>
      <c r="AA182" s="17"/>
      <c r="AB182" s="17"/>
      <c r="AC182" s="17"/>
      <c r="AD182" s="17"/>
      <c r="AE182" s="17"/>
      <c r="AF182" s="17"/>
      <c r="AG182" s="17"/>
      <c r="AH182" s="17"/>
      <c r="AI182" s="17"/>
      <c r="AJ182" s="17"/>
      <c r="AK182" s="17"/>
      <c r="AL182" s="17"/>
      <c r="AM182" s="17"/>
      <c r="AN182" s="17"/>
      <c r="AO182" s="17"/>
      <c r="AP182" s="17"/>
      <c r="AQ182" s="17"/>
      <c r="AY182" s="249"/>
    </row>
    <row r="183" spans="2:51" ht="15.95" hidden="1" customHeight="1" x14ac:dyDescent="0.25">
      <c r="B183" s="754"/>
      <c r="C183" s="17"/>
      <c r="D183" s="17"/>
      <c r="E183" s="17"/>
      <c r="F183" s="17"/>
      <c r="G183" s="17"/>
      <c r="H183" s="17"/>
      <c r="I183" s="17"/>
      <c r="J183" s="17"/>
      <c r="K183" s="17"/>
      <c r="L183" s="17"/>
      <c r="M183" s="17"/>
      <c r="N183" s="17"/>
      <c r="O183" s="17"/>
      <c r="P183" s="17"/>
      <c r="Q183" s="17"/>
      <c r="R183" s="17"/>
      <c r="S183" s="17"/>
      <c r="T183" s="17"/>
      <c r="U183" s="17"/>
      <c r="V183" s="17"/>
      <c r="W183" s="17"/>
      <c r="X183" s="17"/>
      <c r="Y183" s="17"/>
      <c r="Z183" s="17"/>
      <c r="AA183" s="17"/>
      <c r="AB183" s="17"/>
      <c r="AC183" s="17"/>
      <c r="AD183" s="17"/>
      <c r="AE183" s="17"/>
      <c r="AF183" s="17"/>
      <c r="AG183" s="17"/>
      <c r="AH183" s="17"/>
      <c r="AI183" s="17"/>
      <c r="AJ183" s="17"/>
      <c r="AK183" s="17"/>
      <c r="AL183" s="17"/>
      <c r="AM183" s="17"/>
      <c r="AN183" s="17"/>
      <c r="AO183" s="17"/>
      <c r="AP183" s="17"/>
      <c r="AQ183" s="17"/>
      <c r="AY183" s="249"/>
    </row>
    <row r="184" spans="2:51" ht="15.95" hidden="1" customHeight="1" x14ac:dyDescent="0.25">
      <c r="B184" s="754">
        <v>85</v>
      </c>
      <c r="C184" s="17"/>
      <c r="D184" s="17"/>
      <c r="E184" s="17"/>
      <c r="F184" s="17"/>
      <c r="G184" s="17"/>
      <c r="H184" s="17"/>
      <c r="I184" s="17"/>
      <c r="J184" s="17"/>
      <c r="K184" s="17"/>
      <c r="L184" s="17"/>
      <c r="M184" s="17"/>
      <c r="N184" s="17"/>
      <c r="O184" s="17"/>
      <c r="P184" s="17"/>
      <c r="Q184" s="17"/>
      <c r="R184" s="17"/>
      <c r="S184" s="17"/>
      <c r="T184" s="17"/>
      <c r="U184" s="17"/>
      <c r="V184" s="17"/>
      <c r="W184" s="17"/>
      <c r="X184" s="17"/>
      <c r="Y184" s="17"/>
      <c r="Z184" s="17"/>
      <c r="AA184" s="17"/>
      <c r="AB184" s="17"/>
      <c r="AC184" s="17"/>
      <c r="AD184" s="17"/>
      <c r="AE184" s="17"/>
      <c r="AF184" s="17"/>
      <c r="AG184" s="17"/>
      <c r="AH184" s="17"/>
      <c r="AI184" s="17"/>
      <c r="AJ184" s="17"/>
      <c r="AK184" s="17"/>
      <c r="AL184" s="17"/>
      <c r="AM184" s="17"/>
      <c r="AN184" s="17"/>
      <c r="AO184" s="17"/>
      <c r="AP184" s="17"/>
      <c r="AQ184" s="17"/>
      <c r="AY184" s="249"/>
    </row>
    <row r="185" spans="2:51" ht="15.95" hidden="1" customHeight="1" x14ac:dyDescent="0.25">
      <c r="B185" s="754"/>
      <c r="C185" s="17"/>
      <c r="D185" s="17"/>
      <c r="E185" s="17"/>
      <c r="F185" s="17"/>
      <c r="G185" s="17"/>
      <c r="H185" s="17"/>
      <c r="I185" s="17"/>
      <c r="J185" s="17"/>
      <c r="K185" s="17"/>
      <c r="L185" s="17"/>
      <c r="M185" s="17"/>
      <c r="N185" s="17"/>
      <c r="O185" s="17"/>
      <c r="P185" s="17"/>
      <c r="Q185" s="17"/>
      <c r="R185" s="17"/>
      <c r="S185" s="17"/>
      <c r="T185" s="17"/>
      <c r="U185" s="17"/>
      <c r="V185" s="17"/>
      <c r="W185" s="17"/>
      <c r="X185" s="17"/>
      <c r="Y185" s="17"/>
      <c r="Z185" s="17"/>
      <c r="AA185" s="17"/>
      <c r="AB185" s="17"/>
      <c r="AC185" s="17"/>
      <c r="AD185" s="17"/>
      <c r="AE185" s="17"/>
      <c r="AF185" s="17"/>
      <c r="AG185" s="17"/>
      <c r="AH185" s="17"/>
      <c r="AI185" s="17"/>
      <c r="AJ185" s="17"/>
      <c r="AK185" s="17"/>
      <c r="AL185" s="17"/>
      <c r="AM185" s="17"/>
      <c r="AN185" s="17"/>
      <c r="AO185" s="17"/>
      <c r="AP185" s="17"/>
      <c r="AQ185" s="17"/>
      <c r="AY185" s="249"/>
    </row>
    <row r="186" spans="2:51" ht="15.95" hidden="1" customHeight="1" x14ac:dyDescent="0.25">
      <c r="B186" s="754">
        <v>86</v>
      </c>
      <c r="C186" s="17"/>
      <c r="D186" s="17"/>
      <c r="E186" s="17"/>
      <c r="F186" s="17"/>
      <c r="G186" s="17"/>
      <c r="H186" s="17"/>
      <c r="I186" s="17"/>
      <c r="J186" s="17"/>
      <c r="K186" s="17"/>
      <c r="L186" s="17"/>
      <c r="M186" s="17"/>
      <c r="N186" s="17"/>
      <c r="O186" s="17"/>
      <c r="P186" s="17"/>
      <c r="Q186" s="17"/>
      <c r="R186" s="17"/>
      <c r="S186" s="17"/>
      <c r="T186" s="17"/>
      <c r="U186" s="17"/>
      <c r="V186" s="17"/>
      <c r="W186" s="17"/>
      <c r="X186" s="17"/>
      <c r="Y186" s="17"/>
      <c r="Z186" s="17"/>
      <c r="AA186" s="17"/>
      <c r="AB186" s="17"/>
      <c r="AC186" s="17"/>
      <c r="AD186" s="17"/>
      <c r="AE186" s="17"/>
      <c r="AF186" s="17"/>
      <c r="AG186" s="17"/>
      <c r="AH186" s="17"/>
      <c r="AI186" s="17"/>
      <c r="AJ186" s="17"/>
      <c r="AK186" s="17"/>
      <c r="AL186" s="17"/>
      <c r="AM186" s="17"/>
      <c r="AN186" s="17"/>
      <c r="AO186" s="17"/>
      <c r="AP186" s="17"/>
      <c r="AQ186" s="17"/>
      <c r="AY186" s="249"/>
    </row>
    <row r="187" spans="2:51" ht="15.95" hidden="1" customHeight="1" x14ac:dyDescent="0.25">
      <c r="B187" s="754"/>
      <c r="C187" s="17"/>
      <c r="D187" s="17"/>
      <c r="E187" s="17"/>
      <c r="F187" s="17"/>
      <c r="G187" s="17"/>
      <c r="H187" s="17"/>
      <c r="I187" s="17"/>
      <c r="J187" s="17"/>
      <c r="K187" s="17"/>
      <c r="L187" s="17"/>
      <c r="M187" s="17"/>
      <c r="N187" s="17"/>
      <c r="O187" s="17"/>
      <c r="P187" s="17"/>
      <c r="Q187" s="17"/>
      <c r="R187" s="17"/>
      <c r="S187" s="17"/>
      <c r="T187" s="17"/>
      <c r="U187" s="17"/>
      <c r="V187" s="17"/>
      <c r="W187" s="17"/>
      <c r="X187" s="17"/>
      <c r="Y187" s="17"/>
      <c r="Z187" s="17"/>
      <c r="AA187" s="17"/>
      <c r="AB187" s="17"/>
      <c r="AC187" s="17"/>
      <c r="AD187" s="17"/>
      <c r="AE187" s="17"/>
      <c r="AF187" s="17"/>
      <c r="AG187" s="17"/>
      <c r="AH187" s="17"/>
      <c r="AI187" s="17"/>
      <c r="AJ187" s="17"/>
      <c r="AK187" s="17"/>
      <c r="AL187" s="17"/>
      <c r="AM187" s="17"/>
      <c r="AN187" s="17"/>
      <c r="AO187" s="17"/>
      <c r="AP187" s="17"/>
      <c r="AQ187" s="17"/>
      <c r="AY187" s="249"/>
    </row>
    <row r="188" spans="2:51" ht="15.95" hidden="1" customHeight="1" x14ac:dyDescent="0.25">
      <c r="B188" s="754">
        <v>87</v>
      </c>
      <c r="C188" s="17"/>
      <c r="D188" s="17"/>
      <c r="E188" s="17"/>
      <c r="F188" s="17"/>
      <c r="G188" s="17"/>
      <c r="H188" s="17"/>
      <c r="I188" s="17"/>
      <c r="J188" s="17"/>
      <c r="K188" s="17"/>
      <c r="L188" s="17"/>
      <c r="M188" s="17"/>
      <c r="N188" s="17"/>
      <c r="O188" s="17"/>
      <c r="P188" s="17"/>
      <c r="Q188" s="17"/>
      <c r="R188" s="17"/>
      <c r="S188" s="17"/>
      <c r="T188" s="17"/>
      <c r="U188" s="17"/>
      <c r="V188" s="17"/>
      <c r="W188" s="17"/>
      <c r="X188" s="17"/>
      <c r="Y188" s="17"/>
      <c r="Z188" s="17"/>
      <c r="AA188" s="17"/>
      <c r="AB188" s="17"/>
      <c r="AC188" s="17"/>
      <c r="AD188" s="17"/>
      <c r="AE188" s="17"/>
      <c r="AF188" s="17"/>
      <c r="AG188" s="17"/>
      <c r="AH188" s="17"/>
      <c r="AI188" s="17"/>
      <c r="AJ188" s="17"/>
      <c r="AK188" s="17"/>
      <c r="AL188" s="17"/>
      <c r="AM188" s="17"/>
      <c r="AN188" s="17"/>
      <c r="AO188" s="17"/>
      <c r="AP188" s="17"/>
      <c r="AQ188" s="17"/>
      <c r="AY188" s="249"/>
    </row>
    <row r="189" spans="2:51" ht="15.95" hidden="1" customHeight="1" x14ac:dyDescent="0.25">
      <c r="B189" s="754"/>
      <c r="C189" s="17"/>
      <c r="D189" s="17"/>
      <c r="E189" s="17"/>
      <c r="F189" s="17"/>
      <c r="G189" s="17"/>
      <c r="H189" s="17"/>
      <c r="I189" s="17"/>
      <c r="J189" s="17"/>
      <c r="K189" s="17"/>
      <c r="L189" s="17"/>
      <c r="M189" s="17"/>
      <c r="N189" s="17"/>
      <c r="O189" s="17"/>
      <c r="P189" s="17"/>
      <c r="Q189" s="17"/>
      <c r="R189" s="17"/>
      <c r="S189" s="17"/>
      <c r="T189" s="17"/>
      <c r="U189" s="17"/>
      <c r="V189" s="17"/>
      <c r="W189" s="17"/>
      <c r="X189" s="17"/>
      <c r="Y189" s="17"/>
      <c r="Z189" s="17"/>
      <c r="AA189" s="17"/>
      <c r="AB189" s="17"/>
      <c r="AC189" s="17"/>
      <c r="AD189" s="17"/>
      <c r="AE189" s="17"/>
      <c r="AF189" s="17"/>
      <c r="AG189" s="17"/>
      <c r="AH189" s="17"/>
      <c r="AI189" s="17"/>
      <c r="AJ189" s="17"/>
      <c r="AK189" s="17"/>
      <c r="AL189" s="17"/>
      <c r="AM189" s="17"/>
      <c r="AN189" s="17"/>
      <c r="AO189" s="17"/>
      <c r="AP189" s="17"/>
      <c r="AQ189" s="17"/>
      <c r="AY189" s="249"/>
    </row>
    <row r="190" spans="2:51" ht="15.95" hidden="1" customHeight="1" x14ac:dyDescent="0.25">
      <c r="B190" s="754">
        <v>88</v>
      </c>
      <c r="C190" s="17"/>
      <c r="D190" s="17"/>
      <c r="E190" s="17"/>
      <c r="F190" s="17"/>
      <c r="G190" s="17"/>
      <c r="H190" s="17"/>
      <c r="I190" s="17"/>
      <c r="J190" s="17"/>
      <c r="K190" s="17"/>
      <c r="L190" s="17"/>
      <c r="M190" s="17"/>
      <c r="N190" s="17"/>
      <c r="O190" s="17"/>
      <c r="P190" s="17"/>
      <c r="Q190" s="17"/>
      <c r="R190" s="17"/>
      <c r="S190" s="17"/>
      <c r="T190" s="17"/>
      <c r="U190" s="17"/>
      <c r="V190" s="17"/>
      <c r="W190" s="17"/>
      <c r="X190" s="17"/>
      <c r="Y190" s="17"/>
      <c r="Z190" s="17"/>
      <c r="AA190" s="17"/>
      <c r="AB190" s="17"/>
      <c r="AC190" s="17"/>
      <c r="AD190" s="17"/>
      <c r="AE190" s="17"/>
      <c r="AF190" s="17"/>
      <c r="AG190" s="17"/>
      <c r="AH190" s="17"/>
      <c r="AI190" s="17"/>
      <c r="AJ190" s="17"/>
      <c r="AK190" s="17"/>
      <c r="AL190" s="17"/>
      <c r="AM190" s="17"/>
      <c r="AN190" s="17"/>
      <c r="AO190" s="17"/>
      <c r="AP190" s="17"/>
      <c r="AQ190" s="17"/>
      <c r="AY190" s="249"/>
    </row>
    <row r="191" spans="2:51" ht="15.95" hidden="1" customHeight="1" x14ac:dyDescent="0.25">
      <c r="B191" s="754"/>
      <c r="C191" s="17"/>
      <c r="D191" s="17"/>
      <c r="E191" s="17"/>
      <c r="F191" s="17"/>
      <c r="G191" s="17"/>
      <c r="H191" s="17"/>
      <c r="I191" s="17"/>
      <c r="J191" s="17"/>
      <c r="K191" s="17"/>
      <c r="L191" s="17"/>
      <c r="M191" s="17"/>
      <c r="N191" s="17"/>
      <c r="O191" s="17"/>
      <c r="P191" s="17"/>
      <c r="Q191" s="17"/>
      <c r="R191" s="17"/>
      <c r="S191" s="17"/>
      <c r="T191" s="17"/>
      <c r="U191" s="17"/>
      <c r="V191" s="17"/>
      <c r="W191" s="17"/>
      <c r="X191" s="17"/>
      <c r="Y191" s="17"/>
      <c r="Z191" s="17"/>
      <c r="AA191" s="17"/>
      <c r="AB191" s="17"/>
      <c r="AC191" s="17"/>
      <c r="AD191" s="17"/>
      <c r="AE191" s="17"/>
      <c r="AF191" s="17"/>
      <c r="AG191" s="17"/>
      <c r="AH191" s="17"/>
      <c r="AI191" s="17"/>
      <c r="AJ191" s="17"/>
      <c r="AK191" s="17"/>
      <c r="AL191" s="17"/>
      <c r="AM191" s="17"/>
      <c r="AN191" s="17"/>
      <c r="AO191" s="17"/>
      <c r="AP191" s="17"/>
      <c r="AQ191" s="17"/>
      <c r="AY191" s="249"/>
    </row>
    <row r="192" spans="2:51" ht="15.95" hidden="1" customHeight="1" x14ac:dyDescent="0.25">
      <c r="B192" s="754">
        <v>89</v>
      </c>
      <c r="C192" s="17"/>
      <c r="D192" s="17"/>
      <c r="E192" s="17"/>
      <c r="F192" s="17"/>
      <c r="G192" s="17"/>
      <c r="H192" s="17"/>
      <c r="I192" s="17"/>
      <c r="J192" s="17"/>
      <c r="K192" s="17"/>
      <c r="L192" s="17"/>
      <c r="M192" s="17"/>
      <c r="N192" s="17"/>
      <c r="O192" s="17"/>
      <c r="P192" s="17"/>
      <c r="Q192" s="17"/>
      <c r="R192" s="17"/>
      <c r="S192" s="17"/>
      <c r="T192" s="17"/>
      <c r="U192" s="17"/>
      <c r="V192" s="17"/>
      <c r="W192" s="17"/>
      <c r="X192" s="17"/>
      <c r="Y192" s="17"/>
      <c r="Z192" s="17"/>
      <c r="AA192" s="17"/>
      <c r="AB192" s="17"/>
      <c r="AC192" s="17"/>
      <c r="AD192" s="17"/>
      <c r="AE192" s="17"/>
      <c r="AF192" s="17"/>
      <c r="AG192" s="17"/>
      <c r="AH192" s="17"/>
      <c r="AI192" s="17"/>
      <c r="AJ192" s="17"/>
      <c r="AK192" s="17"/>
      <c r="AL192" s="17"/>
      <c r="AM192" s="17"/>
      <c r="AN192" s="17"/>
      <c r="AO192" s="17"/>
      <c r="AP192" s="17"/>
      <c r="AQ192" s="17"/>
      <c r="AY192" s="249"/>
    </row>
    <row r="193" spans="2:51" ht="15.95" hidden="1" customHeight="1" x14ac:dyDescent="0.25">
      <c r="B193" s="754"/>
      <c r="C193" s="17"/>
      <c r="D193" s="17"/>
      <c r="E193" s="17"/>
      <c r="F193" s="17"/>
      <c r="G193" s="17"/>
      <c r="H193" s="17"/>
      <c r="I193" s="17"/>
      <c r="J193" s="17"/>
      <c r="K193" s="17"/>
      <c r="L193" s="17"/>
      <c r="M193" s="17"/>
      <c r="N193" s="17"/>
      <c r="O193" s="17"/>
      <c r="P193" s="17"/>
      <c r="Q193" s="17"/>
      <c r="R193" s="17"/>
      <c r="S193" s="17"/>
      <c r="T193" s="17"/>
      <c r="U193" s="17"/>
      <c r="V193" s="17"/>
      <c r="W193" s="17"/>
      <c r="X193" s="17"/>
      <c r="Y193" s="17"/>
      <c r="Z193" s="17"/>
      <c r="AA193" s="17"/>
      <c r="AB193" s="17"/>
      <c r="AC193" s="17"/>
      <c r="AD193" s="17"/>
      <c r="AE193" s="17"/>
      <c r="AF193" s="17"/>
      <c r="AG193" s="17"/>
      <c r="AH193" s="17"/>
      <c r="AI193" s="17"/>
      <c r="AJ193" s="17"/>
      <c r="AK193" s="17"/>
      <c r="AL193" s="17"/>
      <c r="AM193" s="17"/>
      <c r="AN193" s="17"/>
      <c r="AO193" s="17"/>
      <c r="AP193" s="17"/>
      <c r="AQ193" s="17"/>
      <c r="AY193" s="249"/>
    </row>
    <row r="194" spans="2:51" ht="15.95" hidden="1" customHeight="1" x14ac:dyDescent="0.25">
      <c r="B194" s="754">
        <v>90</v>
      </c>
      <c r="C194" s="17"/>
      <c r="D194" s="17"/>
      <c r="E194" s="17"/>
      <c r="F194" s="17"/>
      <c r="G194" s="17"/>
      <c r="H194" s="17"/>
      <c r="I194" s="17"/>
      <c r="J194" s="17"/>
      <c r="K194" s="17"/>
      <c r="L194" s="17"/>
      <c r="M194" s="17"/>
      <c r="N194" s="17"/>
      <c r="O194" s="17"/>
      <c r="P194" s="17"/>
      <c r="Q194" s="17"/>
      <c r="R194" s="17"/>
      <c r="S194" s="17"/>
      <c r="T194" s="17"/>
      <c r="U194" s="17"/>
      <c r="V194" s="17"/>
      <c r="W194" s="17"/>
      <c r="X194" s="17"/>
      <c r="Y194" s="17"/>
      <c r="Z194" s="17"/>
      <c r="AA194" s="17"/>
      <c r="AB194" s="17"/>
      <c r="AC194" s="17"/>
      <c r="AD194" s="17"/>
      <c r="AE194" s="17"/>
      <c r="AF194" s="17"/>
      <c r="AG194" s="17"/>
      <c r="AH194" s="17"/>
      <c r="AI194" s="17"/>
      <c r="AJ194" s="17"/>
      <c r="AK194" s="17"/>
      <c r="AL194" s="17"/>
      <c r="AM194" s="17"/>
      <c r="AN194" s="17"/>
      <c r="AO194" s="17"/>
      <c r="AP194" s="17"/>
      <c r="AQ194" s="17"/>
      <c r="AY194" s="249"/>
    </row>
    <row r="195" spans="2:51" ht="15.95" hidden="1" customHeight="1" x14ac:dyDescent="0.25">
      <c r="B195" s="754"/>
      <c r="C195" s="17"/>
      <c r="D195" s="17"/>
      <c r="E195" s="17"/>
      <c r="F195" s="17"/>
      <c r="G195" s="17"/>
      <c r="H195" s="17"/>
      <c r="I195" s="17"/>
      <c r="J195" s="17"/>
      <c r="K195" s="17"/>
      <c r="L195" s="17"/>
      <c r="M195" s="17"/>
      <c r="N195" s="17"/>
      <c r="O195" s="17"/>
      <c r="P195" s="17"/>
      <c r="Q195" s="17"/>
      <c r="R195" s="17"/>
      <c r="S195" s="17"/>
      <c r="T195" s="17"/>
      <c r="U195" s="17"/>
      <c r="V195" s="17"/>
      <c r="W195" s="17"/>
      <c r="X195" s="17"/>
      <c r="Y195" s="17"/>
      <c r="Z195" s="17"/>
      <c r="AA195" s="17"/>
      <c r="AB195" s="17"/>
      <c r="AC195" s="17"/>
      <c r="AD195" s="17"/>
      <c r="AE195" s="17"/>
      <c r="AF195" s="17"/>
      <c r="AG195" s="17"/>
      <c r="AH195" s="17"/>
      <c r="AI195" s="17"/>
      <c r="AJ195" s="17"/>
      <c r="AK195" s="17"/>
      <c r="AL195" s="17"/>
      <c r="AM195" s="17"/>
      <c r="AN195" s="17"/>
      <c r="AO195" s="17"/>
      <c r="AP195" s="17"/>
      <c r="AQ195" s="17"/>
      <c r="AY195" s="249"/>
    </row>
    <row r="196" spans="2:51" ht="15.95" hidden="1" customHeight="1" x14ac:dyDescent="0.25">
      <c r="B196" s="754">
        <v>91</v>
      </c>
      <c r="C196" s="17"/>
      <c r="D196" s="17"/>
      <c r="E196" s="17"/>
      <c r="F196" s="17"/>
      <c r="G196" s="17"/>
      <c r="H196" s="17"/>
      <c r="I196" s="17"/>
      <c r="J196" s="17"/>
      <c r="K196" s="17"/>
      <c r="L196" s="17"/>
      <c r="M196" s="17"/>
      <c r="N196" s="17"/>
      <c r="O196" s="17"/>
      <c r="P196" s="17"/>
      <c r="Q196" s="17"/>
      <c r="R196" s="17"/>
      <c r="S196" s="17"/>
      <c r="T196" s="17"/>
      <c r="U196" s="17"/>
      <c r="V196" s="17"/>
      <c r="W196" s="17"/>
      <c r="X196" s="17"/>
      <c r="Y196" s="17"/>
      <c r="Z196" s="17"/>
      <c r="AA196" s="17"/>
      <c r="AB196" s="17"/>
      <c r="AC196" s="17"/>
      <c r="AD196" s="17"/>
      <c r="AE196" s="17"/>
      <c r="AF196" s="17"/>
      <c r="AG196" s="17"/>
      <c r="AH196" s="17"/>
      <c r="AI196" s="17"/>
      <c r="AJ196" s="17"/>
      <c r="AK196" s="17"/>
      <c r="AL196" s="17"/>
      <c r="AM196" s="17"/>
      <c r="AN196" s="17"/>
      <c r="AO196" s="17"/>
      <c r="AP196" s="17"/>
      <c r="AQ196" s="17"/>
      <c r="AY196" s="249"/>
    </row>
    <row r="197" spans="2:51" ht="15.95" hidden="1" customHeight="1" x14ac:dyDescent="0.25">
      <c r="B197" s="754"/>
      <c r="C197" s="17"/>
      <c r="D197" s="17"/>
      <c r="E197" s="17"/>
      <c r="F197" s="17"/>
      <c r="G197" s="17"/>
      <c r="H197" s="17"/>
      <c r="I197" s="17"/>
      <c r="J197" s="17"/>
      <c r="K197" s="17"/>
      <c r="L197" s="17"/>
      <c r="M197" s="17"/>
      <c r="N197" s="17"/>
      <c r="O197" s="17"/>
      <c r="P197" s="17"/>
      <c r="Q197" s="17"/>
      <c r="R197" s="17"/>
      <c r="S197" s="17"/>
      <c r="T197" s="17"/>
      <c r="U197" s="17"/>
      <c r="V197" s="17"/>
      <c r="W197" s="17"/>
      <c r="X197" s="17"/>
      <c r="Y197" s="17"/>
      <c r="Z197" s="17"/>
      <c r="AA197" s="17"/>
      <c r="AB197" s="17"/>
      <c r="AC197" s="17"/>
      <c r="AD197" s="17"/>
      <c r="AE197" s="17"/>
      <c r="AF197" s="17"/>
      <c r="AG197" s="17"/>
      <c r="AH197" s="17"/>
      <c r="AI197" s="17"/>
      <c r="AJ197" s="17"/>
      <c r="AK197" s="17"/>
      <c r="AL197" s="17"/>
      <c r="AM197" s="17"/>
      <c r="AN197" s="17"/>
      <c r="AO197" s="17"/>
      <c r="AP197" s="17"/>
      <c r="AQ197" s="17"/>
      <c r="AY197" s="249"/>
    </row>
    <row r="198" spans="2:51" ht="15.95" hidden="1" customHeight="1" x14ac:dyDescent="0.25">
      <c r="B198" s="754">
        <v>92</v>
      </c>
      <c r="C198" s="17"/>
      <c r="D198" s="17"/>
      <c r="E198" s="17"/>
      <c r="F198" s="17"/>
      <c r="G198" s="17"/>
      <c r="H198" s="17"/>
      <c r="I198" s="17"/>
      <c r="J198" s="17"/>
      <c r="K198" s="17"/>
      <c r="L198" s="17"/>
      <c r="M198" s="17"/>
      <c r="N198" s="17"/>
      <c r="O198" s="17"/>
      <c r="P198" s="17"/>
      <c r="Q198" s="17"/>
      <c r="R198" s="17"/>
      <c r="S198" s="17"/>
      <c r="T198" s="17"/>
      <c r="U198" s="17"/>
      <c r="V198" s="17"/>
      <c r="W198" s="17"/>
      <c r="X198" s="17"/>
      <c r="Y198" s="17"/>
      <c r="Z198" s="17"/>
      <c r="AA198" s="17"/>
      <c r="AB198" s="17"/>
      <c r="AC198" s="17"/>
      <c r="AD198" s="17"/>
      <c r="AE198" s="17"/>
      <c r="AF198" s="17"/>
      <c r="AG198" s="17"/>
      <c r="AH198" s="17"/>
      <c r="AI198" s="17"/>
      <c r="AJ198" s="17"/>
      <c r="AK198" s="17"/>
      <c r="AL198" s="17"/>
      <c r="AM198" s="17"/>
      <c r="AN198" s="17"/>
      <c r="AO198" s="17"/>
      <c r="AP198" s="17"/>
      <c r="AQ198" s="17"/>
      <c r="AY198" s="249"/>
    </row>
    <row r="199" spans="2:51" ht="15.95" hidden="1" customHeight="1" x14ac:dyDescent="0.25">
      <c r="B199" s="754"/>
      <c r="C199" s="17"/>
      <c r="D199" s="17"/>
      <c r="E199" s="17"/>
      <c r="F199" s="17"/>
      <c r="G199" s="17"/>
      <c r="H199" s="17"/>
      <c r="I199" s="17"/>
      <c r="J199" s="17"/>
      <c r="K199" s="17"/>
      <c r="L199" s="17"/>
      <c r="M199" s="17"/>
      <c r="N199" s="17"/>
      <c r="O199" s="17"/>
      <c r="P199" s="17"/>
      <c r="Q199" s="17"/>
      <c r="R199" s="17"/>
      <c r="S199" s="17"/>
      <c r="T199" s="17"/>
      <c r="U199" s="17"/>
      <c r="V199" s="17"/>
      <c r="W199" s="17"/>
      <c r="X199" s="17"/>
      <c r="Y199" s="17"/>
      <c r="Z199" s="17"/>
      <c r="AA199" s="17"/>
      <c r="AB199" s="17"/>
      <c r="AC199" s="17"/>
      <c r="AD199" s="17"/>
      <c r="AE199" s="17"/>
      <c r="AF199" s="17"/>
      <c r="AG199" s="17"/>
      <c r="AH199" s="17"/>
      <c r="AI199" s="17"/>
      <c r="AJ199" s="17"/>
      <c r="AK199" s="17"/>
      <c r="AL199" s="17"/>
      <c r="AM199" s="17"/>
      <c r="AN199" s="17"/>
      <c r="AO199" s="17"/>
      <c r="AP199" s="17"/>
      <c r="AQ199" s="17"/>
      <c r="AY199" s="249"/>
    </row>
    <row r="200" spans="2:51" ht="15.95" customHeight="1" x14ac:dyDescent="0.25">
      <c r="B200" s="464" t="str">
        <f>FOOT1</f>
        <v>Ameren Missouri BizSavers program</v>
      </c>
      <c r="C200" s="464"/>
      <c r="D200" s="464"/>
      <c r="E200" s="464"/>
      <c r="F200" s="464"/>
      <c r="G200" s="464"/>
      <c r="H200" s="464"/>
      <c r="I200" s="464"/>
      <c r="J200" s="464"/>
      <c r="K200" s="464"/>
      <c r="L200" s="464"/>
      <c r="M200" s="537" t="str">
        <f>FOOTDISCLAIM</f>
        <v/>
      </c>
      <c r="N200" s="537"/>
      <c r="O200" s="537"/>
      <c r="P200" s="537"/>
      <c r="Q200" s="537"/>
      <c r="R200" s="537"/>
      <c r="S200" s="537"/>
      <c r="T200" s="537"/>
      <c r="U200" s="537"/>
      <c r="V200" s="537"/>
      <c r="W200" s="537"/>
      <c r="X200" s="537"/>
      <c r="Y200" s="537"/>
      <c r="Z200" s="537"/>
      <c r="AA200" s="537"/>
      <c r="AB200" s="537"/>
      <c r="AC200" s="537"/>
      <c r="AD200" s="537"/>
      <c r="AE200" s="537"/>
      <c r="AF200" s="537"/>
      <c r="AG200" s="537"/>
      <c r="AH200" s="464"/>
      <c r="AI200" s="464"/>
      <c r="AJ200" s="464"/>
      <c r="AK200" s="464"/>
      <c r="AL200" s="464"/>
      <c r="AM200" s="464"/>
      <c r="AN200" s="464"/>
      <c r="AO200" s="464"/>
      <c r="AP200" s="464"/>
      <c r="AQ200" s="464"/>
      <c r="AR200" s="465" t="str">
        <f>FOOT4</f>
        <v/>
      </c>
    </row>
    <row r="201" spans="2:51" ht="15.95" customHeight="1" x14ac:dyDescent="0.25">
      <c r="B201" s="464" t="str">
        <f>FOOT2</f>
        <v>Toll-Free 866-941-7299</v>
      </c>
      <c r="C201" s="464"/>
      <c r="D201" s="464"/>
      <c r="E201" s="464"/>
      <c r="F201" s="464"/>
      <c r="G201" s="464"/>
      <c r="H201" s="464"/>
      <c r="I201" s="464"/>
      <c r="J201" s="464"/>
      <c r="K201" s="464"/>
      <c r="L201" s="464"/>
      <c r="M201" s="537"/>
      <c r="N201" s="537"/>
      <c r="O201" s="537"/>
      <c r="P201" s="537"/>
      <c r="Q201" s="537"/>
      <c r="R201" s="537"/>
      <c r="S201" s="537"/>
      <c r="T201" s="537"/>
      <c r="U201" s="537"/>
      <c r="V201" s="537"/>
      <c r="W201" s="537"/>
      <c r="X201" s="537"/>
      <c r="Y201" s="537"/>
      <c r="Z201" s="537"/>
      <c r="AA201" s="537"/>
      <c r="AB201" s="537"/>
      <c r="AC201" s="537"/>
      <c r="AD201" s="537"/>
      <c r="AE201" s="537"/>
      <c r="AF201" s="537"/>
      <c r="AG201" s="537"/>
      <c r="AH201" s="464"/>
      <c r="AI201" s="464"/>
      <c r="AJ201" s="464"/>
      <c r="AK201" s="464"/>
      <c r="AL201" s="464"/>
      <c r="AM201" s="464"/>
      <c r="AN201" s="464"/>
      <c r="AO201" s="464"/>
      <c r="AP201" s="464"/>
      <c r="AQ201" s="464"/>
      <c r="AR201" s="465" t="str">
        <f>FOOT5</f>
        <v/>
      </c>
    </row>
    <row r="202" spans="2:51" ht="15.95" customHeight="1" x14ac:dyDescent="0.25">
      <c r="B202" s="466" t="str">
        <f>FOOT3</f>
        <v>BizSavers@ameren.com</v>
      </c>
      <c r="C202" s="464"/>
      <c r="D202" s="464"/>
      <c r="E202" s="464"/>
      <c r="F202" s="464"/>
      <c r="G202" s="464"/>
      <c r="H202" s="464"/>
      <c r="I202" s="464"/>
      <c r="J202" s="464"/>
      <c r="K202" s="464"/>
      <c r="L202" s="464"/>
      <c r="M202" s="467"/>
      <c r="N202" s="464"/>
      <c r="O202" s="464"/>
      <c r="P202" s="467"/>
      <c r="Q202" s="467"/>
      <c r="R202" s="467"/>
      <c r="S202" s="467"/>
      <c r="T202" s="467"/>
      <c r="U202" s="467"/>
      <c r="V202" s="467"/>
      <c r="W202" s="468" t="str">
        <f>VERSION</f>
        <v>EMS v2.0.0</v>
      </c>
      <c r="X202" s="467"/>
      <c r="Y202" s="467"/>
      <c r="Z202" s="467"/>
      <c r="AA202" s="467"/>
      <c r="AB202" s="467"/>
      <c r="AC202" s="467"/>
      <c r="AD202" s="467"/>
      <c r="AE202" s="464"/>
      <c r="AF202" s="464"/>
      <c r="AG202" s="464"/>
      <c r="AH202" s="464"/>
      <c r="AI202" s="464"/>
      <c r="AJ202" s="464"/>
      <c r="AK202" s="464"/>
      <c r="AL202" s="464"/>
      <c r="AM202" s="464"/>
      <c r="AN202" s="464"/>
      <c r="AO202" s="464"/>
      <c r="AP202" s="464"/>
      <c r="AQ202" s="464"/>
      <c r="AR202" s="465" t="str">
        <f>FOOT6</f>
        <v>Product of Lockheed Martin Energy</v>
      </c>
    </row>
    <row r="203" spans="2:51" ht="15" customHeight="1" x14ac:dyDescent="0.25"/>
  </sheetData>
  <sheetProtection algorithmName="SHA-512" hashValue="7gjVJLTTRLJKU/hRfQ0BttBQaaA7Y+V6bg9gI0tqEMLZO4z4FhBo2I763HezP/fLE0fqcBHFcT56ImI82g5ARQ==" saltValue="jiNIwu4J/bZoXoRb5M6TBQ==" spinCount="100000" sheet="1" objects="1" scenarios="1" selectLockedCells="1"/>
  <mergeCells count="851">
    <mergeCell ref="AU74:AU75"/>
    <mergeCell ref="AV74:AV75"/>
    <mergeCell ref="AW74:AW75"/>
    <mergeCell ref="AX74:AX75"/>
    <mergeCell ref="AY74:AY75"/>
    <mergeCell ref="AZ74:AZ75"/>
    <mergeCell ref="BA74:BA75"/>
    <mergeCell ref="BB74:BB75"/>
    <mergeCell ref="BC74:BC75"/>
    <mergeCell ref="AU72:AU73"/>
    <mergeCell ref="AV72:AV73"/>
    <mergeCell ref="AW72:AW73"/>
    <mergeCell ref="AX72:AX73"/>
    <mergeCell ref="AY72:AY73"/>
    <mergeCell ref="AZ72:AZ73"/>
    <mergeCell ref="BA72:BA73"/>
    <mergeCell ref="BB72:BB73"/>
    <mergeCell ref="BC72:BC73"/>
    <mergeCell ref="AU70:AU71"/>
    <mergeCell ref="AV70:AV71"/>
    <mergeCell ref="AW70:AW71"/>
    <mergeCell ref="AX70:AX71"/>
    <mergeCell ref="AY70:AY71"/>
    <mergeCell ref="AZ70:AZ71"/>
    <mergeCell ref="BA70:BA71"/>
    <mergeCell ref="BB70:BB71"/>
    <mergeCell ref="BC70:BC71"/>
    <mergeCell ref="AU68:AU69"/>
    <mergeCell ref="AV68:AV69"/>
    <mergeCell ref="AW68:AW69"/>
    <mergeCell ref="AX68:AX69"/>
    <mergeCell ref="AY68:AY69"/>
    <mergeCell ref="AZ68:AZ69"/>
    <mergeCell ref="BA68:BA69"/>
    <mergeCell ref="BB68:BB69"/>
    <mergeCell ref="BC68:BC69"/>
    <mergeCell ref="AU66:AU67"/>
    <mergeCell ref="AV66:AV67"/>
    <mergeCell ref="AW66:AW67"/>
    <mergeCell ref="AX66:AX67"/>
    <mergeCell ref="AY66:AY67"/>
    <mergeCell ref="AZ66:AZ67"/>
    <mergeCell ref="BA66:BA67"/>
    <mergeCell ref="BB66:BB67"/>
    <mergeCell ref="BC66:BC67"/>
    <mergeCell ref="AU64:AU65"/>
    <mergeCell ref="AV64:AV65"/>
    <mergeCell ref="AW64:AW65"/>
    <mergeCell ref="AX64:AX65"/>
    <mergeCell ref="AY64:AY65"/>
    <mergeCell ref="AZ64:AZ65"/>
    <mergeCell ref="BA64:BA65"/>
    <mergeCell ref="BB64:BB65"/>
    <mergeCell ref="BC64:BC65"/>
    <mergeCell ref="AU62:AU63"/>
    <mergeCell ref="AV62:AV63"/>
    <mergeCell ref="AW62:AW63"/>
    <mergeCell ref="AX62:AX63"/>
    <mergeCell ref="AY62:AY63"/>
    <mergeCell ref="AZ62:AZ63"/>
    <mergeCell ref="BA62:BA63"/>
    <mergeCell ref="BB62:BB63"/>
    <mergeCell ref="BC62:BC63"/>
    <mergeCell ref="AU60:AU61"/>
    <mergeCell ref="AV60:AV61"/>
    <mergeCell ref="AW60:AW61"/>
    <mergeCell ref="AX60:AX61"/>
    <mergeCell ref="AY60:AY61"/>
    <mergeCell ref="AZ60:AZ61"/>
    <mergeCell ref="BA60:BA61"/>
    <mergeCell ref="BB60:BB61"/>
    <mergeCell ref="BC60:BC61"/>
    <mergeCell ref="AU58:AU59"/>
    <mergeCell ref="AV58:AV59"/>
    <mergeCell ref="AW58:AW59"/>
    <mergeCell ref="AX58:AX59"/>
    <mergeCell ref="AY58:AY59"/>
    <mergeCell ref="AZ58:AZ59"/>
    <mergeCell ref="BA58:BA59"/>
    <mergeCell ref="BB58:BB59"/>
    <mergeCell ref="BC58:BC59"/>
    <mergeCell ref="AU56:AU57"/>
    <mergeCell ref="AV56:AV57"/>
    <mergeCell ref="AW56:AW57"/>
    <mergeCell ref="AX56:AX57"/>
    <mergeCell ref="AY56:AY57"/>
    <mergeCell ref="AZ56:AZ57"/>
    <mergeCell ref="BA56:BA57"/>
    <mergeCell ref="BB56:BB57"/>
    <mergeCell ref="BC56:BC57"/>
    <mergeCell ref="AU54:AU55"/>
    <mergeCell ref="AV54:AV55"/>
    <mergeCell ref="AW54:AW55"/>
    <mergeCell ref="AX54:AX55"/>
    <mergeCell ref="AY54:AY55"/>
    <mergeCell ref="AZ54:AZ55"/>
    <mergeCell ref="BA54:BA55"/>
    <mergeCell ref="BB54:BB55"/>
    <mergeCell ref="BC54:BC55"/>
    <mergeCell ref="AU52:AU53"/>
    <mergeCell ref="AV52:AV53"/>
    <mergeCell ref="AW52:AW53"/>
    <mergeCell ref="AX52:AX53"/>
    <mergeCell ref="AY52:AY53"/>
    <mergeCell ref="AZ52:AZ53"/>
    <mergeCell ref="BA52:BA53"/>
    <mergeCell ref="BB52:BB53"/>
    <mergeCell ref="BC52:BC53"/>
    <mergeCell ref="AU50:AU51"/>
    <mergeCell ref="AV50:AV51"/>
    <mergeCell ref="AW50:AW51"/>
    <mergeCell ref="AX50:AX51"/>
    <mergeCell ref="AY50:AY51"/>
    <mergeCell ref="AZ50:AZ51"/>
    <mergeCell ref="BA50:BA51"/>
    <mergeCell ref="BB50:BB51"/>
    <mergeCell ref="BC50:BC51"/>
    <mergeCell ref="AU48:AU49"/>
    <mergeCell ref="AV48:AV49"/>
    <mergeCell ref="AW48:AW49"/>
    <mergeCell ref="AX48:AX49"/>
    <mergeCell ref="AY48:AY49"/>
    <mergeCell ref="AZ48:AZ49"/>
    <mergeCell ref="BA48:BA49"/>
    <mergeCell ref="BB48:BB49"/>
    <mergeCell ref="BC48:BC49"/>
    <mergeCell ref="AU46:AU47"/>
    <mergeCell ref="AV46:AV47"/>
    <mergeCell ref="AW46:AW47"/>
    <mergeCell ref="AX46:AX47"/>
    <mergeCell ref="AY46:AY47"/>
    <mergeCell ref="AZ46:AZ47"/>
    <mergeCell ref="BA46:BA47"/>
    <mergeCell ref="BB46:BB47"/>
    <mergeCell ref="BC46:BC47"/>
    <mergeCell ref="AK64:AM65"/>
    <mergeCell ref="AK66:AM67"/>
    <mergeCell ref="AK68:AM69"/>
    <mergeCell ref="AK70:AM71"/>
    <mergeCell ref="AK72:AM73"/>
    <mergeCell ref="AK74:AM75"/>
    <mergeCell ref="AN46:AQ47"/>
    <mergeCell ref="AN48:AQ49"/>
    <mergeCell ref="AN50:AQ51"/>
    <mergeCell ref="AN52:AQ53"/>
    <mergeCell ref="AN54:AQ55"/>
    <mergeCell ref="AN56:AQ57"/>
    <mergeCell ref="AN58:AQ59"/>
    <mergeCell ref="AN60:AQ61"/>
    <mergeCell ref="AN62:AQ63"/>
    <mergeCell ref="AN64:AQ65"/>
    <mergeCell ref="AN66:AQ67"/>
    <mergeCell ref="AN68:AQ69"/>
    <mergeCell ref="AN70:AQ71"/>
    <mergeCell ref="AN72:AQ73"/>
    <mergeCell ref="AN74:AQ75"/>
    <mergeCell ref="AK46:AM47"/>
    <mergeCell ref="AK48:AM49"/>
    <mergeCell ref="AK50:AM51"/>
    <mergeCell ref="AK52:AM53"/>
    <mergeCell ref="AK54:AM55"/>
    <mergeCell ref="AK56:AM57"/>
    <mergeCell ref="AK58:AM59"/>
    <mergeCell ref="AK60:AM61"/>
    <mergeCell ref="AK62:AM63"/>
    <mergeCell ref="AC70:AD71"/>
    <mergeCell ref="AE70:AF71"/>
    <mergeCell ref="AG70:AH71"/>
    <mergeCell ref="AI70:AJ71"/>
    <mergeCell ref="AC58:AD59"/>
    <mergeCell ref="AE58:AF59"/>
    <mergeCell ref="AG58:AH59"/>
    <mergeCell ref="AI58:AJ59"/>
    <mergeCell ref="AC60:AD61"/>
    <mergeCell ref="AE60:AF61"/>
    <mergeCell ref="AG60:AH61"/>
    <mergeCell ref="AI60:AJ61"/>
    <mergeCell ref="AC62:AD63"/>
    <mergeCell ref="AE62:AF63"/>
    <mergeCell ref="AG62:AH63"/>
    <mergeCell ref="AI62:AJ63"/>
    <mergeCell ref="AC52:AD53"/>
    <mergeCell ref="AE52:AF53"/>
    <mergeCell ref="AC72:AD73"/>
    <mergeCell ref="AE72:AF73"/>
    <mergeCell ref="AG72:AH73"/>
    <mergeCell ref="AI72:AJ73"/>
    <mergeCell ref="AC74:AD75"/>
    <mergeCell ref="AE74:AF75"/>
    <mergeCell ref="AG74:AH75"/>
    <mergeCell ref="AI74:AJ75"/>
    <mergeCell ref="AC64:AD65"/>
    <mergeCell ref="AE64:AF65"/>
    <mergeCell ref="AG64:AH65"/>
    <mergeCell ref="AI64:AJ65"/>
    <mergeCell ref="AC66:AD67"/>
    <mergeCell ref="AE66:AF67"/>
    <mergeCell ref="AG66:AH67"/>
    <mergeCell ref="AI66:AJ67"/>
    <mergeCell ref="AC68:AD69"/>
    <mergeCell ref="AE68:AF69"/>
    <mergeCell ref="AG68:AH69"/>
    <mergeCell ref="AI68:AJ69"/>
    <mergeCell ref="AG52:AH53"/>
    <mergeCell ref="AI52:AJ53"/>
    <mergeCell ref="AC54:AD55"/>
    <mergeCell ref="AE54:AF55"/>
    <mergeCell ref="AG54:AH55"/>
    <mergeCell ref="AI54:AJ55"/>
    <mergeCell ref="AC56:AD57"/>
    <mergeCell ref="AE56:AF57"/>
    <mergeCell ref="AG56:AH57"/>
    <mergeCell ref="AI56:AJ57"/>
    <mergeCell ref="AC46:AD47"/>
    <mergeCell ref="AE46:AF47"/>
    <mergeCell ref="AG46:AH47"/>
    <mergeCell ref="AI46:AJ47"/>
    <mergeCell ref="AC48:AD49"/>
    <mergeCell ref="AE48:AF49"/>
    <mergeCell ref="AG48:AH49"/>
    <mergeCell ref="AI48:AJ49"/>
    <mergeCell ref="AC50:AD51"/>
    <mergeCell ref="AE50:AF51"/>
    <mergeCell ref="AG50:AH51"/>
    <mergeCell ref="AI50:AJ51"/>
    <mergeCell ref="V64:Y65"/>
    <mergeCell ref="V66:Y67"/>
    <mergeCell ref="V68:Y69"/>
    <mergeCell ref="V70:Y71"/>
    <mergeCell ref="V72:Y73"/>
    <mergeCell ref="V74:Y75"/>
    <mergeCell ref="Z46:AB47"/>
    <mergeCell ref="Z48:AB49"/>
    <mergeCell ref="Z50:AB51"/>
    <mergeCell ref="Z52:AB53"/>
    <mergeCell ref="Z54:AB55"/>
    <mergeCell ref="Z56:AB57"/>
    <mergeCell ref="Z58:AB59"/>
    <mergeCell ref="Z60:AB61"/>
    <mergeCell ref="Z62:AB63"/>
    <mergeCell ref="Z64:AB65"/>
    <mergeCell ref="Z66:AB67"/>
    <mergeCell ref="Z68:AB69"/>
    <mergeCell ref="Z70:AB71"/>
    <mergeCell ref="Z72:AB73"/>
    <mergeCell ref="Z74:AB75"/>
    <mergeCell ref="V46:Y47"/>
    <mergeCell ref="V48:Y49"/>
    <mergeCell ref="V50:Y51"/>
    <mergeCell ref="V52:Y53"/>
    <mergeCell ref="V54:Y55"/>
    <mergeCell ref="V56:Y57"/>
    <mergeCell ref="V58:Y59"/>
    <mergeCell ref="V60:Y61"/>
    <mergeCell ref="V62:Y63"/>
    <mergeCell ref="P70:Q71"/>
    <mergeCell ref="R70:S71"/>
    <mergeCell ref="T70:U71"/>
    <mergeCell ref="P58:Q59"/>
    <mergeCell ref="R58:S59"/>
    <mergeCell ref="T58:U59"/>
    <mergeCell ref="P60:Q61"/>
    <mergeCell ref="R60:S61"/>
    <mergeCell ref="T60:U61"/>
    <mergeCell ref="P62:Q63"/>
    <mergeCell ref="R62:S63"/>
    <mergeCell ref="T62:U63"/>
    <mergeCell ref="P52:Q53"/>
    <mergeCell ref="R52:S53"/>
    <mergeCell ref="T52:U53"/>
    <mergeCell ref="P54:Q55"/>
    <mergeCell ref="R54:S55"/>
    <mergeCell ref="T54:U55"/>
    <mergeCell ref="P72:Q73"/>
    <mergeCell ref="R72:S73"/>
    <mergeCell ref="T72:U73"/>
    <mergeCell ref="P74:Q75"/>
    <mergeCell ref="R74:S75"/>
    <mergeCell ref="T74:U75"/>
    <mergeCell ref="P64:Q65"/>
    <mergeCell ref="R64:S65"/>
    <mergeCell ref="T64:U65"/>
    <mergeCell ref="P66:Q67"/>
    <mergeCell ref="R66:S67"/>
    <mergeCell ref="T66:U67"/>
    <mergeCell ref="P68:Q69"/>
    <mergeCell ref="R68:S69"/>
    <mergeCell ref="T68:U69"/>
    <mergeCell ref="P56:Q57"/>
    <mergeCell ref="R56:S57"/>
    <mergeCell ref="T56:U57"/>
    <mergeCell ref="P46:Q47"/>
    <mergeCell ref="R46:S47"/>
    <mergeCell ref="T46:U47"/>
    <mergeCell ref="P48:Q49"/>
    <mergeCell ref="R48:S49"/>
    <mergeCell ref="T48:U49"/>
    <mergeCell ref="P50:Q51"/>
    <mergeCell ref="R50:S51"/>
    <mergeCell ref="T50:U51"/>
    <mergeCell ref="I70:L71"/>
    <mergeCell ref="I72:L73"/>
    <mergeCell ref="I74:L75"/>
    <mergeCell ref="M46:O47"/>
    <mergeCell ref="M48:O49"/>
    <mergeCell ref="M50:O51"/>
    <mergeCell ref="M52:O53"/>
    <mergeCell ref="M54:O55"/>
    <mergeCell ref="M56:O57"/>
    <mergeCell ref="M58:O59"/>
    <mergeCell ref="M60:O61"/>
    <mergeCell ref="M62:O63"/>
    <mergeCell ref="M64:O65"/>
    <mergeCell ref="M66:O67"/>
    <mergeCell ref="M68:O69"/>
    <mergeCell ref="M70:O71"/>
    <mergeCell ref="M72:O73"/>
    <mergeCell ref="M74:O75"/>
    <mergeCell ref="I46:L47"/>
    <mergeCell ref="I48:L49"/>
    <mergeCell ref="I50:L51"/>
    <mergeCell ref="I52:L53"/>
    <mergeCell ref="I54:L55"/>
    <mergeCell ref="I56:L57"/>
    <mergeCell ref="I58:L59"/>
    <mergeCell ref="I60:L61"/>
    <mergeCell ref="I62:L63"/>
    <mergeCell ref="C64:E65"/>
    <mergeCell ref="C66:E67"/>
    <mergeCell ref="C68:E69"/>
    <mergeCell ref="C58:E59"/>
    <mergeCell ref="C60:E61"/>
    <mergeCell ref="C62:E63"/>
    <mergeCell ref="I64:L65"/>
    <mergeCell ref="I66:L67"/>
    <mergeCell ref="I68:L69"/>
    <mergeCell ref="C70:E71"/>
    <mergeCell ref="C72:E73"/>
    <mergeCell ref="C74:E75"/>
    <mergeCell ref="F46:H47"/>
    <mergeCell ref="F48:H49"/>
    <mergeCell ref="F50:H51"/>
    <mergeCell ref="F52:H53"/>
    <mergeCell ref="F54:H55"/>
    <mergeCell ref="F56:H57"/>
    <mergeCell ref="F58:H59"/>
    <mergeCell ref="F60:H61"/>
    <mergeCell ref="F62:H63"/>
    <mergeCell ref="F64:H65"/>
    <mergeCell ref="F66:H67"/>
    <mergeCell ref="F68:H69"/>
    <mergeCell ref="F70:H71"/>
    <mergeCell ref="F72:H73"/>
    <mergeCell ref="F74:H75"/>
    <mergeCell ref="C46:E47"/>
    <mergeCell ref="C48:E49"/>
    <mergeCell ref="C50:E51"/>
    <mergeCell ref="C52:E53"/>
    <mergeCell ref="C54:E55"/>
    <mergeCell ref="C56:E57"/>
    <mergeCell ref="BB34:BB35"/>
    <mergeCell ref="BC34:BC35"/>
    <mergeCell ref="BB36:BB37"/>
    <mergeCell ref="BB38:BB39"/>
    <mergeCell ref="BB40:BB41"/>
    <mergeCell ref="BB42:BB43"/>
    <mergeCell ref="BB44:BB45"/>
    <mergeCell ref="BB24:BB25"/>
    <mergeCell ref="BC24:BC25"/>
    <mergeCell ref="BB26:BB27"/>
    <mergeCell ref="BC26:BC27"/>
    <mergeCell ref="BB28:BB29"/>
    <mergeCell ref="BC28:BC29"/>
    <mergeCell ref="BB30:BB31"/>
    <mergeCell ref="BC30:BC31"/>
    <mergeCell ref="BB32:BB33"/>
    <mergeCell ref="BC32:BC33"/>
    <mergeCell ref="BC36:BC37"/>
    <mergeCell ref="BC38:BC39"/>
    <mergeCell ref="BC40:BC41"/>
    <mergeCell ref="BC42:BC43"/>
    <mergeCell ref="BC44:BC45"/>
    <mergeCell ref="BB14:BB15"/>
    <mergeCell ref="BC14:BC15"/>
    <mergeCell ref="BB16:BB17"/>
    <mergeCell ref="BC16:BC17"/>
    <mergeCell ref="BB18:BB19"/>
    <mergeCell ref="BC18:BC19"/>
    <mergeCell ref="BB20:BB21"/>
    <mergeCell ref="BC20:BC21"/>
    <mergeCell ref="BB22:BB23"/>
    <mergeCell ref="BC22:BC23"/>
    <mergeCell ref="AQ1:AR1"/>
    <mergeCell ref="AQ2:AR3"/>
    <mergeCell ref="AD12:AG12"/>
    <mergeCell ref="R9:AC10"/>
    <mergeCell ref="B16:B17"/>
    <mergeCell ref="R11:U11"/>
    <mergeCell ref="V11:Y11"/>
    <mergeCell ref="Z11:AC11"/>
    <mergeCell ref="C14:E15"/>
    <mergeCell ref="C16:E17"/>
    <mergeCell ref="P16:Q17"/>
    <mergeCell ref="F14:H15"/>
    <mergeCell ref="I14:L15"/>
    <mergeCell ref="M14:O15"/>
    <mergeCell ref="R14:S15"/>
    <mergeCell ref="T14:U15"/>
    <mergeCell ref="V14:Y15"/>
    <mergeCell ref="Z14:AB15"/>
    <mergeCell ref="AC14:AD15"/>
    <mergeCell ref="R12:U13"/>
    <mergeCell ref="V12:Y13"/>
    <mergeCell ref="Z12:AC13"/>
    <mergeCell ref="AH1:AK1"/>
    <mergeCell ref="AL1:AP1"/>
    <mergeCell ref="B40:B41"/>
    <mergeCell ref="B18:B19"/>
    <mergeCell ref="B20:B21"/>
    <mergeCell ref="B22:B23"/>
    <mergeCell ref="B24:B25"/>
    <mergeCell ref="B26:B27"/>
    <mergeCell ref="B28:B29"/>
    <mergeCell ref="B30:B31"/>
    <mergeCell ref="B32:B33"/>
    <mergeCell ref="B34:B35"/>
    <mergeCell ref="B36:B37"/>
    <mergeCell ref="B38:B39"/>
    <mergeCell ref="F18:H19"/>
    <mergeCell ref="C28:E29"/>
    <mergeCell ref="C30:E31"/>
    <mergeCell ref="C32:E33"/>
    <mergeCell ref="C34:E35"/>
    <mergeCell ref="C18:E19"/>
    <mergeCell ref="C20:E21"/>
    <mergeCell ref="C22:E23"/>
    <mergeCell ref="C24:E25"/>
    <mergeCell ref="F34:H35"/>
    <mergeCell ref="C26:E27"/>
    <mergeCell ref="F30:H31"/>
    <mergeCell ref="F32:H33"/>
    <mergeCell ref="B64:B65"/>
    <mergeCell ref="B42:B43"/>
    <mergeCell ref="B44:B45"/>
    <mergeCell ref="B46:B47"/>
    <mergeCell ref="B48:B49"/>
    <mergeCell ref="B50:B51"/>
    <mergeCell ref="B52:B53"/>
    <mergeCell ref="B54:B55"/>
    <mergeCell ref="B56:B57"/>
    <mergeCell ref="B58:B59"/>
    <mergeCell ref="B60:B61"/>
    <mergeCell ref="B62:B63"/>
    <mergeCell ref="B88:B89"/>
    <mergeCell ref="B66:B67"/>
    <mergeCell ref="B68:B69"/>
    <mergeCell ref="B70:B71"/>
    <mergeCell ref="B72:B73"/>
    <mergeCell ref="B74:B75"/>
    <mergeCell ref="B76:B77"/>
    <mergeCell ref="B78:B79"/>
    <mergeCell ref="B80:B81"/>
    <mergeCell ref="B82:B83"/>
    <mergeCell ref="B84:B85"/>
    <mergeCell ref="B86:B87"/>
    <mergeCell ref="B112:B113"/>
    <mergeCell ref="B90:B91"/>
    <mergeCell ref="B92:B93"/>
    <mergeCell ref="B94:B95"/>
    <mergeCell ref="B96:B97"/>
    <mergeCell ref="B98:B99"/>
    <mergeCell ref="B100:B101"/>
    <mergeCell ref="B102:B103"/>
    <mergeCell ref="B104:B105"/>
    <mergeCell ref="B106:B107"/>
    <mergeCell ref="B108:B109"/>
    <mergeCell ref="B110:B111"/>
    <mergeCell ref="B136:B137"/>
    <mergeCell ref="B114:B115"/>
    <mergeCell ref="B116:B117"/>
    <mergeCell ref="B118:B119"/>
    <mergeCell ref="B120:B121"/>
    <mergeCell ref="B122:B123"/>
    <mergeCell ref="B124:B125"/>
    <mergeCell ref="B126:B127"/>
    <mergeCell ref="B128:B129"/>
    <mergeCell ref="B130:B131"/>
    <mergeCell ref="B132:B133"/>
    <mergeCell ref="B134:B135"/>
    <mergeCell ref="B180:B181"/>
    <mergeCell ref="B182:B183"/>
    <mergeCell ref="B160:B161"/>
    <mergeCell ref="B138:B139"/>
    <mergeCell ref="B140:B141"/>
    <mergeCell ref="B142:B143"/>
    <mergeCell ref="B144:B145"/>
    <mergeCell ref="B146:B147"/>
    <mergeCell ref="B148:B149"/>
    <mergeCell ref="B150:B151"/>
    <mergeCell ref="B152:B153"/>
    <mergeCell ref="B154:B155"/>
    <mergeCell ref="B156:B157"/>
    <mergeCell ref="B158:B159"/>
    <mergeCell ref="B162:B163"/>
    <mergeCell ref="B164:B165"/>
    <mergeCell ref="B166:B167"/>
    <mergeCell ref="B168:B169"/>
    <mergeCell ref="B170:B171"/>
    <mergeCell ref="B172:B173"/>
    <mergeCell ref="B174:B175"/>
    <mergeCell ref="B176:B177"/>
    <mergeCell ref="B178:B179"/>
    <mergeCell ref="M200:AG201"/>
    <mergeCell ref="B198:B199"/>
    <mergeCell ref="B186:B187"/>
    <mergeCell ref="B188:B189"/>
    <mergeCell ref="B190:B191"/>
    <mergeCell ref="B192:B193"/>
    <mergeCell ref="B194:B195"/>
    <mergeCell ref="B196:B197"/>
    <mergeCell ref="B184:B185"/>
    <mergeCell ref="AU20:AU21"/>
    <mergeCell ref="AV20:AV21"/>
    <mergeCell ref="AW20:AW21"/>
    <mergeCell ref="AX20:AX21"/>
    <mergeCell ref="AY20:AY21"/>
    <mergeCell ref="AU14:AU15"/>
    <mergeCell ref="AV14:AV15"/>
    <mergeCell ref="AW14:AW15"/>
    <mergeCell ref="AX14:AX15"/>
    <mergeCell ref="AY14:AY15"/>
    <mergeCell ref="AU16:AU17"/>
    <mergeCell ref="AV16:AV17"/>
    <mergeCell ref="AW16:AW17"/>
    <mergeCell ref="AX16:AX17"/>
    <mergeCell ref="AY16:AY17"/>
    <mergeCell ref="AU18:AU19"/>
    <mergeCell ref="AV18:AV19"/>
    <mergeCell ref="AW18:AW19"/>
    <mergeCell ref="AX18:AX19"/>
    <mergeCell ref="AY18:AY19"/>
    <mergeCell ref="AX28:AX29"/>
    <mergeCell ref="AY28:AY29"/>
    <mergeCell ref="AU22:AU23"/>
    <mergeCell ref="AV22:AV23"/>
    <mergeCell ref="AW22:AW23"/>
    <mergeCell ref="AX22:AX23"/>
    <mergeCell ref="AY22:AY23"/>
    <mergeCell ref="AU24:AU25"/>
    <mergeCell ref="AV24:AV25"/>
    <mergeCell ref="AW24:AW25"/>
    <mergeCell ref="AX24:AX25"/>
    <mergeCell ref="AY24:AY25"/>
    <mergeCell ref="AN34:AQ35"/>
    <mergeCell ref="AX30:AX31"/>
    <mergeCell ref="AY30:AY31"/>
    <mergeCell ref="AU32:AU33"/>
    <mergeCell ref="AC30:AD31"/>
    <mergeCell ref="AV32:AV33"/>
    <mergeCell ref="AW32:AW33"/>
    <mergeCell ref="AX32:AX33"/>
    <mergeCell ref="AY32:AY33"/>
    <mergeCell ref="AI26:AJ27"/>
    <mergeCell ref="AK26:AM27"/>
    <mergeCell ref="AN26:AQ27"/>
    <mergeCell ref="P18:Q19"/>
    <mergeCell ref="P20:Q21"/>
    <mergeCell ref="P22:Q23"/>
    <mergeCell ref="P24:Q25"/>
    <mergeCell ref="P26:Q27"/>
    <mergeCell ref="R22:S23"/>
    <mergeCell ref="T22:U23"/>
    <mergeCell ref="V22:Y23"/>
    <mergeCell ref="Z22:AB23"/>
    <mergeCell ref="AC22:AD23"/>
    <mergeCell ref="AE22:AF23"/>
    <mergeCell ref="V26:Y27"/>
    <mergeCell ref="Z26:AB27"/>
    <mergeCell ref="AC26:AD27"/>
    <mergeCell ref="AE26:AF27"/>
    <mergeCell ref="AG18:AH19"/>
    <mergeCell ref="AI18:AJ19"/>
    <mergeCell ref="AK18:AM19"/>
    <mergeCell ref="AN18:AQ19"/>
    <mergeCell ref="AE18:AF19"/>
    <mergeCell ref="BA14:BA15"/>
    <mergeCell ref="F16:H17"/>
    <mergeCell ref="I16:L17"/>
    <mergeCell ref="M16:O17"/>
    <mergeCell ref="R16:S17"/>
    <mergeCell ref="T16:U17"/>
    <mergeCell ref="V16:Y17"/>
    <mergeCell ref="Z16:AB17"/>
    <mergeCell ref="AC16:AD17"/>
    <mergeCell ref="AE16:AF17"/>
    <mergeCell ref="AG16:AH17"/>
    <mergeCell ref="AI16:AJ17"/>
    <mergeCell ref="AK16:AM17"/>
    <mergeCell ref="AN16:AQ17"/>
    <mergeCell ref="AZ16:AZ17"/>
    <mergeCell ref="BA16:BA17"/>
    <mergeCell ref="AK14:AM15"/>
    <mergeCell ref="AN14:AQ15"/>
    <mergeCell ref="P14:Q15"/>
    <mergeCell ref="AE14:AF15"/>
    <mergeCell ref="AG14:AH15"/>
    <mergeCell ref="AI14:AJ15"/>
    <mergeCell ref="AZ14:AZ15"/>
    <mergeCell ref="AZ18:AZ19"/>
    <mergeCell ref="BA18:BA19"/>
    <mergeCell ref="F20:H21"/>
    <mergeCell ref="I20:L21"/>
    <mergeCell ref="M20:O21"/>
    <mergeCell ref="R20:S21"/>
    <mergeCell ref="T20:U21"/>
    <mergeCell ref="V20:Y21"/>
    <mergeCell ref="Z20:AB21"/>
    <mergeCell ref="AC20:AD21"/>
    <mergeCell ref="AE20:AF21"/>
    <mergeCell ref="AG20:AH21"/>
    <mergeCell ref="AI20:AJ21"/>
    <mergeCell ref="AK20:AM21"/>
    <mergeCell ref="AN20:AQ21"/>
    <mergeCell ref="AZ20:AZ21"/>
    <mergeCell ref="BA20:BA21"/>
    <mergeCell ref="I18:L19"/>
    <mergeCell ref="M18:O19"/>
    <mergeCell ref="R18:S19"/>
    <mergeCell ref="T18:U19"/>
    <mergeCell ref="V18:Y19"/>
    <mergeCell ref="Z18:AB19"/>
    <mergeCell ref="AC18:AD19"/>
    <mergeCell ref="AZ22:AZ23"/>
    <mergeCell ref="BA22:BA23"/>
    <mergeCell ref="F24:H25"/>
    <mergeCell ref="I24:L25"/>
    <mergeCell ref="M24:O25"/>
    <mergeCell ref="R24:S25"/>
    <mergeCell ref="T24:U25"/>
    <mergeCell ref="V24:Y25"/>
    <mergeCell ref="Z24:AB25"/>
    <mergeCell ref="AC24:AD25"/>
    <mergeCell ref="AE24:AF25"/>
    <mergeCell ref="AG24:AH25"/>
    <mergeCell ref="AI24:AJ25"/>
    <mergeCell ref="AK24:AM25"/>
    <mergeCell ref="AN24:AQ25"/>
    <mergeCell ref="AZ24:AZ25"/>
    <mergeCell ref="BA24:BA25"/>
    <mergeCell ref="F22:H23"/>
    <mergeCell ref="I22:L23"/>
    <mergeCell ref="M22:O23"/>
    <mergeCell ref="AG22:AH23"/>
    <mergeCell ref="AI22:AJ23"/>
    <mergeCell ref="AK22:AM23"/>
    <mergeCell ref="AN22:AQ23"/>
    <mergeCell ref="BA26:BA27"/>
    <mergeCell ref="F28:H29"/>
    <mergeCell ref="I28:L29"/>
    <mergeCell ref="M28:O29"/>
    <mergeCell ref="R28:S29"/>
    <mergeCell ref="T28:U29"/>
    <mergeCell ref="V28:Y29"/>
    <mergeCell ref="Z28:AB29"/>
    <mergeCell ref="AC28:AD29"/>
    <mergeCell ref="AE28:AF29"/>
    <mergeCell ref="AG28:AH29"/>
    <mergeCell ref="AI28:AJ29"/>
    <mergeCell ref="AK28:AM29"/>
    <mergeCell ref="AN28:AQ29"/>
    <mergeCell ref="AZ28:AZ29"/>
    <mergeCell ref="BA28:BA29"/>
    <mergeCell ref="F26:H27"/>
    <mergeCell ref="I26:L27"/>
    <mergeCell ref="M26:O27"/>
    <mergeCell ref="R26:S27"/>
    <mergeCell ref="T26:U27"/>
    <mergeCell ref="P28:Q29"/>
    <mergeCell ref="AU26:AU27"/>
    <mergeCell ref="AV26:AV27"/>
    <mergeCell ref="I30:L31"/>
    <mergeCell ref="M30:O31"/>
    <mergeCell ref="R30:S31"/>
    <mergeCell ref="T30:U31"/>
    <mergeCell ref="V30:Y31"/>
    <mergeCell ref="Z30:AB31"/>
    <mergeCell ref="AE30:AF31"/>
    <mergeCell ref="AZ26:AZ27"/>
    <mergeCell ref="AZ30:AZ31"/>
    <mergeCell ref="P30:Q31"/>
    <mergeCell ref="AU30:AU31"/>
    <mergeCell ref="AV30:AV31"/>
    <mergeCell ref="AW30:AW31"/>
    <mergeCell ref="AG30:AH31"/>
    <mergeCell ref="AI30:AJ31"/>
    <mergeCell ref="AK30:AM31"/>
    <mergeCell ref="AN30:AQ31"/>
    <mergeCell ref="AW26:AW27"/>
    <mergeCell ref="AX26:AX27"/>
    <mergeCell ref="AY26:AY27"/>
    <mergeCell ref="AU28:AU29"/>
    <mergeCell ref="AV28:AV29"/>
    <mergeCell ref="AW28:AW29"/>
    <mergeCell ref="AG26:AH27"/>
    <mergeCell ref="I32:L33"/>
    <mergeCell ref="M32:O33"/>
    <mergeCell ref="R32:S33"/>
    <mergeCell ref="T32:U33"/>
    <mergeCell ref="V32:Y33"/>
    <mergeCell ref="Z32:AB33"/>
    <mergeCell ref="AC32:AD33"/>
    <mergeCell ref="AE32:AF33"/>
    <mergeCell ref="P32:Q33"/>
    <mergeCell ref="M34:O35"/>
    <mergeCell ref="R34:S35"/>
    <mergeCell ref="T34:U35"/>
    <mergeCell ref="V34:Y35"/>
    <mergeCell ref="Z34:AB35"/>
    <mergeCell ref="AC34:AD35"/>
    <mergeCell ref="AE34:AF35"/>
    <mergeCell ref="AZ34:AZ35"/>
    <mergeCell ref="BA30:BA31"/>
    <mergeCell ref="AG32:AH33"/>
    <mergeCell ref="AI32:AJ33"/>
    <mergeCell ref="AK32:AM33"/>
    <mergeCell ref="AN32:AQ33"/>
    <mergeCell ref="AZ32:AZ33"/>
    <mergeCell ref="BA32:BA33"/>
    <mergeCell ref="AX34:AX35"/>
    <mergeCell ref="AY34:AY35"/>
    <mergeCell ref="P34:Q35"/>
    <mergeCell ref="AU34:AU35"/>
    <mergeCell ref="AV34:AV35"/>
    <mergeCell ref="AW34:AW35"/>
    <mergeCell ref="AG34:AH35"/>
    <mergeCell ref="AI34:AJ35"/>
    <mergeCell ref="AK34:AM35"/>
    <mergeCell ref="BA34:BA35"/>
    <mergeCell ref="C36:E37"/>
    <mergeCell ref="F36:H37"/>
    <mergeCell ref="I36:L37"/>
    <mergeCell ref="M36:O37"/>
    <mergeCell ref="P36:Q37"/>
    <mergeCell ref="R36:S37"/>
    <mergeCell ref="T36:U37"/>
    <mergeCell ref="V36:Y37"/>
    <mergeCell ref="Z36:AB37"/>
    <mergeCell ref="AC36:AD37"/>
    <mergeCell ref="AE36:AF37"/>
    <mergeCell ref="AG36:AH37"/>
    <mergeCell ref="AI36:AJ37"/>
    <mergeCell ref="AK36:AM37"/>
    <mergeCell ref="AN36:AQ37"/>
    <mergeCell ref="AU36:AU37"/>
    <mergeCell ref="AV36:AV37"/>
    <mergeCell ref="AW36:AW37"/>
    <mergeCell ref="AX36:AX37"/>
    <mergeCell ref="AY36:AY37"/>
    <mergeCell ref="AZ36:AZ37"/>
    <mergeCell ref="BA36:BA37"/>
    <mergeCell ref="I34:L35"/>
    <mergeCell ref="C38:E39"/>
    <mergeCell ref="F38:H39"/>
    <mergeCell ref="I38:L39"/>
    <mergeCell ref="M38:O39"/>
    <mergeCell ref="P38:Q39"/>
    <mergeCell ref="R38:S39"/>
    <mergeCell ref="T38:U39"/>
    <mergeCell ref="V38:Y39"/>
    <mergeCell ref="Z38:AB39"/>
    <mergeCell ref="AC38:AD39"/>
    <mergeCell ref="AE38:AF39"/>
    <mergeCell ref="AG38:AH39"/>
    <mergeCell ref="AI38:AJ39"/>
    <mergeCell ref="AK38:AM39"/>
    <mergeCell ref="AN38:AQ39"/>
    <mergeCell ref="AU38:AU39"/>
    <mergeCell ref="AV38:AV39"/>
    <mergeCell ref="AW38:AW39"/>
    <mergeCell ref="AC40:AD41"/>
    <mergeCell ref="AE40:AF41"/>
    <mergeCell ref="AG40:AH41"/>
    <mergeCell ref="AI40:AJ41"/>
    <mergeCell ref="AK40:AM41"/>
    <mergeCell ref="AN40:AQ41"/>
    <mergeCell ref="AU40:AU41"/>
    <mergeCell ref="AV40:AV41"/>
    <mergeCell ref="AW40:AW41"/>
    <mergeCell ref="C40:E41"/>
    <mergeCell ref="F40:H41"/>
    <mergeCell ref="I40:L41"/>
    <mergeCell ref="M40:O41"/>
    <mergeCell ref="P40:Q41"/>
    <mergeCell ref="R40:S41"/>
    <mergeCell ref="T40:U41"/>
    <mergeCell ref="V40:Y41"/>
    <mergeCell ref="Z40:AB41"/>
    <mergeCell ref="AV42:AV43"/>
    <mergeCell ref="AW42:AW43"/>
    <mergeCell ref="AX42:AX43"/>
    <mergeCell ref="AY42:AY43"/>
    <mergeCell ref="AZ42:AZ43"/>
    <mergeCell ref="BA42:BA43"/>
    <mergeCell ref="AX38:AX39"/>
    <mergeCell ref="AY38:AY39"/>
    <mergeCell ref="AZ38:AZ39"/>
    <mergeCell ref="BA38:BA39"/>
    <mergeCell ref="AX40:AX41"/>
    <mergeCell ref="AY40:AY41"/>
    <mergeCell ref="C42:E43"/>
    <mergeCell ref="F42:H43"/>
    <mergeCell ref="I42:L43"/>
    <mergeCell ref="M42:O43"/>
    <mergeCell ref="P42:Q43"/>
    <mergeCell ref="R42:S43"/>
    <mergeCell ref="T42:U43"/>
    <mergeCell ref="V42:Y43"/>
    <mergeCell ref="Z42:AB43"/>
    <mergeCell ref="C44:E45"/>
    <mergeCell ref="F44:H45"/>
    <mergeCell ref="I44:L45"/>
    <mergeCell ref="M44:O45"/>
    <mergeCell ref="P44:Q45"/>
    <mergeCell ref="R44:S45"/>
    <mergeCell ref="T44:U45"/>
    <mergeCell ref="V44:Y45"/>
    <mergeCell ref="Z44:AB45"/>
    <mergeCell ref="AH2:AK3"/>
    <mergeCell ref="AL2:AP3"/>
    <mergeCell ref="AX44:AX45"/>
    <mergeCell ref="AY44:AY45"/>
    <mergeCell ref="AZ44:AZ45"/>
    <mergeCell ref="BA44:BA45"/>
    <mergeCell ref="AC44:AD45"/>
    <mergeCell ref="AE44:AF45"/>
    <mergeCell ref="AG44:AH45"/>
    <mergeCell ref="AI44:AJ45"/>
    <mergeCell ref="AK44:AM45"/>
    <mergeCell ref="AN44:AQ45"/>
    <mergeCell ref="AU44:AU45"/>
    <mergeCell ref="AV44:AV45"/>
    <mergeCell ref="AW44:AW45"/>
    <mergeCell ref="AZ40:AZ41"/>
    <mergeCell ref="BA40:BA41"/>
    <mergeCell ref="AC42:AD43"/>
    <mergeCell ref="AE42:AF43"/>
    <mergeCell ref="AG42:AH43"/>
    <mergeCell ref="AI42:AJ43"/>
    <mergeCell ref="AK42:AM43"/>
    <mergeCell ref="AN42:AQ43"/>
    <mergeCell ref="AU42:AU43"/>
  </mergeCells>
  <conditionalFormatting sqref="AN16 AN18 AN20 AN22 AN24 AN26 AN28 AN30 AN32 AN34 AN36 AN38 AN40 AN42 AN44 AN46 AN48 AN50 AN52 AN54 AN56 AN58 AN60 AN62 AN64 AN66 AN68 AN70 AN72 AN74">
    <cfRule type="expression" dxfId="184" priority="57">
      <formula>ISNUMBER(AN16)=FALSE</formula>
    </cfRule>
  </conditionalFormatting>
  <conditionalFormatting sqref="AI16 AG16 AC16 Z16 Z18 Z20 Z22 Z24 Z26 Z28 Z30 Z32 Z34 Z36 Z38 Z40 Z42 Z44 AI18 AI20 AI22 AI24 AI26 AI28 AI30 AI32 AI34 AI36 AI38 AI40 AI42 AI44 AG18 AG20 AG22 AG24 AG26 AG28 AG30 AG32 AG34 AG36 AG38 AG40 AG42 AG44 AE22 AE24 AE26 AE28 AE30 AE32 AE34 AE36 AE38 AE40 AE42 AE44 AC18 AC20 AC22 AC24 AC26 AC28 AC30 AC32 AC34 AC36 AC38 AC40 AC42 AC44 AY16 AY18 AY20 AY22 AY24 AY26 AY28 AY30 AY32 AY34 AY36 AY38 AY40 AY42 AY44 Z46 Z48 Z50 Z52 Z54 Z56 Z58 Z60 Z62 Z64 Z66 Z68 Z70 Z72 Z74 AI46 AI48 AI50 AI52 AI54 AI56 AI58 AI60 AI62 AI64 AI66 AI68 AI70 AI72 AI74 AG46 AG48 AG50 AG52 AG54 AG56 AG58 AG60 AG62 AG64 AG66 AG68 AG70 AG72 AG74 AE46 AE48 AE50 AE52 AE54 AE56 AE58 AE60 AE62 AE64 AE66 AE68 AE70 AE72 AE74 AC46 AC48 AC50 AC52 AC54 AC56 AC58 AC60 AC62 AC64 AC66 AC68 AC70 AC72 AC74 AY46 AY48 AY50 AY52 AY54 AY56 AY58 AY60 AY62 AY64 AY66 AY68 AY70 AY72 AY74 AE16 AE18 AE20">
    <cfRule type="expression" dxfId="183" priority="58">
      <formula>AND(ISBLANK($V16)=FALSE,OR(ISBLANK(Z16)=TRUE,Z16=""))</formula>
    </cfRule>
  </conditionalFormatting>
  <conditionalFormatting sqref="T16 P16 M16 M18 M20 M22 M24 M26 M28 M30 M32 M34 M36 M38 M40 M42 M44 P18 P20 P22 P24 P26 P28 P30 P32 P34 P36 P38 P40 P42 P44 R22 R24 R26 R28 R30 R32 R34 R36 R38 R40 R42 R44 M46 M48 M50 M52 M54 M56 M58 M60 M62 M64 M66 M68 M70 M72 M74 P46 P48 P50 P52 P54 P56 P58 P60 P62 P64 P66 P68 P70 P72 P74 R46 R48 R50 R52 R54 R56 R58 R60 R62 R64 R66 R68 R70 R72 R74 R18 R20 T18 T20 T22 T24 T26 T28 T30 T32 T34 T36 T38 T40 T42 T44 T46 T48 T50 T52 T54 T56 T58 T60 T62 T64 T66 T68 T70 T72 T74 R16">
    <cfRule type="expression" dxfId="182" priority="59">
      <formula>AND(ISBLANK($I16)=FALSE,OR(ISBLANK(M16)=TRUE,M16=""))</formula>
    </cfRule>
  </conditionalFormatting>
  <conditionalFormatting sqref="R16:S75">
    <cfRule type="expression" dxfId="181" priority="56">
      <formula>R16&lt;&gt;INDEX(CMELIGHTBASEW,MATCH(I16,CMELIGHTBASE1,0))</formula>
    </cfRule>
  </conditionalFormatting>
  <conditionalFormatting sqref="AE16:AF75 R16:S75">
    <cfRule type="expression" dxfId="180" priority="55">
      <formula>MOD(R16,1)&lt;&gt;0</formula>
    </cfRule>
  </conditionalFormatting>
  <conditionalFormatting sqref="AE16:AF75">
    <cfRule type="expression" dxfId="179" priority="54">
      <formula>AE16&lt;&gt;INDEX(CMELIGHTEFFBASEW,MATCH(V16,CMELIGHTEFF1,0))</formula>
    </cfRule>
  </conditionalFormatting>
  <conditionalFormatting sqref="T16:U75">
    <cfRule type="expression" dxfId="178" priority="17">
      <formula>AND(ISNUMBER(SEARCH("24/7",F16))=TRUE,T16&lt;&gt;8760)</formula>
    </cfRule>
  </conditionalFormatting>
  <conditionalFormatting sqref="AQ2:AR3">
    <cfRule type="cellIs" dxfId="177" priority="3" operator="equal">
      <formula>1</formula>
    </cfRule>
    <cfRule type="cellIs" dxfId="176" priority="4" operator="between">
      <formula>0.51</formula>
      <formula>0.99</formula>
    </cfRule>
    <cfRule type="cellIs" dxfId="175" priority="5" operator="lessThanOrEqual">
      <formula>0.5</formula>
    </cfRule>
  </conditionalFormatting>
  <conditionalFormatting sqref="AH2 AL2">
    <cfRule type="expression" dxfId="174" priority="1">
      <formula>PROJSTATUS=PROJSTATELI</formula>
    </cfRule>
    <cfRule type="expression" dxfId="173" priority="2">
      <formula>PROJSTATUS=PROJSTATREVIEW</formula>
    </cfRule>
    <cfRule type="expression" dxfId="172" priority="6">
      <formula>PROJSTATUS=PROJSTATPREAPPROVE</formula>
    </cfRule>
    <cfRule type="expression" dxfId="171" priority="7">
      <formula>PROJSTATUS=PROJSTATSTANDARD</formula>
    </cfRule>
    <cfRule type="expression" dxfId="170" priority="8">
      <formula>PROJSTATUS=PROJSTATEXP</formula>
    </cfRule>
  </conditionalFormatting>
  <dataValidations xWindow="1364" yWindow="271" count="6">
    <dataValidation type="whole" operator="lessThanOrEqual" allowBlank="1" showInputMessage="1" showErrorMessage="1" sqref="T16:U75">
      <formula1>8760</formula1>
    </dataValidation>
    <dataValidation type="list" allowBlank="1" showInputMessage="1" showErrorMessage="1" sqref="F16:H75">
      <formula1>CMELIGHTDESC</formula1>
    </dataValidation>
    <dataValidation allowBlank="1" showInputMessage="1" showErrorMessage="1" prompt="Enter material or labor cost per unit of fixture._x000a__x000a_For in house installs estimate labor cost." sqref="AG16 AI16 AG18 AG20 AG22 AG24 AG26 AG28 AG30 AG32 AG34 AG36 AG38 AG40 AG42 AG44 AI18 AI20 AI22 AI24 AI26 AI28 AI30 AI32 AI34 AI36 AI38 AI40 AI42 AI44 AG46 AG48 AG50 AG52 AG54 AG56 AG58 AG60 AG62 AG64 AG66 AG68 AG70 AG72 AG74 AI46 AI48 AI50 AI52 AI54 AI56 AI58 AI60 AI62 AI64 AI66 AI68 AI70 AI72 AI74"/>
    <dataValidation type="list" allowBlank="1" showInputMessage="1" showErrorMessage="1" prompt="Choose from new fixture type options. If the fixture is not listed, select CUSTOM at the botom and provide a description of the fixture." sqref="V16:Y75">
      <formula1>CMELIGHTEFF1</formula1>
    </dataValidation>
    <dataValidation type="list" allowBlank="1" showInputMessage="1" showErrorMessage="1" prompt="Choose from existing fixture type options. If the fixture is not listed, select CUSTOM at the bottom and provide a description of the fixture." sqref="I16:L75">
      <formula1>CMELIGHTBASE1</formula1>
    </dataValidation>
    <dataValidation type="decimal" operator="greaterThan" allowBlank="1" showInputMessage="1" showErrorMessage="1" error="Please enter a number value into the field." sqref="AE16:AF75 R16:S75">
      <formula1>0</formula1>
    </dataValidation>
  </dataValidations>
  <hyperlinks>
    <hyperlink ref="B202" r:id="rId1" display="NIPSCO.Savings@LMCO.com"/>
  </hyperlinks>
  <pageMargins left="0.25" right="0.25" top="0.25" bottom="0.25" header="0.25" footer="0.25"/>
  <pageSetup scale="45" fitToHeight="0" orientation="landscape" r:id="rId2"/>
  <drawing r:id="rId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9">
    <pageSetUpPr fitToPage="1"/>
  </sheetPr>
  <dimension ref="A1:BG202"/>
  <sheetViews>
    <sheetView showGridLines="0" showRowColHeaders="0" zoomScale="85" zoomScaleNormal="85" workbookViewId="0">
      <selection activeCell="F24" sqref="F24:G24"/>
    </sheetView>
  </sheetViews>
  <sheetFormatPr defaultColWidth="0" defaultRowHeight="15" customHeight="1" x14ac:dyDescent="0.25"/>
  <cols>
    <col min="1" max="45" width="4.7109375" style="67" customWidth="1"/>
    <col min="46" max="46" width="4.7109375" style="67" hidden="1" customWidth="1"/>
    <col min="47" max="78" width="9.140625" style="67" hidden="1" customWidth="1"/>
    <col min="79" max="16384" width="9.140625" style="67" hidden="1"/>
  </cols>
  <sheetData>
    <row r="1" spans="2:55" ht="15.95" customHeight="1" x14ac:dyDescent="0.3">
      <c r="AH1" s="520" t="s">
        <v>520</v>
      </c>
      <c r="AI1" s="521"/>
      <c r="AJ1" s="521"/>
      <c r="AK1" s="521"/>
      <c r="AL1" s="532" t="s">
        <v>965</v>
      </c>
      <c r="AM1" s="532"/>
      <c r="AN1" s="532"/>
      <c r="AO1" s="532"/>
      <c r="AP1" s="532"/>
      <c r="AQ1" s="526" t="s">
        <v>529</v>
      </c>
      <c r="AR1" s="527"/>
    </row>
    <row r="2" spans="2:55" ht="15.95" customHeight="1" x14ac:dyDescent="0.25">
      <c r="AH2" s="522" t="str">
        <f ca="1">INCENSTATUS</f>
        <v>---</v>
      </c>
      <c r="AI2" s="523"/>
      <c r="AJ2" s="523"/>
      <c r="AK2" s="523"/>
      <c r="AL2" s="533" t="str">
        <f ca="1">PROJSTATUS</f>
        <v>Enter EMS Information</v>
      </c>
      <c r="AM2" s="533"/>
      <c r="AN2" s="533"/>
      <c r="AO2" s="533"/>
      <c r="AP2" s="533"/>
      <c r="AQ2" s="528">
        <f ca="1">PROGRESSSTATUS</f>
        <v>0</v>
      </c>
      <c r="AR2" s="529"/>
    </row>
    <row r="3" spans="2:55" ht="15.95" customHeight="1" x14ac:dyDescent="0.25">
      <c r="AH3" s="524"/>
      <c r="AI3" s="525"/>
      <c r="AJ3" s="525"/>
      <c r="AK3" s="525"/>
      <c r="AL3" s="534"/>
      <c r="AM3" s="534"/>
      <c r="AN3" s="534"/>
      <c r="AO3" s="534"/>
      <c r="AP3" s="534"/>
      <c r="AQ3" s="530"/>
      <c r="AR3" s="531"/>
    </row>
    <row r="4" spans="2:55" ht="15.95" customHeight="1" x14ac:dyDescent="0.25"/>
    <row r="5" spans="2:55" ht="15.95" customHeight="1" x14ac:dyDescent="0.25"/>
    <row r="6" spans="2:55" ht="15.95" customHeight="1" x14ac:dyDescent="0.25"/>
    <row r="7" spans="2:55" ht="15.95" customHeight="1" x14ac:dyDescent="0.25">
      <c r="AU7" s="70"/>
      <c r="AV7" s="70" t="s">
        <v>685</v>
      </c>
      <c r="AW7" s="70" t="s">
        <v>686</v>
      </c>
      <c r="AX7" s="70"/>
      <c r="AY7" s="70"/>
    </row>
    <row r="8" spans="2:55" ht="15.95" customHeight="1" x14ac:dyDescent="0.25">
      <c r="AU8" s="70" t="s">
        <v>259</v>
      </c>
      <c r="AV8" s="70" t="str">
        <f>CBPRESE</f>
        <v>NA</v>
      </c>
      <c r="AW8" s="70" t="str">
        <f>CBCUSE</f>
        <v>NA</v>
      </c>
      <c r="AX8" s="70"/>
      <c r="AY8" s="70"/>
    </row>
    <row r="9" spans="2:55" ht="15.95" customHeight="1" x14ac:dyDescent="0.25">
      <c r="B9" s="145"/>
      <c r="C9" s="145"/>
      <c r="D9" s="145"/>
      <c r="E9" s="145"/>
      <c r="F9" s="145"/>
      <c r="G9" s="145"/>
      <c r="H9" s="145"/>
      <c r="I9" s="145"/>
      <c r="J9" s="145"/>
      <c r="K9" s="145"/>
      <c r="L9" s="145"/>
      <c r="M9" s="145"/>
      <c r="N9" s="145"/>
      <c r="O9" s="145"/>
      <c r="P9" s="145"/>
      <c r="Q9" s="145"/>
      <c r="R9" s="756" t="str">
        <f>CONCATENATE(M4S2," ","Summary")</f>
        <v>Lighting Summary</v>
      </c>
      <c r="S9" s="756"/>
      <c r="T9" s="756"/>
      <c r="U9" s="756"/>
      <c r="V9" s="756"/>
      <c r="W9" s="756"/>
      <c r="X9" s="756"/>
      <c r="Y9" s="756"/>
      <c r="Z9" s="756"/>
      <c r="AA9" s="756"/>
      <c r="AB9" s="756"/>
      <c r="AC9" s="756"/>
      <c r="AD9" s="145"/>
      <c r="AE9" s="145"/>
      <c r="AF9" s="145"/>
      <c r="AG9" s="145"/>
      <c r="AH9" s="145"/>
      <c r="AI9" s="145"/>
      <c r="AJ9" s="145"/>
      <c r="AK9" s="145"/>
      <c r="AL9" s="145"/>
      <c r="AM9" s="145"/>
      <c r="AN9" s="145"/>
      <c r="AO9" s="145"/>
      <c r="AP9" s="145"/>
      <c r="AQ9" s="145"/>
      <c r="AR9" s="145"/>
      <c r="AU9" s="70"/>
      <c r="AV9" s="70"/>
      <c r="AW9" s="70"/>
      <c r="AX9" s="70"/>
      <c r="AY9" s="70"/>
    </row>
    <row r="10" spans="2:55" ht="15.95" customHeight="1" x14ac:dyDescent="0.25">
      <c r="B10" s="145"/>
      <c r="C10" s="145"/>
      <c r="D10" s="145"/>
      <c r="E10" s="145"/>
      <c r="F10" s="757" t="s">
        <v>1474</v>
      </c>
      <c r="G10" s="757"/>
      <c r="H10" s="757"/>
      <c r="I10" s="757"/>
      <c r="J10" s="757"/>
      <c r="K10" s="757"/>
      <c r="L10" s="757"/>
      <c r="M10" s="757"/>
      <c r="N10" s="757"/>
      <c r="O10" s="757"/>
      <c r="P10" s="757"/>
      <c r="Q10" s="155"/>
      <c r="R10" s="756"/>
      <c r="S10" s="756"/>
      <c r="T10" s="756"/>
      <c r="U10" s="756"/>
      <c r="V10" s="756"/>
      <c r="W10" s="756"/>
      <c r="X10" s="756"/>
      <c r="Y10" s="756"/>
      <c r="Z10" s="756"/>
      <c r="AA10" s="756"/>
      <c r="AB10" s="756"/>
      <c r="AC10" s="756"/>
      <c r="AD10" s="155"/>
      <c r="AE10" s="155"/>
      <c r="AF10" s="155"/>
      <c r="AG10" s="145"/>
      <c r="AH10" s="145"/>
      <c r="AI10" s="145"/>
      <c r="AJ10" s="145"/>
      <c r="AK10" s="145"/>
      <c r="AL10" s="145"/>
      <c r="AM10" s="145"/>
      <c r="AN10" s="145"/>
      <c r="AO10" s="145"/>
      <c r="AP10" s="145"/>
      <c r="AQ10" s="145"/>
      <c r="AR10" s="145"/>
      <c r="AU10" s="70" t="s">
        <v>670</v>
      </c>
      <c r="AV10" s="70" t="str">
        <f>PAYPRESE</f>
        <v>NA</v>
      </c>
      <c r="AW10" s="70" t="str">
        <f>PAYCUSE</f>
        <v>NA</v>
      </c>
      <c r="AX10" s="70"/>
      <c r="AY10" s="70"/>
    </row>
    <row r="11" spans="2:55" ht="15.95" customHeight="1" x14ac:dyDescent="0.3">
      <c r="B11" s="145"/>
      <c r="C11" s="145"/>
      <c r="D11" s="145"/>
      <c r="E11" s="145"/>
      <c r="F11" s="757"/>
      <c r="G11" s="757"/>
      <c r="H11" s="757"/>
      <c r="I11" s="757"/>
      <c r="J11" s="757"/>
      <c r="K11" s="757"/>
      <c r="L11" s="757"/>
      <c r="M11" s="757"/>
      <c r="N11" s="757"/>
      <c r="O11" s="757"/>
      <c r="P11" s="757"/>
      <c r="Q11" s="145"/>
      <c r="R11" s="758" t="s">
        <v>69</v>
      </c>
      <c r="S11" s="758"/>
      <c r="T11" s="758"/>
      <c r="U11" s="758"/>
      <c r="V11" s="758" t="s">
        <v>70</v>
      </c>
      <c r="W11" s="758"/>
      <c r="X11" s="758"/>
      <c r="Y11" s="758"/>
      <c r="Z11" s="758" t="s">
        <v>71</v>
      </c>
      <c r="AA11" s="758"/>
      <c r="AB11" s="758"/>
      <c r="AC11" s="758"/>
      <c r="AD11" s="145"/>
      <c r="AE11" s="145"/>
      <c r="AF11" s="145"/>
      <c r="AG11" s="145"/>
      <c r="AH11" s="145"/>
      <c r="AI11" s="145"/>
      <c r="AJ11" s="145"/>
      <c r="AK11" s="145"/>
      <c r="AL11" s="145"/>
      <c r="AM11" s="145"/>
      <c r="AN11" s="145"/>
      <c r="AO11" s="145"/>
      <c r="AP11" s="145"/>
      <c r="AQ11" s="145"/>
      <c r="AR11" s="145"/>
      <c r="AU11" s="131" t="s">
        <v>671</v>
      </c>
    </row>
    <row r="12" spans="2:55" ht="15.95" customHeight="1" x14ac:dyDescent="0.25">
      <c r="B12" s="145"/>
      <c r="C12" s="154"/>
      <c r="D12" s="145"/>
      <c r="E12" s="145"/>
      <c r="F12" s="757"/>
      <c r="G12" s="757"/>
      <c r="H12" s="757"/>
      <c r="I12" s="757"/>
      <c r="J12" s="757"/>
      <c r="K12" s="757"/>
      <c r="L12" s="757"/>
      <c r="M12" s="757"/>
      <c r="N12" s="757"/>
      <c r="O12" s="757"/>
      <c r="P12" s="757"/>
      <c r="Q12" s="145"/>
      <c r="R12" s="883">
        <f>'M04-S02'!$R$12</f>
        <v>0</v>
      </c>
      <c r="S12" s="883"/>
      <c r="T12" s="883"/>
      <c r="U12" s="883"/>
      <c r="V12" s="883">
        <f>'M04-S02'!$V$12</f>
        <v>0</v>
      </c>
      <c r="W12" s="883"/>
      <c r="X12" s="883"/>
      <c r="Y12" s="883"/>
      <c r="Z12" s="884">
        <f>'M04-S02'!$Z$12</f>
        <v>0</v>
      </c>
      <c r="AA12" s="884"/>
      <c r="AB12" s="884"/>
      <c r="AC12" s="884"/>
      <c r="AD12" s="656"/>
      <c r="AE12" s="656"/>
      <c r="AF12" s="656"/>
      <c r="AG12" s="656"/>
      <c r="AH12" s="145"/>
      <c r="AI12" s="145"/>
      <c r="AJ12" s="145"/>
      <c r="AK12" s="145"/>
      <c r="AL12" s="145"/>
      <c r="AM12" s="145"/>
      <c r="AN12" s="145"/>
      <c r="AO12" s="145"/>
      <c r="AP12" s="145"/>
      <c r="AQ12" s="145"/>
      <c r="AR12" s="145"/>
      <c r="AU12" s="135"/>
    </row>
    <row r="13" spans="2:55" ht="15.95" customHeight="1" x14ac:dyDescent="0.25">
      <c r="B13" s="145"/>
      <c r="C13" s="154"/>
      <c r="D13" s="145"/>
      <c r="E13" s="145"/>
      <c r="F13" s="204"/>
      <c r="G13" s="204"/>
      <c r="H13" s="204"/>
      <c r="I13" s="204"/>
      <c r="J13" s="204"/>
      <c r="K13" s="204"/>
      <c r="L13" s="204"/>
      <c r="M13" s="204"/>
      <c r="N13" s="204"/>
      <c r="O13" s="204"/>
      <c r="P13" s="204"/>
      <c r="Q13" s="145"/>
      <c r="R13" s="883"/>
      <c r="S13" s="883"/>
      <c r="T13" s="883"/>
      <c r="U13" s="883"/>
      <c r="V13" s="883"/>
      <c r="W13" s="883"/>
      <c r="X13" s="883"/>
      <c r="Y13" s="883"/>
      <c r="Z13" s="884"/>
      <c r="AA13" s="884"/>
      <c r="AB13" s="884"/>
      <c r="AC13" s="884"/>
      <c r="AD13" s="203"/>
      <c r="AE13" s="203"/>
      <c r="AF13" s="203"/>
      <c r="AG13" s="203"/>
      <c r="AH13" s="145"/>
      <c r="AI13" s="145"/>
      <c r="AJ13" s="145"/>
      <c r="AK13" s="145"/>
      <c r="AL13" s="145"/>
      <c r="AM13" s="145"/>
      <c r="AN13" s="145"/>
      <c r="AO13" s="145"/>
      <c r="AP13" s="145"/>
      <c r="AQ13" s="145"/>
      <c r="AR13" s="145"/>
      <c r="AU13" s="135"/>
    </row>
    <row r="14" spans="2:55" ht="15.95" customHeight="1" x14ac:dyDescent="0.25">
      <c r="B14"/>
      <c r="C14"/>
      <c r="D14"/>
      <c r="E14"/>
      <c r="F14"/>
      <c r="G14"/>
      <c r="H14"/>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row>
    <row r="15" spans="2:55" ht="15.95" customHeight="1" x14ac:dyDescent="0.25">
      <c r="B15"/>
      <c r="C15"/>
      <c r="D15"/>
      <c r="E15"/>
      <c r="F15"/>
      <c r="G15"/>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row>
    <row r="16" spans="2:55" ht="15.95" customHeight="1" x14ac:dyDescent="0.3">
      <c r="B16"/>
      <c r="F16" s="549" t="s">
        <v>1613</v>
      </c>
      <c r="G16" s="549"/>
      <c r="H16" s="549"/>
      <c r="I16" s="549"/>
      <c r="J16" s="549"/>
      <c r="K16" s="549"/>
      <c r="L16" s="549"/>
      <c r="M16" s="549"/>
      <c r="N16" s="549"/>
      <c r="O16" s="549"/>
      <c r="P16" s="549"/>
      <c r="Q16" s="549"/>
      <c r="R16" s="549"/>
      <c r="S16" s="549"/>
      <c r="T16" s="549"/>
      <c r="U16" s="549"/>
      <c r="V16" s="549"/>
      <c r="W16" s="549"/>
      <c r="X16" s="549"/>
      <c r="Y16" s="549"/>
      <c r="Z16" s="549"/>
      <c r="AA16" s="549"/>
      <c r="AB16" s="549"/>
      <c r="AC16" s="549"/>
      <c r="AD16" s="549"/>
      <c r="AE16" s="549"/>
      <c r="AF16" s="549"/>
      <c r="AG16" s="549"/>
      <c r="AH16" s="549"/>
      <c r="AI16" s="549"/>
      <c r="AJ16" s="549"/>
      <c r="AK16" s="549"/>
      <c r="AL16" s="549"/>
      <c r="AM16" s="549"/>
      <c r="AN16" s="549"/>
      <c r="AU16"/>
      <c r="AV16"/>
      <c r="AW16"/>
      <c r="AX16"/>
      <c r="AY16"/>
      <c r="AZ16"/>
      <c r="BA16"/>
      <c r="BB16"/>
      <c r="BC16"/>
    </row>
    <row r="17" spans="2:55" ht="15.95" customHeight="1" x14ac:dyDescent="0.25">
      <c r="B17"/>
      <c r="AU17"/>
      <c r="AV17"/>
      <c r="AW17"/>
      <c r="AX17"/>
      <c r="AY17"/>
      <c r="AZ17"/>
      <c r="BA17"/>
      <c r="BB17"/>
      <c r="BC17"/>
    </row>
    <row r="18" spans="2:55" ht="15.95" customHeight="1" x14ac:dyDescent="0.25">
      <c r="B18"/>
      <c r="C18" s="159" t="s">
        <v>1004</v>
      </c>
      <c r="D18" s="160"/>
      <c r="E18" s="160"/>
      <c r="F18" s="160"/>
      <c r="G18" s="160"/>
      <c r="H18" s="160"/>
      <c r="I18" s="160"/>
      <c r="J18" s="160"/>
      <c r="K18" s="160"/>
      <c r="L18" s="160"/>
      <c r="M18" s="160"/>
      <c r="N18" s="160"/>
      <c r="O18" s="160"/>
      <c r="P18" s="160"/>
      <c r="Q18" s="160"/>
      <c r="R18" s="161"/>
      <c r="S18" s="161"/>
      <c r="T18" s="161"/>
      <c r="U18" s="162"/>
      <c r="V18" s="162"/>
      <c r="W18" s="161"/>
      <c r="X18" s="161"/>
      <c r="Y18" s="161"/>
      <c r="Z18" s="161"/>
      <c r="AA18" s="161"/>
      <c r="AB18" s="161"/>
      <c r="AC18" s="161"/>
      <c r="AD18" s="161"/>
      <c r="AE18" s="161"/>
      <c r="AF18" s="161"/>
      <c r="AG18" s="161"/>
      <c r="AH18" s="161"/>
      <c r="AI18" s="161"/>
      <c r="AJ18" s="161"/>
      <c r="AK18" s="161"/>
      <c r="AL18" s="161"/>
      <c r="AM18" s="161"/>
      <c r="AN18" s="161"/>
      <c r="AO18" s="161"/>
      <c r="AP18" s="161"/>
      <c r="AQ18" s="145"/>
      <c r="AR18" s="145"/>
      <c r="AU18"/>
      <c r="AV18"/>
      <c r="AW18"/>
      <c r="AX18"/>
      <c r="AY18"/>
      <c r="AZ18"/>
      <c r="BA18"/>
      <c r="BB18"/>
      <c r="BC18"/>
    </row>
    <row r="19" spans="2:55" ht="15.95" customHeight="1" x14ac:dyDescent="0.25">
      <c r="B19"/>
      <c r="C19" s="551" t="s">
        <v>1508</v>
      </c>
      <c r="D19" s="551"/>
      <c r="E19" s="551"/>
      <c r="F19" s="551"/>
      <c r="G19" s="551"/>
      <c r="H19" s="163"/>
      <c r="I19" s="163"/>
      <c r="J19" s="551" t="s">
        <v>1626</v>
      </c>
      <c r="K19" s="551"/>
      <c r="L19" s="551"/>
      <c r="M19" s="551"/>
      <c r="N19" s="551"/>
      <c r="O19" s="551"/>
      <c r="P19" s="551"/>
      <c r="Q19" s="551"/>
      <c r="R19" s="551"/>
      <c r="S19" s="551"/>
      <c r="T19" s="551"/>
      <c r="U19" s="551"/>
      <c r="V19" s="551"/>
      <c r="W19" s="551"/>
      <c r="X19" s="551"/>
      <c r="Y19" s="164"/>
      <c r="AA19" s="551" t="s">
        <v>1627</v>
      </c>
      <c r="AB19" s="551"/>
      <c r="AC19" s="551"/>
      <c r="AD19" s="551"/>
      <c r="AE19" s="551"/>
      <c r="AF19" s="164"/>
      <c r="AG19" s="164"/>
      <c r="AH19" s="164"/>
      <c r="AI19" s="164"/>
      <c r="AJ19" s="164"/>
      <c r="AK19" s="164"/>
      <c r="AL19" s="164"/>
      <c r="AM19" s="164"/>
      <c r="AN19" s="164"/>
      <c r="AO19" s="161"/>
      <c r="AP19" s="161"/>
      <c r="AQ19" s="145"/>
      <c r="AR19" s="145"/>
      <c r="AU19"/>
      <c r="AV19"/>
      <c r="AW19"/>
      <c r="AX19"/>
      <c r="AY19"/>
      <c r="AZ19"/>
      <c r="BA19"/>
      <c r="BB19"/>
      <c r="BC19"/>
    </row>
    <row r="20" spans="2:55" ht="15.95" customHeight="1" x14ac:dyDescent="0.25">
      <c r="B20"/>
      <c r="C20" s="551"/>
      <c r="D20" s="551"/>
      <c r="E20" s="551"/>
      <c r="F20" s="551"/>
      <c r="G20" s="551"/>
      <c r="H20" s="165"/>
      <c r="I20" s="165"/>
      <c r="J20" s="551"/>
      <c r="K20" s="551"/>
      <c r="L20" s="551"/>
      <c r="M20" s="551"/>
      <c r="N20" s="551"/>
      <c r="O20" s="551"/>
      <c r="P20" s="551"/>
      <c r="Q20" s="551"/>
      <c r="R20" s="551"/>
      <c r="S20" s="551"/>
      <c r="T20" s="551"/>
      <c r="U20" s="551"/>
      <c r="V20" s="551"/>
      <c r="W20" s="551"/>
      <c r="X20" s="551"/>
      <c r="Y20" s="164"/>
      <c r="AA20" s="551"/>
      <c r="AB20" s="551"/>
      <c r="AC20" s="551"/>
      <c r="AD20" s="551"/>
      <c r="AE20" s="551"/>
      <c r="AF20" s="164"/>
      <c r="AG20" s="164"/>
      <c r="AH20" s="553" t="s">
        <v>1005</v>
      </c>
      <c r="AI20" s="553"/>
      <c r="AJ20" s="553"/>
      <c r="AK20" s="553"/>
      <c r="AL20" s="553"/>
      <c r="AM20" s="553"/>
      <c r="AN20" s="553"/>
      <c r="AO20" s="553"/>
      <c r="AP20" s="553"/>
      <c r="AQ20" s="145"/>
      <c r="AR20" s="145"/>
      <c r="AU20"/>
      <c r="AV20"/>
      <c r="AW20"/>
      <c r="AX20"/>
      <c r="AY20"/>
      <c r="AZ20"/>
      <c r="BA20"/>
      <c r="BB20"/>
      <c r="BC20"/>
    </row>
    <row r="21" spans="2:55" ht="15.95" customHeight="1" x14ac:dyDescent="0.25">
      <c r="B21"/>
      <c r="C21" s="551"/>
      <c r="D21" s="551"/>
      <c r="E21" s="551"/>
      <c r="F21" s="551"/>
      <c r="G21" s="551"/>
      <c r="H21" s="165"/>
      <c r="I21" s="165"/>
      <c r="J21" s="551"/>
      <c r="K21" s="551"/>
      <c r="L21" s="551"/>
      <c r="M21" s="551"/>
      <c r="N21" s="551"/>
      <c r="O21" s="551"/>
      <c r="P21" s="551"/>
      <c r="Q21" s="551"/>
      <c r="R21" s="551"/>
      <c r="S21" s="551"/>
      <c r="T21" s="551"/>
      <c r="U21" s="551"/>
      <c r="V21" s="551"/>
      <c r="W21" s="551"/>
      <c r="X21" s="551"/>
      <c r="Y21" s="166"/>
      <c r="AA21" s="551"/>
      <c r="AB21" s="551"/>
      <c r="AC21" s="551"/>
      <c r="AD21" s="551"/>
      <c r="AE21" s="551"/>
      <c r="AF21" s="166"/>
      <c r="AG21" s="166"/>
      <c r="AH21" s="554">
        <f>(F31*AD24)-X35</f>
        <v>0</v>
      </c>
      <c r="AI21" s="554"/>
      <c r="AJ21" s="554"/>
      <c r="AK21" s="554"/>
      <c r="AL21" s="554"/>
      <c r="AM21" s="554"/>
      <c r="AN21" s="554"/>
      <c r="AO21" s="554"/>
      <c r="AP21" s="554"/>
      <c r="AQ21" s="145"/>
      <c r="AR21" s="145"/>
      <c r="AU21"/>
      <c r="AV21"/>
      <c r="AW21"/>
      <c r="AX21"/>
      <c r="AY21"/>
      <c r="AZ21"/>
      <c r="BA21"/>
      <c r="BB21"/>
      <c r="BC21"/>
    </row>
    <row r="22" spans="2:55" ht="15.95" customHeight="1" x14ac:dyDescent="0.25">
      <c r="B22"/>
      <c r="C22" s="551"/>
      <c r="D22" s="551"/>
      <c r="E22" s="551"/>
      <c r="F22" s="551"/>
      <c r="G22" s="551"/>
      <c r="H22" s="167"/>
      <c r="I22" s="167"/>
      <c r="J22" s="555" t="s">
        <v>1006</v>
      </c>
      <c r="K22" s="555"/>
      <c r="L22" s="555"/>
      <c r="M22" s="556" t="s">
        <v>153</v>
      </c>
      <c r="N22" s="556"/>
      <c r="O22" s="556"/>
      <c r="P22" s="557" t="s">
        <v>1007</v>
      </c>
      <c r="Q22" s="557"/>
      <c r="R22" s="557"/>
      <c r="S22" s="557"/>
      <c r="T22" s="557"/>
      <c r="U22" s="557"/>
      <c r="V22" s="557" t="s">
        <v>1008</v>
      </c>
      <c r="W22" s="557"/>
      <c r="X22" s="150"/>
      <c r="Y22" s="150"/>
      <c r="AA22" s="551"/>
      <c r="AB22" s="551"/>
      <c r="AC22" s="551"/>
      <c r="AD22" s="551"/>
      <c r="AE22" s="551"/>
      <c r="AF22" s="166"/>
      <c r="AG22" s="166"/>
      <c r="AH22" s="166"/>
      <c r="AI22" s="166"/>
      <c r="AJ22" s="166"/>
      <c r="AK22" s="166"/>
      <c r="AL22" s="166"/>
      <c r="AM22" s="166"/>
      <c r="AN22" s="166"/>
      <c r="AO22" s="166"/>
      <c r="AP22" s="161"/>
      <c r="AQ22" s="145"/>
      <c r="AR22" s="145"/>
      <c r="AU22"/>
      <c r="AV22"/>
      <c r="AW22"/>
      <c r="AX22"/>
      <c r="AY22"/>
      <c r="AZ22"/>
      <c r="BA22"/>
      <c r="BB22"/>
      <c r="BC22"/>
    </row>
    <row r="23" spans="2:55" ht="15.95" customHeight="1" x14ac:dyDescent="0.25">
      <c r="B23"/>
      <c r="C23" s="552"/>
      <c r="D23" s="552"/>
      <c r="E23" s="552"/>
      <c r="F23" s="552"/>
      <c r="G23" s="552"/>
      <c r="H23" s="167"/>
      <c r="I23" s="167"/>
      <c r="J23" s="558" t="str">
        <f>TEXT(M23,"dddd")</f>
        <v>Friday</v>
      </c>
      <c r="K23" s="558"/>
      <c r="L23" s="558"/>
      <c r="M23" s="559">
        <v>42370</v>
      </c>
      <c r="N23" s="559"/>
      <c r="O23" s="559"/>
      <c r="P23" s="560" t="s">
        <v>1009</v>
      </c>
      <c r="Q23" s="560"/>
      <c r="R23" s="560"/>
      <c r="S23" s="560"/>
      <c r="T23" s="560"/>
      <c r="U23" s="560"/>
      <c r="V23" s="561"/>
      <c r="W23" s="561"/>
      <c r="X23" s="168" t="str">
        <f t="shared" ref="X23:X33" si="0">IF(AU23=TRUE,VLOOKUP(J23,$C$24:$G$30,4,FALSE),"")</f>
        <v/>
      </c>
      <c r="Y23" s="173" t="b">
        <v>0</v>
      </c>
      <c r="Z23" s="69"/>
      <c r="AA23" s="552"/>
      <c r="AB23" s="552"/>
      <c r="AC23" s="552"/>
      <c r="AD23" s="552"/>
      <c r="AE23" s="552"/>
      <c r="AF23" s="166"/>
      <c r="AG23" s="166"/>
      <c r="AH23" s="166"/>
      <c r="AI23" s="166"/>
      <c r="AJ23" s="166"/>
      <c r="AK23" s="166"/>
      <c r="AL23" s="166"/>
      <c r="AM23" s="166"/>
      <c r="AN23" s="166"/>
      <c r="AO23" s="166"/>
      <c r="AP23" s="161"/>
      <c r="AQ23" s="145"/>
      <c r="AR23" s="145"/>
      <c r="AU23" s="291" t="b">
        <v>0</v>
      </c>
      <c r="AV23"/>
      <c r="AW23"/>
      <c r="AX23"/>
      <c r="AY23"/>
      <c r="AZ23"/>
      <c r="BA23"/>
      <c r="BB23"/>
      <c r="BC23"/>
    </row>
    <row r="24" spans="2:55" ht="15.95" customHeight="1" x14ac:dyDescent="0.25">
      <c r="B24"/>
      <c r="C24" s="564" t="s">
        <v>1010</v>
      </c>
      <c r="D24" s="564"/>
      <c r="E24" s="564"/>
      <c r="F24" s="565"/>
      <c r="G24" s="565"/>
      <c r="H24" s="167"/>
      <c r="I24" s="167"/>
      <c r="J24" s="558" t="str">
        <f t="shared" ref="J24:J33" si="1">TEXT(M24,"dddd")</f>
        <v>Monday</v>
      </c>
      <c r="K24" s="558"/>
      <c r="L24" s="558"/>
      <c r="M24" s="559">
        <v>42387</v>
      </c>
      <c r="N24" s="559"/>
      <c r="O24" s="559"/>
      <c r="P24" s="560" t="s">
        <v>1011</v>
      </c>
      <c r="Q24" s="560"/>
      <c r="R24" s="560"/>
      <c r="S24" s="560"/>
      <c r="T24" s="560"/>
      <c r="U24" s="560"/>
      <c r="V24" s="561"/>
      <c r="W24" s="561"/>
      <c r="X24" s="168" t="str">
        <f t="shared" si="0"/>
        <v/>
      </c>
      <c r="Y24" s="173" t="b">
        <v>0</v>
      </c>
      <c r="Z24" s="69"/>
      <c r="AA24" s="560" t="s">
        <v>1012</v>
      </c>
      <c r="AB24" s="560"/>
      <c r="AC24" s="560"/>
      <c r="AD24" s="562">
        <v>52.14</v>
      </c>
      <c r="AE24" s="563"/>
      <c r="AF24" s="166"/>
      <c r="AG24" s="166"/>
      <c r="AH24" s="166"/>
      <c r="AI24" s="166"/>
      <c r="AJ24" s="166"/>
      <c r="AK24" s="166"/>
      <c r="AL24" s="166"/>
      <c r="AM24" s="166"/>
      <c r="AN24" s="166"/>
      <c r="AO24" s="166"/>
      <c r="AP24" s="161"/>
      <c r="AQ24" s="145"/>
      <c r="AR24" s="145"/>
      <c r="AU24" s="291" t="b">
        <v>0</v>
      </c>
      <c r="AV24"/>
      <c r="AW24"/>
      <c r="AX24"/>
      <c r="AY24"/>
      <c r="AZ24"/>
      <c r="BA24"/>
      <c r="BB24"/>
      <c r="BC24"/>
    </row>
    <row r="25" spans="2:55" ht="15.95" customHeight="1" x14ac:dyDescent="0.25">
      <c r="B25"/>
      <c r="C25" s="564" t="s">
        <v>1013</v>
      </c>
      <c r="D25" s="564"/>
      <c r="E25" s="564"/>
      <c r="F25" s="565"/>
      <c r="G25" s="565"/>
      <c r="H25" s="167"/>
      <c r="I25" s="167"/>
      <c r="J25" s="558" t="str">
        <f t="shared" si="1"/>
        <v>Monday</v>
      </c>
      <c r="K25" s="558"/>
      <c r="L25" s="558"/>
      <c r="M25" s="559">
        <v>42415</v>
      </c>
      <c r="N25" s="559"/>
      <c r="O25" s="559"/>
      <c r="P25" s="560" t="s">
        <v>1014</v>
      </c>
      <c r="Q25" s="560"/>
      <c r="R25" s="560"/>
      <c r="S25" s="560"/>
      <c r="T25" s="560"/>
      <c r="U25" s="560"/>
      <c r="V25" s="561"/>
      <c r="W25" s="561"/>
      <c r="X25" s="168" t="str">
        <f t="shared" si="0"/>
        <v/>
      </c>
      <c r="Y25" s="173" t="b">
        <v>0</v>
      </c>
      <c r="Z25" s="69"/>
      <c r="AA25" s="150"/>
      <c r="AB25" s="166"/>
      <c r="AC25" s="150"/>
      <c r="AD25" s="150"/>
      <c r="AE25" s="150"/>
      <c r="AF25" s="166"/>
      <c r="AG25" s="166"/>
      <c r="AH25" s="166"/>
      <c r="AI25" s="166"/>
      <c r="AJ25" s="166"/>
      <c r="AK25" s="166"/>
      <c r="AL25" s="166"/>
      <c r="AM25" s="166"/>
      <c r="AN25" s="166"/>
      <c r="AO25" s="166"/>
      <c r="AP25" s="161"/>
      <c r="AQ25" s="145"/>
      <c r="AR25" s="145"/>
      <c r="AU25" s="291" t="b">
        <v>0</v>
      </c>
      <c r="AV25"/>
      <c r="AW25"/>
      <c r="AX25"/>
      <c r="AY25"/>
      <c r="AZ25"/>
      <c r="BA25"/>
      <c r="BB25"/>
      <c r="BC25"/>
    </row>
    <row r="26" spans="2:55" ht="15.95" customHeight="1" x14ac:dyDescent="0.25">
      <c r="B26"/>
      <c r="C26" s="564" t="s">
        <v>1015</v>
      </c>
      <c r="D26" s="564"/>
      <c r="E26" s="564"/>
      <c r="F26" s="565"/>
      <c r="G26" s="565"/>
      <c r="H26" s="167"/>
      <c r="I26" s="167"/>
      <c r="J26" s="558" t="str">
        <f t="shared" si="1"/>
        <v>Monday</v>
      </c>
      <c r="K26" s="558"/>
      <c r="L26" s="558"/>
      <c r="M26" s="559">
        <v>42520</v>
      </c>
      <c r="N26" s="559"/>
      <c r="O26" s="559"/>
      <c r="P26" s="560" t="s">
        <v>1016</v>
      </c>
      <c r="Q26" s="560"/>
      <c r="R26" s="560"/>
      <c r="S26" s="560"/>
      <c r="T26" s="560"/>
      <c r="U26" s="560"/>
      <c r="V26" s="561"/>
      <c r="W26" s="561"/>
      <c r="X26" s="168" t="str">
        <f t="shared" si="0"/>
        <v/>
      </c>
      <c r="Y26" s="173" t="b">
        <v>0</v>
      </c>
      <c r="Z26" s="69"/>
      <c r="AA26" s="150"/>
      <c r="AB26" s="170"/>
      <c r="AC26" s="170"/>
      <c r="AD26" s="170"/>
      <c r="AE26" s="170"/>
      <c r="AF26" s="170"/>
      <c r="AG26" s="170"/>
      <c r="AH26" s="170"/>
      <c r="AI26" s="170"/>
      <c r="AJ26" s="170"/>
      <c r="AK26" s="170"/>
      <c r="AL26" s="170"/>
      <c r="AM26" s="170"/>
      <c r="AN26" s="170"/>
      <c r="AO26" s="170"/>
      <c r="AP26" s="170"/>
      <c r="AQ26" s="145"/>
      <c r="AR26" s="145"/>
      <c r="AU26" s="291" t="b">
        <v>0</v>
      </c>
      <c r="AV26"/>
      <c r="AW26"/>
      <c r="AX26"/>
      <c r="AY26"/>
      <c r="AZ26"/>
      <c r="BA26"/>
      <c r="BB26"/>
      <c r="BC26"/>
    </row>
    <row r="27" spans="2:55" ht="15.95" customHeight="1" x14ac:dyDescent="0.25">
      <c r="B27"/>
      <c r="C27" s="564" t="s">
        <v>1017</v>
      </c>
      <c r="D27" s="564"/>
      <c r="E27" s="564"/>
      <c r="F27" s="565"/>
      <c r="G27" s="565"/>
      <c r="H27" s="167"/>
      <c r="I27" s="167"/>
      <c r="J27" s="558" t="str">
        <f t="shared" si="1"/>
        <v>Monday</v>
      </c>
      <c r="K27" s="558"/>
      <c r="L27" s="558"/>
      <c r="M27" s="559">
        <v>42555</v>
      </c>
      <c r="N27" s="559"/>
      <c r="O27" s="559"/>
      <c r="P27" s="560" t="s">
        <v>1018</v>
      </c>
      <c r="Q27" s="560"/>
      <c r="R27" s="560"/>
      <c r="S27" s="560"/>
      <c r="T27" s="560"/>
      <c r="U27" s="560"/>
      <c r="V27" s="561"/>
      <c r="W27" s="561"/>
      <c r="X27" s="168" t="str">
        <f t="shared" si="0"/>
        <v/>
      </c>
      <c r="Y27" s="173" t="b">
        <v>0</v>
      </c>
      <c r="Z27" s="69"/>
      <c r="AA27" s="566" t="s">
        <v>1628</v>
      </c>
      <c r="AB27" s="566"/>
      <c r="AC27" s="566"/>
      <c r="AD27" s="566"/>
      <c r="AE27" s="566"/>
      <c r="AF27" s="566"/>
      <c r="AG27" s="566"/>
      <c r="AH27" s="566"/>
      <c r="AI27" s="566"/>
      <c r="AJ27" s="566"/>
      <c r="AK27" s="566"/>
      <c r="AL27" s="566"/>
      <c r="AM27" s="566"/>
      <c r="AN27" s="566"/>
      <c r="AO27" s="566"/>
      <c r="AP27" s="566"/>
      <c r="AQ27" s="145"/>
      <c r="AR27" s="145"/>
      <c r="AU27" s="288" t="b">
        <v>0</v>
      </c>
      <c r="AV27"/>
      <c r="AW27"/>
      <c r="AX27"/>
      <c r="AY27"/>
      <c r="AZ27"/>
      <c r="BA27"/>
      <c r="BB27"/>
      <c r="BC27"/>
    </row>
    <row r="28" spans="2:55" ht="15.95" customHeight="1" x14ac:dyDescent="0.25">
      <c r="B28"/>
      <c r="C28" s="564" t="s">
        <v>1019</v>
      </c>
      <c r="D28" s="564"/>
      <c r="E28" s="564"/>
      <c r="F28" s="565"/>
      <c r="G28" s="565"/>
      <c r="H28" s="167"/>
      <c r="I28" s="167"/>
      <c r="J28" s="558" t="str">
        <f t="shared" si="1"/>
        <v>Monday</v>
      </c>
      <c r="K28" s="558"/>
      <c r="L28" s="558"/>
      <c r="M28" s="559">
        <v>42618</v>
      </c>
      <c r="N28" s="559"/>
      <c r="O28" s="559"/>
      <c r="P28" s="560" t="s">
        <v>1020</v>
      </c>
      <c r="Q28" s="560"/>
      <c r="R28" s="560"/>
      <c r="S28" s="560"/>
      <c r="T28" s="560"/>
      <c r="U28" s="560"/>
      <c r="V28" s="561"/>
      <c r="W28" s="561"/>
      <c r="X28" s="168" t="str">
        <f t="shared" si="0"/>
        <v/>
      </c>
      <c r="Y28" s="173" t="b">
        <v>0</v>
      </c>
      <c r="Z28" s="69"/>
      <c r="AA28" s="369" t="s">
        <v>1479</v>
      </c>
      <c r="AB28" s="759" t="s">
        <v>1482</v>
      </c>
      <c r="AC28" s="566"/>
      <c r="AD28" s="566"/>
      <c r="AE28" s="566"/>
      <c r="AF28" s="566"/>
      <c r="AG28" s="566"/>
      <c r="AH28" s="566"/>
      <c r="AI28" s="566"/>
      <c r="AJ28" s="566"/>
      <c r="AK28" s="566"/>
      <c r="AL28" s="566"/>
      <c r="AM28" s="566"/>
      <c r="AN28" s="566"/>
      <c r="AO28" s="566"/>
      <c r="AP28" s="566"/>
      <c r="AQ28" s="145"/>
      <c r="AR28" s="145"/>
      <c r="AU28" s="288" t="b">
        <v>0</v>
      </c>
      <c r="AV28"/>
      <c r="AW28"/>
      <c r="AX28"/>
      <c r="AY28"/>
      <c r="AZ28"/>
      <c r="BA28"/>
      <c r="BB28"/>
      <c r="BC28"/>
    </row>
    <row r="29" spans="2:55" ht="15.95" customHeight="1" x14ac:dyDescent="0.25">
      <c r="B29"/>
      <c r="C29" s="564" t="s">
        <v>1021</v>
      </c>
      <c r="D29" s="564"/>
      <c r="E29" s="564"/>
      <c r="F29" s="565"/>
      <c r="G29" s="565"/>
      <c r="H29" s="167"/>
      <c r="I29" s="167"/>
      <c r="J29" s="558" t="str">
        <f t="shared" si="1"/>
        <v>Monday</v>
      </c>
      <c r="K29" s="558"/>
      <c r="L29" s="558"/>
      <c r="M29" s="559">
        <v>42653</v>
      </c>
      <c r="N29" s="559"/>
      <c r="O29" s="559"/>
      <c r="P29" s="560" t="s">
        <v>1022</v>
      </c>
      <c r="Q29" s="560"/>
      <c r="R29" s="560"/>
      <c r="S29" s="560"/>
      <c r="T29" s="560"/>
      <c r="U29" s="560"/>
      <c r="V29" s="561"/>
      <c r="W29" s="561"/>
      <c r="X29" s="168" t="str">
        <f t="shared" si="0"/>
        <v/>
      </c>
      <c r="Y29" s="173" t="b">
        <v>0</v>
      </c>
      <c r="Z29" s="69"/>
      <c r="AA29" s="370"/>
      <c r="AB29" s="566"/>
      <c r="AC29" s="566"/>
      <c r="AD29" s="566"/>
      <c r="AE29" s="566"/>
      <c r="AF29" s="566"/>
      <c r="AG29" s="566"/>
      <c r="AH29" s="566"/>
      <c r="AI29" s="566"/>
      <c r="AJ29" s="566"/>
      <c r="AK29" s="566"/>
      <c r="AL29" s="566"/>
      <c r="AM29" s="566"/>
      <c r="AN29" s="566"/>
      <c r="AO29" s="566"/>
      <c r="AP29" s="566"/>
      <c r="AQ29" s="145"/>
      <c r="AR29" s="145"/>
      <c r="AU29" s="289" t="b">
        <v>0</v>
      </c>
      <c r="AV29"/>
      <c r="AW29"/>
      <c r="AX29"/>
      <c r="AY29"/>
      <c r="AZ29"/>
      <c r="BA29"/>
      <c r="BB29"/>
      <c r="BC29"/>
    </row>
    <row r="30" spans="2:55" ht="15.95" customHeight="1" x14ac:dyDescent="0.25">
      <c r="B30"/>
      <c r="C30" s="564" t="s">
        <v>1023</v>
      </c>
      <c r="D30" s="564"/>
      <c r="E30" s="564"/>
      <c r="F30" s="565"/>
      <c r="G30" s="565"/>
      <c r="H30" s="167"/>
      <c r="I30" s="167"/>
      <c r="J30" s="558" t="str">
        <f t="shared" si="1"/>
        <v>Friday</v>
      </c>
      <c r="K30" s="558"/>
      <c r="L30" s="558"/>
      <c r="M30" s="559">
        <v>42685</v>
      </c>
      <c r="N30" s="559"/>
      <c r="O30" s="559"/>
      <c r="P30" s="560" t="s">
        <v>1024</v>
      </c>
      <c r="Q30" s="560"/>
      <c r="R30" s="560"/>
      <c r="S30" s="560"/>
      <c r="T30" s="560"/>
      <c r="U30" s="560"/>
      <c r="V30" s="561"/>
      <c r="W30" s="561"/>
      <c r="X30" s="168" t="str">
        <f t="shared" si="0"/>
        <v/>
      </c>
      <c r="Y30" s="173" t="b">
        <v>0</v>
      </c>
      <c r="Z30" s="169"/>
      <c r="AA30" s="370"/>
      <c r="AB30" s="566"/>
      <c r="AC30" s="566"/>
      <c r="AD30" s="566"/>
      <c r="AE30" s="566"/>
      <c r="AF30" s="566"/>
      <c r="AG30" s="566"/>
      <c r="AH30" s="566"/>
      <c r="AI30" s="566"/>
      <c r="AJ30" s="566"/>
      <c r="AK30" s="566"/>
      <c r="AL30" s="566"/>
      <c r="AM30" s="566"/>
      <c r="AN30" s="566"/>
      <c r="AO30" s="566"/>
      <c r="AP30" s="566"/>
      <c r="AQ30" s="145"/>
      <c r="AR30" s="145"/>
      <c r="AU30" s="289" t="b">
        <v>0</v>
      </c>
      <c r="AV30"/>
      <c r="AW30"/>
      <c r="AX30"/>
      <c r="AY30"/>
      <c r="AZ30"/>
      <c r="BA30"/>
      <c r="BB30"/>
      <c r="BC30"/>
    </row>
    <row r="31" spans="2:55" ht="15.95" customHeight="1" x14ac:dyDescent="0.25">
      <c r="B31"/>
      <c r="C31" s="568" t="s">
        <v>1025</v>
      </c>
      <c r="D31" s="568"/>
      <c r="E31" s="568"/>
      <c r="F31" s="569">
        <f>SUM(F24:G30)</f>
        <v>0</v>
      </c>
      <c r="G31" s="569"/>
      <c r="H31" s="167"/>
      <c r="I31" s="167"/>
      <c r="J31" s="558" t="str">
        <f t="shared" si="1"/>
        <v>Thursday</v>
      </c>
      <c r="K31" s="558"/>
      <c r="L31" s="558"/>
      <c r="M31" s="559">
        <v>42698</v>
      </c>
      <c r="N31" s="559"/>
      <c r="O31" s="559"/>
      <c r="P31" s="560" t="s">
        <v>1026</v>
      </c>
      <c r="Q31" s="560"/>
      <c r="R31" s="560"/>
      <c r="S31" s="560"/>
      <c r="T31" s="560"/>
      <c r="U31" s="560"/>
      <c r="V31" s="561"/>
      <c r="W31" s="561"/>
      <c r="X31" s="168" t="str">
        <f t="shared" si="0"/>
        <v/>
      </c>
      <c r="Y31" s="173" t="b">
        <v>0</v>
      </c>
      <c r="Z31" s="169"/>
      <c r="AA31" s="369" t="s">
        <v>1479</v>
      </c>
      <c r="AB31" s="566" t="s">
        <v>1027</v>
      </c>
      <c r="AC31" s="566"/>
      <c r="AD31" s="566"/>
      <c r="AE31" s="566"/>
      <c r="AF31" s="566"/>
      <c r="AG31" s="566"/>
      <c r="AH31" s="566"/>
      <c r="AI31" s="566"/>
      <c r="AJ31" s="566"/>
      <c r="AK31" s="566"/>
      <c r="AL31" s="566"/>
      <c r="AM31" s="566"/>
      <c r="AN31" s="566"/>
      <c r="AO31" s="566"/>
      <c r="AP31" s="566"/>
      <c r="AQ31" s="145"/>
      <c r="AR31" s="145"/>
      <c r="AU31" s="290" t="b">
        <v>0</v>
      </c>
      <c r="AV31"/>
      <c r="AW31"/>
      <c r="AX31"/>
      <c r="AY31"/>
      <c r="AZ31"/>
      <c r="BA31"/>
      <c r="BB31"/>
      <c r="BC31"/>
    </row>
    <row r="32" spans="2:55" ht="15.95" customHeight="1" x14ac:dyDescent="0.25">
      <c r="B32"/>
      <c r="C32" s="167"/>
      <c r="D32" s="167"/>
      <c r="E32" s="167"/>
      <c r="F32" s="167"/>
      <c r="G32" s="167"/>
      <c r="H32" s="167"/>
      <c r="I32" s="167"/>
      <c r="J32" s="558" t="str">
        <f t="shared" si="1"/>
        <v>Saturday</v>
      </c>
      <c r="K32" s="558"/>
      <c r="L32" s="558"/>
      <c r="M32" s="559">
        <v>42728</v>
      </c>
      <c r="N32" s="559"/>
      <c r="O32" s="559"/>
      <c r="P32" s="560" t="s">
        <v>1028</v>
      </c>
      <c r="Q32" s="560"/>
      <c r="R32" s="560"/>
      <c r="S32" s="560"/>
      <c r="T32" s="560"/>
      <c r="U32" s="560"/>
      <c r="V32" s="561"/>
      <c r="W32" s="561"/>
      <c r="X32" s="168" t="str">
        <f t="shared" si="0"/>
        <v/>
      </c>
      <c r="Y32" s="173" t="b">
        <v>0</v>
      </c>
      <c r="Z32" s="169"/>
      <c r="AA32" s="171"/>
      <c r="AB32" s="762"/>
      <c r="AC32" s="762"/>
      <c r="AD32" s="762"/>
      <c r="AE32" s="762"/>
      <c r="AF32" s="762"/>
      <c r="AG32" s="762"/>
      <c r="AH32" s="762"/>
      <c r="AI32" s="762"/>
      <c r="AJ32" s="762"/>
      <c r="AK32" s="762"/>
      <c r="AL32" s="762"/>
      <c r="AM32" s="762"/>
      <c r="AN32" s="762"/>
      <c r="AO32" s="762"/>
      <c r="AP32" s="762"/>
      <c r="AQ32" s="145"/>
      <c r="AR32" s="145"/>
      <c r="AU32" s="290" t="b">
        <v>0</v>
      </c>
      <c r="AV32"/>
      <c r="AW32"/>
      <c r="AX32"/>
      <c r="AY32"/>
      <c r="AZ32"/>
      <c r="BA32"/>
      <c r="BB32"/>
      <c r="BC32"/>
    </row>
    <row r="33" spans="2:55" ht="15.95" customHeight="1" x14ac:dyDescent="0.25">
      <c r="B33"/>
      <c r="C33" s="167"/>
      <c r="D33" s="167"/>
      <c r="E33" s="167"/>
      <c r="F33" s="167"/>
      <c r="G33" s="167"/>
      <c r="H33" s="167"/>
      <c r="I33" s="167"/>
      <c r="J33" s="558" t="str">
        <f t="shared" si="1"/>
        <v>Sunday</v>
      </c>
      <c r="K33" s="558"/>
      <c r="L33" s="558"/>
      <c r="M33" s="559">
        <v>42729</v>
      </c>
      <c r="N33" s="559"/>
      <c r="O33" s="559"/>
      <c r="P33" s="560" t="s">
        <v>1029</v>
      </c>
      <c r="Q33" s="560"/>
      <c r="R33" s="560"/>
      <c r="S33" s="560"/>
      <c r="T33" s="560"/>
      <c r="U33" s="560"/>
      <c r="V33" s="561"/>
      <c r="W33" s="561"/>
      <c r="X33" s="168" t="str">
        <f t="shared" si="0"/>
        <v/>
      </c>
      <c r="Y33" s="173" t="b">
        <v>0</v>
      </c>
      <c r="Z33" s="169"/>
      <c r="AA33" s="369" t="s">
        <v>1479</v>
      </c>
      <c r="AB33" s="566" t="s">
        <v>1688</v>
      </c>
      <c r="AC33" s="566"/>
      <c r="AD33" s="566"/>
      <c r="AE33" s="566"/>
      <c r="AF33" s="566"/>
      <c r="AG33" s="566"/>
      <c r="AH33" s="566"/>
      <c r="AI33" s="566"/>
      <c r="AJ33" s="566"/>
      <c r="AK33" s="566"/>
      <c r="AL33" s="566"/>
      <c r="AM33" s="566"/>
      <c r="AN33" s="566"/>
      <c r="AO33" s="566"/>
      <c r="AP33" s="566"/>
      <c r="AQ33" s="145"/>
      <c r="AR33" s="145"/>
      <c r="AU33" s="290" t="b">
        <v>0</v>
      </c>
      <c r="AV33"/>
      <c r="AW33"/>
      <c r="AX33"/>
      <c r="AY33"/>
      <c r="AZ33"/>
      <c r="BA33"/>
      <c r="BB33"/>
      <c r="BC33"/>
    </row>
    <row r="34" spans="2:55" ht="15.95" customHeight="1" x14ac:dyDescent="0.25">
      <c r="B34"/>
      <c r="C34" s="164"/>
      <c r="D34" s="164"/>
      <c r="E34" s="164"/>
      <c r="F34" s="164"/>
      <c r="G34" s="164"/>
      <c r="H34" s="164"/>
      <c r="I34" s="164"/>
      <c r="J34" s="558" t="s">
        <v>1685</v>
      </c>
      <c r="K34" s="558"/>
      <c r="L34" s="558"/>
      <c r="M34" s="570" t="s">
        <v>1686</v>
      </c>
      <c r="N34" s="570"/>
      <c r="O34" s="570"/>
      <c r="P34" s="571" t="s">
        <v>1687</v>
      </c>
      <c r="Q34" s="571"/>
      <c r="R34" s="571"/>
      <c r="S34" s="571"/>
      <c r="T34" s="571"/>
      <c r="U34" s="571"/>
      <c r="V34" s="68"/>
      <c r="W34" s="68"/>
      <c r="X34" s="383"/>
      <c r="Y34" s="164"/>
      <c r="Z34" s="164"/>
      <c r="AA34" s="164"/>
      <c r="AB34" s="566"/>
      <c r="AC34" s="566"/>
      <c r="AD34" s="566"/>
      <c r="AE34" s="566"/>
      <c r="AF34" s="566"/>
      <c r="AG34" s="566"/>
      <c r="AH34" s="566"/>
      <c r="AI34" s="566"/>
      <c r="AJ34" s="566"/>
      <c r="AK34" s="566"/>
      <c r="AL34" s="566"/>
      <c r="AM34" s="566"/>
      <c r="AN34" s="566"/>
      <c r="AO34" s="566"/>
      <c r="AP34" s="566"/>
      <c r="AQ34" s="145"/>
      <c r="AR34" s="145"/>
      <c r="AU34"/>
      <c r="AV34"/>
      <c r="AW34"/>
      <c r="AX34"/>
      <c r="AY34"/>
      <c r="AZ34"/>
      <c r="BA34"/>
      <c r="BB34"/>
      <c r="BC34"/>
    </row>
    <row r="35" spans="2:55" ht="15.95" customHeight="1" x14ac:dyDescent="0.25">
      <c r="B35"/>
      <c r="J35" s="755" t="s">
        <v>1030</v>
      </c>
      <c r="K35" s="755"/>
      <c r="L35" s="755"/>
      <c r="M35" s="755"/>
      <c r="N35" s="755"/>
      <c r="O35" s="755"/>
      <c r="P35" s="755"/>
      <c r="Q35" s="755"/>
      <c r="R35" s="755"/>
      <c r="S35" s="755"/>
      <c r="T35" s="755"/>
      <c r="U35" s="755"/>
      <c r="V35" s="755"/>
      <c r="W35" s="755"/>
      <c r="X35" s="172">
        <f>SUM(X23:X34)</f>
        <v>0</v>
      </c>
      <c r="AA35" s="145"/>
      <c r="AB35" s="566"/>
      <c r="AC35" s="566"/>
      <c r="AD35" s="566"/>
      <c r="AE35" s="566"/>
      <c r="AF35" s="566"/>
      <c r="AG35" s="566"/>
      <c r="AH35" s="566"/>
      <c r="AI35" s="566"/>
      <c r="AJ35" s="566"/>
      <c r="AK35" s="566"/>
      <c r="AL35" s="566"/>
      <c r="AM35" s="566"/>
      <c r="AN35" s="566"/>
      <c r="AO35" s="566"/>
      <c r="AP35" s="566"/>
      <c r="AU35"/>
      <c r="AV35"/>
      <c r="AW35"/>
      <c r="AX35"/>
      <c r="AY35"/>
      <c r="AZ35"/>
      <c r="BA35"/>
      <c r="BB35"/>
      <c r="BC35"/>
    </row>
    <row r="36" spans="2:55" ht="15.95" customHeight="1" x14ac:dyDescent="0.25">
      <c r="B36"/>
      <c r="C36"/>
      <c r="D36"/>
      <c r="E36"/>
      <c r="F36"/>
      <c r="G36"/>
      <c r="H36"/>
      <c r="I36"/>
      <c r="J36"/>
      <c r="K36"/>
      <c r="L36"/>
      <c r="M36"/>
      <c r="N36"/>
      <c r="O36"/>
      <c r="P36"/>
      <c r="Q36"/>
      <c r="R36"/>
      <c r="S36"/>
      <c r="T36"/>
      <c r="U36"/>
      <c r="V36"/>
      <c r="W36"/>
      <c r="X36"/>
      <c r="Y36"/>
      <c r="Z36"/>
      <c r="AA36" s="145"/>
      <c r="AB36" s="566"/>
      <c r="AC36" s="566"/>
      <c r="AD36" s="566"/>
      <c r="AE36" s="566"/>
      <c r="AF36" s="566"/>
      <c r="AG36" s="566"/>
      <c r="AH36" s="566"/>
      <c r="AI36" s="566"/>
      <c r="AJ36" s="566"/>
      <c r="AK36" s="566"/>
      <c r="AL36" s="566"/>
      <c r="AM36" s="566"/>
      <c r="AN36" s="566"/>
      <c r="AO36" s="566"/>
      <c r="AP36" s="566"/>
      <c r="AQ36"/>
      <c r="AR36"/>
      <c r="AS36"/>
      <c r="AT36"/>
      <c r="AU36"/>
      <c r="AV36"/>
      <c r="AW36"/>
      <c r="AX36"/>
      <c r="AY36"/>
      <c r="AZ36"/>
      <c r="BA36"/>
      <c r="BB36"/>
      <c r="BC36"/>
    </row>
    <row r="37" spans="2:55" ht="15.95" customHeight="1" x14ac:dyDescent="0.25">
      <c r="B37"/>
      <c r="C37"/>
      <c r="D37"/>
      <c r="E37"/>
      <c r="F37"/>
      <c r="G37"/>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row>
    <row r="38" spans="2:55" ht="15.95" customHeight="1" x14ac:dyDescent="0.25">
      <c r="B38"/>
      <c r="C38"/>
      <c r="D38"/>
      <c r="E38"/>
      <c r="F38"/>
      <c r="G38"/>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row>
    <row r="39" spans="2:55" ht="15.95" customHeight="1" x14ac:dyDescent="0.25">
      <c r="B39"/>
      <c r="C39"/>
      <c r="D39"/>
      <c r="E39"/>
      <c r="F39"/>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row>
    <row r="40" spans="2:55" ht="15.95" customHeight="1" x14ac:dyDescent="0.25">
      <c r="B40"/>
      <c r="C40"/>
      <c r="D40"/>
      <c r="E40"/>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row>
    <row r="41" spans="2:55" ht="15.95" customHeight="1" x14ac:dyDescent="0.25">
      <c r="B41"/>
      <c r="C41"/>
      <c r="D41"/>
      <c r="E41"/>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row>
    <row r="42" spans="2:55" ht="15.95" customHeight="1" x14ac:dyDescent="0.25">
      <c r="B42"/>
      <c r="C42"/>
      <c r="D42"/>
      <c r="E42"/>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row>
    <row r="43" spans="2:55" ht="15.95" customHeight="1" x14ac:dyDescent="0.25">
      <c r="B43"/>
      <c r="C43"/>
      <c r="D43"/>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row>
    <row r="44" spans="2:55" ht="15.95" customHeight="1" x14ac:dyDescent="0.25">
      <c r="B44"/>
      <c r="C44"/>
      <c r="D44"/>
      <c r="E44"/>
      <c r="F44"/>
      <c r="G44"/>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row>
    <row r="45" spans="2:55" ht="15.95" customHeight="1" x14ac:dyDescent="0.25">
      <c r="B45"/>
      <c r="C45"/>
      <c r="D45"/>
      <c r="E45"/>
      <c r="F45"/>
      <c r="G45"/>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row>
    <row r="46" spans="2:55" ht="15.95" customHeight="1" x14ac:dyDescent="0.25">
      <c r="B46"/>
      <c r="C46"/>
      <c r="D46"/>
      <c r="E46"/>
      <c r="F46"/>
      <c r="G46"/>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row>
    <row r="47" spans="2:55" ht="15.95" customHeight="1" x14ac:dyDescent="0.25">
      <c r="B47"/>
      <c r="C47"/>
      <c r="D47"/>
      <c r="E47"/>
      <c r="F47"/>
      <c r="G47"/>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row>
    <row r="48" spans="2:55" ht="15.95" customHeight="1" x14ac:dyDescent="0.25">
      <c r="B48"/>
      <c r="C48"/>
      <c r="D48"/>
      <c r="E48"/>
      <c r="F48"/>
      <c r="G48"/>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row>
    <row r="49" spans="2:55" ht="15.95" customHeight="1" x14ac:dyDescent="0.25">
      <c r="B49"/>
      <c r="C49"/>
      <c r="D49"/>
      <c r="E49"/>
      <c r="F49"/>
      <c r="G49"/>
      <c r="H49"/>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row>
    <row r="50" spans="2:55" ht="15.95" customHeight="1" x14ac:dyDescent="0.25">
      <c r="B50"/>
      <c r="C50"/>
      <c r="D50"/>
      <c r="E50"/>
      <c r="F50"/>
      <c r="G50"/>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row>
    <row r="51" spans="2:55" ht="15.95" customHeight="1" x14ac:dyDescent="0.25">
      <c r="B51"/>
      <c r="C51"/>
      <c r="D51"/>
      <c r="E51"/>
      <c r="F51"/>
      <c r="G51"/>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row>
    <row r="52" spans="2:55" ht="15.95" customHeight="1" x14ac:dyDescent="0.25">
      <c r="B52"/>
      <c r="C52"/>
      <c r="D52"/>
      <c r="E52"/>
      <c r="F52"/>
      <c r="G52"/>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row>
    <row r="53" spans="2:55" ht="15.95" customHeight="1" x14ac:dyDescent="0.25">
      <c r="B53"/>
      <c r="C53"/>
      <c r="D53"/>
      <c r="E53"/>
      <c r="F53"/>
      <c r="G53"/>
      <c r="H53"/>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row>
    <row r="54" spans="2:55" ht="15.95" customHeight="1" x14ac:dyDescent="0.25">
      <c r="B54"/>
      <c r="C54"/>
      <c r="D54"/>
      <c r="E54"/>
      <c r="F54"/>
      <c r="G54"/>
      <c r="H54"/>
      <c r="I54"/>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row>
    <row r="55" spans="2:55" ht="15.95" customHeight="1" x14ac:dyDescent="0.25">
      <c r="B55"/>
      <c r="C55"/>
      <c r="D55"/>
      <c r="E55"/>
      <c r="F55"/>
      <c r="G55"/>
      <c r="H55"/>
      <c r="I55"/>
      <c r="J55"/>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row>
    <row r="56" spans="2:55" ht="15.95" customHeight="1" x14ac:dyDescent="0.25">
      <c r="B56"/>
      <c r="C56"/>
      <c r="D56"/>
      <c r="E56"/>
      <c r="F56"/>
      <c r="G56"/>
      <c r="H56"/>
      <c r="I56"/>
      <c r="J56"/>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row>
    <row r="57" spans="2:55" ht="15.95" customHeight="1" x14ac:dyDescent="0.25">
      <c r="B57"/>
      <c r="C57"/>
      <c r="D57"/>
      <c r="E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row>
    <row r="58" spans="2:55" ht="15.95" customHeight="1" x14ac:dyDescent="0.25">
      <c r="B58"/>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row>
    <row r="59" spans="2:55" ht="15.95" customHeight="1" x14ac:dyDescent="0.25">
      <c r="B59"/>
      <c r="C59"/>
      <c r="D59"/>
      <c r="E59"/>
      <c r="F59"/>
      <c r="G59"/>
      <c r="H59"/>
      <c r="I59"/>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row>
    <row r="60" spans="2:55" ht="15.95" customHeight="1" x14ac:dyDescent="0.25">
      <c r="B60"/>
      <c r="C60"/>
      <c r="D60"/>
      <c r="E60"/>
      <c r="F60"/>
      <c r="G60"/>
      <c r="H60"/>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row>
    <row r="61" spans="2:55" ht="15.95" customHeight="1" x14ac:dyDescent="0.25">
      <c r="B61"/>
      <c r="C61"/>
      <c r="D61"/>
      <c r="E61"/>
      <c r="F61"/>
      <c r="G61"/>
      <c r="H61"/>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row>
    <row r="62" spans="2:55" ht="15.95" customHeight="1" x14ac:dyDescent="0.25">
      <c r="B62"/>
      <c r="C62"/>
      <c r="D62"/>
      <c r="E62"/>
      <c r="F62"/>
      <c r="G62"/>
      <c r="H62"/>
      <c r="I62"/>
      <c r="J62"/>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row>
    <row r="63" spans="2:55" ht="15.95" customHeight="1" x14ac:dyDescent="0.25">
      <c r="B63"/>
      <c r="C63"/>
      <c r="D63"/>
      <c r="E63"/>
      <c r="F63"/>
      <c r="G63"/>
      <c r="H63"/>
      <c r="I63"/>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row>
    <row r="64" spans="2:55" ht="15.95" customHeight="1" x14ac:dyDescent="0.25">
      <c r="B64"/>
      <c r="C64"/>
      <c r="D64"/>
      <c r="E64"/>
      <c r="F64"/>
      <c r="G64"/>
      <c r="H64"/>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row>
    <row r="65" spans="2:48" ht="15.95" customHeight="1" x14ac:dyDescent="0.25">
      <c r="B65"/>
      <c r="C65"/>
      <c r="D65"/>
      <c r="E65"/>
      <c r="F65"/>
      <c r="G65"/>
      <c r="H65"/>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row>
    <row r="66" spans="2:48" ht="15.95" customHeight="1" x14ac:dyDescent="0.25">
      <c r="B66"/>
      <c r="C66"/>
      <c r="D66"/>
      <c r="E66"/>
      <c r="F66"/>
      <c r="G66"/>
      <c r="H66"/>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row>
    <row r="67" spans="2:48" ht="15.95" customHeight="1" x14ac:dyDescent="0.25">
      <c r="B67"/>
      <c r="C67"/>
      <c r="D67"/>
      <c r="E67"/>
      <c r="F67"/>
      <c r="G67"/>
      <c r="H67"/>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row>
    <row r="68" spans="2:48" ht="15.95" customHeight="1" x14ac:dyDescent="0.25">
      <c r="B68"/>
      <c r="C68"/>
      <c r="D68"/>
      <c r="E68"/>
      <c r="F68"/>
      <c r="G68"/>
      <c r="H68"/>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row>
    <row r="69" spans="2:48" ht="15.95" customHeight="1" x14ac:dyDescent="0.25">
      <c r="B69"/>
      <c r="C69"/>
      <c r="D69"/>
      <c r="E69"/>
      <c r="F69"/>
      <c r="G69"/>
      <c r="H69"/>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row>
    <row r="70" spans="2:48" ht="15.95" customHeight="1" x14ac:dyDescent="0.25">
      <c r="B70"/>
      <c r="C70"/>
      <c r="D70"/>
      <c r="E70"/>
      <c r="F70"/>
      <c r="G70"/>
      <c r="H70"/>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row>
    <row r="71" spans="2:48" ht="15.95" customHeight="1" x14ac:dyDescent="0.25">
      <c r="B71"/>
      <c r="C71"/>
      <c r="D71"/>
      <c r="E71"/>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row>
    <row r="72" spans="2:48" ht="15.95" customHeight="1" x14ac:dyDescent="0.25">
      <c r="B72"/>
      <c r="C72"/>
      <c r="D72"/>
      <c r="E72"/>
      <c r="F72"/>
      <c r="G72"/>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row>
    <row r="73" spans="2:48" ht="15.95" customHeight="1" x14ac:dyDescent="0.25">
      <c r="B73"/>
      <c r="C73"/>
      <c r="D73"/>
      <c r="E73"/>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row>
    <row r="74" spans="2:48" ht="15.95" customHeight="1" x14ac:dyDescent="0.25">
      <c r="B74"/>
      <c r="C74"/>
      <c r="D74"/>
      <c r="E74"/>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row>
    <row r="75" spans="2:48" ht="15.95" customHeight="1" x14ac:dyDescent="0.25">
      <c r="B75"/>
      <c r="C75"/>
      <c r="D75"/>
      <c r="E75"/>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row>
    <row r="76" spans="2:48" ht="15.95" customHeight="1" x14ac:dyDescent="0.25">
      <c r="B76"/>
      <c r="C76"/>
      <c r="D76"/>
      <c r="E76"/>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row>
    <row r="77" spans="2:48" ht="15.95" customHeight="1" x14ac:dyDescent="0.25">
      <c r="B77"/>
      <c r="C77"/>
      <c r="D77"/>
      <c r="E77"/>
      <c r="F77"/>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row>
    <row r="78" spans="2:48" ht="15.95" customHeight="1" x14ac:dyDescent="0.25">
      <c r="B78"/>
      <c r="C78"/>
      <c r="D78"/>
      <c r="E78"/>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row>
    <row r="79" spans="2:48" ht="15.95" customHeight="1" x14ac:dyDescent="0.25">
      <c r="B79"/>
      <c r="C79"/>
      <c r="D79"/>
      <c r="E79"/>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row>
    <row r="80" spans="2:48" ht="15.95" customHeight="1" x14ac:dyDescent="0.25">
      <c r="B80"/>
      <c r="C80"/>
      <c r="D80"/>
      <c r="E80"/>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row>
    <row r="81" spans="2:48" ht="15.95" customHeight="1" x14ac:dyDescent="0.25">
      <c r="B81"/>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row>
    <row r="82" spans="2:48" ht="15.95" customHeight="1" x14ac:dyDescent="0.25">
      <c r="B82"/>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row>
    <row r="83" spans="2:48" ht="15.95" customHeight="1" x14ac:dyDescent="0.25">
      <c r="B83"/>
      <c r="C83"/>
      <c r="D83"/>
      <c r="E8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row>
    <row r="84" spans="2:48" ht="15.95" customHeight="1" x14ac:dyDescent="0.25">
      <c r="B84"/>
      <c r="C84"/>
      <c r="D84"/>
      <c r="E84"/>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row>
    <row r="85" spans="2:48" ht="15.95" customHeight="1" x14ac:dyDescent="0.25">
      <c r="B85"/>
      <c r="C85"/>
      <c r="D85"/>
      <c r="E85"/>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row>
    <row r="86" spans="2:48" ht="15.95" customHeight="1" x14ac:dyDescent="0.25">
      <c r="B86"/>
      <c r="C86"/>
      <c r="D86"/>
      <c r="E86"/>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row>
    <row r="87" spans="2:48" ht="15.95" customHeight="1" x14ac:dyDescent="0.25">
      <c r="B87"/>
      <c r="C87"/>
      <c r="D87"/>
      <c r="E87"/>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row>
    <row r="88" spans="2:48" ht="15.95" customHeight="1" x14ac:dyDescent="0.25">
      <c r="B88"/>
      <c r="C88"/>
      <c r="D88"/>
      <c r="E88"/>
      <c r="F88"/>
      <c r="G88"/>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row>
    <row r="89" spans="2:48" ht="15.95" customHeight="1" x14ac:dyDescent="0.25">
      <c r="B89"/>
      <c r="C89"/>
      <c r="D89"/>
      <c r="E89"/>
      <c r="F89"/>
      <c r="G89"/>
      <c r="H89"/>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row>
    <row r="90" spans="2:48" ht="15.95" customHeight="1" x14ac:dyDescent="0.25">
      <c r="B90"/>
      <c r="C90"/>
      <c r="D90"/>
      <c r="E90"/>
      <c r="F90"/>
      <c r="G90"/>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row>
    <row r="91" spans="2:48" ht="15.95" customHeight="1" x14ac:dyDescent="0.25">
      <c r="B91"/>
      <c r="C91"/>
      <c r="D91"/>
      <c r="E91"/>
      <c r="F91"/>
      <c r="G91"/>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row>
    <row r="92" spans="2:48" ht="15.95" customHeight="1" x14ac:dyDescent="0.25">
      <c r="B92"/>
      <c r="C92"/>
      <c r="D92"/>
      <c r="E92"/>
      <c r="F92"/>
      <c r="G92"/>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row>
    <row r="93" spans="2:48" ht="15.95" customHeight="1" x14ac:dyDescent="0.25">
      <c r="B93"/>
      <c r="C93"/>
      <c r="D93"/>
      <c r="E93"/>
      <c r="F93"/>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row>
    <row r="94" spans="2:48" ht="15.95" customHeight="1" x14ac:dyDescent="0.25">
      <c r="B94"/>
      <c r="C94"/>
      <c r="D94"/>
      <c r="E94"/>
      <c r="F94"/>
      <c r="G94"/>
      <c r="H94"/>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row>
    <row r="95" spans="2:48" ht="15.95" customHeight="1" x14ac:dyDescent="0.25">
      <c r="B95"/>
      <c r="C95"/>
      <c r="D95"/>
      <c r="E95"/>
      <c r="F95"/>
      <c r="G95"/>
      <c r="H95"/>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row>
    <row r="96" spans="2:48" ht="15.95" customHeight="1" x14ac:dyDescent="0.25">
      <c r="B96"/>
      <c r="C96"/>
      <c r="D96"/>
      <c r="E96"/>
      <c r="F96"/>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row>
    <row r="97" spans="2:48" ht="15.95" customHeight="1" x14ac:dyDescent="0.25">
      <c r="B97"/>
      <c r="C97"/>
      <c r="D97"/>
      <c r="E97"/>
      <c r="F97"/>
      <c r="G97"/>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row>
    <row r="98" spans="2:48" ht="15.95" customHeight="1" x14ac:dyDescent="0.25">
      <c r="B98"/>
      <c r="C98"/>
      <c r="D98"/>
      <c r="E98"/>
      <c r="F98"/>
      <c r="G98"/>
      <c r="H98"/>
      <c r="I98"/>
      <c r="J98"/>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row>
    <row r="99" spans="2:48" ht="15.95" customHeight="1" x14ac:dyDescent="0.25">
      <c r="B99"/>
      <c r="C99"/>
      <c r="D99"/>
      <c r="E99"/>
      <c r="F99"/>
      <c r="G99"/>
      <c r="H99"/>
      <c r="I99"/>
      <c r="J99"/>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row>
    <row r="100" spans="2:48" ht="15.95" customHeight="1" x14ac:dyDescent="0.25">
      <c r="B100"/>
      <c r="C100"/>
      <c r="D100"/>
      <c r="E100"/>
      <c r="F100"/>
      <c r="G100"/>
      <c r="H100"/>
      <c r="I100"/>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row>
    <row r="101" spans="2:48" ht="15.95" customHeight="1" x14ac:dyDescent="0.25">
      <c r="B101"/>
      <c r="C101"/>
      <c r="D101"/>
      <c r="E101"/>
      <c r="F101"/>
      <c r="G101"/>
      <c r="H101"/>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row>
    <row r="102" spans="2:48" ht="15.95" customHeight="1" x14ac:dyDescent="0.25">
      <c r="B102"/>
      <c r="C102"/>
      <c r="D102"/>
      <c r="E102"/>
      <c r="F102"/>
      <c r="G102"/>
      <c r="H102"/>
      <c r="I10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row>
    <row r="103" spans="2:48" ht="15.95" customHeight="1" x14ac:dyDescent="0.25">
      <c r="B103"/>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row>
    <row r="104" spans="2:48" ht="15.95" customHeight="1" x14ac:dyDescent="0.25">
      <c r="B104"/>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row>
    <row r="105" spans="2:48" ht="15.95" customHeight="1" x14ac:dyDescent="0.25">
      <c r="B105"/>
      <c r="C105"/>
      <c r="D105"/>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row>
    <row r="106" spans="2:48" ht="15.95" customHeight="1" x14ac:dyDescent="0.25">
      <c r="B106"/>
      <c r="C106"/>
      <c r="D106"/>
      <c r="E106"/>
      <c r="F106"/>
      <c r="G106"/>
      <c r="H106"/>
      <c r="I106"/>
      <c r="J106"/>
      <c r="K106"/>
      <c r="L106"/>
      <c r="M106"/>
      <c r="N106"/>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c r="AV106"/>
    </row>
    <row r="107" spans="2:48" ht="15.95" customHeight="1" x14ac:dyDescent="0.25">
      <c r="B107"/>
      <c r="C107"/>
      <c r="D107"/>
      <c r="E107"/>
      <c r="F107"/>
      <c r="G107"/>
      <c r="H107"/>
      <c r="I107"/>
      <c r="J107"/>
      <c r="K107"/>
      <c r="L107"/>
      <c r="M107"/>
      <c r="N107"/>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c r="AV107"/>
    </row>
    <row r="108" spans="2:48" ht="15.95" customHeight="1" x14ac:dyDescent="0.25">
      <c r="B108"/>
      <c r="C108"/>
      <c r="D108"/>
      <c r="E108"/>
      <c r="F108"/>
      <c r="G108"/>
      <c r="H108"/>
      <c r="I108"/>
      <c r="J108"/>
      <c r="K108"/>
      <c r="L108"/>
      <c r="M108"/>
      <c r="N108"/>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c r="AV108"/>
    </row>
    <row r="109" spans="2:48" ht="15.95" customHeight="1" x14ac:dyDescent="0.25">
      <c r="B109"/>
      <c r="C109"/>
      <c r="D109"/>
      <c r="E109"/>
      <c r="F109"/>
      <c r="G109"/>
      <c r="H109"/>
      <c r="I109"/>
      <c r="J109"/>
      <c r="K109"/>
      <c r="L109"/>
      <c r="M109"/>
      <c r="N109"/>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c r="AV109"/>
    </row>
    <row r="110" spans="2:48" ht="15.95" customHeight="1" x14ac:dyDescent="0.25">
      <c r="B110"/>
      <c r="C110"/>
      <c r="D110"/>
      <c r="E110"/>
      <c r="F110"/>
      <c r="G110"/>
      <c r="H110"/>
      <c r="I110"/>
      <c r="J110"/>
      <c r="K110"/>
      <c r="L110"/>
      <c r="M110"/>
      <c r="N110"/>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c r="AV110"/>
    </row>
    <row r="111" spans="2:48" ht="15.95" customHeight="1" x14ac:dyDescent="0.25">
      <c r="B111"/>
      <c r="C111"/>
      <c r="D111"/>
      <c r="E111"/>
      <c r="F111"/>
      <c r="G111"/>
      <c r="H111"/>
      <c r="I111"/>
      <c r="J111"/>
      <c r="K111"/>
      <c r="L111"/>
      <c r="M111"/>
      <c r="N111"/>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c r="AV111"/>
    </row>
    <row r="112" spans="2:48" ht="15.95" customHeight="1" x14ac:dyDescent="0.25">
      <c r="B112"/>
      <c r="C112"/>
      <c r="D112"/>
      <c r="E112"/>
      <c r="F112"/>
      <c r="G112"/>
      <c r="H112"/>
      <c r="I112"/>
      <c r="J112"/>
      <c r="K112"/>
      <c r="L112"/>
      <c r="M112"/>
      <c r="N112"/>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c r="AV112"/>
    </row>
    <row r="113" spans="2:48" ht="15.95" customHeight="1" x14ac:dyDescent="0.25">
      <c r="B113"/>
      <c r="C113"/>
      <c r="D113"/>
      <c r="E113"/>
      <c r="F113"/>
      <c r="G113"/>
      <c r="H113"/>
      <c r="I113"/>
      <c r="J113"/>
      <c r="K113"/>
      <c r="L113"/>
      <c r="M113"/>
      <c r="N113"/>
      <c r="O113"/>
      <c r="P113"/>
      <c r="Q113"/>
      <c r="R113"/>
      <c r="S113"/>
      <c r="T113"/>
      <c r="U113"/>
      <c r="V113"/>
      <c r="W113"/>
      <c r="X113"/>
      <c r="Y113"/>
      <c r="Z113"/>
      <c r="AA113"/>
      <c r="AB113"/>
      <c r="AC113"/>
      <c r="AD113"/>
      <c r="AE113"/>
      <c r="AF113"/>
      <c r="AG113"/>
      <c r="AH113"/>
      <c r="AI113"/>
      <c r="AJ113"/>
      <c r="AK113"/>
      <c r="AL113"/>
      <c r="AM113"/>
      <c r="AN113"/>
      <c r="AO113"/>
      <c r="AP113"/>
      <c r="AQ113"/>
      <c r="AR113"/>
      <c r="AS113"/>
      <c r="AT113"/>
      <c r="AU113"/>
      <c r="AV113"/>
    </row>
    <row r="114" spans="2:48" ht="15.95" customHeight="1" x14ac:dyDescent="0.25">
      <c r="B114"/>
      <c r="C114"/>
      <c r="D114"/>
      <c r="E114"/>
      <c r="F114"/>
      <c r="G114"/>
      <c r="H114"/>
      <c r="I114"/>
      <c r="J114"/>
      <c r="K114"/>
      <c r="L114"/>
      <c r="M114"/>
      <c r="N114"/>
      <c r="O114"/>
      <c r="P114"/>
      <c r="Q114"/>
      <c r="R114"/>
      <c r="S114"/>
      <c r="T114"/>
      <c r="U114"/>
      <c r="V114"/>
      <c r="W114"/>
      <c r="X114"/>
      <c r="Y114"/>
      <c r="Z114"/>
      <c r="AA114"/>
      <c r="AB114"/>
      <c r="AC114"/>
      <c r="AD114"/>
      <c r="AE114"/>
      <c r="AF114"/>
      <c r="AG114"/>
      <c r="AH114"/>
      <c r="AI114"/>
      <c r="AJ114"/>
      <c r="AK114"/>
      <c r="AL114"/>
      <c r="AM114"/>
      <c r="AN114"/>
      <c r="AO114"/>
      <c r="AP114"/>
      <c r="AQ114"/>
      <c r="AR114"/>
      <c r="AS114"/>
      <c r="AT114"/>
      <c r="AU114"/>
      <c r="AV114"/>
    </row>
    <row r="115" spans="2:48" ht="15.95" customHeight="1" x14ac:dyDescent="0.25">
      <c r="B115"/>
      <c r="C115"/>
      <c r="D115"/>
      <c r="E115"/>
      <c r="F115"/>
      <c r="G115"/>
      <c r="H115"/>
      <c r="I115"/>
      <c r="J115"/>
      <c r="K115"/>
      <c r="L115"/>
      <c r="M115"/>
      <c r="N115"/>
      <c r="O115"/>
      <c r="P115"/>
      <c r="Q115"/>
      <c r="R115"/>
      <c r="S115"/>
      <c r="T115"/>
      <c r="U115"/>
      <c r="V115"/>
      <c r="W115"/>
      <c r="X115"/>
      <c r="Y115"/>
      <c r="Z115"/>
      <c r="AA115"/>
      <c r="AB115"/>
      <c r="AC115"/>
      <c r="AD115"/>
      <c r="AE115"/>
      <c r="AF115"/>
      <c r="AG115"/>
      <c r="AH115"/>
      <c r="AI115"/>
      <c r="AJ115"/>
      <c r="AK115"/>
      <c r="AL115"/>
      <c r="AM115"/>
      <c r="AN115"/>
      <c r="AO115"/>
      <c r="AP115"/>
      <c r="AQ115"/>
      <c r="AR115"/>
      <c r="AS115"/>
      <c r="AT115"/>
      <c r="AU115"/>
      <c r="AV115"/>
    </row>
    <row r="116" spans="2:48" ht="15.95" customHeight="1" x14ac:dyDescent="0.25">
      <c r="B116"/>
      <c r="C116"/>
      <c r="D116"/>
      <c r="E116"/>
      <c r="F116"/>
      <c r="G116"/>
      <c r="H116"/>
      <c r="I116"/>
      <c r="J116"/>
      <c r="K116"/>
      <c r="L116"/>
      <c r="M116"/>
      <c r="N116"/>
      <c r="O116"/>
      <c r="P116"/>
      <c r="Q116"/>
      <c r="R116"/>
      <c r="S116"/>
      <c r="T116"/>
      <c r="U116"/>
      <c r="V116"/>
      <c r="W116"/>
      <c r="X116"/>
      <c r="Y116"/>
      <c r="Z116"/>
      <c r="AA116"/>
      <c r="AB116"/>
      <c r="AC116"/>
      <c r="AD116"/>
      <c r="AE116"/>
      <c r="AF116"/>
      <c r="AG116"/>
      <c r="AH116"/>
      <c r="AI116"/>
      <c r="AJ116"/>
      <c r="AK116"/>
      <c r="AL116"/>
      <c r="AM116"/>
      <c r="AN116"/>
      <c r="AO116"/>
      <c r="AP116"/>
      <c r="AQ116"/>
      <c r="AR116"/>
      <c r="AS116"/>
      <c r="AT116"/>
      <c r="AU116"/>
      <c r="AV116"/>
    </row>
    <row r="117" spans="2:48" ht="15.95" customHeight="1" x14ac:dyDescent="0.25">
      <c r="B117"/>
      <c r="C117"/>
      <c r="D117"/>
      <c r="E117"/>
      <c r="F117"/>
      <c r="G117"/>
      <c r="H117"/>
      <c r="I117"/>
      <c r="J117"/>
      <c r="K117"/>
      <c r="L117"/>
      <c r="M117"/>
      <c r="N117"/>
      <c r="O117"/>
      <c r="P117"/>
      <c r="Q117"/>
      <c r="R117"/>
      <c r="S117"/>
      <c r="T117"/>
      <c r="U117"/>
      <c r="V117"/>
      <c r="W117"/>
      <c r="X117"/>
      <c r="Y117"/>
      <c r="Z117"/>
      <c r="AA117"/>
      <c r="AB117"/>
      <c r="AC117"/>
      <c r="AD117"/>
      <c r="AE117"/>
      <c r="AF117"/>
      <c r="AG117"/>
      <c r="AH117"/>
      <c r="AI117"/>
      <c r="AJ117"/>
      <c r="AK117"/>
      <c r="AL117"/>
      <c r="AM117"/>
      <c r="AN117"/>
      <c r="AO117"/>
      <c r="AP117"/>
      <c r="AQ117"/>
      <c r="AR117"/>
      <c r="AS117"/>
      <c r="AT117"/>
      <c r="AU117"/>
      <c r="AV117"/>
    </row>
    <row r="118" spans="2:48" ht="15.95" customHeight="1" x14ac:dyDescent="0.25">
      <c r="B118"/>
      <c r="C118"/>
      <c r="D118"/>
      <c r="E118"/>
      <c r="F118"/>
      <c r="G118"/>
      <c r="H118"/>
      <c r="I118"/>
      <c r="J118"/>
      <c r="K118"/>
      <c r="L118"/>
      <c r="M118"/>
      <c r="N118"/>
      <c r="O118"/>
      <c r="P118"/>
      <c r="Q118"/>
      <c r="R118"/>
      <c r="S118"/>
      <c r="T118"/>
      <c r="U118"/>
      <c r="V118"/>
      <c r="W118"/>
      <c r="X118"/>
      <c r="Y118"/>
      <c r="Z118"/>
      <c r="AA118"/>
      <c r="AB118"/>
      <c r="AC118"/>
      <c r="AD118"/>
      <c r="AE118"/>
      <c r="AF118"/>
      <c r="AG118"/>
      <c r="AH118"/>
      <c r="AI118"/>
      <c r="AJ118"/>
      <c r="AK118"/>
      <c r="AL118"/>
      <c r="AM118"/>
      <c r="AN118"/>
      <c r="AO118"/>
      <c r="AP118"/>
      <c r="AQ118"/>
      <c r="AR118"/>
      <c r="AS118"/>
      <c r="AT118"/>
      <c r="AU118"/>
      <c r="AV118"/>
    </row>
    <row r="119" spans="2:48" ht="15.95" customHeight="1" x14ac:dyDescent="0.25">
      <c r="B119"/>
      <c r="C119"/>
      <c r="D119"/>
      <c r="E119"/>
      <c r="F119"/>
      <c r="G119"/>
      <c r="H119"/>
      <c r="I119"/>
      <c r="J119"/>
      <c r="K119"/>
      <c r="L119"/>
      <c r="M119"/>
      <c r="N119"/>
      <c r="O119"/>
      <c r="P119"/>
      <c r="Q119"/>
      <c r="R119"/>
      <c r="S119"/>
      <c r="T119"/>
      <c r="U119"/>
      <c r="V119"/>
      <c r="W119"/>
      <c r="X119"/>
      <c r="Y119"/>
      <c r="Z119"/>
      <c r="AA119"/>
      <c r="AB119"/>
      <c r="AC119"/>
      <c r="AD119"/>
      <c r="AE119"/>
      <c r="AF119"/>
      <c r="AG119"/>
      <c r="AH119"/>
      <c r="AI119"/>
      <c r="AJ119"/>
      <c r="AK119"/>
      <c r="AL119"/>
      <c r="AM119"/>
      <c r="AN119"/>
      <c r="AO119"/>
      <c r="AP119"/>
      <c r="AQ119"/>
      <c r="AR119"/>
      <c r="AS119"/>
      <c r="AT119"/>
      <c r="AU119"/>
      <c r="AV119"/>
    </row>
    <row r="120" spans="2:48" ht="15.95" customHeight="1" x14ac:dyDescent="0.25">
      <c r="B120"/>
      <c r="C120"/>
      <c r="D120"/>
      <c r="E120"/>
      <c r="F120"/>
      <c r="G120"/>
      <c r="H120"/>
      <c r="I120"/>
      <c r="J120"/>
      <c r="K120"/>
      <c r="L120"/>
      <c r="M120"/>
      <c r="N120"/>
      <c r="O120"/>
      <c r="P120"/>
      <c r="Q120"/>
      <c r="R120"/>
      <c r="S120"/>
      <c r="T120"/>
      <c r="U120"/>
      <c r="V120"/>
      <c r="W120"/>
      <c r="X120"/>
      <c r="Y120"/>
      <c r="Z120"/>
      <c r="AA120"/>
      <c r="AB120"/>
      <c r="AC120"/>
      <c r="AD120"/>
      <c r="AE120"/>
      <c r="AF120"/>
      <c r="AG120"/>
      <c r="AH120"/>
      <c r="AI120"/>
      <c r="AJ120"/>
      <c r="AK120"/>
      <c r="AL120"/>
      <c r="AM120"/>
      <c r="AN120"/>
      <c r="AO120"/>
      <c r="AP120"/>
      <c r="AQ120"/>
      <c r="AR120"/>
      <c r="AS120"/>
      <c r="AT120"/>
      <c r="AU120"/>
      <c r="AV120"/>
    </row>
    <row r="121" spans="2:48" ht="15.95" customHeight="1" x14ac:dyDescent="0.25">
      <c r="B121"/>
      <c r="C121"/>
      <c r="D121"/>
      <c r="E121"/>
      <c r="F121"/>
      <c r="G121"/>
      <c r="H121"/>
      <c r="I121"/>
      <c r="J121"/>
      <c r="K121"/>
      <c r="L121"/>
      <c r="M121"/>
      <c r="N121"/>
      <c r="O121"/>
      <c r="P121"/>
      <c r="Q121"/>
      <c r="R121"/>
      <c r="S121"/>
      <c r="T121"/>
      <c r="U121"/>
      <c r="V121"/>
      <c r="W121"/>
      <c r="X121"/>
      <c r="Y121"/>
      <c r="Z121"/>
      <c r="AA121"/>
      <c r="AB121"/>
      <c r="AC121"/>
      <c r="AD121"/>
      <c r="AE121"/>
      <c r="AF121"/>
      <c r="AG121"/>
      <c r="AH121"/>
      <c r="AI121"/>
      <c r="AJ121"/>
      <c r="AK121"/>
      <c r="AL121"/>
      <c r="AM121"/>
      <c r="AN121"/>
      <c r="AO121"/>
      <c r="AP121"/>
      <c r="AQ121"/>
      <c r="AR121"/>
      <c r="AS121"/>
      <c r="AT121"/>
      <c r="AU121"/>
      <c r="AV121"/>
    </row>
    <row r="122" spans="2:48" ht="15.95" customHeight="1" x14ac:dyDescent="0.25">
      <c r="B122"/>
      <c r="C122"/>
      <c r="D122"/>
      <c r="E122"/>
      <c r="F122"/>
      <c r="G122"/>
      <c r="H122"/>
      <c r="I122"/>
      <c r="J122"/>
      <c r="K122"/>
      <c r="L122"/>
      <c r="M122"/>
      <c r="N122"/>
      <c r="O122"/>
      <c r="P122"/>
      <c r="Q122"/>
      <c r="R122"/>
      <c r="S122"/>
      <c r="T122"/>
      <c r="U122"/>
      <c r="V122"/>
      <c r="W122"/>
      <c r="X122"/>
      <c r="Y122"/>
      <c r="Z122"/>
      <c r="AA122"/>
      <c r="AB122"/>
      <c r="AC122"/>
      <c r="AD122"/>
      <c r="AE122"/>
      <c r="AF122"/>
      <c r="AG122"/>
      <c r="AH122"/>
      <c r="AI122"/>
      <c r="AJ122"/>
      <c r="AK122"/>
      <c r="AL122"/>
      <c r="AM122"/>
      <c r="AN122"/>
      <c r="AO122"/>
      <c r="AP122"/>
      <c r="AQ122"/>
      <c r="AR122"/>
      <c r="AS122"/>
      <c r="AT122"/>
      <c r="AU122"/>
      <c r="AV122"/>
    </row>
    <row r="123" spans="2:48" ht="15.95" customHeight="1" x14ac:dyDescent="0.25">
      <c r="B123"/>
      <c r="C123"/>
      <c r="D123"/>
      <c r="E123"/>
      <c r="F123"/>
      <c r="G123"/>
      <c r="H123"/>
      <c r="I123"/>
      <c r="J123"/>
      <c r="K123"/>
      <c r="L123"/>
      <c r="M123"/>
      <c r="N123"/>
      <c r="O123"/>
      <c r="P123"/>
      <c r="Q123"/>
      <c r="R123"/>
      <c r="S123"/>
      <c r="T123"/>
      <c r="U123"/>
      <c r="V123"/>
      <c r="W123"/>
      <c r="X123"/>
      <c r="Y123"/>
      <c r="Z123"/>
      <c r="AA123"/>
      <c r="AB123"/>
      <c r="AC123"/>
      <c r="AD123"/>
      <c r="AE123"/>
      <c r="AF123"/>
      <c r="AG123"/>
      <c r="AH123"/>
      <c r="AI123"/>
      <c r="AJ123"/>
      <c r="AK123"/>
      <c r="AL123"/>
      <c r="AM123"/>
      <c r="AN123"/>
      <c r="AO123"/>
      <c r="AP123"/>
      <c r="AQ123"/>
      <c r="AR123"/>
      <c r="AS123"/>
      <c r="AT123"/>
      <c r="AU123"/>
      <c r="AV123"/>
    </row>
    <row r="124" spans="2:48" ht="15.95" customHeight="1" x14ac:dyDescent="0.25">
      <c r="B124"/>
      <c r="C124"/>
      <c r="D124"/>
      <c r="E124"/>
      <c r="F124"/>
      <c r="G124"/>
      <c r="H124"/>
      <c r="I124"/>
      <c r="J124"/>
      <c r="K124"/>
      <c r="L124"/>
      <c r="M124"/>
      <c r="N124"/>
      <c r="O124"/>
      <c r="P124"/>
      <c r="Q124"/>
      <c r="R124"/>
      <c r="S124"/>
      <c r="T124"/>
      <c r="U124"/>
      <c r="V124"/>
      <c r="W124"/>
      <c r="X124"/>
      <c r="Y124"/>
      <c r="Z124"/>
      <c r="AA124"/>
      <c r="AB124"/>
      <c r="AC124"/>
      <c r="AD124"/>
      <c r="AE124"/>
      <c r="AF124"/>
      <c r="AG124"/>
      <c r="AH124"/>
      <c r="AI124"/>
      <c r="AJ124"/>
      <c r="AK124"/>
      <c r="AL124"/>
      <c r="AM124"/>
      <c r="AN124"/>
      <c r="AO124"/>
      <c r="AP124"/>
      <c r="AQ124"/>
      <c r="AR124"/>
      <c r="AS124"/>
      <c r="AT124"/>
      <c r="AU124"/>
      <c r="AV124"/>
    </row>
    <row r="125" spans="2:48" ht="15.95" customHeight="1" x14ac:dyDescent="0.25">
      <c r="B125"/>
      <c r="C125"/>
      <c r="D125"/>
      <c r="E125"/>
      <c r="F125"/>
      <c r="G125"/>
      <c r="H125"/>
      <c r="I125"/>
      <c r="J125"/>
      <c r="K125"/>
      <c r="L125"/>
      <c r="M125"/>
      <c r="N125"/>
      <c r="O125"/>
      <c r="P125"/>
      <c r="Q125"/>
      <c r="R125"/>
      <c r="S125"/>
      <c r="T125"/>
      <c r="U125"/>
      <c r="V125"/>
      <c r="W125"/>
      <c r="X125"/>
      <c r="Y125"/>
      <c r="Z125"/>
      <c r="AA125"/>
      <c r="AB125"/>
      <c r="AC125"/>
      <c r="AD125"/>
      <c r="AE125"/>
      <c r="AF125"/>
      <c r="AG125"/>
      <c r="AH125"/>
      <c r="AI125"/>
      <c r="AJ125"/>
      <c r="AK125"/>
      <c r="AL125"/>
      <c r="AM125"/>
      <c r="AN125"/>
      <c r="AO125"/>
      <c r="AP125"/>
      <c r="AQ125"/>
      <c r="AR125"/>
      <c r="AS125"/>
      <c r="AT125"/>
      <c r="AU125"/>
      <c r="AV125"/>
    </row>
    <row r="126" spans="2:48" ht="15.95" customHeight="1" x14ac:dyDescent="0.25">
      <c r="B126"/>
      <c r="C126"/>
      <c r="D126"/>
      <c r="E126"/>
      <c r="F126"/>
      <c r="G126"/>
      <c r="H126"/>
      <c r="I126"/>
      <c r="J126"/>
      <c r="K126"/>
      <c r="L126"/>
      <c r="M126"/>
      <c r="N126"/>
      <c r="O126"/>
      <c r="P126"/>
      <c r="Q126"/>
      <c r="R126"/>
      <c r="S126"/>
      <c r="T126"/>
      <c r="U126"/>
      <c r="V126"/>
      <c r="W126"/>
      <c r="X126"/>
      <c r="Y126"/>
      <c r="Z126"/>
      <c r="AA126"/>
      <c r="AB126"/>
      <c r="AC126"/>
      <c r="AD126"/>
      <c r="AE126"/>
      <c r="AF126"/>
      <c r="AG126"/>
      <c r="AH126"/>
      <c r="AI126"/>
      <c r="AJ126"/>
      <c r="AK126"/>
      <c r="AL126"/>
      <c r="AM126"/>
      <c r="AN126"/>
      <c r="AO126"/>
      <c r="AP126"/>
      <c r="AQ126"/>
      <c r="AR126"/>
      <c r="AS126"/>
      <c r="AT126"/>
      <c r="AU126"/>
      <c r="AV126"/>
    </row>
    <row r="127" spans="2:48" ht="15.95" customHeight="1" x14ac:dyDescent="0.25">
      <c r="B127"/>
      <c r="C127"/>
      <c r="D127"/>
      <c r="E127"/>
      <c r="F127"/>
      <c r="G127"/>
      <c r="H127"/>
      <c r="I127"/>
      <c r="J127"/>
      <c r="K127"/>
      <c r="L127"/>
      <c r="M127"/>
      <c r="N127"/>
      <c r="O127"/>
      <c r="P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row>
    <row r="128" spans="2:48" ht="15.95" customHeight="1" x14ac:dyDescent="0.25">
      <c r="B128"/>
      <c r="C128"/>
      <c r="D128"/>
      <c r="E128"/>
      <c r="F128"/>
      <c r="G128"/>
      <c r="H128"/>
      <c r="I128"/>
      <c r="J128"/>
      <c r="K128"/>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row>
    <row r="129" spans="2:59" ht="15.95" customHeight="1" x14ac:dyDescent="0.25">
      <c r="B129"/>
      <c r="C129"/>
      <c r="D129"/>
      <c r="E129"/>
      <c r="F129"/>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row>
    <row r="130" spans="2:59" ht="15.95" customHeight="1" x14ac:dyDescent="0.25">
      <c r="B130"/>
      <c r="C130"/>
      <c r="D130"/>
      <c r="E130"/>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row>
    <row r="131" spans="2:59" ht="15.95" customHeight="1" x14ac:dyDescent="0.25">
      <c r="B131"/>
      <c r="C131"/>
      <c r="D131"/>
      <c r="E131"/>
      <c r="F131"/>
      <c r="G131"/>
      <c r="H131"/>
      <c r="I131"/>
      <c r="J131"/>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row>
    <row r="132" spans="2:59" ht="15.95" customHeight="1" x14ac:dyDescent="0.25">
      <c r="B132"/>
      <c r="C132"/>
      <c r="D132"/>
      <c r="E132"/>
      <c r="F132"/>
      <c r="G132"/>
      <c r="H132"/>
      <c r="I132"/>
      <c r="J132"/>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row>
    <row r="133" spans="2:59" ht="15.95" customHeight="1" x14ac:dyDescent="0.25">
      <c r="B133"/>
      <c r="C133"/>
      <c r="D133"/>
      <c r="E133"/>
      <c r="F133"/>
      <c r="G133"/>
      <c r="H133"/>
      <c r="I133"/>
      <c r="J133"/>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row>
    <row r="134" spans="2:59" ht="15.95" customHeight="1" x14ac:dyDescent="0.25">
      <c r="B134"/>
      <c r="C134"/>
      <c r="D134"/>
      <c r="E134"/>
      <c r="F134"/>
      <c r="G134"/>
      <c r="H134"/>
      <c r="I134"/>
      <c r="J134"/>
      <c r="K134"/>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row>
    <row r="135" spans="2:59" ht="15.95" customHeight="1" x14ac:dyDescent="0.25">
      <c r="B135"/>
      <c r="C135"/>
      <c r="D135"/>
      <c r="E135"/>
      <c r="F135"/>
      <c r="G135"/>
      <c r="H135"/>
      <c r="I135"/>
      <c r="J135"/>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row>
    <row r="136" spans="2:59" ht="15.95" customHeight="1" x14ac:dyDescent="0.25">
      <c r="B136"/>
      <c r="C136"/>
      <c r="D136"/>
      <c r="E136"/>
      <c r="F136"/>
      <c r="G136"/>
      <c r="H136"/>
      <c r="I136"/>
      <c r="J136"/>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row>
    <row r="137" spans="2:59" ht="15.95" customHeight="1" x14ac:dyDescent="0.25">
      <c r="B137"/>
      <c r="C137"/>
      <c r="D137"/>
      <c r="E137"/>
      <c r="F137"/>
      <c r="G137"/>
      <c r="H137"/>
      <c r="I137"/>
      <c r="J137"/>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row>
    <row r="138" spans="2:59" ht="15.95" customHeight="1" x14ac:dyDescent="0.25">
      <c r="B138"/>
      <c r="C138"/>
      <c r="D138"/>
      <c r="E138"/>
      <c r="F138"/>
      <c r="G138"/>
      <c r="H138"/>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row>
    <row r="139" spans="2:59" ht="15.95" customHeight="1" x14ac:dyDescent="0.25">
      <c r="B139"/>
      <c r="C139"/>
      <c r="D139"/>
      <c r="E139"/>
      <c r="F139"/>
      <c r="G139"/>
      <c r="H139"/>
      <c r="I139"/>
      <c r="J139"/>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row>
    <row r="140" spans="2:59" ht="15.95" customHeight="1" x14ac:dyDescent="0.25">
      <c r="B140"/>
      <c r="C140"/>
      <c r="D140"/>
      <c r="E140"/>
      <c r="F140"/>
      <c r="G140"/>
      <c r="H140"/>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row>
    <row r="141" spans="2:59" ht="15.95" customHeight="1" x14ac:dyDescent="0.25">
      <c r="B141"/>
      <c r="C141"/>
      <c r="D141"/>
      <c r="E141"/>
      <c r="F141"/>
      <c r="G141"/>
      <c r="H141"/>
      <c r="I141"/>
      <c r="J141"/>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row>
    <row r="142" spans="2:59" ht="15.95" customHeight="1" x14ac:dyDescent="0.25">
      <c r="B142"/>
      <c r="C142"/>
      <c r="D142"/>
      <c r="E142"/>
      <c r="F142"/>
      <c r="G142"/>
      <c r="H142"/>
      <c r="I142"/>
      <c r="J14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row>
    <row r="143" spans="2:59" ht="15.95" customHeight="1" x14ac:dyDescent="0.25">
      <c r="B143"/>
      <c r="C143"/>
      <c r="D143"/>
      <c r="E143"/>
      <c r="F143"/>
      <c r="G143"/>
      <c r="H143"/>
      <c r="I143"/>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row>
    <row r="144" spans="2:59" ht="15.95" customHeight="1" x14ac:dyDescent="0.25">
      <c r="B144"/>
      <c r="C144"/>
      <c r="D144"/>
      <c r="E144"/>
      <c r="F144"/>
      <c r="G144"/>
      <c r="H144"/>
      <c r="I144"/>
      <c r="J14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row>
    <row r="145" spans="2:59" ht="15.95" customHeight="1" x14ac:dyDescent="0.25">
      <c r="B145"/>
      <c r="C145"/>
      <c r="D145"/>
      <c r="E145"/>
      <c r="F145"/>
      <c r="G145"/>
      <c r="H145"/>
      <c r="I145"/>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row>
    <row r="146" spans="2:59" ht="15.95" customHeight="1" x14ac:dyDescent="0.25">
      <c r="B146"/>
      <c r="C146"/>
      <c r="D146"/>
      <c r="E146"/>
      <c r="F146"/>
      <c r="G146"/>
      <c r="H146"/>
      <c r="I146"/>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row>
    <row r="147" spans="2:59" ht="15.95" customHeight="1" x14ac:dyDescent="0.25">
      <c r="B147"/>
      <c r="C147"/>
      <c r="D147"/>
      <c r="E147"/>
      <c r="F147"/>
      <c r="G147"/>
      <c r="H147"/>
      <c r="I147"/>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row>
    <row r="148" spans="2:59" ht="15.95" customHeight="1" x14ac:dyDescent="0.25">
      <c r="B148"/>
      <c r="C148"/>
      <c r="D148"/>
      <c r="E148"/>
      <c r="F148"/>
      <c r="G148"/>
      <c r="H148"/>
      <c r="I148"/>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row>
    <row r="149" spans="2:59" ht="15.95" customHeight="1" x14ac:dyDescent="0.25">
      <c r="B149"/>
      <c r="C149"/>
      <c r="D149"/>
      <c r="E149"/>
      <c r="F149"/>
      <c r="G149"/>
      <c r="H149"/>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row>
    <row r="150" spans="2:59" ht="15.95" customHeight="1" x14ac:dyDescent="0.25">
      <c r="B150"/>
      <c r="C150"/>
      <c r="D150"/>
      <c r="E150"/>
      <c r="F150"/>
      <c r="G150"/>
      <c r="H150"/>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row>
    <row r="151" spans="2:59" ht="15.95" customHeight="1" x14ac:dyDescent="0.25">
      <c r="B151"/>
      <c r="C151"/>
      <c r="D151"/>
      <c r="E151"/>
      <c r="F151"/>
      <c r="G151"/>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row>
    <row r="152" spans="2:59" ht="15.95" customHeight="1" x14ac:dyDescent="0.25">
      <c r="B152"/>
      <c r="C152"/>
      <c r="D152"/>
      <c r="E152"/>
      <c r="F152"/>
      <c r="G152"/>
      <c r="H152"/>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row>
    <row r="153" spans="2:59" ht="15.95" customHeight="1" x14ac:dyDescent="0.25">
      <c r="B153"/>
      <c r="C153"/>
      <c r="D153"/>
      <c r="E153"/>
      <c r="F153"/>
      <c r="G153"/>
      <c r="H153"/>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row>
    <row r="154" spans="2:59" ht="15.95" customHeight="1" x14ac:dyDescent="0.25">
      <c r="B154"/>
      <c r="C154"/>
      <c r="D154"/>
      <c r="E154"/>
      <c r="F154"/>
      <c r="G154"/>
      <c r="H154"/>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row>
    <row r="155" spans="2:59" ht="15.95" customHeight="1" x14ac:dyDescent="0.25">
      <c r="B155"/>
      <c r="C155"/>
      <c r="D155"/>
      <c r="E155"/>
      <c r="F155"/>
      <c r="G155"/>
      <c r="H155"/>
      <c r="I155"/>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row>
    <row r="156" spans="2:59" ht="15.95" customHeight="1" x14ac:dyDescent="0.25">
      <c r="B156"/>
      <c r="C156"/>
      <c r="D156"/>
      <c r="E156"/>
      <c r="F156"/>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row>
    <row r="157" spans="2:59" ht="15.95" customHeight="1" x14ac:dyDescent="0.25">
      <c r="B157"/>
      <c r="C157"/>
      <c r="D157"/>
      <c r="E157"/>
      <c r="F157"/>
      <c r="G157"/>
      <c r="H157"/>
      <c r="I157"/>
      <c r="J157"/>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row>
    <row r="158" spans="2:59" ht="15.95" customHeight="1" x14ac:dyDescent="0.25">
      <c r="B158"/>
      <c r="C158"/>
      <c r="D158"/>
      <c r="E158"/>
      <c r="F158"/>
      <c r="G158"/>
      <c r="H158"/>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row>
    <row r="159" spans="2:59" ht="15.95" customHeight="1" x14ac:dyDescent="0.25">
      <c r="B159"/>
      <c r="C159"/>
      <c r="D159"/>
      <c r="E159"/>
      <c r="F159"/>
      <c r="G159"/>
      <c r="H159"/>
      <c r="I159"/>
      <c r="J159"/>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row>
    <row r="160" spans="2:59" ht="15.95" customHeight="1" x14ac:dyDescent="0.25">
      <c r="B160"/>
      <c r="C160"/>
      <c r="D160"/>
      <c r="E160"/>
      <c r="F160"/>
      <c r="G160"/>
      <c r="H160"/>
      <c r="I160"/>
      <c r="J160"/>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row>
    <row r="161" spans="2:59" ht="15.95" customHeight="1" x14ac:dyDescent="0.25">
      <c r="B161"/>
      <c r="C161"/>
      <c r="D161"/>
      <c r="E161"/>
      <c r="F161"/>
      <c r="G161"/>
      <c r="H161"/>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row>
    <row r="162" spans="2:59" ht="15.95" customHeight="1" x14ac:dyDescent="0.25">
      <c r="B162"/>
      <c r="C162"/>
      <c r="D162"/>
      <c r="E162"/>
      <c r="F162"/>
      <c r="G162"/>
      <c r="H162"/>
      <c r="I162"/>
      <c r="J162"/>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row>
    <row r="163" spans="2:59" ht="15.95" customHeight="1" x14ac:dyDescent="0.25">
      <c r="B163"/>
      <c r="C163"/>
      <c r="D163"/>
      <c r="E163"/>
      <c r="F163"/>
      <c r="G163"/>
      <c r="H163"/>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row>
    <row r="164" spans="2:59" ht="15.95" customHeight="1" x14ac:dyDescent="0.25">
      <c r="B164"/>
      <c r="C164"/>
      <c r="D164"/>
      <c r="E164"/>
      <c r="F164"/>
      <c r="G164"/>
      <c r="H164"/>
      <c r="I164"/>
      <c r="J164"/>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row>
    <row r="165" spans="2:59" ht="15.95" customHeight="1" x14ac:dyDescent="0.25">
      <c r="B165"/>
      <c r="C165"/>
      <c r="D165"/>
      <c r="E165"/>
      <c r="F165"/>
      <c r="G165"/>
      <c r="H165"/>
      <c r="I165"/>
      <c r="J165"/>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row>
    <row r="166" spans="2:59" ht="15.95" customHeight="1" x14ac:dyDescent="0.25">
      <c r="B166"/>
      <c r="C166"/>
      <c r="D166"/>
      <c r="E166"/>
      <c r="F166"/>
      <c r="G166"/>
      <c r="H166"/>
      <c r="I166"/>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row>
    <row r="167" spans="2:59" ht="15.95" customHeight="1" x14ac:dyDescent="0.25">
      <c r="B167"/>
      <c r="C167"/>
      <c r="D167"/>
      <c r="E167"/>
      <c r="F167"/>
      <c r="G167"/>
      <c r="H167"/>
      <c r="I167"/>
      <c r="J16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row>
    <row r="168" spans="2:59" ht="15.95" customHeight="1" x14ac:dyDescent="0.25">
      <c r="B168"/>
      <c r="C168"/>
      <c r="D168"/>
      <c r="E168"/>
      <c r="F168"/>
      <c r="G168"/>
      <c r="H168"/>
      <c r="I168"/>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row>
    <row r="169" spans="2:59" ht="15.95" customHeight="1" x14ac:dyDescent="0.25">
      <c r="B169"/>
      <c r="C169"/>
      <c r="D169"/>
      <c r="E169"/>
      <c r="F169"/>
      <c r="G169"/>
      <c r="H169"/>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row>
    <row r="170" spans="2:59" ht="15.95" customHeight="1" x14ac:dyDescent="0.25">
      <c r="B170"/>
      <c r="C170"/>
      <c r="D170"/>
      <c r="E170"/>
      <c r="F170"/>
      <c r="G170"/>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row>
    <row r="171" spans="2:59" ht="15.95" customHeight="1" x14ac:dyDescent="0.25">
      <c r="B171"/>
      <c r="C171"/>
      <c r="D171"/>
      <c r="E171"/>
      <c r="F171"/>
      <c r="G171"/>
      <c r="H171"/>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row>
    <row r="172" spans="2:59" ht="15.95" customHeight="1" x14ac:dyDescent="0.25">
      <c r="B172"/>
      <c r="C172"/>
      <c r="D172"/>
      <c r="E172"/>
      <c r="F172"/>
      <c r="G172"/>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row>
    <row r="173" spans="2:59" ht="15.95" customHeight="1" x14ac:dyDescent="0.25">
      <c r="B173"/>
      <c r="C173"/>
      <c r="D173"/>
      <c r="E173"/>
      <c r="F173"/>
      <c r="G173"/>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row>
    <row r="174" spans="2:59" ht="15.95" customHeight="1" x14ac:dyDescent="0.25">
      <c r="B174"/>
      <c r="C174"/>
      <c r="D174"/>
      <c r="E174"/>
      <c r="F174"/>
      <c r="G174"/>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row>
    <row r="175" spans="2:59" ht="15.95" customHeight="1" x14ac:dyDescent="0.25">
      <c r="B175"/>
      <c r="C175"/>
      <c r="D175"/>
      <c r="E175"/>
      <c r="F175"/>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row>
    <row r="176" spans="2:59" ht="15.95" customHeight="1" x14ac:dyDescent="0.25">
      <c r="B176"/>
      <c r="C176"/>
      <c r="D176"/>
      <c r="E176"/>
      <c r="F176"/>
      <c r="G176"/>
      <c r="H176"/>
      <c r="I176"/>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row>
    <row r="177" spans="2:59" ht="15.95" customHeight="1" x14ac:dyDescent="0.25">
      <c r="B177"/>
      <c r="C177"/>
      <c r="D177"/>
      <c r="E177"/>
      <c r="F177"/>
      <c r="G177"/>
      <c r="H177"/>
      <c r="I177"/>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row>
    <row r="178" spans="2:59" ht="15.95" customHeight="1" x14ac:dyDescent="0.25">
      <c r="B178"/>
      <c r="C178"/>
      <c r="D178"/>
      <c r="E178"/>
      <c r="F178"/>
      <c r="G178"/>
      <c r="H178"/>
      <c r="I178"/>
      <c r="J178"/>
      <c r="K178"/>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row>
    <row r="179" spans="2:59" ht="15.95" customHeight="1" x14ac:dyDescent="0.25">
      <c r="B179"/>
      <c r="C179"/>
      <c r="D179"/>
      <c r="E179"/>
      <c r="F179"/>
      <c r="G179"/>
      <c r="H179"/>
      <c r="I179"/>
      <c r="J179"/>
      <c r="K179"/>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row>
    <row r="180" spans="2:59" ht="15.95" customHeight="1" x14ac:dyDescent="0.25">
      <c r="B180"/>
      <c r="C180"/>
      <c r="D180"/>
      <c r="E180"/>
      <c r="F180"/>
      <c r="G180"/>
      <c r="H180"/>
      <c r="I180"/>
      <c r="J180"/>
      <c r="K180"/>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row>
    <row r="181" spans="2:59" ht="15.95" customHeight="1" x14ac:dyDescent="0.25">
      <c r="B181"/>
      <c r="C181"/>
      <c r="D181"/>
      <c r="E181"/>
      <c r="F181"/>
      <c r="G181"/>
      <c r="H181"/>
      <c r="I181"/>
      <c r="J181"/>
      <c r="K181"/>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row>
    <row r="182" spans="2:59" ht="15.95" customHeight="1" x14ac:dyDescent="0.25">
      <c r="B182"/>
      <c r="C182"/>
      <c r="D182"/>
      <c r="E182"/>
      <c r="F182"/>
      <c r="G182"/>
      <c r="H182"/>
      <c r="I182"/>
      <c r="J182"/>
      <c r="K18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row>
    <row r="183" spans="2:59" ht="15.95" customHeight="1" x14ac:dyDescent="0.25">
      <c r="B183"/>
      <c r="C183"/>
      <c r="D183"/>
      <c r="E183"/>
      <c r="F183"/>
      <c r="G183"/>
      <c r="H183"/>
      <c r="I183"/>
      <c r="J183"/>
      <c r="K183"/>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row>
    <row r="184" spans="2:59" ht="15.95" customHeight="1" x14ac:dyDescent="0.25">
      <c r="B184"/>
      <c r="C184"/>
      <c r="D184"/>
      <c r="E184"/>
      <c r="F184"/>
      <c r="G184"/>
      <c r="H184"/>
      <c r="I184"/>
      <c r="J184"/>
      <c r="K184"/>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row>
    <row r="185" spans="2:59" ht="15.95" customHeight="1" x14ac:dyDescent="0.25">
      <c r="B185"/>
      <c r="C185"/>
      <c r="D185"/>
      <c r="E185"/>
      <c r="F185"/>
      <c r="G185"/>
      <c r="H185"/>
      <c r="I185"/>
      <c r="J185"/>
      <c r="K185"/>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row>
    <row r="186" spans="2:59" ht="15.95" customHeight="1" x14ac:dyDescent="0.25">
      <c r="B186"/>
      <c r="C186"/>
      <c r="D186"/>
      <c r="E186"/>
      <c r="F186"/>
      <c r="G186"/>
      <c r="H186"/>
      <c r="I186"/>
      <c r="J186"/>
      <c r="K186"/>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row>
    <row r="187" spans="2:59" ht="15.95" customHeight="1" x14ac:dyDescent="0.25">
      <c r="B187"/>
      <c r="C187"/>
      <c r="D187"/>
      <c r="E187"/>
      <c r="F187"/>
      <c r="G187"/>
      <c r="H187"/>
      <c r="I187"/>
      <c r="J187"/>
      <c r="K187"/>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row>
    <row r="188" spans="2:59" ht="15.95" customHeight="1" x14ac:dyDescent="0.25">
      <c r="B188"/>
      <c r="C188"/>
      <c r="D188"/>
      <c r="E188"/>
      <c r="F188"/>
      <c r="G188"/>
      <c r="H188"/>
      <c r="I188"/>
      <c r="J188"/>
      <c r="K188"/>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row>
    <row r="189" spans="2:59" ht="15.95" customHeight="1" x14ac:dyDescent="0.25">
      <c r="B189"/>
      <c r="C189"/>
      <c r="D189"/>
      <c r="E189"/>
      <c r="F189"/>
      <c r="G189"/>
      <c r="H189"/>
      <c r="I189"/>
      <c r="J189"/>
      <c r="K189"/>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row>
    <row r="190" spans="2:59" ht="15.95" customHeight="1" x14ac:dyDescent="0.25">
      <c r="B190"/>
      <c r="C190"/>
      <c r="D190"/>
      <c r="E190"/>
      <c r="F190"/>
      <c r="G190"/>
      <c r="H190"/>
      <c r="I190"/>
      <c r="J190"/>
      <c r="K190"/>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row>
    <row r="191" spans="2:59" ht="15.95" customHeight="1" x14ac:dyDescent="0.25">
      <c r="B191"/>
      <c r="C191"/>
      <c r="D191"/>
      <c r="E191"/>
      <c r="F191"/>
      <c r="G191"/>
      <c r="H191"/>
      <c r="I191"/>
      <c r="J191"/>
      <c r="K191"/>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row>
    <row r="192" spans="2:59" ht="15.95" customHeight="1" x14ac:dyDescent="0.25">
      <c r="B192"/>
      <c r="C192"/>
      <c r="D192"/>
      <c r="E192"/>
      <c r="F192"/>
      <c r="G192"/>
      <c r="H192"/>
      <c r="I192"/>
      <c r="J192"/>
      <c r="K19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row>
    <row r="193" spans="2:59" ht="15.95" customHeight="1" x14ac:dyDescent="0.25">
      <c r="B193"/>
      <c r="C193"/>
      <c r="D193"/>
      <c r="E193"/>
      <c r="F193"/>
      <c r="G193"/>
      <c r="H193"/>
      <c r="I193"/>
      <c r="J193"/>
      <c r="K193"/>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row>
    <row r="194" spans="2:59" ht="15.95" customHeight="1" x14ac:dyDescent="0.25">
      <c r="B194"/>
      <c r="C194"/>
      <c r="D194"/>
      <c r="E194"/>
      <c r="F194"/>
      <c r="G194"/>
      <c r="H194"/>
      <c r="I194"/>
      <c r="J194"/>
      <c r="K194"/>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row>
    <row r="195" spans="2:59" ht="15.95" customHeight="1" x14ac:dyDescent="0.25">
      <c r="B195"/>
      <c r="C195"/>
      <c r="D195"/>
      <c r="E195"/>
      <c r="F195"/>
      <c r="G195"/>
      <c r="H195"/>
      <c r="I195"/>
      <c r="J195"/>
      <c r="K195"/>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row>
    <row r="196" spans="2:59" ht="15.95" customHeight="1" x14ac:dyDescent="0.25">
      <c r="B196"/>
      <c r="C196"/>
      <c r="D196"/>
      <c r="E196"/>
      <c r="F196"/>
      <c r="G196"/>
      <c r="H196"/>
      <c r="I196"/>
      <c r="J196"/>
      <c r="K196"/>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row>
    <row r="197" spans="2:59" ht="15.95" customHeight="1" x14ac:dyDescent="0.25">
      <c r="B197"/>
      <c r="C197"/>
      <c r="D197"/>
      <c r="E197"/>
      <c r="F197"/>
      <c r="G197"/>
      <c r="H197"/>
      <c r="I197"/>
      <c r="J197"/>
      <c r="K197"/>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row>
    <row r="198" spans="2:59" ht="15.95" customHeight="1" x14ac:dyDescent="0.25">
      <c r="B198"/>
      <c r="C198"/>
      <c r="D198"/>
      <c r="E198"/>
      <c r="F198"/>
      <c r="G198"/>
      <c r="H198"/>
      <c r="I198"/>
      <c r="J198"/>
      <c r="K198"/>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row>
    <row r="199" spans="2:59" ht="15.95" customHeight="1" x14ac:dyDescent="0.25">
      <c r="B199"/>
      <c r="C199"/>
      <c r="D199"/>
      <c r="E199"/>
      <c r="F199"/>
      <c r="G199"/>
      <c r="H199"/>
      <c r="I199"/>
      <c r="J199"/>
      <c r="K199"/>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row>
    <row r="200" spans="2:59" ht="15.95" customHeight="1" x14ac:dyDescent="0.25">
      <c r="B200" s="464" t="str">
        <f>FOOT1</f>
        <v>Ameren Missouri BizSavers program</v>
      </c>
      <c r="C200" s="464"/>
      <c r="D200" s="464"/>
      <c r="E200" s="464"/>
      <c r="F200" s="464"/>
      <c r="G200" s="464"/>
      <c r="H200" s="464"/>
      <c r="I200" s="464"/>
      <c r="J200" s="464"/>
      <c r="K200" s="464"/>
      <c r="L200" s="464"/>
      <c r="M200" s="537" t="str">
        <f>FOOTDISCLAIM</f>
        <v/>
      </c>
      <c r="N200" s="537"/>
      <c r="O200" s="537"/>
      <c r="P200" s="537"/>
      <c r="Q200" s="537"/>
      <c r="R200" s="537"/>
      <c r="S200" s="537"/>
      <c r="T200" s="537"/>
      <c r="U200" s="537"/>
      <c r="V200" s="537"/>
      <c r="W200" s="537"/>
      <c r="X200" s="537"/>
      <c r="Y200" s="537"/>
      <c r="Z200" s="537"/>
      <c r="AA200" s="537"/>
      <c r="AB200" s="537"/>
      <c r="AC200" s="537"/>
      <c r="AD200" s="537"/>
      <c r="AE200" s="537"/>
      <c r="AF200" s="537"/>
      <c r="AG200" s="537"/>
      <c r="AH200" s="464"/>
      <c r="AI200" s="464"/>
      <c r="AJ200" s="464"/>
      <c r="AK200" s="464"/>
      <c r="AL200" s="464"/>
      <c r="AM200" s="464"/>
      <c r="AN200" s="464"/>
      <c r="AO200" s="464"/>
      <c r="AP200" s="464"/>
      <c r="AQ200" s="464"/>
      <c r="AR200" s="465" t="str">
        <f>FOOT4</f>
        <v/>
      </c>
    </row>
    <row r="201" spans="2:59" ht="15.95" customHeight="1" x14ac:dyDescent="0.25">
      <c r="B201" s="464" t="str">
        <f>FOOT2</f>
        <v>Toll-Free 866-941-7299</v>
      </c>
      <c r="C201" s="464"/>
      <c r="D201" s="464"/>
      <c r="E201" s="464"/>
      <c r="F201" s="464"/>
      <c r="G201" s="464"/>
      <c r="H201" s="464"/>
      <c r="I201" s="464"/>
      <c r="J201" s="464"/>
      <c r="K201" s="464"/>
      <c r="L201" s="464"/>
      <c r="M201" s="537"/>
      <c r="N201" s="537"/>
      <c r="O201" s="537"/>
      <c r="P201" s="537"/>
      <c r="Q201" s="537"/>
      <c r="R201" s="537"/>
      <c r="S201" s="537"/>
      <c r="T201" s="537"/>
      <c r="U201" s="537"/>
      <c r="V201" s="537"/>
      <c r="W201" s="537"/>
      <c r="X201" s="537"/>
      <c r="Y201" s="537"/>
      <c r="Z201" s="537"/>
      <c r="AA201" s="537"/>
      <c r="AB201" s="537"/>
      <c r="AC201" s="537"/>
      <c r="AD201" s="537"/>
      <c r="AE201" s="537"/>
      <c r="AF201" s="537"/>
      <c r="AG201" s="537"/>
      <c r="AH201" s="464"/>
      <c r="AI201" s="464"/>
      <c r="AJ201" s="464"/>
      <c r="AK201" s="464"/>
      <c r="AL201" s="464"/>
      <c r="AM201" s="464"/>
      <c r="AN201" s="464"/>
      <c r="AO201" s="464"/>
      <c r="AP201" s="464"/>
      <c r="AQ201" s="464"/>
      <c r="AR201" s="465" t="str">
        <f>FOOT5</f>
        <v/>
      </c>
    </row>
    <row r="202" spans="2:59" ht="15.95" customHeight="1" x14ac:dyDescent="0.25">
      <c r="B202" s="466" t="str">
        <f>FOOT3</f>
        <v>BizSavers@ameren.com</v>
      </c>
      <c r="C202" s="464"/>
      <c r="D202" s="464"/>
      <c r="E202" s="464"/>
      <c r="F202" s="464"/>
      <c r="G202" s="464"/>
      <c r="H202" s="464"/>
      <c r="I202" s="464"/>
      <c r="J202" s="464"/>
      <c r="K202" s="464"/>
      <c r="L202" s="464"/>
      <c r="M202" s="467"/>
      <c r="N202" s="464"/>
      <c r="O202" s="464"/>
      <c r="P202" s="467"/>
      <c r="Q202" s="467"/>
      <c r="R202" s="467"/>
      <c r="S202" s="467"/>
      <c r="T202" s="467"/>
      <c r="U202" s="467"/>
      <c r="V202" s="467"/>
      <c r="W202" s="468" t="str">
        <f>VERSION</f>
        <v>EMS v2.0.0</v>
      </c>
      <c r="X202" s="467"/>
      <c r="Y202" s="467"/>
      <c r="Z202" s="467"/>
      <c r="AA202" s="467"/>
      <c r="AB202" s="467"/>
      <c r="AC202" s="467"/>
      <c r="AD202" s="467"/>
      <c r="AE202" s="464"/>
      <c r="AF202" s="464"/>
      <c r="AG202" s="464"/>
      <c r="AH202" s="464"/>
      <c r="AI202" s="464"/>
      <c r="AJ202" s="464"/>
      <c r="AK202" s="464"/>
      <c r="AL202" s="464"/>
      <c r="AM202" s="464"/>
      <c r="AN202" s="464"/>
      <c r="AO202" s="464"/>
      <c r="AP202" s="464"/>
      <c r="AQ202" s="464"/>
      <c r="AR202" s="465" t="str">
        <f>FOOT6</f>
        <v>Product of Lockheed Martin Energy</v>
      </c>
    </row>
  </sheetData>
  <sheetProtection password="954C" sheet="1" objects="1" scenarios="1" selectLockedCells="1"/>
  <mergeCells count="97">
    <mergeCell ref="R9:AC10"/>
    <mergeCell ref="F10:P12"/>
    <mergeCell ref="R11:U11"/>
    <mergeCell ref="V11:Y11"/>
    <mergeCell ref="Z11:AC11"/>
    <mergeCell ref="R12:U13"/>
    <mergeCell ref="AQ1:AR1"/>
    <mergeCell ref="AQ2:AR3"/>
    <mergeCell ref="AH1:AK1"/>
    <mergeCell ref="AL1:AP1"/>
    <mergeCell ref="AH2:AK3"/>
    <mergeCell ref="AL2:AP3"/>
    <mergeCell ref="C28:E28"/>
    <mergeCell ref="F28:G28"/>
    <mergeCell ref="C29:E29"/>
    <mergeCell ref="F29:G29"/>
    <mergeCell ref="V27:W27"/>
    <mergeCell ref="M29:O29"/>
    <mergeCell ref="P29:U29"/>
    <mergeCell ref="C27:E27"/>
    <mergeCell ref="F27:G27"/>
    <mergeCell ref="J27:L27"/>
    <mergeCell ref="M27:O27"/>
    <mergeCell ref="P27:U27"/>
    <mergeCell ref="C30:E30"/>
    <mergeCell ref="F30:G30"/>
    <mergeCell ref="J30:L30"/>
    <mergeCell ref="M30:O30"/>
    <mergeCell ref="C31:E31"/>
    <mergeCell ref="F31:G31"/>
    <mergeCell ref="J31:L31"/>
    <mergeCell ref="M31:O31"/>
    <mergeCell ref="P30:U30"/>
    <mergeCell ref="V30:W30"/>
    <mergeCell ref="V29:W29"/>
    <mergeCell ref="J28:L28"/>
    <mergeCell ref="M28:O28"/>
    <mergeCell ref="P28:U28"/>
    <mergeCell ref="V28:W28"/>
    <mergeCell ref="J29:L29"/>
    <mergeCell ref="J32:L32"/>
    <mergeCell ref="M32:O32"/>
    <mergeCell ref="P32:U32"/>
    <mergeCell ref="M200:AG201"/>
    <mergeCell ref="J35:W35"/>
    <mergeCell ref="J33:L33"/>
    <mergeCell ref="M33:O33"/>
    <mergeCell ref="J34:L34"/>
    <mergeCell ref="M34:O34"/>
    <mergeCell ref="P34:U34"/>
    <mergeCell ref="AB33:AP36"/>
    <mergeCell ref="C24:E24"/>
    <mergeCell ref="C26:E26"/>
    <mergeCell ref="F26:G26"/>
    <mergeCell ref="J26:L26"/>
    <mergeCell ref="M26:O26"/>
    <mergeCell ref="C25:E25"/>
    <mergeCell ref="F25:G25"/>
    <mergeCell ref="J25:L25"/>
    <mergeCell ref="M25:O25"/>
    <mergeCell ref="F24:G24"/>
    <mergeCell ref="J24:L24"/>
    <mergeCell ref="M24:O24"/>
    <mergeCell ref="P31:U31"/>
    <mergeCell ref="AB32:AP32"/>
    <mergeCell ref="P33:U33"/>
    <mergeCell ref="V33:W33"/>
    <mergeCell ref="V31:W31"/>
    <mergeCell ref="AB31:AP31"/>
    <mergeCell ref="AD24:AE24"/>
    <mergeCell ref="AA24:AC24"/>
    <mergeCell ref="V32:W32"/>
    <mergeCell ref="V24:W24"/>
    <mergeCell ref="V25:W25"/>
    <mergeCell ref="AB28:AP30"/>
    <mergeCell ref="AA27:AP27"/>
    <mergeCell ref="P26:U26"/>
    <mergeCell ref="V26:W26"/>
    <mergeCell ref="P25:U25"/>
    <mergeCell ref="P22:U22"/>
    <mergeCell ref="P23:U23"/>
    <mergeCell ref="V22:W22"/>
    <mergeCell ref="V23:W23"/>
    <mergeCell ref="P24:U24"/>
    <mergeCell ref="F16:AN16"/>
    <mergeCell ref="AD12:AG12"/>
    <mergeCell ref="AA19:AE23"/>
    <mergeCell ref="AH20:AP20"/>
    <mergeCell ref="AH21:AP21"/>
    <mergeCell ref="C19:G23"/>
    <mergeCell ref="J19:X21"/>
    <mergeCell ref="M22:O22"/>
    <mergeCell ref="J23:L23"/>
    <mergeCell ref="M23:O23"/>
    <mergeCell ref="J22:L22"/>
    <mergeCell ref="V12:Y13"/>
    <mergeCell ref="Z12:AC13"/>
  </mergeCells>
  <conditionalFormatting sqref="AQ2:AR3">
    <cfRule type="cellIs" dxfId="169" priority="3" operator="equal">
      <formula>1</formula>
    </cfRule>
    <cfRule type="cellIs" dxfId="168" priority="4" operator="between">
      <formula>0.51</formula>
      <formula>0.99</formula>
    </cfRule>
    <cfRule type="cellIs" dxfId="167" priority="5" operator="lessThanOrEqual">
      <formula>0.5</formula>
    </cfRule>
  </conditionalFormatting>
  <conditionalFormatting sqref="AH2 AL2">
    <cfRule type="expression" dxfId="166" priority="1">
      <formula>PROJSTATUS=PROJSTATELI</formula>
    </cfRule>
    <cfRule type="expression" dxfId="165" priority="2">
      <formula>PROJSTATUS=PROJSTATREVIEW</formula>
    </cfRule>
    <cfRule type="expression" dxfId="164" priority="6">
      <formula>PROJSTATUS=PROJSTATPREAPPROVE</formula>
    </cfRule>
    <cfRule type="expression" dxfId="163" priority="7">
      <formula>PROJSTATUS=PROJSTATSTANDARD</formula>
    </cfRule>
    <cfRule type="expression" dxfId="162" priority="8">
      <formula>PROJSTATUS=PROJSTATEXP</formula>
    </cfRule>
  </conditionalFormatting>
  <dataValidations count="2">
    <dataValidation type="whole" allowBlank="1" showInputMessage="1" showErrorMessage="1" errorTitle="DAILY OPERATING HOURS" error="MUST SELECT A WHOLE NUMBER BETWEEN 1 AND 24" promptTitle="DAILY OPERATING HOURS" prompt="Enter between 1 and 24 hours for daily operations." sqref="F24:G30">
      <formula1>0</formula1>
      <formula2>24</formula2>
    </dataValidation>
    <dataValidation type="decimal" operator="lessThan" allowBlank="1" showInputMessage="1" showErrorMessage="1" sqref="AD24:AE24">
      <formula1>53</formula1>
    </dataValidation>
  </dataValidations>
  <hyperlinks>
    <hyperlink ref="B202" r:id="rId1" display="NIPSCO.Savings@LMCO.com"/>
  </hyperlinks>
  <pageMargins left="0.25" right="0.25" top="0.25" bottom="0.25" header="0.25" footer="0.25"/>
  <pageSetup scale="63" fitToHeight="0" orientation="landscape" r:id="rId2"/>
  <drawing r:id="rId3"/>
  <legacyDrawing r:id="rId4"/>
  <mc:AlternateContent xmlns:mc="http://schemas.openxmlformats.org/markup-compatibility/2006">
    <mc:Choice Requires="x14">
      <controls>
        <mc:AlternateContent xmlns:mc="http://schemas.openxmlformats.org/markup-compatibility/2006">
          <mc:Choice Requires="x14">
            <control shapeId="202753" r:id="rId5" name="Check Box 1">
              <controlPr defaultSize="0" autoFill="0" autoLine="0" autoPict="0">
                <anchor moveWithCells="1">
                  <from>
                    <xdr:col>21</xdr:col>
                    <xdr:colOff>152400</xdr:colOff>
                    <xdr:row>22</xdr:row>
                    <xdr:rowOff>0</xdr:rowOff>
                  </from>
                  <to>
                    <xdr:col>22</xdr:col>
                    <xdr:colOff>57150</xdr:colOff>
                    <xdr:row>23</xdr:row>
                    <xdr:rowOff>9525</xdr:rowOff>
                  </to>
                </anchor>
              </controlPr>
            </control>
          </mc:Choice>
        </mc:AlternateContent>
        <mc:AlternateContent xmlns:mc="http://schemas.openxmlformats.org/markup-compatibility/2006">
          <mc:Choice Requires="x14">
            <control shapeId="202754" r:id="rId6" name="Check Box 2">
              <controlPr defaultSize="0" autoFill="0" autoLine="0" autoPict="0">
                <anchor moveWithCells="1">
                  <from>
                    <xdr:col>21</xdr:col>
                    <xdr:colOff>152400</xdr:colOff>
                    <xdr:row>23</xdr:row>
                    <xdr:rowOff>0</xdr:rowOff>
                  </from>
                  <to>
                    <xdr:col>22</xdr:col>
                    <xdr:colOff>57150</xdr:colOff>
                    <xdr:row>24</xdr:row>
                    <xdr:rowOff>9525</xdr:rowOff>
                  </to>
                </anchor>
              </controlPr>
            </control>
          </mc:Choice>
        </mc:AlternateContent>
        <mc:AlternateContent xmlns:mc="http://schemas.openxmlformats.org/markup-compatibility/2006">
          <mc:Choice Requires="x14">
            <control shapeId="202755" r:id="rId7" name="Check Box 3">
              <controlPr defaultSize="0" autoFill="0" autoLine="0" autoPict="0">
                <anchor moveWithCells="1">
                  <from>
                    <xdr:col>21</xdr:col>
                    <xdr:colOff>152400</xdr:colOff>
                    <xdr:row>24</xdr:row>
                    <xdr:rowOff>0</xdr:rowOff>
                  </from>
                  <to>
                    <xdr:col>22</xdr:col>
                    <xdr:colOff>57150</xdr:colOff>
                    <xdr:row>25</xdr:row>
                    <xdr:rowOff>9525</xdr:rowOff>
                  </to>
                </anchor>
              </controlPr>
            </control>
          </mc:Choice>
        </mc:AlternateContent>
        <mc:AlternateContent xmlns:mc="http://schemas.openxmlformats.org/markup-compatibility/2006">
          <mc:Choice Requires="x14">
            <control shapeId="202756" r:id="rId8" name="Check Box 4">
              <controlPr defaultSize="0" autoFill="0" autoLine="0" autoPict="0">
                <anchor moveWithCells="1">
                  <from>
                    <xdr:col>21</xdr:col>
                    <xdr:colOff>152400</xdr:colOff>
                    <xdr:row>25</xdr:row>
                    <xdr:rowOff>0</xdr:rowOff>
                  </from>
                  <to>
                    <xdr:col>22</xdr:col>
                    <xdr:colOff>57150</xdr:colOff>
                    <xdr:row>26</xdr:row>
                    <xdr:rowOff>9525</xdr:rowOff>
                  </to>
                </anchor>
              </controlPr>
            </control>
          </mc:Choice>
        </mc:AlternateContent>
        <mc:AlternateContent xmlns:mc="http://schemas.openxmlformats.org/markup-compatibility/2006">
          <mc:Choice Requires="x14">
            <control shapeId="202757" r:id="rId9" name="Check Box 5">
              <controlPr defaultSize="0" autoFill="0" autoLine="0" autoPict="0">
                <anchor moveWithCells="1">
                  <from>
                    <xdr:col>21</xdr:col>
                    <xdr:colOff>152400</xdr:colOff>
                    <xdr:row>26</xdr:row>
                    <xdr:rowOff>0</xdr:rowOff>
                  </from>
                  <to>
                    <xdr:col>22</xdr:col>
                    <xdr:colOff>57150</xdr:colOff>
                    <xdr:row>27</xdr:row>
                    <xdr:rowOff>9525</xdr:rowOff>
                  </to>
                </anchor>
              </controlPr>
            </control>
          </mc:Choice>
        </mc:AlternateContent>
        <mc:AlternateContent xmlns:mc="http://schemas.openxmlformats.org/markup-compatibility/2006">
          <mc:Choice Requires="x14">
            <control shapeId="202758" r:id="rId10" name="Check Box 6">
              <controlPr defaultSize="0" autoFill="0" autoLine="0" autoPict="0">
                <anchor moveWithCells="1">
                  <from>
                    <xdr:col>21</xdr:col>
                    <xdr:colOff>152400</xdr:colOff>
                    <xdr:row>27</xdr:row>
                    <xdr:rowOff>0</xdr:rowOff>
                  </from>
                  <to>
                    <xdr:col>22</xdr:col>
                    <xdr:colOff>57150</xdr:colOff>
                    <xdr:row>28</xdr:row>
                    <xdr:rowOff>9525</xdr:rowOff>
                  </to>
                </anchor>
              </controlPr>
            </control>
          </mc:Choice>
        </mc:AlternateContent>
        <mc:AlternateContent xmlns:mc="http://schemas.openxmlformats.org/markup-compatibility/2006">
          <mc:Choice Requires="x14">
            <control shapeId="202759" r:id="rId11" name="Check Box 7">
              <controlPr defaultSize="0" autoFill="0" autoLine="0" autoPict="0">
                <anchor moveWithCells="1">
                  <from>
                    <xdr:col>21</xdr:col>
                    <xdr:colOff>152400</xdr:colOff>
                    <xdr:row>28</xdr:row>
                    <xdr:rowOff>0</xdr:rowOff>
                  </from>
                  <to>
                    <xdr:col>22</xdr:col>
                    <xdr:colOff>57150</xdr:colOff>
                    <xdr:row>29</xdr:row>
                    <xdr:rowOff>9525</xdr:rowOff>
                  </to>
                </anchor>
              </controlPr>
            </control>
          </mc:Choice>
        </mc:AlternateContent>
        <mc:AlternateContent xmlns:mc="http://schemas.openxmlformats.org/markup-compatibility/2006">
          <mc:Choice Requires="x14">
            <control shapeId="202760" r:id="rId12" name="Check Box 8">
              <controlPr defaultSize="0" autoFill="0" autoLine="0" autoPict="0">
                <anchor moveWithCells="1">
                  <from>
                    <xdr:col>21</xdr:col>
                    <xdr:colOff>152400</xdr:colOff>
                    <xdr:row>29</xdr:row>
                    <xdr:rowOff>0</xdr:rowOff>
                  </from>
                  <to>
                    <xdr:col>22</xdr:col>
                    <xdr:colOff>57150</xdr:colOff>
                    <xdr:row>30</xdr:row>
                    <xdr:rowOff>9525</xdr:rowOff>
                  </to>
                </anchor>
              </controlPr>
            </control>
          </mc:Choice>
        </mc:AlternateContent>
        <mc:AlternateContent xmlns:mc="http://schemas.openxmlformats.org/markup-compatibility/2006">
          <mc:Choice Requires="x14">
            <control shapeId="202761" r:id="rId13" name="Check Box 9">
              <controlPr defaultSize="0" autoFill="0" autoLine="0" autoPict="0">
                <anchor moveWithCells="1">
                  <from>
                    <xdr:col>21</xdr:col>
                    <xdr:colOff>152400</xdr:colOff>
                    <xdr:row>30</xdr:row>
                    <xdr:rowOff>0</xdr:rowOff>
                  </from>
                  <to>
                    <xdr:col>22</xdr:col>
                    <xdr:colOff>57150</xdr:colOff>
                    <xdr:row>31</xdr:row>
                    <xdr:rowOff>9525</xdr:rowOff>
                  </to>
                </anchor>
              </controlPr>
            </control>
          </mc:Choice>
        </mc:AlternateContent>
        <mc:AlternateContent xmlns:mc="http://schemas.openxmlformats.org/markup-compatibility/2006">
          <mc:Choice Requires="x14">
            <control shapeId="202762" r:id="rId14" name="Check Box 10">
              <controlPr defaultSize="0" autoFill="0" autoLine="0" autoPict="0">
                <anchor moveWithCells="1">
                  <from>
                    <xdr:col>21</xdr:col>
                    <xdr:colOff>152400</xdr:colOff>
                    <xdr:row>31</xdr:row>
                    <xdr:rowOff>0</xdr:rowOff>
                  </from>
                  <to>
                    <xdr:col>22</xdr:col>
                    <xdr:colOff>57150</xdr:colOff>
                    <xdr:row>32</xdr:row>
                    <xdr:rowOff>9525</xdr:rowOff>
                  </to>
                </anchor>
              </controlPr>
            </control>
          </mc:Choice>
        </mc:AlternateContent>
        <mc:AlternateContent xmlns:mc="http://schemas.openxmlformats.org/markup-compatibility/2006">
          <mc:Choice Requires="x14">
            <control shapeId="202763" r:id="rId15" name="Check Box 11">
              <controlPr defaultSize="0" autoFill="0" autoLine="0" autoPict="0">
                <anchor moveWithCells="1">
                  <from>
                    <xdr:col>21</xdr:col>
                    <xdr:colOff>152400</xdr:colOff>
                    <xdr:row>31</xdr:row>
                    <xdr:rowOff>200025</xdr:rowOff>
                  </from>
                  <to>
                    <xdr:col>22</xdr:col>
                    <xdr:colOff>57150</xdr:colOff>
                    <xdr:row>33</xdr:row>
                    <xdr:rowOff>9525</xdr:rowOff>
                  </to>
                </anchor>
              </controlPr>
            </control>
          </mc:Choice>
        </mc:AlternateContent>
      </controls>
    </mc:Choice>
  </mc:AlternateConten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pageSetUpPr fitToPage="1"/>
  </sheetPr>
  <dimension ref="A1:BZ203"/>
  <sheetViews>
    <sheetView showGridLines="0" showRowColHeaders="0" zoomScale="85" zoomScaleNormal="85" workbookViewId="0">
      <selection activeCell="U22" sqref="U22:Y23"/>
    </sheetView>
  </sheetViews>
  <sheetFormatPr defaultColWidth="0" defaultRowHeight="15" customHeight="1" zeroHeight="1" x14ac:dyDescent="0.25"/>
  <cols>
    <col min="1" max="44" width="4.7109375" customWidth="1"/>
    <col min="45" max="45" width="4.7109375" style="145" customWidth="1"/>
    <col min="46" max="46" width="4.7109375" style="145" hidden="1" customWidth="1"/>
    <col min="47" max="78" width="9.140625" style="145" hidden="1" customWidth="1"/>
    <col min="79" max="16384" width="9.140625" hidden="1"/>
  </cols>
  <sheetData>
    <row r="1" spans="2:78" ht="15.95" customHeight="1" x14ac:dyDescent="0.3">
      <c r="AH1" s="520" t="s">
        <v>520</v>
      </c>
      <c r="AI1" s="521"/>
      <c r="AJ1" s="521"/>
      <c r="AK1" s="521"/>
      <c r="AL1" s="532" t="s">
        <v>965</v>
      </c>
      <c r="AM1" s="532"/>
      <c r="AN1" s="532"/>
      <c r="AO1" s="532"/>
      <c r="AP1" s="532"/>
      <c r="AQ1" s="526" t="s">
        <v>529</v>
      </c>
      <c r="AR1" s="527"/>
    </row>
    <row r="2" spans="2:78" ht="15.95" customHeight="1" x14ac:dyDescent="0.25">
      <c r="AH2" s="522" t="str">
        <f ca="1">INCENSTATUS</f>
        <v>---</v>
      </c>
      <c r="AI2" s="523"/>
      <c r="AJ2" s="523"/>
      <c r="AK2" s="523"/>
      <c r="AL2" s="533" t="str">
        <f ca="1">PROJSTATUS</f>
        <v>Enter EMS Information</v>
      </c>
      <c r="AM2" s="533"/>
      <c r="AN2" s="533"/>
      <c r="AO2" s="533"/>
      <c r="AP2" s="533"/>
      <c r="AQ2" s="528">
        <f ca="1">PROGRESSSTATUS</f>
        <v>0</v>
      </c>
      <c r="AR2" s="529"/>
    </row>
    <row r="3" spans="2:78" ht="15.95" customHeight="1" x14ac:dyDescent="0.25">
      <c r="AH3" s="524"/>
      <c r="AI3" s="525"/>
      <c r="AJ3" s="525"/>
      <c r="AK3" s="525"/>
      <c r="AL3" s="534"/>
      <c r="AM3" s="534"/>
      <c r="AN3" s="534"/>
      <c r="AO3" s="534"/>
      <c r="AP3" s="534"/>
      <c r="AQ3" s="530"/>
      <c r="AR3" s="531"/>
    </row>
    <row r="4" spans="2:78" ht="15.95" customHeight="1" x14ac:dyDescent="0.25"/>
    <row r="5" spans="2:78" ht="15.95" customHeight="1" x14ac:dyDescent="0.25"/>
    <row r="6" spans="2:78" ht="15.95" customHeight="1" x14ac:dyDescent="0.25">
      <c r="AU6" s="150" t="s">
        <v>1679</v>
      </c>
      <c r="AV6" s="150">
        <f>PROJID</f>
        <v>0</v>
      </c>
    </row>
    <row r="7" spans="2:78" ht="15.95" customHeight="1" x14ac:dyDescent="0.25">
      <c r="AU7" s="246"/>
      <c r="AV7" s="246" t="s">
        <v>1266</v>
      </c>
      <c r="AW7" s="246" t="s">
        <v>271</v>
      </c>
      <c r="AX7" s="246" t="s">
        <v>1625</v>
      </c>
      <c r="AY7" s="246"/>
    </row>
    <row r="8" spans="2:78" ht="15.95" customHeight="1" x14ac:dyDescent="0.25">
      <c r="AU8" s="246" t="s">
        <v>259</v>
      </c>
      <c r="AV8" s="246" t="str">
        <f>CBPRESE</f>
        <v>NA</v>
      </c>
      <c r="AW8" s="246" t="str">
        <f>CBCUSE</f>
        <v>NA</v>
      </c>
      <c r="AX8" s="246" t="str">
        <f>CBALL</f>
        <v>NA</v>
      </c>
      <c r="AY8" s="246"/>
    </row>
    <row r="9" spans="2:78" s="67" customFormat="1" ht="15.95" customHeight="1" x14ac:dyDescent="0.25">
      <c r="B9" s="145"/>
      <c r="C9" s="145"/>
      <c r="D9" s="145"/>
      <c r="E9" s="145"/>
      <c r="F9" s="145"/>
      <c r="G9" s="145"/>
      <c r="H9" s="145"/>
      <c r="I9" s="145"/>
      <c r="J9" s="145"/>
      <c r="K9" s="145"/>
      <c r="L9" s="145"/>
      <c r="M9" s="145"/>
      <c r="N9" s="145"/>
      <c r="O9" s="145"/>
      <c r="P9" s="145"/>
      <c r="Q9" s="145"/>
      <c r="R9" s="700" t="str">
        <f>CONCATENATE(M4S3," ","Summary")</f>
        <v>Dimming / Daylighting Controls Summary</v>
      </c>
      <c r="S9" s="700"/>
      <c r="T9" s="700"/>
      <c r="U9" s="700"/>
      <c r="V9" s="700"/>
      <c r="W9" s="700"/>
      <c r="X9" s="700"/>
      <c r="Y9" s="700"/>
      <c r="Z9" s="700"/>
      <c r="AA9" s="700"/>
      <c r="AB9" s="700"/>
      <c r="AC9" s="700"/>
      <c r="AD9" s="145"/>
      <c r="AE9" s="145"/>
      <c r="AF9" s="145"/>
      <c r="AG9" s="145"/>
      <c r="AH9" s="145"/>
      <c r="AI9" s="145"/>
      <c r="AJ9" s="145"/>
      <c r="AK9" s="145"/>
      <c r="AL9" s="145"/>
      <c r="AM9" s="145"/>
      <c r="AN9" s="145"/>
      <c r="AO9" s="145"/>
      <c r="AP9" s="145"/>
      <c r="AQ9" s="145"/>
      <c r="AR9" s="145"/>
      <c r="AS9" s="145"/>
      <c r="AT9" s="145"/>
      <c r="AU9" s="246"/>
      <c r="AV9" s="246"/>
      <c r="AW9" s="246"/>
      <c r="AX9" s="246"/>
      <c r="AY9" s="246"/>
      <c r="AZ9" s="145"/>
      <c r="BA9" s="145"/>
      <c r="BB9" s="145"/>
      <c r="BC9" s="145"/>
      <c r="BD9" s="145"/>
      <c r="BE9" s="145"/>
      <c r="BF9" s="145"/>
      <c r="BG9" s="145"/>
      <c r="BH9" s="145"/>
      <c r="BI9" s="145"/>
      <c r="BJ9" s="145"/>
      <c r="BK9" s="145"/>
      <c r="BL9" s="145"/>
      <c r="BM9" s="145"/>
      <c r="BN9" s="145"/>
      <c r="BO9" s="145"/>
      <c r="BP9" s="145"/>
      <c r="BQ9" s="145"/>
      <c r="BR9" s="145"/>
      <c r="BS9" s="145"/>
      <c r="BT9" s="145"/>
      <c r="BU9" s="145"/>
      <c r="BV9" s="145"/>
      <c r="BW9" s="145"/>
      <c r="BX9" s="145"/>
      <c r="BY9" s="145"/>
      <c r="BZ9" s="145"/>
    </row>
    <row r="10" spans="2:78" ht="15.95" customHeight="1" x14ac:dyDescent="0.25">
      <c r="B10" s="145"/>
      <c r="C10" s="145"/>
      <c r="D10" s="145"/>
      <c r="E10" s="145"/>
      <c r="F10" s="145"/>
      <c r="G10" s="145"/>
      <c r="H10" s="145"/>
      <c r="I10" s="145"/>
      <c r="J10" s="145"/>
      <c r="K10" s="145"/>
      <c r="L10" s="145"/>
      <c r="M10" s="145"/>
      <c r="N10" s="145"/>
      <c r="O10" s="145"/>
      <c r="P10" s="155"/>
      <c r="Q10" s="155"/>
      <c r="R10" s="700"/>
      <c r="S10" s="700"/>
      <c r="T10" s="700"/>
      <c r="U10" s="700"/>
      <c r="V10" s="700"/>
      <c r="W10" s="700"/>
      <c r="X10" s="700"/>
      <c r="Y10" s="700"/>
      <c r="Z10" s="700"/>
      <c r="AA10" s="700"/>
      <c r="AB10" s="700"/>
      <c r="AC10" s="700"/>
      <c r="AD10" s="155"/>
      <c r="AE10" s="155"/>
      <c r="AF10" s="155"/>
      <c r="AG10" s="145"/>
      <c r="AH10" s="145"/>
      <c r="AI10" s="145"/>
      <c r="AJ10" s="145"/>
      <c r="AK10" s="145"/>
      <c r="AL10" s="145"/>
      <c r="AM10" s="145"/>
      <c r="AN10" s="145"/>
      <c r="AO10" s="145"/>
      <c r="AP10" s="145"/>
      <c r="AQ10" s="145"/>
      <c r="AR10" s="145"/>
      <c r="AU10" s="246" t="s">
        <v>670</v>
      </c>
      <c r="AV10" s="246" t="str">
        <f>PAYPRESE</f>
        <v>NA</v>
      </c>
      <c r="AW10" s="246" t="str">
        <f>PAYCUSE</f>
        <v>NA</v>
      </c>
      <c r="AX10" s="246" t="str">
        <f>PAYALL</f>
        <v>NA</v>
      </c>
      <c r="AY10" s="246"/>
    </row>
    <row r="11" spans="2:78" ht="15.95" customHeight="1" x14ac:dyDescent="0.3">
      <c r="B11" s="145"/>
      <c r="C11" s="145"/>
      <c r="D11" s="145"/>
      <c r="E11" s="145"/>
      <c r="F11" s="145"/>
      <c r="G11" s="145"/>
      <c r="H11" s="145"/>
      <c r="I11" s="145"/>
      <c r="J11" s="145"/>
      <c r="K11" s="145"/>
      <c r="L11" s="145"/>
      <c r="M11" s="145"/>
      <c r="N11" s="145"/>
      <c r="O11" s="145"/>
      <c r="P11" s="145"/>
      <c r="Q11" s="145"/>
      <c r="R11" s="758" t="s">
        <v>69</v>
      </c>
      <c r="S11" s="758"/>
      <c r="T11" s="758"/>
      <c r="U11" s="758"/>
      <c r="V11" s="758" t="s">
        <v>70</v>
      </c>
      <c r="W11" s="758"/>
      <c r="X11" s="758"/>
      <c r="Y11" s="758"/>
      <c r="Z11" s="758" t="s">
        <v>71</v>
      </c>
      <c r="AA11" s="758"/>
      <c r="AB11" s="758"/>
      <c r="AC11" s="758"/>
      <c r="AD11" s="145"/>
      <c r="AE11" s="145"/>
      <c r="AF11" s="145"/>
      <c r="AG11" s="145"/>
      <c r="AH11" s="145"/>
      <c r="AI11" s="145"/>
      <c r="AJ11" s="145"/>
      <c r="AK11" s="145"/>
      <c r="AL11" s="145"/>
      <c r="AM11" s="145"/>
      <c r="AN11" s="145"/>
      <c r="AO11" s="145"/>
      <c r="AP11" s="145"/>
      <c r="AQ11" s="145"/>
      <c r="AR11" s="145"/>
      <c r="AU11" s="247" t="s">
        <v>1611</v>
      </c>
      <c r="AV11" s="150"/>
      <c r="AW11" s="150"/>
      <c r="AX11" s="150"/>
      <c r="AY11" s="150"/>
    </row>
    <row r="12" spans="2:78" ht="15.95" customHeight="1" x14ac:dyDescent="0.25">
      <c r="B12" s="145"/>
      <c r="C12" s="145"/>
      <c r="D12" s="145"/>
      <c r="E12" s="145"/>
      <c r="F12" s="145"/>
      <c r="G12" s="145"/>
      <c r="H12" s="145"/>
      <c r="I12" s="145"/>
      <c r="J12" s="145"/>
      <c r="K12" s="145"/>
      <c r="L12" s="145"/>
      <c r="M12" s="145"/>
      <c r="N12" s="145"/>
      <c r="O12" s="145"/>
      <c r="P12" s="145"/>
      <c r="Q12" s="145"/>
      <c r="R12" s="883">
        <f>SUM(AK16:AN199)</f>
        <v>0</v>
      </c>
      <c r="S12" s="883"/>
      <c r="T12" s="883"/>
      <c r="U12" s="883"/>
      <c r="V12" s="883">
        <f>SUM(AH16:AJ199)</f>
        <v>0</v>
      </c>
      <c r="W12" s="883"/>
      <c r="X12" s="883"/>
      <c r="Y12" s="883"/>
      <c r="Z12" s="884">
        <f>SUM(AO16:AQ199)</f>
        <v>0</v>
      </c>
      <c r="AA12" s="884"/>
      <c r="AB12" s="884"/>
      <c r="AC12" s="884"/>
      <c r="AD12" s="656"/>
      <c r="AE12" s="656"/>
      <c r="AF12" s="656"/>
      <c r="AG12" s="656"/>
      <c r="AH12" s="145"/>
      <c r="AI12" s="145"/>
      <c r="AJ12" s="145"/>
      <c r="AK12" s="145"/>
      <c r="AL12" s="145"/>
      <c r="AM12" s="145"/>
      <c r="AN12" s="145"/>
      <c r="AO12" s="145"/>
      <c r="AP12" s="145"/>
      <c r="AQ12" s="145"/>
      <c r="AR12" s="145"/>
    </row>
    <row r="13" spans="2:78" s="67" customFormat="1" ht="15.95" customHeight="1" x14ac:dyDescent="0.25">
      <c r="B13" s="145"/>
      <c r="C13" s="145"/>
      <c r="D13" s="145"/>
      <c r="E13" s="145"/>
      <c r="F13" s="145"/>
      <c r="G13" s="145"/>
      <c r="H13" s="145"/>
      <c r="I13" s="145"/>
      <c r="J13" s="145"/>
      <c r="K13" s="145"/>
      <c r="L13" s="145"/>
      <c r="M13" s="145"/>
      <c r="N13" s="145"/>
      <c r="O13" s="145"/>
      <c r="P13" s="145"/>
      <c r="Q13" s="145"/>
      <c r="R13" s="883"/>
      <c r="S13" s="883"/>
      <c r="T13" s="883"/>
      <c r="U13" s="883"/>
      <c r="V13" s="883"/>
      <c r="W13" s="883"/>
      <c r="X13" s="883"/>
      <c r="Y13" s="883"/>
      <c r="Z13" s="884"/>
      <c r="AA13" s="884"/>
      <c r="AB13" s="884"/>
      <c r="AC13" s="884"/>
      <c r="AD13" s="203"/>
      <c r="AE13" s="203"/>
      <c r="AF13" s="203"/>
      <c r="AG13" s="203"/>
      <c r="AH13" s="145"/>
      <c r="AI13" s="145"/>
      <c r="AJ13" s="145"/>
      <c r="AK13" s="145"/>
      <c r="AL13" s="145"/>
      <c r="AM13" s="145"/>
      <c r="AN13" s="145"/>
      <c r="AO13" s="145"/>
      <c r="AP13" s="145"/>
      <c r="AQ13" s="145"/>
      <c r="AR13" s="145"/>
      <c r="AS13" s="145"/>
      <c r="AT13" s="145"/>
      <c r="AU13" s="145"/>
      <c r="AV13" s="145"/>
      <c r="AW13" s="145"/>
      <c r="AX13" s="145"/>
      <c r="AY13" s="145"/>
      <c r="AZ13" s="145"/>
      <c r="BA13" s="145"/>
      <c r="BB13" s="145"/>
      <c r="BC13" s="145"/>
      <c r="BD13" s="145"/>
      <c r="BE13" s="145"/>
      <c r="BF13" s="145"/>
      <c r="BG13" s="145"/>
      <c r="BH13" s="145"/>
      <c r="BI13" s="145"/>
      <c r="BJ13" s="145"/>
      <c r="BK13" s="145"/>
      <c r="BL13" s="145"/>
      <c r="BM13" s="145"/>
      <c r="BN13" s="145"/>
      <c r="BO13" s="145"/>
      <c r="BP13" s="145"/>
      <c r="BQ13" s="145"/>
      <c r="BR13" s="145"/>
      <c r="BS13" s="145"/>
      <c r="BT13" s="145"/>
      <c r="BU13" s="145"/>
      <c r="BV13" s="145"/>
      <c r="BW13" s="145"/>
      <c r="BX13" s="145"/>
      <c r="BY13" s="145"/>
      <c r="BZ13" s="145"/>
    </row>
    <row r="14" spans="2:78" ht="15.95" customHeight="1" x14ac:dyDescent="0.25">
      <c r="B14" s="145"/>
      <c r="C14" s="720" t="s">
        <v>1081</v>
      </c>
      <c r="D14" s="720"/>
      <c r="E14" s="720"/>
      <c r="F14" s="720" t="s">
        <v>966</v>
      </c>
      <c r="G14" s="720"/>
      <c r="H14" s="720"/>
      <c r="I14" s="720"/>
      <c r="J14" s="720"/>
      <c r="K14" s="720"/>
      <c r="L14" s="720" t="s">
        <v>962</v>
      </c>
      <c r="M14" s="720"/>
      <c r="N14" s="720"/>
      <c r="O14" s="720"/>
      <c r="P14" s="720"/>
      <c r="Q14" s="720" t="s">
        <v>94</v>
      </c>
      <c r="R14" s="720"/>
      <c r="S14" s="885" t="s">
        <v>113</v>
      </c>
      <c r="T14" s="885"/>
      <c r="U14" s="720" t="s">
        <v>274</v>
      </c>
      <c r="V14" s="720"/>
      <c r="W14" s="720"/>
      <c r="X14" s="720"/>
      <c r="Y14" s="720"/>
      <c r="Z14" s="720" t="s">
        <v>94</v>
      </c>
      <c r="AA14" s="720"/>
      <c r="AB14" s="885" t="s">
        <v>113</v>
      </c>
      <c r="AC14" s="885"/>
      <c r="AD14" s="720" t="s">
        <v>109</v>
      </c>
      <c r="AE14" s="720"/>
      <c r="AF14" s="720"/>
      <c r="AG14" s="720"/>
      <c r="AH14" s="720" t="s">
        <v>109</v>
      </c>
      <c r="AI14" s="720"/>
      <c r="AJ14" s="720"/>
      <c r="AK14" s="720" t="s">
        <v>108</v>
      </c>
      <c r="AL14" s="720"/>
      <c r="AM14" s="720"/>
      <c r="AN14" s="720"/>
      <c r="AO14" s="720" t="s">
        <v>117</v>
      </c>
      <c r="AP14" s="720"/>
      <c r="AQ14" s="720"/>
      <c r="AR14" s="145"/>
      <c r="AS14" s="150"/>
      <c r="AT14" s="150"/>
      <c r="AU14" s="703" t="s">
        <v>259</v>
      </c>
      <c r="AV14" s="703" t="s">
        <v>672</v>
      </c>
      <c r="AW14" s="703" t="s">
        <v>665</v>
      </c>
      <c r="AX14" s="703" t="s">
        <v>170</v>
      </c>
      <c r="AY14" s="703" t="s">
        <v>159</v>
      </c>
      <c r="AZ14" s="703" t="s">
        <v>271</v>
      </c>
      <c r="BA14" s="703" t="s">
        <v>964</v>
      </c>
      <c r="BB14" s="703" t="s">
        <v>670</v>
      </c>
      <c r="BC14" s="703" t="s">
        <v>546</v>
      </c>
    </row>
    <row r="15" spans="2:78" ht="15.95" customHeight="1" thickBot="1" x14ac:dyDescent="0.3">
      <c r="B15" s="145"/>
      <c r="C15" s="721"/>
      <c r="D15" s="721"/>
      <c r="E15" s="721"/>
      <c r="F15" s="721"/>
      <c r="G15" s="721"/>
      <c r="H15" s="721"/>
      <c r="I15" s="721"/>
      <c r="J15" s="721"/>
      <c r="K15" s="721"/>
      <c r="L15" s="721"/>
      <c r="M15" s="721"/>
      <c r="N15" s="721"/>
      <c r="O15" s="721"/>
      <c r="P15" s="721"/>
      <c r="Q15" s="721"/>
      <c r="R15" s="721"/>
      <c r="S15" s="886"/>
      <c r="T15" s="886"/>
      <c r="U15" s="721"/>
      <c r="V15" s="721"/>
      <c r="W15" s="721"/>
      <c r="X15" s="721"/>
      <c r="Y15" s="721"/>
      <c r="Z15" s="721"/>
      <c r="AA15" s="721"/>
      <c r="AB15" s="886"/>
      <c r="AC15" s="886"/>
      <c r="AD15" s="721" t="s">
        <v>110</v>
      </c>
      <c r="AE15" s="721"/>
      <c r="AF15" s="721" t="s">
        <v>111</v>
      </c>
      <c r="AG15" s="721"/>
      <c r="AH15" s="721"/>
      <c r="AI15" s="721"/>
      <c r="AJ15" s="721"/>
      <c r="AK15" s="721"/>
      <c r="AL15" s="721"/>
      <c r="AM15" s="721"/>
      <c r="AN15" s="721"/>
      <c r="AO15" s="721"/>
      <c r="AP15" s="721"/>
      <c r="AQ15" s="721"/>
      <c r="AR15" s="145"/>
      <c r="AS15" s="150"/>
      <c r="AT15" s="150"/>
      <c r="AU15" s="704"/>
      <c r="AV15" s="704"/>
      <c r="AW15" s="704"/>
      <c r="AX15" s="704"/>
      <c r="AY15" s="704"/>
      <c r="AZ15" s="704"/>
      <c r="BA15" s="704"/>
      <c r="BB15" s="704"/>
      <c r="BC15" s="704"/>
    </row>
    <row r="16" spans="2:78" ht="15.95" customHeight="1" x14ac:dyDescent="0.25">
      <c r="B16" s="787">
        <v>1</v>
      </c>
      <c r="C16" s="875" t="s">
        <v>1095</v>
      </c>
      <c r="D16" s="875"/>
      <c r="E16" s="875"/>
      <c r="F16" s="877"/>
      <c r="G16" s="877"/>
      <c r="H16" s="877"/>
      <c r="I16" s="877"/>
      <c r="J16" s="877"/>
      <c r="K16" s="877"/>
      <c r="L16" s="877"/>
      <c r="M16" s="877"/>
      <c r="N16" s="877"/>
      <c r="O16" s="877"/>
      <c r="P16" s="877"/>
      <c r="Q16" s="879"/>
      <c r="R16" s="879"/>
      <c r="S16" s="785"/>
      <c r="T16" s="881"/>
      <c r="U16" s="815"/>
      <c r="V16" s="877"/>
      <c r="W16" s="877"/>
      <c r="X16" s="877"/>
      <c r="Y16" s="877"/>
      <c r="Z16" s="879"/>
      <c r="AA16" s="879"/>
      <c r="AB16" s="785"/>
      <c r="AC16" s="887"/>
      <c r="AD16" s="834"/>
      <c r="AE16" s="781"/>
      <c r="AF16" s="781"/>
      <c r="AG16" s="904"/>
      <c r="AH16" s="812" t="str">
        <f>IF(OR(C16="",F16="",L16="",Q16="",S16="",U16="",Z16="",AB16="",AD16="",AF16=""),"",ROUND(AD16+AF16,2))</f>
        <v/>
      </c>
      <c r="AI16" s="897"/>
      <c r="AJ16" s="897"/>
      <c r="AK16" s="900" t="str">
        <f>IF(OR(C16="",F16="",L16="",Q16="",S16="",U16="",Z16="",AB16="",AD16="",AF16=""),"",IF(BC16&lt;&gt;"",BC16,IF(C16="New/Replace Failed Equip.",BA16,AZ16)))</f>
        <v/>
      </c>
      <c r="AL16" s="900"/>
      <c r="AM16" s="900"/>
      <c r="AN16" s="900"/>
      <c r="AO16" s="902" t="str">
        <f>IF(OR(C16="",F16="",L16="",Q16="",S16="",U16="",Z16="",AB16="",AD16="",AF16=""),"",IF((Q16*S16)-(Z16*AB16)&lt;=0,0,ROUND((Q16*S16)-(Z16*AB16),0)))</f>
        <v/>
      </c>
      <c r="AP16" s="902"/>
      <c r="AQ16" s="902"/>
      <c r="AR16" s="145"/>
      <c r="AS16" s="150"/>
      <c r="AT16" s="150"/>
      <c r="AU16" s="891" t="str">
        <f>IFERROR(IF(OR(C16="",F16="",L16="",Q16="",S16="",U16="",Z16="",AB16="",AD16="",AF16=""),"",((1+ELOSS)*PEAKTD*(1+INDEX(ELECCB[Capacity Reserve Margin],MATCH(AX16,ELECCB[Year Number],0)))*((AO16*INDEX(ELECCB[NPV AEC $/kWh],MATCH(AX16,ELECCB[Year Number],1)))+(AV16*INDEX(ELECCB[NPV ACC+T&amp;D $/kW],MATCH(AX16,ELECCB[Year Number],1))))/AH16)),0)</f>
        <v/>
      </c>
      <c r="AV16" s="906" t="str">
        <f>IF(OR(C16="",F16="",L16="",Q16="",S16="",U16="",Z16="",AB16="",AD16="",AF16=""),"",ROUND(AO16*INDEX(ENDUSEALL[Factor],MATCH(AW16,ENDUSEALL[End Use to Coincident Peak Demand Factors],0)),4))</f>
        <v/>
      </c>
      <c r="AW16" s="895" t="str">
        <f>IF(OR(C16="",F16="",L16="",Q16="",S16="",U16="",Z16="",AB16="",AD16="",AF16=""),"",INDEX(CMELIGHTCON[End Use Category],MATCH(F16,CMELIGHTCON[Proj Desc 1],0)))</f>
        <v/>
      </c>
      <c r="AX16" s="777" t="str">
        <f>IF(OR(C16="",F16="",L16="",Q16="",S16="",U16="",Z16="",AB16="",AD16="",AF16=""),"",INDEX(CMELIGHTCON[EUL],MATCH(F16,CMELIGHTCON[Proj Desc 1],0)))</f>
        <v/>
      </c>
      <c r="AY16" s="889" t="str">
        <f>IF(OR(C16="",F16="",L16="",Q16="",S16="",U16="",Z16="",AB16="",AD16="",AF16=""),"",INDEX(CMELIGHTCON[Measure Number],MATCH(F16,CMELIGHTCON[Proj Desc 1],0)))</f>
        <v/>
      </c>
      <c r="AZ16" s="751" t="str">
        <f>IFERROR(ROUND(MIN(AH16*0.5,AO16*INDEX(ENDUSEALL[Inc Rate],MATCH(AW16,ENDUSEALL[End Use to Coincident Peak Demand Factors],0))),2),"")</f>
        <v/>
      </c>
      <c r="BA16" s="751" t="str">
        <f>IFERROR(ROUND(MIN(AH16,AO16*INDEX(ENDUSEALL[Inc Rate],MATCH(AW16,ENDUSEALL[End Use to Coincident Peak Demand Factors],0))),2),"")</f>
        <v/>
      </c>
      <c r="BB16" s="751" t="str">
        <f>IFERROR(AH16/M02S02F35/AO16,"")</f>
        <v/>
      </c>
      <c r="BC16" s="751" t="str">
        <f>IFERROR(IF((Q16*S16)-(Z16*AB16)&lt;=0,MEASURESAV,IF(M02S02F35="",MEASURERATE,IF(OR(F16="Others (Incremental)",F16="Others"),MEASURESUBMIT, IF(AH16/M02S02F35/AO16&lt;1.5,MEASUREPAY,IF(AU16&lt;1,MEASURECB,""))))),MEASURESUBMIT)</f>
        <v>Submit for Review</v>
      </c>
    </row>
    <row r="17" spans="2:55" ht="15.95" customHeight="1" x14ac:dyDescent="0.25">
      <c r="B17" s="787"/>
      <c r="C17" s="876"/>
      <c r="D17" s="876"/>
      <c r="E17" s="876"/>
      <c r="F17" s="878"/>
      <c r="G17" s="878"/>
      <c r="H17" s="878"/>
      <c r="I17" s="878"/>
      <c r="J17" s="878"/>
      <c r="K17" s="878"/>
      <c r="L17" s="878"/>
      <c r="M17" s="878"/>
      <c r="N17" s="878"/>
      <c r="O17" s="878"/>
      <c r="P17" s="878"/>
      <c r="Q17" s="880"/>
      <c r="R17" s="880"/>
      <c r="S17" s="786"/>
      <c r="T17" s="882"/>
      <c r="U17" s="818"/>
      <c r="V17" s="878"/>
      <c r="W17" s="878"/>
      <c r="X17" s="878"/>
      <c r="Y17" s="878"/>
      <c r="Z17" s="880"/>
      <c r="AA17" s="880"/>
      <c r="AB17" s="786"/>
      <c r="AC17" s="888"/>
      <c r="AD17" s="836"/>
      <c r="AE17" s="782"/>
      <c r="AF17" s="782"/>
      <c r="AG17" s="905"/>
      <c r="AH17" s="898"/>
      <c r="AI17" s="899"/>
      <c r="AJ17" s="899"/>
      <c r="AK17" s="901"/>
      <c r="AL17" s="901"/>
      <c r="AM17" s="901"/>
      <c r="AN17" s="901"/>
      <c r="AO17" s="903"/>
      <c r="AP17" s="903"/>
      <c r="AQ17" s="903"/>
      <c r="AR17" s="145"/>
      <c r="AS17" s="150"/>
      <c r="AT17" s="150"/>
      <c r="AU17" s="892"/>
      <c r="AV17" s="907"/>
      <c r="AW17" s="896"/>
      <c r="AX17" s="778"/>
      <c r="AY17" s="890"/>
      <c r="AZ17" s="752"/>
      <c r="BA17" s="752"/>
      <c r="BB17" s="752"/>
      <c r="BC17" s="752"/>
    </row>
    <row r="18" spans="2:55" ht="15.95" customHeight="1" x14ac:dyDescent="0.25">
      <c r="B18" s="845">
        <v>2</v>
      </c>
      <c r="C18" s="875"/>
      <c r="D18" s="875"/>
      <c r="E18" s="875"/>
      <c r="F18" s="877"/>
      <c r="G18" s="877"/>
      <c r="H18" s="877"/>
      <c r="I18" s="877"/>
      <c r="J18" s="877"/>
      <c r="K18" s="877"/>
      <c r="L18" s="877"/>
      <c r="M18" s="877"/>
      <c r="N18" s="877"/>
      <c r="O18" s="877"/>
      <c r="P18" s="877"/>
      <c r="Q18" s="879"/>
      <c r="R18" s="879"/>
      <c r="S18" s="785"/>
      <c r="T18" s="881"/>
      <c r="U18" s="815"/>
      <c r="V18" s="877"/>
      <c r="W18" s="877"/>
      <c r="X18" s="877"/>
      <c r="Y18" s="877"/>
      <c r="Z18" s="879"/>
      <c r="AA18" s="879"/>
      <c r="AB18" s="785"/>
      <c r="AC18" s="887"/>
      <c r="AD18" s="834"/>
      <c r="AE18" s="781"/>
      <c r="AF18" s="781"/>
      <c r="AG18" s="904"/>
      <c r="AH18" s="812" t="str">
        <f>IF(OR(C18="",F18="",L18="",Q18="",S18="",U18="",Z18="",AB18="",AD18="",AF18=""),"",ROUND(AD18+AF18,2))</f>
        <v/>
      </c>
      <c r="AI18" s="897"/>
      <c r="AJ18" s="897"/>
      <c r="AK18" s="900" t="str">
        <f>IF(OR(C18="",F18="",L18="",Q18="",S18="",U18="",Z18="",AB18="",AD18="",AF18=""),"",IF(BC18&lt;&gt;"",BC18,IF(C18="New/Replace Failed Equip.",BA18,AZ18)))</f>
        <v/>
      </c>
      <c r="AL18" s="900"/>
      <c r="AM18" s="900"/>
      <c r="AN18" s="900"/>
      <c r="AO18" s="902" t="str">
        <f>IF(OR(C18="",F18="",L18="",Q18="",S18="",U18="",Z18="",AB18="",AD18="",AF18=""),"",IF((Q18*S18)-(Z18*AB18)&lt;=0,0,ROUND((Q18*S18)-(Z18*AB18),0)))</f>
        <v/>
      </c>
      <c r="AP18" s="902"/>
      <c r="AQ18" s="902"/>
      <c r="AR18" s="145"/>
      <c r="AS18" s="150"/>
      <c r="AT18" s="150"/>
      <c r="AU18" s="891" t="str">
        <f>IFERROR(IF(OR(C18="",F18="",L18="",Q18="",S18="",U18="",Z18="",AB18="",AD18="",AF18=""),"",((1+ELOSS)*PEAKTD*(1+INDEX(ELECCB[Capacity Reserve Margin],MATCH(AX18,ELECCB[Year Number],0)))*((AO18*INDEX(ELECCB[NPV AEC $/kWh],MATCH(AX18,ELECCB[Year Number],1)))+(AV18*INDEX(ELECCB[NPV ACC+T&amp;D $/kW],MATCH(AX18,ELECCB[Year Number],1))))/AH18)),0)</f>
        <v/>
      </c>
      <c r="AV18" s="906" t="str">
        <f>IF(OR(C18="",F18="",L18="",Q18="",S18="",U18="",Z18="",AB18="",AD18="",AF18=""),"",ROUND(AO18*INDEX(ENDUSEALL[Factor],MATCH(AW18,ENDUSEALL[End Use to Coincident Peak Demand Factors],0)),4))</f>
        <v/>
      </c>
      <c r="AW18" s="895" t="str">
        <f>IF(OR(C18="",F18="",L18="",Q18="",S18="",U18="",Z18="",AB18="",AD18="",AF18=""),"",INDEX(CMELIGHTCON[End Use Category],MATCH(F18,CMELIGHTCON[Proj Desc 1],0)))</f>
        <v/>
      </c>
      <c r="AX18" s="777" t="str">
        <f>IF(OR(C18="",F18="",L18="",Q18="",S18="",U18="",Z18="",AB18="",AD18="",AF18=""),"",INDEX(CMELIGHTCON[EUL],MATCH(F18,CMELIGHTCON[Proj Desc 1],0)))</f>
        <v/>
      </c>
      <c r="AY18" s="889" t="str">
        <f>IF(OR(C18="",F18="",L18="",Q18="",S18="",U18="",Z18="",AB18="",AD18="",AF18=""),"",INDEX(CMELIGHTCON[Measure Number],MATCH(F18,CMELIGHTCON[Proj Desc 1],0)))</f>
        <v/>
      </c>
      <c r="AZ18" s="751" t="str">
        <f>IFERROR(ROUND(MIN(AH18*0.5,AO18*INDEX(ENDUSEALL[Inc Rate],MATCH(AW18,ENDUSEALL[End Use to Coincident Peak Demand Factors],0))),2),"")</f>
        <v/>
      </c>
      <c r="BA18" s="751" t="str">
        <f>IFERROR(ROUND(MIN(AH18,AO18*INDEX(ENDUSEALL[Inc Rate],MATCH(AW18,ENDUSEALL[End Use to Coincident Peak Demand Factors],0))),2),"")</f>
        <v/>
      </c>
      <c r="BB18" s="751" t="str">
        <f>IFERROR(AH18/M02S02F35/AO18,"")</f>
        <v/>
      </c>
      <c r="BC18" s="751" t="str">
        <f>IFERROR(IF((Q18*S18)-(Z18*AB18)&lt;=0,MEASURESAV,IF(M02S02F35="",MEASURERATE,IF(OR(F18="Others (Incremental)",F18="Others"),MEASURESUBMIT, IF(AH18/M02S02F35/AO18&lt;1.5,MEASUREPAY,IF(AU18&lt;1,MEASURECB,""))))),MEASURESUBMIT)</f>
        <v>Submit for Review</v>
      </c>
    </row>
    <row r="19" spans="2:55" ht="15.95" customHeight="1" x14ac:dyDescent="0.25">
      <c r="B19" s="845"/>
      <c r="C19" s="876"/>
      <c r="D19" s="876"/>
      <c r="E19" s="876"/>
      <c r="F19" s="878"/>
      <c r="G19" s="878"/>
      <c r="H19" s="878"/>
      <c r="I19" s="878"/>
      <c r="J19" s="878"/>
      <c r="K19" s="878"/>
      <c r="L19" s="878"/>
      <c r="M19" s="878"/>
      <c r="N19" s="878"/>
      <c r="O19" s="878"/>
      <c r="P19" s="878"/>
      <c r="Q19" s="880"/>
      <c r="R19" s="880"/>
      <c r="S19" s="786"/>
      <c r="T19" s="882"/>
      <c r="U19" s="818"/>
      <c r="V19" s="878"/>
      <c r="W19" s="878"/>
      <c r="X19" s="878"/>
      <c r="Y19" s="878"/>
      <c r="Z19" s="880"/>
      <c r="AA19" s="880"/>
      <c r="AB19" s="786"/>
      <c r="AC19" s="888"/>
      <c r="AD19" s="836"/>
      <c r="AE19" s="782"/>
      <c r="AF19" s="782"/>
      <c r="AG19" s="905"/>
      <c r="AH19" s="898"/>
      <c r="AI19" s="899"/>
      <c r="AJ19" s="899"/>
      <c r="AK19" s="901"/>
      <c r="AL19" s="901"/>
      <c r="AM19" s="901"/>
      <c r="AN19" s="901"/>
      <c r="AO19" s="903"/>
      <c r="AP19" s="903"/>
      <c r="AQ19" s="903"/>
      <c r="AR19" s="145"/>
      <c r="AS19" s="150"/>
      <c r="AT19" s="150"/>
      <c r="AU19" s="892"/>
      <c r="AV19" s="907"/>
      <c r="AW19" s="896"/>
      <c r="AX19" s="778"/>
      <c r="AY19" s="890"/>
      <c r="AZ19" s="752"/>
      <c r="BA19" s="752"/>
      <c r="BB19" s="752"/>
      <c r="BC19" s="752"/>
    </row>
    <row r="20" spans="2:55" ht="15.95" customHeight="1" x14ac:dyDescent="0.25">
      <c r="B20" s="845">
        <v>3</v>
      </c>
      <c r="C20" s="875"/>
      <c r="D20" s="875"/>
      <c r="E20" s="875"/>
      <c r="F20" s="877"/>
      <c r="G20" s="877"/>
      <c r="H20" s="877"/>
      <c r="I20" s="877"/>
      <c r="J20" s="877"/>
      <c r="K20" s="877"/>
      <c r="L20" s="877"/>
      <c r="M20" s="877"/>
      <c r="N20" s="877"/>
      <c r="O20" s="877"/>
      <c r="P20" s="877"/>
      <c r="Q20" s="879"/>
      <c r="R20" s="879"/>
      <c r="S20" s="785"/>
      <c r="T20" s="881"/>
      <c r="U20" s="815"/>
      <c r="V20" s="877"/>
      <c r="W20" s="877"/>
      <c r="X20" s="877"/>
      <c r="Y20" s="877"/>
      <c r="Z20" s="879"/>
      <c r="AA20" s="879"/>
      <c r="AB20" s="785"/>
      <c r="AC20" s="887"/>
      <c r="AD20" s="834"/>
      <c r="AE20" s="781"/>
      <c r="AF20" s="781"/>
      <c r="AG20" s="904"/>
      <c r="AH20" s="812" t="str">
        <f>IF(OR(C20="",F20="",L20="",Q20="",S20="",U20="",Z20="",AB20="",AD20="",AF20=""),"",ROUND(AD20+AF20,2))</f>
        <v/>
      </c>
      <c r="AI20" s="897"/>
      <c r="AJ20" s="897"/>
      <c r="AK20" s="900" t="str">
        <f>IF(OR(C20="",F20="",L20="",Q20="",S20="",U20="",Z20="",AB20="",AD20="",AF20=""),"",IF(BC20&lt;&gt;"",BC20,IF(C20="New/Replace Failed Equip.",BA20,AZ20)))</f>
        <v/>
      </c>
      <c r="AL20" s="900"/>
      <c r="AM20" s="900"/>
      <c r="AN20" s="900"/>
      <c r="AO20" s="902" t="str">
        <f>IF(OR(C20="",F20="",L20="",Q20="",S20="",U20="",Z20="",AB20="",AD20="",AF20=""),"",IF((Q20*S20)-(Z20*AB20)&lt;=0,0,ROUND((Q20*S20)-(Z20*AB20),0)))</f>
        <v/>
      </c>
      <c r="AP20" s="902"/>
      <c r="AQ20" s="902"/>
      <c r="AR20" s="145"/>
      <c r="AS20" s="150"/>
      <c r="AT20" s="150"/>
      <c r="AU20" s="891" t="str">
        <f>IFERROR(IF(OR(C20="",F20="",L20="",Q20="",S20="",U20="",Z20="",AB20="",AD20="",AF20=""),"",((1+ELOSS)*PEAKTD*(1+INDEX(ELECCB[Capacity Reserve Margin],MATCH(AX20,ELECCB[Year Number],0)))*((AO20*INDEX(ELECCB[NPV AEC $/kWh],MATCH(AX20,ELECCB[Year Number],1)))+(AV20*INDEX(ELECCB[NPV ACC+T&amp;D $/kW],MATCH(AX20,ELECCB[Year Number],1))))/AH20)),0)</f>
        <v/>
      </c>
      <c r="AV20" s="906" t="str">
        <f>IF(OR(C20="",F20="",L20="",Q20="",S20="",U20="",Z20="",AB20="",AD20="",AF20=""),"",ROUND(AO20*INDEX(ENDUSEALL[Factor],MATCH(AW20,ENDUSEALL[End Use to Coincident Peak Demand Factors],0)),4))</f>
        <v/>
      </c>
      <c r="AW20" s="895" t="str">
        <f>IF(OR(C20="",F20="",L20="",Q20="",S20="",U20="",Z20="",AB20="",AD20="",AF20=""),"",INDEX(CMELIGHTCON[End Use Category],MATCH(F20,CMELIGHTCON[Proj Desc 1],0)))</f>
        <v/>
      </c>
      <c r="AX20" s="777" t="str">
        <f>IF(OR(C20="",F20="",L20="",Q20="",S20="",U20="",Z20="",AB20="",AD20="",AF20=""),"",INDEX(CMELIGHTCON[EUL],MATCH(F20,CMELIGHTCON[Proj Desc 1],0)))</f>
        <v/>
      </c>
      <c r="AY20" s="889" t="str">
        <f>IF(OR(C20="",F20="",L20="",Q20="",S20="",U20="",Z20="",AB20="",AD20="",AF20=""),"",INDEX(CMELIGHTCON[Measure Number],MATCH(F20,CMELIGHTCON[Proj Desc 1],0)))</f>
        <v/>
      </c>
      <c r="AZ20" s="751" t="str">
        <f>IFERROR(ROUND(MIN(AH20*0.5,AO20*INDEX(ENDUSEALL[Inc Rate],MATCH(AW20,ENDUSEALL[End Use to Coincident Peak Demand Factors],0))),2),"")</f>
        <v/>
      </c>
      <c r="BA20" s="751" t="str">
        <f>IFERROR(ROUND(MIN(AH20,AO20*INDEX(ENDUSEALL[Inc Rate],MATCH(AW20,ENDUSEALL[End Use to Coincident Peak Demand Factors],0))),2),"")</f>
        <v/>
      </c>
      <c r="BB20" s="751" t="str">
        <f>IFERROR(AH20/M02S02F35/AO20,"")</f>
        <v/>
      </c>
      <c r="BC20" s="751" t="str">
        <f>IFERROR(IF((Q20*S20)-(Z20*AB20)&lt;=0,MEASURESAV,IF(M02S02F35="",MEASURERATE,IF(OR(F20="Others (Incremental)",F20="Others"),MEASURESUBMIT, IF(AH20/M02S02F35/AO20&lt;1.5,MEASUREPAY,IF(AU20&lt;1,MEASURECB,""))))),MEASURESUBMIT)</f>
        <v>Submit for Review</v>
      </c>
    </row>
    <row r="21" spans="2:55" ht="15.95" customHeight="1" x14ac:dyDescent="0.25">
      <c r="B21" s="845"/>
      <c r="C21" s="876"/>
      <c r="D21" s="876"/>
      <c r="E21" s="876"/>
      <c r="F21" s="878"/>
      <c r="G21" s="878"/>
      <c r="H21" s="878"/>
      <c r="I21" s="878"/>
      <c r="J21" s="878"/>
      <c r="K21" s="878"/>
      <c r="L21" s="878"/>
      <c r="M21" s="878"/>
      <c r="N21" s="878"/>
      <c r="O21" s="878"/>
      <c r="P21" s="878"/>
      <c r="Q21" s="880"/>
      <c r="R21" s="880"/>
      <c r="S21" s="786"/>
      <c r="T21" s="882"/>
      <c r="U21" s="818"/>
      <c r="V21" s="878"/>
      <c r="W21" s="878"/>
      <c r="X21" s="878"/>
      <c r="Y21" s="878"/>
      <c r="Z21" s="880"/>
      <c r="AA21" s="880"/>
      <c r="AB21" s="786"/>
      <c r="AC21" s="888"/>
      <c r="AD21" s="836"/>
      <c r="AE21" s="782"/>
      <c r="AF21" s="782"/>
      <c r="AG21" s="905"/>
      <c r="AH21" s="898"/>
      <c r="AI21" s="899"/>
      <c r="AJ21" s="899"/>
      <c r="AK21" s="901"/>
      <c r="AL21" s="901"/>
      <c r="AM21" s="901"/>
      <c r="AN21" s="901"/>
      <c r="AO21" s="903"/>
      <c r="AP21" s="903"/>
      <c r="AQ21" s="903"/>
      <c r="AR21" s="145"/>
      <c r="AS21" s="150"/>
      <c r="AT21" s="150"/>
      <c r="AU21" s="892"/>
      <c r="AV21" s="907"/>
      <c r="AW21" s="896"/>
      <c r="AX21" s="778"/>
      <c r="AY21" s="890"/>
      <c r="AZ21" s="752"/>
      <c r="BA21" s="752"/>
      <c r="BB21" s="752"/>
      <c r="BC21" s="752"/>
    </row>
    <row r="22" spans="2:55" ht="15.95" customHeight="1" x14ac:dyDescent="0.25">
      <c r="B22" s="845">
        <v>4</v>
      </c>
      <c r="C22" s="875"/>
      <c r="D22" s="875"/>
      <c r="E22" s="875"/>
      <c r="F22" s="877"/>
      <c r="G22" s="877"/>
      <c r="H22" s="877"/>
      <c r="I22" s="877"/>
      <c r="J22" s="877"/>
      <c r="K22" s="877"/>
      <c r="L22" s="877"/>
      <c r="M22" s="877"/>
      <c r="N22" s="877"/>
      <c r="O22" s="877"/>
      <c r="P22" s="877"/>
      <c r="Q22" s="879"/>
      <c r="R22" s="879"/>
      <c r="S22" s="785"/>
      <c r="T22" s="881"/>
      <c r="U22" s="815"/>
      <c r="V22" s="877"/>
      <c r="W22" s="877"/>
      <c r="X22" s="877"/>
      <c r="Y22" s="877"/>
      <c r="Z22" s="879"/>
      <c r="AA22" s="879"/>
      <c r="AB22" s="785"/>
      <c r="AC22" s="887"/>
      <c r="AD22" s="834"/>
      <c r="AE22" s="781"/>
      <c r="AF22" s="781"/>
      <c r="AG22" s="904"/>
      <c r="AH22" s="812" t="str">
        <f>IF(OR(C22="",F22="",L22="",Q22="",S22="",U22="",Z22="",AB22="",AD22="",AF22=""),"",ROUND(AD22+AF22,2))</f>
        <v/>
      </c>
      <c r="AI22" s="897"/>
      <c r="AJ22" s="897"/>
      <c r="AK22" s="900" t="str">
        <f>IF(OR(C22="",F22="",L22="",Q22="",S22="",U22="",Z22="",AB22="",AD22="",AF22=""),"",IF(BC22&lt;&gt;"",BC22,IF(C22="New/Replace Failed Equip.",BA22,AZ22)))</f>
        <v/>
      </c>
      <c r="AL22" s="900"/>
      <c r="AM22" s="900"/>
      <c r="AN22" s="900"/>
      <c r="AO22" s="902" t="str">
        <f>IF(OR(C22="",F22="",L22="",Q22="",S22="",U22="",Z22="",AB22="",AD22="",AF22=""),"",IF((Q22*S22)-(Z22*AB22)&lt;=0,0,ROUND((Q22*S22)-(Z22*AB22),0)))</f>
        <v/>
      </c>
      <c r="AP22" s="902"/>
      <c r="AQ22" s="902"/>
      <c r="AR22" s="145"/>
      <c r="AS22" s="150"/>
      <c r="AT22" s="150"/>
      <c r="AU22" s="891" t="str">
        <f>IFERROR(IF(OR(C22="",F22="",L22="",Q22="",S22="",U22="",Z22="",AB22="",AD22="",AF22=""),"",((1+ELOSS)*PEAKTD*(1+INDEX(ELECCB[Capacity Reserve Margin],MATCH(AX22,ELECCB[Year Number],0)))*((AO22*INDEX(ELECCB[NPV AEC $/kWh],MATCH(AX22,ELECCB[Year Number],1)))+(AV22*INDEX(ELECCB[NPV ACC+T&amp;D $/kW],MATCH(AX22,ELECCB[Year Number],1))))/AH22)),0)</f>
        <v/>
      </c>
      <c r="AV22" s="906" t="str">
        <f>IF(OR(C22="",F22="",L22="",Q22="",S22="",U22="",Z22="",AB22="",AD22="",AF22=""),"",ROUND(AO22*INDEX(ENDUSEALL[Factor],MATCH(AW22,ENDUSEALL[End Use to Coincident Peak Demand Factors],0)),4))</f>
        <v/>
      </c>
      <c r="AW22" s="895" t="str">
        <f>IF(OR(C22="",F22="",L22="",Q22="",S22="",U22="",Z22="",AB22="",AD22="",AF22=""),"",INDEX(CMELIGHTCON[End Use Category],MATCH(F22,CMELIGHTCON[Proj Desc 1],0)))</f>
        <v/>
      </c>
      <c r="AX22" s="777" t="str">
        <f>IF(OR(C22="",F22="",L22="",Q22="",S22="",U22="",Z22="",AB22="",AD22="",AF22=""),"",INDEX(CMELIGHTCON[EUL],MATCH(F22,CMELIGHTCON[Proj Desc 1],0)))</f>
        <v/>
      </c>
      <c r="AY22" s="889" t="str">
        <f>IF(OR(C22="",F22="",L22="",Q22="",S22="",U22="",Z22="",AB22="",AD22="",AF22=""),"",INDEX(CMELIGHTCON[Measure Number],MATCH(F22,CMELIGHTCON[Proj Desc 1],0)))</f>
        <v/>
      </c>
      <c r="AZ22" s="751" t="str">
        <f>IFERROR(ROUND(MIN(AH22*0.5,AO22*INDEX(ENDUSEALL[Inc Rate],MATCH(AW22,ENDUSEALL[End Use to Coincident Peak Demand Factors],0))),2),"")</f>
        <v/>
      </c>
      <c r="BA22" s="751" t="str">
        <f>IFERROR(ROUND(MIN(AH22,AO22*INDEX(ENDUSEALL[Inc Rate],MATCH(AW22,ENDUSEALL[End Use to Coincident Peak Demand Factors],0))),2),"")</f>
        <v/>
      </c>
      <c r="BB22" s="751" t="str">
        <f>IFERROR(AH22/M02S02F35/AO22,"")</f>
        <v/>
      </c>
      <c r="BC22" s="751" t="str">
        <f>IFERROR(IF((Q22*S22)-(Z22*AB22)&lt;=0,MEASURESAV,IF(M02S02F35="",MEASURERATE,IF(OR(F22="Others (Incremental)",F22="Others"),MEASURESUBMIT, IF(AH22/M02S02F35/AO22&lt;1.5,MEASUREPAY,IF(AU22&lt;1,MEASURECB,""))))),MEASURESUBMIT)</f>
        <v>Submit for Review</v>
      </c>
    </row>
    <row r="23" spans="2:55" ht="15.95" customHeight="1" x14ac:dyDescent="0.25">
      <c r="B23" s="845"/>
      <c r="C23" s="876"/>
      <c r="D23" s="876"/>
      <c r="E23" s="876"/>
      <c r="F23" s="878"/>
      <c r="G23" s="878"/>
      <c r="H23" s="878"/>
      <c r="I23" s="878"/>
      <c r="J23" s="878"/>
      <c r="K23" s="878"/>
      <c r="L23" s="878"/>
      <c r="M23" s="878"/>
      <c r="N23" s="878"/>
      <c r="O23" s="878"/>
      <c r="P23" s="878"/>
      <c r="Q23" s="880"/>
      <c r="R23" s="880"/>
      <c r="S23" s="786"/>
      <c r="T23" s="882"/>
      <c r="U23" s="818"/>
      <c r="V23" s="878"/>
      <c r="W23" s="878"/>
      <c r="X23" s="878"/>
      <c r="Y23" s="878"/>
      <c r="Z23" s="880"/>
      <c r="AA23" s="880"/>
      <c r="AB23" s="786"/>
      <c r="AC23" s="888"/>
      <c r="AD23" s="836"/>
      <c r="AE23" s="782"/>
      <c r="AF23" s="782"/>
      <c r="AG23" s="905"/>
      <c r="AH23" s="898"/>
      <c r="AI23" s="899"/>
      <c r="AJ23" s="899"/>
      <c r="AK23" s="901"/>
      <c r="AL23" s="901"/>
      <c r="AM23" s="901"/>
      <c r="AN23" s="901"/>
      <c r="AO23" s="903"/>
      <c r="AP23" s="903"/>
      <c r="AQ23" s="903"/>
      <c r="AR23" s="145"/>
      <c r="AS23" s="150"/>
      <c r="AT23" s="150"/>
      <c r="AU23" s="892"/>
      <c r="AV23" s="907"/>
      <c r="AW23" s="896"/>
      <c r="AX23" s="778"/>
      <c r="AY23" s="890"/>
      <c r="AZ23" s="752"/>
      <c r="BA23" s="752"/>
      <c r="BB23" s="752"/>
      <c r="BC23" s="752"/>
    </row>
    <row r="24" spans="2:55" ht="15.95" customHeight="1" x14ac:dyDescent="0.25">
      <c r="B24" s="845">
        <v>5</v>
      </c>
      <c r="C24" s="875"/>
      <c r="D24" s="875"/>
      <c r="E24" s="875"/>
      <c r="F24" s="877"/>
      <c r="G24" s="877"/>
      <c r="H24" s="877"/>
      <c r="I24" s="877"/>
      <c r="J24" s="877"/>
      <c r="K24" s="877"/>
      <c r="L24" s="877"/>
      <c r="M24" s="877"/>
      <c r="N24" s="877"/>
      <c r="O24" s="877"/>
      <c r="P24" s="877"/>
      <c r="Q24" s="879"/>
      <c r="R24" s="879"/>
      <c r="S24" s="785"/>
      <c r="T24" s="881"/>
      <c r="U24" s="815"/>
      <c r="V24" s="877"/>
      <c r="W24" s="877"/>
      <c r="X24" s="877"/>
      <c r="Y24" s="877"/>
      <c r="Z24" s="879"/>
      <c r="AA24" s="879"/>
      <c r="AB24" s="785"/>
      <c r="AC24" s="887"/>
      <c r="AD24" s="834"/>
      <c r="AE24" s="781"/>
      <c r="AF24" s="781"/>
      <c r="AG24" s="904"/>
      <c r="AH24" s="812" t="str">
        <f>IF(OR(C24="",F24="",L24="",Q24="",S24="",U24="",Z24="",AB24="",AD24="",AF24=""),"",ROUND(AD24+AF24,2))</f>
        <v/>
      </c>
      <c r="AI24" s="897"/>
      <c r="AJ24" s="897"/>
      <c r="AK24" s="900" t="str">
        <f>IF(OR(C24="",F24="",L24="",Q24="",S24="",U24="",Z24="",AB24="",AD24="",AF24=""),"",IF(BC24&lt;&gt;"",BC24,IF(C24="New/Replace Failed Equip.",BA24,AZ24)))</f>
        <v/>
      </c>
      <c r="AL24" s="900"/>
      <c r="AM24" s="900"/>
      <c r="AN24" s="900"/>
      <c r="AO24" s="902" t="str">
        <f>IF(OR(C24="",F24="",L24="",Q24="",S24="",U24="",Z24="",AB24="",AD24="",AF24=""),"",IF((Q24*S24)-(Z24*AB24)&lt;=0,0,ROUND((Q24*S24)-(Z24*AB24),0)))</f>
        <v/>
      </c>
      <c r="AP24" s="902"/>
      <c r="AQ24" s="902"/>
      <c r="AR24" s="145"/>
      <c r="AS24" s="150"/>
      <c r="AT24" s="150"/>
      <c r="AU24" s="891" t="str">
        <f>IFERROR(IF(OR(C24="",F24="",L24="",Q24="",S24="",U24="",Z24="",AB24="",AD24="",AF24=""),"",((1+ELOSS)*PEAKTD*(1+INDEX(ELECCB[Capacity Reserve Margin],MATCH(AX24,ELECCB[Year Number],0)))*((AO24*INDEX(ELECCB[NPV AEC $/kWh],MATCH(AX24,ELECCB[Year Number],1)))+(AV24*INDEX(ELECCB[NPV ACC+T&amp;D $/kW],MATCH(AX24,ELECCB[Year Number],1))))/AH24)),0)</f>
        <v/>
      </c>
      <c r="AV24" s="906" t="str">
        <f>IF(OR(C24="",F24="",L24="",Q24="",S24="",U24="",Z24="",AB24="",AD24="",AF24=""),"",ROUND(AO24*INDEX(ENDUSEALL[Factor],MATCH(AW24,ENDUSEALL[End Use to Coincident Peak Demand Factors],0)),4))</f>
        <v/>
      </c>
      <c r="AW24" s="895" t="str">
        <f>IF(OR(C24="",F24="",L24="",Q24="",S24="",U24="",Z24="",AB24="",AD24="",AF24=""),"",INDEX(CMELIGHTCON[End Use Category],MATCH(F24,CMELIGHTCON[Proj Desc 1],0)))</f>
        <v/>
      </c>
      <c r="AX24" s="777" t="str">
        <f>IF(OR(C24="",F24="",L24="",Q24="",S24="",U24="",Z24="",AB24="",AD24="",AF24=""),"",INDEX(CMELIGHTCON[EUL],MATCH(F24,CMELIGHTCON[Proj Desc 1],0)))</f>
        <v/>
      </c>
      <c r="AY24" s="889" t="str">
        <f>IF(OR(C24="",F24="",L24="",Q24="",S24="",U24="",Z24="",AB24="",AD24="",AF24=""),"",INDEX(CMELIGHTCON[Measure Number],MATCH(F24,CMELIGHTCON[Proj Desc 1],0)))</f>
        <v/>
      </c>
      <c r="AZ24" s="751" t="str">
        <f>IFERROR(ROUND(MIN(AH24*0.5,AO24*INDEX(ENDUSEALL[Inc Rate],MATCH(AW24,ENDUSEALL[End Use to Coincident Peak Demand Factors],0))),2),"")</f>
        <v/>
      </c>
      <c r="BA24" s="751" t="str">
        <f>IFERROR(ROUND(MIN(AH24,AO24*INDEX(ENDUSEALL[Inc Rate],MATCH(AW24,ENDUSEALL[End Use to Coincident Peak Demand Factors],0))),2),"")</f>
        <v/>
      </c>
      <c r="BB24" s="751" t="str">
        <f>IFERROR(AH24/M02S02F35/AO24,"")</f>
        <v/>
      </c>
      <c r="BC24" s="751" t="str">
        <f>IFERROR(IF((Q24*S24)-(Z24*AB24)&lt;=0,MEASURESAV,IF(M02S02F35="",MEASURERATE,IF(OR(F24="Others (Incremental)",F24="Others"),MEASURESUBMIT, IF(AH24/M02S02F35/AO24&lt;1.5,MEASUREPAY,IF(AU24&lt;1,MEASURECB,""))))),MEASURESUBMIT)</f>
        <v>Submit for Review</v>
      </c>
    </row>
    <row r="25" spans="2:55" ht="15.95" customHeight="1" x14ac:dyDescent="0.25">
      <c r="B25" s="845"/>
      <c r="C25" s="876"/>
      <c r="D25" s="876"/>
      <c r="E25" s="876"/>
      <c r="F25" s="878"/>
      <c r="G25" s="878"/>
      <c r="H25" s="878"/>
      <c r="I25" s="878"/>
      <c r="J25" s="878"/>
      <c r="K25" s="878"/>
      <c r="L25" s="878"/>
      <c r="M25" s="878"/>
      <c r="N25" s="878"/>
      <c r="O25" s="878"/>
      <c r="P25" s="878"/>
      <c r="Q25" s="880"/>
      <c r="R25" s="880"/>
      <c r="S25" s="786"/>
      <c r="T25" s="882"/>
      <c r="U25" s="818"/>
      <c r="V25" s="878"/>
      <c r="W25" s="878"/>
      <c r="X25" s="878"/>
      <c r="Y25" s="878"/>
      <c r="Z25" s="880"/>
      <c r="AA25" s="880"/>
      <c r="AB25" s="786"/>
      <c r="AC25" s="888"/>
      <c r="AD25" s="836"/>
      <c r="AE25" s="782"/>
      <c r="AF25" s="782"/>
      <c r="AG25" s="905"/>
      <c r="AH25" s="898"/>
      <c r="AI25" s="899"/>
      <c r="AJ25" s="899"/>
      <c r="AK25" s="901"/>
      <c r="AL25" s="901"/>
      <c r="AM25" s="901"/>
      <c r="AN25" s="901"/>
      <c r="AO25" s="903"/>
      <c r="AP25" s="903"/>
      <c r="AQ25" s="903"/>
      <c r="AR25" s="145"/>
      <c r="AS25" s="150"/>
      <c r="AT25" s="150"/>
      <c r="AU25" s="892"/>
      <c r="AV25" s="907"/>
      <c r="AW25" s="896"/>
      <c r="AX25" s="778"/>
      <c r="AY25" s="890"/>
      <c r="AZ25" s="752"/>
      <c r="BA25" s="752"/>
      <c r="BB25" s="752"/>
      <c r="BC25" s="752"/>
    </row>
    <row r="26" spans="2:55" ht="15.95" customHeight="1" x14ac:dyDescent="0.25">
      <c r="B26" s="845">
        <v>6</v>
      </c>
      <c r="C26" s="875"/>
      <c r="D26" s="875"/>
      <c r="E26" s="875"/>
      <c r="F26" s="877"/>
      <c r="G26" s="877"/>
      <c r="H26" s="877"/>
      <c r="I26" s="877"/>
      <c r="J26" s="877"/>
      <c r="K26" s="877"/>
      <c r="L26" s="877"/>
      <c r="M26" s="877"/>
      <c r="N26" s="877"/>
      <c r="O26" s="877"/>
      <c r="P26" s="877"/>
      <c r="Q26" s="879"/>
      <c r="R26" s="879"/>
      <c r="S26" s="785"/>
      <c r="T26" s="881"/>
      <c r="U26" s="815"/>
      <c r="V26" s="877"/>
      <c r="W26" s="877"/>
      <c r="X26" s="877"/>
      <c r="Y26" s="877"/>
      <c r="Z26" s="879"/>
      <c r="AA26" s="879"/>
      <c r="AB26" s="785"/>
      <c r="AC26" s="887"/>
      <c r="AD26" s="834"/>
      <c r="AE26" s="781"/>
      <c r="AF26" s="781"/>
      <c r="AG26" s="904"/>
      <c r="AH26" s="812" t="str">
        <f>IF(OR(C26="",F26="",L26="",Q26="",S26="",U26="",Z26="",AB26="",AD26="",AF26=""),"",ROUND(AD26+AF26,2))</f>
        <v/>
      </c>
      <c r="AI26" s="897"/>
      <c r="AJ26" s="897"/>
      <c r="AK26" s="900" t="str">
        <f>IF(OR(C26="",F26="",L26="",Q26="",S26="",U26="",Z26="",AB26="",AD26="",AF26=""),"",IF(BC26&lt;&gt;"",BC26,IF(C26="New/Replace Failed Equip.",BA26,AZ26)))</f>
        <v/>
      </c>
      <c r="AL26" s="900"/>
      <c r="AM26" s="900"/>
      <c r="AN26" s="900"/>
      <c r="AO26" s="902" t="str">
        <f>IF(OR(C26="",F26="",L26="",Q26="",S26="",U26="",Z26="",AB26="",AD26="",AF26=""),"",IF((Q26*S26)-(Z26*AB26)&lt;=0,0,ROUND((Q26*S26)-(Z26*AB26),0)))</f>
        <v/>
      </c>
      <c r="AP26" s="902"/>
      <c r="AQ26" s="902"/>
      <c r="AR26" s="145"/>
      <c r="AS26" s="150"/>
      <c r="AT26" s="150"/>
      <c r="AU26" s="891" t="str">
        <f>IFERROR(IF(OR(C26="",F26="",L26="",Q26="",S26="",U26="",Z26="",AB26="",AD26="",AF26=""),"",((1+ELOSS)*PEAKTD*(1+INDEX(ELECCB[Capacity Reserve Margin],MATCH(AX26,ELECCB[Year Number],0)))*((AO26*INDEX(ELECCB[NPV AEC $/kWh],MATCH(AX26,ELECCB[Year Number],1)))+(AV26*INDEX(ELECCB[NPV ACC+T&amp;D $/kW],MATCH(AX26,ELECCB[Year Number],1))))/AH26)),0)</f>
        <v/>
      </c>
      <c r="AV26" s="906" t="str">
        <f>IF(OR(C26="",F26="",L26="",Q26="",S26="",U26="",Z26="",AB26="",AD26="",AF26=""),"",ROUND(AO26*INDEX(ENDUSEALL[Factor],MATCH(AW26,ENDUSEALL[End Use to Coincident Peak Demand Factors],0)),4))</f>
        <v/>
      </c>
      <c r="AW26" s="895" t="str">
        <f>IF(OR(C26="",F26="",L26="",Q26="",S26="",U26="",Z26="",AB26="",AD26="",AF26=""),"",INDEX(CMELIGHTCON[End Use Category],MATCH(F26,CMELIGHTCON[Proj Desc 1],0)))</f>
        <v/>
      </c>
      <c r="AX26" s="777" t="str">
        <f>IF(OR(C26="",F26="",L26="",Q26="",S26="",U26="",Z26="",AB26="",AD26="",AF26=""),"",INDEX(CMELIGHTCON[EUL],MATCH(F26,CMELIGHTCON[Proj Desc 1],0)))</f>
        <v/>
      </c>
      <c r="AY26" s="889" t="str">
        <f>IF(OR(C26="",F26="",L26="",Q26="",S26="",U26="",Z26="",AB26="",AD26="",AF26=""),"",INDEX(CMELIGHTCON[Measure Number],MATCH(F26,CMELIGHTCON[Proj Desc 1],0)))</f>
        <v/>
      </c>
      <c r="AZ26" s="751" t="str">
        <f>IFERROR(ROUND(MIN(AH26*0.5,AO26*INDEX(ENDUSEALL[Inc Rate],MATCH(AW26,ENDUSEALL[End Use to Coincident Peak Demand Factors],0))),2),"")</f>
        <v/>
      </c>
      <c r="BA26" s="751" t="str">
        <f>IFERROR(ROUND(MIN(AH26,AO26*INDEX(ENDUSEALL[Inc Rate],MATCH(AW26,ENDUSEALL[End Use to Coincident Peak Demand Factors],0))),2),"")</f>
        <v/>
      </c>
      <c r="BB26" s="751" t="str">
        <f>IFERROR(AH26/M02S02F35/AO26,"")</f>
        <v/>
      </c>
      <c r="BC26" s="751" t="str">
        <f>IFERROR(IF((Q26*S26)-(Z26*AB26)&lt;=0,MEASURESAV,IF(M02S02F35="",MEASURERATE,IF(OR(F26="Others (Incremental)",F26="Others"),MEASURESUBMIT, IF(AH26/M02S02F35/AO26&lt;1.5,MEASUREPAY,IF(AU26&lt;1,MEASURECB,""))))),MEASURESUBMIT)</f>
        <v>Submit for Review</v>
      </c>
    </row>
    <row r="27" spans="2:55" ht="15.95" customHeight="1" x14ac:dyDescent="0.25">
      <c r="B27" s="845"/>
      <c r="C27" s="876"/>
      <c r="D27" s="876"/>
      <c r="E27" s="876"/>
      <c r="F27" s="878"/>
      <c r="G27" s="878"/>
      <c r="H27" s="878"/>
      <c r="I27" s="878"/>
      <c r="J27" s="878"/>
      <c r="K27" s="878"/>
      <c r="L27" s="878"/>
      <c r="M27" s="878"/>
      <c r="N27" s="878"/>
      <c r="O27" s="878"/>
      <c r="P27" s="878"/>
      <c r="Q27" s="880"/>
      <c r="R27" s="880"/>
      <c r="S27" s="786"/>
      <c r="T27" s="882"/>
      <c r="U27" s="818"/>
      <c r="V27" s="878"/>
      <c r="W27" s="878"/>
      <c r="X27" s="878"/>
      <c r="Y27" s="878"/>
      <c r="Z27" s="880"/>
      <c r="AA27" s="880"/>
      <c r="AB27" s="786"/>
      <c r="AC27" s="888"/>
      <c r="AD27" s="836"/>
      <c r="AE27" s="782"/>
      <c r="AF27" s="782"/>
      <c r="AG27" s="905"/>
      <c r="AH27" s="898"/>
      <c r="AI27" s="899"/>
      <c r="AJ27" s="899"/>
      <c r="AK27" s="901"/>
      <c r="AL27" s="901"/>
      <c r="AM27" s="901"/>
      <c r="AN27" s="901"/>
      <c r="AO27" s="903"/>
      <c r="AP27" s="903"/>
      <c r="AQ27" s="903"/>
      <c r="AR27" s="145"/>
      <c r="AS27" s="150"/>
      <c r="AT27" s="150"/>
      <c r="AU27" s="892"/>
      <c r="AV27" s="907"/>
      <c r="AW27" s="896"/>
      <c r="AX27" s="778"/>
      <c r="AY27" s="890"/>
      <c r="AZ27" s="752"/>
      <c r="BA27" s="752"/>
      <c r="BB27" s="752"/>
      <c r="BC27" s="752"/>
    </row>
    <row r="28" spans="2:55" ht="15.95" customHeight="1" x14ac:dyDescent="0.25">
      <c r="B28" s="845">
        <v>7</v>
      </c>
      <c r="C28" s="875"/>
      <c r="D28" s="875"/>
      <c r="E28" s="875"/>
      <c r="F28" s="877"/>
      <c r="G28" s="877"/>
      <c r="H28" s="877"/>
      <c r="I28" s="877"/>
      <c r="J28" s="877"/>
      <c r="K28" s="877"/>
      <c r="L28" s="877"/>
      <c r="M28" s="877"/>
      <c r="N28" s="877"/>
      <c r="O28" s="877"/>
      <c r="P28" s="877"/>
      <c r="Q28" s="879"/>
      <c r="R28" s="879"/>
      <c r="S28" s="785"/>
      <c r="T28" s="881"/>
      <c r="U28" s="815"/>
      <c r="V28" s="877"/>
      <c r="W28" s="877"/>
      <c r="X28" s="877"/>
      <c r="Y28" s="877"/>
      <c r="Z28" s="879"/>
      <c r="AA28" s="879"/>
      <c r="AB28" s="785"/>
      <c r="AC28" s="887"/>
      <c r="AD28" s="834"/>
      <c r="AE28" s="781"/>
      <c r="AF28" s="781"/>
      <c r="AG28" s="904"/>
      <c r="AH28" s="812" t="str">
        <f>IF(OR(C28="",F28="",L28="",Q28="",S28="",U28="",Z28="",AB28="",AD28="",AF28=""),"",ROUND(AD28+AF28,2))</f>
        <v/>
      </c>
      <c r="AI28" s="897"/>
      <c r="AJ28" s="897"/>
      <c r="AK28" s="900" t="str">
        <f>IF(OR(C28="",F28="",L28="",Q28="",S28="",U28="",Z28="",AB28="",AD28="",AF28=""),"",IF(BC28&lt;&gt;"",BC28,IF(C28="New/Replace Failed Equip.",BA28,AZ28)))</f>
        <v/>
      </c>
      <c r="AL28" s="900"/>
      <c r="AM28" s="900"/>
      <c r="AN28" s="900"/>
      <c r="AO28" s="902" t="str">
        <f>IF(OR(C28="",F28="",L28="",Q28="",S28="",U28="",Z28="",AB28="",AD28="",AF28=""),"",IF((Q28*S28)-(Z28*AB28)&lt;=0,0,ROUND((Q28*S28)-(Z28*AB28),0)))</f>
        <v/>
      </c>
      <c r="AP28" s="902"/>
      <c r="AQ28" s="902"/>
      <c r="AR28" s="145"/>
      <c r="AS28" s="150"/>
      <c r="AT28" s="150"/>
      <c r="AU28" s="891" t="str">
        <f>IFERROR(IF(OR(C28="",F28="",L28="",Q28="",S28="",U28="",Z28="",AB28="",AD28="",AF28=""),"",((1+ELOSS)*PEAKTD*(1+INDEX(ELECCB[Capacity Reserve Margin],MATCH(AX28,ELECCB[Year Number],0)))*((AO28*INDEX(ELECCB[NPV AEC $/kWh],MATCH(AX28,ELECCB[Year Number],1)))+(AV28*INDEX(ELECCB[NPV ACC+T&amp;D $/kW],MATCH(AX28,ELECCB[Year Number],1))))/AH28)),0)</f>
        <v/>
      </c>
      <c r="AV28" s="906" t="str">
        <f>IF(OR(C28="",F28="",L28="",Q28="",S28="",U28="",Z28="",AB28="",AD28="",AF28=""),"",ROUND(AO28*INDEX(ENDUSEALL[Factor],MATCH(AW28,ENDUSEALL[End Use to Coincident Peak Demand Factors],0)),4))</f>
        <v/>
      </c>
      <c r="AW28" s="895" t="str">
        <f>IF(OR(C28="",F28="",L28="",Q28="",S28="",U28="",Z28="",AB28="",AD28="",AF28=""),"",INDEX(CMELIGHTCON[End Use Category],MATCH(F28,CMELIGHTCON[Proj Desc 1],0)))</f>
        <v/>
      </c>
      <c r="AX28" s="777" t="str">
        <f>IF(OR(C28="",F28="",L28="",Q28="",S28="",U28="",Z28="",AB28="",AD28="",AF28=""),"",INDEX(CMELIGHTCON[EUL],MATCH(F28,CMELIGHTCON[Proj Desc 1],0)))</f>
        <v/>
      </c>
      <c r="AY28" s="889" t="str">
        <f>IF(OR(C28="",F28="",L28="",Q28="",S28="",U28="",Z28="",AB28="",AD28="",AF28=""),"",INDEX(CMELIGHTCON[Measure Number],MATCH(F28,CMELIGHTCON[Proj Desc 1],0)))</f>
        <v/>
      </c>
      <c r="AZ28" s="751" t="str">
        <f>IFERROR(ROUND(MIN(AH28*0.5,AO28*INDEX(ENDUSEALL[Inc Rate],MATCH(AW28,ENDUSEALL[End Use to Coincident Peak Demand Factors],0))),2),"")</f>
        <v/>
      </c>
      <c r="BA28" s="751" t="str">
        <f>IFERROR(ROUND(MIN(AH28,AO28*INDEX(ENDUSEALL[Inc Rate],MATCH(AW28,ENDUSEALL[End Use to Coincident Peak Demand Factors],0))),2),"")</f>
        <v/>
      </c>
      <c r="BB28" s="751" t="str">
        <f>IFERROR(AH28/M02S02F35/AO28,"")</f>
        <v/>
      </c>
      <c r="BC28" s="751" t="str">
        <f>IFERROR(IF((Q28*S28)-(Z28*AB28)&lt;=0,MEASURESAV,IF(M02S02F35="",MEASURERATE,IF(OR(F28="Others (Incremental)",F28="Others"),MEASURESUBMIT, IF(AH28/M02S02F35/AO28&lt;1.5,MEASUREPAY,IF(AU28&lt;1,MEASURECB,""))))),MEASURESUBMIT)</f>
        <v>Submit for Review</v>
      </c>
    </row>
    <row r="29" spans="2:55" ht="15.95" customHeight="1" x14ac:dyDescent="0.25">
      <c r="B29" s="845"/>
      <c r="C29" s="876"/>
      <c r="D29" s="876"/>
      <c r="E29" s="876"/>
      <c r="F29" s="878"/>
      <c r="G29" s="878"/>
      <c r="H29" s="878"/>
      <c r="I29" s="878"/>
      <c r="J29" s="878"/>
      <c r="K29" s="878"/>
      <c r="L29" s="878"/>
      <c r="M29" s="878"/>
      <c r="N29" s="878"/>
      <c r="O29" s="878"/>
      <c r="P29" s="878"/>
      <c r="Q29" s="880"/>
      <c r="R29" s="880"/>
      <c r="S29" s="786"/>
      <c r="T29" s="882"/>
      <c r="U29" s="818"/>
      <c r="V29" s="878"/>
      <c r="W29" s="878"/>
      <c r="X29" s="878"/>
      <c r="Y29" s="878"/>
      <c r="Z29" s="880"/>
      <c r="AA29" s="880"/>
      <c r="AB29" s="786"/>
      <c r="AC29" s="888"/>
      <c r="AD29" s="836"/>
      <c r="AE29" s="782"/>
      <c r="AF29" s="782"/>
      <c r="AG29" s="905"/>
      <c r="AH29" s="898"/>
      <c r="AI29" s="899"/>
      <c r="AJ29" s="899"/>
      <c r="AK29" s="901"/>
      <c r="AL29" s="901"/>
      <c r="AM29" s="901"/>
      <c r="AN29" s="901"/>
      <c r="AO29" s="903"/>
      <c r="AP29" s="903"/>
      <c r="AQ29" s="903"/>
      <c r="AR29" s="145"/>
      <c r="AS29" s="150"/>
      <c r="AT29" s="150"/>
      <c r="AU29" s="892"/>
      <c r="AV29" s="907"/>
      <c r="AW29" s="896"/>
      <c r="AX29" s="778"/>
      <c r="AY29" s="890"/>
      <c r="AZ29" s="752"/>
      <c r="BA29" s="752"/>
      <c r="BB29" s="752"/>
      <c r="BC29" s="752"/>
    </row>
    <row r="30" spans="2:55" ht="15.95" customHeight="1" x14ac:dyDescent="0.25">
      <c r="B30" s="845">
        <v>8</v>
      </c>
      <c r="C30" s="875"/>
      <c r="D30" s="875"/>
      <c r="E30" s="875"/>
      <c r="F30" s="877"/>
      <c r="G30" s="877"/>
      <c r="H30" s="877"/>
      <c r="I30" s="877"/>
      <c r="J30" s="877"/>
      <c r="K30" s="877"/>
      <c r="L30" s="877"/>
      <c r="M30" s="877"/>
      <c r="N30" s="877"/>
      <c r="O30" s="877"/>
      <c r="P30" s="877"/>
      <c r="Q30" s="879"/>
      <c r="R30" s="879"/>
      <c r="S30" s="785"/>
      <c r="T30" s="881"/>
      <c r="U30" s="815"/>
      <c r="V30" s="877"/>
      <c r="W30" s="877"/>
      <c r="X30" s="877"/>
      <c r="Y30" s="877"/>
      <c r="Z30" s="879"/>
      <c r="AA30" s="879"/>
      <c r="AB30" s="785"/>
      <c r="AC30" s="887"/>
      <c r="AD30" s="834"/>
      <c r="AE30" s="781"/>
      <c r="AF30" s="781"/>
      <c r="AG30" s="904"/>
      <c r="AH30" s="812" t="str">
        <f>IF(OR(C30="",F30="",L30="",Q30="",S30="",U30="",Z30="",AB30="",AD30="",AF30=""),"",ROUND(AD30+AF30,2))</f>
        <v/>
      </c>
      <c r="AI30" s="897"/>
      <c r="AJ30" s="897"/>
      <c r="AK30" s="900" t="str">
        <f>IF(OR(C30="",F30="",L30="",Q30="",S30="",U30="",Z30="",AB30="",AD30="",AF30=""),"",IF(BC30&lt;&gt;"",BC30,IF(C30="New/Replace Failed Equip.",BA30,AZ30)))</f>
        <v/>
      </c>
      <c r="AL30" s="900"/>
      <c r="AM30" s="900"/>
      <c r="AN30" s="900"/>
      <c r="AO30" s="902" t="str">
        <f>IF(OR(C30="",F30="",L30="",Q30="",S30="",U30="",Z30="",AB30="",AD30="",AF30=""),"",IF((Q30*S30)-(Z30*AB30)&lt;=0,0,ROUND((Q30*S30)-(Z30*AB30),0)))</f>
        <v/>
      </c>
      <c r="AP30" s="902"/>
      <c r="AQ30" s="902"/>
      <c r="AR30" s="145"/>
      <c r="AS30" s="150"/>
      <c r="AT30" s="150"/>
      <c r="AU30" s="891" t="str">
        <f>IFERROR(IF(OR(C30="",F30="",L30="",Q30="",S30="",U30="",Z30="",AB30="",AD30="",AF30=""),"",((1+ELOSS)*PEAKTD*(1+INDEX(ELECCB[Capacity Reserve Margin],MATCH(AX30,ELECCB[Year Number],0)))*((AO30*INDEX(ELECCB[NPV AEC $/kWh],MATCH(AX30,ELECCB[Year Number],1)))+(AV30*INDEX(ELECCB[NPV ACC+T&amp;D $/kW],MATCH(AX30,ELECCB[Year Number],1))))/AH30)),0)</f>
        <v/>
      </c>
      <c r="AV30" s="906" t="str">
        <f>IF(OR(C30="",F30="",L30="",Q30="",S30="",U30="",Z30="",AB30="",AD30="",AF30=""),"",ROUND(AO30*INDEX(ENDUSEALL[Factor],MATCH(AW30,ENDUSEALL[End Use to Coincident Peak Demand Factors],0)),4))</f>
        <v/>
      </c>
      <c r="AW30" s="895" t="str">
        <f>IF(OR(C30="",F30="",L30="",Q30="",S30="",U30="",Z30="",AB30="",AD30="",AF30=""),"",INDEX(CMELIGHTCON[End Use Category],MATCH(F30,CMELIGHTCON[Proj Desc 1],0)))</f>
        <v/>
      </c>
      <c r="AX30" s="777" t="str">
        <f>IF(OR(C30="",F30="",L30="",Q30="",S30="",U30="",Z30="",AB30="",AD30="",AF30=""),"",INDEX(CMELIGHTCON[EUL],MATCH(F30,CMELIGHTCON[Proj Desc 1],0)))</f>
        <v/>
      </c>
      <c r="AY30" s="889" t="str">
        <f>IF(OR(C30="",F30="",L30="",Q30="",S30="",U30="",Z30="",AB30="",AD30="",AF30=""),"",INDEX(CMELIGHTCON[Measure Number],MATCH(F30,CMELIGHTCON[Proj Desc 1],0)))</f>
        <v/>
      </c>
      <c r="AZ30" s="751" t="str">
        <f>IFERROR(ROUND(MIN(AH30*0.5,AO30*INDEX(ENDUSEALL[Inc Rate],MATCH(AW30,ENDUSEALL[End Use to Coincident Peak Demand Factors],0))),2),"")</f>
        <v/>
      </c>
      <c r="BA30" s="751" t="str">
        <f>IFERROR(ROUND(MIN(AH30,AO30*INDEX(ENDUSEALL[Inc Rate],MATCH(AW30,ENDUSEALL[End Use to Coincident Peak Demand Factors],0))),2),"")</f>
        <v/>
      </c>
      <c r="BB30" s="751" t="str">
        <f>IFERROR(AH30/M02S02F35/AO30,"")</f>
        <v/>
      </c>
      <c r="BC30" s="751" t="str">
        <f>IFERROR(IF((Q30*S30)-(Z30*AB30)&lt;=0,MEASURESAV,IF(M02S02F35="",MEASURERATE,IF(OR(F30="Others (Incremental)",F30="Others"),MEASURESUBMIT, IF(AH30/M02S02F35/AO30&lt;1.5,MEASUREPAY,IF(AU30&lt;1,MEASURECB,""))))),MEASURESUBMIT)</f>
        <v>Submit for Review</v>
      </c>
    </row>
    <row r="31" spans="2:55" ht="15.95" customHeight="1" x14ac:dyDescent="0.25">
      <c r="B31" s="845"/>
      <c r="C31" s="876"/>
      <c r="D31" s="876"/>
      <c r="E31" s="876"/>
      <c r="F31" s="878"/>
      <c r="G31" s="878"/>
      <c r="H31" s="878"/>
      <c r="I31" s="878"/>
      <c r="J31" s="878"/>
      <c r="K31" s="878"/>
      <c r="L31" s="878"/>
      <c r="M31" s="878"/>
      <c r="N31" s="878"/>
      <c r="O31" s="878"/>
      <c r="P31" s="878"/>
      <c r="Q31" s="880"/>
      <c r="R31" s="880"/>
      <c r="S31" s="786"/>
      <c r="T31" s="882"/>
      <c r="U31" s="818"/>
      <c r="V31" s="878"/>
      <c r="W31" s="878"/>
      <c r="X31" s="878"/>
      <c r="Y31" s="878"/>
      <c r="Z31" s="880"/>
      <c r="AA31" s="880"/>
      <c r="AB31" s="786"/>
      <c r="AC31" s="888"/>
      <c r="AD31" s="836"/>
      <c r="AE31" s="782"/>
      <c r="AF31" s="782"/>
      <c r="AG31" s="905"/>
      <c r="AH31" s="898"/>
      <c r="AI31" s="899"/>
      <c r="AJ31" s="899"/>
      <c r="AK31" s="901"/>
      <c r="AL31" s="901"/>
      <c r="AM31" s="901"/>
      <c r="AN31" s="901"/>
      <c r="AO31" s="903"/>
      <c r="AP31" s="903"/>
      <c r="AQ31" s="903"/>
      <c r="AR31" s="145"/>
      <c r="AS31" s="150"/>
      <c r="AT31" s="150"/>
      <c r="AU31" s="892"/>
      <c r="AV31" s="907"/>
      <c r="AW31" s="896"/>
      <c r="AX31" s="778"/>
      <c r="AY31" s="890"/>
      <c r="AZ31" s="752"/>
      <c r="BA31" s="752"/>
      <c r="BB31" s="752"/>
      <c r="BC31" s="752"/>
    </row>
    <row r="32" spans="2:55" ht="15.95" customHeight="1" x14ac:dyDescent="0.25">
      <c r="B32" s="845">
        <v>9</v>
      </c>
      <c r="C32" s="875"/>
      <c r="D32" s="875"/>
      <c r="E32" s="875"/>
      <c r="F32" s="877"/>
      <c r="G32" s="877"/>
      <c r="H32" s="877"/>
      <c r="I32" s="877"/>
      <c r="J32" s="877"/>
      <c r="K32" s="877"/>
      <c r="L32" s="877"/>
      <c r="M32" s="877"/>
      <c r="N32" s="877"/>
      <c r="O32" s="877"/>
      <c r="P32" s="877"/>
      <c r="Q32" s="879"/>
      <c r="R32" s="879"/>
      <c r="S32" s="785"/>
      <c r="T32" s="881"/>
      <c r="U32" s="815"/>
      <c r="V32" s="877"/>
      <c r="W32" s="877"/>
      <c r="X32" s="877"/>
      <c r="Y32" s="877"/>
      <c r="Z32" s="879"/>
      <c r="AA32" s="879"/>
      <c r="AB32" s="785"/>
      <c r="AC32" s="887"/>
      <c r="AD32" s="834"/>
      <c r="AE32" s="781"/>
      <c r="AF32" s="781"/>
      <c r="AG32" s="904"/>
      <c r="AH32" s="812" t="str">
        <f>IF(OR(C32="",F32="",L32="",Q32="",S32="",U32="",Z32="",AB32="",AD32="",AF32=""),"",ROUND(AD32+AF32,2))</f>
        <v/>
      </c>
      <c r="AI32" s="897"/>
      <c r="AJ32" s="897"/>
      <c r="AK32" s="900" t="str">
        <f>IF(OR(C32="",F32="",L32="",Q32="",S32="",U32="",Z32="",AB32="",AD32="",AF32=""),"",IF(BC32&lt;&gt;"",BC32,IF(C32="New/Replace Failed Equip.",BA32,AZ32)))</f>
        <v/>
      </c>
      <c r="AL32" s="900"/>
      <c r="AM32" s="900"/>
      <c r="AN32" s="900"/>
      <c r="AO32" s="902" t="str">
        <f>IF(OR(C32="",F32="",L32="",Q32="",S32="",U32="",Z32="",AB32="",AD32="",AF32=""),"",IF((Q32*S32)-(Z32*AB32)&lt;=0,0,ROUND((Q32*S32)-(Z32*AB32),0)))</f>
        <v/>
      </c>
      <c r="AP32" s="902"/>
      <c r="AQ32" s="902"/>
      <c r="AR32" s="145"/>
      <c r="AS32" s="150"/>
      <c r="AT32" s="150"/>
      <c r="AU32" s="891" t="str">
        <f>IFERROR(IF(OR(C32="",F32="",L32="",Q32="",S32="",U32="",Z32="",AB32="",AD32="",AF32=""),"",((1+ELOSS)*PEAKTD*(1+INDEX(ELECCB[Capacity Reserve Margin],MATCH(AX32,ELECCB[Year Number],0)))*((AO32*INDEX(ELECCB[NPV AEC $/kWh],MATCH(AX32,ELECCB[Year Number],1)))+(AV32*INDEX(ELECCB[NPV ACC+T&amp;D $/kW],MATCH(AX32,ELECCB[Year Number],1))))/AH32)),0)</f>
        <v/>
      </c>
      <c r="AV32" s="906" t="str">
        <f>IF(OR(C32="",F32="",L32="",Q32="",S32="",U32="",Z32="",AB32="",AD32="",AF32=""),"",ROUND(AO32*INDEX(ENDUSEALL[Factor],MATCH(AW32,ENDUSEALL[End Use to Coincident Peak Demand Factors],0)),4))</f>
        <v/>
      </c>
      <c r="AW32" s="895" t="str">
        <f>IF(OR(C32="",F32="",L32="",Q32="",S32="",U32="",Z32="",AB32="",AD32="",AF32=""),"",INDEX(CMELIGHTCON[End Use Category],MATCH(F32,CMELIGHTCON[Proj Desc 1],0)))</f>
        <v/>
      </c>
      <c r="AX32" s="777" t="str">
        <f>IF(OR(C32="",F32="",L32="",Q32="",S32="",U32="",Z32="",AB32="",AD32="",AF32=""),"",INDEX(CMELIGHTCON[EUL],MATCH(F32,CMELIGHTCON[Proj Desc 1],0)))</f>
        <v/>
      </c>
      <c r="AY32" s="889" t="str">
        <f>IF(OR(C32="",F32="",L32="",Q32="",S32="",U32="",Z32="",AB32="",AD32="",AF32=""),"",INDEX(CMELIGHTCON[Measure Number],MATCH(F32,CMELIGHTCON[Proj Desc 1],0)))</f>
        <v/>
      </c>
      <c r="AZ32" s="751" t="str">
        <f>IFERROR(ROUND(MIN(AH32*0.5,AO32*INDEX(ENDUSEALL[Inc Rate],MATCH(AW32,ENDUSEALL[End Use to Coincident Peak Demand Factors],0))),2),"")</f>
        <v/>
      </c>
      <c r="BA32" s="751" t="str">
        <f>IFERROR(ROUND(MIN(AH32,AO32*INDEX(ENDUSEALL[Inc Rate],MATCH(AW32,ENDUSEALL[End Use to Coincident Peak Demand Factors],0))),2),"")</f>
        <v/>
      </c>
      <c r="BB32" s="751" t="str">
        <f>IFERROR(AH32/M02S02F35/AO32,"")</f>
        <v/>
      </c>
      <c r="BC32" s="751" t="str">
        <f>IFERROR(IF((Q32*S32)-(Z32*AB32)&lt;=0,MEASURESAV,IF(M02S02F35="",MEASURERATE,IF(OR(F32="Others (Incremental)",F32="Others"),MEASURESUBMIT, IF(AH32/M02S02F35/AO32&lt;1.5,MEASUREPAY,IF(AU32&lt;1,MEASURECB,""))))),MEASURESUBMIT)</f>
        <v>Submit for Review</v>
      </c>
    </row>
    <row r="33" spans="2:55" ht="15.95" customHeight="1" x14ac:dyDescent="0.25">
      <c r="B33" s="845"/>
      <c r="C33" s="876"/>
      <c r="D33" s="876"/>
      <c r="E33" s="876"/>
      <c r="F33" s="878"/>
      <c r="G33" s="878"/>
      <c r="H33" s="878"/>
      <c r="I33" s="878"/>
      <c r="J33" s="878"/>
      <c r="K33" s="878"/>
      <c r="L33" s="878"/>
      <c r="M33" s="878"/>
      <c r="N33" s="878"/>
      <c r="O33" s="878"/>
      <c r="P33" s="878"/>
      <c r="Q33" s="880"/>
      <c r="R33" s="880"/>
      <c r="S33" s="786"/>
      <c r="T33" s="882"/>
      <c r="U33" s="818"/>
      <c r="V33" s="878"/>
      <c r="W33" s="878"/>
      <c r="X33" s="878"/>
      <c r="Y33" s="878"/>
      <c r="Z33" s="880"/>
      <c r="AA33" s="880"/>
      <c r="AB33" s="786"/>
      <c r="AC33" s="888"/>
      <c r="AD33" s="836"/>
      <c r="AE33" s="782"/>
      <c r="AF33" s="782"/>
      <c r="AG33" s="905"/>
      <c r="AH33" s="898"/>
      <c r="AI33" s="899"/>
      <c r="AJ33" s="899"/>
      <c r="AK33" s="901"/>
      <c r="AL33" s="901"/>
      <c r="AM33" s="901"/>
      <c r="AN33" s="901"/>
      <c r="AO33" s="903"/>
      <c r="AP33" s="903"/>
      <c r="AQ33" s="903"/>
      <c r="AR33" s="145"/>
      <c r="AS33" s="150"/>
      <c r="AT33" s="150"/>
      <c r="AU33" s="892"/>
      <c r="AV33" s="907"/>
      <c r="AW33" s="896"/>
      <c r="AX33" s="778"/>
      <c r="AY33" s="890"/>
      <c r="AZ33" s="752"/>
      <c r="BA33" s="752"/>
      <c r="BB33" s="752"/>
      <c r="BC33" s="752"/>
    </row>
    <row r="34" spans="2:55" ht="15.95" customHeight="1" x14ac:dyDescent="0.25">
      <c r="B34" s="845">
        <v>10</v>
      </c>
      <c r="C34" s="875"/>
      <c r="D34" s="875"/>
      <c r="E34" s="875"/>
      <c r="F34" s="877"/>
      <c r="G34" s="877"/>
      <c r="H34" s="877"/>
      <c r="I34" s="877"/>
      <c r="J34" s="877"/>
      <c r="K34" s="877"/>
      <c r="L34" s="877"/>
      <c r="M34" s="877"/>
      <c r="N34" s="877"/>
      <c r="O34" s="877"/>
      <c r="P34" s="877"/>
      <c r="Q34" s="879"/>
      <c r="R34" s="879"/>
      <c r="S34" s="785"/>
      <c r="T34" s="881"/>
      <c r="U34" s="815"/>
      <c r="V34" s="877"/>
      <c r="W34" s="877"/>
      <c r="X34" s="877"/>
      <c r="Y34" s="877"/>
      <c r="Z34" s="879"/>
      <c r="AA34" s="879"/>
      <c r="AB34" s="785"/>
      <c r="AC34" s="887"/>
      <c r="AD34" s="834"/>
      <c r="AE34" s="781"/>
      <c r="AF34" s="781"/>
      <c r="AG34" s="904"/>
      <c r="AH34" s="812" t="str">
        <f>IF(OR(C34="",F34="",L34="",Q34="",S34="",U34="",Z34="",AB34="",AD34="",AF34=""),"",ROUND(AD34+AF34,2))</f>
        <v/>
      </c>
      <c r="AI34" s="897"/>
      <c r="AJ34" s="897"/>
      <c r="AK34" s="900" t="str">
        <f>IF(OR(C34="",F34="",L34="",Q34="",S34="",U34="",Z34="",AB34="",AD34="",AF34=""),"",IF(BC34&lt;&gt;"",BC34,IF(C34="New/Replace Failed Equip.",BA34,AZ34)))</f>
        <v/>
      </c>
      <c r="AL34" s="900"/>
      <c r="AM34" s="900"/>
      <c r="AN34" s="900"/>
      <c r="AO34" s="902" t="str">
        <f>IF(OR(C34="",F34="",L34="",Q34="",S34="",U34="",Z34="",AB34="",AD34="",AF34=""),"",IF((Q34*S34)-(Z34*AB34)&lt;=0,0,ROUND((Q34*S34)-(Z34*AB34),0)))</f>
        <v/>
      </c>
      <c r="AP34" s="902"/>
      <c r="AQ34" s="902"/>
      <c r="AR34" s="145"/>
      <c r="AS34" s="150"/>
      <c r="AT34" s="150"/>
      <c r="AU34" s="891" t="str">
        <f>IFERROR(IF(OR(C34="",F34="",L34="",Q34="",S34="",U34="",Z34="",AB34="",AD34="",AF34=""),"",((1+ELOSS)*PEAKTD*(1+INDEX(ELECCB[Capacity Reserve Margin],MATCH(AX34,ELECCB[Year Number],0)))*((AO34*INDEX(ELECCB[NPV AEC $/kWh],MATCH(AX34,ELECCB[Year Number],1)))+(AV34*INDEX(ELECCB[NPV ACC+T&amp;D $/kW],MATCH(AX34,ELECCB[Year Number],1))))/AH34)),0)</f>
        <v/>
      </c>
      <c r="AV34" s="906" t="str">
        <f>IF(OR(C34="",F34="",L34="",Q34="",S34="",U34="",Z34="",AB34="",AD34="",AF34=""),"",ROUND(AO34*INDEX(ENDUSEALL[Factor],MATCH(AW34,ENDUSEALL[End Use to Coincident Peak Demand Factors],0)),4))</f>
        <v/>
      </c>
      <c r="AW34" s="895" t="str">
        <f>IF(OR(C34="",F34="",L34="",Q34="",S34="",U34="",Z34="",AB34="",AD34="",AF34=""),"",INDEX(CMELIGHTCON[End Use Category],MATCH(F34,CMELIGHTCON[Proj Desc 1],0)))</f>
        <v/>
      </c>
      <c r="AX34" s="777" t="str">
        <f>IF(OR(C34="",F34="",L34="",Q34="",S34="",U34="",Z34="",AB34="",AD34="",AF34=""),"",INDEX(CMELIGHTCON[EUL],MATCH(F34,CMELIGHTCON[Proj Desc 1],0)))</f>
        <v/>
      </c>
      <c r="AY34" s="889" t="str">
        <f>IF(OR(C34="",F34="",L34="",Q34="",S34="",U34="",Z34="",AB34="",AD34="",AF34=""),"",INDEX(CMELIGHTCON[Measure Number],MATCH(F34,CMELIGHTCON[Proj Desc 1],0)))</f>
        <v/>
      </c>
      <c r="AZ34" s="751" t="str">
        <f>IFERROR(ROUND(MIN(AH34*0.5,AO34*INDEX(ENDUSEALL[Inc Rate],MATCH(AW34,ENDUSEALL[End Use to Coincident Peak Demand Factors],0))),2),"")</f>
        <v/>
      </c>
      <c r="BA34" s="751" t="str">
        <f>IFERROR(ROUND(MIN(AH34,AO34*INDEX(ENDUSEALL[Inc Rate],MATCH(AW34,ENDUSEALL[End Use to Coincident Peak Demand Factors],0))),2),"")</f>
        <v/>
      </c>
      <c r="BB34" s="751" t="str">
        <f>IFERROR(AH34/M02S02F35/AO34,"")</f>
        <v/>
      </c>
      <c r="BC34" s="751" t="str">
        <f>IFERROR(IF((Q34*S34)-(Z34*AB34)&lt;=0,MEASURESAV,IF(M02S02F35="",MEASURERATE,IF(OR(F34="Others (Incremental)",F34="Others"),MEASURESUBMIT, IF(AH34/M02S02F35/AO34&lt;1.5,MEASUREPAY,IF(AU34&lt;1,MEASURECB,""))))),MEASURESUBMIT)</f>
        <v>Submit for Review</v>
      </c>
    </row>
    <row r="35" spans="2:55" ht="15.95" customHeight="1" x14ac:dyDescent="0.25">
      <c r="B35" s="845"/>
      <c r="C35" s="876"/>
      <c r="D35" s="876"/>
      <c r="E35" s="876"/>
      <c r="F35" s="878"/>
      <c r="G35" s="878"/>
      <c r="H35" s="878"/>
      <c r="I35" s="878"/>
      <c r="J35" s="878"/>
      <c r="K35" s="878"/>
      <c r="L35" s="878"/>
      <c r="M35" s="878"/>
      <c r="N35" s="878"/>
      <c r="O35" s="878"/>
      <c r="P35" s="878"/>
      <c r="Q35" s="880"/>
      <c r="R35" s="880"/>
      <c r="S35" s="786"/>
      <c r="T35" s="882"/>
      <c r="U35" s="818"/>
      <c r="V35" s="878"/>
      <c r="W35" s="878"/>
      <c r="X35" s="878"/>
      <c r="Y35" s="878"/>
      <c r="Z35" s="880"/>
      <c r="AA35" s="880"/>
      <c r="AB35" s="786"/>
      <c r="AC35" s="888"/>
      <c r="AD35" s="836"/>
      <c r="AE35" s="782"/>
      <c r="AF35" s="782"/>
      <c r="AG35" s="905"/>
      <c r="AH35" s="898"/>
      <c r="AI35" s="899"/>
      <c r="AJ35" s="899"/>
      <c r="AK35" s="901"/>
      <c r="AL35" s="901"/>
      <c r="AM35" s="901"/>
      <c r="AN35" s="901"/>
      <c r="AO35" s="903"/>
      <c r="AP35" s="903"/>
      <c r="AQ35" s="903"/>
      <c r="AR35" s="145"/>
      <c r="AS35" s="150"/>
      <c r="AT35" s="150"/>
      <c r="AU35" s="892"/>
      <c r="AV35" s="907"/>
      <c r="AW35" s="896"/>
      <c r="AX35" s="778"/>
      <c r="AY35" s="890"/>
      <c r="AZ35" s="752"/>
      <c r="BA35" s="752"/>
      <c r="BB35" s="752"/>
      <c r="BC35" s="752"/>
    </row>
    <row r="36" spans="2:55" ht="15.95" hidden="1" customHeight="1" x14ac:dyDescent="0.25">
      <c r="B36" s="845">
        <v>11</v>
      </c>
      <c r="C36" s="145"/>
      <c r="D36" s="145"/>
      <c r="E36" s="145"/>
      <c r="F36" s="145"/>
      <c r="G36" s="145"/>
      <c r="H36" s="145"/>
      <c r="I36" s="145"/>
      <c r="J36" s="145"/>
      <c r="K36" s="145"/>
      <c r="L36" s="145"/>
      <c r="M36" s="145"/>
      <c r="N36" s="145"/>
      <c r="O36" s="145"/>
      <c r="P36" s="145"/>
      <c r="Q36" s="145"/>
      <c r="R36" s="145"/>
      <c r="S36" s="145"/>
      <c r="T36" s="145"/>
      <c r="U36" s="145"/>
      <c r="V36" s="145"/>
      <c r="W36" s="145"/>
      <c r="X36" s="145"/>
      <c r="Y36" s="145"/>
      <c r="Z36" s="145"/>
      <c r="AA36" s="145"/>
      <c r="AB36" s="145"/>
      <c r="AC36" s="145"/>
      <c r="AD36" s="145"/>
      <c r="AE36" s="145"/>
      <c r="AF36" s="145"/>
      <c r="AG36" s="145"/>
      <c r="AH36" s="145"/>
      <c r="AI36" s="145"/>
      <c r="AJ36" s="145"/>
      <c r="AK36" s="145"/>
      <c r="AL36" s="145"/>
      <c r="AM36" s="145"/>
      <c r="AN36" s="145"/>
      <c r="AO36" s="145"/>
      <c r="AP36" s="145"/>
      <c r="AQ36" s="145"/>
      <c r="AR36" s="145"/>
    </row>
    <row r="37" spans="2:55" ht="15.95" hidden="1" customHeight="1" x14ac:dyDescent="0.25">
      <c r="B37" s="845"/>
      <c r="C37" s="145"/>
      <c r="D37" s="145"/>
      <c r="E37" s="145"/>
      <c r="F37" s="145"/>
      <c r="G37" s="145"/>
      <c r="H37" s="145"/>
      <c r="I37" s="145"/>
      <c r="J37" s="145"/>
      <c r="K37" s="145"/>
      <c r="L37" s="145"/>
      <c r="M37" s="145"/>
      <c r="N37" s="145"/>
      <c r="O37" s="145"/>
      <c r="P37" s="145"/>
      <c r="Q37" s="145"/>
      <c r="R37" s="145"/>
      <c r="S37" s="145"/>
      <c r="T37" s="145"/>
      <c r="U37" s="145"/>
      <c r="V37" s="145"/>
      <c r="W37" s="145"/>
      <c r="X37" s="145"/>
      <c r="Y37" s="145"/>
      <c r="Z37" s="145"/>
      <c r="AA37" s="145"/>
      <c r="AB37" s="145"/>
      <c r="AC37" s="145"/>
      <c r="AD37" s="145"/>
      <c r="AE37" s="145"/>
      <c r="AF37" s="145"/>
      <c r="AG37" s="145"/>
      <c r="AH37" s="145"/>
      <c r="AI37" s="145"/>
      <c r="AJ37" s="145"/>
      <c r="AK37" s="145"/>
      <c r="AL37" s="145"/>
      <c r="AM37" s="145"/>
      <c r="AN37" s="145"/>
      <c r="AO37" s="145"/>
      <c r="AP37" s="145"/>
      <c r="AQ37" s="145"/>
      <c r="AR37" s="145"/>
    </row>
    <row r="38" spans="2:55" ht="15.95" hidden="1" customHeight="1" x14ac:dyDescent="0.25">
      <c r="B38" s="845">
        <v>12</v>
      </c>
      <c r="C38" s="156"/>
      <c r="D38" s="156"/>
      <c r="E38" s="156"/>
      <c r="F38" s="156"/>
      <c r="G38" s="156"/>
      <c r="H38" s="156"/>
      <c r="I38" s="156"/>
      <c r="J38" s="156"/>
      <c r="K38" s="156"/>
      <c r="L38" s="156"/>
      <c r="M38" s="156"/>
      <c r="N38" s="156"/>
      <c r="O38" s="156"/>
      <c r="P38" s="156"/>
      <c r="Q38" s="156"/>
      <c r="R38" s="156"/>
      <c r="S38" s="156"/>
      <c r="T38" s="156"/>
      <c r="U38" s="156"/>
      <c r="V38" s="156"/>
      <c r="W38" s="156"/>
      <c r="X38" s="156"/>
      <c r="Y38" s="156"/>
      <c r="Z38" s="156"/>
      <c r="AA38" s="156"/>
      <c r="AB38" s="156"/>
      <c r="AC38" s="156"/>
      <c r="AD38" s="156"/>
      <c r="AE38" s="156"/>
      <c r="AF38" s="156"/>
      <c r="AG38" s="156"/>
      <c r="AH38" s="156"/>
      <c r="AI38" s="156"/>
      <c r="AJ38" s="156"/>
      <c r="AK38" s="156"/>
      <c r="AL38" s="156"/>
      <c r="AM38" s="156"/>
      <c r="AN38" s="156"/>
      <c r="AO38" s="156"/>
      <c r="AP38" s="156"/>
      <c r="AQ38" s="156"/>
      <c r="AR38" s="145"/>
    </row>
    <row r="39" spans="2:55" ht="15.95" hidden="1" customHeight="1" x14ac:dyDescent="0.25">
      <c r="B39" s="845"/>
      <c r="C39" s="156"/>
      <c r="D39" s="156"/>
      <c r="E39" s="156"/>
      <c r="F39" s="156"/>
      <c r="G39" s="156"/>
      <c r="H39" s="156"/>
      <c r="I39" s="156"/>
      <c r="J39" s="156"/>
      <c r="K39" s="156"/>
      <c r="L39" s="156"/>
      <c r="M39" s="156"/>
      <c r="N39" s="156"/>
      <c r="O39" s="156"/>
      <c r="P39" s="156"/>
      <c r="Q39" s="156"/>
      <c r="R39" s="156"/>
      <c r="S39" s="156"/>
      <c r="T39" s="156"/>
      <c r="U39" s="156"/>
      <c r="V39" s="156"/>
      <c r="W39" s="156"/>
      <c r="X39" s="156"/>
      <c r="Y39" s="156"/>
      <c r="Z39" s="156"/>
      <c r="AA39" s="156"/>
      <c r="AB39" s="156"/>
      <c r="AC39" s="156"/>
      <c r="AD39" s="156"/>
      <c r="AE39" s="156"/>
      <c r="AF39" s="156"/>
      <c r="AG39" s="156"/>
      <c r="AH39" s="156"/>
      <c r="AI39" s="156"/>
      <c r="AJ39" s="156"/>
      <c r="AK39" s="156"/>
      <c r="AL39" s="156"/>
      <c r="AM39" s="156"/>
      <c r="AN39" s="156"/>
      <c r="AO39" s="156"/>
      <c r="AP39" s="156"/>
      <c r="AQ39" s="156"/>
      <c r="AR39" s="145"/>
    </row>
    <row r="40" spans="2:55" ht="15.95" hidden="1" customHeight="1" x14ac:dyDescent="0.25">
      <c r="B40" s="754">
        <v>13</v>
      </c>
      <c r="C40" s="17"/>
      <c r="D40" s="17"/>
      <c r="E40" s="17"/>
      <c r="F40" s="17"/>
      <c r="G40" s="17"/>
      <c r="H40" s="17"/>
      <c r="I40" s="17"/>
      <c r="J40" s="17"/>
      <c r="K40" s="17"/>
      <c r="L40" s="17"/>
      <c r="M40" s="17"/>
      <c r="N40" s="17"/>
      <c r="O40" s="17"/>
      <c r="P40" s="17"/>
      <c r="Q40" s="17"/>
      <c r="R40" s="17"/>
      <c r="S40" s="17"/>
      <c r="T40" s="17"/>
      <c r="U40" s="17"/>
      <c r="V40" s="17"/>
      <c r="W40" s="17"/>
      <c r="X40" s="17"/>
      <c r="Y40" s="17"/>
      <c r="Z40" s="17"/>
      <c r="AA40" s="17"/>
      <c r="AB40" s="17"/>
      <c r="AC40" s="17"/>
      <c r="AD40" s="17"/>
      <c r="AE40" s="17"/>
      <c r="AF40" s="17"/>
      <c r="AG40" s="17"/>
      <c r="AH40" s="17"/>
      <c r="AI40" s="17"/>
      <c r="AJ40" s="17"/>
      <c r="AK40" s="17"/>
      <c r="AL40" s="17"/>
      <c r="AM40" s="17"/>
      <c r="AN40" s="17"/>
      <c r="AO40" s="17"/>
      <c r="AP40" s="17"/>
      <c r="AQ40" s="17"/>
    </row>
    <row r="41" spans="2:55" ht="15.95" hidden="1" customHeight="1" x14ac:dyDescent="0.25">
      <c r="B41" s="754"/>
      <c r="C41" s="17"/>
      <c r="D41" s="17"/>
      <c r="E41" s="17"/>
      <c r="F41" s="17"/>
      <c r="G41" s="17"/>
      <c r="H41" s="17"/>
      <c r="I41" s="17"/>
      <c r="J41" s="17"/>
      <c r="K41" s="17"/>
      <c r="L41" s="17"/>
      <c r="M41" s="17"/>
      <c r="N41" s="17"/>
      <c r="O41" s="17"/>
      <c r="P41" s="17"/>
      <c r="Q41" s="17"/>
      <c r="R41" s="17"/>
      <c r="S41" s="17"/>
      <c r="T41" s="17"/>
      <c r="U41" s="17"/>
      <c r="V41" s="17"/>
      <c r="W41" s="17"/>
      <c r="X41" s="17"/>
      <c r="Y41" s="17"/>
      <c r="Z41" s="17"/>
      <c r="AA41" s="17"/>
      <c r="AB41" s="17"/>
      <c r="AC41" s="17"/>
      <c r="AD41" s="17"/>
      <c r="AE41" s="17"/>
      <c r="AF41" s="17"/>
      <c r="AG41" s="17"/>
      <c r="AH41" s="17"/>
      <c r="AI41" s="17"/>
      <c r="AJ41" s="17"/>
      <c r="AK41" s="17"/>
      <c r="AL41" s="17"/>
      <c r="AM41" s="17"/>
      <c r="AN41" s="17"/>
      <c r="AO41" s="17"/>
      <c r="AP41" s="17"/>
      <c r="AQ41" s="17"/>
    </row>
    <row r="42" spans="2:55" ht="15.95" hidden="1" customHeight="1" x14ac:dyDescent="0.25">
      <c r="B42" s="754">
        <v>14</v>
      </c>
      <c r="C42" s="17"/>
      <c r="D42" s="17"/>
      <c r="E42" s="17"/>
      <c r="F42" s="17"/>
      <c r="G42" s="17"/>
      <c r="H42" s="17"/>
      <c r="I42" s="17"/>
      <c r="J42" s="17"/>
      <c r="K42" s="17"/>
      <c r="L42" s="17"/>
      <c r="M42" s="17"/>
      <c r="N42" s="17"/>
      <c r="O42" s="17"/>
      <c r="P42" s="17"/>
      <c r="Q42" s="17"/>
      <c r="R42" s="17"/>
      <c r="S42" s="17"/>
      <c r="T42" s="17"/>
      <c r="U42" s="17"/>
      <c r="V42" s="17"/>
      <c r="W42" s="17"/>
      <c r="X42" s="17"/>
      <c r="Y42" s="17"/>
      <c r="Z42" s="17"/>
      <c r="AA42" s="17"/>
      <c r="AB42" s="17"/>
      <c r="AC42" s="17"/>
      <c r="AD42" s="17"/>
      <c r="AE42" s="17"/>
      <c r="AF42" s="17"/>
      <c r="AG42" s="17"/>
      <c r="AH42" s="17"/>
      <c r="AI42" s="17"/>
      <c r="AJ42" s="17"/>
      <c r="AK42" s="17"/>
      <c r="AL42" s="17"/>
      <c r="AM42" s="17"/>
      <c r="AN42" s="17"/>
      <c r="AO42" s="17"/>
      <c r="AP42" s="17"/>
      <c r="AQ42" s="17"/>
    </row>
    <row r="43" spans="2:55" ht="15.95" hidden="1" customHeight="1" x14ac:dyDescent="0.25">
      <c r="B43" s="754"/>
      <c r="C43" s="17"/>
      <c r="D43" s="17"/>
      <c r="E43" s="17"/>
      <c r="F43" s="17"/>
      <c r="G43" s="17"/>
      <c r="H43" s="17"/>
      <c r="I43" s="17"/>
      <c r="J43" s="17"/>
      <c r="K43" s="17"/>
      <c r="L43" s="17"/>
      <c r="M43" s="17"/>
      <c r="N43" s="17"/>
      <c r="O43" s="17"/>
      <c r="P43" s="17"/>
      <c r="Q43" s="17"/>
      <c r="R43" s="17"/>
      <c r="S43" s="17"/>
      <c r="T43" s="17"/>
      <c r="U43" s="17"/>
      <c r="V43" s="17"/>
      <c r="W43" s="17"/>
      <c r="X43" s="17"/>
      <c r="Y43" s="17"/>
      <c r="Z43" s="17"/>
      <c r="AA43" s="17"/>
      <c r="AB43" s="17"/>
      <c r="AC43" s="17"/>
      <c r="AD43" s="17"/>
      <c r="AE43" s="17"/>
      <c r="AF43" s="17"/>
      <c r="AG43" s="17"/>
      <c r="AH43" s="17"/>
      <c r="AI43" s="17"/>
      <c r="AJ43" s="17"/>
      <c r="AK43" s="17"/>
      <c r="AL43" s="17"/>
      <c r="AM43" s="17"/>
      <c r="AN43" s="17"/>
      <c r="AO43" s="17"/>
      <c r="AP43" s="17"/>
      <c r="AQ43" s="17"/>
    </row>
    <row r="44" spans="2:55" ht="15.95" hidden="1" customHeight="1" x14ac:dyDescent="0.25">
      <c r="B44" s="754">
        <v>15</v>
      </c>
      <c r="C44" s="17"/>
      <c r="D44" s="17"/>
      <c r="E44" s="17"/>
      <c r="F44" s="17"/>
      <c r="G44" s="17"/>
      <c r="H44" s="17"/>
      <c r="I44" s="17"/>
      <c r="J44" s="17"/>
      <c r="K44" s="17"/>
      <c r="L44" s="17"/>
      <c r="M44" s="17"/>
      <c r="N44" s="17"/>
      <c r="O44" s="17"/>
      <c r="P44" s="17"/>
      <c r="Q44" s="17"/>
      <c r="R44" s="17"/>
      <c r="S44" s="17"/>
      <c r="T44" s="17"/>
      <c r="U44" s="17"/>
      <c r="V44" s="17"/>
      <c r="W44" s="17"/>
      <c r="X44" s="17"/>
      <c r="Y44" s="17"/>
      <c r="Z44" s="17"/>
      <c r="AA44" s="17"/>
      <c r="AB44" s="17"/>
      <c r="AC44" s="17"/>
      <c r="AD44" s="17"/>
      <c r="AE44" s="17"/>
      <c r="AF44" s="17"/>
      <c r="AG44" s="17"/>
      <c r="AH44" s="17"/>
      <c r="AI44" s="17"/>
      <c r="AJ44" s="17"/>
      <c r="AK44" s="17"/>
      <c r="AL44" s="17"/>
      <c r="AM44" s="17"/>
      <c r="AN44" s="17"/>
      <c r="AO44" s="17"/>
      <c r="AP44" s="17"/>
      <c r="AQ44" s="17"/>
    </row>
    <row r="45" spans="2:55" ht="15.95" hidden="1" customHeight="1" x14ac:dyDescent="0.25">
      <c r="B45" s="754"/>
      <c r="C45" s="17"/>
      <c r="D45" s="17"/>
      <c r="E45" s="17"/>
      <c r="F45" s="17"/>
      <c r="G45" s="17"/>
      <c r="H45" s="17"/>
      <c r="I45" s="17"/>
      <c r="J45" s="17"/>
      <c r="K45" s="17"/>
      <c r="L45" s="17"/>
      <c r="M45" s="17"/>
      <c r="N45" s="17"/>
      <c r="O45" s="17"/>
      <c r="P45" s="17"/>
      <c r="Q45" s="17"/>
      <c r="R45" s="17"/>
      <c r="S45" s="17"/>
      <c r="T45" s="17"/>
      <c r="U45" s="17"/>
      <c r="V45" s="17"/>
      <c r="W45" s="17"/>
      <c r="X45" s="17"/>
      <c r="Y45" s="17"/>
      <c r="Z45" s="17"/>
      <c r="AA45" s="17"/>
      <c r="AB45" s="17"/>
      <c r="AC45" s="17"/>
      <c r="AD45" s="17"/>
      <c r="AE45" s="17"/>
      <c r="AF45" s="17"/>
      <c r="AG45" s="17"/>
      <c r="AH45" s="17"/>
      <c r="AI45" s="17"/>
      <c r="AJ45" s="17"/>
      <c r="AK45" s="17"/>
      <c r="AL45" s="17"/>
      <c r="AM45" s="17"/>
      <c r="AN45" s="17"/>
      <c r="AO45" s="17"/>
      <c r="AP45" s="17"/>
      <c r="AQ45" s="17"/>
    </row>
    <row r="46" spans="2:55" ht="15.95" hidden="1" customHeight="1" x14ac:dyDescent="0.25">
      <c r="B46" s="754">
        <v>16</v>
      </c>
      <c r="C46" s="17"/>
      <c r="D46" s="17"/>
      <c r="E46" s="17"/>
      <c r="F46" s="17"/>
      <c r="G46" s="17"/>
      <c r="H46" s="17"/>
      <c r="I46" s="17"/>
      <c r="J46" s="17"/>
      <c r="K46" s="17"/>
      <c r="L46" s="17"/>
      <c r="M46" s="17"/>
      <c r="N46" s="17"/>
      <c r="O46" s="17"/>
      <c r="P46" s="17"/>
      <c r="Q46" s="17"/>
      <c r="R46" s="17"/>
      <c r="S46" s="17"/>
      <c r="T46" s="17"/>
      <c r="U46" s="17"/>
      <c r="V46" s="17"/>
      <c r="W46" s="17"/>
      <c r="X46" s="17"/>
      <c r="Y46" s="17"/>
      <c r="Z46" s="17"/>
      <c r="AA46" s="17"/>
      <c r="AB46" s="17"/>
      <c r="AC46" s="17"/>
      <c r="AD46" s="17"/>
      <c r="AE46" s="17"/>
      <c r="AF46" s="17"/>
      <c r="AG46" s="17"/>
      <c r="AH46" s="17"/>
      <c r="AI46" s="17"/>
      <c r="AJ46" s="17"/>
      <c r="AK46" s="17"/>
      <c r="AL46" s="17"/>
      <c r="AM46" s="17"/>
      <c r="AN46" s="17"/>
      <c r="AO46" s="17"/>
      <c r="AP46" s="17"/>
      <c r="AQ46" s="17"/>
    </row>
    <row r="47" spans="2:55" ht="15.95" hidden="1" customHeight="1" x14ac:dyDescent="0.25">
      <c r="B47" s="754"/>
      <c r="C47" s="17"/>
      <c r="D47" s="17"/>
      <c r="E47" s="17"/>
      <c r="F47" s="17"/>
      <c r="G47" s="17"/>
      <c r="H47" s="17"/>
      <c r="I47" s="17"/>
      <c r="J47" s="17"/>
      <c r="K47" s="17"/>
      <c r="L47" s="17"/>
      <c r="M47" s="17"/>
      <c r="N47" s="17"/>
      <c r="O47" s="17"/>
      <c r="P47" s="17"/>
      <c r="Q47" s="17"/>
      <c r="R47" s="17"/>
      <c r="S47" s="17"/>
      <c r="T47" s="17"/>
      <c r="U47" s="17"/>
      <c r="V47" s="17"/>
      <c r="W47" s="17"/>
      <c r="X47" s="17"/>
      <c r="Y47" s="17"/>
      <c r="Z47" s="17"/>
      <c r="AA47" s="17"/>
      <c r="AB47" s="17"/>
      <c r="AC47" s="17"/>
      <c r="AD47" s="17"/>
      <c r="AE47" s="17"/>
      <c r="AF47" s="17"/>
      <c r="AG47" s="17"/>
      <c r="AH47" s="17"/>
      <c r="AI47" s="17"/>
      <c r="AJ47" s="17"/>
      <c r="AK47" s="17"/>
      <c r="AL47" s="17"/>
      <c r="AM47" s="17"/>
      <c r="AN47" s="17"/>
      <c r="AO47" s="17"/>
      <c r="AP47" s="17"/>
      <c r="AQ47" s="17"/>
    </row>
    <row r="48" spans="2:55" ht="15.95" hidden="1" customHeight="1" x14ac:dyDescent="0.25">
      <c r="B48" s="754">
        <v>17</v>
      </c>
      <c r="C48" s="17"/>
      <c r="D48" s="17"/>
      <c r="E48" s="17"/>
      <c r="F48" s="17"/>
      <c r="G48" s="17"/>
      <c r="H48" s="17"/>
      <c r="I48" s="17"/>
      <c r="J48" s="17"/>
      <c r="K48" s="17"/>
      <c r="L48" s="17"/>
      <c r="M48" s="17"/>
      <c r="N48" s="17"/>
      <c r="O48" s="17"/>
      <c r="P48" s="17"/>
      <c r="Q48" s="17"/>
      <c r="R48" s="17"/>
      <c r="S48" s="17"/>
      <c r="T48" s="17"/>
      <c r="U48" s="17"/>
      <c r="V48" s="17"/>
      <c r="W48" s="17"/>
      <c r="X48" s="17"/>
      <c r="Y48" s="17"/>
      <c r="Z48" s="17"/>
      <c r="AA48" s="17"/>
      <c r="AB48" s="17"/>
      <c r="AC48" s="17"/>
      <c r="AD48" s="17"/>
      <c r="AE48" s="17"/>
      <c r="AF48" s="17"/>
      <c r="AG48" s="17"/>
      <c r="AH48" s="17"/>
      <c r="AI48" s="17"/>
      <c r="AJ48" s="17"/>
      <c r="AK48" s="17"/>
      <c r="AL48" s="17"/>
      <c r="AM48" s="17"/>
      <c r="AN48" s="17"/>
      <c r="AO48" s="17"/>
      <c r="AP48" s="17"/>
      <c r="AQ48" s="17"/>
    </row>
    <row r="49" spans="2:43" ht="15.95" hidden="1" customHeight="1" x14ac:dyDescent="0.25">
      <c r="B49" s="754"/>
      <c r="C49" s="17"/>
      <c r="D49" s="17"/>
      <c r="E49" s="17"/>
      <c r="F49" s="17"/>
      <c r="G49" s="17"/>
      <c r="H49" s="17"/>
      <c r="I49" s="17"/>
      <c r="J49" s="17"/>
      <c r="K49" s="17"/>
      <c r="L49" s="17"/>
      <c r="M49" s="17"/>
      <c r="N49" s="17"/>
      <c r="O49" s="17"/>
      <c r="P49" s="17"/>
      <c r="Q49" s="17"/>
      <c r="R49" s="17"/>
      <c r="S49" s="17"/>
      <c r="T49" s="17"/>
      <c r="U49" s="17"/>
      <c r="V49" s="17"/>
      <c r="W49" s="17"/>
      <c r="X49" s="17"/>
      <c r="Y49" s="17"/>
      <c r="Z49" s="17"/>
      <c r="AA49" s="17"/>
      <c r="AB49" s="17"/>
      <c r="AC49" s="17"/>
      <c r="AD49" s="17"/>
      <c r="AE49" s="17"/>
      <c r="AF49" s="17"/>
      <c r="AG49" s="17"/>
      <c r="AH49" s="17"/>
      <c r="AI49" s="17"/>
      <c r="AJ49" s="17"/>
      <c r="AK49" s="17"/>
      <c r="AL49" s="17"/>
      <c r="AM49" s="17"/>
      <c r="AN49" s="17"/>
      <c r="AO49" s="17"/>
      <c r="AP49" s="17"/>
      <c r="AQ49" s="17"/>
    </row>
    <row r="50" spans="2:43" ht="15.95" hidden="1" customHeight="1" x14ac:dyDescent="0.25">
      <c r="B50" s="754">
        <v>18</v>
      </c>
      <c r="C50" s="17"/>
      <c r="D50" s="17"/>
      <c r="E50" s="17"/>
      <c r="F50" s="17"/>
      <c r="G50" s="17"/>
      <c r="H50" s="17"/>
      <c r="I50" s="17"/>
      <c r="J50" s="17"/>
      <c r="K50" s="17"/>
      <c r="L50" s="17"/>
      <c r="M50" s="17"/>
      <c r="N50" s="17"/>
      <c r="O50" s="17"/>
      <c r="P50" s="17"/>
      <c r="Q50" s="17"/>
      <c r="R50" s="17"/>
      <c r="S50" s="17"/>
      <c r="T50" s="17"/>
      <c r="U50" s="17"/>
      <c r="V50" s="17"/>
      <c r="W50" s="17"/>
      <c r="X50" s="17"/>
      <c r="Y50" s="17"/>
      <c r="Z50" s="17"/>
      <c r="AA50" s="17"/>
      <c r="AB50" s="17"/>
      <c r="AC50" s="17"/>
      <c r="AD50" s="17"/>
      <c r="AE50" s="17"/>
      <c r="AF50" s="17"/>
      <c r="AG50" s="17"/>
      <c r="AH50" s="17"/>
      <c r="AI50" s="17"/>
      <c r="AJ50" s="17"/>
      <c r="AK50" s="17"/>
      <c r="AL50" s="17"/>
      <c r="AM50" s="17"/>
      <c r="AN50" s="17"/>
      <c r="AO50" s="17"/>
      <c r="AP50" s="17"/>
      <c r="AQ50" s="17"/>
    </row>
    <row r="51" spans="2:43" ht="15.95" hidden="1" customHeight="1" x14ac:dyDescent="0.25">
      <c r="B51" s="754"/>
      <c r="C51" s="17"/>
      <c r="D51" s="17"/>
      <c r="E51" s="17"/>
      <c r="F51" s="17"/>
      <c r="G51" s="17"/>
      <c r="H51" s="17"/>
      <c r="I51" s="17"/>
      <c r="J51" s="17"/>
      <c r="K51" s="17"/>
      <c r="L51" s="17"/>
      <c r="M51" s="17"/>
      <c r="N51" s="17"/>
      <c r="O51" s="17"/>
      <c r="P51" s="17"/>
      <c r="Q51" s="17"/>
      <c r="R51" s="17"/>
      <c r="S51" s="17"/>
      <c r="T51" s="17"/>
      <c r="U51" s="17"/>
      <c r="V51" s="17"/>
      <c r="W51" s="17"/>
      <c r="X51" s="17"/>
      <c r="Y51" s="17"/>
      <c r="Z51" s="17"/>
      <c r="AA51" s="17"/>
      <c r="AB51" s="17"/>
      <c r="AC51" s="17"/>
      <c r="AD51" s="17"/>
      <c r="AE51" s="17"/>
      <c r="AF51" s="17"/>
      <c r="AG51" s="17"/>
      <c r="AH51" s="17"/>
      <c r="AI51" s="17"/>
      <c r="AJ51" s="17"/>
      <c r="AK51" s="17"/>
      <c r="AL51" s="17"/>
      <c r="AM51" s="17"/>
      <c r="AN51" s="17"/>
      <c r="AO51" s="17"/>
      <c r="AP51" s="17"/>
      <c r="AQ51" s="17"/>
    </row>
    <row r="52" spans="2:43" ht="15.95" hidden="1" customHeight="1" x14ac:dyDescent="0.25">
      <c r="B52" s="754">
        <v>19</v>
      </c>
      <c r="C52" s="17"/>
      <c r="D52" s="17"/>
      <c r="E52" s="17"/>
      <c r="F52" s="17"/>
      <c r="G52" s="17"/>
      <c r="H52" s="17"/>
      <c r="I52" s="17"/>
      <c r="J52" s="17"/>
      <c r="K52" s="17"/>
      <c r="L52" s="17"/>
      <c r="M52" s="17"/>
      <c r="N52" s="17"/>
      <c r="O52" s="17"/>
      <c r="P52" s="17"/>
      <c r="Q52" s="17"/>
      <c r="R52" s="17"/>
      <c r="S52" s="17"/>
      <c r="T52" s="17"/>
      <c r="U52" s="17"/>
      <c r="V52" s="17"/>
      <c r="W52" s="17"/>
      <c r="X52" s="17"/>
      <c r="Y52" s="17"/>
      <c r="Z52" s="17"/>
      <c r="AA52" s="17"/>
      <c r="AB52" s="17"/>
      <c r="AC52" s="17"/>
      <c r="AD52" s="17"/>
      <c r="AE52" s="17"/>
      <c r="AF52" s="17"/>
      <c r="AG52" s="17"/>
      <c r="AH52" s="17"/>
      <c r="AI52" s="17"/>
      <c r="AJ52" s="17"/>
      <c r="AK52" s="17"/>
      <c r="AL52" s="17"/>
      <c r="AM52" s="17"/>
      <c r="AN52" s="17"/>
      <c r="AO52" s="17"/>
      <c r="AP52" s="17"/>
      <c r="AQ52" s="17"/>
    </row>
    <row r="53" spans="2:43" ht="15.95" hidden="1" customHeight="1" x14ac:dyDescent="0.25">
      <c r="B53" s="754"/>
      <c r="C53" s="17"/>
      <c r="D53" s="17"/>
      <c r="E53" s="17"/>
      <c r="F53" s="17"/>
      <c r="G53" s="17"/>
      <c r="H53" s="17"/>
      <c r="I53" s="17"/>
      <c r="J53" s="17"/>
      <c r="K53" s="17"/>
      <c r="L53" s="17"/>
      <c r="M53" s="17"/>
      <c r="N53" s="17"/>
      <c r="O53" s="17"/>
      <c r="P53" s="17"/>
      <c r="Q53" s="17"/>
      <c r="R53" s="17"/>
      <c r="S53" s="17"/>
      <c r="T53" s="17"/>
      <c r="U53" s="17"/>
      <c r="V53" s="17"/>
      <c r="W53" s="17"/>
      <c r="X53" s="17"/>
      <c r="Y53" s="17"/>
      <c r="Z53" s="17"/>
      <c r="AA53" s="17"/>
      <c r="AB53" s="17"/>
      <c r="AC53" s="17"/>
      <c r="AD53" s="17"/>
      <c r="AE53" s="17"/>
      <c r="AF53" s="17"/>
      <c r="AG53" s="17"/>
      <c r="AH53" s="17"/>
      <c r="AI53" s="17"/>
      <c r="AJ53" s="17"/>
      <c r="AK53" s="17"/>
      <c r="AL53" s="17"/>
      <c r="AM53" s="17"/>
      <c r="AN53" s="17"/>
      <c r="AO53" s="17"/>
      <c r="AP53" s="17"/>
      <c r="AQ53" s="17"/>
    </row>
    <row r="54" spans="2:43" ht="15.95" hidden="1" customHeight="1" x14ac:dyDescent="0.25">
      <c r="B54" s="754">
        <v>20</v>
      </c>
      <c r="C54" s="17"/>
      <c r="D54" s="17"/>
      <c r="E54" s="17"/>
      <c r="F54" s="17"/>
      <c r="G54" s="17"/>
      <c r="H54" s="17"/>
      <c r="I54" s="17"/>
      <c r="J54" s="17"/>
      <c r="K54" s="17"/>
      <c r="L54" s="17"/>
      <c r="M54" s="17"/>
      <c r="N54" s="17"/>
      <c r="O54" s="17"/>
      <c r="P54" s="17"/>
      <c r="Q54" s="17"/>
      <c r="R54" s="17"/>
      <c r="S54" s="17"/>
      <c r="T54" s="17"/>
      <c r="U54" s="17"/>
      <c r="V54" s="17"/>
      <c r="W54" s="17"/>
      <c r="X54" s="17"/>
      <c r="Y54" s="17"/>
      <c r="Z54" s="17"/>
      <c r="AA54" s="17"/>
      <c r="AB54" s="17"/>
      <c r="AC54" s="17"/>
      <c r="AD54" s="17"/>
      <c r="AE54" s="17"/>
      <c r="AF54" s="17"/>
      <c r="AG54" s="17"/>
      <c r="AH54" s="17"/>
      <c r="AI54" s="17"/>
      <c r="AJ54" s="17"/>
      <c r="AK54" s="17"/>
      <c r="AL54" s="17"/>
      <c r="AM54" s="17"/>
      <c r="AN54" s="17"/>
      <c r="AO54" s="17"/>
      <c r="AP54" s="17"/>
      <c r="AQ54" s="17"/>
    </row>
    <row r="55" spans="2:43" ht="15.95" hidden="1" customHeight="1" x14ac:dyDescent="0.25">
      <c r="B55" s="754"/>
      <c r="C55" s="17"/>
      <c r="D55" s="17"/>
      <c r="E55" s="17"/>
      <c r="F55" s="17"/>
      <c r="G55" s="17"/>
      <c r="H55" s="17"/>
      <c r="I55" s="17"/>
      <c r="J55" s="17"/>
      <c r="K55" s="17"/>
      <c r="L55" s="17"/>
      <c r="M55" s="17"/>
      <c r="N55" s="17"/>
      <c r="O55" s="17"/>
      <c r="P55" s="17"/>
      <c r="Q55" s="17"/>
      <c r="R55" s="17"/>
      <c r="S55" s="17"/>
      <c r="T55" s="17"/>
      <c r="U55" s="17"/>
      <c r="V55" s="17"/>
      <c r="W55" s="17"/>
      <c r="X55" s="17"/>
      <c r="Y55" s="17"/>
      <c r="Z55" s="17"/>
      <c r="AA55" s="17"/>
      <c r="AB55" s="17"/>
      <c r="AC55" s="17"/>
      <c r="AD55" s="17"/>
      <c r="AE55" s="17"/>
      <c r="AF55" s="17"/>
      <c r="AG55" s="17"/>
      <c r="AH55" s="17"/>
      <c r="AI55" s="17"/>
      <c r="AJ55" s="17"/>
      <c r="AK55" s="17"/>
      <c r="AL55" s="17"/>
      <c r="AM55" s="17"/>
      <c r="AN55" s="17"/>
      <c r="AO55" s="17"/>
      <c r="AP55" s="17"/>
      <c r="AQ55" s="17"/>
    </row>
    <row r="56" spans="2:43" ht="15.95" hidden="1" customHeight="1" x14ac:dyDescent="0.25">
      <c r="B56" s="754">
        <v>21</v>
      </c>
      <c r="C56" s="17"/>
      <c r="D56" s="17"/>
      <c r="E56" s="17"/>
      <c r="F56" s="17"/>
      <c r="G56" s="17"/>
      <c r="H56" s="17"/>
      <c r="I56" s="17"/>
      <c r="J56" s="17"/>
      <c r="K56" s="17"/>
      <c r="L56" s="17"/>
      <c r="M56" s="17"/>
      <c r="N56" s="17"/>
      <c r="O56" s="17"/>
      <c r="P56" s="17"/>
      <c r="Q56" s="17"/>
      <c r="R56" s="17"/>
      <c r="S56" s="17"/>
      <c r="T56" s="17"/>
      <c r="U56" s="17"/>
      <c r="V56" s="17"/>
      <c r="W56" s="17"/>
      <c r="X56" s="17"/>
      <c r="Y56" s="17"/>
      <c r="Z56" s="17"/>
      <c r="AA56" s="17"/>
      <c r="AB56" s="17"/>
      <c r="AC56" s="17"/>
      <c r="AD56" s="17"/>
      <c r="AE56" s="17"/>
      <c r="AF56" s="17"/>
      <c r="AG56" s="17"/>
      <c r="AH56" s="17"/>
      <c r="AI56" s="17"/>
      <c r="AJ56" s="17"/>
      <c r="AK56" s="17"/>
      <c r="AL56" s="17"/>
      <c r="AM56" s="17"/>
      <c r="AN56" s="17"/>
      <c r="AO56" s="17"/>
      <c r="AP56" s="17"/>
      <c r="AQ56" s="17"/>
    </row>
    <row r="57" spans="2:43" ht="15.95" hidden="1" customHeight="1" x14ac:dyDescent="0.25">
      <c r="B57" s="754"/>
      <c r="C57" s="17"/>
      <c r="D57" s="17"/>
      <c r="E57" s="17"/>
      <c r="F57" s="17"/>
      <c r="G57" s="17"/>
      <c r="H57" s="17"/>
      <c r="I57" s="17"/>
      <c r="J57" s="17"/>
      <c r="K57" s="17"/>
      <c r="L57" s="17"/>
      <c r="M57" s="17"/>
      <c r="N57" s="17"/>
      <c r="O57" s="17"/>
      <c r="P57" s="17"/>
      <c r="Q57" s="17"/>
      <c r="R57" s="17"/>
      <c r="S57" s="17"/>
      <c r="T57" s="17"/>
      <c r="U57" s="17"/>
      <c r="V57" s="17"/>
      <c r="W57" s="17"/>
      <c r="X57" s="17"/>
      <c r="Y57" s="17"/>
      <c r="Z57" s="17"/>
      <c r="AA57" s="17"/>
      <c r="AB57" s="17"/>
      <c r="AC57" s="17"/>
      <c r="AD57" s="17"/>
      <c r="AE57" s="17"/>
      <c r="AF57" s="17"/>
      <c r="AG57" s="17"/>
      <c r="AH57" s="17"/>
      <c r="AI57" s="17"/>
      <c r="AJ57" s="17"/>
      <c r="AK57" s="17"/>
      <c r="AL57" s="17"/>
      <c r="AM57" s="17"/>
      <c r="AN57" s="17"/>
      <c r="AO57" s="17"/>
      <c r="AP57" s="17"/>
      <c r="AQ57" s="17"/>
    </row>
    <row r="58" spans="2:43" ht="15.95" hidden="1" customHeight="1" x14ac:dyDescent="0.25">
      <c r="B58" s="754">
        <v>22</v>
      </c>
      <c r="C58" s="17"/>
      <c r="D58" s="17"/>
      <c r="E58" s="17"/>
      <c r="F58" s="17"/>
      <c r="G58" s="17"/>
      <c r="H58" s="17"/>
      <c r="I58" s="17"/>
      <c r="J58" s="17"/>
      <c r="K58" s="17"/>
      <c r="L58" s="17"/>
      <c r="M58" s="17"/>
      <c r="N58" s="17"/>
      <c r="O58" s="17"/>
      <c r="P58" s="17"/>
      <c r="Q58" s="17"/>
      <c r="R58" s="17"/>
      <c r="S58" s="17"/>
      <c r="T58" s="17"/>
      <c r="U58" s="17"/>
      <c r="V58" s="17"/>
      <c r="W58" s="17"/>
      <c r="X58" s="17"/>
      <c r="Y58" s="17"/>
      <c r="Z58" s="17"/>
      <c r="AA58" s="17"/>
      <c r="AB58" s="17"/>
      <c r="AC58" s="17"/>
      <c r="AD58" s="17"/>
      <c r="AE58" s="17"/>
      <c r="AF58" s="17"/>
      <c r="AG58" s="17"/>
      <c r="AH58" s="17"/>
      <c r="AI58" s="17"/>
      <c r="AJ58" s="17"/>
      <c r="AK58" s="17"/>
      <c r="AL58" s="17"/>
      <c r="AM58" s="17"/>
      <c r="AN58" s="17"/>
      <c r="AO58" s="17"/>
      <c r="AP58" s="17"/>
      <c r="AQ58" s="17"/>
    </row>
    <row r="59" spans="2:43" ht="15.95" hidden="1" customHeight="1" x14ac:dyDescent="0.25">
      <c r="B59" s="754"/>
      <c r="C59" s="17"/>
      <c r="D59" s="17"/>
      <c r="E59" s="17"/>
      <c r="F59" s="17"/>
      <c r="G59" s="17"/>
      <c r="H59" s="17"/>
      <c r="I59" s="17"/>
      <c r="J59" s="17"/>
      <c r="K59" s="17"/>
      <c r="L59" s="17"/>
      <c r="M59" s="17"/>
      <c r="N59" s="17"/>
      <c r="O59" s="17"/>
      <c r="P59" s="17"/>
      <c r="Q59" s="17"/>
      <c r="R59" s="17"/>
      <c r="S59" s="17"/>
      <c r="T59" s="17"/>
      <c r="U59" s="17"/>
      <c r="V59" s="17"/>
      <c r="W59" s="17"/>
      <c r="X59" s="17"/>
      <c r="Y59" s="17"/>
      <c r="Z59" s="17"/>
      <c r="AA59" s="17"/>
      <c r="AB59" s="17"/>
      <c r="AC59" s="17"/>
      <c r="AD59" s="17"/>
      <c r="AE59" s="17"/>
      <c r="AF59" s="17"/>
      <c r="AG59" s="17"/>
      <c r="AH59" s="17"/>
      <c r="AI59" s="17"/>
      <c r="AJ59" s="17"/>
      <c r="AK59" s="17"/>
      <c r="AL59" s="17"/>
      <c r="AM59" s="17"/>
      <c r="AN59" s="17"/>
      <c r="AO59" s="17"/>
      <c r="AP59" s="17"/>
      <c r="AQ59" s="17"/>
    </row>
    <row r="60" spans="2:43" ht="15.95" hidden="1" customHeight="1" x14ac:dyDescent="0.25">
      <c r="B60" s="754">
        <v>23</v>
      </c>
      <c r="C60" s="17"/>
      <c r="D60" s="17"/>
      <c r="E60" s="17"/>
      <c r="F60" s="17"/>
      <c r="G60" s="17"/>
      <c r="H60" s="17"/>
      <c r="I60" s="17"/>
      <c r="J60" s="17"/>
      <c r="K60" s="17"/>
      <c r="L60" s="17"/>
      <c r="M60" s="17"/>
      <c r="N60" s="17"/>
      <c r="O60" s="17"/>
      <c r="P60" s="17"/>
      <c r="Q60" s="17"/>
      <c r="R60" s="17"/>
      <c r="S60" s="17"/>
      <c r="T60" s="17"/>
      <c r="U60" s="17"/>
      <c r="V60" s="17"/>
      <c r="W60" s="17"/>
      <c r="X60" s="17"/>
      <c r="Y60" s="17"/>
      <c r="Z60" s="17"/>
      <c r="AA60" s="17"/>
      <c r="AB60" s="17"/>
      <c r="AC60" s="17"/>
      <c r="AD60" s="17"/>
      <c r="AE60" s="17"/>
      <c r="AF60" s="17"/>
      <c r="AG60" s="17"/>
      <c r="AH60" s="17"/>
      <c r="AI60" s="17"/>
      <c r="AJ60" s="17"/>
      <c r="AK60" s="17"/>
      <c r="AL60" s="17"/>
      <c r="AM60" s="17"/>
      <c r="AN60" s="17"/>
      <c r="AO60" s="17"/>
      <c r="AP60" s="17"/>
      <c r="AQ60" s="17"/>
    </row>
    <row r="61" spans="2:43" ht="15.95" hidden="1" customHeight="1" x14ac:dyDescent="0.25">
      <c r="B61" s="754"/>
      <c r="C61" s="17"/>
      <c r="D61" s="17"/>
      <c r="E61" s="17"/>
      <c r="F61" s="17"/>
      <c r="G61" s="17"/>
      <c r="H61" s="17"/>
      <c r="I61" s="17"/>
      <c r="J61" s="17"/>
      <c r="K61" s="17"/>
      <c r="L61" s="17"/>
      <c r="M61" s="17"/>
      <c r="N61" s="17"/>
      <c r="O61" s="17"/>
      <c r="P61" s="17"/>
      <c r="Q61" s="17"/>
      <c r="R61" s="17"/>
      <c r="S61" s="17"/>
      <c r="T61" s="17"/>
      <c r="U61" s="17"/>
      <c r="V61" s="17"/>
      <c r="W61" s="17"/>
      <c r="X61" s="17"/>
      <c r="Y61" s="17"/>
      <c r="Z61" s="17"/>
      <c r="AA61" s="17"/>
      <c r="AB61" s="17"/>
      <c r="AC61" s="17"/>
      <c r="AD61" s="17"/>
      <c r="AE61" s="17"/>
      <c r="AF61" s="17"/>
      <c r="AG61" s="17"/>
      <c r="AH61" s="17"/>
      <c r="AI61" s="17"/>
      <c r="AJ61" s="17"/>
      <c r="AK61" s="17"/>
      <c r="AL61" s="17"/>
      <c r="AM61" s="17"/>
      <c r="AN61" s="17"/>
      <c r="AO61" s="17"/>
      <c r="AP61" s="17"/>
      <c r="AQ61" s="17"/>
    </row>
    <row r="62" spans="2:43" ht="15.95" hidden="1" customHeight="1" x14ac:dyDescent="0.25">
      <c r="B62" s="754">
        <v>24</v>
      </c>
      <c r="C62" s="17"/>
      <c r="D62" s="17"/>
      <c r="E62" s="17"/>
      <c r="F62" s="17"/>
      <c r="G62" s="17"/>
      <c r="H62" s="17"/>
      <c r="I62" s="17"/>
      <c r="J62" s="17"/>
      <c r="K62" s="17"/>
      <c r="L62" s="17"/>
      <c r="M62" s="17"/>
      <c r="N62" s="17"/>
      <c r="O62" s="17"/>
      <c r="P62" s="17"/>
      <c r="Q62" s="17"/>
      <c r="R62" s="17"/>
      <c r="S62" s="17"/>
      <c r="T62" s="17"/>
      <c r="U62" s="17"/>
      <c r="V62" s="17"/>
      <c r="W62" s="17"/>
      <c r="X62" s="17"/>
      <c r="Y62" s="17"/>
      <c r="Z62" s="17"/>
      <c r="AA62" s="17"/>
      <c r="AB62" s="17"/>
      <c r="AC62" s="17"/>
      <c r="AD62" s="17"/>
      <c r="AE62" s="17"/>
      <c r="AF62" s="17"/>
      <c r="AG62" s="17"/>
      <c r="AH62" s="17"/>
      <c r="AI62" s="17"/>
      <c r="AJ62" s="17"/>
      <c r="AK62" s="17"/>
      <c r="AL62" s="17"/>
      <c r="AM62" s="17"/>
      <c r="AN62" s="17"/>
      <c r="AO62" s="17"/>
      <c r="AP62" s="17"/>
      <c r="AQ62" s="17"/>
    </row>
    <row r="63" spans="2:43" ht="15.95" hidden="1" customHeight="1" x14ac:dyDescent="0.25">
      <c r="B63" s="754"/>
      <c r="C63" s="17"/>
      <c r="D63" s="17"/>
      <c r="E63" s="17"/>
      <c r="F63" s="17"/>
      <c r="G63" s="17"/>
      <c r="H63" s="17"/>
      <c r="I63" s="17"/>
      <c r="J63" s="17"/>
      <c r="K63" s="17"/>
      <c r="L63" s="17"/>
      <c r="M63" s="17"/>
      <c r="N63" s="17"/>
      <c r="O63" s="17"/>
      <c r="P63" s="17"/>
      <c r="Q63" s="17"/>
      <c r="R63" s="17"/>
      <c r="S63" s="17"/>
      <c r="T63" s="17"/>
      <c r="U63" s="17"/>
      <c r="V63" s="17"/>
      <c r="W63" s="17"/>
      <c r="X63" s="17"/>
      <c r="Y63" s="17"/>
      <c r="Z63" s="17"/>
      <c r="AA63" s="17"/>
      <c r="AB63" s="17"/>
      <c r="AC63" s="17"/>
      <c r="AD63" s="17"/>
      <c r="AE63" s="17"/>
      <c r="AF63" s="17"/>
      <c r="AG63" s="17"/>
      <c r="AH63" s="17"/>
      <c r="AI63" s="17"/>
      <c r="AJ63" s="17"/>
      <c r="AK63" s="17"/>
      <c r="AL63" s="17"/>
      <c r="AM63" s="17"/>
      <c r="AN63" s="17"/>
      <c r="AO63" s="17"/>
      <c r="AP63" s="17"/>
      <c r="AQ63" s="17"/>
    </row>
    <row r="64" spans="2:43" ht="15.95" hidden="1" customHeight="1" x14ac:dyDescent="0.25">
      <c r="B64" s="754">
        <v>25</v>
      </c>
      <c r="C64" s="17"/>
      <c r="D64" s="17"/>
      <c r="E64" s="17"/>
      <c r="F64" s="17"/>
      <c r="G64" s="17"/>
      <c r="H64" s="17"/>
      <c r="I64" s="17"/>
      <c r="J64" s="17"/>
      <c r="K64" s="17"/>
      <c r="L64" s="17"/>
      <c r="M64" s="17"/>
      <c r="N64" s="17"/>
      <c r="O64" s="17"/>
      <c r="P64" s="17"/>
      <c r="Q64" s="17"/>
      <c r="R64" s="17"/>
      <c r="S64" s="17"/>
      <c r="T64" s="17"/>
      <c r="U64" s="17"/>
      <c r="V64" s="17"/>
      <c r="W64" s="17"/>
      <c r="X64" s="17"/>
      <c r="Y64" s="17"/>
      <c r="Z64" s="17"/>
      <c r="AA64" s="17"/>
      <c r="AB64" s="17"/>
      <c r="AC64" s="17"/>
      <c r="AD64" s="17"/>
      <c r="AE64" s="17"/>
      <c r="AF64" s="17"/>
      <c r="AG64" s="17"/>
      <c r="AH64" s="17"/>
      <c r="AI64" s="17"/>
      <c r="AJ64" s="17"/>
      <c r="AK64" s="17"/>
      <c r="AL64" s="17"/>
      <c r="AM64" s="17"/>
      <c r="AN64" s="17"/>
      <c r="AO64" s="17"/>
      <c r="AP64" s="17"/>
      <c r="AQ64" s="17"/>
    </row>
    <row r="65" spans="2:43" ht="15.95" hidden="1" customHeight="1" x14ac:dyDescent="0.25">
      <c r="B65" s="754"/>
      <c r="C65" s="17"/>
      <c r="D65" s="17"/>
      <c r="E65" s="17"/>
      <c r="F65" s="17"/>
      <c r="G65" s="17"/>
      <c r="H65" s="17"/>
      <c r="I65" s="17"/>
      <c r="J65" s="17"/>
      <c r="K65" s="17"/>
      <c r="L65" s="17"/>
      <c r="M65" s="17"/>
      <c r="N65" s="17"/>
      <c r="O65" s="17"/>
      <c r="P65" s="17"/>
      <c r="Q65" s="17"/>
      <c r="R65" s="17"/>
      <c r="S65" s="17"/>
      <c r="T65" s="17"/>
      <c r="U65" s="17"/>
      <c r="V65" s="17"/>
      <c r="W65" s="17"/>
      <c r="X65" s="17"/>
      <c r="Y65" s="17"/>
      <c r="Z65" s="17"/>
      <c r="AA65" s="17"/>
      <c r="AB65" s="17"/>
      <c r="AC65" s="17"/>
      <c r="AD65" s="17"/>
      <c r="AE65" s="17"/>
      <c r="AF65" s="17"/>
      <c r="AG65" s="17"/>
      <c r="AH65" s="17"/>
      <c r="AI65" s="17"/>
      <c r="AJ65" s="17"/>
      <c r="AK65" s="17"/>
      <c r="AL65" s="17"/>
      <c r="AM65" s="17"/>
      <c r="AN65" s="17"/>
      <c r="AO65" s="17"/>
      <c r="AP65" s="17"/>
      <c r="AQ65" s="17"/>
    </row>
    <row r="66" spans="2:43" ht="15.95" hidden="1" customHeight="1" x14ac:dyDescent="0.25">
      <c r="B66" s="754">
        <v>26</v>
      </c>
      <c r="C66" s="17"/>
      <c r="D66" s="17"/>
      <c r="E66" s="17"/>
      <c r="F66" s="17"/>
      <c r="G66" s="17"/>
      <c r="H66" s="17"/>
      <c r="I66" s="17"/>
      <c r="J66" s="17"/>
      <c r="K66" s="17"/>
      <c r="L66" s="17"/>
      <c r="M66" s="17"/>
      <c r="N66" s="17"/>
      <c r="O66" s="17"/>
      <c r="P66" s="17"/>
      <c r="Q66" s="17"/>
      <c r="R66" s="17"/>
      <c r="S66" s="17"/>
      <c r="T66" s="17"/>
      <c r="U66" s="17"/>
      <c r="V66" s="17"/>
      <c r="W66" s="17"/>
      <c r="X66" s="17"/>
      <c r="Y66" s="17"/>
      <c r="Z66" s="17"/>
      <c r="AA66" s="17"/>
      <c r="AB66" s="17"/>
      <c r="AC66" s="17"/>
      <c r="AD66" s="17"/>
      <c r="AE66" s="17"/>
      <c r="AF66" s="17"/>
      <c r="AG66" s="17"/>
      <c r="AH66" s="17"/>
      <c r="AI66" s="17"/>
      <c r="AJ66" s="17"/>
      <c r="AK66" s="17"/>
      <c r="AL66" s="17"/>
      <c r="AM66" s="17"/>
      <c r="AN66" s="17"/>
      <c r="AO66" s="17"/>
      <c r="AP66" s="17"/>
      <c r="AQ66" s="17"/>
    </row>
    <row r="67" spans="2:43" ht="15.95" hidden="1" customHeight="1" x14ac:dyDescent="0.25">
      <c r="B67" s="754"/>
      <c r="C67" s="17"/>
      <c r="D67" s="17"/>
      <c r="E67" s="17"/>
      <c r="F67" s="17"/>
      <c r="G67" s="17"/>
      <c r="H67" s="17"/>
      <c r="I67" s="17"/>
      <c r="J67" s="17"/>
      <c r="K67" s="17"/>
      <c r="L67" s="17"/>
      <c r="M67" s="17"/>
      <c r="N67" s="17"/>
      <c r="O67" s="17"/>
      <c r="P67" s="17"/>
      <c r="Q67" s="17"/>
      <c r="R67" s="17"/>
      <c r="S67" s="17"/>
      <c r="T67" s="17"/>
      <c r="U67" s="17"/>
      <c r="V67" s="17"/>
      <c r="W67" s="17"/>
      <c r="X67" s="17"/>
      <c r="Y67" s="17"/>
      <c r="Z67" s="17"/>
      <c r="AA67" s="17"/>
      <c r="AB67" s="17"/>
      <c r="AC67" s="17"/>
      <c r="AD67" s="17"/>
      <c r="AE67" s="17"/>
      <c r="AF67" s="17"/>
      <c r="AG67" s="17"/>
      <c r="AH67" s="17"/>
      <c r="AI67" s="17"/>
      <c r="AJ67" s="17"/>
      <c r="AK67" s="17"/>
      <c r="AL67" s="17"/>
      <c r="AM67" s="17"/>
      <c r="AN67" s="17"/>
      <c r="AO67" s="17"/>
      <c r="AP67" s="17"/>
      <c r="AQ67" s="17"/>
    </row>
    <row r="68" spans="2:43" ht="15.95" hidden="1" customHeight="1" x14ac:dyDescent="0.25">
      <c r="B68" s="754">
        <v>27</v>
      </c>
      <c r="C68" s="17"/>
      <c r="D68" s="17"/>
      <c r="E68" s="17"/>
      <c r="F68" s="17"/>
      <c r="G68" s="17"/>
      <c r="H68" s="17"/>
      <c r="I68" s="17"/>
      <c r="J68" s="17"/>
      <c r="K68" s="17"/>
      <c r="L68" s="17"/>
      <c r="M68" s="17"/>
      <c r="N68" s="17"/>
      <c r="O68" s="17"/>
      <c r="P68" s="17"/>
      <c r="Q68" s="17"/>
      <c r="R68" s="17"/>
      <c r="S68" s="17"/>
      <c r="T68" s="17"/>
      <c r="U68" s="17"/>
      <c r="V68" s="17"/>
      <c r="W68" s="17"/>
      <c r="X68" s="17"/>
      <c r="Y68" s="17"/>
      <c r="Z68" s="17"/>
      <c r="AA68" s="17"/>
      <c r="AB68" s="17"/>
      <c r="AC68" s="17"/>
      <c r="AD68" s="17"/>
      <c r="AE68" s="17"/>
      <c r="AF68" s="17"/>
      <c r="AG68" s="17"/>
      <c r="AH68" s="17"/>
      <c r="AI68" s="17"/>
      <c r="AJ68" s="17"/>
      <c r="AK68" s="17"/>
      <c r="AL68" s="17"/>
      <c r="AM68" s="17"/>
      <c r="AN68" s="17"/>
      <c r="AO68" s="17"/>
      <c r="AP68" s="17"/>
      <c r="AQ68" s="17"/>
    </row>
    <row r="69" spans="2:43" ht="15.95" hidden="1" customHeight="1" x14ac:dyDescent="0.25">
      <c r="B69" s="754"/>
      <c r="C69" s="17"/>
      <c r="D69" s="17"/>
      <c r="E69" s="17"/>
      <c r="F69" s="17"/>
      <c r="G69" s="17"/>
      <c r="H69" s="17"/>
      <c r="I69" s="17"/>
      <c r="J69" s="17"/>
      <c r="K69" s="17"/>
      <c r="L69" s="17"/>
      <c r="M69" s="17"/>
      <c r="N69" s="17"/>
      <c r="O69" s="17"/>
      <c r="P69" s="17"/>
      <c r="Q69" s="17"/>
      <c r="R69" s="17"/>
      <c r="S69" s="17"/>
      <c r="T69" s="17"/>
      <c r="U69" s="17"/>
      <c r="V69" s="17"/>
      <c r="W69" s="17"/>
      <c r="X69" s="17"/>
      <c r="Y69" s="17"/>
      <c r="Z69" s="17"/>
      <c r="AA69" s="17"/>
      <c r="AB69" s="17"/>
      <c r="AC69" s="17"/>
      <c r="AD69" s="17"/>
      <c r="AE69" s="17"/>
      <c r="AF69" s="17"/>
      <c r="AG69" s="17"/>
      <c r="AH69" s="17"/>
      <c r="AI69" s="17"/>
      <c r="AJ69" s="17"/>
      <c r="AK69" s="17"/>
      <c r="AL69" s="17"/>
      <c r="AM69" s="17"/>
      <c r="AN69" s="17"/>
      <c r="AO69" s="17"/>
      <c r="AP69" s="17"/>
      <c r="AQ69" s="17"/>
    </row>
    <row r="70" spans="2:43" ht="15.95" hidden="1" customHeight="1" x14ac:dyDescent="0.25">
      <c r="B70" s="754">
        <v>28</v>
      </c>
      <c r="C70" s="17"/>
      <c r="D70" s="17"/>
      <c r="E70" s="17"/>
      <c r="F70" s="17"/>
      <c r="G70" s="17"/>
      <c r="H70" s="17"/>
      <c r="I70" s="17"/>
      <c r="J70" s="17"/>
      <c r="K70" s="17"/>
      <c r="L70" s="17"/>
      <c r="M70" s="17"/>
      <c r="N70" s="17"/>
      <c r="O70" s="17"/>
      <c r="P70" s="17"/>
      <c r="Q70" s="17"/>
      <c r="R70" s="17"/>
      <c r="S70" s="17"/>
      <c r="T70" s="17"/>
      <c r="U70" s="17"/>
      <c r="V70" s="17"/>
      <c r="W70" s="17"/>
      <c r="X70" s="17"/>
      <c r="Y70" s="17"/>
      <c r="Z70" s="17"/>
      <c r="AA70" s="17"/>
      <c r="AB70" s="17"/>
      <c r="AC70" s="17"/>
      <c r="AD70" s="17"/>
      <c r="AE70" s="17"/>
      <c r="AF70" s="17"/>
      <c r="AG70" s="17"/>
      <c r="AH70" s="17"/>
      <c r="AI70" s="17"/>
      <c r="AJ70" s="17"/>
      <c r="AK70" s="17"/>
      <c r="AL70" s="17"/>
      <c r="AM70" s="17"/>
      <c r="AN70" s="17"/>
      <c r="AO70" s="17"/>
      <c r="AP70" s="17"/>
      <c r="AQ70" s="17"/>
    </row>
    <row r="71" spans="2:43" ht="15.95" hidden="1" customHeight="1" x14ac:dyDescent="0.25">
      <c r="B71" s="754"/>
      <c r="C71" s="17"/>
      <c r="D71" s="17"/>
      <c r="E71" s="17"/>
      <c r="F71" s="17"/>
      <c r="G71" s="17"/>
      <c r="H71" s="17"/>
      <c r="I71" s="17"/>
      <c r="J71" s="17"/>
      <c r="K71" s="17"/>
      <c r="L71" s="17"/>
      <c r="M71" s="17"/>
      <c r="N71" s="17"/>
      <c r="O71" s="17"/>
      <c r="P71" s="17"/>
      <c r="Q71" s="17"/>
      <c r="R71" s="17"/>
      <c r="S71" s="17"/>
      <c r="T71" s="17"/>
      <c r="U71" s="17"/>
      <c r="V71" s="17"/>
      <c r="W71" s="17"/>
      <c r="X71" s="17"/>
      <c r="Y71" s="17"/>
      <c r="Z71" s="17"/>
      <c r="AA71" s="17"/>
      <c r="AB71" s="17"/>
      <c r="AC71" s="17"/>
      <c r="AD71" s="17"/>
      <c r="AE71" s="17"/>
      <c r="AF71" s="17"/>
      <c r="AG71" s="17"/>
      <c r="AH71" s="17"/>
      <c r="AI71" s="17"/>
      <c r="AJ71" s="17"/>
      <c r="AK71" s="17"/>
      <c r="AL71" s="17"/>
      <c r="AM71" s="17"/>
      <c r="AN71" s="17"/>
      <c r="AO71" s="17"/>
      <c r="AP71" s="17"/>
      <c r="AQ71" s="17"/>
    </row>
    <row r="72" spans="2:43" ht="15.95" hidden="1" customHeight="1" x14ac:dyDescent="0.25">
      <c r="B72" s="754">
        <v>29</v>
      </c>
      <c r="C72" s="17"/>
      <c r="D72" s="17"/>
      <c r="E72" s="17"/>
      <c r="F72" s="17"/>
      <c r="G72" s="17"/>
      <c r="H72" s="17"/>
      <c r="I72" s="17"/>
      <c r="J72" s="17"/>
      <c r="K72" s="17"/>
      <c r="L72" s="17"/>
      <c r="M72" s="17"/>
      <c r="N72" s="17"/>
      <c r="O72" s="17"/>
      <c r="P72" s="17"/>
      <c r="Q72" s="17"/>
      <c r="R72" s="17"/>
      <c r="S72" s="17"/>
      <c r="T72" s="17"/>
      <c r="U72" s="17"/>
      <c r="V72" s="17"/>
      <c r="W72" s="17"/>
      <c r="X72" s="17"/>
      <c r="Y72" s="17"/>
      <c r="Z72" s="17"/>
      <c r="AA72" s="17"/>
      <c r="AB72" s="17"/>
      <c r="AC72" s="17"/>
      <c r="AD72" s="17"/>
      <c r="AE72" s="17"/>
      <c r="AF72" s="17"/>
      <c r="AG72" s="17"/>
      <c r="AH72" s="17"/>
      <c r="AI72" s="17"/>
      <c r="AJ72" s="17"/>
      <c r="AK72" s="17"/>
      <c r="AL72" s="17"/>
      <c r="AM72" s="17"/>
      <c r="AN72" s="17"/>
      <c r="AO72" s="17"/>
      <c r="AP72" s="17"/>
      <c r="AQ72" s="17"/>
    </row>
    <row r="73" spans="2:43" ht="15.95" hidden="1" customHeight="1" x14ac:dyDescent="0.25">
      <c r="B73" s="754"/>
      <c r="C73" s="17"/>
      <c r="D73" s="17"/>
      <c r="E73" s="17"/>
      <c r="F73" s="17"/>
      <c r="G73" s="17"/>
      <c r="H73" s="17"/>
      <c r="I73" s="17"/>
      <c r="J73" s="17"/>
      <c r="K73" s="17"/>
      <c r="L73" s="17"/>
      <c r="M73" s="17"/>
      <c r="N73" s="17"/>
      <c r="O73" s="17"/>
      <c r="P73" s="17"/>
      <c r="Q73" s="17"/>
      <c r="R73" s="17"/>
      <c r="S73" s="17"/>
      <c r="T73" s="17"/>
      <c r="U73" s="17"/>
      <c r="V73" s="17"/>
      <c r="W73" s="17"/>
      <c r="X73" s="17"/>
      <c r="Y73" s="17"/>
      <c r="Z73" s="17"/>
      <c r="AA73" s="17"/>
      <c r="AB73" s="17"/>
      <c r="AC73" s="17"/>
      <c r="AD73" s="17"/>
      <c r="AE73" s="17"/>
      <c r="AF73" s="17"/>
      <c r="AG73" s="17"/>
      <c r="AH73" s="17"/>
      <c r="AI73" s="17"/>
      <c r="AJ73" s="17"/>
      <c r="AK73" s="17"/>
      <c r="AL73" s="17"/>
      <c r="AM73" s="17"/>
      <c r="AN73" s="17"/>
      <c r="AO73" s="17"/>
      <c r="AP73" s="17"/>
      <c r="AQ73" s="17"/>
    </row>
    <row r="74" spans="2:43" ht="15.95" hidden="1" customHeight="1" x14ac:dyDescent="0.25">
      <c r="B74" s="754">
        <v>30</v>
      </c>
      <c r="C74" s="17"/>
      <c r="D74" s="17"/>
      <c r="E74" s="17"/>
      <c r="F74" s="17"/>
      <c r="G74" s="17"/>
      <c r="H74" s="17"/>
      <c r="I74" s="17"/>
      <c r="J74" s="17"/>
      <c r="K74" s="17"/>
      <c r="L74" s="17"/>
      <c r="M74" s="17"/>
      <c r="N74" s="17"/>
      <c r="O74" s="17"/>
      <c r="P74" s="17"/>
      <c r="Q74" s="17"/>
      <c r="R74" s="17"/>
      <c r="S74" s="17"/>
      <c r="T74" s="17"/>
      <c r="U74" s="17"/>
      <c r="V74" s="17"/>
      <c r="W74" s="17"/>
      <c r="X74" s="17"/>
      <c r="Y74" s="17"/>
      <c r="Z74" s="17"/>
      <c r="AA74" s="17"/>
      <c r="AB74" s="17"/>
      <c r="AC74" s="17"/>
      <c r="AD74" s="17"/>
      <c r="AE74" s="17"/>
      <c r="AF74" s="17"/>
      <c r="AG74" s="17"/>
      <c r="AH74" s="17"/>
      <c r="AI74" s="17"/>
      <c r="AJ74" s="17"/>
      <c r="AK74" s="17"/>
      <c r="AL74" s="17"/>
      <c r="AM74" s="17"/>
      <c r="AN74" s="17"/>
      <c r="AO74" s="17"/>
      <c r="AP74" s="17"/>
      <c r="AQ74" s="17"/>
    </row>
    <row r="75" spans="2:43" ht="15.95" hidden="1" customHeight="1" x14ac:dyDescent="0.25">
      <c r="B75" s="754"/>
      <c r="C75" s="17"/>
      <c r="D75" s="17"/>
      <c r="E75" s="17"/>
      <c r="F75" s="17"/>
      <c r="G75" s="17"/>
      <c r="H75" s="17"/>
      <c r="I75" s="17"/>
      <c r="J75" s="17"/>
      <c r="K75" s="17"/>
      <c r="L75" s="17"/>
      <c r="M75" s="17"/>
      <c r="N75" s="17"/>
      <c r="O75" s="17"/>
      <c r="P75" s="17"/>
      <c r="Q75" s="17"/>
      <c r="R75" s="17"/>
      <c r="S75" s="17"/>
      <c r="T75" s="17"/>
      <c r="U75" s="17"/>
      <c r="V75" s="17"/>
      <c r="W75" s="17"/>
      <c r="X75" s="17"/>
      <c r="Y75" s="17"/>
      <c r="Z75" s="17"/>
      <c r="AA75" s="17"/>
      <c r="AB75" s="17"/>
      <c r="AC75" s="17"/>
      <c r="AD75" s="17"/>
      <c r="AE75" s="17"/>
      <c r="AF75" s="17"/>
      <c r="AG75" s="17"/>
      <c r="AH75" s="17"/>
      <c r="AI75" s="17"/>
      <c r="AJ75" s="17"/>
      <c r="AK75" s="17"/>
      <c r="AL75" s="17"/>
      <c r="AM75" s="17"/>
      <c r="AN75" s="17"/>
      <c r="AO75" s="17"/>
      <c r="AP75" s="17"/>
      <c r="AQ75" s="17"/>
    </row>
    <row r="76" spans="2:43" ht="15.95" hidden="1" customHeight="1" x14ac:dyDescent="0.25">
      <c r="B76" s="754">
        <v>31</v>
      </c>
      <c r="C76" s="17"/>
      <c r="D76" s="17"/>
      <c r="E76" s="17"/>
      <c r="F76" s="17"/>
      <c r="G76" s="17"/>
      <c r="H76" s="17"/>
      <c r="I76" s="17"/>
      <c r="J76" s="17"/>
      <c r="K76" s="17"/>
      <c r="L76" s="17"/>
      <c r="M76" s="17"/>
      <c r="N76" s="17"/>
      <c r="O76" s="17"/>
      <c r="P76" s="17"/>
      <c r="Q76" s="17"/>
      <c r="R76" s="17"/>
      <c r="S76" s="17"/>
      <c r="T76" s="17"/>
      <c r="U76" s="17"/>
      <c r="V76" s="17"/>
      <c r="W76" s="17"/>
      <c r="X76" s="17"/>
      <c r="Y76" s="17"/>
      <c r="Z76" s="17"/>
      <c r="AA76" s="17"/>
      <c r="AB76" s="17"/>
      <c r="AC76" s="17"/>
      <c r="AD76" s="17"/>
      <c r="AE76" s="17"/>
      <c r="AF76" s="17"/>
      <c r="AG76" s="17"/>
      <c r="AH76" s="17"/>
      <c r="AI76" s="17"/>
      <c r="AJ76" s="17"/>
      <c r="AK76" s="17"/>
      <c r="AL76" s="17"/>
      <c r="AM76" s="17"/>
      <c r="AN76" s="17"/>
      <c r="AO76" s="17"/>
      <c r="AP76" s="17"/>
      <c r="AQ76" s="17"/>
    </row>
    <row r="77" spans="2:43" ht="15.95" hidden="1" customHeight="1" x14ac:dyDescent="0.25">
      <c r="B77" s="754"/>
      <c r="C77" s="17"/>
      <c r="D77" s="17"/>
      <c r="E77" s="17"/>
      <c r="F77" s="17"/>
      <c r="G77" s="17"/>
      <c r="H77" s="17"/>
      <c r="I77" s="17"/>
      <c r="J77" s="17"/>
      <c r="K77" s="17"/>
      <c r="L77" s="17"/>
      <c r="M77" s="17"/>
      <c r="N77" s="17"/>
      <c r="O77" s="17"/>
      <c r="P77" s="17"/>
      <c r="Q77" s="17"/>
      <c r="R77" s="17"/>
      <c r="S77" s="17"/>
      <c r="T77" s="17"/>
      <c r="U77" s="17"/>
      <c r="V77" s="17"/>
      <c r="W77" s="17"/>
      <c r="X77" s="17"/>
      <c r="Y77" s="17"/>
      <c r="Z77" s="17"/>
      <c r="AA77" s="17"/>
      <c r="AB77" s="17"/>
      <c r="AC77" s="17"/>
      <c r="AD77" s="17"/>
      <c r="AE77" s="17"/>
      <c r="AF77" s="17"/>
      <c r="AG77" s="17"/>
      <c r="AH77" s="17"/>
      <c r="AI77" s="17"/>
      <c r="AJ77" s="17"/>
      <c r="AK77" s="17"/>
      <c r="AL77" s="17"/>
      <c r="AM77" s="17"/>
      <c r="AN77" s="17"/>
      <c r="AO77" s="17"/>
      <c r="AP77" s="17"/>
      <c r="AQ77" s="17"/>
    </row>
    <row r="78" spans="2:43" ht="15.95" hidden="1" customHeight="1" x14ac:dyDescent="0.25">
      <c r="B78" s="754">
        <v>32</v>
      </c>
      <c r="C78" s="17"/>
      <c r="D78" s="17"/>
      <c r="E78" s="17"/>
      <c r="F78" s="17"/>
      <c r="G78" s="17"/>
      <c r="H78" s="17"/>
      <c r="I78" s="17"/>
      <c r="J78" s="17"/>
      <c r="K78" s="17"/>
      <c r="L78" s="17"/>
      <c r="M78" s="17"/>
      <c r="N78" s="17"/>
      <c r="O78" s="17"/>
      <c r="P78" s="17"/>
      <c r="Q78" s="17"/>
      <c r="R78" s="17"/>
      <c r="S78" s="17"/>
      <c r="T78" s="17"/>
      <c r="U78" s="17"/>
      <c r="V78" s="17"/>
      <c r="W78" s="17"/>
      <c r="X78" s="17"/>
      <c r="Y78" s="17"/>
      <c r="Z78" s="17"/>
      <c r="AA78" s="17"/>
      <c r="AB78" s="17"/>
      <c r="AC78" s="17"/>
      <c r="AD78" s="17"/>
      <c r="AE78" s="17"/>
      <c r="AF78" s="17"/>
      <c r="AG78" s="17"/>
      <c r="AH78" s="17"/>
      <c r="AI78" s="17"/>
      <c r="AJ78" s="17"/>
      <c r="AK78" s="17"/>
      <c r="AL78" s="17"/>
      <c r="AM78" s="17"/>
      <c r="AN78" s="17"/>
      <c r="AO78" s="17"/>
      <c r="AP78" s="17"/>
      <c r="AQ78" s="17"/>
    </row>
    <row r="79" spans="2:43" ht="15.95" hidden="1" customHeight="1" x14ac:dyDescent="0.25">
      <c r="B79" s="754"/>
      <c r="C79" s="17"/>
      <c r="D79" s="17"/>
      <c r="E79" s="17"/>
      <c r="F79" s="17"/>
      <c r="G79" s="17"/>
      <c r="H79" s="17"/>
      <c r="I79" s="17"/>
      <c r="J79" s="17"/>
      <c r="K79" s="17"/>
      <c r="L79" s="17"/>
      <c r="M79" s="17"/>
      <c r="N79" s="17"/>
      <c r="O79" s="17"/>
      <c r="P79" s="17"/>
      <c r="Q79" s="17"/>
      <c r="R79" s="17"/>
      <c r="S79" s="17"/>
      <c r="T79" s="17"/>
      <c r="U79" s="17"/>
      <c r="V79" s="17"/>
      <c r="W79" s="17"/>
      <c r="X79" s="17"/>
      <c r="Y79" s="17"/>
      <c r="Z79" s="17"/>
      <c r="AA79" s="17"/>
      <c r="AB79" s="17"/>
      <c r="AC79" s="17"/>
      <c r="AD79" s="17"/>
      <c r="AE79" s="17"/>
      <c r="AF79" s="17"/>
      <c r="AG79" s="17"/>
      <c r="AH79" s="17"/>
      <c r="AI79" s="17"/>
      <c r="AJ79" s="17"/>
      <c r="AK79" s="17"/>
      <c r="AL79" s="17"/>
      <c r="AM79" s="17"/>
      <c r="AN79" s="17"/>
      <c r="AO79" s="17"/>
      <c r="AP79" s="17"/>
      <c r="AQ79" s="17"/>
    </row>
    <row r="80" spans="2:43" ht="15.95" hidden="1" customHeight="1" x14ac:dyDescent="0.25">
      <c r="B80" s="754">
        <v>33</v>
      </c>
      <c r="C80" s="17"/>
      <c r="D80" s="17"/>
      <c r="E80" s="17"/>
      <c r="F80" s="17"/>
      <c r="G80" s="17"/>
      <c r="H80" s="17"/>
      <c r="I80" s="17"/>
      <c r="J80" s="17"/>
      <c r="K80" s="17"/>
      <c r="L80" s="17"/>
      <c r="M80" s="17"/>
      <c r="N80" s="17"/>
      <c r="O80" s="17"/>
      <c r="P80" s="17"/>
      <c r="Q80" s="17"/>
      <c r="R80" s="17"/>
      <c r="S80" s="17"/>
      <c r="T80" s="17"/>
      <c r="U80" s="17"/>
      <c r="V80" s="17"/>
      <c r="W80" s="17"/>
      <c r="X80" s="17"/>
      <c r="Y80" s="17"/>
      <c r="Z80" s="17"/>
      <c r="AA80" s="17"/>
      <c r="AB80" s="17"/>
      <c r="AC80" s="17"/>
      <c r="AD80" s="17"/>
      <c r="AE80" s="17"/>
      <c r="AF80" s="17"/>
      <c r="AG80" s="17"/>
      <c r="AH80" s="17"/>
      <c r="AI80" s="17"/>
      <c r="AJ80" s="17"/>
      <c r="AK80" s="17"/>
      <c r="AL80" s="17"/>
      <c r="AM80" s="17"/>
      <c r="AN80" s="17"/>
      <c r="AO80" s="17"/>
      <c r="AP80" s="17"/>
      <c r="AQ80" s="17"/>
    </row>
    <row r="81" spans="2:43" ht="15.95" hidden="1" customHeight="1" x14ac:dyDescent="0.25">
      <c r="B81" s="754"/>
      <c r="C81" s="17"/>
      <c r="D81" s="17"/>
      <c r="E81" s="17"/>
      <c r="F81" s="17"/>
      <c r="G81" s="17"/>
      <c r="H81" s="17"/>
      <c r="I81" s="17"/>
      <c r="J81" s="17"/>
      <c r="K81" s="17"/>
      <c r="L81" s="17"/>
      <c r="M81" s="17"/>
      <c r="N81" s="17"/>
      <c r="O81" s="17"/>
      <c r="P81" s="17"/>
      <c r="Q81" s="17"/>
      <c r="R81" s="17"/>
      <c r="S81" s="17"/>
      <c r="T81" s="17"/>
      <c r="U81" s="17"/>
      <c r="V81" s="17"/>
      <c r="W81" s="17"/>
      <c r="X81" s="17"/>
      <c r="Y81" s="17"/>
      <c r="Z81" s="17"/>
      <c r="AA81" s="17"/>
      <c r="AB81" s="17"/>
      <c r="AC81" s="17"/>
      <c r="AD81" s="17"/>
      <c r="AE81" s="17"/>
      <c r="AF81" s="17"/>
      <c r="AG81" s="17"/>
      <c r="AH81" s="17"/>
      <c r="AI81" s="17"/>
      <c r="AJ81" s="17"/>
      <c r="AK81" s="17"/>
      <c r="AL81" s="17"/>
      <c r="AM81" s="17"/>
      <c r="AN81" s="17"/>
      <c r="AO81" s="17"/>
      <c r="AP81" s="17"/>
      <c r="AQ81" s="17"/>
    </row>
    <row r="82" spans="2:43" ht="15.95" hidden="1" customHeight="1" x14ac:dyDescent="0.25">
      <c r="B82" s="754">
        <v>34</v>
      </c>
      <c r="C82" s="17"/>
      <c r="D82" s="17"/>
      <c r="E82" s="17"/>
      <c r="F82" s="17"/>
      <c r="G82" s="17"/>
      <c r="H82" s="17"/>
      <c r="I82" s="17"/>
      <c r="J82" s="17"/>
      <c r="K82" s="17"/>
      <c r="L82" s="17"/>
      <c r="M82" s="17"/>
      <c r="N82" s="17"/>
      <c r="O82" s="17"/>
      <c r="P82" s="17"/>
      <c r="Q82" s="17"/>
      <c r="R82" s="17"/>
      <c r="S82" s="17"/>
      <c r="T82" s="17"/>
      <c r="U82" s="17"/>
      <c r="V82" s="17"/>
      <c r="W82" s="17"/>
      <c r="X82" s="17"/>
      <c r="Y82" s="17"/>
      <c r="Z82" s="17"/>
      <c r="AA82" s="17"/>
      <c r="AB82" s="17"/>
      <c r="AC82" s="17"/>
      <c r="AD82" s="17"/>
      <c r="AE82" s="17"/>
      <c r="AF82" s="17"/>
      <c r="AG82" s="17"/>
      <c r="AH82" s="17"/>
      <c r="AI82" s="17"/>
      <c r="AJ82" s="17"/>
      <c r="AK82" s="17"/>
      <c r="AL82" s="17"/>
      <c r="AM82" s="17"/>
      <c r="AN82" s="17"/>
      <c r="AO82" s="17"/>
      <c r="AP82" s="17"/>
      <c r="AQ82" s="17"/>
    </row>
    <row r="83" spans="2:43" ht="15.95" hidden="1" customHeight="1" x14ac:dyDescent="0.25">
      <c r="B83" s="754"/>
      <c r="C83" s="17"/>
      <c r="D83" s="17"/>
      <c r="E83" s="17"/>
      <c r="F83" s="17"/>
      <c r="G83" s="17"/>
      <c r="H83" s="17"/>
      <c r="I83" s="17"/>
      <c r="J83" s="17"/>
      <c r="K83" s="17"/>
      <c r="L83" s="17"/>
      <c r="M83" s="17"/>
      <c r="N83" s="17"/>
      <c r="O83" s="17"/>
      <c r="P83" s="17"/>
      <c r="Q83" s="17"/>
      <c r="R83" s="17"/>
      <c r="S83" s="17"/>
      <c r="T83" s="17"/>
      <c r="U83" s="17"/>
      <c r="V83" s="17"/>
      <c r="W83" s="17"/>
      <c r="X83" s="17"/>
      <c r="Y83" s="17"/>
      <c r="Z83" s="17"/>
      <c r="AA83" s="17"/>
      <c r="AB83" s="17"/>
      <c r="AC83" s="17"/>
      <c r="AD83" s="17"/>
      <c r="AE83" s="17"/>
      <c r="AF83" s="17"/>
      <c r="AG83" s="17"/>
      <c r="AH83" s="17"/>
      <c r="AI83" s="17"/>
      <c r="AJ83" s="17"/>
      <c r="AK83" s="17"/>
      <c r="AL83" s="17"/>
      <c r="AM83" s="17"/>
      <c r="AN83" s="17"/>
      <c r="AO83" s="17"/>
      <c r="AP83" s="17"/>
      <c r="AQ83" s="17"/>
    </row>
    <row r="84" spans="2:43" ht="15.95" hidden="1" customHeight="1" x14ac:dyDescent="0.25">
      <c r="B84" s="754">
        <v>35</v>
      </c>
      <c r="C84" s="17"/>
      <c r="D84" s="17"/>
      <c r="E84" s="17"/>
      <c r="F84" s="17"/>
      <c r="G84" s="17"/>
      <c r="H84" s="17"/>
      <c r="I84" s="17"/>
      <c r="J84" s="17"/>
      <c r="K84" s="17"/>
      <c r="L84" s="17"/>
      <c r="M84" s="17"/>
      <c r="N84" s="17"/>
      <c r="O84" s="17"/>
      <c r="P84" s="17"/>
      <c r="Q84" s="17"/>
      <c r="R84" s="17"/>
      <c r="S84" s="17"/>
      <c r="T84" s="17"/>
      <c r="U84" s="17"/>
      <c r="V84" s="17"/>
      <c r="W84" s="17"/>
      <c r="X84" s="17"/>
      <c r="Y84" s="17"/>
      <c r="Z84" s="17"/>
      <c r="AA84" s="17"/>
      <c r="AB84" s="17"/>
      <c r="AC84" s="17"/>
      <c r="AD84" s="17"/>
      <c r="AE84" s="17"/>
      <c r="AF84" s="17"/>
      <c r="AG84" s="17"/>
      <c r="AH84" s="17"/>
      <c r="AI84" s="17"/>
      <c r="AJ84" s="17"/>
      <c r="AK84" s="17"/>
      <c r="AL84" s="17"/>
      <c r="AM84" s="17"/>
      <c r="AN84" s="17"/>
      <c r="AO84" s="17"/>
      <c r="AP84" s="17"/>
      <c r="AQ84" s="17"/>
    </row>
    <row r="85" spans="2:43" ht="15.95" hidden="1" customHeight="1" x14ac:dyDescent="0.25">
      <c r="B85" s="754"/>
      <c r="C85" s="17"/>
      <c r="D85" s="17"/>
      <c r="E85" s="17"/>
      <c r="F85" s="17"/>
      <c r="G85" s="17"/>
      <c r="H85" s="17"/>
      <c r="I85" s="17"/>
      <c r="J85" s="17"/>
      <c r="K85" s="17"/>
      <c r="L85" s="17"/>
      <c r="M85" s="17"/>
      <c r="N85" s="17"/>
      <c r="O85" s="17"/>
      <c r="P85" s="17"/>
      <c r="Q85" s="17"/>
      <c r="R85" s="17"/>
      <c r="S85" s="17"/>
      <c r="T85" s="17"/>
      <c r="U85" s="17"/>
      <c r="V85" s="17"/>
      <c r="W85" s="17"/>
      <c r="X85" s="17"/>
      <c r="Y85" s="17"/>
      <c r="Z85" s="17"/>
      <c r="AA85" s="17"/>
      <c r="AB85" s="17"/>
      <c r="AC85" s="17"/>
      <c r="AD85" s="17"/>
      <c r="AE85" s="17"/>
      <c r="AF85" s="17"/>
      <c r="AG85" s="17"/>
      <c r="AH85" s="17"/>
      <c r="AI85" s="17"/>
      <c r="AJ85" s="17"/>
      <c r="AK85" s="17"/>
      <c r="AL85" s="17"/>
      <c r="AM85" s="17"/>
      <c r="AN85" s="17"/>
      <c r="AO85" s="17"/>
      <c r="AP85" s="17"/>
      <c r="AQ85" s="17"/>
    </row>
    <row r="86" spans="2:43" ht="15.95" hidden="1" customHeight="1" x14ac:dyDescent="0.25">
      <c r="B86" s="754">
        <v>36</v>
      </c>
      <c r="C86" s="17"/>
      <c r="D86" s="17"/>
      <c r="E86" s="17"/>
      <c r="F86" s="17"/>
      <c r="G86" s="17"/>
      <c r="H86" s="17"/>
      <c r="I86" s="17"/>
      <c r="J86" s="17"/>
      <c r="K86" s="17"/>
      <c r="L86" s="17"/>
      <c r="M86" s="17"/>
      <c r="N86" s="17"/>
      <c r="O86" s="17"/>
      <c r="P86" s="17"/>
      <c r="Q86" s="17"/>
      <c r="R86" s="17"/>
      <c r="S86" s="17"/>
      <c r="T86" s="17"/>
      <c r="U86" s="17"/>
      <c r="V86" s="17"/>
      <c r="W86" s="17"/>
      <c r="X86" s="17"/>
      <c r="Y86" s="17"/>
      <c r="Z86" s="17"/>
      <c r="AA86" s="17"/>
      <c r="AB86" s="17"/>
      <c r="AC86" s="17"/>
      <c r="AD86" s="17"/>
      <c r="AE86" s="17"/>
      <c r="AF86" s="17"/>
      <c r="AG86" s="17"/>
      <c r="AH86" s="17"/>
      <c r="AI86" s="17"/>
      <c r="AJ86" s="17"/>
      <c r="AK86" s="17"/>
      <c r="AL86" s="17"/>
      <c r="AM86" s="17"/>
      <c r="AN86" s="17"/>
      <c r="AO86" s="17"/>
      <c r="AP86" s="17"/>
      <c r="AQ86" s="17"/>
    </row>
    <row r="87" spans="2:43" ht="15.95" hidden="1" customHeight="1" x14ac:dyDescent="0.25">
      <c r="B87" s="754"/>
      <c r="C87" s="17"/>
      <c r="D87" s="17"/>
      <c r="E87" s="17"/>
      <c r="F87" s="17"/>
      <c r="G87" s="17"/>
      <c r="H87" s="17"/>
      <c r="I87" s="17"/>
      <c r="J87" s="17"/>
      <c r="K87" s="17"/>
      <c r="L87" s="17"/>
      <c r="M87" s="17"/>
      <c r="N87" s="17"/>
      <c r="O87" s="17"/>
      <c r="P87" s="17"/>
      <c r="Q87" s="17"/>
      <c r="R87" s="17"/>
      <c r="S87" s="17"/>
      <c r="T87" s="17"/>
      <c r="U87" s="17"/>
      <c r="V87" s="17"/>
      <c r="W87" s="17"/>
      <c r="X87" s="17"/>
      <c r="Y87" s="17"/>
      <c r="Z87" s="17"/>
      <c r="AA87" s="17"/>
      <c r="AB87" s="17"/>
      <c r="AC87" s="17"/>
      <c r="AD87" s="17"/>
      <c r="AE87" s="17"/>
      <c r="AF87" s="17"/>
      <c r="AG87" s="17"/>
      <c r="AH87" s="17"/>
      <c r="AI87" s="17"/>
      <c r="AJ87" s="17"/>
      <c r="AK87" s="17"/>
      <c r="AL87" s="17"/>
      <c r="AM87" s="17"/>
      <c r="AN87" s="17"/>
      <c r="AO87" s="17"/>
      <c r="AP87" s="17"/>
      <c r="AQ87" s="17"/>
    </row>
    <row r="88" spans="2:43" ht="15.95" hidden="1" customHeight="1" x14ac:dyDescent="0.25">
      <c r="B88" s="754">
        <v>37</v>
      </c>
      <c r="C88" s="17"/>
      <c r="D88" s="17"/>
      <c r="E88" s="17"/>
      <c r="F88" s="17"/>
      <c r="G88" s="17"/>
      <c r="H88" s="17"/>
      <c r="I88" s="17"/>
      <c r="J88" s="17"/>
      <c r="K88" s="17"/>
      <c r="L88" s="17"/>
      <c r="M88" s="17"/>
      <c r="N88" s="17"/>
      <c r="O88" s="17"/>
      <c r="P88" s="17"/>
      <c r="Q88" s="17"/>
      <c r="R88" s="17"/>
      <c r="S88" s="17"/>
      <c r="T88" s="17"/>
      <c r="U88" s="17"/>
      <c r="V88" s="17"/>
      <c r="W88" s="17"/>
      <c r="X88" s="17"/>
      <c r="Y88" s="17"/>
      <c r="Z88" s="17"/>
      <c r="AA88" s="17"/>
      <c r="AB88" s="17"/>
      <c r="AC88" s="17"/>
      <c r="AD88" s="17"/>
      <c r="AE88" s="17"/>
      <c r="AF88" s="17"/>
      <c r="AG88" s="17"/>
      <c r="AH88" s="17"/>
      <c r="AI88" s="17"/>
      <c r="AJ88" s="17"/>
      <c r="AK88" s="17"/>
      <c r="AL88" s="17"/>
      <c r="AM88" s="17"/>
      <c r="AN88" s="17"/>
      <c r="AO88" s="17"/>
      <c r="AP88" s="17"/>
      <c r="AQ88" s="17"/>
    </row>
    <row r="89" spans="2:43" ht="15.95" hidden="1" customHeight="1" x14ac:dyDescent="0.25">
      <c r="B89" s="754"/>
      <c r="C89" s="17"/>
      <c r="D89" s="17"/>
      <c r="E89" s="17"/>
      <c r="F89" s="17"/>
      <c r="G89" s="17"/>
      <c r="H89" s="17"/>
      <c r="I89" s="17"/>
      <c r="J89" s="17"/>
      <c r="K89" s="17"/>
      <c r="L89" s="17"/>
      <c r="M89" s="17"/>
      <c r="N89" s="17"/>
      <c r="O89" s="17"/>
      <c r="P89" s="17"/>
      <c r="Q89" s="17"/>
      <c r="R89" s="17"/>
      <c r="S89" s="17"/>
      <c r="T89" s="17"/>
      <c r="U89" s="17"/>
      <c r="V89" s="17"/>
      <c r="W89" s="17"/>
      <c r="X89" s="17"/>
      <c r="Y89" s="17"/>
      <c r="Z89" s="17"/>
      <c r="AA89" s="17"/>
      <c r="AB89" s="17"/>
      <c r="AC89" s="17"/>
      <c r="AD89" s="17"/>
      <c r="AE89" s="17"/>
      <c r="AF89" s="17"/>
      <c r="AG89" s="17"/>
      <c r="AH89" s="17"/>
      <c r="AI89" s="17"/>
      <c r="AJ89" s="17"/>
      <c r="AK89" s="17"/>
      <c r="AL89" s="17"/>
      <c r="AM89" s="17"/>
      <c r="AN89" s="17"/>
      <c r="AO89" s="17"/>
      <c r="AP89" s="17"/>
      <c r="AQ89" s="17"/>
    </row>
    <row r="90" spans="2:43" ht="15.95" hidden="1" customHeight="1" x14ac:dyDescent="0.25">
      <c r="B90" s="754">
        <v>38</v>
      </c>
      <c r="C90" s="17"/>
      <c r="D90" s="17"/>
      <c r="E90" s="17"/>
      <c r="F90" s="17"/>
      <c r="G90" s="17"/>
      <c r="H90" s="17"/>
      <c r="I90" s="17"/>
      <c r="J90" s="17"/>
      <c r="K90" s="17"/>
      <c r="L90" s="17"/>
      <c r="M90" s="17"/>
      <c r="N90" s="17"/>
      <c r="O90" s="17"/>
      <c r="P90" s="17"/>
      <c r="Q90" s="17"/>
      <c r="R90" s="17"/>
      <c r="S90" s="17"/>
      <c r="T90" s="17"/>
      <c r="U90" s="17"/>
      <c r="V90" s="17"/>
      <c r="W90" s="17"/>
      <c r="X90" s="17"/>
      <c r="Y90" s="17"/>
      <c r="Z90" s="17"/>
      <c r="AA90" s="17"/>
      <c r="AB90" s="17"/>
      <c r="AC90" s="17"/>
      <c r="AD90" s="17"/>
      <c r="AE90" s="17"/>
      <c r="AF90" s="17"/>
      <c r="AG90" s="17"/>
      <c r="AH90" s="17"/>
      <c r="AI90" s="17"/>
      <c r="AJ90" s="17"/>
      <c r="AK90" s="17"/>
      <c r="AL90" s="17"/>
      <c r="AM90" s="17"/>
      <c r="AN90" s="17"/>
      <c r="AO90" s="17"/>
      <c r="AP90" s="17"/>
      <c r="AQ90" s="17"/>
    </row>
    <row r="91" spans="2:43" ht="15.95" hidden="1" customHeight="1" x14ac:dyDescent="0.25">
      <c r="B91" s="754"/>
      <c r="C91" s="17"/>
      <c r="D91" s="17"/>
      <c r="E91" s="17"/>
      <c r="F91" s="17"/>
      <c r="G91" s="17"/>
      <c r="H91" s="17"/>
      <c r="I91" s="17"/>
      <c r="J91" s="17"/>
      <c r="K91" s="17"/>
      <c r="L91" s="17"/>
      <c r="M91" s="17"/>
      <c r="N91" s="17"/>
      <c r="O91" s="17"/>
      <c r="P91" s="17"/>
      <c r="Q91" s="17"/>
      <c r="R91" s="17"/>
      <c r="S91" s="17"/>
      <c r="T91" s="17"/>
      <c r="U91" s="17"/>
      <c r="V91" s="17"/>
      <c r="W91" s="17"/>
      <c r="X91" s="17"/>
      <c r="Y91" s="17"/>
      <c r="Z91" s="17"/>
      <c r="AA91" s="17"/>
      <c r="AB91" s="17"/>
      <c r="AC91" s="17"/>
      <c r="AD91" s="17"/>
      <c r="AE91" s="17"/>
      <c r="AF91" s="17"/>
      <c r="AG91" s="17"/>
      <c r="AH91" s="17"/>
      <c r="AI91" s="17"/>
      <c r="AJ91" s="17"/>
      <c r="AK91" s="17"/>
      <c r="AL91" s="17"/>
      <c r="AM91" s="17"/>
      <c r="AN91" s="17"/>
      <c r="AO91" s="17"/>
      <c r="AP91" s="17"/>
      <c r="AQ91" s="17"/>
    </row>
    <row r="92" spans="2:43" ht="15.95" hidden="1" customHeight="1" x14ac:dyDescent="0.25">
      <c r="B92" s="754">
        <v>39</v>
      </c>
      <c r="C92" s="17"/>
      <c r="D92" s="17"/>
      <c r="E92" s="17"/>
      <c r="F92" s="17"/>
      <c r="G92" s="17"/>
      <c r="H92" s="17"/>
      <c r="I92" s="17"/>
      <c r="J92" s="17"/>
      <c r="K92" s="17"/>
      <c r="L92" s="17"/>
      <c r="M92" s="17"/>
      <c r="N92" s="17"/>
      <c r="O92" s="17"/>
      <c r="P92" s="17"/>
      <c r="Q92" s="17"/>
      <c r="R92" s="17"/>
      <c r="S92" s="17"/>
      <c r="T92" s="17"/>
      <c r="U92" s="17"/>
      <c r="V92" s="17"/>
      <c r="W92" s="17"/>
      <c r="X92" s="17"/>
      <c r="Y92" s="17"/>
      <c r="Z92" s="17"/>
      <c r="AA92" s="17"/>
      <c r="AB92" s="17"/>
      <c r="AC92" s="17"/>
      <c r="AD92" s="17"/>
      <c r="AE92" s="17"/>
      <c r="AF92" s="17"/>
      <c r="AG92" s="17"/>
      <c r="AH92" s="17"/>
      <c r="AI92" s="17"/>
      <c r="AJ92" s="17"/>
      <c r="AK92" s="17"/>
      <c r="AL92" s="17"/>
      <c r="AM92" s="17"/>
      <c r="AN92" s="17"/>
      <c r="AO92" s="17"/>
      <c r="AP92" s="17"/>
      <c r="AQ92" s="17"/>
    </row>
    <row r="93" spans="2:43" ht="15.95" hidden="1" customHeight="1" x14ac:dyDescent="0.25">
      <c r="B93" s="754"/>
      <c r="C93" s="17"/>
      <c r="D93" s="17"/>
      <c r="E93" s="17"/>
      <c r="F93" s="17"/>
      <c r="G93" s="17"/>
      <c r="H93" s="17"/>
      <c r="I93" s="17"/>
      <c r="J93" s="17"/>
      <c r="K93" s="17"/>
      <c r="L93" s="17"/>
      <c r="M93" s="17"/>
      <c r="N93" s="17"/>
      <c r="O93" s="17"/>
      <c r="P93" s="17"/>
      <c r="Q93" s="17"/>
      <c r="R93" s="17"/>
      <c r="S93" s="17"/>
      <c r="T93" s="17"/>
      <c r="U93" s="17"/>
      <c r="V93" s="17"/>
      <c r="W93" s="17"/>
      <c r="X93" s="17"/>
      <c r="Y93" s="17"/>
      <c r="Z93" s="17"/>
      <c r="AA93" s="17"/>
      <c r="AB93" s="17"/>
      <c r="AC93" s="17"/>
      <c r="AD93" s="17"/>
      <c r="AE93" s="17"/>
      <c r="AF93" s="17"/>
      <c r="AG93" s="17"/>
      <c r="AH93" s="17"/>
      <c r="AI93" s="17"/>
      <c r="AJ93" s="17"/>
      <c r="AK93" s="17"/>
      <c r="AL93" s="17"/>
      <c r="AM93" s="17"/>
      <c r="AN93" s="17"/>
      <c r="AO93" s="17"/>
      <c r="AP93" s="17"/>
      <c r="AQ93" s="17"/>
    </row>
    <row r="94" spans="2:43" ht="15.95" hidden="1" customHeight="1" x14ac:dyDescent="0.25">
      <c r="B94" s="754">
        <v>40</v>
      </c>
      <c r="C94" s="17"/>
      <c r="D94" s="17"/>
      <c r="E94" s="17"/>
      <c r="F94" s="17"/>
      <c r="G94" s="17"/>
      <c r="H94" s="17"/>
      <c r="I94" s="17"/>
      <c r="J94" s="17"/>
      <c r="K94" s="17"/>
      <c r="L94" s="17"/>
      <c r="M94" s="17"/>
      <c r="N94" s="17"/>
      <c r="O94" s="17"/>
      <c r="P94" s="17"/>
      <c r="Q94" s="17"/>
      <c r="R94" s="17"/>
      <c r="S94" s="17"/>
      <c r="T94" s="17"/>
      <c r="U94" s="17"/>
      <c r="V94" s="17"/>
      <c r="W94" s="17"/>
      <c r="X94" s="17"/>
      <c r="Y94" s="17"/>
      <c r="Z94" s="17"/>
      <c r="AA94" s="17"/>
      <c r="AB94" s="17"/>
      <c r="AC94" s="17"/>
      <c r="AD94" s="17"/>
      <c r="AE94" s="17"/>
      <c r="AF94" s="17"/>
      <c r="AG94" s="17"/>
      <c r="AH94" s="17"/>
      <c r="AI94" s="17"/>
      <c r="AJ94" s="17"/>
      <c r="AK94" s="17"/>
      <c r="AL94" s="17"/>
      <c r="AM94" s="17"/>
      <c r="AN94" s="17"/>
      <c r="AO94" s="17"/>
      <c r="AP94" s="17"/>
      <c r="AQ94" s="17"/>
    </row>
    <row r="95" spans="2:43" ht="15.95" hidden="1" customHeight="1" x14ac:dyDescent="0.25">
      <c r="B95" s="754"/>
      <c r="C95" s="17"/>
      <c r="D95" s="17"/>
      <c r="E95" s="17"/>
      <c r="F95" s="17"/>
      <c r="G95" s="17"/>
      <c r="H95" s="17"/>
      <c r="I95" s="17"/>
      <c r="J95" s="17"/>
      <c r="K95" s="17"/>
      <c r="L95" s="17"/>
      <c r="M95" s="17"/>
      <c r="N95" s="17"/>
      <c r="O95" s="17"/>
      <c r="P95" s="17"/>
      <c r="Q95" s="17"/>
      <c r="R95" s="17"/>
      <c r="S95" s="17"/>
      <c r="T95" s="17"/>
      <c r="U95" s="17"/>
      <c r="V95" s="17"/>
      <c r="W95" s="17"/>
      <c r="X95" s="17"/>
      <c r="Y95" s="17"/>
      <c r="Z95" s="17"/>
      <c r="AA95" s="17"/>
      <c r="AB95" s="17"/>
      <c r="AC95" s="17"/>
      <c r="AD95" s="17"/>
      <c r="AE95" s="17"/>
      <c r="AF95" s="17"/>
      <c r="AG95" s="17"/>
      <c r="AH95" s="17"/>
      <c r="AI95" s="17"/>
      <c r="AJ95" s="17"/>
      <c r="AK95" s="17"/>
      <c r="AL95" s="17"/>
      <c r="AM95" s="17"/>
      <c r="AN95" s="17"/>
      <c r="AO95" s="17"/>
      <c r="AP95" s="17"/>
      <c r="AQ95" s="17"/>
    </row>
    <row r="96" spans="2:43" ht="15.95" hidden="1" customHeight="1" x14ac:dyDescent="0.25">
      <c r="B96" s="754">
        <v>41</v>
      </c>
      <c r="C96" s="17"/>
      <c r="D96" s="17"/>
      <c r="E96" s="17"/>
      <c r="F96" s="17"/>
      <c r="G96" s="17"/>
      <c r="H96" s="17"/>
      <c r="I96" s="17"/>
      <c r="J96" s="17"/>
      <c r="K96" s="17"/>
      <c r="L96" s="17"/>
      <c r="M96" s="17"/>
      <c r="N96" s="17"/>
      <c r="O96" s="17"/>
      <c r="P96" s="17"/>
      <c r="Q96" s="17"/>
      <c r="R96" s="17"/>
      <c r="S96" s="17"/>
      <c r="T96" s="17"/>
      <c r="U96" s="17"/>
      <c r="V96" s="17"/>
      <c r="W96" s="17"/>
      <c r="X96" s="17"/>
      <c r="Y96" s="17"/>
      <c r="Z96" s="17"/>
      <c r="AA96" s="17"/>
      <c r="AB96" s="17"/>
      <c r="AC96" s="17"/>
      <c r="AD96" s="17"/>
      <c r="AE96" s="17"/>
      <c r="AF96" s="17"/>
      <c r="AG96" s="17"/>
      <c r="AH96" s="17"/>
      <c r="AI96" s="17"/>
      <c r="AJ96" s="17"/>
      <c r="AK96" s="17"/>
      <c r="AL96" s="17"/>
      <c r="AM96" s="17"/>
      <c r="AN96" s="17"/>
      <c r="AO96" s="17"/>
      <c r="AP96" s="17"/>
      <c r="AQ96" s="17"/>
    </row>
    <row r="97" spans="2:43" ht="15.95" hidden="1" customHeight="1" x14ac:dyDescent="0.25">
      <c r="B97" s="754"/>
      <c r="C97" s="17"/>
      <c r="D97" s="17"/>
      <c r="E97" s="17"/>
      <c r="F97" s="17"/>
      <c r="G97" s="17"/>
      <c r="H97" s="17"/>
      <c r="I97" s="17"/>
      <c r="J97" s="17"/>
      <c r="K97" s="17"/>
      <c r="L97" s="17"/>
      <c r="M97" s="17"/>
      <c r="N97" s="17"/>
      <c r="O97" s="17"/>
      <c r="P97" s="17"/>
      <c r="Q97" s="17"/>
      <c r="R97" s="17"/>
      <c r="S97" s="17"/>
      <c r="T97" s="17"/>
      <c r="U97" s="17"/>
      <c r="V97" s="17"/>
      <c r="W97" s="17"/>
      <c r="X97" s="17"/>
      <c r="Y97" s="17"/>
      <c r="Z97" s="17"/>
      <c r="AA97" s="17"/>
      <c r="AB97" s="17"/>
      <c r="AC97" s="17"/>
      <c r="AD97" s="17"/>
      <c r="AE97" s="17"/>
      <c r="AF97" s="17"/>
      <c r="AG97" s="17"/>
      <c r="AH97" s="17"/>
      <c r="AI97" s="17"/>
      <c r="AJ97" s="17"/>
      <c r="AK97" s="17"/>
      <c r="AL97" s="17"/>
      <c r="AM97" s="17"/>
      <c r="AN97" s="17"/>
      <c r="AO97" s="17"/>
      <c r="AP97" s="17"/>
      <c r="AQ97" s="17"/>
    </row>
    <row r="98" spans="2:43" ht="15.95" hidden="1" customHeight="1" x14ac:dyDescent="0.25">
      <c r="B98" s="754">
        <v>42</v>
      </c>
      <c r="C98" s="17"/>
      <c r="D98" s="17"/>
      <c r="E98" s="17"/>
      <c r="F98" s="17"/>
      <c r="G98" s="17"/>
      <c r="H98" s="17"/>
      <c r="I98" s="17"/>
      <c r="J98" s="17"/>
      <c r="K98" s="17"/>
      <c r="L98" s="17"/>
      <c r="M98" s="17"/>
      <c r="N98" s="17"/>
      <c r="O98" s="17"/>
      <c r="P98" s="17"/>
      <c r="Q98" s="17"/>
      <c r="R98" s="17"/>
      <c r="S98" s="17"/>
      <c r="T98" s="17"/>
      <c r="U98" s="17"/>
      <c r="V98" s="17"/>
      <c r="W98" s="17"/>
      <c r="X98" s="17"/>
      <c r="Y98" s="17"/>
      <c r="Z98" s="17"/>
      <c r="AA98" s="17"/>
      <c r="AB98" s="17"/>
      <c r="AC98" s="17"/>
      <c r="AD98" s="17"/>
      <c r="AE98" s="17"/>
      <c r="AF98" s="17"/>
      <c r="AG98" s="17"/>
      <c r="AH98" s="17"/>
      <c r="AI98" s="17"/>
      <c r="AJ98" s="17"/>
      <c r="AK98" s="17"/>
      <c r="AL98" s="17"/>
      <c r="AM98" s="17"/>
      <c r="AN98" s="17"/>
      <c r="AO98" s="17"/>
      <c r="AP98" s="17"/>
      <c r="AQ98" s="17"/>
    </row>
    <row r="99" spans="2:43" ht="15.95" hidden="1" customHeight="1" x14ac:dyDescent="0.25">
      <c r="B99" s="754"/>
      <c r="C99" s="17"/>
      <c r="D99" s="17"/>
      <c r="E99" s="17"/>
      <c r="F99" s="17"/>
      <c r="G99" s="17"/>
      <c r="H99" s="17"/>
      <c r="I99" s="17"/>
      <c r="J99" s="17"/>
      <c r="K99" s="17"/>
      <c r="L99" s="17"/>
      <c r="M99" s="17"/>
      <c r="N99" s="17"/>
      <c r="O99" s="17"/>
      <c r="P99" s="17"/>
      <c r="Q99" s="17"/>
      <c r="R99" s="17"/>
      <c r="S99" s="17"/>
      <c r="T99" s="17"/>
      <c r="U99" s="17"/>
      <c r="V99" s="17"/>
      <c r="W99" s="17"/>
      <c r="X99" s="17"/>
      <c r="Y99" s="17"/>
      <c r="Z99" s="17"/>
      <c r="AA99" s="17"/>
      <c r="AB99" s="17"/>
      <c r="AC99" s="17"/>
      <c r="AD99" s="17"/>
      <c r="AE99" s="17"/>
      <c r="AF99" s="17"/>
      <c r="AG99" s="17"/>
      <c r="AH99" s="17"/>
      <c r="AI99" s="17"/>
      <c r="AJ99" s="17"/>
      <c r="AK99" s="17"/>
      <c r="AL99" s="17"/>
      <c r="AM99" s="17"/>
      <c r="AN99" s="17"/>
      <c r="AO99" s="17"/>
      <c r="AP99" s="17"/>
      <c r="AQ99" s="17"/>
    </row>
    <row r="100" spans="2:43" ht="15.95" hidden="1" customHeight="1" x14ac:dyDescent="0.25">
      <c r="B100" s="754">
        <v>43</v>
      </c>
      <c r="C100" s="17"/>
      <c r="D100" s="17"/>
      <c r="E100" s="17"/>
      <c r="F100" s="17"/>
      <c r="G100" s="17"/>
      <c r="H100" s="17"/>
      <c r="I100" s="17"/>
      <c r="J100" s="17"/>
      <c r="K100" s="17"/>
      <c r="L100" s="17"/>
      <c r="M100" s="17"/>
      <c r="N100" s="17"/>
      <c r="O100" s="17"/>
      <c r="P100" s="17"/>
      <c r="Q100" s="17"/>
      <c r="R100" s="17"/>
      <c r="S100" s="17"/>
      <c r="T100" s="17"/>
      <c r="U100" s="17"/>
      <c r="V100" s="17"/>
      <c r="W100" s="17"/>
      <c r="X100" s="17"/>
      <c r="Y100" s="17"/>
      <c r="Z100" s="17"/>
      <c r="AA100" s="17"/>
      <c r="AB100" s="17"/>
      <c r="AC100" s="17"/>
      <c r="AD100" s="17"/>
      <c r="AE100" s="17"/>
      <c r="AF100" s="17"/>
      <c r="AG100" s="17"/>
      <c r="AH100" s="17"/>
      <c r="AI100" s="17"/>
      <c r="AJ100" s="17"/>
      <c r="AK100" s="17"/>
      <c r="AL100" s="17"/>
      <c r="AM100" s="17"/>
      <c r="AN100" s="17"/>
      <c r="AO100" s="17"/>
      <c r="AP100" s="17"/>
      <c r="AQ100" s="17"/>
    </row>
    <row r="101" spans="2:43" ht="15.95" hidden="1" customHeight="1" x14ac:dyDescent="0.25">
      <c r="B101" s="754"/>
      <c r="C101" s="17"/>
      <c r="D101" s="17"/>
      <c r="E101" s="17"/>
      <c r="F101" s="17"/>
      <c r="G101" s="17"/>
      <c r="H101" s="17"/>
      <c r="I101" s="17"/>
      <c r="J101" s="17"/>
      <c r="K101" s="17"/>
      <c r="L101" s="17"/>
      <c r="M101" s="17"/>
      <c r="N101" s="17"/>
      <c r="O101" s="17"/>
      <c r="P101" s="17"/>
      <c r="Q101" s="17"/>
      <c r="R101" s="17"/>
      <c r="S101" s="17"/>
      <c r="T101" s="17"/>
      <c r="U101" s="17"/>
      <c r="V101" s="17"/>
      <c r="W101" s="17"/>
      <c r="X101" s="17"/>
      <c r="Y101" s="17"/>
      <c r="Z101" s="17"/>
      <c r="AA101" s="17"/>
      <c r="AB101" s="17"/>
      <c r="AC101" s="17"/>
      <c r="AD101" s="17"/>
      <c r="AE101" s="17"/>
      <c r="AF101" s="17"/>
      <c r="AG101" s="17"/>
      <c r="AH101" s="17"/>
      <c r="AI101" s="17"/>
      <c r="AJ101" s="17"/>
      <c r="AK101" s="17"/>
      <c r="AL101" s="17"/>
      <c r="AM101" s="17"/>
      <c r="AN101" s="17"/>
      <c r="AO101" s="17"/>
      <c r="AP101" s="17"/>
      <c r="AQ101" s="17"/>
    </row>
    <row r="102" spans="2:43" ht="15.95" hidden="1" customHeight="1" x14ac:dyDescent="0.25">
      <c r="B102" s="754">
        <v>44</v>
      </c>
      <c r="C102" s="17"/>
      <c r="D102" s="17"/>
      <c r="E102" s="17"/>
      <c r="F102" s="17"/>
      <c r="G102" s="17"/>
      <c r="H102" s="17"/>
      <c r="I102" s="17"/>
      <c r="J102" s="17"/>
      <c r="K102" s="17"/>
      <c r="L102" s="17"/>
      <c r="M102" s="17"/>
      <c r="N102" s="17"/>
      <c r="O102" s="17"/>
      <c r="P102" s="17"/>
      <c r="Q102" s="17"/>
      <c r="R102" s="17"/>
      <c r="S102" s="17"/>
      <c r="T102" s="17"/>
      <c r="U102" s="17"/>
      <c r="V102" s="17"/>
      <c r="W102" s="17"/>
      <c r="X102" s="17"/>
      <c r="Y102" s="17"/>
      <c r="Z102" s="17"/>
      <c r="AA102" s="17"/>
      <c r="AB102" s="17"/>
      <c r="AC102" s="17"/>
      <c r="AD102" s="17"/>
      <c r="AE102" s="17"/>
      <c r="AF102" s="17"/>
      <c r="AG102" s="17"/>
      <c r="AH102" s="17"/>
      <c r="AI102" s="17"/>
      <c r="AJ102" s="17"/>
      <c r="AK102" s="17"/>
      <c r="AL102" s="17"/>
      <c r="AM102" s="17"/>
      <c r="AN102" s="17"/>
      <c r="AO102" s="17"/>
      <c r="AP102" s="17"/>
      <c r="AQ102" s="17"/>
    </row>
    <row r="103" spans="2:43" ht="15.95" hidden="1" customHeight="1" x14ac:dyDescent="0.25">
      <c r="B103" s="754"/>
      <c r="C103" s="17"/>
      <c r="D103" s="17"/>
      <c r="E103" s="17"/>
      <c r="F103" s="17"/>
      <c r="G103" s="17"/>
      <c r="H103" s="17"/>
      <c r="I103" s="17"/>
      <c r="J103" s="17"/>
      <c r="K103" s="17"/>
      <c r="L103" s="17"/>
      <c r="M103" s="17"/>
      <c r="N103" s="17"/>
      <c r="O103" s="17"/>
      <c r="P103" s="17"/>
      <c r="Q103" s="17"/>
      <c r="R103" s="17"/>
      <c r="S103" s="17"/>
      <c r="T103" s="17"/>
      <c r="U103" s="17"/>
      <c r="V103" s="17"/>
      <c r="W103" s="17"/>
      <c r="X103" s="17"/>
      <c r="Y103" s="17"/>
      <c r="Z103" s="17"/>
      <c r="AA103" s="17"/>
      <c r="AB103" s="17"/>
      <c r="AC103" s="17"/>
      <c r="AD103" s="17"/>
      <c r="AE103" s="17"/>
      <c r="AF103" s="17"/>
      <c r="AG103" s="17"/>
      <c r="AH103" s="17"/>
      <c r="AI103" s="17"/>
      <c r="AJ103" s="17"/>
      <c r="AK103" s="17"/>
      <c r="AL103" s="17"/>
      <c r="AM103" s="17"/>
      <c r="AN103" s="17"/>
      <c r="AO103" s="17"/>
      <c r="AP103" s="17"/>
      <c r="AQ103" s="17"/>
    </row>
    <row r="104" spans="2:43" ht="15.95" hidden="1" customHeight="1" x14ac:dyDescent="0.25">
      <c r="B104" s="754">
        <v>45</v>
      </c>
      <c r="C104" s="17"/>
      <c r="D104" s="17"/>
      <c r="E104" s="17"/>
      <c r="F104" s="17"/>
      <c r="G104" s="17"/>
      <c r="H104" s="17"/>
      <c r="I104" s="17"/>
      <c r="J104" s="17"/>
      <c r="K104" s="17"/>
      <c r="L104" s="17"/>
      <c r="M104" s="17"/>
      <c r="N104" s="17"/>
      <c r="O104" s="17"/>
      <c r="P104" s="17"/>
      <c r="Q104" s="17"/>
      <c r="R104" s="17"/>
      <c r="S104" s="17"/>
      <c r="T104" s="17"/>
      <c r="U104" s="17"/>
      <c r="V104" s="17"/>
      <c r="W104" s="17"/>
      <c r="X104" s="17"/>
      <c r="Y104" s="17"/>
      <c r="Z104" s="17"/>
      <c r="AA104" s="17"/>
      <c r="AB104" s="17"/>
      <c r="AC104" s="17"/>
      <c r="AD104" s="17"/>
      <c r="AE104" s="17"/>
      <c r="AF104" s="17"/>
      <c r="AG104" s="17"/>
      <c r="AH104" s="17"/>
      <c r="AI104" s="17"/>
      <c r="AJ104" s="17"/>
      <c r="AK104" s="17"/>
      <c r="AL104" s="17"/>
      <c r="AM104" s="17"/>
      <c r="AN104" s="17"/>
      <c r="AO104" s="17"/>
      <c r="AP104" s="17"/>
      <c r="AQ104" s="17"/>
    </row>
    <row r="105" spans="2:43" ht="15.95" hidden="1" customHeight="1" x14ac:dyDescent="0.25">
      <c r="B105" s="754"/>
      <c r="C105" s="17"/>
      <c r="D105" s="17"/>
      <c r="E105" s="17"/>
      <c r="F105" s="17"/>
      <c r="G105" s="17"/>
      <c r="H105" s="17"/>
      <c r="I105" s="17"/>
      <c r="J105" s="17"/>
      <c r="K105" s="17"/>
      <c r="L105" s="17"/>
      <c r="M105" s="17"/>
      <c r="N105" s="17"/>
      <c r="O105" s="17"/>
      <c r="P105" s="17"/>
      <c r="Q105" s="17"/>
      <c r="R105" s="17"/>
      <c r="S105" s="17"/>
      <c r="T105" s="17"/>
      <c r="U105" s="17"/>
      <c r="V105" s="17"/>
      <c r="W105" s="17"/>
      <c r="X105" s="17"/>
      <c r="Y105" s="17"/>
      <c r="Z105" s="17"/>
      <c r="AA105" s="17"/>
      <c r="AB105" s="17"/>
      <c r="AC105" s="17"/>
      <c r="AD105" s="17"/>
      <c r="AE105" s="17"/>
      <c r="AF105" s="17"/>
      <c r="AG105" s="17"/>
      <c r="AH105" s="17"/>
      <c r="AI105" s="17"/>
      <c r="AJ105" s="17"/>
      <c r="AK105" s="17"/>
      <c r="AL105" s="17"/>
      <c r="AM105" s="17"/>
      <c r="AN105" s="17"/>
      <c r="AO105" s="17"/>
      <c r="AP105" s="17"/>
      <c r="AQ105" s="17"/>
    </row>
    <row r="106" spans="2:43" ht="15.95" hidden="1" customHeight="1" x14ac:dyDescent="0.25">
      <c r="B106" s="754">
        <v>46</v>
      </c>
      <c r="C106" s="17"/>
      <c r="D106" s="17"/>
      <c r="E106" s="17"/>
      <c r="F106" s="17"/>
      <c r="G106" s="17"/>
      <c r="H106" s="17"/>
      <c r="I106" s="17"/>
      <c r="J106" s="17"/>
      <c r="K106" s="17"/>
      <c r="L106" s="17"/>
      <c r="M106" s="17"/>
      <c r="N106" s="17"/>
      <c r="O106" s="17"/>
      <c r="P106" s="17"/>
      <c r="Q106" s="17"/>
      <c r="R106" s="17"/>
      <c r="S106" s="17"/>
      <c r="T106" s="17"/>
      <c r="U106" s="17"/>
      <c r="V106" s="17"/>
      <c r="W106" s="17"/>
      <c r="X106" s="17"/>
      <c r="Y106" s="17"/>
      <c r="Z106" s="17"/>
      <c r="AA106" s="17"/>
      <c r="AB106" s="17"/>
      <c r="AC106" s="17"/>
      <c r="AD106" s="17"/>
      <c r="AE106" s="17"/>
      <c r="AF106" s="17"/>
      <c r="AG106" s="17"/>
      <c r="AH106" s="17"/>
      <c r="AI106" s="17"/>
      <c r="AJ106" s="17"/>
      <c r="AK106" s="17"/>
      <c r="AL106" s="17"/>
      <c r="AM106" s="17"/>
      <c r="AN106" s="17"/>
      <c r="AO106" s="17"/>
      <c r="AP106" s="17"/>
      <c r="AQ106" s="17"/>
    </row>
    <row r="107" spans="2:43" ht="15.95" hidden="1" customHeight="1" x14ac:dyDescent="0.25">
      <c r="B107" s="754"/>
      <c r="C107" s="17"/>
      <c r="D107" s="17"/>
      <c r="E107" s="17"/>
      <c r="F107" s="17"/>
      <c r="G107" s="17"/>
      <c r="H107" s="17"/>
      <c r="I107" s="17"/>
      <c r="J107" s="17"/>
      <c r="K107" s="17"/>
      <c r="L107" s="17"/>
      <c r="M107" s="17"/>
      <c r="N107" s="17"/>
      <c r="O107" s="17"/>
      <c r="P107" s="17"/>
      <c r="Q107" s="17"/>
      <c r="R107" s="17"/>
      <c r="S107" s="17"/>
      <c r="T107" s="17"/>
      <c r="U107" s="17"/>
      <c r="V107" s="17"/>
      <c r="W107" s="17"/>
      <c r="X107" s="17"/>
      <c r="Y107" s="17"/>
      <c r="Z107" s="17"/>
      <c r="AA107" s="17"/>
      <c r="AB107" s="17"/>
      <c r="AC107" s="17"/>
      <c r="AD107" s="17"/>
      <c r="AE107" s="17"/>
      <c r="AF107" s="17"/>
      <c r="AG107" s="17"/>
      <c r="AH107" s="17"/>
      <c r="AI107" s="17"/>
      <c r="AJ107" s="17"/>
      <c r="AK107" s="17"/>
      <c r="AL107" s="17"/>
      <c r="AM107" s="17"/>
      <c r="AN107" s="17"/>
      <c r="AO107" s="17"/>
      <c r="AP107" s="17"/>
      <c r="AQ107" s="17"/>
    </row>
    <row r="108" spans="2:43" ht="15.95" hidden="1" customHeight="1" x14ac:dyDescent="0.25">
      <c r="B108" s="754">
        <v>47</v>
      </c>
      <c r="C108" s="17"/>
      <c r="D108" s="17"/>
      <c r="E108" s="17"/>
      <c r="F108" s="17"/>
      <c r="G108" s="17"/>
      <c r="H108" s="17"/>
      <c r="I108" s="17"/>
      <c r="J108" s="17"/>
      <c r="K108" s="17"/>
      <c r="L108" s="17"/>
      <c r="M108" s="17"/>
      <c r="N108" s="17"/>
      <c r="O108" s="17"/>
      <c r="P108" s="17"/>
      <c r="Q108" s="17"/>
      <c r="R108" s="17"/>
      <c r="S108" s="17"/>
      <c r="T108" s="17"/>
      <c r="U108" s="17"/>
      <c r="V108" s="17"/>
      <c r="W108" s="17"/>
      <c r="X108" s="17"/>
      <c r="Y108" s="17"/>
      <c r="Z108" s="17"/>
      <c r="AA108" s="17"/>
      <c r="AB108" s="17"/>
      <c r="AC108" s="17"/>
      <c r="AD108" s="17"/>
      <c r="AE108" s="17"/>
      <c r="AF108" s="17"/>
      <c r="AG108" s="17"/>
      <c r="AH108" s="17"/>
      <c r="AI108" s="17"/>
      <c r="AJ108" s="17"/>
      <c r="AK108" s="17"/>
      <c r="AL108" s="17"/>
      <c r="AM108" s="17"/>
      <c r="AN108" s="17"/>
      <c r="AO108" s="17"/>
      <c r="AP108" s="17"/>
      <c r="AQ108" s="17"/>
    </row>
    <row r="109" spans="2:43" ht="15.95" hidden="1" customHeight="1" x14ac:dyDescent="0.25">
      <c r="B109" s="754"/>
      <c r="C109" s="17"/>
      <c r="D109" s="17"/>
      <c r="E109" s="17"/>
      <c r="F109" s="17"/>
      <c r="G109" s="17"/>
      <c r="H109" s="17"/>
      <c r="I109" s="17"/>
      <c r="J109" s="17"/>
      <c r="K109" s="17"/>
      <c r="L109" s="17"/>
      <c r="M109" s="17"/>
      <c r="N109" s="17"/>
      <c r="O109" s="17"/>
      <c r="P109" s="17"/>
      <c r="Q109" s="17"/>
      <c r="R109" s="17"/>
      <c r="S109" s="17"/>
      <c r="T109" s="17"/>
      <c r="U109" s="17"/>
      <c r="V109" s="17"/>
      <c r="W109" s="17"/>
      <c r="X109" s="17"/>
      <c r="Y109" s="17"/>
      <c r="Z109" s="17"/>
      <c r="AA109" s="17"/>
      <c r="AB109" s="17"/>
      <c r="AC109" s="17"/>
      <c r="AD109" s="17"/>
      <c r="AE109" s="17"/>
      <c r="AF109" s="17"/>
      <c r="AG109" s="17"/>
      <c r="AH109" s="17"/>
      <c r="AI109" s="17"/>
      <c r="AJ109" s="17"/>
      <c r="AK109" s="17"/>
      <c r="AL109" s="17"/>
      <c r="AM109" s="17"/>
      <c r="AN109" s="17"/>
      <c r="AO109" s="17"/>
      <c r="AP109" s="17"/>
      <c r="AQ109" s="17"/>
    </row>
    <row r="110" spans="2:43" ht="15.95" hidden="1" customHeight="1" x14ac:dyDescent="0.25">
      <c r="B110" s="754">
        <v>48</v>
      </c>
      <c r="C110" s="17"/>
      <c r="D110" s="17"/>
      <c r="E110" s="17"/>
      <c r="F110" s="17"/>
      <c r="G110" s="17"/>
      <c r="H110" s="17"/>
      <c r="I110" s="17"/>
      <c r="J110" s="17"/>
      <c r="K110" s="17"/>
      <c r="L110" s="17"/>
      <c r="M110" s="17"/>
      <c r="N110" s="17"/>
      <c r="O110" s="17"/>
      <c r="P110" s="17"/>
      <c r="Q110" s="17"/>
      <c r="R110" s="17"/>
      <c r="S110" s="17"/>
      <c r="T110" s="17"/>
      <c r="U110" s="17"/>
      <c r="V110" s="17"/>
      <c r="W110" s="17"/>
      <c r="X110" s="17"/>
      <c r="Y110" s="17"/>
      <c r="Z110" s="17"/>
      <c r="AA110" s="17"/>
      <c r="AB110" s="17"/>
      <c r="AC110" s="17"/>
      <c r="AD110" s="17"/>
      <c r="AE110" s="17"/>
      <c r="AF110" s="17"/>
      <c r="AG110" s="17"/>
      <c r="AH110" s="17"/>
      <c r="AI110" s="17"/>
      <c r="AJ110" s="17"/>
      <c r="AK110" s="17"/>
      <c r="AL110" s="17"/>
      <c r="AM110" s="17"/>
      <c r="AN110" s="17"/>
      <c r="AO110" s="17"/>
      <c r="AP110" s="17"/>
      <c r="AQ110" s="17"/>
    </row>
    <row r="111" spans="2:43" ht="15.95" hidden="1" customHeight="1" x14ac:dyDescent="0.25">
      <c r="B111" s="754"/>
      <c r="C111" s="17"/>
      <c r="D111" s="17"/>
      <c r="E111" s="17"/>
      <c r="F111" s="17"/>
      <c r="G111" s="17"/>
      <c r="H111" s="17"/>
      <c r="I111" s="17"/>
      <c r="J111" s="17"/>
      <c r="K111" s="17"/>
      <c r="L111" s="17"/>
      <c r="M111" s="17"/>
      <c r="N111" s="17"/>
      <c r="O111" s="17"/>
      <c r="P111" s="17"/>
      <c r="Q111" s="17"/>
      <c r="R111" s="17"/>
      <c r="S111" s="17"/>
      <c r="T111" s="17"/>
      <c r="U111" s="17"/>
      <c r="V111" s="17"/>
      <c r="W111" s="17"/>
      <c r="X111" s="17"/>
      <c r="Y111" s="17"/>
      <c r="Z111" s="17"/>
      <c r="AA111" s="17"/>
      <c r="AB111" s="17"/>
      <c r="AC111" s="17"/>
      <c r="AD111" s="17"/>
      <c r="AE111" s="17"/>
      <c r="AF111" s="17"/>
      <c r="AG111" s="17"/>
      <c r="AH111" s="17"/>
      <c r="AI111" s="17"/>
      <c r="AJ111" s="17"/>
      <c r="AK111" s="17"/>
      <c r="AL111" s="17"/>
      <c r="AM111" s="17"/>
      <c r="AN111" s="17"/>
      <c r="AO111" s="17"/>
      <c r="AP111" s="17"/>
      <c r="AQ111" s="17"/>
    </row>
    <row r="112" spans="2:43" ht="15.95" hidden="1" customHeight="1" x14ac:dyDescent="0.25">
      <c r="B112" s="754">
        <v>49</v>
      </c>
      <c r="C112" s="17"/>
      <c r="D112" s="17"/>
      <c r="E112" s="17"/>
      <c r="F112" s="17"/>
      <c r="G112" s="17"/>
      <c r="H112" s="17"/>
      <c r="I112" s="17"/>
      <c r="J112" s="17"/>
      <c r="K112" s="17"/>
      <c r="L112" s="17"/>
      <c r="M112" s="17"/>
      <c r="N112" s="17"/>
      <c r="O112" s="17"/>
      <c r="P112" s="17"/>
      <c r="Q112" s="17"/>
      <c r="R112" s="17"/>
      <c r="S112" s="17"/>
      <c r="T112" s="17"/>
      <c r="U112" s="17"/>
      <c r="V112" s="17"/>
      <c r="W112" s="17"/>
      <c r="X112" s="17"/>
      <c r="Y112" s="17"/>
      <c r="Z112" s="17"/>
      <c r="AA112" s="17"/>
      <c r="AB112" s="17"/>
      <c r="AC112" s="17"/>
      <c r="AD112" s="17"/>
      <c r="AE112" s="17"/>
      <c r="AF112" s="17"/>
      <c r="AG112" s="17"/>
      <c r="AH112" s="17"/>
      <c r="AI112" s="17"/>
      <c r="AJ112" s="17"/>
      <c r="AK112" s="17"/>
      <c r="AL112" s="17"/>
      <c r="AM112" s="17"/>
      <c r="AN112" s="17"/>
      <c r="AO112" s="17"/>
      <c r="AP112" s="17"/>
      <c r="AQ112" s="17"/>
    </row>
    <row r="113" spans="2:43" ht="15.95" hidden="1" customHeight="1" x14ac:dyDescent="0.25">
      <c r="B113" s="754"/>
      <c r="C113" s="17"/>
      <c r="D113" s="17"/>
      <c r="E113" s="17"/>
      <c r="F113" s="17"/>
      <c r="G113" s="17"/>
      <c r="H113" s="17"/>
      <c r="I113" s="17"/>
      <c r="J113" s="17"/>
      <c r="K113" s="17"/>
      <c r="L113" s="17"/>
      <c r="M113" s="17"/>
      <c r="N113" s="17"/>
      <c r="O113" s="17"/>
      <c r="P113" s="17"/>
      <c r="Q113" s="17"/>
      <c r="R113" s="17"/>
      <c r="S113" s="17"/>
      <c r="T113" s="17"/>
      <c r="U113" s="17"/>
      <c r="V113" s="17"/>
      <c r="W113" s="17"/>
      <c r="X113" s="17"/>
      <c r="Y113" s="17"/>
      <c r="Z113" s="17"/>
      <c r="AA113" s="17"/>
      <c r="AB113" s="17"/>
      <c r="AC113" s="17"/>
      <c r="AD113" s="17"/>
      <c r="AE113" s="17"/>
      <c r="AF113" s="17"/>
      <c r="AG113" s="17"/>
      <c r="AH113" s="17"/>
      <c r="AI113" s="17"/>
      <c r="AJ113" s="17"/>
      <c r="AK113" s="17"/>
      <c r="AL113" s="17"/>
      <c r="AM113" s="17"/>
      <c r="AN113" s="17"/>
      <c r="AO113" s="17"/>
      <c r="AP113" s="17"/>
      <c r="AQ113" s="17"/>
    </row>
    <row r="114" spans="2:43" ht="15.95" hidden="1" customHeight="1" x14ac:dyDescent="0.25">
      <c r="B114" s="754">
        <v>50</v>
      </c>
      <c r="C114" s="17"/>
      <c r="D114" s="17"/>
      <c r="E114" s="17"/>
      <c r="F114" s="17"/>
      <c r="G114" s="17"/>
      <c r="H114" s="17"/>
      <c r="I114" s="17"/>
      <c r="J114" s="17"/>
      <c r="K114" s="17"/>
      <c r="L114" s="17"/>
      <c r="M114" s="17"/>
      <c r="N114" s="17"/>
      <c r="O114" s="17"/>
      <c r="P114" s="17"/>
      <c r="Q114" s="17"/>
      <c r="R114" s="17"/>
      <c r="S114" s="17"/>
      <c r="T114" s="17"/>
      <c r="U114" s="17"/>
      <c r="V114" s="17"/>
      <c r="W114" s="17"/>
      <c r="X114" s="17"/>
      <c r="Y114" s="17"/>
      <c r="Z114" s="17"/>
      <c r="AA114" s="17"/>
      <c r="AB114" s="17"/>
      <c r="AC114" s="17"/>
      <c r="AD114" s="17"/>
      <c r="AE114" s="17"/>
      <c r="AF114" s="17"/>
      <c r="AG114" s="17"/>
      <c r="AH114" s="17"/>
      <c r="AI114" s="17"/>
      <c r="AJ114" s="17"/>
      <c r="AK114" s="17"/>
      <c r="AL114" s="17"/>
      <c r="AM114" s="17"/>
      <c r="AN114" s="17"/>
      <c r="AO114" s="17"/>
      <c r="AP114" s="17"/>
      <c r="AQ114" s="17"/>
    </row>
    <row r="115" spans="2:43" ht="15.95" hidden="1" customHeight="1" x14ac:dyDescent="0.25">
      <c r="B115" s="754"/>
      <c r="C115" s="17"/>
      <c r="D115" s="17"/>
      <c r="E115" s="17"/>
      <c r="F115" s="17"/>
      <c r="G115" s="17"/>
      <c r="H115" s="17"/>
      <c r="I115" s="17"/>
      <c r="J115" s="17"/>
      <c r="K115" s="17"/>
      <c r="L115" s="17"/>
      <c r="M115" s="17"/>
      <c r="N115" s="17"/>
      <c r="O115" s="17"/>
      <c r="P115" s="17"/>
      <c r="Q115" s="17"/>
      <c r="R115" s="17"/>
      <c r="S115" s="17"/>
      <c r="T115" s="17"/>
      <c r="U115" s="17"/>
      <c r="V115" s="17"/>
      <c r="W115" s="17"/>
      <c r="X115" s="17"/>
      <c r="Y115" s="17"/>
      <c r="Z115" s="17"/>
      <c r="AA115" s="17"/>
      <c r="AB115" s="17"/>
      <c r="AC115" s="17"/>
      <c r="AD115" s="17"/>
      <c r="AE115" s="17"/>
      <c r="AF115" s="17"/>
      <c r="AG115" s="17"/>
      <c r="AH115" s="17"/>
      <c r="AI115" s="17"/>
      <c r="AJ115" s="17"/>
      <c r="AK115" s="17"/>
      <c r="AL115" s="17"/>
      <c r="AM115" s="17"/>
      <c r="AN115" s="17"/>
      <c r="AO115" s="17"/>
      <c r="AP115" s="17"/>
      <c r="AQ115" s="17"/>
    </row>
    <row r="116" spans="2:43" ht="15.95" hidden="1" customHeight="1" x14ac:dyDescent="0.25">
      <c r="B116" s="754">
        <v>51</v>
      </c>
      <c r="C116" s="17"/>
      <c r="D116" s="17"/>
      <c r="E116" s="17"/>
      <c r="F116" s="17"/>
      <c r="G116" s="17"/>
      <c r="H116" s="17"/>
      <c r="I116" s="17"/>
      <c r="J116" s="17"/>
      <c r="K116" s="17"/>
      <c r="L116" s="17"/>
      <c r="M116" s="17"/>
      <c r="N116" s="17"/>
      <c r="O116" s="17"/>
      <c r="P116" s="17"/>
      <c r="Q116" s="17"/>
      <c r="R116" s="17"/>
      <c r="S116" s="17"/>
      <c r="T116" s="17"/>
      <c r="U116" s="17"/>
      <c r="V116" s="17"/>
      <c r="W116" s="17"/>
      <c r="X116" s="17"/>
      <c r="Y116" s="17"/>
      <c r="Z116" s="17"/>
      <c r="AA116" s="17"/>
      <c r="AB116" s="17"/>
      <c r="AC116" s="17"/>
      <c r="AD116" s="17"/>
      <c r="AE116" s="17"/>
      <c r="AF116" s="17"/>
      <c r="AG116" s="17"/>
      <c r="AH116" s="17"/>
      <c r="AI116" s="17"/>
      <c r="AJ116" s="17"/>
      <c r="AK116" s="17"/>
      <c r="AL116" s="17"/>
      <c r="AM116" s="17"/>
      <c r="AN116" s="17"/>
      <c r="AO116" s="17"/>
      <c r="AP116" s="17"/>
      <c r="AQ116" s="17"/>
    </row>
    <row r="117" spans="2:43" ht="15.95" hidden="1" customHeight="1" x14ac:dyDescent="0.25">
      <c r="B117" s="754"/>
      <c r="C117" s="17"/>
      <c r="D117" s="17"/>
      <c r="E117" s="17"/>
      <c r="F117" s="17"/>
      <c r="G117" s="17"/>
      <c r="H117" s="17"/>
      <c r="I117" s="17"/>
      <c r="J117" s="17"/>
      <c r="K117" s="17"/>
      <c r="L117" s="17"/>
      <c r="M117" s="17"/>
      <c r="N117" s="17"/>
      <c r="O117" s="17"/>
      <c r="P117" s="17"/>
      <c r="Q117" s="17"/>
      <c r="R117" s="17"/>
      <c r="S117" s="17"/>
      <c r="T117" s="17"/>
      <c r="U117" s="17"/>
      <c r="V117" s="17"/>
      <c r="W117" s="17"/>
      <c r="X117" s="17"/>
      <c r="Y117" s="17"/>
      <c r="Z117" s="17"/>
      <c r="AA117" s="17"/>
      <c r="AB117" s="17"/>
      <c r="AC117" s="17"/>
      <c r="AD117" s="17"/>
      <c r="AE117" s="17"/>
      <c r="AF117" s="17"/>
      <c r="AG117" s="17"/>
      <c r="AH117" s="17"/>
      <c r="AI117" s="17"/>
      <c r="AJ117" s="17"/>
      <c r="AK117" s="17"/>
      <c r="AL117" s="17"/>
      <c r="AM117" s="17"/>
      <c r="AN117" s="17"/>
      <c r="AO117" s="17"/>
      <c r="AP117" s="17"/>
      <c r="AQ117" s="17"/>
    </row>
    <row r="118" spans="2:43" ht="15.95" hidden="1" customHeight="1" x14ac:dyDescent="0.25">
      <c r="B118" s="754">
        <v>52</v>
      </c>
      <c r="C118" s="17"/>
      <c r="D118" s="17"/>
      <c r="E118" s="17"/>
      <c r="F118" s="17"/>
      <c r="G118" s="17"/>
      <c r="H118" s="17"/>
      <c r="I118" s="17"/>
      <c r="J118" s="17"/>
      <c r="K118" s="17"/>
      <c r="L118" s="17"/>
      <c r="M118" s="17"/>
      <c r="N118" s="17"/>
      <c r="O118" s="17"/>
      <c r="P118" s="17"/>
      <c r="Q118" s="17"/>
      <c r="R118" s="17"/>
      <c r="S118" s="17"/>
      <c r="T118" s="17"/>
      <c r="U118" s="17"/>
      <c r="V118" s="17"/>
      <c r="W118" s="17"/>
      <c r="X118" s="17"/>
      <c r="Y118" s="17"/>
      <c r="Z118" s="17"/>
      <c r="AA118" s="17"/>
      <c r="AB118" s="17"/>
      <c r="AC118" s="17"/>
      <c r="AD118" s="17"/>
      <c r="AE118" s="17"/>
      <c r="AF118" s="17"/>
      <c r="AG118" s="17"/>
      <c r="AH118" s="17"/>
      <c r="AI118" s="17"/>
      <c r="AJ118" s="17"/>
      <c r="AK118" s="17"/>
      <c r="AL118" s="17"/>
      <c r="AM118" s="17"/>
      <c r="AN118" s="17"/>
      <c r="AO118" s="17"/>
      <c r="AP118" s="17"/>
      <c r="AQ118" s="17"/>
    </row>
    <row r="119" spans="2:43" ht="15.95" hidden="1" customHeight="1" x14ac:dyDescent="0.25">
      <c r="B119" s="754"/>
      <c r="C119" s="17"/>
      <c r="D119" s="17"/>
      <c r="E119" s="17"/>
      <c r="F119" s="17"/>
      <c r="G119" s="17"/>
      <c r="H119" s="17"/>
      <c r="I119" s="17"/>
      <c r="J119" s="17"/>
      <c r="K119" s="17"/>
      <c r="L119" s="17"/>
      <c r="M119" s="17"/>
      <c r="N119" s="17"/>
      <c r="O119" s="17"/>
      <c r="P119" s="17"/>
      <c r="Q119" s="17"/>
      <c r="R119" s="17"/>
      <c r="S119" s="17"/>
      <c r="T119" s="17"/>
      <c r="U119" s="17"/>
      <c r="V119" s="17"/>
      <c r="W119" s="17"/>
      <c r="X119" s="17"/>
      <c r="Y119" s="17"/>
      <c r="Z119" s="17"/>
      <c r="AA119" s="17"/>
      <c r="AB119" s="17"/>
      <c r="AC119" s="17"/>
      <c r="AD119" s="17"/>
      <c r="AE119" s="17"/>
      <c r="AF119" s="17"/>
      <c r="AG119" s="17"/>
      <c r="AH119" s="17"/>
      <c r="AI119" s="17"/>
      <c r="AJ119" s="17"/>
      <c r="AK119" s="17"/>
      <c r="AL119" s="17"/>
      <c r="AM119" s="17"/>
      <c r="AN119" s="17"/>
      <c r="AO119" s="17"/>
      <c r="AP119" s="17"/>
      <c r="AQ119" s="17"/>
    </row>
    <row r="120" spans="2:43" ht="15.95" hidden="1" customHeight="1" x14ac:dyDescent="0.25">
      <c r="B120" s="754">
        <v>53</v>
      </c>
      <c r="C120" s="17"/>
      <c r="D120" s="17"/>
      <c r="E120" s="17"/>
      <c r="F120" s="17"/>
      <c r="G120" s="17"/>
      <c r="H120" s="17"/>
      <c r="I120" s="17"/>
      <c r="J120" s="17"/>
      <c r="K120" s="17"/>
      <c r="L120" s="17"/>
      <c r="M120" s="17"/>
      <c r="N120" s="17"/>
      <c r="O120" s="17"/>
      <c r="P120" s="17"/>
      <c r="Q120" s="17"/>
      <c r="R120" s="17"/>
      <c r="S120" s="17"/>
      <c r="T120" s="17"/>
      <c r="U120" s="17"/>
      <c r="V120" s="17"/>
      <c r="W120" s="17"/>
      <c r="X120" s="17"/>
      <c r="Y120" s="17"/>
      <c r="Z120" s="17"/>
      <c r="AA120" s="17"/>
      <c r="AB120" s="17"/>
      <c r="AC120" s="17"/>
      <c r="AD120" s="17"/>
      <c r="AE120" s="17"/>
      <c r="AF120" s="17"/>
      <c r="AG120" s="17"/>
      <c r="AH120" s="17"/>
      <c r="AI120" s="17"/>
      <c r="AJ120" s="17"/>
      <c r="AK120" s="17"/>
      <c r="AL120" s="17"/>
      <c r="AM120" s="17"/>
      <c r="AN120" s="17"/>
      <c r="AO120" s="17"/>
      <c r="AP120" s="17"/>
      <c r="AQ120" s="17"/>
    </row>
    <row r="121" spans="2:43" ht="15.95" hidden="1" customHeight="1" x14ac:dyDescent="0.25">
      <c r="B121" s="754"/>
      <c r="C121" s="17"/>
      <c r="D121" s="17"/>
      <c r="E121" s="17"/>
      <c r="F121" s="17"/>
      <c r="G121" s="17"/>
      <c r="H121" s="17"/>
      <c r="I121" s="17"/>
      <c r="J121" s="17"/>
      <c r="K121" s="17"/>
      <c r="L121" s="17"/>
      <c r="M121" s="17"/>
      <c r="N121" s="17"/>
      <c r="O121" s="17"/>
      <c r="P121" s="17"/>
      <c r="Q121" s="17"/>
      <c r="R121" s="17"/>
      <c r="S121" s="17"/>
      <c r="T121" s="17"/>
      <c r="U121" s="17"/>
      <c r="V121" s="17"/>
      <c r="W121" s="17"/>
      <c r="X121" s="17"/>
      <c r="Y121" s="17"/>
      <c r="Z121" s="17"/>
      <c r="AA121" s="17"/>
      <c r="AB121" s="17"/>
      <c r="AC121" s="17"/>
      <c r="AD121" s="17"/>
      <c r="AE121" s="17"/>
      <c r="AF121" s="17"/>
      <c r="AG121" s="17"/>
      <c r="AH121" s="17"/>
      <c r="AI121" s="17"/>
      <c r="AJ121" s="17"/>
      <c r="AK121" s="17"/>
      <c r="AL121" s="17"/>
      <c r="AM121" s="17"/>
      <c r="AN121" s="17"/>
      <c r="AO121" s="17"/>
      <c r="AP121" s="17"/>
      <c r="AQ121" s="17"/>
    </row>
    <row r="122" spans="2:43" ht="15.95" hidden="1" customHeight="1" x14ac:dyDescent="0.25">
      <c r="B122" s="754">
        <v>54</v>
      </c>
      <c r="C122" s="17"/>
      <c r="D122" s="17"/>
      <c r="E122" s="17"/>
      <c r="F122" s="17"/>
      <c r="G122" s="17"/>
      <c r="H122" s="17"/>
      <c r="I122" s="17"/>
      <c r="J122" s="17"/>
      <c r="K122" s="17"/>
      <c r="L122" s="17"/>
      <c r="M122" s="17"/>
      <c r="N122" s="17"/>
      <c r="O122" s="17"/>
      <c r="P122" s="17"/>
      <c r="Q122" s="17"/>
      <c r="R122" s="17"/>
      <c r="S122" s="17"/>
      <c r="T122" s="17"/>
      <c r="U122" s="17"/>
      <c r="V122" s="17"/>
      <c r="W122" s="17"/>
      <c r="X122" s="17"/>
      <c r="Y122" s="17"/>
      <c r="Z122" s="17"/>
      <c r="AA122" s="17"/>
      <c r="AB122" s="17"/>
      <c r="AC122" s="17"/>
      <c r="AD122" s="17"/>
      <c r="AE122" s="17"/>
      <c r="AF122" s="17"/>
      <c r="AG122" s="17"/>
      <c r="AH122" s="17"/>
      <c r="AI122" s="17"/>
      <c r="AJ122" s="17"/>
      <c r="AK122" s="17"/>
      <c r="AL122" s="17"/>
      <c r="AM122" s="17"/>
      <c r="AN122" s="17"/>
      <c r="AO122" s="17"/>
      <c r="AP122" s="17"/>
      <c r="AQ122" s="17"/>
    </row>
    <row r="123" spans="2:43" ht="15.95" hidden="1" customHeight="1" x14ac:dyDescent="0.25">
      <c r="B123" s="754"/>
      <c r="C123" s="17"/>
      <c r="D123" s="17"/>
      <c r="E123" s="17"/>
      <c r="F123" s="17"/>
      <c r="G123" s="17"/>
      <c r="H123" s="17"/>
      <c r="I123" s="17"/>
      <c r="J123" s="17"/>
      <c r="K123" s="17"/>
      <c r="L123" s="17"/>
      <c r="M123" s="17"/>
      <c r="N123" s="17"/>
      <c r="O123" s="17"/>
      <c r="P123" s="17"/>
      <c r="Q123" s="17"/>
      <c r="R123" s="17"/>
      <c r="S123" s="17"/>
      <c r="T123" s="17"/>
      <c r="U123" s="17"/>
      <c r="V123" s="17"/>
      <c r="W123" s="17"/>
      <c r="X123" s="17"/>
      <c r="Y123" s="17"/>
      <c r="Z123" s="17"/>
      <c r="AA123" s="17"/>
      <c r="AB123" s="17"/>
      <c r="AC123" s="17"/>
      <c r="AD123" s="17"/>
      <c r="AE123" s="17"/>
      <c r="AF123" s="17"/>
      <c r="AG123" s="17"/>
      <c r="AH123" s="17"/>
      <c r="AI123" s="17"/>
      <c r="AJ123" s="17"/>
      <c r="AK123" s="17"/>
      <c r="AL123" s="17"/>
      <c r="AM123" s="17"/>
      <c r="AN123" s="17"/>
      <c r="AO123" s="17"/>
      <c r="AP123" s="17"/>
      <c r="AQ123" s="17"/>
    </row>
    <row r="124" spans="2:43" ht="15.95" hidden="1" customHeight="1" x14ac:dyDescent="0.25">
      <c r="B124" s="754">
        <v>55</v>
      </c>
      <c r="C124" s="17"/>
      <c r="D124" s="17"/>
      <c r="E124" s="17"/>
      <c r="F124" s="17"/>
      <c r="G124" s="17"/>
      <c r="H124" s="17"/>
      <c r="I124" s="17"/>
      <c r="J124" s="17"/>
      <c r="K124" s="17"/>
      <c r="L124" s="17"/>
      <c r="M124" s="17"/>
      <c r="N124" s="17"/>
      <c r="O124" s="17"/>
      <c r="P124" s="17"/>
      <c r="Q124" s="17"/>
      <c r="R124" s="17"/>
      <c r="S124" s="17"/>
      <c r="T124" s="17"/>
      <c r="U124" s="17"/>
      <c r="V124" s="17"/>
      <c r="W124" s="17"/>
      <c r="X124" s="17"/>
      <c r="Y124" s="17"/>
      <c r="Z124" s="17"/>
      <c r="AA124" s="17"/>
      <c r="AB124" s="17"/>
      <c r="AC124" s="17"/>
      <c r="AD124" s="17"/>
      <c r="AE124" s="17"/>
      <c r="AF124" s="17"/>
      <c r="AG124" s="17"/>
      <c r="AH124" s="17"/>
      <c r="AI124" s="17"/>
      <c r="AJ124" s="17"/>
      <c r="AK124" s="17"/>
      <c r="AL124" s="17"/>
      <c r="AM124" s="17"/>
      <c r="AN124" s="17"/>
      <c r="AO124" s="17"/>
      <c r="AP124" s="17"/>
      <c r="AQ124" s="17"/>
    </row>
    <row r="125" spans="2:43" ht="15.95" hidden="1" customHeight="1" x14ac:dyDescent="0.25">
      <c r="B125" s="754"/>
      <c r="C125" s="17"/>
      <c r="D125" s="17"/>
      <c r="E125" s="17"/>
      <c r="F125" s="17"/>
      <c r="G125" s="17"/>
      <c r="H125" s="17"/>
      <c r="I125" s="17"/>
      <c r="J125" s="17"/>
      <c r="K125" s="17"/>
      <c r="L125" s="17"/>
      <c r="M125" s="17"/>
      <c r="N125" s="17"/>
      <c r="O125" s="17"/>
      <c r="P125" s="17"/>
      <c r="Q125" s="17"/>
      <c r="R125" s="17"/>
      <c r="S125" s="17"/>
      <c r="T125" s="17"/>
      <c r="U125" s="17"/>
      <c r="V125" s="17"/>
      <c r="W125" s="17"/>
      <c r="X125" s="17"/>
      <c r="Y125" s="17"/>
      <c r="Z125" s="17"/>
      <c r="AA125" s="17"/>
      <c r="AB125" s="17"/>
      <c r="AC125" s="17"/>
      <c r="AD125" s="17"/>
      <c r="AE125" s="17"/>
      <c r="AF125" s="17"/>
      <c r="AG125" s="17"/>
      <c r="AH125" s="17"/>
      <c r="AI125" s="17"/>
      <c r="AJ125" s="17"/>
      <c r="AK125" s="17"/>
      <c r="AL125" s="17"/>
      <c r="AM125" s="17"/>
      <c r="AN125" s="17"/>
      <c r="AO125" s="17"/>
      <c r="AP125" s="17"/>
      <c r="AQ125" s="17"/>
    </row>
    <row r="126" spans="2:43" ht="15.95" hidden="1" customHeight="1" x14ac:dyDescent="0.25">
      <c r="B126" s="754">
        <v>56</v>
      </c>
      <c r="C126" s="17"/>
      <c r="D126" s="17"/>
      <c r="E126" s="17"/>
      <c r="F126" s="17"/>
      <c r="G126" s="17"/>
      <c r="H126" s="17"/>
      <c r="I126" s="17"/>
      <c r="J126" s="17"/>
      <c r="K126" s="17"/>
      <c r="L126" s="17"/>
      <c r="M126" s="17"/>
      <c r="N126" s="17"/>
      <c r="O126" s="17"/>
      <c r="P126" s="17"/>
      <c r="Q126" s="17"/>
      <c r="R126" s="17"/>
      <c r="S126" s="17"/>
      <c r="T126" s="17"/>
      <c r="U126" s="17"/>
      <c r="V126" s="17"/>
      <c r="W126" s="17"/>
      <c r="X126" s="17"/>
      <c r="Y126" s="17"/>
      <c r="Z126" s="17"/>
      <c r="AA126" s="17"/>
      <c r="AB126" s="17"/>
      <c r="AC126" s="17"/>
      <c r="AD126" s="17"/>
      <c r="AE126" s="17"/>
      <c r="AF126" s="17"/>
      <c r="AG126" s="17"/>
      <c r="AH126" s="17"/>
      <c r="AI126" s="17"/>
      <c r="AJ126" s="17"/>
      <c r="AK126" s="17"/>
      <c r="AL126" s="17"/>
      <c r="AM126" s="17"/>
      <c r="AN126" s="17"/>
      <c r="AO126" s="17"/>
      <c r="AP126" s="17"/>
      <c r="AQ126" s="17"/>
    </row>
    <row r="127" spans="2:43" ht="15.95" hidden="1" customHeight="1" x14ac:dyDescent="0.25">
      <c r="B127" s="754"/>
      <c r="C127" s="17"/>
      <c r="D127" s="17"/>
      <c r="E127" s="17"/>
      <c r="F127" s="17"/>
      <c r="G127" s="17"/>
      <c r="H127" s="17"/>
      <c r="I127" s="17"/>
      <c r="J127" s="17"/>
      <c r="K127" s="17"/>
      <c r="L127" s="17"/>
      <c r="M127" s="17"/>
      <c r="N127" s="17"/>
      <c r="O127" s="17"/>
      <c r="P127" s="17"/>
      <c r="Q127" s="17"/>
      <c r="R127" s="17"/>
      <c r="S127" s="17"/>
      <c r="T127" s="17"/>
      <c r="U127" s="17"/>
      <c r="V127" s="17"/>
      <c r="W127" s="17"/>
      <c r="X127" s="17"/>
      <c r="Y127" s="17"/>
      <c r="Z127" s="17"/>
      <c r="AA127" s="17"/>
      <c r="AB127" s="17"/>
      <c r="AC127" s="17"/>
      <c r="AD127" s="17"/>
      <c r="AE127" s="17"/>
      <c r="AF127" s="17"/>
      <c r="AG127" s="17"/>
      <c r="AH127" s="17"/>
      <c r="AI127" s="17"/>
      <c r="AJ127" s="17"/>
      <c r="AK127" s="17"/>
      <c r="AL127" s="17"/>
      <c r="AM127" s="17"/>
      <c r="AN127" s="17"/>
      <c r="AO127" s="17"/>
      <c r="AP127" s="17"/>
      <c r="AQ127" s="17"/>
    </row>
    <row r="128" spans="2:43" ht="15.95" hidden="1" customHeight="1" x14ac:dyDescent="0.25">
      <c r="B128" s="754">
        <v>57</v>
      </c>
      <c r="C128" s="17"/>
      <c r="D128" s="17"/>
      <c r="E128" s="17"/>
      <c r="F128" s="17"/>
      <c r="G128" s="17"/>
      <c r="H128" s="17"/>
      <c r="I128" s="17"/>
      <c r="J128" s="17"/>
      <c r="K128" s="17"/>
      <c r="L128" s="17"/>
      <c r="M128" s="17"/>
      <c r="N128" s="17"/>
      <c r="O128" s="17"/>
      <c r="P128" s="17"/>
      <c r="Q128" s="17"/>
      <c r="R128" s="17"/>
      <c r="S128" s="17"/>
      <c r="T128" s="17"/>
      <c r="U128" s="17"/>
      <c r="V128" s="17"/>
      <c r="W128" s="17"/>
      <c r="X128" s="17"/>
      <c r="Y128" s="17"/>
      <c r="Z128" s="17"/>
      <c r="AA128" s="17"/>
      <c r="AB128" s="17"/>
      <c r="AC128" s="17"/>
      <c r="AD128" s="17"/>
      <c r="AE128" s="17"/>
      <c r="AF128" s="17"/>
      <c r="AG128" s="17"/>
      <c r="AH128" s="17"/>
      <c r="AI128" s="17"/>
      <c r="AJ128" s="17"/>
      <c r="AK128" s="17"/>
      <c r="AL128" s="17"/>
      <c r="AM128" s="17"/>
      <c r="AN128" s="17"/>
      <c r="AO128" s="17"/>
      <c r="AP128" s="17"/>
      <c r="AQ128" s="17"/>
    </row>
    <row r="129" spans="2:43" ht="15.95" hidden="1" customHeight="1" x14ac:dyDescent="0.25">
      <c r="B129" s="754"/>
      <c r="C129" s="17"/>
      <c r="D129" s="17"/>
      <c r="E129" s="17"/>
      <c r="F129" s="17"/>
      <c r="G129" s="17"/>
      <c r="H129" s="17"/>
      <c r="I129" s="17"/>
      <c r="J129" s="17"/>
      <c r="K129" s="17"/>
      <c r="L129" s="17"/>
      <c r="M129" s="17"/>
      <c r="N129" s="17"/>
      <c r="O129" s="17"/>
      <c r="P129" s="17"/>
      <c r="Q129" s="17"/>
      <c r="R129" s="17"/>
      <c r="S129" s="17"/>
      <c r="T129" s="17"/>
      <c r="U129" s="17"/>
      <c r="V129" s="17"/>
      <c r="W129" s="17"/>
      <c r="X129" s="17"/>
      <c r="Y129" s="17"/>
      <c r="Z129" s="17"/>
      <c r="AA129" s="17"/>
      <c r="AB129" s="17"/>
      <c r="AC129" s="17"/>
      <c r="AD129" s="17"/>
      <c r="AE129" s="17"/>
      <c r="AF129" s="17"/>
      <c r="AG129" s="17"/>
      <c r="AH129" s="17"/>
      <c r="AI129" s="17"/>
      <c r="AJ129" s="17"/>
      <c r="AK129" s="17"/>
      <c r="AL129" s="17"/>
      <c r="AM129" s="17"/>
      <c r="AN129" s="17"/>
      <c r="AO129" s="17"/>
      <c r="AP129" s="17"/>
      <c r="AQ129" s="17"/>
    </row>
    <row r="130" spans="2:43" ht="15.95" hidden="1" customHeight="1" x14ac:dyDescent="0.25">
      <c r="B130" s="754">
        <v>58</v>
      </c>
      <c r="C130" s="17"/>
      <c r="D130" s="17"/>
      <c r="E130" s="17"/>
      <c r="F130" s="17"/>
      <c r="G130" s="17"/>
      <c r="H130" s="17"/>
      <c r="I130" s="17"/>
      <c r="J130" s="17"/>
      <c r="K130" s="17"/>
      <c r="L130" s="17"/>
      <c r="M130" s="17"/>
      <c r="N130" s="17"/>
      <c r="O130" s="17"/>
      <c r="P130" s="17"/>
      <c r="Q130" s="17"/>
      <c r="R130" s="17"/>
      <c r="S130" s="17"/>
      <c r="T130" s="17"/>
      <c r="U130" s="17"/>
      <c r="V130" s="17"/>
      <c r="W130" s="17"/>
      <c r="X130" s="17"/>
      <c r="Y130" s="17"/>
      <c r="Z130" s="17"/>
      <c r="AA130" s="17"/>
      <c r="AB130" s="17"/>
      <c r="AC130" s="17"/>
      <c r="AD130" s="17"/>
      <c r="AE130" s="17"/>
      <c r="AF130" s="17"/>
      <c r="AG130" s="17"/>
      <c r="AH130" s="17"/>
      <c r="AI130" s="17"/>
      <c r="AJ130" s="17"/>
      <c r="AK130" s="17"/>
      <c r="AL130" s="17"/>
      <c r="AM130" s="17"/>
      <c r="AN130" s="17"/>
      <c r="AO130" s="17"/>
      <c r="AP130" s="17"/>
      <c r="AQ130" s="17"/>
    </row>
    <row r="131" spans="2:43" ht="15.95" hidden="1" customHeight="1" x14ac:dyDescent="0.25">
      <c r="B131" s="754"/>
      <c r="C131" s="17"/>
      <c r="D131" s="17"/>
      <c r="E131" s="17"/>
      <c r="F131" s="17"/>
      <c r="G131" s="17"/>
      <c r="H131" s="17"/>
      <c r="I131" s="17"/>
      <c r="J131" s="17"/>
      <c r="K131" s="17"/>
      <c r="L131" s="17"/>
      <c r="M131" s="17"/>
      <c r="N131" s="17"/>
      <c r="O131" s="17"/>
      <c r="P131" s="17"/>
      <c r="Q131" s="17"/>
      <c r="R131" s="17"/>
      <c r="S131" s="17"/>
      <c r="T131" s="17"/>
      <c r="U131" s="17"/>
      <c r="V131" s="17"/>
      <c r="W131" s="17"/>
      <c r="X131" s="17"/>
      <c r="Y131" s="17"/>
      <c r="Z131" s="17"/>
      <c r="AA131" s="17"/>
      <c r="AB131" s="17"/>
      <c r="AC131" s="17"/>
      <c r="AD131" s="17"/>
      <c r="AE131" s="17"/>
      <c r="AF131" s="17"/>
      <c r="AG131" s="17"/>
      <c r="AH131" s="17"/>
      <c r="AI131" s="17"/>
      <c r="AJ131" s="17"/>
      <c r="AK131" s="17"/>
      <c r="AL131" s="17"/>
      <c r="AM131" s="17"/>
      <c r="AN131" s="17"/>
      <c r="AO131" s="17"/>
      <c r="AP131" s="17"/>
      <c r="AQ131" s="17"/>
    </row>
    <row r="132" spans="2:43" ht="15.95" hidden="1" customHeight="1" x14ac:dyDescent="0.25">
      <c r="B132" s="754">
        <v>59</v>
      </c>
      <c r="C132" s="17"/>
      <c r="D132" s="17"/>
      <c r="E132" s="17"/>
      <c r="F132" s="17"/>
      <c r="G132" s="17"/>
      <c r="H132" s="17"/>
      <c r="I132" s="17"/>
      <c r="J132" s="17"/>
      <c r="K132" s="17"/>
      <c r="L132" s="17"/>
      <c r="M132" s="17"/>
      <c r="N132" s="17"/>
      <c r="O132" s="17"/>
      <c r="P132" s="17"/>
      <c r="Q132" s="17"/>
      <c r="R132" s="17"/>
      <c r="S132" s="17"/>
      <c r="T132" s="17"/>
      <c r="U132" s="17"/>
      <c r="V132" s="17"/>
      <c r="W132" s="17"/>
      <c r="X132" s="17"/>
      <c r="Y132" s="17"/>
      <c r="Z132" s="17"/>
      <c r="AA132" s="17"/>
      <c r="AB132" s="17"/>
      <c r="AC132" s="17"/>
      <c r="AD132" s="17"/>
      <c r="AE132" s="17"/>
      <c r="AF132" s="17"/>
      <c r="AG132" s="17"/>
      <c r="AH132" s="17"/>
      <c r="AI132" s="17"/>
      <c r="AJ132" s="17"/>
      <c r="AK132" s="17"/>
      <c r="AL132" s="17"/>
      <c r="AM132" s="17"/>
      <c r="AN132" s="17"/>
      <c r="AO132" s="17"/>
      <c r="AP132" s="17"/>
      <c r="AQ132" s="17"/>
    </row>
    <row r="133" spans="2:43" ht="15.95" hidden="1" customHeight="1" x14ac:dyDescent="0.25">
      <c r="B133" s="754"/>
      <c r="C133" s="17"/>
      <c r="D133" s="17"/>
      <c r="E133" s="17"/>
      <c r="F133" s="17"/>
      <c r="G133" s="17"/>
      <c r="H133" s="17"/>
      <c r="I133" s="17"/>
      <c r="J133" s="17"/>
      <c r="K133" s="17"/>
      <c r="L133" s="17"/>
      <c r="M133" s="17"/>
      <c r="N133" s="17"/>
      <c r="O133" s="17"/>
      <c r="P133" s="17"/>
      <c r="Q133" s="17"/>
      <c r="R133" s="17"/>
      <c r="S133" s="17"/>
      <c r="T133" s="17"/>
      <c r="U133" s="17"/>
      <c r="V133" s="17"/>
      <c r="W133" s="17"/>
      <c r="X133" s="17"/>
      <c r="Y133" s="17"/>
      <c r="Z133" s="17"/>
      <c r="AA133" s="17"/>
      <c r="AB133" s="17"/>
      <c r="AC133" s="17"/>
      <c r="AD133" s="17"/>
      <c r="AE133" s="17"/>
      <c r="AF133" s="17"/>
      <c r="AG133" s="17"/>
      <c r="AH133" s="17"/>
      <c r="AI133" s="17"/>
      <c r="AJ133" s="17"/>
      <c r="AK133" s="17"/>
      <c r="AL133" s="17"/>
      <c r="AM133" s="17"/>
      <c r="AN133" s="17"/>
      <c r="AO133" s="17"/>
      <c r="AP133" s="17"/>
      <c r="AQ133" s="17"/>
    </row>
    <row r="134" spans="2:43" ht="15.95" hidden="1" customHeight="1" x14ac:dyDescent="0.25">
      <c r="B134" s="754">
        <v>60</v>
      </c>
      <c r="C134" s="17"/>
      <c r="D134" s="17"/>
      <c r="E134" s="17"/>
      <c r="F134" s="17"/>
      <c r="G134" s="17"/>
      <c r="H134" s="17"/>
      <c r="I134" s="17"/>
      <c r="J134" s="17"/>
      <c r="K134" s="17"/>
      <c r="L134" s="17"/>
      <c r="M134" s="17"/>
      <c r="N134" s="17"/>
      <c r="O134" s="17"/>
      <c r="P134" s="17"/>
      <c r="Q134" s="17"/>
      <c r="R134" s="17"/>
      <c r="S134" s="17"/>
      <c r="T134" s="17"/>
      <c r="U134" s="17"/>
      <c r="V134" s="17"/>
      <c r="W134" s="17"/>
      <c r="X134" s="17"/>
      <c r="Y134" s="17"/>
      <c r="Z134" s="17"/>
      <c r="AA134" s="17"/>
      <c r="AB134" s="17"/>
      <c r="AC134" s="17"/>
      <c r="AD134" s="17"/>
      <c r="AE134" s="17"/>
      <c r="AF134" s="17"/>
      <c r="AG134" s="17"/>
      <c r="AH134" s="17"/>
      <c r="AI134" s="17"/>
      <c r="AJ134" s="17"/>
      <c r="AK134" s="17"/>
      <c r="AL134" s="17"/>
      <c r="AM134" s="17"/>
      <c r="AN134" s="17"/>
      <c r="AO134" s="17"/>
      <c r="AP134" s="17"/>
      <c r="AQ134" s="17"/>
    </row>
    <row r="135" spans="2:43" ht="15.95" hidden="1" customHeight="1" x14ac:dyDescent="0.25">
      <c r="B135" s="754"/>
      <c r="C135" s="17"/>
      <c r="D135" s="17"/>
      <c r="E135" s="17"/>
      <c r="F135" s="17"/>
      <c r="G135" s="17"/>
      <c r="H135" s="17"/>
      <c r="I135" s="17"/>
      <c r="J135" s="17"/>
      <c r="K135" s="17"/>
      <c r="L135" s="17"/>
      <c r="M135" s="17"/>
      <c r="N135" s="17"/>
      <c r="O135" s="17"/>
      <c r="P135" s="17"/>
      <c r="Q135" s="17"/>
      <c r="R135" s="17"/>
      <c r="S135" s="17"/>
      <c r="T135" s="17"/>
      <c r="U135" s="17"/>
      <c r="V135" s="17"/>
      <c r="W135" s="17"/>
      <c r="X135" s="17"/>
      <c r="Y135" s="17"/>
      <c r="Z135" s="17"/>
      <c r="AA135" s="17"/>
      <c r="AB135" s="17"/>
      <c r="AC135" s="17"/>
      <c r="AD135" s="17"/>
      <c r="AE135" s="17"/>
      <c r="AF135" s="17"/>
      <c r="AG135" s="17"/>
      <c r="AH135" s="17"/>
      <c r="AI135" s="17"/>
      <c r="AJ135" s="17"/>
      <c r="AK135" s="17"/>
      <c r="AL135" s="17"/>
      <c r="AM135" s="17"/>
      <c r="AN135" s="17"/>
      <c r="AO135" s="17"/>
      <c r="AP135" s="17"/>
      <c r="AQ135" s="17"/>
    </row>
    <row r="136" spans="2:43" ht="15.95" hidden="1" customHeight="1" x14ac:dyDescent="0.25">
      <c r="B136" s="754">
        <v>61</v>
      </c>
      <c r="C136" s="17"/>
      <c r="D136" s="17"/>
      <c r="E136" s="17"/>
      <c r="F136" s="17"/>
      <c r="G136" s="17"/>
      <c r="H136" s="17"/>
      <c r="I136" s="17"/>
      <c r="J136" s="17"/>
      <c r="K136" s="17"/>
      <c r="L136" s="17"/>
      <c r="M136" s="17"/>
      <c r="N136" s="17"/>
      <c r="O136" s="17"/>
      <c r="P136" s="17"/>
      <c r="Q136" s="17"/>
      <c r="R136" s="17"/>
      <c r="S136" s="17"/>
      <c r="T136" s="17"/>
      <c r="U136" s="17"/>
      <c r="V136" s="17"/>
      <c r="W136" s="17"/>
      <c r="X136" s="17"/>
      <c r="Y136" s="17"/>
      <c r="Z136" s="17"/>
      <c r="AA136" s="17"/>
      <c r="AB136" s="17"/>
      <c r="AC136" s="17"/>
      <c r="AD136" s="17"/>
      <c r="AE136" s="17"/>
      <c r="AF136" s="17"/>
      <c r="AG136" s="17"/>
      <c r="AH136" s="17"/>
      <c r="AI136" s="17"/>
      <c r="AJ136" s="17"/>
      <c r="AK136" s="17"/>
      <c r="AL136" s="17"/>
      <c r="AM136" s="17"/>
      <c r="AN136" s="17"/>
      <c r="AO136" s="17"/>
      <c r="AP136" s="17"/>
      <c r="AQ136" s="17"/>
    </row>
    <row r="137" spans="2:43" ht="15.95" hidden="1" customHeight="1" x14ac:dyDescent="0.25">
      <c r="B137" s="754"/>
      <c r="C137" s="17"/>
      <c r="D137" s="17"/>
      <c r="E137" s="17"/>
      <c r="F137" s="17"/>
      <c r="G137" s="17"/>
      <c r="H137" s="17"/>
      <c r="I137" s="17"/>
      <c r="J137" s="17"/>
      <c r="K137" s="17"/>
      <c r="L137" s="17"/>
      <c r="M137" s="17"/>
      <c r="N137" s="17"/>
      <c r="O137" s="17"/>
      <c r="P137" s="17"/>
      <c r="Q137" s="17"/>
      <c r="R137" s="17"/>
      <c r="S137" s="17"/>
      <c r="T137" s="17"/>
      <c r="U137" s="17"/>
      <c r="V137" s="17"/>
      <c r="W137" s="17"/>
      <c r="X137" s="17"/>
      <c r="Y137" s="17"/>
      <c r="Z137" s="17"/>
      <c r="AA137" s="17"/>
      <c r="AB137" s="17"/>
      <c r="AC137" s="17"/>
      <c r="AD137" s="17"/>
      <c r="AE137" s="17"/>
      <c r="AF137" s="17"/>
      <c r="AG137" s="17"/>
      <c r="AH137" s="17"/>
      <c r="AI137" s="17"/>
      <c r="AJ137" s="17"/>
      <c r="AK137" s="17"/>
      <c r="AL137" s="17"/>
      <c r="AM137" s="17"/>
      <c r="AN137" s="17"/>
      <c r="AO137" s="17"/>
      <c r="AP137" s="17"/>
      <c r="AQ137" s="17"/>
    </row>
    <row r="138" spans="2:43" ht="15.95" hidden="1" customHeight="1" x14ac:dyDescent="0.25">
      <c r="B138" s="754">
        <v>62</v>
      </c>
      <c r="C138" s="17"/>
      <c r="D138" s="17"/>
      <c r="E138" s="17"/>
      <c r="F138" s="17"/>
      <c r="G138" s="17"/>
      <c r="H138" s="17"/>
      <c r="I138" s="17"/>
      <c r="J138" s="17"/>
      <c r="K138" s="17"/>
      <c r="L138" s="17"/>
      <c r="M138" s="17"/>
      <c r="N138" s="17"/>
      <c r="O138" s="17"/>
      <c r="P138" s="17"/>
      <c r="Q138" s="17"/>
      <c r="R138" s="17"/>
      <c r="S138" s="17"/>
      <c r="T138" s="17"/>
      <c r="U138" s="17"/>
      <c r="V138" s="17"/>
      <c r="W138" s="17"/>
      <c r="X138" s="17"/>
      <c r="Y138" s="17"/>
      <c r="Z138" s="17"/>
      <c r="AA138" s="17"/>
      <c r="AB138" s="17"/>
      <c r="AC138" s="17"/>
      <c r="AD138" s="17"/>
      <c r="AE138" s="17"/>
      <c r="AF138" s="17"/>
      <c r="AG138" s="17"/>
      <c r="AH138" s="17"/>
      <c r="AI138" s="17"/>
      <c r="AJ138" s="17"/>
      <c r="AK138" s="17"/>
      <c r="AL138" s="17"/>
      <c r="AM138" s="17"/>
      <c r="AN138" s="17"/>
      <c r="AO138" s="17"/>
      <c r="AP138" s="17"/>
      <c r="AQ138" s="17"/>
    </row>
    <row r="139" spans="2:43" ht="15.95" hidden="1" customHeight="1" x14ac:dyDescent="0.25">
      <c r="B139" s="754"/>
      <c r="C139" s="17"/>
      <c r="D139" s="17"/>
      <c r="E139" s="17"/>
      <c r="F139" s="17"/>
      <c r="G139" s="17"/>
      <c r="H139" s="17"/>
      <c r="I139" s="17"/>
      <c r="J139" s="17"/>
      <c r="K139" s="17"/>
      <c r="L139" s="17"/>
      <c r="M139" s="17"/>
      <c r="N139" s="17"/>
      <c r="O139" s="17"/>
      <c r="P139" s="17"/>
      <c r="Q139" s="17"/>
      <c r="R139" s="17"/>
      <c r="S139" s="17"/>
      <c r="T139" s="17"/>
      <c r="U139" s="17"/>
      <c r="V139" s="17"/>
      <c r="W139" s="17"/>
      <c r="X139" s="17"/>
      <c r="Y139" s="17"/>
      <c r="Z139" s="17"/>
      <c r="AA139" s="17"/>
      <c r="AB139" s="17"/>
      <c r="AC139" s="17"/>
      <c r="AD139" s="17"/>
      <c r="AE139" s="17"/>
      <c r="AF139" s="17"/>
      <c r="AG139" s="17"/>
      <c r="AH139" s="17"/>
      <c r="AI139" s="17"/>
      <c r="AJ139" s="17"/>
      <c r="AK139" s="17"/>
      <c r="AL139" s="17"/>
      <c r="AM139" s="17"/>
      <c r="AN139" s="17"/>
      <c r="AO139" s="17"/>
      <c r="AP139" s="17"/>
      <c r="AQ139" s="17"/>
    </row>
    <row r="140" spans="2:43" ht="15.95" hidden="1" customHeight="1" x14ac:dyDescent="0.25">
      <c r="B140" s="754">
        <v>63</v>
      </c>
      <c r="C140" s="17"/>
      <c r="D140" s="17"/>
      <c r="E140" s="17"/>
      <c r="F140" s="17"/>
      <c r="G140" s="17"/>
      <c r="H140" s="17"/>
      <c r="I140" s="17"/>
      <c r="J140" s="17"/>
      <c r="K140" s="17"/>
      <c r="L140" s="17"/>
      <c r="M140" s="17"/>
      <c r="N140" s="17"/>
      <c r="O140" s="17"/>
      <c r="P140" s="17"/>
      <c r="Q140" s="17"/>
      <c r="R140" s="17"/>
      <c r="S140" s="17"/>
      <c r="T140" s="17"/>
      <c r="U140" s="17"/>
      <c r="V140" s="17"/>
      <c r="W140" s="17"/>
      <c r="X140" s="17"/>
      <c r="Y140" s="17"/>
      <c r="Z140" s="17"/>
      <c r="AA140" s="17"/>
      <c r="AB140" s="17"/>
      <c r="AC140" s="17"/>
      <c r="AD140" s="17"/>
      <c r="AE140" s="17"/>
      <c r="AF140" s="17"/>
      <c r="AG140" s="17"/>
      <c r="AH140" s="17"/>
      <c r="AI140" s="17"/>
      <c r="AJ140" s="17"/>
      <c r="AK140" s="17"/>
      <c r="AL140" s="17"/>
      <c r="AM140" s="17"/>
      <c r="AN140" s="17"/>
      <c r="AO140" s="17"/>
      <c r="AP140" s="17"/>
      <c r="AQ140" s="17"/>
    </row>
    <row r="141" spans="2:43" ht="15.95" hidden="1" customHeight="1" x14ac:dyDescent="0.25">
      <c r="B141" s="754"/>
      <c r="C141" s="17"/>
      <c r="D141" s="17"/>
      <c r="E141" s="17"/>
      <c r="F141" s="17"/>
      <c r="G141" s="17"/>
      <c r="H141" s="17"/>
      <c r="I141" s="17"/>
      <c r="J141" s="17"/>
      <c r="K141" s="17"/>
      <c r="L141" s="17"/>
      <c r="M141" s="17"/>
      <c r="N141" s="17"/>
      <c r="O141" s="17"/>
      <c r="P141" s="17"/>
      <c r="Q141" s="17"/>
      <c r="R141" s="17"/>
      <c r="S141" s="17"/>
      <c r="T141" s="17"/>
      <c r="U141" s="17"/>
      <c r="V141" s="17"/>
      <c r="W141" s="17"/>
      <c r="X141" s="17"/>
      <c r="Y141" s="17"/>
      <c r="Z141" s="17"/>
      <c r="AA141" s="17"/>
      <c r="AB141" s="17"/>
      <c r="AC141" s="17"/>
      <c r="AD141" s="17"/>
      <c r="AE141" s="17"/>
      <c r="AF141" s="17"/>
      <c r="AG141" s="17"/>
      <c r="AH141" s="17"/>
      <c r="AI141" s="17"/>
      <c r="AJ141" s="17"/>
      <c r="AK141" s="17"/>
      <c r="AL141" s="17"/>
      <c r="AM141" s="17"/>
      <c r="AN141" s="17"/>
      <c r="AO141" s="17"/>
      <c r="AP141" s="17"/>
      <c r="AQ141" s="17"/>
    </row>
    <row r="142" spans="2:43" ht="15.95" hidden="1" customHeight="1" x14ac:dyDescent="0.25">
      <c r="B142" s="754">
        <v>64</v>
      </c>
      <c r="C142" s="17"/>
      <c r="D142" s="17"/>
      <c r="E142" s="17"/>
      <c r="F142" s="17"/>
      <c r="G142" s="17"/>
      <c r="H142" s="17"/>
      <c r="I142" s="17"/>
      <c r="J142" s="17"/>
      <c r="K142" s="17"/>
      <c r="L142" s="17"/>
      <c r="M142" s="17"/>
      <c r="N142" s="17"/>
      <c r="O142" s="17"/>
      <c r="P142" s="17"/>
      <c r="Q142" s="17"/>
      <c r="R142" s="17"/>
      <c r="S142" s="17"/>
      <c r="T142" s="17"/>
      <c r="U142" s="17"/>
      <c r="V142" s="17"/>
      <c r="W142" s="17"/>
      <c r="X142" s="17"/>
      <c r="Y142" s="17"/>
      <c r="Z142" s="17"/>
      <c r="AA142" s="17"/>
      <c r="AB142" s="17"/>
      <c r="AC142" s="17"/>
      <c r="AD142" s="17"/>
      <c r="AE142" s="17"/>
      <c r="AF142" s="17"/>
      <c r="AG142" s="17"/>
      <c r="AH142" s="17"/>
      <c r="AI142" s="17"/>
      <c r="AJ142" s="17"/>
      <c r="AK142" s="17"/>
      <c r="AL142" s="17"/>
      <c r="AM142" s="17"/>
      <c r="AN142" s="17"/>
      <c r="AO142" s="17"/>
      <c r="AP142" s="17"/>
      <c r="AQ142" s="17"/>
    </row>
    <row r="143" spans="2:43" ht="15.95" hidden="1" customHeight="1" x14ac:dyDescent="0.25">
      <c r="B143" s="754"/>
      <c r="C143" s="17"/>
      <c r="D143" s="17"/>
      <c r="E143" s="17"/>
      <c r="F143" s="17"/>
      <c r="G143" s="17"/>
      <c r="H143" s="17"/>
      <c r="I143" s="17"/>
      <c r="J143" s="17"/>
      <c r="K143" s="17"/>
      <c r="L143" s="17"/>
      <c r="M143" s="17"/>
      <c r="N143" s="17"/>
      <c r="O143" s="17"/>
      <c r="P143" s="17"/>
      <c r="Q143" s="17"/>
      <c r="R143" s="17"/>
      <c r="S143" s="17"/>
      <c r="T143" s="17"/>
      <c r="U143" s="17"/>
      <c r="V143" s="17"/>
      <c r="W143" s="17"/>
      <c r="X143" s="17"/>
      <c r="Y143" s="17"/>
      <c r="Z143" s="17"/>
      <c r="AA143" s="17"/>
      <c r="AB143" s="17"/>
      <c r="AC143" s="17"/>
      <c r="AD143" s="17"/>
      <c r="AE143" s="17"/>
      <c r="AF143" s="17"/>
      <c r="AG143" s="17"/>
      <c r="AH143" s="17"/>
      <c r="AI143" s="17"/>
      <c r="AJ143" s="17"/>
      <c r="AK143" s="17"/>
      <c r="AL143" s="17"/>
      <c r="AM143" s="17"/>
      <c r="AN143" s="17"/>
      <c r="AO143" s="17"/>
      <c r="AP143" s="17"/>
      <c r="AQ143" s="17"/>
    </row>
    <row r="144" spans="2:43" ht="15.95" hidden="1" customHeight="1" x14ac:dyDescent="0.25">
      <c r="B144" s="754">
        <v>65</v>
      </c>
      <c r="C144" s="17"/>
      <c r="D144" s="17"/>
      <c r="E144" s="17"/>
      <c r="F144" s="17"/>
      <c r="G144" s="17"/>
      <c r="H144" s="17"/>
      <c r="I144" s="17"/>
      <c r="J144" s="17"/>
      <c r="K144" s="17"/>
      <c r="L144" s="17"/>
      <c r="M144" s="17"/>
      <c r="N144" s="17"/>
      <c r="O144" s="17"/>
      <c r="P144" s="17"/>
      <c r="Q144" s="17"/>
      <c r="R144" s="17"/>
      <c r="S144" s="17"/>
      <c r="T144" s="17"/>
      <c r="U144" s="17"/>
      <c r="V144" s="17"/>
      <c r="W144" s="17"/>
      <c r="X144" s="17"/>
      <c r="Y144" s="17"/>
      <c r="Z144" s="17"/>
      <c r="AA144" s="17"/>
      <c r="AB144" s="17"/>
      <c r="AC144" s="17"/>
      <c r="AD144" s="17"/>
      <c r="AE144" s="17"/>
      <c r="AF144" s="17"/>
      <c r="AG144" s="17"/>
      <c r="AH144" s="17"/>
      <c r="AI144" s="17"/>
      <c r="AJ144" s="17"/>
      <c r="AK144" s="17"/>
      <c r="AL144" s="17"/>
      <c r="AM144" s="17"/>
      <c r="AN144" s="17"/>
      <c r="AO144" s="17"/>
      <c r="AP144" s="17"/>
      <c r="AQ144" s="17"/>
    </row>
    <row r="145" spans="2:43" ht="15.95" hidden="1" customHeight="1" x14ac:dyDescent="0.25">
      <c r="B145" s="754"/>
      <c r="C145" s="17"/>
      <c r="D145" s="17"/>
      <c r="E145" s="17"/>
      <c r="F145" s="17"/>
      <c r="G145" s="17"/>
      <c r="H145" s="17"/>
      <c r="I145" s="17"/>
      <c r="J145" s="17"/>
      <c r="K145" s="17"/>
      <c r="L145" s="17"/>
      <c r="M145" s="17"/>
      <c r="N145" s="17"/>
      <c r="O145" s="17"/>
      <c r="P145" s="17"/>
      <c r="Q145" s="17"/>
      <c r="R145" s="17"/>
      <c r="S145" s="17"/>
      <c r="T145" s="17"/>
      <c r="U145" s="17"/>
      <c r="V145" s="17"/>
      <c r="W145" s="17"/>
      <c r="X145" s="17"/>
      <c r="Y145" s="17"/>
      <c r="Z145" s="17"/>
      <c r="AA145" s="17"/>
      <c r="AB145" s="17"/>
      <c r="AC145" s="17"/>
      <c r="AD145" s="17"/>
      <c r="AE145" s="17"/>
      <c r="AF145" s="17"/>
      <c r="AG145" s="17"/>
      <c r="AH145" s="17"/>
      <c r="AI145" s="17"/>
      <c r="AJ145" s="17"/>
      <c r="AK145" s="17"/>
      <c r="AL145" s="17"/>
      <c r="AM145" s="17"/>
      <c r="AN145" s="17"/>
      <c r="AO145" s="17"/>
      <c r="AP145" s="17"/>
      <c r="AQ145" s="17"/>
    </row>
    <row r="146" spans="2:43" ht="15.95" hidden="1" customHeight="1" x14ac:dyDescent="0.25">
      <c r="B146" s="754">
        <v>66</v>
      </c>
      <c r="C146" s="17"/>
      <c r="D146" s="17"/>
      <c r="E146" s="17"/>
      <c r="F146" s="17"/>
      <c r="G146" s="17"/>
      <c r="H146" s="17"/>
      <c r="I146" s="17"/>
      <c r="J146" s="17"/>
      <c r="K146" s="17"/>
      <c r="L146" s="17"/>
      <c r="M146" s="17"/>
      <c r="N146" s="17"/>
      <c r="O146" s="17"/>
      <c r="P146" s="17"/>
      <c r="Q146" s="17"/>
      <c r="R146" s="17"/>
      <c r="S146" s="17"/>
      <c r="T146" s="17"/>
      <c r="U146" s="17"/>
      <c r="V146" s="17"/>
      <c r="W146" s="17"/>
      <c r="X146" s="17"/>
      <c r="Y146" s="17"/>
      <c r="Z146" s="17"/>
      <c r="AA146" s="17"/>
      <c r="AB146" s="17"/>
      <c r="AC146" s="17"/>
      <c r="AD146" s="17"/>
      <c r="AE146" s="17"/>
      <c r="AF146" s="17"/>
      <c r="AG146" s="17"/>
      <c r="AH146" s="17"/>
      <c r="AI146" s="17"/>
      <c r="AJ146" s="17"/>
      <c r="AK146" s="17"/>
      <c r="AL146" s="17"/>
      <c r="AM146" s="17"/>
      <c r="AN146" s="17"/>
      <c r="AO146" s="17"/>
      <c r="AP146" s="17"/>
      <c r="AQ146" s="17"/>
    </row>
    <row r="147" spans="2:43" ht="15.95" hidden="1" customHeight="1" x14ac:dyDescent="0.25">
      <c r="B147" s="754"/>
      <c r="C147" s="17"/>
      <c r="D147" s="17"/>
      <c r="E147" s="17"/>
      <c r="F147" s="17"/>
      <c r="G147" s="17"/>
      <c r="H147" s="17"/>
      <c r="I147" s="17"/>
      <c r="J147" s="17"/>
      <c r="K147" s="17"/>
      <c r="L147" s="17"/>
      <c r="M147" s="17"/>
      <c r="N147" s="17"/>
      <c r="O147" s="17"/>
      <c r="P147" s="17"/>
      <c r="Q147" s="17"/>
      <c r="R147" s="17"/>
      <c r="S147" s="17"/>
      <c r="T147" s="17"/>
      <c r="U147" s="17"/>
      <c r="V147" s="17"/>
      <c r="W147" s="17"/>
      <c r="X147" s="17"/>
      <c r="Y147" s="17"/>
      <c r="Z147" s="17"/>
      <c r="AA147" s="17"/>
      <c r="AB147" s="17"/>
      <c r="AC147" s="17"/>
      <c r="AD147" s="17"/>
      <c r="AE147" s="17"/>
      <c r="AF147" s="17"/>
      <c r="AG147" s="17"/>
      <c r="AH147" s="17"/>
      <c r="AI147" s="17"/>
      <c r="AJ147" s="17"/>
      <c r="AK147" s="17"/>
      <c r="AL147" s="17"/>
      <c r="AM147" s="17"/>
      <c r="AN147" s="17"/>
      <c r="AO147" s="17"/>
      <c r="AP147" s="17"/>
      <c r="AQ147" s="17"/>
    </row>
    <row r="148" spans="2:43" ht="15.95" hidden="1" customHeight="1" x14ac:dyDescent="0.25">
      <c r="B148" s="754">
        <v>67</v>
      </c>
      <c r="C148" s="17"/>
      <c r="D148" s="17"/>
      <c r="E148" s="17"/>
      <c r="F148" s="17"/>
      <c r="G148" s="17"/>
      <c r="H148" s="17"/>
      <c r="I148" s="17"/>
      <c r="J148" s="17"/>
      <c r="K148" s="17"/>
      <c r="L148" s="17"/>
      <c r="M148" s="17"/>
      <c r="N148" s="17"/>
      <c r="O148" s="17"/>
      <c r="P148" s="17"/>
      <c r="Q148" s="17"/>
      <c r="R148" s="17"/>
      <c r="S148" s="17"/>
      <c r="T148" s="17"/>
      <c r="U148" s="17"/>
      <c r="V148" s="17"/>
      <c r="W148" s="17"/>
      <c r="X148" s="17"/>
      <c r="Y148" s="17"/>
      <c r="Z148" s="17"/>
      <c r="AA148" s="17"/>
      <c r="AB148" s="17"/>
      <c r="AC148" s="17"/>
      <c r="AD148" s="17"/>
      <c r="AE148" s="17"/>
      <c r="AF148" s="17"/>
      <c r="AG148" s="17"/>
      <c r="AH148" s="17"/>
      <c r="AI148" s="17"/>
      <c r="AJ148" s="17"/>
      <c r="AK148" s="17"/>
      <c r="AL148" s="17"/>
      <c r="AM148" s="17"/>
      <c r="AN148" s="17"/>
      <c r="AO148" s="17"/>
      <c r="AP148" s="17"/>
      <c r="AQ148" s="17"/>
    </row>
    <row r="149" spans="2:43" ht="15.95" hidden="1" customHeight="1" x14ac:dyDescent="0.25">
      <c r="B149" s="754"/>
      <c r="C149" s="17"/>
      <c r="D149" s="17"/>
      <c r="E149" s="17"/>
      <c r="F149" s="17"/>
      <c r="G149" s="17"/>
      <c r="H149" s="17"/>
      <c r="I149" s="17"/>
      <c r="J149" s="17"/>
      <c r="K149" s="17"/>
      <c r="L149" s="17"/>
      <c r="M149" s="17"/>
      <c r="N149" s="17"/>
      <c r="O149" s="17"/>
      <c r="P149" s="17"/>
      <c r="Q149" s="17"/>
      <c r="R149" s="17"/>
      <c r="S149" s="17"/>
      <c r="T149" s="17"/>
      <c r="U149" s="17"/>
      <c r="V149" s="17"/>
      <c r="W149" s="17"/>
      <c r="X149" s="17"/>
      <c r="Y149" s="17"/>
      <c r="Z149" s="17"/>
      <c r="AA149" s="17"/>
      <c r="AB149" s="17"/>
      <c r="AC149" s="17"/>
      <c r="AD149" s="17"/>
      <c r="AE149" s="17"/>
      <c r="AF149" s="17"/>
      <c r="AG149" s="17"/>
      <c r="AH149" s="17"/>
      <c r="AI149" s="17"/>
      <c r="AJ149" s="17"/>
      <c r="AK149" s="17"/>
      <c r="AL149" s="17"/>
      <c r="AM149" s="17"/>
      <c r="AN149" s="17"/>
      <c r="AO149" s="17"/>
      <c r="AP149" s="17"/>
      <c r="AQ149" s="17"/>
    </row>
    <row r="150" spans="2:43" ht="15.95" hidden="1" customHeight="1" x14ac:dyDescent="0.25">
      <c r="B150" s="754">
        <v>68</v>
      </c>
      <c r="C150" s="17"/>
      <c r="D150" s="17"/>
      <c r="E150" s="17"/>
      <c r="F150" s="17"/>
      <c r="G150" s="17"/>
      <c r="H150" s="17"/>
      <c r="I150" s="17"/>
      <c r="J150" s="17"/>
      <c r="K150" s="17"/>
      <c r="L150" s="17"/>
      <c r="M150" s="17"/>
      <c r="N150" s="17"/>
      <c r="O150" s="17"/>
      <c r="P150" s="17"/>
      <c r="Q150" s="17"/>
      <c r="R150" s="17"/>
      <c r="S150" s="17"/>
      <c r="T150" s="17"/>
      <c r="U150" s="17"/>
      <c r="V150" s="17"/>
      <c r="W150" s="17"/>
      <c r="X150" s="17"/>
      <c r="Y150" s="17"/>
      <c r="Z150" s="17"/>
      <c r="AA150" s="17"/>
      <c r="AB150" s="17"/>
      <c r="AC150" s="17"/>
      <c r="AD150" s="17"/>
      <c r="AE150" s="17"/>
      <c r="AF150" s="17"/>
      <c r="AG150" s="17"/>
      <c r="AH150" s="17"/>
      <c r="AI150" s="17"/>
      <c r="AJ150" s="17"/>
      <c r="AK150" s="17"/>
      <c r="AL150" s="17"/>
      <c r="AM150" s="17"/>
      <c r="AN150" s="17"/>
      <c r="AO150" s="17"/>
      <c r="AP150" s="17"/>
      <c r="AQ150" s="17"/>
    </row>
    <row r="151" spans="2:43" ht="15.95" hidden="1" customHeight="1" x14ac:dyDescent="0.25">
      <c r="B151" s="754"/>
      <c r="C151" s="17"/>
      <c r="D151" s="17"/>
      <c r="E151" s="17"/>
      <c r="F151" s="17"/>
      <c r="G151" s="17"/>
      <c r="H151" s="17"/>
      <c r="I151" s="17"/>
      <c r="J151" s="17"/>
      <c r="K151" s="17"/>
      <c r="L151" s="17"/>
      <c r="M151" s="17"/>
      <c r="N151" s="17"/>
      <c r="O151" s="17"/>
      <c r="P151" s="17"/>
      <c r="Q151" s="17"/>
      <c r="R151" s="17"/>
      <c r="S151" s="17"/>
      <c r="T151" s="17"/>
      <c r="U151" s="17"/>
      <c r="V151" s="17"/>
      <c r="W151" s="17"/>
      <c r="X151" s="17"/>
      <c r="Y151" s="17"/>
      <c r="Z151" s="17"/>
      <c r="AA151" s="17"/>
      <c r="AB151" s="17"/>
      <c r="AC151" s="17"/>
      <c r="AD151" s="17"/>
      <c r="AE151" s="17"/>
      <c r="AF151" s="17"/>
      <c r="AG151" s="17"/>
      <c r="AH151" s="17"/>
      <c r="AI151" s="17"/>
      <c r="AJ151" s="17"/>
      <c r="AK151" s="17"/>
      <c r="AL151" s="17"/>
      <c r="AM151" s="17"/>
      <c r="AN151" s="17"/>
      <c r="AO151" s="17"/>
      <c r="AP151" s="17"/>
      <c r="AQ151" s="17"/>
    </row>
    <row r="152" spans="2:43" ht="15.95" hidden="1" customHeight="1" x14ac:dyDescent="0.25">
      <c r="B152" s="754">
        <v>69</v>
      </c>
      <c r="C152" s="17"/>
      <c r="D152" s="17"/>
      <c r="E152" s="17"/>
      <c r="F152" s="17"/>
      <c r="G152" s="17"/>
      <c r="H152" s="17"/>
      <c r="I152" s="17"/>
      <c r="J152" s="17"/>
      <c r="K152" s="17"/>
      <c r="L152" s="17"/>
      <c r="M152" s="17"/>
      <c r="N152" s="17"/>
      <c r="O152" s="17"/>
      <c r="P152" s="17"/>
      <c r="Q152" s="17"/>
      <c r="R152" s="17"/>
      <c r="S152" s="17"/>
      <c r="T152" s="17"/>
      <c r="U152" s="17"/>
      <c r="V152" s="17"/>
      <c r="W152" s="17"/>
      <c r="X152" s="17"/>
      <c r="Y152" s="17"/>
      <c r="Z152" s="17"/>
      <c r="AA152" s="17"/>
      <c r="AB152" s="17"/>
      <c r="AC152" s="17"/>
      <c r="AD152" s="17"/>
      <c r="AE152" s="17"/>
      <c r="AF152" s="17"/>
      <c r="AG152" s="17"/>
      <c r="AH152" s="17"/>
      <c r="AI152" s="17"/>
      <c r="AJ152" s="17"/>
      <c r="AK152" s="17"/>
      <c r="AL152" s="17"/>
      <c r="AM152" s="17"/>
      <c r="AN152" s="17"/>
      <c r="AO152" s="17"/>
      <c r="AP152" s="17"/>
      <c r="AQ152" s="17"/>
    </row>
    <row r="153" spans="2:43" ht="15.95" hidden="1" customHeight="1" x14ac:dyDescent="0.25">
      <c r="B153" s="754"/>
      <c r="C153" s="17"/>
      <c r="D153" s="17"/>
      <c r="E153" s="17"/>
      <c r="F153" s="17"/>
      <c r="G153" s="17"/>
      <c r="H153" s="17"/>
      <c r="I153" s="17"/>
      <c r="J153" s="17"/>
      <c r="K153" s="17"/>
      <c r="L153" s="17"/>
      <c r="M153" s="17"/>
      <c r="N153" s="17"/>
      <c r="O153" s="17"/>
      <c r="P153" s="17"/>
      <c r="Q153" s="17"/>
      <c r="R153" s="17"/>
      <c r="S153" s="17"/>
      <c r="T153" s="17"/>
      <c r="U153" s="17"/>
      <c r="V153" s="17"/>
      <c r="W153" s="17"/>
      <c r="X153" s="17"/>
      <c r="Y153" s="17"/>
      <c r="Z153" s="17"/>
      <c r="AA153" s="17"/>
      <c r="AB153" s="17"/>
      <c r="AC153" s="17"/>
      <c r="AD153" s="17"/>
      <c r="AE153" s="17"/>
      <c r="AF153" s="17"/>
      <c r="AG153" s="17"/>
      <c r="AH153" s="17"/>
      <c r="AI153" s="17"/>
      <c r="AJ153" s="17"/>
      <c r="AK153" s="17"/>
      <c r="AL153" s="17"/>
      <c r="AM153" s="17"/>
      <c r="AN153" s="17"/>
      <c r="AO153" s="17"/>
      <c r="AP153" s="17"/>
      <c r="AQ153" s="17"/>
    </row>
    <row r="154" spans="2:43" ht="15.95" hidden="1" customHeight="1" x14ac:dyDescent="0.25">
      <c r="B154" s="754">
        <v>70</v>
      </c>
      <c r="C154" s="17"/>
      <c r="D154" s="17"/>
      <c r="E154" s="17"/>
      <c r="F154" s="17"/>
      <c r="G154" s="17"/>
      <c r="H154" s="17"/>
      <c r="I154" s="17"/>
      <c r="J154" s="17"/>
      <c r="K154" s="17"/>
      <c r="L154" s="17"/>
      <c r="M154" s="17"/>
      <c r="N154" s="17"/>
      <c r="O154" s="17"/>
      <c r="P154" s="17"/>
      <c r="Q154" s="17"/>
      <c r="R154" s="17"/>
      <c r="S154" s="17"/>
      <c r="T154" s="17"/>
      <c r="U154" s="17"/>
      <c r="V154" s="17"/>
      <c r="W154" s="17"/>
      <c r="X154" s="17"/>
      <c r="Y154" s="17"/>
      <c r="Z154" s="17"/>
      <c r="AA154" s="17"/>
      <c r="AB154" s="17"/>
      <c r="AC154" s="17"/>
      <c r="AD154" s="17"/>
      <c r="AE154" s="17"/>
      <c r="AF154" s="17"/>
      <c r="AG154" s="17"/>
      <c r="AH154" s="17"/>
      <c r="AI154" s="17"/>
      <c r="AJ154" s="17"/>
      <c r="AK154" s="17"/>
      <c r="AL154" s="17"/>
      <c r="AM154" s="17"/>
      <c r="AN154" s="17"/>
      <c r="AO154" s="17"/>
      <c r="AP154" s="17"/>
      <c r="AQ154" s="17"/>
    </row>
    <row r="155" spans="2:43" ht="15.95" hidden="1" customHeight="1" x14ac:dyDescent="0.25">
      <c r="B155" s="754"/>
      <c r="C155" s="17"/>
      <c r="D155" s="17"/>
      <c r="E155" s="17"/>
      <c r="F155" s="17"/>
      <c r="G155" s="17"/>
      <c r="H155" s="17"/>
      <c r="I155" s="17"/>
      <c r="J155" s="17"/>
      <c r="K155" s="17"/>
      <c r="L155" s="17"/>
      <c r="M155" s="17"/>
      <c r="N155" s="17"/>
      <c r="O155" s="17"/>
      <c r="P155" s="17"/>
      <c r="Q155" s="17"/>
      <c r="R155" s="17"/>
      <c r="S155" s="17"/>
      <c r="T155" s="17"/>
      <c r="U155" s="17"/>
      <c r="V155" s="17"/>
      <c r="W155" s="17"/>
      <c r="X155" s="17"/>
      <c r="Y155" s="17"/>
      <c r="Z155" s="17"/>
      <c r="AA155" s="17"/>
      <c r="AB155" s="17"/>
      <c r="AC155" s="17"/>
      <c r="AD155" s="17"/>
      <c r="AE155" s="17"/>
      <c r="AF155" s="17"/>
      <c r="AG155" s="17"/>
      <c r="AH155" s="17"/>
      <c r="AI155" s="17"/>
      <c r="AJ155" s="17"/>
      <c r="AK155" s="17"/>
      <c r="AL155" s="17"/>
      <c r="AM155" s="17"/>
      <c r="AN155" s="17"/>
      <c r="AO155" s="17"/>
      <c r="AP155" s="17"/>
      <c r="AQ155" s="17"/>
    </row>
    <row r="156" spans="2:43" ht="15.95" hidden="1" customHeight="1" x14ac:dyDescent="0.25">
      <c r="B156" s="754">
        <v>71</v>
      </c>
      <c r="C156" s="17"/>
      <c r="D156" s="17"/>
      <c r="E156" s="17"/>
      <c r="F156" s="17"/>
      <c r="G156" s="17"/>
      <c r="H156" s="17"/>
      <c r="I156" s="17"/>
      <c r="J156" s="17"/>
      <c r="K156" s="17"/>
      <c r="L156" s="17"/>
      <c r="M156" s="17"/>
      <c r="N156" s="17"/>
      <c r="O156" s="17"/>
      <c r="P156" s="17"/>
      <c r="Q156" s="17"/>
      <c r="R156" s="17"/>
      <c r="S156" s="17"/>
      <c r="T156" s="17"/>
      <c r="U156" s="17"/>
      <c r="V156" s="17"/>
      <c r="W156" s="17"/>
      <c r="X156" s="17"/>
      <c r="Y156" s="17"/>
      <c r="Z156" s="17"/>
      <c r="AA156" s="17"/>
      <c r="AB156" s="17"/>
      <c r="AC156" s="17"/>
      <c r="AD156" s="17"/>
      <c r="AE156" s="17"/>
      <c r="AF156" s="17"/>
      <c r="AG156" s="17"/>
      <c r="AH156" s="17"/>
      <c r="AI156" s="17"/>
      <c r="AJ156" s="17"/>
      <c r="AK156" s="17"/>
      <c r="AL156" s="17"/>
      <c r="AM156" s="17"/>
      <c r="AN156" s="17"/>
      <c r="AO156" s="17"/>
      <c r="AP156" s="17"/>
      <c r="AQ156" s="17"/>
    </row>
    <row r="157" spans="2:43" ht="15.95" hidden="1" customHeight="1" x14ac:dyDescent="0.25">
      <c r="B157" s="754"/>
      <c r="C157" s="17"/>
      <c r="D157" s="17"/>
      <c r="E157" s="17"/>
      <c r="F157" s="17"/>
      <c r="G157" s="17"/>
      <c r="H157" s="17"/>
      <c r="I157" s="17"/>
      <c r="J157" s="17"/>
      <c r="K157" s="17"/>
      <c r="L157" s="17"/>
      <c r="M157" s="17"/>
      <c r="N157" s="17"/>
      <c r="O157" s="17"/>
      <c r="P157" s="17"/>
      <c r="Q157" s="17"/>
      <c r="R157" s="17"/>
      <c r="S157" s="17"/>
      <c r="T157" s="17"/>
      <c r="U157" s="17"/>
      <c r="V157" s="17"/>
      <c r="W157" s="17"/>
      <c r="X157" s="17"/>
      <c r="Y157" s="17"/>
      <c r="Z157" s="17"/>
      <c r="AA157" s="17"/>
      <c r="AB157" s="17"/>
      <c r="AC157" s="17"/>
      <c r="AD157" s="17"/>
      <c r="AE157" s="17"/>
      <c r="AF157" s="17"/>
      <c r="AG157" s="17"/>
      <c r="AH157" s="17"/>
      <c r="AI157" s="17"/>
      <c r="AJ157" s="17"/>
      <c r="AK157" s="17"/>
      <c r="AL157" s="17"/>
      <c r="AM157" s="17"/>
      <c r="AN157" s="17"/>
      <c r="AO157" s="17"/>
      <c r="AP157" s="17"/>
      <c r="AQ157" s="17"/>
    </row>
    <row r="158" spans="2:43" ht="15.95" hidden="1" customHeight="1" x14ac:dyDescent="0.25">
      <c r="B158" s="754">
        <v>72</v>
      </c>
      <c r="C158" s="17"/>
      <c r="D158" s="17"/>
      <c r="E158" s="17"/>
      <c r="F158" s="17"/>
      <c r="G158" s="17"/>
      <c r="H158" s="17"/>
      <c r="I158" s="17"/>
      <c r="J158" s="17"/>
      <c r="K158" s="17"/>
      <c r="L158" s="17"/>
      <c r="M158" s="17"/>
      <c r="N158" s="17"/>
      <c r="O158" s="17"/>
      <c r="P158" s="17"/>
      <c r="Q158" s="17"/>
      <c r="R158" s="17"/>
      <c r="S158" s="17"/>
      <c r="T158" s="17"/>
      <c r="U158" s="17"/>
      <c r="V158" s="17"/>
      <c r="W158" s="17"/>
      <c r="X158" s="17"/>
      <c r="Y158" s="17"/>
      <c r="Z158" s="17"/>
      <c r="AA158" s="17"/>
      <c r="AB158" s="17"/>
      <c r="AC158" s="17"/>
      <c r="AD158" s="17"/>
      <c r="AE158" s="17"/>
      <c r="AF158" s="17"/>
      <c r="AG158" s="17"/>
      <c r="AH158" s="17"/>
      <c r="AI158" s="17"/>
      <c r="AJ158" s="17"/>
      <c r="AK158" s="17"/>
      <c r="AL158" s="17"/>
      <c r="AM158" s="17"/>
      <c r="AN158" s="17"/>
      <c r="AO158" s="17"/>
      <c r="AP158" s="17"/>
      <c r="AQ158" s="17"/>
    </row>
    <row r="159" spans="2:43" ht="15.95" hidden="1" customHeight="1" x14ac:dyDescent="0.25">
      <c r="B159" s="754"/>
      <c r="C159" s="17"/>
      <c r="D159" s="17"/>
      <c r="E159" s="17"/>
      <c r="F159" s="17"/>
      <c r="G159" s="17"/>
      <c r="H159" s="17"/>
      <c r="I159" s="17"/>
      <c r="J159" s="17"/>
      <c r="K159" s="17"/>
      <c r="L159" s="17"/>
      <c r="M159" s="17"/>
      <c r="N159" s="17"/>
      <c r="O159" s="17"/>
      <c r="P159" s="17"/>
      <c r="Q159" s="17"/>
      <c r="R159" s="17"/>
      <c r="S159" s="17"/>
      <c r="T159" s="17"/>
      <c r="U159" s="17"/>
      <c r="V159" s="17"/>
      <c r="W159" s="17"/>
      <c r="X159" s="17"/>
      <c r="Y159" s="17"/>
      <c r="Z159" s="17"/>
      <c r="AA159" s="17"/>
      <c r="AB159" s="17"/>
      <c r="AC159" s="17"/>
      <c r="AD159" s="17"/>
      <c r="AE159" s="17"/>
      <c r="AF159" s="17"/>
      <c r="AG159" s="17"/>
      <c r="AH159" s="17"/>
      <c r="AI159" s="17"/>
      <c r="AJ159" s="17"/>
      <c r="AK159" s="17"/>
      <c r="AL159" s="17"/>
      <c r="AM159" s="17"/>
      <c r="AN159" s="17"/>
      <c r="AO159" s="17"/>
      <c r="AP159" s="17"/>
      <c r="AQ159" s="17"/>
    </row>
    <row r="160" spans="2:43" ht="15.95" hidden="1" customHeight="1" x14ac:dyDescent="0.25">
      <c r="B160" s="754">
        <v>73</v>
      </c>
      <c r="C160" s="17"/>
      <c r="D160" s="17"/>
      <c r="E160" s="17"/>
      <c r="F160" s="17"/>
      <c r="G160" s="17"/>
      <c r="H160" s="17"/>
      <c r="I160" s="17"/>
      <c r="J160" s="17"/>
      <c r="K160" s="17"/>
      <c r="L160" s="17"/>
      <c r="M160" s="17"/>
      <c r="N160" s="17"/>
      <c r="O160" s="17"/>
      <c r="P160" s="17"/>
      <c r="Q160" s="17"/>
      <c r="R160" s="17"/>
      <c r="S160" s="17"/>
      <c r="T160" s="17"/>
      <c r="U160" s="17"/>
      <c r="V160" s="17"/>
      <c r="W160" s="17"/>
      <c r="X160" s="17"/>
      <c r="Y160" s="17"/>
      <c r="Z160" s="17"/>
      <c r="AA160" s="17"/>
      <c r="AB160" s="17"/>
      <c r="AC160" s="17"/>
      <c r="AD160" s="17"/>
      <c r="AE160" s="17"/>
      <c r="AF160" s="17"/>
      <c r="AG160" s="17"/>
      <c r="AH160" s="17"/>
      <c r="AI160" s="17"/>
      <c r="AJ160" s="17"/>
      <c r="AK160" s="17"/>
      <c r="AL160" s="17"/>
      <c r="AM160" s="17"/>
      <c r="AN160" s="17"/>
      <c r="AO160" s="17"/>
      <c r="AP160" s="17"/>
      <c r="AQ160" s="17"/>
    </row>
    <row r="161" spans="2:43" ht="15.95" hidden="1" customHeight="1" x14ac:dyDescent="0.25">
      <c r="B161" s="754"/>
      <c r="C161" s="17"/>
      <c r="D161" s="17"/>
      <c r="E161" s="17"/>
      <c r="F161" s="17"/>
      <c r="G161" s="17"/>
      <c r="H161" s="17"/>
      <c r="I161" s="17"/>
      <c r="J161" s="17"/>
      <c r="K161" s="17"/>
      <c r="L161" s="17"/>
      <c r="M161" s="17"/>
      <c r="N161" s="17"/>
      <c r="O161" s="17"/>
      <c r="P161" s="17"/>
      <c r="Q161" s="17"/>
      <c r="R161" s="17"/>
      <c r="S161" s="17"/>
      <c r="T161" s="17"/>
      <c r="U161" s="17"/>
      <c r="V161" s="17"/>
      <c r="W161" s="17"/>
      <c r="X161" s="17"/>
      <c r="Y161" s="17"/>
      <c r="Z161" s="17"/>
      <c r="AA161" s="17"/>
      <c r="AB161" s="17"/>
      <c r="AC161" s="17"/>
      <c r="AD161" s="17"/>
      <c r="AE161" s="17"/>
      <c r="AF161" s="17"/>
      <c r="AG161" s="17"/>
      <c r="AH161" s="17"/>
      <c r="AI161" s="17"/>
      <c r="AJ161" s="17"/>
      <c r="AK161" s="17"/>
      <c r="AL161" s="17"/>
      <c r="AM161" s="17"/>
      <c r="AN161" s="17"/>
      <c r="AO161" s="17"/>
      <c r="AP161" s="17"/>
      <c r="AQ161" s="17"/>
    </row>
    <row r="162" spans="2:43" ht="15.95" hidden="1" customHeight="1" x14ac:dyDescent="0.25">
      <c r="B162" s="754">
        <v>74</v>
      </c>
      <c r="C162" s="17"/>
      <c r="D162" s="17"/>
      <c r="E162" s="17"/>
      <c r="F162" s="17"/>
      <c r="G162" s="17"/>
      <c r="H162" s="17"/>
      <c r="I162" s="17"/>
      <c r="J162" s="17"/>
      <c r="K162" s="17"/>
      <c r="L162" s="17"/>
      <c r="M162" s="17"/>
      <c r="N162" s="17"/>
      <c r="O162" s="17"/>
      <c r="P162" s="17"/>
      <c r="Q162" s="17"/>
      <c r="R162" s="17"/>
      <c r="S162" s="17"/>
      <c r="T162" s="17"/>
      <c r="U162" s="17"/>
      <c r="V162" s="17"/>
      <c r="W162" s="17"/>
      <c r="X162" s="17"/>
      <c r="Y162" s="17"/>
      <c r="Z162" s="17"/>
      <c r="AA162" s="17"/>
      <c r="AB162" s="17"/>
      <c r="AC162" s="17"/>
      <c r="AD162" s="17"/>
      <c r="AE162" s="17"/>
      <c r="AF162" s="17"/>
      <c r="AG162" s="17"/>
      <c r="AH162" s="17"/>
      <c r="AI162" s="17"/>
      <c r="AJ162" s="17"/>
      <c r="AK162" s="17"/>
      <c r="AL162" s="17"/>
      <c r="AM162" s="17"/>
      <c r="AN162" s="17"/>
      <c r="AO162" s="17"/>
      <c r="AP162" s="17"/>
      <c r="AQ162" s="17"/>
    </row>
    <row r="163" spans="2:43" ht="15.95" hidden="1" customHeight="1" x14ac:dyDescent="0.25">
      <c r="B163" s="754"/>
      <c r="C163" s="17"/>
      <c r="D163" s="17"/>
      <c r="E163" s="17"/>
      <c r="F163" s="17"/>
      <c r="G163" s="17"/>
      <c r="H163" s="17"/>
      <c r="I163" s="17"/>
      <c r="J163" s="17"/>
      <c r="K163" s="17"/>
      <c r="L163" s="17"/>
      <c r="M163" s="17"/>
      <c r="N163" s="17"/>
      <c r="O163" s="17"/>
      <c r="P163" s="17"/>
      <c r="Q163" s="17"/>
      <c r="R163" s="17"/>
      <c r="S163" s="17"/>
      <c r="T163" s="17"/>
      <c r="U163" s="17"/>
      <c r="V163" s="17"/>
      <c r="W163" s="17"/>
      <c r="X163" s="17"/>
      <c r="Y163" s="17"/>
      <c r="Z163" s="17"/>
      <c r="AA163" s="17"/>
      <c r="AB163" s="17"/>
      <c r="AC163" s="17"/>
      <c r="AD163" s="17"/>
      <c r="AE163" s="17"/>
      <c r="AF163" s="17"/>
      <c r="AG163" s="17"/>
      <c r="AH163" s="17"/>
      <c r="AI163" s="17"/>
      <c r="AJ163" s="17"/>
      <c r="AK163" s="17"/>
      <c r="AL163" s="17"/>
      <c r="AM163" s="17"/>
      <c r="AN163" s="17"/>
      <c r="AO163" s="17"/>
      <c r="AP163" s="17"/>
      <c r="AQ163" s="17"/>
    </row>
    <row r="164" spans="2:43" ht="15.95" hidden="1" customHeight="1" x14ac:dyDescent="0.25">
      <c r="B164" s="754">
        <v>75</v>
      </c>
      <c r="C164" s="17"/>
      <c r="D164" s="17"/>
      <c r="E164" s="17"/>
      <c r="F164" s="17"/>
      <c r="G164" s="17"/>
      <c r="H164" s="17"/>
      <c r="I164" s="17"/>
      <c r="J164" s="17"/>
      <c r="K164" s="17"/>
      <c r="L164" s="17"/>
      <c r="M164" s="17"/>
      <c r="N164" s="17"/>
      <c r="O164" s="17"/>
      <c r="P164" s="17"/>
      <c r="Q164" s="17"/>
      <c r="R164" s="17"/>
      <c r="S164" s="17"/>
      <c r="T164" s="17"/>
      <c r="U164" s="17"/>
      <c r="V164" s="17"/>
      <c r="W164" s="17"/>
      <c r="X164" s="17"/>
      <c r="Y164" s="17"/>
      <c r="Z164" s="17"/>
      <c r="AA164" s="17"/>
      <c r="AB164" s="17"/>
      <c r="AC164" s="17"/>
      <c r="AD164" s="17"/>
      <c r="AE164" s="17"/>
      <c r="AF164" s="17"/>
      <c r="AG164" s="17"/>
      <c r="AH164" s="17"/>
      <c r="AI164" s="17"/>
      <c r="AJ164" s="17"/>
      <c r="AK164" s="17"/>
      <c r="AL164" s="17"/>
      <c r="AM164" s="17"/>
      <c r="AN164" s="17"/>
      <c r="AO164" s="17"/>
      <c r="AP164" s="17"/>
      <c r="AQ164" s="17"/>
    </row>
    <row r="165" spans="2:43" ht="15.95" hidden="1" customHeight="1" x14ac:dyDescent="0.25">
      <c r="B165" s="754"/>
      <c r="C165" s="17"/>
      <c r="D165" s="17"/>
      <c r="E165" s="17"/>
      <c r="F165" s="17"/>
      <c r="G165" s="17"/>
      <c r="H165" s="17"/>
      <c r="I165" s="17"/>
      <c r="J165" s="17"/>
      <c r="K165" s="17"/>
      <c r="L165" s="17"/>
      <c r="M165" s="17"/>
      <c r="N165" s="17"/>
      <c r="O165" s="17"/>
      <c r="P165" s="17"/>
      <c r="Q165" s="17"/>
      <c r="R165" s="17"/>
      <c r="S165" s="17"/>
      <c r="T165" s="17"/>
      <c r="U165" s="17"/>
      <c r="V165" s="17"/>
      <c r="W165" s="17"/>
      <c r="X165" s="17"/>
      <c r="Y165" s="17"/>
      <c r="Z165" s="17"/>
      <c r="AA165" s="17"/>
      <c r="AB165" s="17"/>
      <c r="AC165" s="17"/>
      <c r="AD165" s="17"/>
      <c r="AE165" s="17"/>
      <c r="AF165" s="17"/>
      <c r="AG165" s="17"/>
      <c r="AH165" s="17"/>
      <c r="AI165" s="17"/>
      <c r="AJ165" s="17"/>
      <c r="AK165" s="17"/>
      <c r="AL165" s="17"/>
      <c r="AM165" s="17"/>
      <c r="AN165" s="17"/>
      <c r="AO165" s="17"/>
      <c r="AP165" s="17"/>
      <c r="AQ165" s="17"/>
    </row>
    <row r="166" spans="2:43" ht="15.95" hidden="1" customHeight="1" x14ac:dyDescent="0.25">
      <c r="B166" s="754">
        <v>76</v>
      </c>
      <c r="C166" s="17"/>
      <c r="D166" s="17"/>
      <c r="E166" s="17"/>
      <c r="F166" s="17"/>
      <c r="G166" s="17"/>
      <c r="H166" s="17"/>
      <c r="I166" s="17"/>
      <c r="J166" s="17"/>
      <c r="K166" s="17"/>
      <c r="L166" s="17"/>
      <c r="M166" s="17"/>
      <c r="N166" s="17"/>
      <c r="O166" s="17"/>
      <c r="P166" s="17"/>
      <c r="Q166" s="17"/>
      <c r="R166" s="17"/>
      <c r="S166" s="17"/>
      <c r="T166" s="17"/>
      <c r="U166" s="17"/>
      <c r="V166" s="17"/>
      <c r="W166" s="17"/>
      <c r="X166" s="17"/>
      <c r="Y166" s="17"/>
      <c r="Z166" s="17"/>
      <c r="AA166" s="17"/>
      <c r="AB166" s="17"/>
      <c r="AC166" s="17"/>
      <c r="AD166" s="17"/>
      <c r="AE166" s="17"/>
      <c r="AF166" s="17"/>
      <c r="AG166" s="17"/>
      <c r="AH166" s="17"/>
      <c r="AI166" s="17"/>
      <c r="AJ166" s="17"/>
      <c r="AK166" s="17"/>
      <c r="AL166" s="17"/>
      <c r="AM166" s="17"/>
      <c r="AN166" s="17"/>
      <c r="AO166" s="17"/>
      <c r="AP166" s="17"/>
      <c r="AQ166" s="17"/>
    </row>
    <row r="167" spans="2:43" ht="15.95" hidden="1" customHeight="1" x14ac:dyDescent="0.25">
      <c r="B167" s="754"/>
      <c r="C167" s="17"/>
      <c r="D167" s="17"/>
      <c r="E167" s="17"/>
      <c r="F167" s="17"/>
      <c r="G167" s="17"/>
      <c r="H167" s="17"/>
      <c r="I167" s="17"/>
      <c r="J167" s="17"/>
      <c r="K167" s="17"/>
      <c r="L167" s="17"/>
      <c r="M167" s="17"/>
      <c r="N167" s="17"/>
      <c r="O167" s="17"/>
      <c r="P167" s="17"/>
      <c r="Q167" s="17"/>
      <c r="R167" s="17"/>
      <c r="S167" s="17"/>
      <c r="T167" s="17"/>
      <c r="U167" s="17"/>
      <c r="V167" s="17"/>
      <c r="W167" s="17"/>
      <c r="X167" s="17"/>
      <c r="Y167" s="17"/>
      <c r="Z167" s="17"/>
      <c r="AA167" s="17"/>
      <c r="AB167" s="17"/>
      <c r="AC167" s="17"/>
      <c r="AD167" s="17"/>
      <c r="AE167" s="17"/>
      <c r="AF167" s="17"/>
      <c r="AG167" s="17"/>
      <c r="AH167" s="17"/>
      <c r="AI167" s="17"/>
      <c r="AJ167" s="17"/>
      <c r="AK167" s="17"/>
      <c r="AL167" s="17"/>
      <c r="AM167" s="17"/>
      <c r="AN167" s="17"/>
      <c r="AO167" s="17"/>
      <c r="AP167" s="17"/>
      <c r="AQ167" s="17"/>
    </row>
    <row r="168" spans="2:43" ht="15.95" hidden="1" customHeight="1" x14ac:dyDescent="0.25">
      <c r="B168" s="754">
        <v>77</v>
      </c>
      <c r="C168" s="17"/>
      <c r="D168" s="17"/>
      <c r="E168" s="17"/>
      <c r="F168" s="17"/>
      <c r="G168" s="17"/>
      <c r="H168" s="17"/>
      <c r="I168" s="17"/>
      <c r="J168" s="17"/>
      <c r="K168" s="17"/>
      <c r="L168" s="17"/>
      <c r="M168" s="17"/>
      <c r="N168" s="17"/>
      <c r="O168" s="17"/>
      <c r="P168" s="17"/>
      <c r="Q168" s="17"/>
      <c r="R168" s="17"/>
      <c r="S168" s="17"/>
      <c r="T168" s="17"/>
      <c r="U168" s="17"/>
      <c r="V168" s="17"/>
      <c r="W168" s="17"/>
      <c r="X168" s="17"/>
      <c r="Y168" s="17"/>
      <c r="Z168" s="17"/>
      <c r="AA168" s="17"/>
      <c r="AB168" s="17"/>
      <c r="AC168" s="17"/>
      <c r="AD168" s="17"/>
      <c r="AE168" s="17"/>
      <c r="AF168" s="17"/>
      <c r="AG168" s="17"/>
      <c r="AH168" s="17"/>
      <c r="AI168" s="17"/>
      <c r="AJ168" s="17"/>
      <c r="AK168" s="17"/>
      <c r="AL168" s="17"/>
      <c r="AM168" s="17"/>
      <c r="AN168" s="17"/>
      <c r="AO168" s="17"/>
      <c r="AP168" s="17"/>
      <c r="AQ168" s="17"/>
    </row>
    <row r="169" spans="2:43" ht="15.95" hidden="1" customHeight="1" x14ac:dyDescent="0.25">
      <c r="B169" s="754"/>
      <c r="C169" s="17"/>
      <c r="D169" s="17"/>
      <c r="E169" s="17"/>
      <c r="F169" s="17"/>
      <c r="G169" s="17"/>
      <c r="H169" s="17"/>
      <c r="I169" s="17"/>
      <c r="J169" s="17"/>
      <c r="K169" s="17"/>
      <c r="L169" s="17"/>
      <c r="M169" s="17"/>
      <c r="N169" s="17"/>
      <c r="O169" s="17"/>
      <c r="P169" s="17"/>
      <c r="Q169" s="17"/>
      <c r="R169" s="17"/>
      <c r="S169" s="17"/>
      <c r="T169" s="17"/>
      <c r="U169" s="17"/>
      <c r="V169" s="17"/>
      <c r="W169" s="17"/>
      <c r="X169" s="17"/>
      <c r="Y169" s="17"/>
      <c r="Z169" s="17"/>
      <c r="AA169" s="17"/>
      <c r="AB169" s="17"/>
      <c r="AC169" s="17"/>
      <c r="AD169" s="17"/>
      <c r="AE169" s="17"/>
      <c r="AF169" s="17"/>
      <c r="AG169" s="17"/>
      <c r="AH169" s="17"/>
      <c r="AI169" s="17"/>
      <c r="AJ169" s="17"/>
      <c r="AK169" s="17"/>
      <c r="AL169" s="17"/>
      <c r="AM169" s="17"/>
      <c r="AN169" s="17"/>
      <c r="AO169" s="17"/>
      <c r="AP169" s="17"/>
      <c r="AQ169" s="17"/>
    </row>
    <row r="170" spans="2:43" ht="15.95" hidden="1" customHeight="1" x14ac:dyDescent="0.25">
      <c r="B170" s="754">
        <v>78</v>
      </c>
      <c r="C170" s="17"/>
      <c r="D170" s="17"/>
      <c r="E170" s="17"/>
      <c r="F170" s="17"/>
      <c r="G170" s="17"/>
      <c r="H170" s="17"/>
      <c r="I170" s="17"/>
      <c r="J170" s="17"/>
      <c r="K170" s="17"/>
      <c r="L170" s="17"/>
      <c r="M170" s="17"/>
      <c r="N170" s="17"/>
      <c r="O170" s="17"/>
      <c r="P170" s="17"/>
      <c r="Q170" s="17"/>
      <c r="R170" s="17"/>
      <c r="S170" s="17"/>
      <c r="T170" s="17"/>
      <c r="U170" s="17"/>
      <c r="V170" s="17"/>
      <c r="W170" s="17"/>
      <c r="X170" s="17"/>
      <c r="Y170" s="17"/>
      <c r="Z170" s="17"/>
      <c r="AA170" s="17"/>
      <c r="AB170" s="17"/>
      <c r="AC170" s="17"/>
      <c r="AD170" s="17"/>
      <c r="AE170" s="17"/>
      <c r="AF170" s="17"/>
      <c r="AG170" s="17"/>
      <c r="AH170" s="17"/>
      <c r="AI170" s="17"/>
      <c r="AJ170" s="17"/>
      <c r="AK170" s="17"/>
      <c r="AL170" s="17"/>
      <c r="AM170" s="17"/>
      <c r="AN170" s="17"/>
      <c r="AO170" s="17"/>
      <c r="AP170" s="17"/>
      <c r="AQ170" s="17"/>
    </row>
    <row r="171" spans="2:43" ht="15.95" hidden="1" customHeight="1" x14ac:dyDescent="0.25">
      <c r="B171" s="754"/>
      <c r="C171" s="17"/>
      <c r="D171" s="17"/>
      <c r="E171" s="17"/>
      <c r="F171" s="17"/>
      <c r="G171" s="17"/>
      <c r="H171" s="17"/>
      <c r="I171" s="17"/>
      <c r="J171" s="17"/>
      <c r="K171" s="17"/>
      <c r="L171" s="17"/>
      <c r="M171" s="17"/>
      <c r="N171" s="17"/>
      <c r="O171" s="17"/>
      <c r="P171" s="17"/>
      <c r="Q171" s="17"/>
      <c r="R171" s="17"/>
      <c r="S171" s="17"/>
      <c r="T171" s="17"/>
      <c r="U171" s="17"/>
      <c r="V171" s="17"/>
      <c r="W171" s="17"/>
      <c r="X171" s="17"/>
      <c r="Y171" s="17"/>
      <c r="Z171" s="17"/>
      <c r="AA171" s="17"/>
      <c r="AB171" s="17"/>
      <c r="AC171" s="17"/>
      <c r="AD171" s="17"/>
      <c r="AE171" s="17"/>
      <c r="AF171" s="17"/>
      <c r="AG171" s="17"/>
      <c r="AH171" s="17"/>
      <c r="AI171" s="17"/>
      <c r="AJ171" s="17"/>
      <c r="AK171" s="17"/>
      <c r="AL171" s="17"/>
      <c r="AM171" s="17"/>
      <c r="AN171" s="17"/>
      <c r="AO171" s="17"/>
      <c r="AP171" s="17"/>
      <c r="AQ171" s="17"/>
    </row>
    <row r="172" spans="2:43" ht="15.95" hidden="1" customHeight="1" x14ac:dyDescent="0.25">
      <c r="B172" s="754">
        <v>79</v>
      </c>
      <c r="C172" s="17"/>
      <c r="D172" s="17"/>
      <c r="E172" s="17"/>
      <c r="F172" s="17"/>
      <c r="G172" s="17"/>
      <c r="H172" s="17"/>
      <c r="I172" s="17"/>
      <c r="J172" s="17"/>
      <c r="K172" s="17"/>
      <c r="L172" s="17"/>
      <c r="M172" s="17"/>
      <c r="N172" s="17"/>
      <c r="O172" s="17"/>
      <c r="P172" s="17"/>
      <c r="Q172" s="17"/>
      <c r="R172" s="17"/>
      <c r="S172" s="17"/>
      <c r="T172" s="17"/>
      <c r="U172" s="17"/>
      <c r="V172" s="17"/>
      <c r="W172" s="17"/>
      <c r="X172" s="17"/>
      <c r="Y172" s="17"/>
      <c r="Z172" s="17"/>
      <c r="AA172" s="17"/>
      <c r="AB172" s="17"/>
      <c r="AC172" s="17"/>
      <c r="AD172" s="17"/>
      <c r="AE172" s="17"/>
      <c r="AF172" s="17"/>
      <c r="AG172" s="17"/>
      <c r="AH172" s="17"/>
      <c r="AI172" s="17"/>
      <c r="AJ172" s="17"/>
      <c r="AK172" s="17"/>
      <c r="AL172" s="17"/>
      <c r="AM172" s="17"/>
      <c r="AN172" s="17"/>
      <c r="AO172" s="17"/>
      <c r="AP172" s="17"/>
      <c r="AQ172" s="17"/>
    </row>
    <row r="173" spans="2:43" ht="15.95" hidden="1" customHeight="1" x14ac:dyDescent="0.25">
      <c r="B173" s="754"/>
      <c r="C173" s="17"/>
      <c r="D173" s="17"/>
      <c r="E173" s="17"/>
      <c r="F173" s="17"/>
      <c r="G173" s="17"/>
      <c r="H173" s="17"/>
      <c r="I173" s="17"/>
      <c r="J173" s="17"/>
      <c r="K173" s="17"/>
      <c r="L173" s="17"/>
      <c r="M173" s="17"/>
      <c r="N173" s="17"/>
      <c r="O173" s="17"/>
      <c r="P173" s="17"/>
      <c r="Q173" s="17"/>
      <c r="R173" s="17"/>
      <c r="S173" s="17"/>
      <c r="T173" s="17"/>
      <c r="U173" s="17"/>
      <c r="V173" s="17"/>
      <c r="W173" s="17"/>
      <c r="X173" s="17"/>
      <c r="Y173" s="17"/>
      <c r="Z173" s="17"/>
      <c r="AA173" s="17"/>
      <c r="AB173" s="17"/>
      <c r="AC173" s="17"/>
      <c r="AD173" s="17"/>
      <c r="AE173" s="17"/>
      <c r="AF173" s="17"/>
      <c r="AG173" s="17"/>
      <c r="AH173" s="17"/>
      <c r="AI173" s="17"/>
      <c r="AJ173" s="17"/>
      <c r="AK173" s="17"/>
      <c r="AL173" s="17"/>
      <c r="AM173" s="17"/>
      <c r="AN173" s="17"/>
      <c r="AO173" s="17"/>
      <c r="AP173" s="17"/>
      <c r="AQ173" s="17"/>
    </row>
    <row r="174" spans="2:43" ht="15.95" hidden="1" customHeight="1" x14ac:dyDescent="0.25">
      <c r="B174" s="754">
        <v>80</v>
      </c>
      <c r="C174" s="17"/>
      <c r="D174" s="17"/>
      <c r="E174" s="17"/>
      <c r="F174" s="17"/>
      <c r="G174" s="17"/>
      <c r="H174" s="17"/>
      <c r="I174" s="17"/>
      <c r="J174" s="17"/>
      <c r="K174" s="17"/>
      <c r="L174" s="17"/>
      <c r="M174" s="17"/>
      <c r="N174" s="17"/>
      <c r="O174" s="17"/>
      <c r="P174" s="17"/>
      <c r="Q174" s="17"/>
      <c r="R174" s="17"/>
      <c r="S174" s="17"/>
      <c r="T174" s="17"/>
      <c r="U174" s="17"/>
      <c r="V174" s="17"/>
      <c r="W174" s="17"/>
      <c r="X174" s="17"/>
      <c r="Y174" s="17"/>
      <c r="Z174" s="17"/>
      <c r="AA174" s="17"/>
      <c r="AB174" s="17"/>
      <c r="AC174" s="17"/>
      <c r="AD174" s="17"/>
      <c r="AE174" s="17"/>
      <c r="AF174" s="17"/>
      <c r="AG174" s="17"/>
      <c r="AH174" s="17"/>
      <c r="AI174" s="17"/>
      <c r="AJ174" s="17"/>
      <c r="AK174" s="17"/>
      <c r="AL174" s="17"/>
      <c r="AM174" s="17"/>
      <c r="AN174" s="17"/>
      <c r="AO174" s="17"/>
      <c r="AP174" s="17"/>
      <c r="AQ174" s="17"/>
    </row>
    <row r="175" spans="2:43" ht="15.95" hidden="1" customHeight="1" x14ac:dyDescent="0.25">
      <c r="B175" s="754"/>
      <c r="C175" s="17"/>
      <c r="D175" s="17"/>
      <c r="E175" s="17"/>
      <c r="F175" s="17"/>
      <c r="G175" s="17"/>
      <c r="H175" s="17"/>
      <c r="I175" s="17"/>
      <c r="J175" s="17"/>
      <c r="K175" s="17"/>
      <c r="L175" s="17"/>
      <c r="M175" s="17"/>
      <c r="N175" s="17"/>
      <c r="O175" s="17"/>
      <c r="P175" s="17"/>
      <c r="Q175" s="17"/>
      <c r="R175" s="17"/>
      <c r="S175" s="17"/>
      <c r="T175" s="17"/>
      <c r="U175" s="17"/>
      <c r="V175" s="17"/>
      <c r="W175" s="17"/>
      <c r="X175" s="17"/>
      <c r="Y175" s="17"/>
      <c r="Z175" s="17"/>
      <c r="AA175" s="17"/>
      <c r="AB175" s="17"/>
      <c r="AC175" s="17"/>
      <c r="AD175" s="17"/>
      <c r="AE175" s="17"/>
      <c r="AF175" s="17"/>
      <c r="AG175" s="17"/>
      <c r="AH175" s="17"/>
      <c r="AI175" s="17"/>
      <c r="AJ175" s="17"/>
      <c r="AK175" s="17"/>
      <c r="AL175" s="17"/>
      <c r="AM175" s="17"/>
      <c r="AN175" s="17"/>
      <c r="AO175" s="17"/>
      <c r="AP175" s="17"/>
      <c r="AQ175" s="17"/>
    </row>
    <row r="176" spans="2:43" ht="15.95" hidden="1" customHeight="1" x14ac:dyDescent="0.25">
      <c r="B176" s="754">
        <v>81</v>
      </c>
      <c r="C176" s="17"/>
      <c r="D176" s="17"/>
      <c r="E176" s="17"/>
      <c r="F176" s="17"/>
      <c r="G176" s="17"/>
      <c r="H176" s="17"/>
      <c r="I176" s="17"/>
      <c r="J176" s="17"/>
      <c r="K176" s="17"/>
      <c r="L176" s="17"/>
      <c r="M176" s="17"/>
      <c r="N176" s="17"/>
      <c r="O176" s="17"/>
      <c r="P176" s="17"/>
      <c r="Q176" s="17"/>
      <c r="R176" s="17"/>
      <c r="S176" s="17"/>
      <c r="T176" s="17"/>
      <c r="U176" s="17"/>
      <c r="V176" s="17"/>
      <c r="W176" s="17"/>
      <c r="X176" s="17"/>
      <c r="Y176" s="17"/>
      <c r="Z176" s="17"/>
      <c r="AA176" s="17"/>
      <c r="AB176" s="17"/>
      <c r="AC176" s="17"/>
      <c r="AD176" s="17"/>
      <c r="AE176" s="17"/>
      <c r="AF176" s="17"/>
      <c r="AG176" s="17"/>
      <c r="AH176" s="17"/>
      <c r="AI176" s="17"/>
      <c r="AJ176" s="17"/>
      <c r="AK176" s="17"/>
      <c r="AL176" s="17"/>
      <c r="AM176" s="17"/>
      <c r="AN176" s="17"/>
      <c r="AO176" s="17"/>
      <c r="AP176" s="17"/>
      <c r="AQ176" s="17"/>
    </row>
    <row r="177" spans="2:43" ht="15.95" hidden="1" customHeight="1" x14ac:dyDescent="0.25">
      <c r="B177" s="754"/>
      <c r="C177" s="17"/>
      <c r="D177" s="17"/>
      <c r="E177" s="17"/>
      <c r="F177" s="17"/>
      <c r="G177" s="17"/>
      <c r="H177" s="17"/>
      <c r="I177" s="17"/>
      <c r="J177" s="17"/>
      <c r="K177" s="17"/>
      <c r="L177" s="17"/>
      <c r="M177" s="17"/>
      <c r="N177" s="17"/>
      <c r="O177" s="17"/>
      <c r="P177" s="17"/>
      <c r="Q177" s="17"/>
      <c r="R177" s="17"/>
      <c r="S177" s="17"/>
      <c r="T177" s="17"/>
      <c r="U177" s="17"/>
      <c r="V177" s="17"/>
      <c r="W177" s="17"/>
      <c r="X177" s="17"/>
      <c r="Y177" s="17"/>
      <c r="Z177" s="17"/>
      <c r="AA177" s="17"/>
      <c r="AB177" s="17"/>
      <c r="AC177" s="17"/>
      <c r="AD177" s="17"/>
      <c r="AE177" s="17"/>
      <c r="AF177" s="17"/>
      <c r="AG177" s="17"/>
      <c r="AH177" s="17"/>
      <c r="AI177" s="17"/>
      <c r="AJ177" s="17"/>
      <c r="AK177" s="17"/>
      <c r="AL177" s="17"/>
      <c r="AM177" s="17"/>
      <c r="AN177" s="17"/>
      <c r="AO177" s="17"/>
      <c r="AP177" s="17"/>
      <c r="AQ177" s="17"/>
    </row>
    <row r="178" spans="2:43" ht="15.95" hidden="1" customHeight="1" x14ac:dyDescent="0.25">
      <c r="B178" s="754">
        <v>82</v>
      </c>
      <c r="C178" s="17"/>
      <c r="D178" s="17"/>
      <c r="E178" s="17"/>
      <c r="F178" s="17"/>
      <c r="G178" s="17"/>
      <c r="H178" s="17"/>
      <c r="I178" s="17"/>
      <c r="J178" s="17"/>
      <c r="K178" s="17"/>
      <c r="L178" s="17"/>
      <c r="M178" s="17"/>
      <c r="N178" s="17"/>
      <c r="O178" s="17"/>
      <c r="P178" s="17"/>
      <c r="Q178" s="17"/>
      <c r="R178" s="17"/>
      <c r="S178" s="17"/>
      <c r="T178" s="17"/>
      <c r="U178" s="17"/>
      <c r="V178" s="17"/>
      <c r="W178" s="17"/>
      <c r="X178" s="17"/>
      <c r="Y178" s="17"/>
      <c r="Z178" s="17"/>
      <c r="AA178" s="17"/>
      <c r="AB178" s="17"/>
      <c r="AC178" s="17"/>
      <c r="AD178" s="17"/>
      <c r="AE178" s="17"/>
      <c r="AF178" s="17"/>
      <c r="AG178" s="17"/>
      <c r="AH178" s="17"/>
      <c r="AI178" s="17"/>
      <c r="AJ178" s="17"/>
      <c r="AK178" s="17"/>
      <c r="AL178" s="17"/>
      <c r="AM178" s="17"/>
      <c r="AN178" s="17"/>
      <c r="AO178" s="17"/>
      <c r="AP178" s="17"/>
      <c r="AQ178" s="17"/>
    </row>
    <row r="179" spans="2:43" ht="15.95" hidden="1" customHeight="1" x14ac:dyDescent="0.25">
      <c r="B179" s="754"/>
      <c r="C179" s="17"/>
      <c r="D179" s="17"/>
      <c r="E179" s="17"/>
      <c r="F179" s="17"/>
      <c r="G179" s="17"/>
      <c r="H179" s="17"/>
      <c r="I179" s="17"/>
      <c r="J179" s="17"/>
      <c r="K179" s="17"/>
      <c r="L179" s="17"/>
      <c r="M179" s="17"/>
      <c r="N179" s="17"/>
      <c r="O179" s="17"/>
      <c r="P179" s="17"/>
      <c r="Q179" s="17"/>
      <c r="R179" s="17"/>
      <c r="S179" s="17"/>
      <c r="T179" s="17"/>
      <c r="U179" s="17"/>
      <c r="V179" s="17"/>
      <c r="W179" s="17"/>
      <c r="X179" s="17"/>
      <c r="Y179" s="17"/>
      <c r="Z179" s="17"/>
      <c r="AA179" s="17"/>
      <c r="AB179" s="17"/>
      <c r="AC179" s="17"/>
      <c r="AD179" s="17"/>
      <c r="AE179" s="17"/>
      <c r="AF179" s="17"/>
      <c r="AG179" s="17"/>
      <c r="AH179" s="17"/>
      <c r="AI179" s="17"/>
      <c r="AJ179" s="17"/>
      <c r="AK179" s="17"/>
      <c r="AL179" s="17"/>
      <c r="AM179" s="17"/>
      <c r="AN179" s="17"/>
      <c r="AO179" s="17"/>
      <c r="AP179" s="17"/>
      <c r="AQ179" s="17"/>
    </row>
    <row r="180" spans="2:43" ht="15.95" hidden="1" customHeight="1" x14ac:dyDescent="0.25">
      <c r="B180" s="754">
        <v>83</v>
      </c>
      <c r="C180" s="17"/>
      <c r="D180" s="17"/>
      <c r="E180" s="17"/>
      <c r="F180" s="17"/>
      <c r="G180" s="17"/>
      <c r="H180" s="17"/>
      <c r="I180" s="17"/>
      <c r="J180" s="17"/>
      <c r="K180" s="17"/>
      <c r="L180" s="17"/>
      <c r="M180" s="17"/>
      <c r="N180" s="17"/>
      <c r="O180" s="17"/>
      <c r="P180" s="17"/>
      <c r="Q180" s="17"/>
      <c r="R180" s="17"/>
      <c r="S180" s="17"/>
      <c r="T180" s="17"/>
      <c r="U180" s="17"/>
      <c r="V180" s="17"/>
      <c r="W180" s="17"/>
      <c r="X180" s="17"/>
      <c r="Y180" s="17"/>
      <c r="Z180" s="17"/>
      <c r="AA180" s="17"/>
      <c r="AB180" s="17"/>
      <c r="AC180" s="17"/>
      <c r="AD180" s="17"/>
      <c r="AE180" s="17"/>
      <c r="AF180" s="17"/>
      <c r="AG180" s="17"/>
      <c r="AH180" s="17"/>
      <c r="AI180" s="17"/>
      <c r="AJ180" s="17"/>
      <c r="AK180" s="17"/>
      <c r="AL180" s="17"/>
      <c r="AM180" s="17"/>
      <c r="AN180" s="17"/>
      <c r="AO180" s="17"/>
      <c r="AP180" s="17"/>
      <c r="AQ180" s="17"/>
    </row>
    <row r="181" spans="2:43" ht="15.95" hidden="1" customHeight="1" x14ac:dyDescent="0.25">
      <c r="B181" s="754"/>
      <c r="C181" s="17"/>
      <c r="D181" s="17"/>
      <c r="E181" s="17"/>
      <c r="F181" s="17"/>
      <c r="G181" s="17"/>
      <c r="H181" s="17"/>
      <c r="I181" s="17"/>
      <c r="J181" s="17"/>
      <c r="K181" s="17"/>
      <c r="L181" s="17"/>
      <c r="M181" s="17"/>
      <c r="N181" s="17"/>
      <c r="O181" s="17"/>
      <c r="P181" s="17"/>
      <c r="Q181" s="17"/>
      <c r="R181" s="17"/>
      <c r="S181" s="17"/>
      <c r="T181" s="17"/>
      <c r="U181" s="17"/>
      <c r="V181" s="17"/>
      <c r="W181" s="17"/>
      <c r="X181" s="17"/>
      <c r="Y181" s="17"/>
      <c r="Z181" s="17"/>
      <c r="AA181" s="17"/>
      <c r="AB181" s="17"/>
      <c r="AC181" s="17"/>
      <c r="AD181" s="17"/>
      <c r="AE181" s="17"/>
      <c r="AF181" s="17"/>
      <c r="AG181" s="17"/>
      <c r="AH181" s="17"/>
      <c r="AI181" s="17"/>
      <c r="AJ181" s="17"/>
      <c r="AK181" s="17"/>
      <c r="AL181" s="17"/>
      <c r="AM181" s="17"/>
      <c r="AN181" s="17"/>
      <c r="AO181" s="17"/>
      <c r="AP181" s="17"/>
      <c r="AQ181" s="17"/>
    </row>
    <row r="182" spans="2:43" ht="15.95" hidden="1" customHeight="1" x14ac:dyDescent="0.25">
      <c r="B182" s="754">
        <v>84</v>
      </c>
      <c r="C182" s="17"/>
      <c r="D182" s="17"/>
      <c r="E182" s="17"/>
      <c r="F182" s="17"/>
      <c r="G182" s="17"/>
      <c r="H182" s="17"/>
      <c r="I182" s="17"/>
      <c r="J182" s="17"/>
      <c r="K182" s="17"/>
      <c r="L182" s="17"/>
      <c r="M182" s="17"/>
      <c r="N182" s="17"/>
      <c r="O182" s="17"/>
      <c r="P182" s="17"/>
      <c r="Q182" s="17"/>
      <c r="R182" s="17"/>
      <c r="S182" s="17"/>
      <c r="T182" s="17"/>
      <c r="U182" s="17"/>
      <c r="V182" s="17"/>
      <c r="W182" s="17"/>
      <c r="X182" s="17"/>
      <c r="Y182" s="17"/>
      <c r="Z182" s="17"/>
      <c r="AA182" s="17"/>
      <c r="AB182" s="17"/>
      <c r="AC182" s="17"/>
      <c r="AD182" s="17"/>
      <c r="AE182" s="17"/>
      <c r="AF182" s="17"/>
      <c r="AG182" s="17"/>
      <c r="AH182" s="17"/>
      <c r="AI182" s="17"/>
      <c r="AJ182" s="17"/>
      <c r="AK182" s="17"/>
      <c r="AL182" s="17"/>
      <c r="AM182" s="17"/>
      <c r="AN182" s="17"/>
      <c r="AO182" s="17"/>
      <c r="AP182" s="17"/>
      <c r="AQ182" s="17"/>
    </row>
    <row r="183" spans="2:43" ht="15.95" hidden="1" customHeight="1" x14ac:dyDescent="0.25">
      <c r="B183" s="754"/>
      <c r="C183" s="17"/>
      <c r="D183" s="17"/>
      <c r="E183" s="17"/>
      <c r="F183" s="17"/>
      <c r="G183" s="17"/>
      <c r="H183" s="17"/>
      <c r="I183" s="17"/>
      <c r="J183" s="17"/>
      <c r="K183" s="17"/>
      <c r="L183" s="17"/>
      <c r="M183" s="17"/>
      <c r="N183" s="17"/>
      <c r="O183" s="17"/>
      <c r="P183" s="17"/>
      <c r="Q183" s="17"/>
      <c r="R183" s="17"/>
      <c r="S183" s="17"/>
      <c r="T183" s="17"/>
      <c r="U183" s="17"/>
      <c r="V183" s="17"/>
      <c r="W183" s="17"/>
      <c r="X183" s="17"/>
      <c r="Y183" s="17"/>
      <c r="Z183" s="17"/>
      <c r="AA183" s="17"/>
      <c r="AB183" s="17"/>
      <c r="AC183" s="17"/>
      <c r="AD183" s="17"/>
      <c r="AE183" s="17"/>
      <c r="AF183" s="17"/>
      <c r="AG183" s="17"/>
      <c r="AH183" s="17"/>
      <c r="AI183" s="17"/>
      <c r="AJ183" s="17"/>
      <c r="AK183" s="17"/>
      <c r="AL183" s="17"/>
      <c r="AM183" s="17"/>
      <c r="AN183" s="17"/>
      <c r="AO183" s="17"/>
      <c r="AP183" s="17"/>
      <c r="AQ183" s="17"/>
    </row>
    <row r="184" spans="2:43" ht="15.95" hidden="1" customHeight="1" x14ac:dyDescent="0.25">
      <c r="B184" s="754">
        <v>85</v>
      </c>
      <c r="C184" s="17"/>
      <c r="D184" s="17"/>
      <c r="E184" s="17"/>
      <c r="F184" s="17"/>
      <c r="G184" s="17"/>
      <c r="H184" s="17"/>
      <c r="I184" s="17"/>
      <c r="J184" s="17"/>
      <c r="K184" s="17"/>
      <c r="L184" s="17"/>
      <c r="M184" s="17"/>
      <c r="N184" s="17"/>
      <c r="O184" s="17"/>
      <c r="P184" s="17"/>
      <c r="Q184" s="17"/>
      <c r="R184" s="17"/>
      <c r="S184" s="17"/>
      <c r="T184" s="17"/>
      <c r="U184" s="17"/>
      <c r="V184" s="17"/>
      <c r="W184" s="17"/>
      <c r="X184" s="17"/>
      <c r="Y184" s="17"/>
      <c r="Z184" s="17"/>
      <c r="AA184" s="17"/>
      <c r="AB184" s="17"/>
      <c r="AC184" s="17"/>
      <c r="AD184" s="17"/>
      <c r="AE184" s="17"/>
      <c r="AF184" s="17"/>
      <c r="AG184" s="17"/>
      <c r="AH184" s="17"/>
      <c r="AI184" s="17"/>
      <c r="AJ184" s="17"/>
      <c r="AK184" s="17"/>
      <c r="AL184" s="17"/>
      <c r="AM184" s="17"/>
      <c r="AN184" s="17"/>
      <c r="AO184" s="17"/>
      <c r="AP184" s="17"/>
      <c r="AQ184" s="17"/>
    </row>
    <row r="185" spans="2:43" ht="15.95" hidden="1" customHeight="1" x14ac:dyDescent="0.25">
      <c r="B185" s="754"/>
      <c r="C185" s="17"/>
      <c r="D185" s="17"/>
      <c r="E185" s="17"/>
      <c r="F185" s="17"/>
      <c r="G185" s="17"/>
      <c r="H185" s="17"/>
      <c r="I185" s="17"/>
      <c r="J185" s="17"/>
      <c r="K185" s="17"/>
      <c r="L185" s="17"/>
      <c r="M185" s="17"/>
      <c r="N185" s="17"/>
      <c r="O185" s="17"/>
      <c r="P185" s="17"/>
      <c r="Q185" s="17"/>
      <c r="R185" s="17"/>
      <c r="S185" s="17"/>
      <c r="T185" s="17"/>
      <c r="U185" s="17"/>
      <c r="V185" s="17"/>
      <c r="W185" s="17"/>
      <c r="X185" s="17"/>
      <c r="Y185" s="17"/>
      <c r="Z185" s="17"/>
      <c r="AA185" s="17"/>
      <c r="AB185" s="17"/>
      <c r="AC185" s="17"/>
      <c r="AD185" s="17"/>
      <c r="AE185" s="17"/>
      <c r="AF185" s="17"/>
      <c r="AG185" s="17"/>
      <c r="AH185" s="17"/>
      <c r="AI185" s="17"/>
      <c r="AJ185" s="17"/>
      <c r="AK185" s="17"/>
      <c r="AL185" s="17"/>
      <c r="AM185" s="17"/>
      <c r="AN185" s="17"/>
      <c r="AO185" s="17"/>
      <c r="AP185" s="17"/>
      <c r="AQ185" s="17"/>
    </row>
    <row r="186" spans="2:43" ht="15.95" hidden="1" customHeight="1" x14ac:dyDescent="0.25">
      <c r="B186" s="754">
        <v>86</v>
      </c>
      <c r="C186" s="17"/>
      <c r="D186" s="17"/>
      <c r="E186" s="17"/>
      <c r="F186" s="17"/>
      <c r="G186" s="17"/>
      <c r="H186" s="17"/>
      <c r="I186" s="17"/>
      <c r="J186" s="17"/>
      <c r="K186" s="17"/>
      <c r="L186" s="17"/>
      <c r="M186" s="17"/>
      <c r="N186" s="17"/>
      <c r="O186" s="17"/>
      <c r="P186" s="17"/>
      <c r="Q186" s="17"/>
      <c r="R186" s="17"/>
      <c r="S186" s="17"/>
      <c r="T186" s="17"/>
      <c r="U186" s="17"/>
      <c r="V186" s="17"/>
      <c r="W186" s="17"/>
      <c r="X186" s="17"/>
      <c r="Y186" s="17"/>
      <c r="Z186" s="17"/>
      <c r="AA186" s="17"/>
      <c r="AB186" s="17"/>
      <c r="AC186" s="17"/>
      <c r="AD186" s="17"/>
      <c r="AE186" s="17"/>
      <c r="AF186" s="17"/>
      <c r="AG186" s="17"/>
      <c r="AH186" s="17"/>
      <c r="AI186" s="17"/>
      <c r="AJ186" s="17"/>
      <c r="AK186" s="17"/>
      <c r="AL186" s="17"/>
      <c r="AM186" s="17"/>
      <c r="AN186" s="17"/>
      <c r="AO186" s="17"/>
      <c r="AP186" s="17"/>
      <c r="AQ186" s="17"/>
    </row>
    <row r="187" spans="2:43" ht="15.95" hidden="1" customHeight="1" x14ac:dyDescent="0.25">
      <c r="B187" s="754"/>
      <c r="C187" s="17"/>
      <c r="D187" s="17"/>
      <c r="E187" s="17"/>
      <c r="F187" s="17"/>
      <c r="G187" s="17"/>
      <c r="H187" s="17"/>
      <c r="I187" s="17"/>
      <c r="J187" s="17"/>
      <c r="K187" s="17"/>
      <c r="L187" s="17"/>
      <c r="M187" s="17"/>
      <c r="N187" s="17"/>
      <c r="O187" s="17"/>
      <c r="P187" s="17"/>
      <c r="Q187" s="17"/>
      <c r="R187" s="17"/>
      <c r="S187" s="17"/>
      <c r="T187" s="17"/>
      <c r="U187" s="17"/>
      <c r="V187" s="17"/>
      <c r="W187" s="17"/>
      <c r="X187" s="17"/>
      <c r="Y187" s="17"/>
      <c r="Z187" s="17"/>
      <c r="AA187" s="17"/>
      <c r="AB187" s="17"/>
      <c r="AC187" s="17"/>
      <c r="AD187" s="17"/>
      <c r="AE187" s="17"/>
      <c r="AF187" s="17"/>
      <c r="AG187" s="17"/>
      <c r="AH187" s="17"/>
      <c r="AI187" s="17"/>
      <c r="AJ187" s="17"/>
      <c r="AK187" s="17"/>
      <c r="AL187" s="17"/>
      <c r="AM187" s="17"/>
      <c r="AN187" s="17"/>
      <c r="AO187" s="17"/>
      <c r="AP187" s="17"/>
      <c r="AQ187" s="17"/>
    </row>
    <row r="188" spans="2:43" ht="15.95" hidden="1" customHeight="1" x14ac:dyDescent="0.25">
      <c r="B188" s="754">
        <v>87</v>
      </c>
      <c r="C188" s="17"/>
      <c r="D188" s="17"/>
      <c r="E188" s="17"/>
      <c r="F188" s="17"/>
      <c r="G188" s="17"/>
      <c r="H188" s="17"/>
      <c r="I188" s="17"/>
      <c r="J188" s="17"/>
      <c r="K188" s="17"/>
      <c r="L188" s="17"/>
      <c r="M188" s="17"/>
      <c r="N188" s="17"/>
      <c r="O188" s="17"/>
      <c r="P188" s="17"/>
      <c r="Q188" s="17"/>
      <c r="R188" s="17"/>
      <c r="S188" s="17"/>
      <c r="T188" s="17"/>
      <c r="U188" s="17"/>
      <c r="V188" s="17"/>
      <c r="W188" s="17"/>
      <c r="X188" s="17"/>
      <c r="Y188" s="17"/>
      <c r="Z188" s="17"/>
      <c r="AA188" s="17"/>
      <c r="AB188" s="17"/>
      <c r="AC188" s="17"/>
      <c r="AD188" s="17"/>
      <c r="AE188" s="17"/>
      <c r="AF188" s="17"/>
      <c r="AG188" s="17"/>
      <c r="AH188" s="17"/>
      <c r="AI188" s="17"/>
      <c r="AJ188" s="17"/>
      <c r="AK188" s="17"/>
      <c r="AL188" s="17"/>
      <c r="AM188" s="17"/>
      <c r="AN188" s="17"/>
      <c r="AO188" s="17"/>
      <c r="AP188" s="17"/>
      <c r="AQ188" s="17"/>
    </row>
    <row r="189" spans="2:43" ht="15.95" hidden="1" customHeight="1" x14ac:dyDescent="0.25">
      <c r="B189" s="754"/>
      <c r="C189" s="17"/>
      <c r="D189" s="17"/>
      <c r="E189" s="17"/>
      <c r="F189" s="17"/>
      <c r="G189" s="17"/>
      <c r="H189" s="17"/>
      <c r="I189" s="17"/>
      <c r="J189" s="17"/>
      <c r="K189" s="17"/>
      <c r="L189" s="17"/>
      <c r="M189" s="17"/>
      <c r="N189" s="17"/>
      <c r="O189" s="17"/>
      <c r="P189" s="17"/>
      <c r="Q189" s="17"/>
      <c r="R189" s="17"/>
      <c r="S189" s="17"/>
      <c r="T189" s="17"/>
      <c r="U189" s="17"/>
      <c r="V189" s="17"/>
      <c r="W189" s="17"/>
      <c r="X189" s="17"/>
      <c r="Y189" s="17"/>
      <c r="Z189" s="17"/>
      <c r="AA189" s="17"/>
      <c r="AB189" s="17"/>
      <c r="AC189" s="17"/>
      <c r="AD189" s="17"/>
      <c r="AE189" s="17"/>
      <c r="AF189" s="17"/>
      <c r="AG189" s="17"/>
      <c r="AH189" s="17"/>
      <c r="AI189" s="17"/>
      <c r="AJ189" s="17"/>
      <c r="AK189" s="17"/>
      <c r="AL189" s="17"/>
      <c r="AM189" s="17"/>
      <c r="AN189" s="17"/>
      <c r="AO189" s="17"/>
      <c r="AP189" s="17"/>
      <c r="AQ189" s="17"/>
    </row>
    <row r="190" spans="2:43" ht="15.95" hidden="1" customHeight="1" x14ac:dyDescent="0.25">
      <c r="B190" s="754">
        <v>88</v>
      </c>
      <c r="C190" s="17"/>
      <c r="D190" s="17"/>
      <c r="E190" s="17"/>
      <c r="F190" s="17"/>
      <c r="G190" s="17"/>
      <c r="H190" s="17"/>
      <c r="I190" s="17"/>
      <c r="J190" s="17"/>
      <c r="K190" s="17"/>
      <c r="L190" s="17"/>
      <c r="M190" s="17"/>
      <c r="N190" s="17"/>
      <c r="O190" s="17"/>
      <c r="P190" s="17"/>
      <c r="Q190" s="17"/>
      <c r="R190" s="17"/>
      <c r="S190" s="17"/>
      <c r="T190" s="17"/>
      <c r="U190" s="17"/>
      <c r="V190" s="17"/>
      <c r="W190" s="17"/>
      <c r="X190" s="17"/>
      <c r="Y190" s="17"/>
      <c r="Z190" s="17"/>
      <c r="AA190" s="17"/>
      <c r="AB190" s="17"/>
      <c r="AC190" s="17"/>
      <c r="AD190" s="17"/>
      <c r="AE190" s="17"/>
      <c r="AF190" s="17"/>
      <c r="AG190" s="17"/>
      <c r="AH190" s="17"/>
      <c r="AI190" s="17"/>
      <c r="AJ190" s="17"/>
      <c r="AK190" s="17"/>
      <c r="AL190" s="17"/>
      <c r="AM190" s="17"/>
      <c r="AN190" s="17"/>
      <c r="AO190" s="17"/>
      <c r="AP190" s="17"/>
      <c r="AQ190" s="17"/>
    </row>
    <row r="191" spans="2:43" ht="15.95" hidden="1" customHeight="1" x14ac:dyDescent="0.25">
      <c r="B191" s="754"/>
      <c r="C191" s="17"/>
      <c r="D191" s="17"/>
      <c r="E191" s="17"/>
      <c r="F191" s="17"/>
      <c r="G191" s="17"/>
      <c r="H191" s="17"/>
      <c r="I191" s="17"/>
      <c r="J191" s="17"/>
      <c r="K191" s="17"/>
      <c r="L191" s="17"/>
      <c r="M191" s="17"/>
      <c r="N191" s="17"/>
      <c r="O191" s="17"/>
      <c r="P191" s="17"/>
      <c r="Q191" s="17"/>
      <c r="R191" s="17"/>
      <c r="S191" s="17"/>
      <c r="T191" s="17"/>
      <c r="U191" s="17"/>
      <c r="V191" s="17"/>
      <c r="W191" s="17"/>
      <c r="X191" s="17"/>
      <c r="Y191" s="17"/>
      <c r="Z191" s="17"/>
      <c r="AA191" s="17"/>
      <c r="AB191" s="17"/>
      <c r="AC191" s="17"/>
      <c r="AD191" s="17"/>
      <c r="AE191" s="17"/>
      <c r="AF191" s="17"/>
      <c r="AG191" s="17"/>
      <c r="AH191" s="17"/>
      <c r="AI191" s="17"/>
      <c r="AJ191" s="17"/>
      <c r="AK191" s="17"/>
      <c r="AL191" s="17"/>
      <c r="AM191" s="17"/>
      <c r="AN191" s="17"/>
      <c r="AO191" s="17"/>
      <c r="AP191" s="17"/>
      <c r="AQ191" s="17"/>
    </row>
    <row r="192" spans="2:43" ht="15.95" hidden="1" customHeight="1" x14ac:dyDescent="0.25">
      <c r="B192" s="754">
        <v>89</v>
      </c>
      <c r="C192" s="17"/>
      <c r="D192" s="17"/>
      <c r="E192" s="17"/>
      <c r="F192" s="17"/>
      <c r="G192" s="17"/>
      <c r="H192" s="17"/>
      <c r="I192" s="17"/>
      <c r="J192" s="17"/>
      <c r="K192" s="17"/>
      <c r="L192" s="17"/>
      <c r="M192" s="17"/>
      <c r="N192" s="17"/>
      <c r="O192" s="17"/>
      <c r="P192" s="17"/>
      <c r="Q192" s="17"/>
      <c r="R192" s="17"/>
      <c r="S192" s="17"/>
      <c r="T192" s="17"/>
      <c r="U192" s="17"/>
      <c r="V192" s="17"/>
      <c r="W192" s="17"/>
      <c r="X192" s="17"/>
      <c r="Y192" s="17"/>
      <c r="Z192" s="17"/>
      <c r="AA192" s="17"/>
      <c r="AB192" s="17"/>
      <c r="AC192" s="17"/>
      <c r="AD192" s="17"/>
      <c r="AE192" s="17"/>
      <c r="AF192" s="17"/>
      <c r="AG192" s="17"/>
      <c r="AH192" s="17"/>
      <c r="AI192" s="17"/>
      <c r="AJ192" s="17"/>
      <c r="AK192" s="17"/>
      <c r="AL192" s="17"/>
      <c r="AM192" s="17"/>
      <c r="AN192" s="17"/>
      <c r="AO192" s="17"/>
      <c r="AP192" s="17"/>
      <c r="AQ192" s="17"/>
    </row>
    <row r="193" spans="2:44" ht="15.95" hidden="1" customHeight="1" x14ac:dyDescent="0.25">
      <c r="B193" s="754"/>
      <c r="C193" s="17"/>
      <c r="D193" s="17"/>
      <c r="E193" s="17"/>
      <c r="F193" s="17"/>
      <c r="G193" s="17"/>
      <c r="H193" s="17"/>
      <c r="I193" s="17"/>
      <c r="J193" s="17"/>
      <c r="K193" s="17"/>
      <c r="L193" s="17"/>
      <c r="M193" s="17"/>
      <c r="N193" s="17"/>
      <c r="O193" s="17"/>
      <c r="P193" s="17"/>
      <c r="Q193" s="17"/>
      <c r="R193" s="17"/>
      <c r="S193" s="17"/>
      <c r="T193" s="17"/>
      <c r="U193" s="17"/>
      <c r="V193" s="17"/>
      <c r="W193" s="17"/>
      <c r="X193" s="17"/>
      <c r="Y193" s="17"/>
      <c r="Z193" s="17"/>
      <c r="AA193" s="17"/>
      <c r="AB193" s="17"/>
      <c r="AC193" s="17"/>
      <c r="AD193" s="17"/>
      <c r="AE193" s="17"/>
      <c r="AF193" s="17"/>
      <c r="AG193" s="17"/>
      <c r="AH193" s="17"/>
      <c r="AI193" s="17"/>
      <c r="AJ193" s="17"/>
      <c r="AK193" s="17"/>
      <c r="AL193" s="17"/>
      <c r="AM193" s="17"/>
      <c r="AN193" s="17"/>
      <c r="AO193" s="17"/>
      <c r="AP193" s="17"/>
      <c r="AQ193" s="17"/>
    </row>
    <row r="194" spans="2:44" ht="15.95" hidden="1" customHeight="1" x14ac:dyDescent="0.25">
      <c r="B194" s="754">
        <v>90</v>
      </c>
      <c r="C194" s="17"/>
      <c r="D194" s="17"/>
      <c r="E194" s="17"/>
      <c r="F194" s="17"/>
      <c r="G194" s="17"/>
      <c r="H194" s="17"/>
      <c r="I194" s="17"/>
      <c r="J194" s="17"/>
      <c r="K194" s="17"/>
      <c r="L194" s="17"/>
      <c r="M194" s="17"/>
      <c r="N194" s="17"/>
      <c r="O194" s="17"/>
      <c r="P194" s="17"/>
      <c r="Q194" s="17"/>
      <c r="R194" s="17"/>
      <c r="S194" s="17"/>
      <c r="T194" s="17"/>
      <c r="U194" s="17"/>
      <c r="V194" s="17"/>
      <c r="W194" s="17"/>
      <c r="X194" s="17"/>
      <c r="Y194" s="17"/>
      <c r="Z194" s="17"/>
      <c r="AA194" s="17"/>
      <c r="AB194" s="17"/>
      <c r="AC194" s="17"/>
      <c r="AD194" s="17"/>
      <c r="AE194" s="17"/>
      <c r="AF194" s="17"/>
      <c r="AG194" s="17"/>
      <c r="AH194" s="17"/>
      <c r="AI194" s="17"/>
      <c r="AJ194" s="17"/>
      <c r="AK194" s="17"/>
      <c r="AL194" s="17"/>
      <c r="AM194" s="17"/>
      <c r="AN194" s="17"/>
      <c r="AO194" s="17"/>
      <c r="AP194" s="17"/>
      <c r="AQ194" s="17"/>
    </row>
    <row r="195" spans="2:44" ht="15.95" hidden="1" customHeight="1" x14ac:dyDescent="0.25">
      <c r="B195" s="754"/>
      <c r="C195" s="17"/>
      <c r="D195" s="17"/>
      <c r="E195" s="17"/>
      <c r="F195" s="17"/>
      <c r="G195" s="17"/>
      <c r="H195" s="17"/>
      <c r="I195" s="17"/>
      <c r="J195" s="17"/>
      <c r="K195" s="17"/>
      <c r="L195" s="17"/>
      <c r="M195" s="17"/>
      <c r="N195" s="17"/>
      <c r="O195" s="17"/>
      <c r="P195" s="17"/>
      <c r="Q195" s="17"/>
      <c r="R195" s="17"/>
      <c r="S195" s="17"/>
      <c r="T195" s="17"/>
      <c r="U195" s="17"/>
      <c r="V195" s="17"/>
      <c r="W195" s="17"/>
      <c r="X195" s="17"/>
      <c r="Y195" s="17"/>
      <c r="Z195" s="17"/>
      <c r="AA195" s="17"/>
      <c r="AB195" s="17"/>
      <c r="AC195" s="17"/>
      <c r="AD195" s="17"/>
      <c r="AE195" s="17"/>
      <c r="AF195" s="17"/>
      <c r="AG195" s="17"/>
      <c r="AH195" s="17"/>
      <c r="AI195" s="17"/>
      <c r="AJ195" s="17"/>
      <c r="AK195" s="17"/>
      <c r="AL195" s="17"/>
      <c r="AM195" s="17"/>
      <c r="AN195" s="17"/>
      <c r="AO195" s="17"/>
      <c r="AP195" s="17"/>
      <c r="AQ195" s="17"/>
    </row>
    <row r="196" spans="2:44" ht="15.95" hidden="1" customHeight="1" x14ac:dyDescent="0.25">
      <c r="B196" s="754">
        <v>91</v>
      </c>
      <c r="C196" s="17"/>
      <c r="D196" s="17"/>
      <c r="E196" s="17"/>
      <c r="F196" s="17"/>
      <c r="G196" s="17"/>
      <c r="H196" s="17"/>
      <c r="I196" s="17"/>
      <c r="J196" s="17"/>
      <c r="K196" s="17"/>
      <c r="L196" s="17"/>
      <c r="M196" s="17"/>
      <c r="N196" s="17"/>
      <c r="O196" s="17"/>
      <c r="P196" s="17"/>
      <c r="Q196" s="17"/>
      <c r="R196" s="17"/>
      <c r="S196" s="17"/>
      <c r="T196" s="17"/>
      <c r="U196" s="17"/>
      <c r="V196" s="17"/>
      <c r="W196" s="17"/>
      <c r="X196" s="17"/>
      <c r="Y196" s="17"/>
      <c r="Z196" s="17"/>
      <c r="AA196" s="17"/>
      <c r="AB196" s="17"/>
      <c r="AC196" s="17"/>
      <c r="AD196" s="17"/>
      <c r="AE196" s="17"/>
      <c r="AF196" s="17"/>
      <c r="AG196" s="17"/>
      <c r="AH196" s="17"/>
      <c r="AI196" s="17"/>
      <c r="AJ196" s="17"/>
      <c r="AK196" s="17"/>
      <c r="AL196" s="17"/>
      <c r="AM196" s="17"/>
      <c r="AN196" s="17"/>
      <c r="AO196" s="17"/>
      <c r="AP196" s="17"/>
      <c r="AQ196" s="17"/>
    </row>
    <row r="197" spans="2:44" ht="15.95" hidden="1" customHeight="1" x14ac:dyDescent="0.25">
      <c r="B197" s="754"/>
      <c r="C197" s="17"/>
      <c r="D197" s="17"/>
      <c r="E197" s="17"/>
      <c r="F197" s="17"/>
      <c r="G197" s="17"/>
      <c r="H197" s="17"/>
      <c r="I197" s="17"/>
      <c r="J197" s="17"/>
      <c r="K197" s="17"/>
      <c r="L197" s="17"/>
      <c r="M197" s="17"/>
      <c r="N197" s="17"/>
      <c r="O197" s="17"/>
      <c r="P197" s="17"/>
      <c r="Q197" s="17"/>
      <c r="R197" s="17"/>
      <c r="S197" s="17"/>
      <c r="T197" s="17"/>
      <c r="U197" s="17"/>
      <c r="V197" s="17"/>
      <c r="W197" s="17"/>
      <c r="X197" s="17"/>
      <c r="Y197" s="17"/>
      <c r="Z197" s="17"/>
      <c r="AA197" s="17"/>
      <c r="AB197" s="17"/>
      <c r="AC197" s="17"/>
      <c r="AD197" s="17"/>
      <c r="AE197" s="17"/>
      <c r="AF197" s="17"/>
      <c r="AG197" s="17"/>
      <c r="AH197" s="17"/>
      <c r="AI197" s="17"/>
      <c r="AJ197" s="17"/>
      <c r="AK197" s="17"/>
      <c r="AL197" s="17"/>
      <c r="AM197" s="17"/>
      <c r="AN197" s="17"/>
      <c r="AO197" s="17"/>
      <c r="AP197" s="17"/>
      <c r="AQ197" s="17"/>
    </row>
    <row r="198" spans="2:44" ht="15.95" hidden="1" customHeight="1" x14ac:dyDescent="0.25">
      <c r="B198" s="754">
        <v>92</v>
      </c>
      <c r="C198" s="17"/>
      <c r="D198" s="17"/>
      <c r="E198" s="17"/>
      <c r="F198" s="17"/>
      <c r="G198" s="17"/>
      <c r="H198" s="17"/>
      <c r="I198" s="17"/>
      <c r="J198" s="17"/>
      <c r="K198" s="17"/>
      <c r="L198" s="17"/>
      <c r="M198" s="17"/>
      <c r="N198" s="17"/>
      <c r="O198" s="17"/>
      <c r="P198" s="17"/>
      <c r="Q198" s="17"/>
      <c r="R198" s="17"/>
      <c r="S198" s="17"/>
      <c r="T198" s="17"/>
      <c r="U198" s="17"/>
      <c r="V198" s="17"/>
      <c r="W198" s="17"/>
      <c r="X198" s="17"/>
      <c r="Y198" s="17"/>
      <c r="Z198" s="17"/>
      <c r="AA198" s="17"/>
      <c r="AB198" s="17"/>
      <c r="AC198" s="17"/>
      <c r="AD198" s="17"/>
      <c r="AE198" s="17"/>
      <c r="AF198" s="17"/>
      <c r="AG198" s="17"/>
      <c r="AH198" s="17"/>
      <c r="AI198" s="17"/>
      <c r="AJ198" s="17"/>
      <c r="AK198" s="17"/>
      <c r="AL198" s="17"/>
      <c r="AM198" s="17"/>
      <c r="AN198" s="17"/>
      <c r="AO198" s="17"/>
      <c r="AP198" s="17"/>
      <c r="AQ198" s="17"/>
    </row>
    <row r="199" spans="2:44" ht="15.95" hidden="1" customHeight="1" x14ac:dyDescent="0.25">
      <c r="B199" s="754"/>
      <c r="C199" s="17"/>
      <c r="D199" s="17"/>
      <c r="E199" s="17"/>
      <c r="F199" s="17"/>
      <c r="G199" s="17"/>
      <c r="H199" s="17"/>
      <c r="I199" s="17"/>
      <c r="J199" s="17"/>
      <c r="K199" s="17"/>
      <c r="L199" s="17"/>
      <c r="M199" s="17"/>
      <c r="N199" s="17"/>
      <c r="O199" s="17"/>
      <c r="P199" s="17"/>
      <c r="Q199" s="17"/>
      <c r="R199" s="17"/>
      <c r="S199" s="17"/>
      <c r="T199" s="17"/>
      <c r="U199" s="17"/>
      <c r="V199" s="17"/>
      <c r="W199" s="17"/>
      <c r="X199" s="17"/>
      <c r="Y199" s="17"/>
      <c r="Z199" s="17"/>
      <c r="AA199" s="17"/>
      <c r="AB199" s="17"/>
      <c r="AC199" s="17"/>
      <c r="AD199" s="17"/>
      <c r="AE199" s="17"/>
      <c r="AF199" s="17"/>
      <c r="AG199" s="17"/>
      <c r="AH199" s="17"/>
      <c r="AI199" s="17"/>
      <c r="AJ199" s="17"/>
      <c r="AK199" s="17"/>
      <c r="AL199" s="17"/>
      <c r="AM199" s="17"/>
      <c r="AN199" s="17"/>
      <c r="AO199" s="17"/>
      <c r="AP199" s="17"/>
      <c r="AQ199" s="17"/>
    </row>
    <row r="200" spans="2:44" ht="15.95" customHeight="1" x14ac:dyDescent="0.25">
      <c r="B200" s="464" t="str">
        <f>FOOT1</f>
        <v>Ameren Missouri BizSavers program</v>
      </c>
      <c r="C200" s="464"/>
      <c r="D200" s="464"/>
      <c r="E200" s="464"/>
      <c r="F200" s="464"/>
      <c r="G200" s="464"/>
      <c r="H200" s="464"/>
      <c r="I200" s="464"/>
      <c r="J200" s="464"/>
      <c r="K200" s="464"/>
      <c r="L200" s="464"/>
      <c r="M200" s="537" t="str">
        <f>FOOTDISCLAIM</f>
        <v/>
      </c>
      <c r="N200" s="537"/>
      <c r="O200" s="537"/>
      <c r="P200" s="537"/>
      <c r="Q200" s="537"/>
      <c r="R200" s="537"/>
      <c r="S200" s="537"/>
      <c r="T200" s="537"/>
      <c r="U200" s="537"/>
      <c r="V200" s="537"/>
      <c r="W200" s="537"/>
      <c r="X200" s="537"/>
      <c r="Y200" s="537"/>
      <c r="Z200" s="537"/>
      <c r="AA200" s="537"/>
      <c r="AB200" s="537"/>
      <c r="AC200" s="537"/>
      <c r="AD200" s="537"/>
      <c r="AE200" s="537"/>
      <c r="AF200" s="537"/>
      <c r="AG200" s="537"/>
      <c r="AH200" s="464"/>
      <c r="AI200" s="464"/>
      <c r="AJ200" s="464"/>
      <c r="AK200" s="464"/>
      <c r="AL200" s="464"/>
      <c r="AM200" s="464"/>
      <c r="AN200" s="464"/>
      <c r="AO200" s="464"/>
      <c r="AP200" s="464"/>
      <c r="AQ200" s="464"/>
      <c r="AR200" s="465" t="str">
        <f>FOOT4</f>
        <v/>
      </c>
    </row>
    <row r="201" spans="2:44" ht="15.95" customHeight="1" x14ac:dyDescent="0.25">
      <c r="B201" s="464" t="str">
        <f>FOOT2</f>
        <v>Toll-Free 866-941-7299</v>
      </c>
      <c r="C201" s="464"/>
      <c r="D201" s="464"/>
      <c r="E201" s="464"/>
      <c r="F201" s="464"/>
      <c r="G201" s="464"/>
      <c r="H201" s="464"/>
      <c r="I201" s="464"/>
      <c r="J201" s="464"/>
      <c r="K201" s="464"/>
      <c r="L201" s="464"/>
      <c r="M201" s="537"/>
      <c r="N201" s="537"/>
      <c r="O201" s="537"/>
      <c r="P201" s="537"/>
      <c r="Q201" s="537"/>
      <c r="R201" s="537"/>
      <c r="S201" s="537"/>
      <c r="T201" s="537"/>
      <c r="U201" s="537"/>
      <c r="V201" s="537"/>
      <c r="W201" s="537"/>
      <c r="X201" s="537"/>
      <c r="Y201" s="537"/>
      <c r="Z201" s="537"/>
      <c r="AA201" s="537"/>
      <c r="AB201" s="537"/>
      <c r="AC201" s="537"/>
      <c r="AD201" s="537"/>
      <c r="AE201" s="537"/>
      <c r="AF201" s="537"/>
      <c r="AG201" s="537"/>
      <c r="AH201" s="464"/>
      <c r="AI201" s="464"/>
      <c r="AJ201" s="464"/>
      <c r="AK201" s="464"/>
      <c r="AL201" s="464"/>
      <c r="AM201" s="464"/>
      <c r="AN201" s="464"/>
      <c r="AO201" s="464"/>
      <c r="AP201" s="464"/>
      <c r="AQ201" s="464"/>
      <c r="AR201" s="465" t="str">
        <f>FOOT5</f>
        <v/>
      </c>
    </row>
    <row r="202" spans="2:44" ht="15.95" customHeight="1" x14ac:dyDescent="0.25">
      <c r="B202" s="466" t="str">
        <f>FOOT3</f>
        <v>BizSavers@ameren.com</v>
      </c>
      <c r="C202" s="464"/>
      <c r="D202" s="464"/>
      <c r="E202" s="464"/>
      <c r="F202" s="464"/>
      <c r="G202" s="464"/>
      <c r="H202" s="464"/>
      <c r="I202" s="464"/>
      <c r="J202" s="464"/>
      <c r="K202" s="464"/>
      <c r="L202" s="464"/>
      <c r="M202" s="467"/>
      <c r="N202" s="464"/>
      <c r="O202" s="464"/>
      <c r="P202" s="467"/>
      <c r="Q202" s="467"/>
      <c r="R202" s="467"/>
      <c r="S202" s="467"/>
      <c r="T202" s="467"/>
      <c r="U202" s="467"/>
      <c r="V202" s="467"/>
      <c r="W202" s="468" t="str">
        <f>VERSION</f>
        <v>EMS v2.0.0</v>
      </c>
      <c r="X202" s="467"/>
      <c r="Y202" s="467"/>
      <c r="Z202" s="467"/>
      <c r="AA202" s="467"/>
      <c r="AB202" s="467"/>
      <c r="AC202" s="467"/>
      <c r="AD202" s="467"/>
      <c r="AE202" s="464"/>
      <c r="AF202" s="464"/>
      <c r="AG202" s="464"/>
      <c r="AH202" s="464"/>
      <c r="AI202" s="464"/>
      <c r="AJ202" s="464"/>
      <c r="AK202" s="464"/>
      <c r="AL202" s="464"/>
      <c r="AM202" s="464"/>
      <c r="AN202" s="464"/>
      <c r="AO202" s="464"/>
      <c r="AP202" s="464"/>
      <c r="AQ202" s="464"/>
      <c r="AR202" s="465" t="str">
        <f>FOOT6</f>
        <v>Product of Lockheed Martin Energy</v>
      </c>
    </row>
    <row r="203" spans="2:44" ht="15" customHeight="1" x14ac:dyDescent="0.25"/>
  </sheetData>
  <sheetProtection algorithmName="SHA-512" hashValue="j4S3Q6Qujyk8GnHBB1ORHeefx86zufQ+j6Xju+ovmU3FUJFUF6lPxQWygBaBqhbrngCLMVTi8IJ4XhJo0gTPUg==" saltValue="ift7tVmAAMBeDMeUz97UDw==" spinCount="100000" sheet="1" objects="1" scenarios="1" selectLockedCells="1"/>
  <mergeCells count="350">
    <mergeCell ref="BB34:BB35"/>
    <mergeCell ref="BC34:BC35"/>
    <mergeCell ref="BB24:BB25"/>
    <mergeCell ref="BC24:BC25"/>
    <mergeCell ref="BB26:BB27"/>
    <mergeCell ref="BC26:BC27"/>
    <mergeCell ref="BB28:BB29"/>
    <mergeCell ref="BC28:BC29"/>
    <mergeCell ref="BB30:BB31"/>
    <mergeCell ref="BC30:BC31"/>
    <mergeCell ref="BB32:BB33"/>
    <mergeCell ref="BC32:BC33"/>
    <mergeCell ref="BB14:BB15"/>
    <mergeCell ref="BC14:BC15"/>
    <mergeCell ref="BB16:BB17"/>
    <mergeCell ref="BC16:BC17"/>
    <mergeCell ref="BB18:BB19"/>
    <mergeCell ref="BC18:BC19"/>
    <mergeCell ref="BB20:BB21"/>
    <mergeCell ref="BC20:BC21"/>
    <mergeCell ref="BB22:BB23"/>
    <mergeCell ref="BC22:BC23"/>
    <mergeCell ref="AZ34:AZ35"/>
    <mergeCell ref="BA34:BA35"/>
    <mergeCell ref="AF34:AG35"/>
    <mergeCell ref="AH34:AJ35"/>
    <mergeCell ref="AK34:AN35"/>
    <mergeCell ref="AO34:AQ35"/>
    <mergeCell ref="AU34:AU35"/>
    <mergeCell ref="AV34:AV35"/>
    <mergeCell ref="AW34:AW35"/>
    <mergeCell ref="AX34:AX35"/>
    <mergeCell ref="AY34:AY35"/>
    <mergeCell ref="C34:E35"/>
    <mergeCell ref="F34:K35"/>
    <mergeCell ref="L34:P35"/>
    <mergeCell ref="Q34:R35"/>
    <mergeCell ref="S34:T35"/>
    <mergeCell ref="U34:Y35"/>
    <mergeCell ref="Z34:AA35"/>
    <mergeCell ref="AB34:AC35"/>
    <mergeCell ref="AD34:AE35"/>
    <mergeCell ref="AZ30:AZ31"/>
    <mergeCell ref="BA30:BA31"/>
    <mergeCell ref="C32:E33"/>
    <mergeCell ref="F32:K33"/>
    <mergeCell ref="L32:P33"/>
    <mergeCell ref="Q32:R33"/>
    <mergeCell ref="S32:T33"/>
    <mergeCell ref="U32:Y33"/>
    <mergeCell ref="Z32:AA33"/>
    <mergeCell ref="AB32:AC33"/>
    <mergeCell ref="AD32:AE33"/>
    <mergeCell ref="AF32:AG33"/>
    <mergeCell ref="AH32:AJ33"/>
    <mergeCell ref="AK32:AN33"/>
    <mergeCell ref="AO32:AQ33"/>
    <mergeCell ref="AU32:AU33"/>
    <mergeCell ref="AV32:AV33"/>
    <mergeCell ref="AW32:AW33"/>
    <mergeCell ref="AX32:AX33"/>
    <mergeCell ref="AY32:AY33"/>
    <mergeCell ref="AZ32:AZ33"/>
    <mergeCell ref="BA32:BA33"/>
    <mergeCell ref="AF30:AG31"/>
    <mergeCell ref="AH30:AJ31"/>
    <mergeCell ref="AK30:AN31"/>
    <mergeCell ref="AO30:AQ31"/>
    <mergeCell ref="AU30:AU31"/>
    <mergeCell ref="AV30:AV31"/>
    <mergeCell ref="AW30:AW31"/>
    <mergeCell ref="AX30:AX31"/>
    <mergeCell ref="AY30:AY31"/>
    <mergeCell ref="C30:E31"/>
    <mergeCell ref="F30:K31"/>
    <mergeCell ref="L30:P31"/>
    <mergeCell ref="Q30:R31"/>
    <mergeCell ref="S30:T31"/>
    <mergeCell ref="U30:Y31"/>
    <mergeCell ref="Z30:AA31"/>
    <mergeCell ref="AB30:AC31"/>
    <mergeCell ref="AD30:AE31"/>
    <mergeCell ref="AZ26:AZ27"/>
    <mergeCell ref="BA26:BA27"/>
    <mergeCell ref="C28:E29"/>
    <mergeCell ref="F28:K29"/>
    <mergeCell ref="L28:P29"/>
    <mergeCell ref="Q28:R29"/>
    <mergeCell ref="S28:T29"/>
    <mergeCell ref="U28:Y29"/>
    <mergeCell ref="Z28:AA29"/>
    <mergeCell ref="AB28:AC29"/>
    <mergeCell ref="AD28:AE29"/>
    <mergeCell ref="AF28:AG29"/>
    <mergeCell ref="AH28:AJ29"/>
    <mergeCell ref="AK28:AN29"/>
    <mergeCell ref="AO28:AQ29"/>
    <mergeCell ref="AU28:AU29"/>
    <mergeCell ref="AV28:AV29"/>
    <mergeCell ref="AW28:AW29"/>
    <mergeCell ref="AX28:AX29"/>
    <mergeCell ref="AY28:AY29"/>
    <mergeCell ref="AZ28:AZ29"/>
    <mergeCell ref="BA28:BA29"/>
    <mergeCell ref="AF26:AG27"/>
    <mergeCell ref="AH26:AJ27"/>
    <mergeCell ref="AK26:AN27"/>
    <mergeCell ref="AO26:AQ27"/>
    <mergeCell ref="AU26:AU27"/>
    <mergeCell ref="AV26:AV27"/>
    <mergeCell ref="AW26:AW27"/>
    <mergeCell ref="AX26:AX27"/>
    <mergeCell ref="AY26:AY27"/>
    <mergeCell ref="C26:E27"/>
    <mergeCell ref="F26:K27"/>
    <mergeCell ref="L26:P27"/>
    <mergeCell ref="Q26:R27"/>
    <mergeCell ref="S26:T27"/>
    <mergeCell ref="U26:Y27"/>
    <mergeCell ref="Z26:AA27"/>
    <mergeCell ref="AB26:AC27"/>
    <mergeCell ref="AD26:AE27"/>
    <mergeCell ref="C24:E25"/>
    <mergeCell ref="Z24:AA25"/>
    <mergeCell ref="AX24:AX25"/>
    <mergeCell ref="AY24:AY25"/>
    <mergeCell ref="AB24:AC25"/>
    <mergeCell ref="AD24:AE25"/>
    <mergeCell ref="AW20:AW21"/>
    <mergeCell ref="C20:E21"/>
    <mergeCell ref="Z20:AA21"/>
    <mergeCell ref="AX20:AX21"/>
    <mergeCell ref="AY20:AY21"/>
    <mergeCell ref="C22:E23"/>
    <mergeCell ref="Z22:AA23"/>
    <mergeCell ref="AB22:AC23"/>
    <mergeCell ref="AD22:AE23"/>
    <mergeCell ref="AF22:AG23"/>
    <mergeCell ref="AH22:AJ23"/>
    <mergeCell ref="AK22:AN23"/>
    <mergeCell ref="AO22:AQ23"/>
    <mergeCell ref="AU22:AU23"/>
    <mergeCell ref="AV22:AV23"/>
    <mergeCell ref="AW22:AW23"/>
    <mergeCell ref="AX22:AX23"/>
    <mergeCell ref="AY22:AY23"/>
    <mergeCell ref="AB20:AC21"/>
    <mergeCell ref="AD20:AE21"/>
    <mergeCell ref="C18:E19"/>
    <mergeCell ref="Z18:AA19"/>
    <mergeCell ref="AB18:AC19"/>
    <mergeCell ref="AD18:AE19"/>
    <mergeCell ref="AF18:AG19"/>
    <mergeCell ref="AH18:AJ19"/>
    <mergeCell ref="AK18:AN19"/>
    <mergeCell ref="AO18:AQ19"/>
    <mergeCell ref="AU18:AU19"/>
    <mergeCell ref="B16:B17"/>
    <mergeCell ref="R11:U11"/>
    <mergeCell ref="V11:Y11"/>
    <mergeCell ref="Z11:AC11"/>
    <mergeCell ref="C14:E15"/>
    <mergeCell ref="Z14:AA15"/>
    <mergeCell ref="AB14:AC15"/>
    <mergeCell ref="AD12:AG12"/>
    <mergeCell ref="AD14:AG14"/>
    <mergeCell ref="C16:E17"/>
    <mergeCell ref="Z16:AA17"/>
    <mergeCell ref="AB16:AC17"/>
    <mergeCell ref="AD16:AE17"/>
    <mergeCell ref="AF16:AG17"/>
    <mergeCell ref="B40:B41"/>
    <mergeCell ref="B18:B19"/>
    <mergeCell ref="B20:B21"/>
    <mergeCell ref="B22:B23"/>
    <mergeCell ref="B24:B25"/>
    <mergeCell ref="B26:B27"/>
    <mergeCell ref="B28:B29"/>
    <mergeCell ref="B30:B31"/>
    <mergeCell ref="B32:B33"/>
    <mergeCell ref="B34:B35"/>
    <mergeCell ref="B36:B37"/>
    <mergeCell ref="B38:B39"/>
    <mergeCell ref="B64:B65"/>
    <mergeCell ref="B42:B43"/>
    <mergeCell ref="B44:B45"/>
    <mergeCell ref="B46:B47"/>
    <mergeCell ref="B48:B49"/>
    <mergeCell ref="B50:B51"/>
    <mergeCell ref="B52:B53"/>
    <mergeCell ref="B54:B55"/>
    <mergeCell ref="B56:B57"/>
    <mergeCell ref="B58:B59"/>
    <mergeCell ref="B60:B61"/>
    <mergeCell ref="B62:B63"/>
    <mergeCell ref="B88:B89"/>
    <mergeCell ref="B66:B67"/>
    <mergeCell ref="B68:B69"/>
    <mergeCell ref="B70:B71"/>
    <mergeCell ref="B72:B73"/>
    <mergeCell ref="B74:B75"/>
    <mergeCell ref="B76:B77"/>
    <mergeCell ref="B78:B79"/>
    <mergeCell ref="B80:B81"/>
    <mergeCell ref="B82:B83"/>
    <mergeCell ref="B84:B85"/>
    <mergeCell ref="B86:B87"/>
    <mergeCell ref="B112:B113"/>
    <mergeCell ref="B90:B91"/>
    <mergeCell ref="B92:B93"/>
    <mergeCell ref="B94:B95"/>
    <mergeCell ref="B96:B97"/>
    <mergeCell ref="B98:B99"/>
    <mergeCell ref="B100:B101"/>
    <mergeCell ref="B102:B103"/>
    <mergeCell ref="B104:B105"/>
    <mergeCell ref="B106:B107"/>
    <mergeCell ref="B108:B109"/>
    <mergeCell ref="B110:B111"/>
    <mergeCell ref="B136:B137"/>
    <mergeCell ref="B114:B115"/>
    <mergeCell ref="B116:B117"/>
    <mergeCell ref="B118:B119"/>
    <mergeCell ref="B120:B121"/>
    <mergeCell ref="B122:B123"/>
    <mergeCell ref="B124:B125"/>
    <mergeCell ref="B126:B127"/>
    <mergeCell ref="B128:B129"/>
    <mergeCell ref="B130:B131"/>
    <mergeCell ref="B132:B133"/>
    <mergeCell ref="B134:B135"/>
    <mergeCell ref="B180:B181"/>
    <mergeCell ref="B182:B183"/>
    <mergeCell ref="B160:B161"/>
    <mergeCell ref="B138:B139"/>
    <mergeCell ref="B140:B141"/>
    <mergeCell ref="B142:B143"/>
    <mergeCell ref="B144:B145"/>
    <mergeCell ref="B146:B147"/>
    <mergeCell ref="B148:B149"/>
    <mergeCell ref="B150:B151"/>
    <mergeCell ref="B152:B153"/>
    <mergeCell ref="B154:B155"/>
    <mergeCell ref="B156:B157"/>
    <mergeCell ref="B158:B159"/>
    <mergeCell ref="B162:B163"/>
    <mergeCell ref="B164:B165"/>
    <mergeCell ref="B166:B167"/>
    <mergeCell ref="B168:B169"/>
    <mergeCell ref="B170:B171"/>
    <mergeCell ref="B172:B173"/>
    <mergeCell ref="B174:B175"/>
    <mergeCell ref="B176:B177"/>
    <mergeCell ref="B178:B179"/>
    <mergeCell ref="M200:AG201"/>
    <mergeCell ref="B198:B199"/>
    <mergeCell ref="B186:B187"/>
    <mergeCell ref="B188:B189"/>
    <mergeCell ref="B190:B191"/>
    <mergeCell ref="B192:B193"/>
    <mergeCell ref="B194:B195"/>
    <mergeCell ref="B196:B197"/>
    <mergeCell ref="B184:B185"/>
    <mergeCell ref="AQ1:AR1"/>
    <mergeCell ref="AQ2:AR3"/>
    <mergeCell ref="R9:AC10"/>
    <mergeCell ref="F14:K15"/>
    <mergeCell ref="L14:P15"/>
    <mergeCell ref="Q14:R15"/>
    <mergeCell ref="S14:T15"/>
    <mergeCell ref="U14:Y15"/>
    <mergeCell ref="AH14:AJ15"/>
    <mergeCell ref="AK14:AN15"/>
    <mergeCell ref="AO14:AQ15"/>
    <mergeCell ref="AD15:AE15"/>
    <mergeCell ref="AF15:AG15"/>
    <mergeCell ref="R12:U13"/>
    <mergeCell ref="V12:Y13"/>
    <mergeCell ref="Z12:AC13"/>
    <mergeCell ref="AH1:AK1"/>
    <mergeCell ref="AL1:AP1"/>
    <mergeCell ref="AH2:AK3"/>
    <mergeCell ref="AL2:AP3"/>
    <mergeCell ref="AZ14:AZ15"/>
    <mergeCell ref="BA14:BA15"/>
    <mergeCell ref="F16:K17"/>
    <mergeCell ref="L16:P17"/>
    <mergeCell ref="Q16:R17"/>
    <mergeCell ref="S16:T17"/>
    <mergeCell ref="U16:Y17"/>
    <mergeCell ref="AZ16:AZ17"/>
    <mergeCell ref="BA16:BA17"/>
    <mergeCell ref="AU14:AU15"/>
    <mergeCell ref="AV14:AV15"/>
    <mergeCell ref="AW14:AW15"/>
    <mergeCell ref="AX14:AX15"/>
    <mergeCell ref="AY14:AY15"/>
    <mergeCell ref="AH16:AJ17"/>
    <mergeCell ref="AK16:AN17"/>
    <mergeCell ref="AO16:AQ17"/>
    <mergeCell ref="AU16:AU17"/>
    <mergeCell ref="AV16:AV17"/>
    <mergeCell ref="AW16:AW17"/>
    <mergeCell ref="AX16:AX17"/>
    <mergeCell ref="AY16:AY17"/>
    <mergeCell ref="AZ18:AZ19"/>
    <mergeCell ref="BA18:BA19"/>
    <mergeCell ref="F20:K21"/>
    <mergeCell ref="L20:P21"/>
    <mergeCell ref="Q20:R21"/>
    <mergeCell ref="S20:T21"/>
    <mergeCell ref="U20:Y21"/>
    <mergeCell ref="AZ20:AZ21"/>
    <mergeCell ref="BA20:BA21"/>
    <mergeCell ref="AF20:AG21"/>
    <mergeCell ref="F18:K19"/>
    <mergeCell ref="L18:P19"/>
    <mergeCell ref="Q18:R19"/>
    <mergeCell ref="S18:T19"/>
    <mergeCell ref="U18:Y19"/>
    <mergeCell ref="AV18:AV19"/>
    <mergeCell ref="AW18:AW19"/>
    <mergeCell ref="AX18:AX19"/>
    <mergeCell ref="AY18:AY19"/>
    <mergeCell ref="AH20:AJ21"/>
    <mergeCell ref="AK20:AN21"/>
    <mergeCell ref="AO20:AQ21"/>
    <mergeCell ref="AU20:AU21"/>
    <mergeCell ref="AV20:AV21"/>
    <mergeCell ref="F22:K23"/>
    <mergeCell ref="L22:P23"/>
    <mergeCell ref="Q22:R23"/>
    <mergeCell ref="S22:T23"/>
    <mergeCell ref="U22:Y23"/>
    <mergeCell ref="AZ22:AZ23"/>
    <mergeCell ref="BA22:BA23"/>
    <mergeCell ref="F24:K25"/>
    <mergeCell ref="L24:P25"/>
    <mergeCell ref="Q24:R25"/>
    <mergeCell ref="S24:T25"/>
    <mergeCell ref="U24:Y25"/>
    <mergeCell ref="AZ24:AZ25"/>
    <mergeCell ref="BA24:BA25"/>
    <mergeCell ref="AF24:AG25"/>
    <mergeCell ref="AH24:AJ25"/>
    <mergeCell ref="AK24:AN25"/>
    <mergeCell ref="AO24:AQ25"/>
    <mergeCell ref="AU24:AU25"/>
    <mergeCell ref="AV24:AV25"/>
    <mergeCell ref="AW24:AW25"/>
  </mergeCells>
  <conditionalFormatting sqref="AK16 AK18 AK20 AK22 AK24 AK26 AK28 AK30 AK32 AK34">
    <cfRule type="expression" dxfId="161" priority="37">
      <formula>ISNUMBER(AK16)=FALSE</formula>
    </cfRule>
  </conditionalFormatting>
  <conditionalFormatting sqref="Q16:AG17 Q20:AG35 U18:AG19">
    <cfRule type="expression" dxfId="160" priority="36">
      <formula>AND(ISBLANK($F16)=FALSE,ISBLANK(Q16)=TRUE)</formula>
    </cfRule>
  </conditionalFormatting>
  <conditionalFormatting sqref="Q18:T19">
    <cfRule type="expression" dxfId="159" priority="35">
      <formula>AND(ISBLANK($F18)=FALSE,ISBLANK(Q18)=TRUE)</formula>
    </cfRule>
  </conditionalFormatting>
  <conditionalFormatting sqref="L16:P17 L20:P35">
    <cfRule type="expression" dxfId="158" priority="26">
      <formula>AND(ISBLANK($F16)=FALSE,ISBLANK(L16)=TRUE)</formula>
    </cfRule>
  </conditionalFormatting>
  <conditionalFormatting sqref="L18:P19">
    <cfRule type="expression" dxfId="157" priority="25">
      <formula>AND(ISBLANK($F18)=FALSE,ISBLANK(L18)=TRUE)</formula>
    </cfRule>
  </conditionalFormatting>
  <conditionalFormatting sqref="AQ2:AR3">
    <cfRule type="cellIs" dxfId="156" priority="3" operator="equal">
      <formula>1</formula>
    </cfRule>
    <cfRule type="cellIs" dxfId="155" priority="4" operator="between">
      <formula>0.51</formula>
      <formula>0.99</formula>
    </cfRule>
    <cfRule type="cellIs" dxfId="154" priority="5" operator="lessThanOrEqual">
      <formula>0.5</formula>
    </cfRule>
  </conditionalFormatting>
  <conditionalFormatting sqref="AH2 AL2">
    <cfRule type="expression" dxfId="153" priority="1">
      <formula>PROJSTATUS=PROJSTATELI</formula>
    </cfRule>
    <cfRule type="expression" dxfId="152" priority="2">
      <formula>PROJSTATUS=PROJSTATREVIEW</formula>
    </cfRule>
    <cfRule type="expression" dxfId="151" priority="6">
      <formula>PROJSTATUS=PROJSTATPREAPPROVE</formula>
    </cfRule>
    <cfRule type="expression" dxfId="150" priority="7">
      <formula>PROJSTATUS=PROJSTATSTANDARD</formula>
    </cfRule>
    <cfRule type="expression" dxfId="149" priority="8">
      <formula>PROJSTATUS=PROJSTATEXP</formula>
    </cfRule>
  </conditionalFormatting>
  <dataValidations xWindow="1238" yWindow="273" count="7">
    <dataValidation type="decimal" allowBlank="1" showInputMessage="1" showErrorMessage="1" prompt="Enter the kWh use per unit of equipment in one year." sqref="AB16 S16 AB34 S20 S22 S24 S26 S28 S30 S32 S34 S18 AB20 AB22 AB24 AB26 AB28 AB30 AB32 AB18">
      <formula1>0</formula1>
      <formula2>999999999</formula2>
    </dataValidation>
    <dataValidation type="decimal" allowBlank="1" showInputMessage="1" showErrorMessage="1" error="Please enter a numerical value" sqref="Z16 Q16 Z34 Q20 Q22 Q24 Q26 Q28 Q30 Q32 Q34 Q18 Z20 Z22 Z24 Z26 Z28 Z30 Z32 Z18">
      <formula1>0</formula1>
      <formula2>999999</formula2>
    </dataValidation>
    <dataValidation type="list" allowBlank="1" showInputMessage="1" showErrorMessage="1" sqref="AW16:AW35">
      <formula1>ENDUSECAT</formula1>
    </dataValidation>
    <dataValidation type="list" allowBlank="1" showInputMessage="1" showErrorMessage="1" prompt="Select the measure type that is closest to the selections in this list. If not listed, select &quot;Others&quot;" sqref="F16:K35">
      <formula1>CMELIGHTCONDESC</formula1>
    </dataValidation>
    <dataValidation type="decimal" allowBlank="1" showInputMessage="1" showErrorMessage="1" error="Please enter a numerical value" prompt="NOTE: This is the TOTAL Masterial or Labor COST of the measure, not a per UNIT basis._x000a__x000a_For New or Failed Replacement, this is the total cost difference between purchasing the baseline equipment vs. what is being installed." sqref="AF16 AD16 AF32 AD20 AD22 AD24 AD26 AD28 AD30 AD32 AD34 AF34 AF20 AF22 AF24 AF26 AF28 AF30 AF18 AD18">
      <formula1>0</formula1>
      <formula2>999999999</formula2>
    </dataValidation>
    <dataValidation type="list" allowBlank="1" showInputMessage="1" showErrorMessage="1" prompt="Select the project type using the dropdown._x000a__x000a_Select whether you are replacing existing working equipment/controls or purchasing new equipment/replace failed equipment._x000a__x000a_If you want to change this field, delete the data in the &quot;Measure Type&quot; field first." sqref="C16 C18 C34 C20 C22 C24 C26 C28 C30 C32">
      <formula1>IF(ISBLANK(F16),NONPRESCPROGRAM,"")</formula1>
    </dataValidation>
    <dataValidation allowBlank="1" showInputMessage="1" showErrorMessage="1" prompt="Baseline Detail is the equipment currently present that is being replaced._x000a__x000a_For New or Failed Replacement, this is the code-minimum equipment or control strategy that could be installed in lieu of the more efficient option." sqref="L16 L18 L34 L20 L22 L24 L26 L28 L30 L32"/>
  </dataValidations>
  <hyperlinks>
    <hyperlink ref="B202" r:id="rId1" display="NIPSCO.Savings@LMCO.com"/>
  </hyperlinks>
  <pageMargins left="0.25" right="0.25" top="0.25" bottom="0.25" header="0.25" footer="0.25"/>
  <pageSetup scale="45" fitToHeight="0" orientation="landscape" r:id="rId2"/>
  <drawing r:id="rId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pageSetUpPr fitToPage="1"/>
  </sheetPr>
  <dimension ref="A1:BZ203"/>
  <sheetViews>
    <sheetView showGridLines="0" showRowColHeaders="0" zoomScale="85" zoomScaleNormal="85" workbookViewId="0">
      <selection activeCell="U22" sqref="U22:Y23"/>
    </sheetView>
  </sheetViews>
  <sheetFormatPr defaultColWidth="0" defaultRowHeight="15" customHeight="1" zeroHeight="1" x14ac:dyDescent="0.25"/>
  <cols>
    <col min="1" max="44" width="4.7109375" customWidth="1"/>
    <col min="45" max="45" width="4.7109375" style="145" customWidth="1"/>
    <col min="46" max="46" width="4.7109375" style="145" hidden="1" customWidth="1"/>
    <col min="47" max="78" width="9.140625" style="145" hidden="1" customWidth="1"/>
    <col min="79" max="16384" width="9.140625" hidden="1"/>
  </cols>
  <sheetData>
    <row r="1" spans="2:78" ht="15.95" customHeight="1" x14ac:dyDescent="0.3">
      <c r="AH1" s="520" t="s">
        <v>520</v>
      </c>
      <c r="AI1" s="521"/>
      <c r="AJ1" s="521"/>
      <c r="AK1" s="521"/>
      <c r="AL1" s="532" t="s">
        <v>965</v>
      </c>
      <c r="AM1" s="532"/>
      <c r="AN1" s="532"/>
      <c r="AO1" s="532"/>
      <c r="AP1" s="532"/>
      <c r="AQ1" s="526" t="s">
        <v>529</v>
      </c>
      <c r="AR1" s="527"/>
    </row>
    <row r="2" spans="2:78" ht="15.95" customHeight="1" x14ac:dyDescent="0.25">
      <c r="AH2" s="522" t="str">
        <f ca="1">INCENSTATUS</f>
        <v>---</v>
      </c>
      <c r="AI2" s="523"/>
      <c r="AJ2" s="523"/>
      <c r="AK2" s="523"/>
      <c r="AL2" s="533" t="str">
        <f ca="1">PROJSTATUS</f>
        <v>Enter EMS Information</v>
      </c>
      <c r="AM2" s="533"/>
      <c r="AN2" s="533"/>
      <c r="AO2" s="533"/>
      <c r="AP2" s="533"/>
      <c r="AQ2" s="528">
        <f ca="1">PROGRESSSTATUS</f>
        <v>0</v>
      </c>
      <c r="AR2" s="529"/>
    </row>
    <row r="3" spans="2:78" ht="15.95" customHeight="1" x14ac:dyDescent="0.25">
      <c r="AH3" s="524"/>
      <c r="AI3" s="525"/>
      <c r="AJ3" s="525"/>
      <c r="AK3" s="525"/>
      <c r="AL3" s="534"/>
      <c r="AM3" s="534"/>
      <c r="AN3" s="534"/>
      <c r="AO3" s="534"/>
      <c r="AP3" s="534"/>
      <c r="AQ3" s="530"/>
      <c r="AR3" s="531"/>
    </row>
    <row r="4" spans="2:78" ht="15.95" customHeight="1" x14ac:dyDescent="0.25"/>
    <row r="5" spans="2:78" ht="15.95" customHeight="1" x14ac:dyDescent="0.25"/>
    <row r="6" spans="2:78" ht="15.95" customHeight="1" x14ac:dyDescent="0.25">
      <c r="AU6" s="150" t="s">
        <v>1679</v>
      </c>
      <c r="AV6" s="150">
        <f>PROJID</f>
        <v>0</v>
      </c>
    </row>
    <row r="7" spans="2:78" ht="15.95" customHeight="1" x14ac:dyDescent="0.25">
      <c r="AU7" s="246"/>
      <c r="AV7" s="246" t="s">
        <v>1266</v>
      </c>
      <c r="AW7" s="246" t="s">
        <v>271</v>
      </c>
      <c r="AX7" s="246" t="s">
        <v>1625</v>
      </c>
      <c r="AY7" s="246"/>
    </row>
    <row r="8" spans="2:78" ht="15.95" customHeight="1" x14ac:dyDescent="0.25">
      <c r="AU8" s="246" t="s">
        <v>259</v>
      </c>
      <c r="AV8" s="246" t="str">
        <f>CBPRESE</f>
        <v>NA</v>
      </c>
      <c r="AW8" s="246" t="str">
        <f>CBCUSE</f>
        <v>NA</v>
      </c>
      <c r="AX8" s="246" t="str">
        <f>CBALL</f>
        <v>NA</v>
      </c>
      <c r="AY8" s="246"/>
    </row>
    <row r="9" spans="2:78" s="67" customFormat="1" ht="15.95" customHeight="1" x14ac:dyDescent="0.25">
      <c r="B9" s="145"/>
      <c r="C9" s="145"/>
      <c r="D9" s="145"/>
      <c r="E9" s="145"/>
      <c r="F9" s="145"/>
      <c r="G9" s="145"/>
      <c r="H9" s="145"/>
      <c r="I9" s="145"/>
      <c r="J9" s="145"/>
      <c r="K9" s="145"/>
      <c r="L9" s="145"/>
      <c r="M9" s="145"/>
      <c r="N9" s="145"/>
      <c r="O9" s="145"/>
      <c r="P9" s="145"/>
      <c r="Q9" s="700" t="str">
        <f>CONCATENATE(M4S4," ","Summary")</f>
        <v>Commercial Cooking / Water Heating Summary</v>
      </c>
      <c r="R9" s="700"/>
      <c r="S9" s="700"/>
      <c r="T9" s="700"/>
      <c r="U9" s="700"/>
      <c r="V9" s="700"/>
      <c r="W9" s="700"/>
      <c r="X9" s="700"/>
      <c r="Y9" s="700"/>
      <c r="Z9" s="700"/>
      <c r="AA9" s="700"/>
      <c r="AB9" s="700"/>
      <c r="AC9" s="700"/>
      <c r="AD9" s="700"/>
      <c r="AE9" s="145"/>
      <c r="AF9" s="145"/>
      <c r="AG9" s="145"/>
      <c r="AH9" s="145"/>
      <c r="AI9" s="145"/>
      <c r="AJ9" s="145"/>
      <c r="AK9" s="145"/>
      <c r="AL9" s="145"/>
      <c r="AM9" s="145"/>
      <c r="AN9" s="145"/>
      <c r="AO9" s="145"/>
      <c r="AP9" s="145"/>
      <c r="AQ9" s="145"/>
      <c r="AR9" s="145"/>
      <c r="AS9" s="145"/>
      <c r="AT9" s="145"/>
      <c r="AU9" s="246"/>
      <c r="AV9" s="246"/>
      <c r="AW9" s="246"/>
      <c r="AX9" s="246"/>
      <c r="AY9" s="246"/>
      <c r="AZ9" s="145"/>
      <c r="BA9" s="145"/>
      <c r="BB9" s="145"/>
      <c r="BC9" s="145"/>
      <c r="BD9" s="145"/>
      <c r="BE9" s="145"/>
      <c r="BF9" s="145"/>
      <c r="BG9" s="145"/>
      <c r="BH9" s="145"/>
      <c r="BI9" s="145"/>
      <c r="BJ9" s="145"/>
      <c r="BK9" s="145"/>
      <c r="BL9" s="145"/>
      <c r="BM9" s="145"/>
      <c r="BN9" s="145"/>
      <c r="BO9" s="145"/>
      <c r="BP9" s="145"/>
      <c r="BQ9" s="145"/>
      <c r="BR9" s="145"/>
      <c r="BS9" s="145"/>
      <c r="BT9" s="145"/>
      <c r="BU9" s="145"/>
      <c r="BV9" s="145"/>
      <c r="BW9" s="145"/>
      <c r="BX9" s="145"/>
      <c r="BY9" s="145"/>
      <c r="BZ9" s="145"/>
    </row>
    <row r="10" spans="2:78" ht="15.95" customHeight="1" x14ac:dyDescent="0.25">
      <c r="B10" s="145"/>
      <c r="C10" s="145"/>
      <c r="D10" s="145"/>
      <c r="E10" s="145"/>
      <c r="F10" s="145"/>
      <c r="G10" s="145"/>
      <c r="H10" s="145"/>
      <c r="I10" s="145"/>
      <c r="J10" s="145"/>
      <c r="K10" s="145"/>
      <c r="L10" s="145"/>
      <c r="M10" s="145"/>
      <c r="N10" s="145"/>
      <c r="O10" s="145"/>
      <c r="P10" s="155"/>
      <c r="Q10" s="700"/>
      <c r="R10" s="700"/>
      <c r="S10" s="700"/>
      <c r="T10" s="700"/>
      <c r="U10" s="700"/>
      <c r="V10" s="700"/>
      <c r="W10" s="700"/>
      <c r="X10" s="700"/>
      <c r="Y10" s="700"/>
      <c r="Z10" s="700"/>
      <c r="AA10" s="700"/>
      <c r="AB10" s="700"/>
      <c r="AC10" s="700"/>
      <c r="AD10" s="700"/>
      <c r="AE10" s="155"/>
      <c r="AF10" s="155"/>
      <c r="AG10" s="145"/>
      <c r="AH10" s="145"/>
      <c r="AI10" s="145"/>
      <c r="AJ10" s="145"/>
      <c r="AK10" s="145"/>
      <c r="AL10" s="145"/>
      <c r="AM10" s="145"/>
      <c r="AN10" s="145"/>
      <c r="AO10" s="145"/>
      <c r="AP10" s="145"/>
      <c r="AQ10" s="145"/>
      <c r="AR10" s="145"/>
      <c r="AU10" s="246" t="s">
        <v>670</v>
      </c>
      <c r="AV10" s="246" t="str">
        <f>PAYPRESE</f>
        <v>NA</v>
      </c>
      <c r="AW10" s="246" t="str">
        <f>PAYCUSE</f>
        <v>NA</v>
      </c>
      <c r="AX10" s="246" t="str">
        <f>PAYALL</f>
        <v>NA</v>
      </c>
      <c r="AY10" s="246"/>
    </row>
    <row r="11" spans="2:78" ht="15.95" customHeight="1" x14ac:dyDescent="0.3">
      <c r="B11" s="145"/>
      <c r="C11" s="145"/>
      <c r="D11" s="145"/>
      <c r="E11" s="145"/>
      <c r="F11" s="145"/>
      <c r="G11" s="145"/>
      <c r="H11" s="145"/>
      <c r="I11" s="145"/>
      <c r="J11" s="145"/>
      <c r="K11" s="145"/>
      <c r="L11" s="145"/>
      <c r="M11" s="145"/>
      <c r="N11" s="145"/>
      <c r="O11" s="145"/>
      <c r="P11" s="145"/>
      <c r="Q11" s="145"/>
      <c r="R11" s="758" t="s">
        <v>69</v>
      </c>
      <c r="S11" s="758"/>
      <c r="T11" s="758"/>
      <c r="U11" s="758"/>
      <c r="V11" s="758" t="s">
        <v>70</v>
      </c>
      <c r="W11" s="758"/>
      <c r="X11" s="758"/>
      <c r="Y11" s="758"/>
      <c r="Z11" s="758" t="s">
        <v>71</v>
      </c>
      <c r="AA11" s="758"/>
      <c r="AB11" s="758"/>
      <c r="AC11" s="758"/>
      <c r="AD11" s="145"/>
      <c r="AE11" s="145"/>
      <c r="AF11" s="145"/>
      <c r="AG11" s="145"/>
      <c r="AH11" s="145"/>
      <c r="AI11" s="145"/>
      <c r="AJ11" s="145"/>
      <c r="AK11" s="145"/>
      <c r="AL11" s="145"/>
      <c r="AM11" s="145"/>
      <c r="AN11" s="145"/>
      <c r="AO11" s="145"/>
      <c r="AP11" s="145"/>
      <c r="AQ11" s="145"/>
      <c r="AR11" s="145"/>
      <c r="AU11" s="247" t="s">
        <v>1611</v>
      </c>
      <c r="AV11" s="150"/>
      <c r="AW11" s="150"/>
      <c r="AX11" s="150"/>
      <c r="AY11" s="150"/>
    </row>
    <row r="12" spans="2:78" ht="15.95" customHeight="1" x14ac:dyDescent="0.25">
      <c r="B12" s="145"/>
      <c r="C12" s="145"/>
      <c r="D12" s="145"/>
      <c r="E12" s="145"/>
      <c r="F12" s="145"/>
      <c r="G12" s="145"/>
      <c r="H12" s="145"/>
      <c r="I12" s="145"/>
      <c r="J12" s="145"/>
      <c r="K12" s="145"/>
      <c r="L12" s="145"/>
      <c r="M12" s="145"/>
      <c r="N12" s="145"/>
      <c r="O12" s="145"/>
      <c r="P12" s="145"/>
      <c r="Q12" s="145"/>
      <c r="R12" s="883">
        <f>SUM(AK16:AN199)</f>
        <v>0</v>
      </c>
      <c r="S12" s="883"/>
      <c r="T12" s="883"/>
      <c r="U12" s="883"/>
      <c r="V12" s="883">
        <f>SUM(AH16:AJ199)</f>
        <v>0</v>
      </c>
      <c r="W12" s="883"/>
      <c r="X12" s="883"/>
      <c r="Y12" s="883"/>
      <c r="Z12" s="884">
        <f>SUM(AO16:AQ199)</f>
        <v>0</v>
      </c>
      <c r="AA12" s="884"/>
      <c r="AB12" s="884"/>
      <c r="AC12" s="884"/>
      <c r="AD12" s="656"/>
      <c r="AE12" s="656"/>
      <c r="AF12" s="656"/>
      <c r="AG12" s="656"/>
      <c r="AH12" s="145"/>
      <c r="AI12" s="145"/>
      <c r="AJ12" s="145"/>
      <c r="AK12" s="145"/>
      <c r="AL12" s="145"/>
      <c r="AM12" s="145"/>
      <c r="AN12" s="145"/>
      <c r="AO12" s="145"/>
      <c r="AP12" s="145"/>
      <c r="AQ12" s="145"/>
      <c r="AR12" s="145"/>
    </row>
    <row r="13" spans="2:78" s="67" customFormat="1" ht="15.95" customHeight="1" x14ac:dyDescent="0.25">
      <c r="B13" s="145"/>
      <c r="C13" s="145"/>
      <c r="D13" s="145"/>
      <c r="E13" s="145"/>
      <c r="F13" s="145"/>
      <c r="G13" s="145"/>
      <c r="H13" s="145"/>
      <c r="I13" s="145"/>
      <c r="J13" s="145"/>
      <c r="K13" s="145"/>
      <c r="L13" s="145"/>
      <c r="M13" s="145"/>
      <c r="N13" s="145"/>
      <c r="O13" s="145"/>
      <c r="P13" s="145"/>
      <c r="Q13" s="145"/>
      <c r="R13" s="883"/>
      <c r="S13" s="883"/>
      <c r="T13" s="883"/>
      <c r="U13" s="883"/>
      <c r="V13" s="883"/>
      <c r="W13" s="883"/>
      <c r="X13" s="883"/>
      <c r="Y13" s="883"/>
      <c r="Z13" s="884"/>
      <c r="AA13" s="884"/>
      <c r="AB13" s="884"/>
      <c r="AC13" s="884"/>
      <c r="AD13" s="203"/>
      <c r="AE13" s="203"/>
      <c r="AF13" s="203"/>
      <c r="AG13" s="203"/>
      <c r="AH13" s="145"/>
      <c r="AI13" s="145"/>
      <c r="AJ13" s="145"/>
      <c r="AK13" s="145"/>
      <c r="AL13" s="145"/>
      <c r="AM13" s="145"/>
      <c r="AN13" s="145"/>
      <c r="AO13" s="145"/>
      <c r="AP13" s="145"/>
      <c r="AQ13" s="145"/>
      <c r="AR13" s="145"/>
      <c r="AS13" s="145"/>
      <c r="AT13" s="145"/>
      <c r="AU13" s="145"/>
      <c r="AV13" s="145"/>
      <c r="AW13" s="145"/>
      <c r="AX13" s="145"/>
      <c r="AY13" s="145"/>
      <c r="AZ13" s="145"/>
      <c r="BA13" s="145"/>
      <c r="BB13" s="145"/>
      <c r="BC13" s="145"/>
      <c r="BD13" s="145"/>
      <c r="BE13" s="145"/>
      <c r="BF13" s="145"/>
      <c r="BG13" s="145"/>
      <c r="BH13" s="145"/>
      <c r="BI13" s="145"/>
      <c r="BJ13" s="145"/>
      <c r="BK13" s="145"/>
      <c r="BL13" s="145"/>
      <c r="BM13" s="145"/>
      <c r="BN13" s="145"/>
      <c r="BO13" s="145"/>
      <c r="BP13" s="145"/>
      <c r="BQ13" s="145"/>
      <c r="BR13" s="145"/>
      <c r="BS13" s="145"/>
      <c r="BT13" s="145"/>
      <c r="BU13" s="145"/>
      <c r="BV13" s="145"/>
      <c r="BW13" s="145"/>
      <c r="BX13" s="145"/>
      <c r="BY13" s="145"/>
      <c r="BZ13" s="145"/>
    </row>
    <row r="14" spans="2:78" ht="15.95" customHeight="1" x14ac:dyDescent="0.25">
      <c r="B14" s="145"/>
      <c r="C14" s="720" t="s">
        <v>1081</v>
      </c>
      <c r="D14" s="720"/>
      <c r="E14" s="720"/>
      <c r="F14" s="720" t="s">
        <v>966</v>
      </c>
      <c r="G14" s="720"/>
      <c r="H14" s="720"/>
      <c r="I14" s="720"/>
      <c r="J14" s="720"/>
      <c r="K14" s="720"/>
      <c r="L14" s="720" t="s">
        <v>962</v>
      </c>
      <c r="M14" s="720"/>
      <c r="N14" s="720"/>
      <c r="O14" s="720"/>
      <c r="P14" s="720"/>
      <c r="Q14" s="720" t="s">
        <v>94</v>
      </c>
      <c r="R14" s="720"/>
      <c r="S14" s="885" t="s">
        <v>113</v>
      </c>
      <c r="T14" s="885"/>
      <c r="U14" s="720" t="s">
        <v>274</v>
      </c>
      <c r="V14" s="720"/>
      <c r="W14" s="720"/>
      <c r="X14" s="720"/>
      <c r="Y14" s="720"/>
      <c r="Z14" s="720" t="s">
        <v>94</v>
      </c>
      <c r="AA14" s="720"/>
      <c r="AB14" s="885" t="s">
        <v>113</v>
      </c>
      <c r="AC14" s="885"/>
      <c r="AD14" s="720" t="s">
        <v>109</v>
      </c>
      <c r="AE14" s="720"/>
      <c r="AF14" s="720"/>
      <c r="AG14" s="720"/>
      <c r="AH14" s="720" t="s">
        <v>109</v>
      </c>
      <c r="AI14" s="720"/>
      <c r="AJ14" s="720"/>
      <c r="AK14" s="720" t="s">
        <v>108</v>
      </c>
      <c r="AL14" s="720"/>
      <c r="AM14" s="720"/>
      <c r="AN14" s="720"/>
      <c r="AO14" s="720" t="s">
        <v>117</v>
      </c>
      <c r="AP14" s="720"/>
      <c r="AQ14" s="720"/>
      <c r="AR14" s="145"/>
      <c r="AS14" s="150"/>
      <c r="AT14" s="150"/>
      <c r="AU14" s="703" t="s">
        <v>259</v>
      </c>
      <c r="AV14" s="703" t="s">
        <v>672</v>
      </c>
      <c r="AW14" s="703" t="s">
        <v>665</v>
      </c>
      <c r="AX14" s="703" t="s">
        <v>170</v>
      </c>
      <c r="AY14" s="703" t="s">
        <v>159</v>
      </c>
      <c r="AZ14" s="703" t="s">
        <v>271</v>
      </c>
      <c r="BA14" s="703" t="s">
        <v>964</v>
      </c>
      <c r="BB14" s="703" t="s">
        <v>670</v>
      </c>
      <c r="BC14" s="703" t="s">
        <v>546</v>
      </c>
    </row>
    <row r="15" spans="2:78" ht="15.95" customHeight="1" thickBot="1" x14ac:dyDescent="0.3">
      <c r="B15" s="145"/>
      <c r="C15" s="721"/>
      <c r="D15" s="721"/>
      <c r="E15" s="721"/>
      <c r="F15" s="721"/>
      <c r="G15" s="721"/>
      <c r="H15" s="721"/>
      <c r="I15" s="721"/>
      <c r="J15" s="721"/>
      <c r="K15" s="721"/>
      <c r="L15" s="721"/>
      <c r="M15" s="721"/>
      <c r="N15" s="721"/>
      <c r="O15" s="721"/>
      <c r="P15" s="721"/>
      <c r="Q15" s="721"/>
      <c r="R15" s="721"/>
      <c r="S15" s="886"/>
      <c r="T15" s="886"/>
      <c r="U15" s="721"/>
      <c r="V15" s="721"/>
      <c r="W15" s="721"/>
      <c r="X15" s="721"/>
      <c r="Y15" s="721"/>
      <c r="Z15" s="721"/>
      <c r="AA15" s="721"/>
      <c r="AB15" s="886"/>
      <c r="AC15" s="886"/>
      <c r="AD15" s="721" t="s">
        <v>110</v>
      </c>
      <c r="AE15" s="721"/>
      <c r="AF15" s="721" t="s">
        <v>111</v>
      </c>
      <c r="AG15" s="721"/>
      <c r="AH15" s="721"/>
      <c r="AI15" s="721"/>
      <c r="AJ15" s="721"/>
      <c r="AK15" s="721"/>
      <c r="AL15" s="721"/>
      <c r="AM15" s="721"/>
      <c r="AN15" s="721"/>
      <c r="AO15" s="721"/>
      <c r="AP15" s="721"/>
      <c r="AQ15" s="721"/>
      <c r="AR15" s="145"/>
      <c r="AS15" s="150"/>
      <c r="AT15" s="150"/>
      <c r="AU15" s="704"/>
      <c r="AV15" s="704"/>
      <c r="AW15" s="704"/>
      <c r="AX15" s="704"/>
      <c r="AY15" s="704"/>
      <c r="AZ15" s="704"/>
      <c r="BA15" s="704"/>
      <c r="BB15" s="704"/>
      <c r="BC15" s="704"/>
    </row>
    <row r="16" spans="2:78" ht="15.95" customHeight="1" x14ac:dyDescent="0.25">
      <c r="B16" s="787">
        <v>1</v>
      </c>
      <c r="C16" s="875" t="s">
        <v>1095</v>
      </c>
      <c r="D16" s="875"/>
      <c r="E16" s="875"/>
      <c r="F16" s="877"/>
      <c r="G16" s="877"/>
      <c r="H16" s="877"/>
      <c r="I16" s="877"/>
      <c r="J16" s="877"/>
      <c r="K16" s="877"/>
      <c r="L16" s="877"/>
      <c r="M16" s="877"/>
      <c r="N16" s="877"/>
      <c r="O16" s="877"/>
      <c r="P16" s="877"/>
      <c r="Q16" s="879"/>
      <c r="R16" s="879"/>
      <c r="S16" s="785"/>
      <c r="T16" s="881"/>
      <c r="U16" s="815"/>
      <c r="V16" s="877"/>
      <c r="W16" s="877"/>
      <c r="X16" s="877"/>
      <c r="Y16" s="877"/>
      <c r="Z16" s="879"/>
      <c r="AA16" s="879"/>
      <c r="AB16" s="785"/>
      <c r="AC16" s="887"/>
      <c r="AD16" s="834"/>
      <c r="AE16" s="781"/>
      <c r="AF16" s="781"/>
      <c r="AG16" s="904"/>
      <c r="AH16" s="812" t="str">
        <f>IF(OR(C16="",F16="",L16="",Q16="",S16="",U16="",Z16="",AB16="",AD16="",AF16=""),"",ROUND(AD16+AF16,2))</f>
        <v/>
      </c>
      <c r="AI16" s="897"/>
      <c r="AJ16" s="897"/>
      <c r="AK16" s="900" t="str">
        <f>IF(OR(C16="",F16="",L16="",Q16="",S16="",U16="",Z16="",AB16="",AD16="",AF16=""),"",IF(BC16&lt;&gt;"",BC16,IF(C16="New/Replace Failed Equip.",BA16,AZ16)))</f>
        <v/>
      </c>
      <c r="AL16" s="900"/>
      <c r="AM16" s="900"/>
      <c r="AN16" s="900"/>
      <c r="AO16" s="902" t="str">
        <f>IF(OR(C16="",F16="",L16="",Q16="",S16="",U16="",Z16="",AB16="",AD16="",AF16=""),"",IF((Q16*S16)-(Z16*AB16)&lt;=0,0,ROUND((Q16*S16)-(Z16*AB16),0)))</f>
        <v/>
      </c>
      <c r="AP16" s="902"/>
      <c r="AQ16" s="902"/>
      <c r="AR16" s="145"/>
      <c r="AS16" s="150"/>
      <c r="AT16" s="150"/>
      <c r="AU16" s="891" t="str">
        <f>IFERROR(IF(OR(C16="",F16="",L16="",Q16="",S16="",U16="",Z16="",AB16="",AD16="",AF16=""),"",((1+ELOSS)*PEAKTD*(1+INDEX(ELECCB[Capacity Reserve Margin],MATCH(AX16,ELECCB[Year Number],0)))*((AO16*INDEX(ELECCB[NPV AEC $/kWh],MATCH(AX16,ELECCB[Year Number],1)))+(AV16*INDEX(ELECCB[NPV ACC+T&amp;D $/kW],MATCH(AX16,ELECCB[Year Number],1))))/AH16)),0)</f>
        <v/>
      </c>
      <c r="AV16" s="906" t="str">
        <f>IF(OR(C16="",F16="",L16="",Q16="",S16="",U16="",Z16="",AB16="",AD16="",AF16=""),"",ROUND(AO16*INDEX(ENDUSEALL[Factor],MATCH(AW16,ENDUSEALL[End Use to Coincident Peak Demand Factors],0)),4))</f>
        <v/>
      </c>
      <c r="AW16" s="895" t="str">
        <f>IF(OR(C16="",F16="",L16="",Q16="",S16="",U16="",Z16="",AB16="",AD16="",AF16=""),"",INDEX(CMECOOK[End Use Category],MATCH(F16,CMECOOK[Proj Desc 1],0)))</f>
        <v/>
      </c>
      <c r="AX16" s="777" t="str">
        <f>IF(OR(C16="",F16="",L16="",Q16="",S16="",U16="",Z16="",AB16="",AD16="",AF16=""),"",INDEX(CMECOOK[EUL],MATCH(F16,CMECOOK[Proj Desc 1],0)))</f>
        <v/>
      </c>
      <c r="AY16" s="889" t="str">
        <f>IF(OR(C16="",F16="",L16="",Q16="",S16="",U16="",Z16="",AB16="",AD16="",AF16=""),"",INDEX(CMECOOK[Measure Number],MATCH(F16,CMECOOK[Proj Desc 1],0)))</f>
        <v/>
      </c>
      <c r="AZ16" s="751" t="str">
        <f>IFERROR(ROUND(MIN(AH16*0.5,AO16*INDEX(ENDUSEALL[Inc Rate],MATCH(AW16,ENDUSEALL[End Use to Coincident Peak Demand Factors],0))),2),"")</f>
        <v/>
      </c>
      <c r="BA16" s="751" t="str">
        <f>IFERROR(ROUND(MIN(AH16,AO16*INDEX(ENDUSEALL[Inc Rate],MATCH(AW16,ENDUSEALL[End Use to Coincident Peak Demand Factors],0))),2),"")</f>
        <v/>
      </c>
      <c r="BB16" s="751" t="str">
        <f>IFERROR(AH16/M02S02F35/AO16,"")</f>
        <v/>
      </c>
      <c r="BC16" s="751" t="str">
        <f>IFERROR(IF((Q16*S16)-(Z16*AB16)&lt;=0,MEASURESAV,IF(M02S02F35="",MEASURERATE,IF(OR(F16="Others (Incremental)",F16="Others"),MEASURESUBMIT, IF(AH16/M02S02F35/AO16&lt;1.5,MEASUREPAY,IF(AU16&lt;1,MEASURECB,""))))),MEASURESUBMIT)</f>
        <v>Submit for Review</v>
      </c>
    </row>
    <row r="17" spans="2:55" ht="15.95" customHeight="1" x14ac:dyDescent="0.25">
      <c r="B17" s="787"/>
      <c r="C17" s="876"/>
      <c r="D17" s="876"/>
      <c r="E17" s="876"/>
      <c r="F17" s="878"/>
      <c r="G17" s="878"/>
      <c r="H17" s="878"/>
      <c r="I17" s="878"/>
      <c r="J17" s="878"/>
      <c r="K17" s="878"/>
      <c r="L17" s="878"/>
      <c r="M17" s="878"/>
      <c r="N17" s="878"/>
      <c r="O17" s="878"/>
      <c r="P17" s="878"/>
      <c r="Q17" s="880"/>
      <c r="R17" s="880"/>
      <c r="S17" s="786"/>
      <c r="T17" s="882"/>
      <c r="U17" s="818"/>
      <c r="V17" s="878"/>
      <c r="W17" s="878"/>
      <c r="X17" s="878"/>
      <c r="Y17" s="878"/>
      <c r="Z17" s="880"/>
      <c r="AA17" s="880"/>
      <c r="AB17" s="786"/>
      <c r="AC17" s="888"/>
      <c r="AD17" s="836"/>
      <c r="AE17" s="782"/>
      <c r="AF17" s="782"/>
      <c r="AG17" s="905"/>
      <c r="AH17" s="898"/>
      <c r="AI17" s="899"/>
      <c r="AJ17" s="899"/>
      <c r="AK17" s="901"/>
      <c r="AL17" s="901"/>
      <c r="AM17" s="901"/>
      <c r="AN17" s="901"/>
      <c r="AO17" s="903"/>
      <c r="AP17" s="903"/>
      <c r="AQ17" s="903"/>
      <c r="AR17" s="145"/>
      <c r="AS17" s="150"/>
      <c r="AT17" s="150"/>
      <c r="AU17" s="892"/>
      <c r="AV17" s="907"/>
      <c r="AW17" s="896"/>
      <c r="AX17" s="778"/>
      <c r="AY17" s="890"/>
      <c r="AZ17" s="752"/>
      <c r="BA17" s="752"/>
      <c r="BB17" s="752"/>
      <c r="BC17" s="752"/>
    </row>
    <row r="18" spans="2:55" ht="15.95" customHeight="1" x14ac:dyDescent="0.25">
      <c r="B18" s="845">
        <v>2</v>
      </c>
      <c r="C18" s="875"/>
      <c r="D18" s="875"/>
      <c r="E18" s="875"/>
      <c r="F18" s="877"/>
      <c r="G18" s="877"/>
      <c r="H18" s="877"/>
      <c r="I18" s="877"/>
      <c r="J18" s="877"/>
      <c r="K18" s="877"/>
      <c r="L18" s="877"/>
      <c r="M18" s="877"/>
      <c r="N18" s="877"/>
      <c r="O18" s="877"/>
      <c r="P18" s="877"/>
      <c r="Q18" s="879"/>
      <c r="R18" s="879"/>
      <c r="S18" s="785"/>
      <c r="T18" s="881"/>
      <c r="U18" s="815"/>
      <c r="V18" s="877"/>
      <c r="W18" s="877"/>
      <c r="X18" s="877"/>
      <c r="Y18" s="877"/>
      <c r="Z18" s="879"/>
      <c r="AA18" s="879"/>
      <c r="AB18" s="785"/>
      <c r="AC18" s="887"/>
      <c r="AD18" s="834"/>
      <c r="AE18" s="781"/>
      <c r="AF18" s="781"/>
      <c r="AG18" s="904"/>
      <c r="AH18" s="812" t="str">
        <f>IF(OR(C18="",F18="",L18="",Q18="",S18="",U18="",Z18="",AB18="",AD18="",AF18=""),"",ROUND(AD18+AF18,2))</f>
        <v/>
      </c>
      <c r="AI18" s="897"/>
      <c r="AJ18" s="897"/>
      <c r="AK18" s="900" t="str">
        <f>IF(OR(C18="",F18="",L18="",Q18="",S18="",U18="",Z18="",AB18="",AD18="",AF18=""),"",IF(BC18&lt;&gt;"",BC18,IF(C18="New/Replace Failed Equip.",BA18,AZ18)))</f>
        <v/>
      </c>
      <c r="AL18" s="900"/>
      <c r="AM18" s="900"/>
      <c r="AN18" s="900"/>
      <c r="AO18" s="902" t="str">
        <f>IF(OR(C18="",F18="",L18="",Q18="",S18="",U18="",Z18="",AB18="",AD18="",AF18=""),"",IF((Q18*S18)-(Z18*AB18)&lt;=0,0,ROUND((Q18*S18)-(Z18*AB18),0)))</f>
        <v/>
      </c>
      <c r="AP18" s="902"/>
      <c r="AQ18" s="902"/>
      <c r="AR18" s="145"/>
      <c r="AS18" s="150"/>
      <c r="AT18" s="150"/>
      <c r="AU18" s="891" t="str">
        <f>IFERROR(IF(OR(C18="",F18="",L18="",Q18="",S18="",U18="",Z18="",AB18="",AD18="",AF18=""),"",((1+ELOSS)*PEAKTD*(1+INDEX(ELECCB[Capacity Reserve Margin],MATCH(AX18,ELECCB[Year Number],0)))*((AO18*INDEX(ELECCB[NPV AEC $/kWh],MATCH(AX18,ELECCB[Year Number],1)))+(AV18*INDEX(ELECCB[NPV ACC+T&amp;D $/kW],MATCH(AX18,ELECCB[Year Number],1))))/AH18)),0)</f>
        <v/>
      </c>
      <c r="AV18" s="906" t="str">
        <f>IF(OR(C18="",F18="",L18="",Q18="",S18="",U18="",Z18="",AB18="",AD18="",AF18=""),"",ROUND(AO18*INDEX(ENDUSEALL[Factor],MATCH(AW18,ENDUSEALL[End Use to Coincident Peak Demand Factors],0)),4))</f>
        <v/>
      </c>
      <c r="AW18" s="895" t="str">
        <f>IF(OR(C18="",F18="",L18="",Q18="",S18="",U18="",Z18="",AB18="",AD18="",AF18=""),"",INDEX(CMECOOK[End Use Category],MATCH(F18,CMECOOK[Proj Desc 1],0)))</f>
        <v/>
      </c>
      <c r="AX18" s="777" t="str">
        <f>IF(OR(C18="",F18="",L18="",Q18="",S18="",U18="",Z18="",AB18="",AD18="",AF18=""),"",INDEX(CMECOOK[EUL],MATCH(F18,CMECOOK[Proj Desc 1],0)))</f>
        <v/>
      </c>
      <c r="AY18" s="889" t="str">
        <f>IF(OR(C18="",F18="",L18="",Q18="",S18="",U18="",Z18="",AB18="",AD18="",AF18=""),"",INDEX(CMECOOK[Measure Number],MATCH(F18,CMECOOK[Proj Desc 1],0)))</f>
        <v/>
      </c>
      <c r="AZ18" s="751" t="str">
        <f>IFERROR(ROUND(MIN(AH18*0.5,AO18*INDEX(ENDUSEALL[Inc Rate],MATCH(AW18,ENDUSEALL[End Use to Coincident Peak Demand Factors],0))),2),"")</f>
        <v/>
      </c>
      <c r="BA18" s="751" t="str">
        <f>IFERROR(ROUND(MIN(AH18,AO18*INDEX(ENDUSEALL[Inc Rate],MATCH(AW18,ENDUSEALL[End Use to Coincident Peak Demand Factors],0))),2),"")</f>
        <v/>
      </c>
      <c r="BB18" s="751" t="str">
        <f>IFERROR(AH18/M02S02F35/AO18,"")</f>
        <v/>
      </c>
      <c r="BC18" s="751" t="str">
        <f>IFERROR(IF((Q18*S18)-(Z18*AB18)&lt;=0,MEASURESAV,IF(M02S02F35="",MEASURERATE,IF(OR(F18="Others (Incremental)",F18="Others"),MEASURESUBMIT, IF(AH18/M02S02F35/AO18&lt;1.5,MEASUREPAY,IF(AU18&lt;1,MEASURECB,""))))),MEASURESUBMIT)</f>
        <v>Submit for Review</v>
      </c>
    </row>
    <row r="19" spans="2:55" ht="15.95" customHeight="1" x14ac:dyDescent="0.25">
      <c r="B19" s="845"/>
      <c r="C19" s="876"/>
      <c r="D19" s="876"/>
      <c r="E19" s="876"/>
      <c r="F19" s="878"/>
      <c r="G19" s="878"/>
      <c r="H19" s="878"/>
      <c r="I19" s="878"/>
      <c r="J19" s="878"/>
      <c r="K19" s="878"/>
      <c r="L19" s="878"/>
      <c r="M19" s="878"/>
      <c r="N19" s="878"/>
      <c r="O19" s="878"/>
      <c r="P19" s="878"/>
      <c r="Q19" s="880"/>
      <c r="R19" s="880"/>
      <c r="S19" s="786"/>
      <c r="T19" s="882"/>
      <c r="U19" s="818"/>
      <c r="V19" s="878"/>
      <c r="W19" s="878"/>
      <c r="X19" s="878"/>
      <c r="Y19" s="878"/>
      <c r="Z19" s="880"/>
      <c r="AA19" s="880"/>
      <c r="AB19" s="786"/>
      <c r="AC19" s="888"/>
      <c r="AD19" s="836"/>
      <c r="AE19" s="782"/>
      <c r="AF19" s="782"/>
      <c r="AG19" s="905"/>
      <c r="AH19" s="898"/>
      <c r="AI19" s="899"/>
      <c r="AJ19" s="899"/>
      <c r="AK19" s="901"/>
      <c r="AL19" s="901"/>
      <c r="AM19" s="901"/>
      <c r="AN19" s="901"/>
      <c r="AO19" s="903"/>
      <c r="AP19" s="903"/>
      <c r="AQ19" s="903"/>
      <c r="AR19" s="145"/>
      <c r="AS19" s="150"/>
      <c r="AT19" s="150"/>
      <c r="AU19" s="892"/>
      <c r="AV19" s="907"/>
      <c r="AW19" s="896"/>
      <c r="AX19" s="778"/>
      <c r="AY19" s="890"/>
      <c r="AZ19" s="752"/>
      <c r="BA19" s="752"/>
      <c r="BB19" s="752"/>
      <c r="BC19" s="752"/>
    </row>
    <row r="20" spans="2:55" ht="15.95" customHeight="1" x14ac:dyDescent="0.25">
      <c r="B20" s="845">
        <v>3</v>
      </c>
      <c r="C20" s="875"/>
      <c r="D20" s="875"/>
      <c r="E20" s="875"/>
      <c r="F20" s="877"/>
      <c r="G20" s="877"/>
      <c r="H20" s="877"/>
      <c r="I20" s="877"/>
      <c r="J20" s="877"/>
      <c r="K20" s="877"/>
      <c r="L20" s="877"/>
      <c r="M20" s="877"/>
      <c r="N20" s="877"/>
      <c r="O20" s="877"/>
      <c r="P20" s="877"/>
      <c r="Q20" s="879"/>
      <c r="R20" s="879"/>
      <c r="S20" s="785"/>
      <c r="T20" s="881"/>
      <c r="U20" s="815"/>
      <c r="V20" s="877"/>
      <c r="W20" s="877"/>
      <c r="X20" s="877"/>
      <c r="Y20" s="877"/>
      <c r="Z20" s="879"/>
      <c r="AA20" s="879"/>
      <c r="AB20" s="785"/>
      <c r="AC20" s="887"/>
      <c r="AD20" s="834"/>
      <c r="AE20" s="781"/>
      <c r="AF20" s="781"/>
      <c r="AG20" s="904"/>
      <c r="AH20" s="812" t="str">
        <f>IF(OR(C20="",F20="",L20="",Q20="",S20="",U20="",Z20="",AB20="",AD20="",AF20=""),"",ROUND(AD20+AF20,2))</f>
        <v/>
      </c>
      <c r="AI20" s="897"/>
      <c r="AJ20" s="897"/>
      <c r="AK20" s="900" t="str">
        <f>IF(OR(C20="",F20="",L20="",Q20="",S20="",U20="",Z20="",AB20="",AD20="",AF20=""),"",IF(BC20&lt;&gt;"",BC20,IF(C20="New/Replace Failed Equip.",BA20,AZ20)))</f>
        <v/>
      </c>
      <c r="AL20" s="900"/>
      <c r="AM20" s="900"/>
      <c r="AN20" s="900"/>
      <c r="AO20" s="902" t="str">
        <f>IF(OR(C20="",F20="",L20="",Q20="",S20="",U20="",Z20="",AB20="",AD20="",AF20=""),"",IF((Q20*S20)-(Z20*AB20)&lt;=0,0,ROUND((Q20*S20)-(Z20*AB20),0)))</f>
        <v/>
      </c>
      <c r="AP20" s="902"/>
      <c r="AQ20" s="902"/>
      <c r="AR20" s="145"/>
      <c r="AS20" s="150"/>
      <c r="AT20" s="150"/>
      <c r="AU20" s="891" t="str">
        <f>IFERROR(IF(OR(C20="",F20="",L20="",Q20="",S20="",U20="",Z20="",AB20="",AD20="",AF20=""),"",((1+ELOSS)*PEAKTD*(1+INDEX(ELECCB[Capacity Reserve Margin],MATCH(AX20,ELECCB[Year Number],0)))*((AO20*INDEX(ELECCB[NPV AEC $/kWh],MATCH(AX20,ELECCB[Year Number],1)))+(AV20*INDEX(ELECCB[NPV ACC+T&amp;D $/kW],MATCH(AX20,ELECCB[Year Number],1))))/AH20)),0)</f>
        <v/>
      </c>
      <c r="AV20" s="906" t="str">
        <f>IF(OR(C20="",F20="",L20="",Q20="",S20="",U20="",Z20="",AB20="",AD20="",AF20=""),"",ROUND(AO20*INDEX(ENDUSEALL[Factor],MATCH(AW20,ENDUSEALL[End Use to Coincident Peak Demand Factors],0)),4))</f>
        <v/>
      </c>
      <c r="AW20" s="895" t="str">
        <f>IF(OR(C20="",F20="",L20="",Q20="",S20="",U20="",Z20="",AB20="",AD20="",AF20=""),"",INDEX(CMECOOK[End Use Category],MATCH(F20,CMECOOK[Proj Desc 1],0)))</f>
        <v/>
      </c>
      <c r="AX20" s="777" t="str">
        <f>IF(OR(C20="",F20="",L20="",Q20="",S20="",U20="",Z20="",AB20="",AD20="",AF20=""),"",INDEX(CMECOOK[EUL],MATCH(F20,CMECOOK[Proj Desc 1],0)))</f>
        <v/>
      </c>
      <c r="AY20" s="889" t="str">
        <f>IF(OR(C20="",F20="",L20="",Q20="",S20="",U20="",Z20="",AB20="",AD20="",AF20=""),"",INDEX(CMECOOK[Measure Number],MATCH(F20,CMECOOK[Proj Desc 1],0)))</f>
        <v/>
      </c>
      <c r="AZ20" s="751" t="str">
        <f>IFERROR(ROUND(MIN(AH20*0.5,AO20*INDEX(ENDUSEALL[Inc Rate],MATCH(AW20,ENDUSEALL[End Use to Coincident Peak Demand Factors],0))),2),"")</f>
        <v/>
      </c>
      <c r="BA20" s="751" t="str">
        <f>IFERROR(ROUND(MIN(AH20,AO20*INDEX(ENDUSEALL[Inc Rate],MATCH(AW20,ENDUSEALL[End Use to Coincident Peak Demand Factors],0))),2),"")</f>
        <v/>
      </c>
      <c r="BB20" s="751" t="str">
        <f>IFERROR(AH20/M02S02F35/AO20,"")</f>
        <v/>
      </c>
      <c r="BC20" s="751" t="str">
        <f>IFERROR(IF((Q20*S20)-(Z20*AB20)&lt;=0,MEASURESAV,IF(M02S02F35="",MEASURERATE,IF(OR(F20="Others (Incremental)",F20="Others"),MEASURESUBMIT, IF(AH20/M02S02F35/AO20&lt;1.5,MEASUREPAY,IF(AU20&lt;1,MEASURECB,""))))),MEASURESUBMIT)</f>
        <v>Submit for Review</v>
      </c>
    </row>
    <row r="21" spans="2:55" ht="15.95" customHeight="1" x14ac:dyDescent="0.25">
      <c r="B21" s="845"/>
      <c r="C21" s="876"/>
      <c r="D21" s="876"/>
      <c r="E21" s="876"/>
      <c r="F21" s="878"/>
      <c r="G21" s="878"/>
      <c r="H21" s="878"/>
      <c r="I21" s="878"/>
      <c r="J21" s="878"/>
      <c r="K21" s="878"/>
      <c r="L21" s="878"/>
      <c r="M21" s="878"/>
      <c r="N21" s="878"/>
      <c r="O21" s="878"/>
      <c r="P21" s="878"/>
      <c r="Q21" s="880"/>
      <c r="R21" s="880"/>
      <c r="S21" s="786"/>
      <c r="T21" s="882"/>
      <c r="U21" s="818"/>
      <c r="V21" s="878"/>
      <c r="W21" s="878"/>
      <c r="X21" s="878"/>
      <c r="Y21" s="878"/>
      <c r="Z21" s="880"/>
      <c r="AA21" s="880"/>
      <c r="AB21" s="786"/>
      <c r="AC21" s="888"/>
      <c r="AD21" s="836"/>
      <c r="AE21" s="782"/>
      <c r="AF21" s="782"/>
      <c r="AG21" s="905"/>
      <c r="AH21" s="898"/>
      <c r="AI21" s="899"/>
      <c r="AJ21" s="899"/>
      <c r="AK21" s="901"/>
      <c r="AL21" s="901"/>
      <c r="AM21" s="901"/>
      <c r="AN21" s="901"/>
      <c r="AO21" s="903"/>
      <c r="AP21" s="903"/>
      <c r="AQ21" s="903"/>
      <c r="AR21" s="145"/>
      <c r="AS21" s="150"/>
      <c r="AT21" s="150"/>
      <c r="AU21" s="892"/>
      <c r="AV21" s="907"/>
      <c r="AW21" s="896"/>
      <c r="AX21" s="778"/>
      <c r="AY21" s="890"/>
      <c r="AZ21" s="752"/>
      <c r="BA21" s="752"/>
      <c r="BB21" s="752"/>
      <c r="BC21" s="752"/>
    </row>
    <row r="22" spans="2:55" ht="15.95" customHeight="1" x14ac:dyDescent="0.25">
      <c r="B22" s="845">
        <v>4</v>
      </c>
      <c r="C22" s="875"/>
      <c r="D22" s="875"/>
      <c r="E22" s="875"/>
      <c r="F22" s="877"/>
      <c r="G22" s="877"/>
      <c r="H22" s="877"/>
      <c r="I22" s="877"/>
      <c r="J22" s="877"/>
      <c r="K22" s="877"/>
      <c r="L22" s="877"/>
      <c r="M22" s="877"/>
      <c r="N22" s="877"/>
      <c r="O22" s="877"/>
      <c r="P22" s="877"/>
      <c r="Q22" s="879"/>
      <c r="R22" s="879"/>
      <c r="S22" s="785"/>
      <c r="T22" s="881"/>
      <c r="U22" s="815"/>
      <c r="V22" s="877"/>
      <c r="W22" s="877"/>
      <c r="X22" s="877"/>
      <c r="Y22" s="877"/>
      <c r="Z22" s="879"/>
      <c r="AA22" s="879"/>
      <c r="AB22" s="785"/>
      <c r="AC22" s="887"/>
      <c r="AD22" s="834"/>
      <c r="AE22" s="781"/>
      <c r="AF22" s="781"/>
      <c r="AG22" s="904"/>
      <c r="AH22" s="812" t="str">
        <f>IF(OR(C22="",F22="",L22="",Q22="",S22="",U22="",Z22="",AB22="",AD22="",AF22=""),"",ROUND(AD22+AF22,2))</f>
        <v/>
      </c>
      <c r="AI22" s="897"/>
      <c r="AJ22" s="897"/>
      <c r="AK22" s="900" t="str">
        <f>IF(OR(C22="",F22="",L22="",Q22="",S22="",U22="",Z22="",AB22="",AD22="",AF22=""),"",IF(BC22&lt;&gt;"",BC22,IF(C22="New/Replace Failed Equip.",BA22,AZ22)))</f>
        <v/>
      </c>
      <c r="AL22" s="900"/>
      <c r="AM22" s="900"/>
      <c r="AN22" s="900"/>
      <c r="AO22" s="902" t="str">
        <f>IF(OR(C22="",F22="",L22="",Q22="",S22="",U22="",Z22="",AB22="",AD22="",AF22=""),"",IF((Q22*S22)-(Z22*AB22)&lt;=0,0,ROUND((Q22*S22)-(Z22*AB22),0)))</f>
        <v/>
      </c>
      <c r="AP22" s="902"/>
      <c r="AQ22" s="902"/>
      <c r="AR22" s="145"/>
      <c r="AS22" s="150"/>
      <c r="AT22" s="150"/>
      <c r="AU22" s="891" t="str">
        <f>IFERROR(IF(OR(C22="",F22="",L22="",Q22="",S22="",U22="",Z22="",AB22="",AD22="",AF22=""),"",((1+ELOSS)*PEAKTD*(1+INDEX(ELECCB[Capacity Reserve Margin],MATCH(AX22,ELECCB[Year Number],0)))*((AO22*INDEX(ELECCB[NPV AEC $/kWh],MATCH(AX22,ELECCB[Year Number],1)))+(AV22*INDEX(ELECCB[NPV ACC+T&amp;D $/kW],MATCH(AX22,ELECCB[Year Number],1))))/AH22)),0)</f>
        <v/>
      </c>
      <c r="AV22" s="906" t="str">
        <f>IF(OR(C22="",F22="",L22="",Q22="",S22="",U22="",Z22="",AB22="",AD22="",AF22=""),"",ROUND(AO22*INDEX(ENDUSEALL[Factor],MATCH(AW22,ENDUSEALL[End Use to Coincident Peak Demand Factors],0)),4))</f>
        <v/>
      </c>
      <c r="AW22" s="895" t="str">
        <f>IF(OR(C22="",F22="",L22="",Q22="",S22="",U22="",Z22="",AB22="",AD22="",AF22=""),"",INDEX(CMECOOK[End Use Category],MATCH(F22,CMECOOK[Proj Desc 1],0)))</f>
        <v/>
      </c>
      <c r="AX22" s="777" t="str">
        <f>IF(OR(C22="",F22="",L22="",Q22="",S22="",U22="",Z22="",AB22="",AD22="",AF22=""),"",INDEX(CMECOOK[EUL],MATCH(F22,CMECOOK[Proj Desc 1],0)))</f>
        <v/>
      </c>
      <c r="AY22" s="889" t="str">
        <f>IF(OR(C22="",F22="",L22="",Q22="",S22="",U22="",Z22="",AB22="",AD22="",AF22=""),"",INDEX(CMECOOK[Measure Number],MATCH(F22,CMECOOK[Proj Desc 1],0)))</f>
        <v/>
      </c>
      <c r="AZ22" s="751" t="str">
        <f>IFERROR(ROUND(MIN(AH22*0.5,AO22*INDEX(ENDUSEALL[Inc Rate],MATCH(AW22,ENDUSEALL[End Use to Coincident Peak Demand Factors],0))),2),"")</f>
        <v/>
      </c>
      <c r="BA22" s="751" t="str">
        <f>IFERROR(ROUND(MIN(AH22,AO22*INDEX(ENDUSEALL[Inc Rate],MATCH(AW22,ENDUSEALL[End Use to Coincident Peak Demand Factors],0))),2),"")</f>
        <v/>
      </c>
      <c r="BB22" s="751" t="str">
        <f>IFERROR(AH22/M02S02F35/AO22,"")</f>
        <v/>
      </c>
      <c r="BC22" s="751" t="str">
        <f>IFERROR(IF((Q22*S22)-(Z22*AB22)&lt;=0,MEASURESAV,IF(M02S02F35="",MEASURERATE,IF(OR(F22="Others (Incremental)",F22="Others"),MEASURESUBMIT, IF(AH22/M02S02F35/AO22&lt;1.5,MEASUREPAY,IF(AU22&lt;1,MEASURECB,""))))),MEASURESUBMIT)</f>
        <v>Submit for Review</v>
      </c>
    </row>
    <row r="23" spans="2:55" ht="15.95" customHeight="1" x14ac:dyDescent="0.25">
      <c r="B23" s="845"/>
      <c r="C23" s="876"/>
      <c r="D23" s="876"/>
      <c r="E23" s="876"/>
      <c r="F23" s="878"/>
      <c r="G23" s="878"/>
      <c r="H23" s="878"/>
      <c r="I23" s="878"/>
      <c r="J23" s="878"/>
      <c r="K23" s="878"/>
      <c r="L23" s="878"/>
      <c r="M23" s="878"/>
      <c r="N23" s="878"/>
      <c r="O23" s="878"/>
      <c r="P23" s="878"/>
      <c r="Q23" s="880"/>
      <c r="R23" s="880"/>
      <c r="S23" s="786"/>
      <c r="T23" s="882"/>
      <c r="U23" s="818"/>
      <c r="V23" s="878"/>
      <c r="W23" s="878"/>
      <c r="X23" s="878"/>
      <c r="Y23" s="878"/>
      <c r="Z23" s="880"/>
      <c r="AA23" s="880"/>
      <c r="AB23" s="786"/>
      <c r="AC23" s="888"/>
      <c r="AD23" s="836"/>
      <c r="AE23" s="782"/>
      <c r="AF23" s="782"/>
      <c r="AG23" s="905"/>
      <c r="AH23" s="898"/>
      <c r="AI23" s="899"/>
      <c r="AJ23" s="899"/>
      <c r="AK23" s="901"/>
      <c r="AL23" s="901"/>
      <c r="AM23" s="901"/>
      <c r="AN23" s="901"/>
      <c r="AO23" s="903"/>
      <c r="AP23" s="903"/>
      <c r="AQ23" s="903"/>
      <c r="AR23" s="145"/>
      <c r="AS23" s="150"/>
      <c r="AT23" s="150"/>
      <c r="AU23" s="892"/>
      <c r="AV23" s="907"/>
      <c r="AW23" s="896"/>
      <c r="AX23" s="778"/>
      <c r="AY23" s="890"/>
      <c r="AZ23" s="752"/>
      <c r="BA23" s="752"/>
      <c r="BB23" s="752"/>
      <c r="BC23" s="752"/>
    </row>
    <row r="24" spans="2:55" ht="15.95" customHeight="1" x14ac:dyDescent="0.25">
      <c r="B24" s="845">
        <v>5</v>
      </c>
      <c r="C24" s="875"/>
      <c r="D24" s="875"/>
      <c r="E24" s="875"/>
      <c r="F24" s="877"/>
      <c r="G24" s="877"/>
      <c r="H24" s="877"/>
      <c r="I24" s="877"/>
      <c r="J24" s="877"/>
      <c r="K24" s="877"/>
      <c r="L24" s="877"/>
      <c r="M24" s="877"/>
      <c r="N24" s="877"/>
      <c r="O24" s="877"/>
      <c r="P24" s="877"/>
      <c r="Q24" s="879"/>
      <c r="R24" s="879"/>
      <c r="S24" s="785"/>
      <c r="T24" s="881"/>
      <c r="U24" s="815"/>
      <c r="V24" s="877"/>
      <c r="W24" s="877"/>
      <c r="X24" s="877"/>
      <c r="Y24" s="877"/>
      <c r="Z24" s="879"/>
      <c r="AA24" s="879"/>
      <c r="AB24" s="785"/>
      <c r="AC24" s="887"/>
      <c r="AD24" s="834"/>
      <c r="AE24" s="781"/>
      <c r="AF24" s="781"/>
      <c r="AG24" s="904"/>
      <c r="AH24" s="812" t="str">
        <f>IF(OR(C24="",F24="",L24="",Q24="",S24="",U24="",Z24="",AB24="",AD24="",AF24=""),"",ROUND(AD24+AF24,2))</f>
        <v/>
      </c>
      <c r="AI24" s="897"/>
      <c r="AJ24" s="897"/>
      <c r="AK24" s="900" t="str">
        <f>IF(OR(C24="",F24="",L24="",Q24="",S24="",U24="",Z24="",AB24="",AD24="",AF24=""),"",IF(BC24&lt;&gt;"",BC24,IF(C24="New/Replace Failed Equip.",BA24,AZ24)))</f>
        <v/>
      </c>
      <c r="AL24" s="900"/>
      <c r="AM24" s="900"/>
      <c r="AN24" s="900"/>
      <c r="AO24" s="902" t="str">
        <f>IF(OR(C24="",F24="",L24="",Q24="",S24="",U24="",Z24="",AB24="",AD24="",AF24=""),"",IF((Q24*S24)-(Z24*AB24)&lt;=0,0,ROUND((Q24*S24)-(Z24*AB24),0)))</f>
        <v/>
      </c>
      <c r="AP24" s="902"/>
      <c r="AQ24" s="902"/>
      <c r="AR24" s="145"/>
      <c r="AS24" s="150"/>
      <c r="AT24" s="150"/>
      <c r="AU24" s="891" t="str">
        <f>IFERROR(IF(OR(C24="",F24="",L24="",Q24="",S24="",U24="",Z24="",AB24="",AD24="",AF24=""),"",((1+ELOSS)*PEAKTD*(1+INDEX(ELECCB[Capacity Reserve Margin],MATCH(AX24,ELECCB[Year Number],0)))*((AO24*INDEX(ELECCB[NPV AEC $/kWh],MATCH(AX24,ELECCB[Year Number],1)))+(AV24*INDEX(ELECCB[NPV ACC+T&amp;D $/kW],MATCH(AX24,ELECCB[Year Number],1))))/AH24)),0)</f>
        <v/>
      </c>
      <c r="AV24" s="906" t="str">
        <f>IF(OR(C24="",F24="",L24="",Q24="",S24="",U24="",Z24="",AB24="",AD24="",AF24=""),"",ROUND(AO24*INDEX(ENDUSEALL[Factor],MATCH(AW24,ENDUSEALL[End Use to Coincident Peak Demand Factors],0)),4))</f>
        <v/>
      </c>
      <c r="AW24" s="895" t="str">
        <f>IF(OR(C24="",F24="",L24="",Q24="",S24="",U24="",Z24="",AB24="",AD24="",AF24=""),"",INDEX(CMECOOK[End Use Category],MATCH(F24,CMECOOK[Proj Desc 1],0)))</f>
        <v/>
      </c>
      <c r="AX24" s="777" t="str">
        <f>IF(OR(C24="",F24="",L24="",Q24="",S24="",U24="",Z24="",AB24="",AD24="",AF24=""),"",INDEX(CMECOOK[EUL],MATCH(F24,CMECOOK[Proj Desc 1],0)))</f>
        <v/>
      </c>
      <c r="AY24" s="889" t="str">
        <f>IF(OR(C24="",F24="",L24="",Q24="",S24="",U24="",Z24="",AB24="",AD24="",AF24=""),"",INDEX(CMECOOK[Measure Number],MATCH(F24,CMECOOK[Proj Desc 1],0)))</f>
        <v/>
      </c>
      <c r="AZ24" s="751" t="str">
        <f>IFERROR(ROUND(MIN(AH24*0.5,AO24*INDEX(ENDUSEALL[Inc Rate],MATCH(AW24,ENDUSEALL[End Use to Coincident Peak Demand Factors],0))),2),"")</f>
        <v/>
      </c>
      <c r="BA24" s="751" t="str">
        <f>IFERROR(ROUND(MIN(AH24,AO24*INDEX(ENDUSEALL[Inc Rate],MATCH(AW24,ENDUSEALL[End Use to Coincident Peak Demand Factors],0))),2),"")</f>
        <v/>
      </c>
      <c r="BB24" s="751" t="str">
        <f>IFERROR(AH24/M02S02F35/AO24,"")</f>
        <v/>
      </c>
      <c r="BC24" s="751" t="str">
        <f>IFERROR(IF((Q24*S24)-(Z24*AB24)&lt;=0,MEASURESAV,IF(M02S02F35="",MEASURERATE,IF(OR(F24="Others (Incremental)",F24="Others"),MEASURESUBMIT, IF(AH24/M02S02F35/AO24&lt;1.5,MEASUREPAY,IF(AU24&lt;1,MEASURECB,""))))),MEASURESUBMIT)</f>
        <v>Submit for Review</v>
      </c>
    </row>
    <row r="25" spans="2:55" ht="15.95" customHeight="1" x14ac:dyDescent="0.25">
      <c r="B25" s="845"/>
      <c r="C25" s="876"/>
      <c r="D25" s="876"/>
      <c r="E25" s="876"/>
      <c r="F25" s="878"/>
      <c r="G25" s="878"/>
      <c r="H25" s="878"/>
      <c r="I25" s="878"/>
      <c r="J25" s="878"/>
      <c r="K25" s="878"/>
      <c r="L25" s="878"/>
      <c r="M25" s="878"/>
      <c r="N25" s="878"/>
      <c r="O25" s="878"/>
      <c r="P25" s="878"/>
      <c r="Q25" s="880"/>
      <c r="R25" s="880"/>
      <c r="S25" s="786"/>
      <c r="T25" s="882"/>
      <c r="U25" s="818"/>
      <c r="V25" s="878"/>
      <c r="W25" s="878"/>
      <c r="X25" s="878"/>
      <c r="Y25" s="878"/>
      <c r="Z25" s="880"/>
      <c r="AA25" s="880"/>
      <c r="AB25" s="786"/>
      <c r="AC25" s="888"/>
      <c r="AD25" s="836"/>
      <c r="AE25" s="782"/>
      <c r="AF25" s="782"/>
      <c r="AG25" s="905"/>
      <c r="AH25" s="898"/>
      <c r="AI25" s="899"/>
      <c r="AJ25" s="899"/>
      <c r="AK25" s="901"/>
      <c r="AL25" s="901"/>
      <c r="AM25" s="901"/>
      <c r="AN25" s="901"/>
      <c r="AO25" s="903"/>
      <c r="AP25" s="903"/>
      <c r="AQ25" s="903"/>
      <c r="AR25" s="145"/>
      <c r="AS25" s="150"/>
      <c r="AT25" s="150"/>
      <c r="AU25" s="892"/>
      <c r="AV25" s="907"/>
      <c r="AW25" s="896"/>
      <c r="AX25" s="778"/>
      <c r="AY25" s="890"/>
      <c r="AZ25" s="752"/>
      <c r="BA25" s="752"/>
      <c r="BB25" s="752"/>
      <c r="BC25" s="752"/>
    </row>
    <row r="26" spans="2:55" ht="15.95" customHeight="1" x14ac:dyDescent="0.25">
      <c r="B26" s="845">
        <v>6</v>
      </c>
      <c r="C26" s="875"/>
      <c r="D26" s="875"/>
      <c r="E26" s="875"/>
      <c r="F26" s="877"/>
      <c r="G26" s="877"/>
      <c r="H26" s="877"/>
      <c r="I26" s="877"/>
      <c r="J26" s="877"/>
      <c r="K26" s="877"/>
      <c r="L26" s="877"/>
      <c r="M26" s="877"/>
      <c r="N26" s="877"/>
      <c r="O26" s="877"/>
      <c r="P26" s="877"/>
      <c r="Q26" s="879"/>
      <c r="R26" s="879"/>
      <c r="S26" s="785"/>
      <c r="T26" s="881"/>
      <c r="U26" s="815"/>
      <c r="V26" s="877"/>
      <c r="W26" s="877"/>
      <c r="X26" s="877"/>
      <c r="Y26" s="877"/>
      <c r="Z26" s="879"/>
      <c r="AA26" s="879"/>
      <c r="AB26" s="785"/>
      <c r="AC26" s="887"/>
      <c r="AD26" s="834"/>
      <c r="AE26" s="781"/>
      <c r="AF26" s="781"/>
      <c r="AG26" s="904"/>
      <c r="AH26" s="812" t="str">
        <f>IF(OR(C26="",F26="",L26="",Q26="",S26="",U26="",Z26="",AB26="",AD26="",AF26=""),"",ROUND(AD26+AF26,2))</f>
        <v/>
      </c>
      <c r="AI26" s="897"/>
      <c r="AJ26" s="897"/>
      <c r="AK26" s="900" t="str">
        <f>IF(OR(C26="",F26="",L26="",Q26="",S26="",U26="",Z26="",AB26="",AD26="",AF26=""),"",IF(BC26&lt;&gt;"",BC26,IF(C26="New/Replace Failed Equip.",BA26,AZ26)))</f>
        <v/>
      </c>
      <c r="AL26" s="900"/>
      <c r="AM26" s="900"/>
      <c r="AN26" s="900"/>
      <c r="AO26" s="902" t="str">
        <f>IF(OR(C26="",F26="",L26="",Q26="",S26="",U26="",Z26="",AB26="",AD26="",AF26=""),"",IF((Q26*S26)-(Z26*AB26)&lt;=0,0,ROUND((Q26*S26)-(Z26*AB26),0)))</f>
        <v/>
      </c>
      <c r="AP26" s="902"/>
      <c r="AQ26" s="902"/>
      <c r="AR26" s="145"/>
      <c r="AS26" s="150"/>
      <c r="AT26" s="150"/>
      <c r="AU26" s="891" t="str">
        <f>IFERROR(IF(OR(C26="",F26="",L26="",Q26="",S26="",U26="",Z26="",AB26="",AD26="",AF26=""),"",((1+ELOSS)*PEAKTD*(1+INDEX(ELECCB[Capacity Reserve Margin],MATCH(AX26,ELECCB[Year Number],0)))*((AO26*INDEX(ELECCB[NPV AEC $/kWh],MATCH(AX26,ELECCB[Year Number],1)))+(AV26*INDEX(ELECCB[NPV ACC+T&amp;D $/kW],MATCH(AX26,ELECCB[Year Number],1))))/AH26)),0)</f>
        <v/>
      </c>
      <c r="AV26" s="906" t="str">
        <f>IF(OR(C26="",F26="",L26="",Q26="",S26="",U26="",Z26="",AB26="",AD26="",AF26=""),"",ROUND(AO26*INDEX(ENDUSEALL[Factor],MATCH(AW26,ENDUSEALL[End Use to Coincident Peak Demand Factors],0)),4))</f>
        <v/>
      </c>
      <c r="AW26" s="895" t="str">
        <f>IF(OR(C26="",F26="",L26="",Q26="",S26="",U26="",Z26="",AB26="",AD26="",AF26=""),"",INDEX(CMECOOK[End Use Category],MATCH(F26,CMECOOK[Proj Desc 1],0)))</f>
        <v/>
      </c>
      <c r="AX26" s="777" t="str">
        <f>IF(OR(C26="",F26="",L26="",Q26="",S26="",U26="",Z26="",AB26="",AD26="",AF26=""),"",INDEX(CMECOOK[EUL],MATCH(F26,CMECOOK[Proj Desc 1],0)))</f>
        <v/>
      </c>
      <c r="AY26" s="889" t="str">
        <f>IF(OR(C26="",F26="",L26="",Q26="",S26="",U26="",Z26="",AB26="",AD26="",AF26=""),"",INDEX(CMECOOK[Measure Number],MATCH(F26,CMECOOK[Proj Desc 1],0)))</f>
        <v/>
      </c>
      <c r="AZ26" s="751" t="str">
        <f>IFERROR(ROUND(MIN(AH26*0.5,AO26*INDEX(ENDUSEALL[Inc Rate],MATCH(AW26,ENDUSEALL[End Use to Coincident Peak Demand Factors],0))),2),"")</f>
        <v/>
      </c>
      <c r="BA26" s="751" t="str">
        <f>IFERROR(ROUND(MIN(AH26,AO26*INDEX(ENDUSEALL[Inc Rate],MATCH(AW26,ENDUSEALL[End Use to Coincident Peak Demand Factors],0))),2),"")</f>
        <v/>
      </c>
      <c r="BB26" s="751" t="str">
        <f>IFERROR(AH26/M02S02F35/AO26,"")</f>
        <v/>
      </c>
      <c r="BC26" s="751" t="str">
        <f>IFERROR(IF((Q26*S26)-(Z26*AB26)&lt;=0,MEASURESAV,IF(M02S02F35="",MEASURERATE,IF(OR(F26="Others (Incremental)",F26="Others"),MEASURESUBMIT, IF(AH26/M02S02F35/AO26&lt;1.5,MEASUREPAY,IF(AU26&lt;1,MEASURECB,""))))),MEASURESUBMIT)</f>
        <v>Submit for Review</v>
      </c>
    </row>
    <row r="27" spans="2:55" ht="15.95" customHeight="1" x14ac:dyDescent="0.25">
      <c r="B27" s="845"/>
      <c r="C27" s="876"/>
      <c r="D27" s="876"/>
      <c r="E27" s="876"/>
      <c r="F27" s="878"/>
      <c r="G27" s="878"/>
      <c r="H27" s="878"/>
      <c r="I27" s="878"/>
      <c r="J27" s="878"/>
      <c r="K27" s="878"/>
      <c r="L27" s="878"/>
      <c r="M27" s="878"/>
      <c r="N27" s="878"/>
      <c r="O27" s="878"/>
      <c r="P27" s="878"/>
      <c r="Q27" s="880"/>
      <c r="R27" s="880"/>
      <c r="S27" s="786"/>
      <c r="T27" s="882"/>
      <c r="U27" s="818"/>
      <c r="V27" s="878"/>
      <c r="W27" s="878"/>
      <c r="X27" s="878"/>
      <c r="Y27" s="878"/>
      <c r="Z27" s="880"/>
      <c r="AA27" s="880"/>
      <c r="AB27" s="786"/>
      <c r="AC27" s="888"/>
      <c r="AD27" s="836"/>
      <c r="AE27" s="782"/>
      <c r="AF27" s="782"/>
      <c r="AG27" s="905"/>
      <c r="AH27" s="898"/>
      <c r="AI27" s="899"/>
      <c r="AJ27" s="899"/>
      <c r="AK27" s="901"/>
      <c r="AL27" s="901"/>
      <c r="AM27" s="901"/>
      <c r="AN27" s="901"/>
      <c r="AO27" s="903"/>
      <c r="AP27" s="903"/>
      <c r="AQ27" s="903"/>
      <c r="AR27" s="145"/>
      <c r="AS27" s="150"/>
      <c r="AT27" s="150"/>
      <c r="AU27" s="892"/>
      <c r="AV27" s="907"/>
      <c r="AW27" s="896"/>
      <c r="AX27" s="778"/>
      <c r="AY27" s="890"/>
      <c r="AZ27" s="752"/>
      <c r="BA27" s="752"/>
      <c r="BB27" s="752"/>
      <c r="BC27" s="752"/>
    </row>
    <row r="28" spans="2:55" ht="15.95" customHeight="1" x14ac:dyDescent="0.25">
      <c r="B28" s="845">
        <v>7</v>
      </c>
      <c r="C28" s="875"/>
      <c r="D28" s="875"/>
      <c r="E28" s="875"/>
      <c r="F28" s="877"/>
      <c r="G28" s="877"/>
      <c r="H28" s="877"/>
      <c r="I28" s="877"/>
      <c r="J28" s="877"/>
      <c r="K28" s="877"/>
      <c r="L28" s="877"/>
      <c r="M28" s="877"/>
      <c r="N28" s="877"/>
      <c r="O28" s="877"/>
      <c r="P28" s="877"/>
      <c r="Q28" s="879"/>
      <c r="R28" s="879"/>
      <c r="S28" s="785"/>
      <c r="T28" s="881"/>
      <c r="U28" s="815"/>
      <c r="V28" s="877"/>
      <c r="W28" s="877"/>
      <c r="X28" s="877"/>
      <c r="Y28" s="877"/>
      <c r="Z28" s="879"/>
      <c r="AA28" s="879"/>
      <c r="AB28" s="785"/>
      <c r="AC28" s="887"/>
      <c r="AD28" s="834"/>
      <c r="AE28" s="781"/>
      <c r="AF28" s="781"/>
      <c r="AG28" s="904"/>
      <c r="AH28" s="812" t="str">
        <f>IF(OR(C28="",F28="",L28="",Q28="",S28="",U28="",Z28="",AB28="",AD28="",AF28=""),"",ROUND(AD28+AF28,2))</f>
        <v/>
      </c>
      <c r="AI28" s="897"/>
      <c r="AJ28" s="897"/>
      <c r="AK28" s="900" t="str">
        <f>IF(OR(C28="",F28="",L28="",Q28="",S28="",U28="",Z28="",AB28="",AD28="",AF28=""),"",IF(BC28&lt;&gt;"",BC28,IF(C28="New/Replace Failed Equip.",BA28,AZ28)))</f>
        <v/>
      </c>
      <c r="AL28" s="900"/>
      <c r="AM28" s="900"/>
      <c r="AN28" s="900"/>
      <c r="AO28" s="902" t="str">
        <f>IF(OR(C28="",F28="",L28="",Q28="",S28="",U28="",Z28="",AB28="",AD28="",AF28=""),"",IF((Q28*S28)-(Z28*AB28)&lt;=0,0,ROUND((Q28*S28)-(Z28*AB28),0)))</f>
        <v/>
      </c>
      <c r="AP28" s="902"/>
      <c r="AQ28" s="902"/>
      <c r="AR28" s="145"/>
      <c r="AS28" s="150"/>
      <c r="AT28" s="150"/>
      <c r="AU28" s="891" t="str">
        <f>IFERROR(IF(OR(C28="",F28="",L28="",Q28="",S28="",U28="",Z28="",AB28="",AD28="",AF28=""),"",((1+ELOSS)*PEAKTD*(1+INDEX(ELECCB[Capacity Reserve Margin],MATCH(AX28,ELECCB[Year Number],0)))*((AO28*INDEX(ELECCB[NPV AEC $/kWh],MATCH(AX28,ELECCB[Year Number],1)))+(AV28*INDEX(ELECCB[NPV ACC+T&amp;D $/kW],MATCH(AX28,ELECCB[Year Number],1))))/AH28)),0)</f>
        <v/>
      </c>
      <c r="AV28" s="906" t="str">
        <f>IF(OR(C28="",F28="",L28="",Q28="",S28="",U28="",Z28="",AB28="",AD28="",AF28=""),"",ROUND(AO28*INDEX(ENDUSEALL[Factor],MATCH(AW28,ENDUSEALL[End Use to Coincident Peak Demand Factors],0)),4))</f>
        <v/>
      </c>
      <c r="AW28" s="895" t="str">
        <f>IF(OR(C28="",F28="",L28="",Q28="",S28="",U28="",Z28="",AB28="",AD28="",AF28=""),"",INDEX(CMECOOK[End Use Category],MATCH(F28,CMECOOK[Proj Desc 1],0)))</f>
        <v/>
      </c>
      <c r="AX28" s="777" t="str">
        <f>IF(OR(C28="",F28="",L28="",Q28="",S28="",U28="",Z28="",AB28="",AD28="",AF28=""),"",INDEX(CMECOOK[EUL],MATCH(F28,CMECOOK[Proj Desc 1],0)))</f>
        <v/>
      </c>
      <c r="AY28" s="889" t="str">
        <f>IF(OR(C28="",F28="",L28="",Q28="",S28="",U28="",Z28="",AB28="",AD28="",AF28=""),"",INDEX(CMECOOK[Measure Number],MATCH(F28,CMECOOK[Proj Desc 1],0)))</f>
        <v/>
      </c>
      <c r="AZ28" s="751" t="str">
        <f>IFERROR(ROUND(MIN(AH28*0.5,AO28*INDEX(ENDUSEALL[Inc Rate],MATCH(AW28,ENDUSEALL[End Use to Coincident Peak Demand Factors],0))),2),"")</f>
        <v/>
      </c>
      <c r="BA28" s="751" t="str">
        <f>IFERROR(ROUND(MIN(AH28,AO28*INDEX(ENDUSEALL[Inc Rate],MATCH(AW28,ENDUSEALL[End Use to Coincident Peak Demand Factors],0))),2),"")</f>
        <v/>
      </c>
      <c r="BB28" s="751" t="str">
        <f>IFERROR(AH28/M02S02F35/AO28,"")</f>
        <v/>
      </c>
      <c r="BC28" s="751" t="str">
        <f>IFERROR(IF((Q28*S28)-(Z28*AB28)&lt;=0,MEASURESAV,IF(M02S02F35="",MEASURERATE,IF(OR(F28="Others (Incremental)",F28="Others"),MEASURESUBMIT, IF(AH28/M02S02F35/AO28&lt;1.5,MEASUREPAY,IF(AU28&lt;1,MEASURECB,""))))),MEASURESUBMIT)</f>
        <v>Submit for Review</v>
      </c>
    </row>
    <row r="29" spans="2:55" ht="15.95" customHeight="1" x14ac:dyDescent="0.25">
      <c r="B29" s="845"/>
      <c r="C29" s="876"/>
      <c r="D29" s="876"/>
      <c r="E29" s="876"/>
      <c r="F29" s="878"/>
      <c r="G29" s="878"/>
      <c r="H29" s="878"/>
      <c r="I29" s="878"/>
      <c r="J29" s="878"/>
      <c r="K29" s="878"/>
      <c r="L29" s="878"/>
      <c r="M29" s="878"/>
      <c r="N29" s="878"/>
      <c r="O29" s="878"/>
      <c r="P29" s="878"/>
      <c r="Q29" s="880"/>
      <c r="R29" s="880"/>
      <c r="S29" s="786"/>
      <c r="T29" s="882"/>
      <c r="U29" s="818"/>
      <c r="V29" s="878"/>
      <c r="W29" s="878"/>
      <c r="X29" s="878"/>
      <c r="Y29" s="878"/>
      <c r="Z29" s="880"/>
      <c r="AA29" s="880"/>
      <c r="AB29" s="786"/>
      <c r="AC29" s="888"/>
      <c r="AD29" s="836"/>
      <c r="AE29" s="782"/>
      <c r="AF29" s="782"/>
      <c r="AG29" s="905"/>
      <c r="AH29" s="898"/>
      <c r="AI29" s="899"/>
      <c r="AJ29" s="899"/>
      <c r="AK29" s="901"/>
      <c r="AL29" s="901"/>
      <c r="AM29" s="901"/>
      <c r="AN29" s="901"/>
      <c r="AO29" s="903"/>
      <c r="AP29" s="903"/>
      <c r="AQ29" s="903"/>
      <c r="AR29" s="145"/>
      <c r="AS29" s="150"/>
      <c r="AT29" s="150"/>
      <c r="AU29" s="892"/>
      <c r="AV29" s="907"/>
      <c r="AW29" s="896"/>
      <c r="AX29" s="778"/>
      <c r="AY29" s="890"/>
      <c r="AZ29" s="752"/>
      <c r="BA29" s="752"/>
      <c r="BB29" s="752"/>
      <c r="BC29" s="752"/>
    </row>
    <row r="30" spans="2:55" ht="15.95" customHeight="1" x14ac:dyDescent="0.25">
      <c r="B30" s="845">
        <v>8</v>
      </c>
      <c r="C30" s="875"/>
      <c r="D30" s="875"/>
      <c r="E30" s="875"/>
      <c r="F30" s="877"/>
      <c r="G30" s="877"/>
      <c r="H30" s="877"/>
      <c r="I30" s="877"/>
      <c r="J30" s="877"/>
      <c r="K30" s="877"/>
      <c r="L30" s="877"/>
      <c r="M30" s="877"/>
      <c r="N30" s="877"/>
      <c r="O30" s="877"/>
      <c r="P30" s="877"/>
      <c r="Q30" s="879"/>
      <c r="R30" s="879"/>
      <c r="S30" s="785"/>
      <c r="T30" s="881"/>
      <c r="U30" s="815"/>
      <c r="V30" s="877"/>
      <c r="W30" s="877"/>
      <c r="X30" s="877"/>
      <c r="Y30" s="877"/>
      <c r="Z30" s="879"/>
      <c r="AA30" s="879"/>
      <c r="AB30" s="785"/>
      <c r="AC30" s="887"/>
      <c r="AD30" s="834"/>
      <c r="AE30" s="781"/>
      <c r="AF30" s="781"/>
      <c r="AG30" s="904"/>
      <c r="AH30" s="812" t="str">
        <f>IF(OR(C30="",F30="",L30="",Q30="",S30="",U30="",Z30="",AB30="",AD30="",AF30=""),"",ROUND(AD30+AF30,2))</f>
        <v/>
      </c>
      <c r="AI30" s="897"/>
      <c r="AJ30" s="897"/>
      <c r="AK30" s="900" t="str">
        <f>IF(OR(C30="",F30="",L30="",Q30="",S30="",U30="",Z30="",AB30="",AD30="",AF30=""),"",IF(BC30&lt;&gt;"",BC30,IF(C30="New/Replace Failed Equip.",BA30,AZ30)))</f>
        <v/>
      </c>
      <c r="AL30" s="900"/>
      <c r="AM30" s="900"/>
      <c r="AN30" s="900"/>
      <c r="AO30" s="902" t="str">
        <f>IF(OR(C30="",F30="",L30="",Q30="",S30="",U30="",Z30="",AB30="",AD30="",AF30=""),"",IF((Q30*S30)-(Z30*AB30)&lt;=0,0,ROUND((Q30*S30)-(Z30*AB30),0)))</f>
        <v/>
      </c>
      <c r="AP30" s="902"/>
      <c r="AQ30" s="902"/>
      <c r="AR30" s="145"/>
      <c r="AS30" s="150"/>
      <c r="AT30" s="150"/>
      <c r="AU30" s="891" t="str">
        <f>IFERROR(IF(OR(C30="",F30="",L30="",Q30="",S30="",U30="",Z30="",AB30="",AD30="",AF30=""),"",((1+ELOSS)*PEAKTD*(1+INDEX(ELECCB[Capacity Reserve Margin],MATCH(AX30,ELECCB[Year Number],0)))*((AO30*INDEX(ELECCB[NPV AEC $/kWh],MATCH(AX30,ELECCB[Year Number],1)))+(AV30*INDEX(ELECCB[NPV ACC+T&amp;D $/kW],MATCH(AX30,ELECCB[Year Number],1))))/AH30)),0)</f>
        <v/>
      </c>
      <c r="AV30" s="906" t="str">
        <f>IF(OR(C30="",F30="",L30="",Q30="",S30="",U30="",Z30="",AB30="",AD30="",AF30=""),"",ROUND(AO30*INDEX(ENDUSEALL[Factor],MATCH(AW30,ENDUSEALL[End Use to Coincident Peak Demand Factors],0)),4))</f>
        <v/>
      </c>
      <c r="AW30" s="895" t="str">
        <f>IF(OR(C30="",F30="",L30="",Q30="",S30="",U30="",Z30="",AB30="",AD30="",AF30=""),"",INDEX(CMECOOK[End Use Category],MATCH(F30,CMECOOK[Proj Desc 1],0)))</f>
        <v/>
      </c>
      <c r="AX30" s="777" t="str">
        <f>IF(OR(C30="",F30="",L30="",Q30="",S30="",U30="",Z30="",AB30="",AD30="",AF30=""),"",INDEX(CMECOOK[EUL],MATCH(F30,CMECOOK[Proj Desc 1],0)))</f>
        <v/>
      </c>
      <c r="AY30" s="889" t="str">
        <f>IF(OR(C30="",F30="",L30="",Q30="",S30="",U30="",Z30="",AB30="",AD30="",AF30=""),"",INDEX(CMECOOK[Measure Number],MATCH(F30,CMECOOK[Proj Desc 1],0)))</f>
        <v/>
      </c>
      <c r="AZ30" s="751" t="str">
        <f>IFERROR(ROUND(MIN(AH30*0.5,AO30*INDEX(ENDUSEALL[Inc Rate],MATCH(AW30,ENDUSEALL[End Use to Coincident Peak Demand Factors],0))),2),"")</f>
        <v/>
      </c>
      <c r="BA30" s="751" t="str">
        <f>IFERROR(ROUND(MIN(AH30,AO30*INDEX(ENDUSEALL[Inc Rate],MATCH(AW30,ENDUSEALL[End Use to Coincident Peak Demand Factors],0))),2),"")</f>
        <v/>
      </c>
      <c r="BB30" s="751" t="str">
        <f>IFERROR(AH30/M02S02F35/AO30,"")</f>
        <v/>
      </c>
      <c r="BC30" s="751" t="str">
        <f>IFERROR(IF((Q30*S30)-(Z30*AB30)&lt;=0,MEASURESAV,IF(M02S02F35="",MEASURERATE,IF(OR(F30="Others (Incremental)",F30="Others"),MEASURESUBMIT, IF(AH30/M02S02F35/AO30&lt;1.5,MEASUREPAY,IF(AU30&lt;1,MEASURECB,""))))),MEASURESUBMIT)</f>
        <v>Submit for Review</v>
      </c>
    </row>
    <row r="31" spans="2:55" ht="15.95" customHeight="1" x14ac:dyDescent="0.25">
      <c r="B31" s="845"/>
      <c r="C31" s="876"/>
      <c r="D31" s="876"/>
      <c r="E31" s="876"/>
      <c r="F31" s="878"/>
      <c r="G31" s="878"/>
      <c r="H31" s="878"/>
      <c r="I31" s="878"/>
      <c r="J31" s="878"/>
      <c r="K31" s="878"/>
      <c r="L31" s="878"/>
      <c r="M31" s="878"/>
      <c r="N31" s="878"/>
      <c r="O31" s="878"/>
      <c r="P31" s="878"/>
      <c r="Q31" s="880"/>
      <c r="R31" s="880"/>
      <c r="S31" s="786"/>
      <c r="T31" s="882"/>
      <c r="U31" s="818"/>
      <c r="V31" s="878"/>
      <c r="W31" s="878"/>
      <c r="X31" s="878"/>
      <c r="Y31" s="878"/>
      <c r="Z31" s="880"/>
      <c r="AA31" s="880"/>
      <c r="AB31" s="786"/>
      <c r="AC31" s="888"/>
      <c r="AD31" s="836"/>
      <c r="AE31" s="782"/>
      <c r="AF31" s="782"/>
      <c r="AG31" s="905"/>
      <c r="AH31" s="898"/>
      <c r="AI31" s="899"/>
      <c r="AJ31" s="899"/>
      <c r="AK31" s="901"/>
      <c r="AL31" s="901"/>
      <c r="AM31" s="901"/>
      <c r="AN31" s="901"/>
      <c r="AO31" s="903"/>
      <c r="AP31" s="903"/>
      <c r="AQ31" s="903"/>
      <c r="AR31" s="145"/>
      <c r="AS31" s="150"/>
      <c r="AT31" s="150"/>
      <c r="AU31" s="892"/>
      <c r="AV31" s="907"/>
      <c r="AW31" s="896"/>
      <c r="AX31" s="778"/>
      <c r="AY31" s="890"/>
      <c r="AZ31" s="752"/>
      <c r="BA31" s="752"/>
      <c r="BB31" s="752"/>
      <c r="BC31" s="752"/>
    </row>
    <row r="32" spans="2:55" ht="15.95" customHeight="1" x14ac:dyDescent="0.25">
      <c r="B32" s="845">
        <v>9</v>
      </c>
      <c r="C32" s="875"/>
      <c r="D32" s="875"/>
      <c r="E32" s="875"/>
      <c r="F32" s="877"/>
      <c r="G32" s="877"/>
      <c r="H32" s="877"/>
      <c r="I32" s="877"/>
      <c r="J32" s="877"/>
      <c r="K32" s="877"/>
      <c r="L32" s="877"/>
      <c r="M32" s="877"/>
      <c r="N32" s="877"/>
      <c r="O32" s="877"/>
      <c r="P32" s="877"/>
      <c r="Q32" s="879"/>
      <c r="R32" s="879"/>
      <c r="S32" s="785"/>
      <c r="T32" s="881"/>
      <c r="U32" s="815"/>
      <c r="V32" s="877"/>
      <c r="W32" s="877"/>
      <c r="X32" s="877"/>
      <c r="Y32" s="877"/>
      <c r="Z32" s="879"/>
      <c r="AA32" s="879"/>
      <c r="AB32" s="785"/>
      <c r="AC32" s="887"/>
      <c r="AD32" s="834"/>
      <c r="AE32" s="781"/>
      <c r="AF32" s="781"/>
      <c r="AG32" s="904"/>
      <c r="AH32" s="812" t="str">
        <f>IF(OR(C32="",F32="",L32="",Q32="",S32="",U32="",Z32="",AB32="",AD32="",AF32=""),"",ROUND(AD32+AF32,2))</f>
        <v/>
      </c>
      <c r="AI32" s="897"/>
      <c r="AJ32" s="897"/>
      <c r="AK32" s="900" t="str">
        <f>IF(OR(C32="",F32="",L32="",Q32="",S32="",U32="",Z32="",AB32="",AD32="",AF32=""),"",IF(BC32&lt;&gt;"",BC32,IF(C32="New/Replace Failed Equip.",BA32,AZ32)))</f>
        <v/>
      </c>
      <c r="AL32" s="900"/>
      <c r="AM32" s="900"/>
      <c r="AN32" s="900"/>
      <c r="AO32" s="902" t="str">
        <f>IF(OR(C32="",F32="",L32="",Q32="",S32="",U32="",Z32="",AB32="",AD32="",AF32=""),"",IF((Q32*S32)-(Z32*AB32)&lt;=0,0,ROUND((Q32*S32)-(Z32*AB32),0)))</f>
        <v/>
      </c>
      <c r="AP32" s="902"/>
      <c r="AQ32" s="902"/>
      <c r="AR32" s="145"/>
      <c r="AS32" s="150"/>
      <c r="AT32" s="150"/>
      <c r="AU32" s="891" t="str">
        <f>IFERROR(IF(OR(C32="",F32="",L32="",Q32="",S32="",U32="",Z32="",AB32="",AD32="",AF32=""),"",((1+ELOSS)*PEAKTD*(1+INDEX(ELECCB[Capacity Reserve Margin],MATCH(AX32,ELECCB[Year Number],0)))*((AO32*INDEX(ELECCB[NPV AEC $/kWh],MATCH(AX32,ELECCB[Year Number],1)))+(AV32*INDEX(ELECCB[NPV ACC+T&amp;D $/kW],MATCH(AX32,ELECCB[Year Number],1))))/AH32)),0)</f>
        <v/>
      </c>
      <c r="AV32" s="906" t="str">
        <f>IF(OR(C32="",F32="",L32="",Q32="",S32="",U32="",Z32="",AB32="",AD32="",AF32=""),"",ROUND(AO32*INDEX(ENDUSEALL[Factor],MATCH(AW32,ENDUSEALL[End Use to Coincident Peak Demand Factors],0)),4))</f>
        <v/>
      </c>
      <c r="AW32" s="895" t="str">
        <f>IF(OR(C32="",F32="",L32="",Q32="",S32="",U32="",Z32="",AB32="",AD32="",AF32=""),"",INDEX(CMECOOK[End Use Category],MATCH(F32,CMECOOK[Proj Desc 1],0)))</f>
        <v/>
      </c>
      <c r="AX32" s="777" t="str">
        <f>IF(OR(C32="",F32="",L32="",Q32="",S32="",U32="",Z32="",AB32="",AD32="",AF32=""),"",INDEX(CMECOOK[EUL],MATCH(F32,CMECOOK[Proj Desc 1],0)))</f>
        <v/>
      </c>
      <c r="AY32" s="889" t="str">
        <f>IF(OR(C32="",F32="",L32="",Q32="",S32="",U32="",Z32="",AB32="",AD32="",AF32=""),"",INDEX(CMECOOK[Measure Number],MATCH(F32,CMECOOK[Proj Desc 1],0)))</f>
        <v/>
      </c>
      <c r="AZ32" s="751" t="str">
        <f>IFERROR(ROUND(MIN(AH32*0.5,AO32*INDEX(ENDUSEALL[Inc Rate],MATCH(AW32,ENDUSEALL[End Use to Coincident Peak Demand Factors],0))),2),"")</f>
        <v/>
      </c>
      <c r="BA32" s="751" t="str">
        <f>IFERROR(ROUND(MIN(AH32,AO32*INDEX(ENDUSEALL[Inc Rate],MATCH(AW32,ENDUSEALL[End Use to Coincident Peak Demand Factors],0))),2),"")</f>
        <v/>
      </c>
      <c r="BB32" s="751" t="str">
        <f>IFERROR(AH32/M02S02F35/AO32,"")</f>
        <v/>
      </c>
      <c r="BC32" s="751" t="str">
        <f>IFERROR(IF((Q32*S32)-(Z32*AB32)&lt;=0,MEASURESAV,IF(M02S02F35="",MEASURERATE,IF(OR(F32="Others (Incremental)",F32="Others"),MEASURESUBMIT, IF(AH32/M02S02F35/AO32&lt;1.5,MEASUREPAY,IF(AU32&lt;1,MEASURECB,""))))),MEASURESUBMIT)</f>
        <v>Submit for Review</v>
      </c>
    </row>
    <row r="33" spans="2:55" ht="15.95" customHeight="1" x14ac:dyDescent="0.25">
      <c r="B33" s="845"/>
      <c r="C33" s="876"/>
      <c r="D33" s="876"/>
      <c r="E33" s="876"/>
      <c r="F33" s="878"/>
      <c r="G33" s="878"/>
      <c r="H33" s="878"/>
      <c r="I33" s="878"/>
      <c r="J33" s="878"/>
      <c r="K33" s="878"/>
      <c r="L33" s="878"/>
      <c r="M33" s="878"/>
      <c r="N33" s="878"/>
      <c r="O33" s="878"/>
      <c r="P33" s="878"/>
      <c r="Q33" s="880"/>
      <c r="R33" s="880"/>
      <c r="S33" s="786"/>
      <c r="T33" s="882"/>
      <c r="U33" s="818"/>
      <c r="V33" s="878"/>
      <c r="W33" s="878"/>
      <c r="X33" s="878"/>
      <c r="Y33" s="878"/>
      <c r="Z33" s="880"/>
      <c r="AA33" s="880"/>
      <c r="AB33" s="786"/>
      <c r="AC33" s="888"/>
      <c r="AD33" s="836"/>
      <c r="AE33" s="782"/>
      <c r="AF33" s="782"/>
      <c r="AG33" s="905"/>
      <c r="AH33" s="898"/>
      <c r="AI33" s="899"/>
      <c r="AJ33" s="899"/>
      <c r="AK33" s="901"/>
      <c r="AL33" s="901"/>
      <c r="AM33" s="901"/>
      <c r="AN33" s="901"/>
      <c r="AO33" s="903"/>
      <c r="AP33" s="903"/>
      <c r="AQ33" s="903"/>
      <c r="AR33" s="145"/>
      <c r="AS33" s="150"/>
      <c r="AT33" s="150"/>
      <c r="AU33" s="892"/>
      <c r="AV33" s="907"/>
      <c r="AW33" s="896"/>
      <c r="AX33" s="778"/>
      <c r="AY33" s="890"/>
      <c r="AZ33" s="752"/>
      <c r="BA33" s="752"/>
      <c r="BB33" s="752"/>
      <c r="BC33" s="752"/>
    </row>
    <row r="34" spans="2:55" ht="15.95" customHeight="1" x14ac:dyDescent="0.25">
      <c r="B34" s="845">
        <v>10</v>
      </c>
      <c r="C34" s="875"/>
      <c r="D34" s="875"/>
      <c r="E34" s="875"/>
      <c r="F34" s="877"/>
      <c r="G34" s="877"/>
      <c r="H34" s="877"/>
      <c r="I34" s="877"/>
      <c r="J34" s="877"/>
      <c r="K34" s="877"/>
      <c r="L34" s="877"/>
      <c r="M34" s="877"/>
      <c r="N34" s="877"/>
      <c r="O34" s="877"/>
      <c r="P34" s="877"/>
      <c r="Q34" s="879"/>
      <c r="R34" s="879"/>
      <c r="S34" s="785"/>
      <c r="T34" s="881"/>
      <c r="U34" s="815"/>
      <c r="V34" s="877"/>
      <c r="W34" s="877"/>
      <c r="X34" s="877"/>
      <c r="Y34" s="877"/>
      <c r="Z34" s="879"/>
      <c r="AA34" s="879"/>
      <c r="AB34" s="785"/>
      <c r="AC34" s="887"/>
      <c r="AD34" s="834"/>
      <c r="AE34" s="781"/>
      <c r="AF34" s="781"/>
      <c r="AG34" s="904"/>
      <c r="AH34" s="812" t="str">
        <f>IF(OR(C34="",F34="",L34="",Q34="",S34="",U34="",Z34="",AB34="",AD34="",AF34=""),"",ROUND(AD34+AF34,2))</f>
        <v/>
      </c>
      <c r="AI34" s="897"/>
      <c r="AJ34" s="897"/>
      <c r="AK34" s="900" t="str">
        <f>IF(OR(C34="",F34="",L34="",Q34="",S34="",U34="",Z34="",AB34="",AD34="",AF34=""),"",IF(BC34&lt;&gt;"",BC34,IF(C34="New/Replace Failed Equip.",BA34,AZ34)))</f>
        <v/>
      </c>
      <c r="AL34" s="900"/>
      <c r="AM34" s="900"/>
      <c r="AN34" s="900"/>
      <c r="AO34" s="902" t="str">
        <f>IF(OR(C34="",F34="",L34="",Q34="",S34="",U34="",Z34="",AB34="",AD34="",AF34=""),"",IF((Q34*S34)-(Z34*AB34)&lt;=0,0,ROUND((Q34*S34)-(Z34*AB34),0)))</f>
        <v/>
      </c>
      <c r="AP34" s="902"/>
      <c r="AQ34" s="902"/>
      <c r="AR34" s="145"/>
      <c r="AS34" s="150"/>
      <c r="AT34" s="150"/>
      <c r="AU34" s="891" t="str">
        <f>IFERROR(IF(OR(C34="",F34="",L34="",Q34="",S34="",U34="",Z34="",AB34="",AD34="",AF34=""),"",((1+ELOSS)*PEAKTD*(1+INDEX(ELECCB[Capacity Reserve Margin],MATCH(AX34,ELECCB[Year Number],0)))*((AO34*INDEX(ELECCB[NPV AEC $/kWh],MATCH(AX34,ELECCB[Year Number],1)))+(AV34*INDEX(ELECCB[NPV ACC+T&amp;D $/kW],MATCH(AX34,ELECCB[Year Number],1))))/AH34)),0)</f>
        <v/>
      </c>
      <c r="AV34" s="906" t="str">
        <f>IF(OR(C34="",F34="",L34="",Q34="",S34="",U34="",Z34="",AB34="",AD34="",AF34=""),"",ROUND(AO34*INDEX(ENDUSEALL[Factor],MATCH(AW34,ENDUSEALL[End Use to Coincident Peak Demand Factors],0)),4))</f>
        <v/>
      </c>
      <c r="AW34" s="895" t="str">
        <f>IF(OR(C34="",F34="",L34="",Q34="",S34="",U34="",Z34="",AB34="",AD34="",AF34=""),"",INDEX(CMECOOK[End Use Category],MATCH(F34,CMECOOK[Proj Desc 1],0)))</f>
        <v/>
      </c>
      <c r="AX34" s="777" t="str">
        <f>IF(OR(C34="",F34="",L34="",Q34="",S34="",U34="",Z34="",AB34="",AD34="",AF34=""),"",INDEX(CMECOOK[EUL],MATCH(F34,CMECOOK[Proj Desc 1],0)))</f>
        <v/>
      </c>
      <c r="AY34" s="889" t="str">
        <f>IF(OR(C34="",F34="",L34="",Q34="",S34="",U34="",Z34="",AB34="",AD34="",AF34=""),"",INDEX(CMECOOK[Measure Number],MATCH(F34,CMECOOK[Proj Desc 1],0)))</f>
        <v/>
      </c>
      <c r="AZ34" s="751" t="str">
        <f>IFERROR(ROUND(MIN(AH34*0.5,AO34*INDEX(ENDUSEALL[Inc Rate],MATCH(AW34,ENDUSEALL[End Use to Coincident Peak Demand Factors],0))),2),"")</f>
        <v/>
      </c>
      <c r="BA34" s="751" t="str">
        <f>IFERROR(ROUND(MIN(AH34,AO34*INDEX(ENDUSEALL[Inc Rate],MATCH(AW34,ENDUSEALL[End Use to Coincident Peak Demand Factors],0))),2),"")</f>
        <v/>
      </c>
      <c r="BB34" s="751" t="str">
        <f>IFERROR(AH34/M02S02F35/AO34,"")</f>
        <v/>
      </c>
      <c r="BC34" s="751" t="str">
        <f>IFERROR(IF((Q34*S34)-(Z34*AB34)&lt;=0,MEASURESAV,IF(M02S02F35="",MEASURERATE,IF(OR(F34="Others (Incremental)",F34="Others"),MEASURESUBMIT, IF(AH34/M02S02F35/AO34&lt;1.5,MEASUREPAY,IF(AU34&lt;1,MEASURECB,""))))),MEASURESUBMIT)</f>
        <v>Submit for Review</v>
      </c>
    </row>
    <row r="35" spans="2:55" ht="15.95" customHeight="1" x14ac:dyDescent="0.25">
      <c r="B35" s="845"/>
      <c r="C35" s="876"/>
      <c r="D35" s="876"/>
      <c r="E35" s="876"/>
      <c r="F35" s="878"/>
      <c r="G35" s="878"/>
      <c r="H35" s="878"/>
      <c r="I35" s="878"/>
      <c r="J35" s="878"/>
      <c r="K35" s="878"/>
      <c r="L35" s="878"/>
      <c r="M35" s="878"/>
      <c r="N35" s="878"/>
      <c r="O35" s="878"/>
      <c r="P35" s="878"/>
      <c r="Q35" s="880"/>
      <c r="R35" s="880"/>
      <c r="S35" s="786"/>
      <c r="T35" s="882"/>
      <c r="U35" s="818"/>
      <c r="V35" s="878"/>
      <c r="W35" s="878"/>
      <c r="X35" s="878"/>
      <c r="Y35" s="878"/>
      <c r="Z35" s="880"/>
      <c r="AA35" s="880"/>
      <c r="AB35" s="786"/>
      <c r="AC35" s="888"/>
      <c r="AD35" s="836"/>
      <c r="AE35" s="782"/>
      <c r="AF35" s="782"/>
      <c r="AG35" s="905"/>
      <c r="AH35" s="898"/>
      <c r="AI35" s="899"/>
      <c r="AJ35" s="899"/>
      <c r="AK35" s="901"/>
      <c r="AL35" s="901"/>
      <c r="AM35" s="901"/>
      <c r="AN35" s="901"/>
      <c r="AO35" s="903"/>
      <c r="AP35" s="903"/>
      <c r="AQ35" s="903"/>
      <c r="AR35" s="145"/>
      <c r="AS35" s="150"/>
      <c r="AT35" s="150"/>
      <c r="AU35" s="892"/>
      <c r="AV35" s="907"/>
      <c r="AW35" s="896"/>
      <c r="AX35" s="778"/>
      <c r="AY35" s="890"/>
      <c r="AZ35" s="752"/>
      <c r="BA35" s="752"/>
      <c r="BB35" s="752"/>
      <c r="BC35" s="752"/>
    </row>
    <row r="36" spans="2:55" ht="15.95" hidden="1" customHeight="1" x14ac:dyDescent="0.25">
      <c r="B36" s="845">
        <v>11</v>
      </c>
      <c r="C36" s="145"/>
      <c r="D36" s="145"/>
      <c r="E36" s="145"/>
      <c r="F36" s="145"/>
      <c r="G36" s="145"/>
      <c r="H36" s="145"/>
      <c r="I36" s="145"/>
      <c r="J36" s="145"/>
      <c r="K36" s="145"/>
      <c r="L36" s="145"/>
      <c r="M36" s="145"/>
      <c r="N36" s="145"/>
      <c r="O36" s="145"/>
      <c r="P36" s="145"/>
      <c r="Q36" s="145"/>
      <c r="R36" s="145"/>
      <c r="S36" s="145"/>
      <c r="T36" s="145"/>
      <c r="U36" s="145"/>
      <c r="V36" s="145"/>
      <c r="W36" s="145"/>
      <c r="X36" s="145"/>
      <c r="Y36" s="145"/>
      <c r="Z36" s="145"/>
      <c r="AA36" s="145"/>
      <c r="AB36" s="145"/>
      <c r="AC36" s="145"/>
      <c r="AD36" s="145"/>
      <c r="AE36" s="145"/>
      <c r="AF36" s="145"/>
      <c r="AG36" s="145"/>
      <c r="AH36" s="145"/>
      <c r="AI36" s="145"/>
      <c r="AJ36" s="145"/>
      <c r="AK36" s="145"/>
      <c r="AL36" s="145"/>
      <c r="AM36" s="145"/>
      <c r="AN36" s="145"/>
      <c r="AO36" s="145"/>
      <c r="AP36" s="145"/>
      <c r="AQ36" s="145"/>
      <c r="AR36" s="145"/>
    </row>
    <row r="37" spans="2:55" ht="15.95" hidden="1" customHeight="1" x14ac:dyDescent="0.25">
      <c r="B37" s="845"/>
      <c r="C37" s="145"/>
      <c r="D37" s="145"/>
      <c r="E37" s="145"/>
      <c r="F37" s="145"/>
      <c r="G37" s="145"/>
      <c r="H37" s="145"/>
      <c r="I37" s="145"/>
      <c r="J37" s="145"/>
      <c r="K37" s="145"/>
      <c r="L37" s="145"/>
      <c r="M37" s="145"/>
      <c r="N37" s="145"/>
      <c r="O37" s="145"/>
      <c r="P37" s="145"/>
      <c r="Q37" s="145"/>
      <c r="R37" s="145"/>
      <c r="S37" s="145"/>
      <c r="T37" s="145"/>
      <c r="U37" s="145"/>
      <c r="V37" s="145"/>
      <c r="W37" s="145"/>
      <c r="X37" s="145"/>
      <c r="Y37" s="145"/>
      <c r="Z37" s="145"/>
      <c r="AA37" s="145"/>
      <c r="AB37" s="145"/>
      <c r="AC37" s="145"/>
      <c r="AD37" s="145"/>
      <c r="AE37" s="145"/>
      <c r="AF37" s="145"/>
      <c r="AG37" s="145"/>
      <c r="AH37" s="145"/>
      <c r="AI37" s="145"/>
      <c r="AJ37" s="145"/>
      <c r="AK37" s="145"/>
      <c r="AL37" s="145"/>
      <c r="AM37" s="145"/>
      <c r="AN37" s="145"/>
      <c r="AO37" s="145"/>
      <c r="AP37" s="145"/>
      <c r="AQ37" s="145"/>
      <c r="AR37" s="145"/>
    </row>
    <row r="38" spans="2:55" ht="15.95" hidden="1" customHeight="1" x14ac:dyDescent="0.25">
      <c r="B38" s="845">
        <v>12</v>
      </c>
      <c r="C38" s="145"/>
      <c r="D38" s="145"/>
      <c r="E38" s="145"/>
      <c r="F38" s="145"/>
      <c r="G38" s="145"/>
      <c r="H38" s="145"/>
      <c r="I38" s="145"/>
      <c r="J38" s="145"/>
      <c r="K38" s="145"/>
      <c r="L38" s="145"/>
      <c r="M38" s="145"/>
      <c r="N38" s="145"/>
      <c r="O38" s="145"/>
      <c r="P38" s="145"/>
      <c r="Q38" s="145"/>
      <c r="R38" s="145"/>
      <c r="S38" s="145"/>
      <c r="T38" s="145"/>
      <c r="U38" s="145"/>
      <c r="V38" s="145"/>
      <c r="W38" s="145"/>
      <c r="X38" s="145"/>
      <c r="Y38" s="145"/>
      <c r="Z38" s="145"/>
      <c r="AA38" s="145"/>
      <c r="AB38" s="145"/>
      <c r="AC38" s="145"/>
      <c r="AD38" s="145"/>
      <c r="AE38" s="145"/>
      <c r="AF38" s="145"/>
      <c r="AG38" s="145"/>
      <c r="AH38" s="145"/>
      <c r="AI38" s="145"/>
      <c r="AJ38" s="145"/>
      <c r="AK38" s="145"/>
      <c r="AL38" s="145"/>
      <c r="AM38" s="145"/>
      <c r="AN38" s="145"/>
      <c r="AO38" s="145"/>
      <c r="AP38" s="145"/>
      <c r="AQ38" s="145"/>
      <c r="AR38" s="145"/>
    </row>
    <row r="39" spans="2:55" ht="15.95" hidden="1" customHeight="1" x14ac:dyDescent="0.25">
      <c r="B39" s="845"/>
      <c r="C39" s="145"/>
      <c r="D39" s="145"/>
      <c r="E39" s="145"/>
      <c r="F39" s="145"/>
      <c r="G39" s="145"/>
      <c r="H39" s="145"/>
      <c r="I39" s="145"/>
      <c r="J39" s="145"/>
      <c r="K39" s="145"/>
      <c r="L39" s="145"/>
      <c r="M39" s="145"/>
      <c r="N39" s="145"/>
      <c r="O39" s="145"/>
      <c r="P39" s="145"/>
      <c r="Q39" s="145"/>
      <c r="R39" s="145"/>
      <c r="S39" s="145"/>
      <c r="T39" s="145"/>
      <c r="U39" s="145"/>
      <c r="V39" s="145"/>
      <c r="W39" s="145"/>
      <c r="X39" s="145"/>
      <c r="Y39" s="145"/>
      <c r="Z39" s="145"/>
      <c r="AA39" s="145"/>
      <c r="AB39" s="145"/>
      <c r="AC39" s="145"/>
      <c r="AD39" s="145"/>
      <c r="AE39" s="145"/>
      <c r="AF39" s="145"/>
      <c r="AG39" s="145"/>
      <c r="AH39" s="145"/>
      <c r="AI39" s="145"/>
      <c r="AJ39" s="145"/>
      <c r="AK39" s="145"/>
      <c r="AL39" s="145"/>
      <c r="AM39" s="145"/>
      <c r="AN39" s="145"/>
      <c r="AO39" s="145"/>
      <c r="AP39" s="145"/>
      <c r="AQ39" s="145"/>
      <c r="AR39" s="145"/>
    </row>
    <row r="40" spans="2:55" ht="15.95" hidden="1" customHeight="1" x14ac:dyDescent="0.25">
      <c r="B40" s="845">
        <v>13</v>
      </c>
      <c r="C40" s="145"/>
      <c r="D40" s="145"/>
      <c r="E40" s="145"/>
      <c r="F40" s="145"/>
      <c r="G40" s="145"/>
      <c r="H40" s="145"/>
      <c r="I40" s="145"/>
      <c r="J40" s="145"/>
      <c r="K40" s="145"/>
      <c r="L40" s="145"/>
      <c r="M40" s="145"/>
      <c r="N40" s="145"/>
      <c r="O40" s="145"/>
      <c r="P40" s="145"/>
      <c r="Q40" s="145"/>
      <c r="R40" s="145"/>
      <c r="S40" s="145"/>
      <c r="T40" s="145"/>
      <c r="U40" s="145"/>
      <c r="V40" s="145"/>
      <c r="W40" s="145"/>
      <c r="X40" s="145"/>
      <c r="Y40" s="145"/>
      <c r="Z40" s="145"/>
      <c r="AA40" s="145"/>
      <c r="AB40" s="145"/>
      <c r="AC40" s="145"/>
      <c r="AD40" s="145"/>
      <c r="AE40" s="145"/>
      <c r="AF40" s="145"/>
      <c r="AG40" s="145"/>
      <c r="AH40" s="145"/>
      <c r="AI40" s="145"/>
      <c r="AJ40" s="145"/>
      <c r="AK40" s="145"/>
      <c r="AL40" s="145"/>
      <c r="AM40" s="145"/>
      <c r="AN40" s="145"/>
      <c r="AO40" s="145"/>
      <c r="AP40" s="145"/>
      <c r="AQ40" s="145"/>
      <c r="AR40" s="145"/>
    </row>
    <row r="41" spans="2:55" ht="15.95" hidden="1" customHeight="1" x14ac:dyDescent="0.25">
      <c r="B41" s="845"/>
      <c r="C41" s="145"/>
      <c r="D41" s="145"/>
      <c r="E41" s="145"/>
      <c r="F41" s="145"/>
      <c r="G41" s="145"/>
      <c r="H41" s="145"/>
      <c r="I41" s="145"/>
      <c r="J41" s="145"/>
      <c r="K41" s="145"/>
      <c r="L41" s="145"/>
      <c r="M41" s="145"/>
      <c r="N41" s="145"/>
      <c r="O41" s="145"/>
      <c r="P41" s="145"/>
      <c r="Q41" s="145"/>
      <c r="R41" s="145"/>
      <c r="S41" s="145"/>
      <c r="T41" s="145"/>
      <c r="U41" s="145"/>
      <c r="V41" s="145"/>
      <c r="W41" s="145"/>
      <c r="X41" s="145"/>
      <c r="Y41" s="145"/>
      <c r="Z41" s="145"/>
      <c r="AA41" s="145"/>
      <c r="AB41" s="145"/>
      <c r="AC41" s="145"/>
      <c r="AD41" s="145"/>
      <c r="AE41" s="145"/>
      <c r="AF41" s="145"/>
      <c r="AG41" s="145"/>
      <c r="AH41" s="145"/>
      <c r="AI41" s="145"/>
      <c r="AJ41" s="145"/>
      <c r="AK41" s="145"/>
      <c r="AL41" s="145"/>
      <c r="AM41" s="145"/>
      <c r="AN41" s="145"/>
      <c r="AO41" s="145"/>
      <c r="AP41" s="145"/>
      <c r="AQ41" s="145"/>
      <c r="AR41" s="145"/>
    </row>
    <row r="42" spans="2:55" ht="15.95" hidden="1" customHeight="1" x14ac:dyDescent="0.25">
      <c r="B42" s="845">
        <v>14</v>
      </c>
      <c r="C42" s="145"/>
      <c r="D42" s="145"/>
      <c r="E42" s="145"/>
      <c r="F42" s="145"/>
      <c r="G42" s="145"/>
      <c r="H42" s="145"/>
      <c r="I42" s="145"/>
      <c r="J42" s="145"/>
      <c r="K42" s="145"/>
      <c r="L42" s="145"/>
      <c r="M42" s="145"/>
      <c r="N42" s="145"/>
      <c r="O42" s="145"/>
      <c r="P42" s="145"/>
      <c r="Q42" s="145"/>
      <c r="R42" s="145"/>
      <c r="S42" s="145"/>
      <c r="T42" s="145"/>
      <c r="U42" s="145"/>
      <c r="V42" s="145"/>
      <c r="W42" s="145"/>
      <c r="X42" s="145"/>
      <c r="Y42" s="145"/>
      <c r="Z42" s="145"/>
      <c r="AA42" s="145"/>
      <c r="AB42" s="145"/>
      <c r="AC42" s="145"/>
      <c r="AD42" s="145"/>
      <c r="AE42" s="145"/>
      <c r="AF42" s="145"/>
      <c r="AG42" s="145"/>
      <c r="AH42" s="145"/>
      <c r="AI42" s="145"/>
      <c r="AJ42" s="145"/>
      <c r="AK42" s="145"/>
      <c r="AL42" s="145"/>
      <c r="AM42" s="145"/>
      <c r="AN42" s="145"/>
      <c r="AO42" s="145"/>
      <c r="AP42" s="145"/>
      <c r="AQ42" s="145"/>
      <c r="AR42" s="145"/>
    </row>
    <row r="43" spans="2:55" ht="15.95" hidden="1" customHeight="1" x14ac:dyDescent="0.25">
      <c r="B43" s="845"/>
      <c r="C43" s="145"/>
      <c r="D43" s="145"/>
      <c r="E43" s="145"/>
      <c r="F43" s="145"/>
      <c r="G43" s="145"/>
      <c r="H43" s="145"/>
      <c r="I43" s="145"/>
      <c r="J43" s="145"/>
      <c r="K43" s="145"/>
      <c r="L43" s="145"/>
      <c r="M43" s="145"/>
      <c r="N43" s="145"/>
      <c r="O43" s="145"/>
      <c r="P43" s="145"/>
      <c r="Q43" s="145"/>
      <c r="R43" s="145"/>
      <c r="S43" s="145"/>
      <c r="T43" s="145"/>
      <c r="U43" s="145"/>
      <c r="V43" s="145"/>
      <c r="W43" s="145"/>
      <c r="X43" s="145"/>
      <c r="Y43" s="145"/>
      <c r="Z43" s="145"/>
      <c r="AA43" s="145"/>
      <c r="AB43" s="145"/>
      <c r="AC43" s="145"/>
      <c r="AD43" s="145"/>
      <c r="AE43" s="145"/>
      <c r="AF43" s="145"/>
      <c r="AG43" s="145"/>
      <c r="AH43" s="145"/>
      <c r="AI43" s="145"/>
      <c r="AJ43" s="145"/>
      <c r="AK43" s="145"/>
      <c r="AL43" s="145"/>
      <c r="AM43" s="145"/>
      <c r="AN43" s="145"/>
      <c r="AO43" s="145"/>
      <c r="AP43" s="145"/>
      <c r="AQ43" s="145"/>
      <c r="AR43" s="145"/>
    </row>
    <row r="44" spans="2:55" ht="15.95" hidden="1" customHeight="1" x14ac:dyDescent="0.25">
      <c r="B44" s="845">
        <v>15</v>
      </c>
      <c r="C44" s="145"/>
      <c r="D44" s="145"/>
      <c r="E44" s="145"/>
      <c r="F44" s="145"/>
      <c r="G44" s="145"/>
      <c r="H44" s="145"/>
      <c r="I44" s="145"/>
      <c r="J44" s="145"/>
      <c r="K44" s="145"/>
      <c r="L44" s="145"/>
      <c r="M44" s="145"/>
      <c r="N44" s="145"/>
      <c r="O44" s="145"/>
      <c r="P44" s="145"/>
      <c r="Q44" s="145"/>
      <c r="R44" s="145"/>
      <c r="S44" s="145"/>
      <c r="T44" s="145"/>
      <c r="U44" s="145"/>
      <c r="V44" s="145"/>
      <c r="W44" s="145"/>
      <c r="X44" s="145"/>
      <c r="Y44" s="145"/>
      <c r="Z44" s="145"/>
      <c r="AA44" s="145"/>
      <c r="AB44" s="145"/>
      <c r="AC44" s="145"/>
      <c r="AD44" s="145"/>
      <c r="AE44" s="145"/>
      <c r="AF44" s="145"/>
      <c r="AG44" s="145"/>
      <c r="AH44" s="145"/>
      <c r="AI44" s="145"/>
      <c r="AJ44" s="145"/>
      <c r="AK44" s="145"/>
      <c r="AL44" s="145"/>
      <c r="AM44" s="145"/>
      <c r="AN44" s="145"/>
      <c r="AO44" s="145"/>
      <c r="AP44" s="145"/>
      <c r="AQ44" s="145"/>
      <c r="AR44" s="145"/>
    </row>
    <row r="45" spans="2:55" ht="15.95" hidden="1" customHeight="1" x14ac:dyDescent="0.25">
      <c r="B45" s="845"/>
      <c r="C45" s="145"/>
      <c r="D45" s="145"/>
      <c r="E45" s="145"/>
      <c r="F45" s="145"/>
      <c r="G45" s="145"/>
      <c r="H45" s="145"/>
      <c r="I45" s="145"/>
      <c r="J45" s="145"/>
      <c r="K45" s="145"/>
      <c r="L45" s="145"/>
      <c r="M45" s="145"/>
      <c r="N45" s="145"/>
      <c r="O45" s="145"/>
      <c r="P45" s="145"/>
      <c r="Q45" s="145"/>
      <c r="R45" s="145"/>
      <c r="S45" s="145"/>
      <c r="T45" s="145"/>
      <c r="U45" s="145"/>
      <c r="V45" s="145"/>
      <c r="W45" s="145"/>
      <c r="X45" s="145"/>
      <c r="Y45" s="145"/>
      <c r="Z45" s="145"/>
      <c r="AA45" s="145"/>
      <c r="AB45" s="145"/>
      <c r="AC45" s="145"/>
      <c r="AD45" s="145"/>
      <c r="AE45" s="145"/>
      <c r="AF45" s="145"/>
      <c r="AG45" s="145"/>
      <c r="AH45" s="145"/>
      <c r="AI45" s="145"/>
      <c r="AJ45" s="145"/>
      <c r="AK45" s="145"/>
      <c r="AL45" s="145"/>
      <c r="AM45" s="145"/>
      <c r="AN45" s="145"/>
      <c r="AO45" s="145"/>
      <c r="AP45" s="145"/>
      <c r="AQ45" s="145"/>
      <c r="AR45" s="145"/>
    </row>
    <row r="46" spans="2:55" ht="15.95" hidden="1" customHeight="1" x14ac:dyDescent="0.25">
      <c r="B46" s="845">
        <v>16</v>
      </c>
      <c r="C46" s="145"/>
      <c r="D46" s="145"/>
      <c r="E46" s="145"/>
      <c r="F46" s="145"/>
      <c r="G46" s="145"/>
      <c r="H46" s="145"/>
      <c r="I46" s="145"/>
      <c r="J46" s="145"/>
      <c r="K46" s="145"/>
      <c r="L46" s="145"/>
      <c r="M46" s="145"/>
      <c r="N46" s="145"/>
      <c r="O46" s="145"/>
      <c r="P46" s="145"/>
      <c r="Q46" s="145"/>
      <c r="R46" s="145"/>
      <c r="S46" s="145"/>
      <c r="T46" s="145"/>
      <c r="U46" s="145"/>
      <c r="V46" s="145"/>
      <c r="W46" s="145"/>
      <c r="X46" s="145"/>
      <c r="Y46" s="145"/>
      <c r="Z46" s="145"/>
      <c r="AA46" s="145"/>
      <c r="AB46" s="145"/>
      <c r="AC46" s="145"/>
      <c r="AD46" s="145"/>
      <c r="AE46" s="145"/>
      <c r="AF46" s="145"/>
      <c r="AG46" s="145"/>
      <c r="AH46" s="145"/>
      <c r="AI46" s="145"/>
      <c r="AJ46" s="145"/>
      <c r="AK46" s="145"/>
      <c r="AL46" s="145"/>
      <c r="AM46" s="145"/>
      <c r="AN46" s="145"/>
      <c r="AO46" s="145"/>
      <c r="AP46" s="145"/>
      <c r="AQ46" s="145"/>
      <c r="AR46" s="145"/>
    </row>
    <row r="47" spans="2:55" ht="15.95" hidden="1" customHeight="1" x14ac:dyDescent="0.25">
      <c r="B47" s="845"/>
      <c r="C47" s="145"/>
      <c r="D47" s="145"/>
      <c r="E47" s="145"/>
      <c r="F47" s="145"/>
      <c r="G47" s="145"/>
      <c r="H47" s="145"/>
      <c r="I47" s="145"/>
      <c r="J47" s="145"/>
      <c r="K47" s="145"/>
      <c r="L47" s="145"/>
      <c r="M47" s="145"/>
      <c r="N47" s="145"/>
      <c r="O47" s="145"/>
      <c r="P47" s="145"/>
      <c r="Q47" s="145"/>
      <c r="R47" s="145"/>
      <c r="S47" s="145"/>
      <c r="T47" s="145"/>
      <c r="U47" s="145"/>
      <c r="V47" s="145"/>
      <c r="W47" s="145"/>
      <c r="X47" s="145"/>
      <c r="Y47" s="145"/>
      <c r="Z47" s="145"/>
      <c r="AA47" s="145"/>
      <c r="AB47" s="145"/>
      <c r="AC47" s="145"/>
      <c r="AD47" s="145"/>
      <c r="AE47" s="145"/>
      <c r="AF47" s="145"/>
      <c r="AG47" s="145"/>
      <c r="AH47" s="145"/>
      <c r="AI47" s="145"/>
      <c r="AJ47" s="145"/>
      <c r="AK47" s="145"/>
      <c r="AL47" s="145"/>
      <c r="AM47" s="145"/>
      <c r="AN47" s="145"/>
      <c r="AO47" s="145"/>
      <c r="AP47" s="145"/>
      <c r="AQ47" s="145"/>
      <c r="AR47" s="145"/>
    </row>
    <row r="48" spans="2:55" ht="15.95" hidden="1" customHeight="1" x14ac:dyDescent="0.25">
      <c r="B48" s="845">
        <v>17</v>
      </c>
      <c r="C48" s="145"/>
      <c r="D48" s="145"/>
      <c r="E48" s="145"/>
      <c r="F48" s="145"/>
      <c r="G48" s="145"/>
      <c r="H48" s="145"/>
      <c r="I48" s="145"/>
      <c r="J48" s="145"/>
      <c r="K48" s="145"/>
      <c r="L48" s="145"/>
      <c r="M48" s="145"/>
      <c r="N48" s="145"/>
      <c r="O48" s="145"/>
      <c r="P48" s="145"/>
      <c r="Q48" s="145"/>
      <c r="R48" s="145"/>
      <c r="S48" s="145"/>
      <c r="T48" s="145"/>
      <c r="U48" s="145"/>
      <c r="V48" s="145"/>
      <c r="W48" s="145"/>
      <c r="X48" s="145"/>
      <c r="Y48" s="145"/>
      <c r="Z48" s="145"/>
      <c r="AA48" s="145"/>
      <c r="AB48" s="145"/>
      <c r="AC48" s="145"/>
      <c r="AD48" s="145"/>
      <c r="AE48" s="145"/>
      <c r="AF48" s="145"/>
      <c r="AG48" s="145"/>
      <c r="AH48" s="145"/>
      <c r="AI48" s="145"/>
      <c r="AJ48" s="145"/>
      <c r="AK48" s="145"/>
      <c r="AL48" s="145"/>
      <c r="AM48" s="145"/>
      <c r="AN48" s="145"/>
      <c r="AO48" s="145"/>
      <c r="AP48" s="145"/>
      <c r="AQ48" s="145"/>
      <c r="AR48" s="145"/>
    </row>
    <row r="49" spans="2:44" ht="15.95" hidden="1" customHeight="1" x14ac:dyDescent="0.25">
      <c r="B49" s="845"/>
      <c r="C49" s="145"/>
      <c r="D49" s="145"/>
      <c r="E49" s="145"/>
      <c r="F49" s="145"/>
      <c r="G49" s="145"/>
      <c r="H49" s="145"/>
      <c r="I49" s="145"/>
      <c r="J49" s="145"/>
      <c r="K49" s="145"/>
      <c r="L49" s="145"/>
      <c r="M49" s="145"/>
      <c r="N49" s="145"/>
      <c r="O49" s="145"/>
      <c r="P49" s="145"/>
      <c r="Q49" s="145"/>
      <c r="R49" s="145"/>
      <c r="S49" s="145"/>
      <c r="T49" s="145"/>
      <c r="U49" s="145"/>
      <c r="V49" s="145"/>
      <c r="W49" s="145"/>
      <c r="X49" s="145"/>
      <c r="Y49" s="145"/>
      <c r="Z49" s="145"/>
      <c r="AA49" s="145"/>
      <c r="AB49" s="145"/>
      <c r="AC49" s="145"/>
      <c r="AD49" s="145"/>
      <c r="AE49" s="145"/>
      <c r="AF49" s="145"/>
      <c r="AG49" s="145"/>
      <c r="AH49" s="145"/>
      <c r="AI49" s="145"/>
      <c r="AJ49" s="145"/>
      <c r="AK49" s="145"/>
      <c r="AL49" s="145"/>
      <c r="AM49" s="145"/>
      <c r="AN49" s="145"/>
      <c r="AO49" s="145"/>
      <c r="AP49" s="145"/>
      <c r="AQ49" s="145"/>
      <c r="AR49" s="145"/>
    </row>
    <row r="50" spans="2:44" ht="15.95" hidden="1" customHeight="1" x14ac:dyDescent="0.25">
      <c r="B50" s="845">
        <v>18</v>
      </c>
      <c r="C50" s="145"/>
      <c r="D50" s="145"/>
      <c r="E50" s="145"/>
      <c r="F50" s="145"/>
      <c r="G50" s="145"/>
      <c r="H50" s="145"/>
      <c r="I50" s="145"/>
      <c r="J50" s="145"/>
      <c r="K50" s="145"/>
      <c r="L50" s="145"/>
      <c r="M50" s="145"/>
      <c r="N50" s="145"/>
      <c r="O50" s="145"/>
      <c r="P50" s="145"/>
      <c r="Q50" s="145"/>
      <c r="R50" s="145"/>
      <c r="S50" s="145"/>
      <c r="T50" s="145"/>
      <c r="U50" s="145"/>
      <c r="V50" s="145"/>
      <c r="W50" s="145"/>
      <c r="X50" s="145"/>
      <c r="Y50" s="145"/>
      <c r="Z50" s="145"/>
      <c r="AA50" s="145"/>
      <c r="AB50" s="145"/>
      <c r="AC50" s="145"/>
      <c r="AD50" s="145"/>
      <c r="AE50" s="145"/>
      <c r="AF50" s="145"/>
      <c r="AG50" s="145"/>
      <c r="AH50" s="145"/>
      <c r="AI50" s="145"/>
      <c r="AJ50" s="145"/>
      <c r="AK50" s="145"/>
      <c r="AL50" s="145"/>
      <c r="AM50" s="145"/>
      <c r="AN50" s="145"/>
      <c r="AO50" s="145"/>
      <c r="AP50" s="145"/>
      <c r="AQ50" s="145"/>
      <c r="AR50" s="145"/>
    </row>
    <row r="51" spans="2:44" ht="15.95" hidden="1" customHeight="1" x14ac:dyDescent="0.25">
      <c r="B51" s="845"/>
      <c r="C51" s="145"/>
      <c r="D51" s="145"/>
      <c r="E51" s="145"/>
      <c r="F51" s="145"/>
      <c r="G51" s="145"/>
      <c r="H51" s="145"/>
      <c r="I51" s="145"/>
      <c r="J51" s="145"/>
      <c r="K51" s="145"/>
      <c r="L51" s="145"/>
      <c r="M51" s="145"/>
      <c r="N51" s="145"/>
      <c r="O51" s="145"/>
      <c r="P51" s="145"/>
      <c r="Q51" s="145"/>
      <c r="R51" s="145"/>
      <c r="S51" s="145"/>
      <c r="T51" s="145"/>
      <c r="U51" s="145"/>
      <c r="V51" s="145"/>
      <c r="W51" s="145"/>
      <c r="X51" s="145"/>
      <c r="Y51" s="145"/>
      <c r="Z51" s="145"/>
      <c r="AA51" s="145"/>
      <c r="AB51" s="145"/>
      <c r="AC51" s="145"/>
      <c r="AD51" s="145"/>
      <c r="AE51" s="145"/>
      <c r="AF51" s="145"/>
      <c r="AG51" s="145"/>
      <c r="AH51" s="145"/>
      <c r="AI51" s="145"/>
      <c r="AJ51" s="145"/>
      <c r="AK51" s="145"/>
      <c r="AL51" s="145"/>
      <c r="AM51" s="145"/>
      <c r="AN51" s="145"/>
      <c r="AO51" s="145"/>
      <c r="AP51" s="145"/>
      <c r="AQ51" s="145"/>
      <c r="AR51" s="145"/>
    </row>
    <row r="52" spans="2:44" ht="15.95" hidden="1" customHeight="1" x14ac:dyDescent="0.25">
      <c r="B52" s="845">
        <v>19</v>
      </c>
      <c r="C52" s="145"/>
      <c r="D52" s="145"/>
      <c r="E52" s="145"/>
      <c r="F52" s="145"/>
      <c r="G52" s="145"/>
      <c r="H52" s="145"/>
      <c r="I52" s="145"/>
      <c r="J52" s="145"/>
      <c r="K52" s="145"/>
      <c r="L52" s="145"/>
      <c r="M52" s="145"/>
      <c r="N52" s="145"/>
      <c r="O52" s="145"/>
      <c r="P52" s="145"/>
      <c r="Q52" s="145"/>
      <c r="R52" s="145"/>
      <c r="S52" s="145"/>
      <c r="T52" s="145"/>
      <c r="U52" s="145"/>
      <c r="V52" s="145"/>
      <c r="W52" s="145"/>
      <c r="X52" s="145"/>
      <c r="Y52" s="145"/>
      <c r="Z52" s="145"/>
      <c r="AA52" s="145"/>
      <c r="AB52" s="145"/>
      <c r="AC52" s="145"/>
      <c r="AD52" s="145"/>
      <c r="AE52" s="145"/>
      <c r="AF52" s="145"/>
      <c r="AG52" s="145"/>
      <c r="AH52" s="145"/>
      <c r="AI52" s="145"/>
      <c r="AJ52" s="145"/>
      <c r="AK52" s="145"/>
      <c r="AL52" s="145"/>
      <c r="AM52" s="145"/>
      <c r="AN52" s="145"/>
      <c r="AO52" s="145"/>
      <c r="AP52" s="145"/>
      <c r="AQ52" s="145"/>
      <c r="AR52" s="145"/>
    </row>
    <row r="53" spans="2:44" ht="15.95" hidden="1" customHeight="1" x14ac:dyDescent="0.25">
      <c r="B53" s="845"/>
      <c r="C53" s="145"/>
      <c r="D53" s="145"/>
      <c r="E53" s="145"/>
      <c r="F53" s="145"/>
      <c r="G53" s="145"/>
      <c r="H53" s="145"/>
      <c r="I53" s="145"/>
      <c r="J53" s="145"/>
      <c r="K53" s="145"/>
      <c r="L53" s="145"/>
      <c r="M53" s="145"/>
      <c r="N53" s="145"/>
      <c r="O53" s="145"/>
      <c r="P53" s="145"/>
      <c r="Q53" s="145"/>
      <c r="R53" s="145"/>
      <c r="S53" s="145"/>
      <c r="T53" s="145"/>
      <c r="U53" s="145"/>
      <c r="V53" s="145"/>
      <c r="W53" s="145"/>
      <c r="X53" s="145"/>
      <c r="Y53" s="145"/>
      <c r="Z53" s="145"/>
      <c r="AA53" s="145"/>
      <c r="AB53" s="145"/>
      <c r="AC53" s="145"/>
      <c r="AD53" s="145"/>
      <c r="AE53" s="145"/>
      <c r="AF53" s="145"/>
      <c r="AG53" s="145"/>
      <c r="AH53" s="145"/>
      <c r="AI53" s="145"/>
      <c r="AJ53" s="145"/>
      <c r="AK53" s="145"/>
      <c r="AL53" s="145"/>
      <c r="AM53" s="145"/>
      <c r="AN53" s="145"/>
      <c r="AO53" s="145"/>
      <c r="AP53" s="145"/>
      <c r="AQ53" s="145"/>
      <c r="AR53" s="145"/>
    </row>
    <row r="54" spans="2:44" ht="15.95" hidden="1" customHeight="1" x14ac:dyDescent="0.25">
      <c r="B54" s="845">
        <v>20</v>
      </c>
      <c r="C54" s="145"/>
      <c r="D54" s="145"/>
      <c r="E54" s="145"/>
      <c r="F54" s="145"/>
      <c r="G54" s="145"/>
      <c r="H54" s="145"/>
      <c r="I54" s="145"/>
      <c r="J54" s="145"/>
      <c r="K54" s="145"/>
      <c r="L54" s="145"/>
      <c r="M54" s="145"/>
      <c r="N54" s="145"/>
      <c r="O54" s="145"/>
      <c r="P54" s="145"/>
      <c r="Q54" s="145"/>
      <c r="R54" s="145"/>
      <c r="S54" s="145"/>
      <c r="T54" s="145"/>
      <c r="U54" s="145"/>
      <c r="V54" s="145"/>
      <c r="W54" s="145"/>
      <c r="X54" s="145"/>
      <c r="Y54" s="145"/>
      <c r="Z54" s="145"/>
      <c r="AA54" s="145"/>
      <c r="AB54" s="145"/>
      <c r="AC54" s="145"/>
      <c r="AD54" s="145"/>
      <c r="AE54" s="145"/>
      <c r="AF54" s="145"/>
      <c r="AG54" s="145"/>
      <c r="AH54" s="145"/>
      <c r="AI54" s="145"/>
      <c r="AJ54" s="145"/>
      <c r="AK54" s="145"/>
      <c r="AL54" s="145"/>
      <c r="AM54" s="145"/>
      <c r="AN54" s="145"/>
      <c r="AO54" s="145"/>
      <c r="AP54" s="145"/>
      <c r="AQ54" s="145"/>
      <c r="AR54" s="145"/>
    </row>
    <row r="55" spans="2:44" ht="15.95" hidden="1" customHeight="1" x14ac:dyDescent="0.25">
      <c r="B55" s="845"/>
      <c r="C55" s="145"/>
      <c r="D55" s="145"/>
      <c r="E55" s="145"/>
      <c r="F55" s="145"/>
      <c r="G55" s="145"/>
      <c r="H55" s="145"/>
      <c r="I55" s="145"/>
      <c r="J55" s="145"/>
      <c r="K55" s="145"/>
      <c r="L55" s="145"/>
      <c r="M55" s="145"/>
      <c r="N55" s="145"/>
      <c r="O55" s="145"/>
      <c r="P55" s="145"/>
      <c r="Q55" s="145"/>
      <c r="R55" s="145"/>
      <c r="S55" s="145"/>
      <c r="T55" s="145"/>
      <c r="U55" s="145"/>
      <c r="V55" s="145"/>
      <c r="W55" s="145"/>
      <c r="X55" s="145"/>
      <c r="Y55" s="145"/>
      <c r="Z55" s="145"/>
      <c r="AA55" s="145"/>
      <c r="AB55" s="145"/>
      <c r="AC55" s="145"/>
      <c r="AD55" s="145"/>
      <c r="AE55" s="145"/>
      <c r="AF55" s="145"/>
      <c r="AG55" s="145"/>
      <c r="AH55" s="145"/>
      <c r="AI55" s="145"/>
      <c r="AJ55" s="145"/>
      <c r="AK55" s="145"/>
      <c r="AL55" s="145"/>
      <c r="AM55" s="145"/>
      <c r="AN55" s="145"/>
      <c r="AO55" s="145"/>
      <c r="AP55" s="145"/>
      <c r="AQ55" s="145"/>
      <c r="AR55" s="145"/>
    </row>
    <row r="56" spans="2:44" ht="15.95" hidden="1" customHeight="1" x14ac:dyDescent="0.25">
      <c r="B56" s="845">
        <v>21</v>
      </c>
      <c r="C56" s="145"/>
      <c r="D56" s="145"/>
      <c r="E56" s="145"/>
      <c r="F56" s="145"/>
      <c r="G56" s="145"/>
      <c r="H56" s="145"/>
      <c r="I56" s="145"/>
      <c r="J56" s="145"/>
      <c r="K56" s="145"/>
      <c r="L56" s="145"/>
      <c r="M56" s="145"/>
      <c r="N56" s="145"/>
      <c r="O56" s="145"/>
      <c r="P56" s="145"/>
      <c r="Q56" s="145"/>
      <c r="R56" s="145"/>
      <c r="S56" s="145"/>
      <c r="T56" s="145"/>
      <c r="U56" s="145"/>
      <c r="V56" s="145"/>
      <c r="W56" s="145"/>
      <c r="X56" s="145"/>
      <c r="Y56" s="145"/>
      <c r="Z56" s="145"/>
      <c r="AA56" s="145"/>
      <c r="AB56" s="145"/>
      <c r="AC56" s="145"/>
      <c r="AD56" s="145"/>
      <c r="AE56" s="145"/>
      <c r="AF56" s="145"/>
      <c r="AG56" s="145"/>
      <c r="AH56" s="145"/>
      <c r="AI56" s="145"/>
      <c r="AJ56" s="145"/>
      <c r="AK56" s="145"/>
      <c r="AL56" s="145"/>
      <c r="AM56" s="145"/>
      <c r="AN56" s="145"/>
      <c r="AO56" s="145"/>
      <c r="AP56" s="145"/>
      <c r="AQ56" s="145"/>
      <c r="AR56" s="145"/>
    </row>
    <row r="57" spans="2:44" ht="15.95" hidden="1" customHeight="1" x14ac:dyDescent="0.25">
      <c r="B57" s="845"/>
      <c r="C57" s="145"/>
      <c r="D57" s="145"/>
      <c r="E57" s="145"/>
      <c r="F57" s="145"/>
      <c r="G57" s="145"/>
      <c r="H57" s="145"/>
      <c r="I57" s="145"/>
      <c r="J57" s="145"/>
      <c r="K57" s="145"/>
      <c r="L57" s="145"/>
      <c r="M57" s="145"/>
      <c r="N57" s="145"/>
      <c r="O57" s="145"/>
      <c r="P57" s="145"/>
      <c r="Q57" s="145"/>
      <c r="R57" s="145"/>
      <c r="S57" s="145"/>
      <c r="T57" s="145"/>
      <c r="U57" s="145"/>
      <c r="V57" s="145"/>
      <c r="W57" s="145"/>
      <c r="X57" s="145"/>
      <c r="Y57" s="145"/>
      <c r="Z57" s="145"/>
      <c r="AA57" s="145"/>
      <c r="AB57" s="145"/>
      <c r="AC57" s="145"/>
      <c r="AD57" s="145"/>
      <c r="AE57" s="145"/>
      <c r="AF57" s="145"/>
      <c r="AG57" s="145"/>
      <c r="AH57" s="145"/>
      <c r="AI57" s="145"/>
      <c r="AJ57" s="145"/>
      <c r="AK57" s="145"/>
      <c r="AL57" s="145"/>
      <c r="AM57" s="145"/>
      <c r="AN57" s="145"/>
      <c r="AO57" s="145"/>
      <c r="AP57" s="145"/>
      <c r="AQ57" s="145"/>
      <c r="AR57" s="145"/>
    </row>
    <row r="58" spans="2:44" ht="15.95" hidden="1" customHeight="1" x14ac:dyDescent="0.25">
      <c r="B58" s="845">
        <v>22</v>
      </c>
      <c r="C58" s="145"/>
      <c r="D58" s="145"/>
      <c r="E58" s="145"/>
      <c r="F58" s="145"/>
      <c r="G58" s="145"/>
      <c r="H58" s="145"/>
      <c r="I58" s="145"/>
      <c r="J58" s="145"/>
      <c r="K58" s="145"/>
      <c r="L58" s="145"/>
      <c r="M58" s="145"/>
      <c r="N58" s="145"/>
      <c r="O58" s="145"/>
      <c r="P58" s="145"/>
      <c r="Q58" s="145"/>
      <c r="R58" s="145"/>
      <c r="S58" s="145"/>
      <c r="T58" s="145"/>
      <c r="U58" s="145"/>
      <c r="V58" s="145"/>
      <c r="W58" s="145"/>
      <c r="X58" s="145"/>
      <c r="Y58" s="145"/>
      <c r="Z58" s="145"/>
      <c r="AA58" s="145"/>
      <c r="AB58" s="145"/>
      <c r="AC58" s="145"/>
      <c r="AD58" s="145"/>
      <c r="AE58" s="145"/>
      <c r="AF58" s="145"/>
      <c r="AG58" s="145"/>
      <c r="AH58" s="145"/>
      <c r="AI58" s="145"/>
      <c r="AJ58" s="145"/>
      <c r="AK58" s="145"/>
      <c r="AL58" s="145"/>
      <c r="AM58" s="145"/>
      <c r="AN58" s="145"/>
      <c r="AO58" s="145"/>
      <c r="AP58" s="145"/>
      <c r="AQ58" s="145"/>
      <c r="AR58" s="145"/>
    </row>
    <row r="59" spans="2:44" ht="15.95" hidden="1" customHeight="1" x14ac:dyDescent="0.25">
      <c r="B59" s="845"/>
      <c r="C59" s="145"/>
      <c r="D59" s="145"/>
      <c r="E59" s="145"/>
      <c r="F59" s="145"/>
      <c r="G59" s="145"/>
      <c r="H59" s="145"/>
      <c r="I59" s="145"/>
      <c r="J59" s="145"/>
      <c r="K59" s="145"/>
      <c r="L59" s="145"/>
      <c r="M59" s="145"/>
      <c r="N59" s="145"/>
      <c r="O59" s="145"/>
      <c r="P59" s="145"/>
      <c r="Q59" s="145"/>
      <c r="R59" s="145"/>
      <c r="S59" s="145"/>
      <c r="T59" s="145"/>
      <c r="U59" s="145"/>
      <c r="V59" s="145"/>
      <c r="W59" s="145"/>
      <c r="X59" s="145"/>
      <c r="Y59" s="145"/>
      <c r="Z59" s="145"/>
      <c r="AA59" s="145"/>
      <c r="AB59" s="145"/>
      <c r="AC59" s="145"/>
      <c r="AD59" s="145"/>
      <c r="AE59" s="145"/>
      <c r="AF59" s="145"/>
      <c r="AG59" s="145"/>
      <c r="AH59" s="145"/>
      <c r="AI59" s="145"/>
      <c r="AJ59" s="145"/>
      <c r="AK59" s="145"/>
      <c r="AL59" s="145"/>
      <c r="AM59" s="145"/>
      <c r="AN59" s="145"/>
      <c r="AO59" s="145"/>
      <c r="AP59" s="145"/>
      <c r="AQ59" s="145"/>
      <c r="AR59" s="145"/>
    </row>
    <row r="60" spans="2:44" ht="15.95" hidden="1" customHeight="1" x14ac:dyDescent="0.25">
      <c r="B60" s="845">
        <v>23</v>
      </c>
      <c r="C60" s="145"/>
      <c r="D60" s="145"/>
      <c r="E60" s="145"/>
      <c r="F60" s="145"/>
      <c r="G60" s="145"/>
      <c r="H60" s="145"/>
      <c r="I60" s="145"/>
      <c r="J60" s="145"/>
      <c r="K60" s="145"/>
      <c r="L60" s="145"/>
      <c r="M60" s="145"/>
      <c r="N60" s="145"/>
      <c r="O60" s="145"/>
      <c r="P60" s="145"/>
      <c r="Q60" s="145"/>
      <c r="R60" s="145"/>
      <c r="S60" s="145"/>
      <c r="T60" s="145"/>
      <c r="U60" s="145"/>
      <c r="V60" s="145"/>
      <c r="W60" s="145"/>
      <c r="X60" s="145"/>
      <c r="Y60" s="145"/>
      <c r="Z60" s="145"/>
      <c r="AA60" s="145"/>
      <c r="AB60" s="145"/>
      <c r="AC60" s="145"/>
      <c r="AD60" s="145"/>
      <c r="AE60" s="145"/>
      <c r="AF60" s="145"/>
      <c r="AG60" s="145"/>
      <c r="AH60" s="145"/>
      <c r="AI60" s="145"/>
      <c r="AJ60" s="145"/>
      <c r="AK60" s="145"/>
      <c r="AL60" s="145"/>
      <c r="AM60" s="145"/>
      <c r="AN60" s="145"/>
      <c r="AO60" s="145"/>
      <c r="AP60" s="145"/>
      <c r="AQ60" s="145"/>
      <c r="AR60" s="145"/>
    </row>
    <row r="61" spans="2:44" ht="15.95" hidden="1" customHeight="1" x14ac:dyDescent="0.25">
      <c r="B61" s="845"/>
      <c r="C61" s="145"/>
      <c r="D61" s="145"/>
      <c r="E61" s="145"/>
      <c r="F61" s="145"/>
      <c r="G61" s="145"/>
      <c r="H61" s="145"/>
      <c r="I61" s="145"/>
      <c r="J61" s="145"/>
      <c r="K61" s="145"/>
      <c r="L61" s="145"/>
      <c r="M61" s="145"/>
      <c r="N61" s="145"/>
      <c r="O61" s="145"/>
      <c r="P61" s="145"/>
      <c r="Q61" s="145"/>
      <c r="R61" s="145"/>
      <c r="S61" s="145"/>
      <c r="T61" s="145"/>
      <c r="U61" s="145"/>
      <c r="V61" s="145"/>
      <c r="W61" s="145"/>
      <c r="X61" s="145"/>
      <c r="Y61" s="145"/>
      <c r="Z61" s="145"/>
      <c r="AA61" s="145"/>
      <c r="AB61" s="145"/>
      <c r="AC61" s="145"/>
      <c r="AD61" s="145"/>
      <c r="AE61" s="145"/>
      <c r="AF61" s="145"/>
      <c r="AG61" s="145"/>
      <c r="AH61" s="145"/>
      <c r="AI61" s="145"/>
      <c r="AJ61" s="145"/>
      <c r="AK61" s="145"/>
      <c r="AL61" s="145"/>
      <c r="AM61" s="145"/>
      <c r="AN61" s="145"/>
      <c r="AO61" s="145"/>
      <c r="AP61" s="145"/>
      <c r="AQ61" s="145"/>
      <c r="AR61" s="145"/>
    </row>
    <row r="62" spans="2:44" ht="15.95" hidden="1" customHeight="1" x14ac:dyDescent="0.25">
      <c r="B62" s="845">
        <v>24</v>
      </c>
      <c r="C62" s="145"/>
      <c r="D62" s="145"/>
      <c r="E62" s="145"/>
      <c r="F62" s="145"/>
      <c r="G62" s="145"/>
      <c r="H62" s="145"/>
      <c r="I62" s="145"/>
      <c r="J62" s="145"/>
      <c r="K62" s="145"/>
      <c r="L62" s="145"/>
      <c r="M62" s="145"/>
      <c r="N62" s="145"/>
      <c r="O62" s="145"/>
      <c r="P62" s="145"/>
      <c r="Q62" s="145"/>
      <c r="R62" s="145"/>
      <c r="S62" s="145"/>
      <c r="T62" s="145"/>
      <c r="U62" s="145"/>
      <c r="V62" s="145"/>
      <c r="W62" s="145"/>
      <c r="X62" s="145"/>
      <c r="Y62" s="145"/>
      <c r="Z62" s="145"/>
      <c r="AA62" s="145"/>
      <c r="AB62" s="145"/>
      <c r="AC62" s="145"/>
      <c r="AD62" s="145"/>
      <c r="AE62" s="145"/>
      <c r="AF62" s="145"/>
      <c r="AG62" s="145"/>
      <c r="AH62" s="145"/>
      <c r="AI62" s="145"/>
      <c r="AJ62" s="145"/>
      <c r="AK62" s="145"/>
      <c r="AL62" s="145"/>
      <c r="AM62" s="145"/>
      <c r="AN62" s="145"/>
      <c r="AO62" s="145"/>
      <c r="AP62" s="145"/>
      <c r="AQ62" s="145"/>
      <c r="AR62" s="145"/>
    </row>
    <row r="63" spans="2:44" ht="15.95" hidden="1" customHeight="1" x14ac:dyDescent="0.25">
      <c r="B63" s="845"/>
      <c r="C63" s="145"/>
      <c r="D63" s="145"/>
      <c r="E63" s="145"/>
      <c r="F63" s="145"/>
      <c r="G63" s="145"/>
      <c r="H63" s="145"/>
      <c r="I63" s="145"/>
      <c r="J63" s="145"/>
      <c r="K63" s="145"/>
      <c r="L63" s="145"/>
      <c r="M63" s="145"/>
      <c r="N63" s="145"/>
      <c r="O63" s="145"/>
      <c r="P63" s="145"/>
      <c r="Q63" s="145"/>
      <c r="R63" s="145"/>
      <c r="S63" s="145"/>
      <c r="T63" s="145"/>
      <c r="U63" s="145"/>
      <c r="V63" s="145"/>
      <c r="W63" s="145"/>
      <c r="X63" s="145"/>
      <c r="Y63" s="145"/>
      <c r="Z63" s="145"/>
      <c r="AA63" s="145"/>
      <c r="AB63" s="145"/>
      <c r="AC63" s="145"/>
      <c r="AD63" s="145"/>
      <c r="AE63" s="145"/>
      <c r="AF63" s="145"/>
      <c r="AG63" s="145"/>
      <c r="AH63" s="145"/>
      <c r="AI63" s="145"/>
      <c r="AJ63" s="145"/>
      <c r="AK63" s="145"/>
      <c r="AL63" s="145"/>
      <c r="AM63" s="145"/>
      <c r="AN63" s="145"/>
      <c r="AO63" s="145"/>
      <c r="AP63" s="145"/>
      <c r="AQ63" s="145"/>
      <c r="AR63" s="145"/>
    </row>
    <row r="64" spans="2:44" ht="15.95" hidden="1" customHeight="1" x14ac:dyDescent="0.25">
      <c r="B64" s="845">
        <v>25</v>
      </c>
      <c r="C64" s="145"/>
      <c r="D64" s="145"/>
      <c r="E64" s="145"/>
      <c r="F64" s="145"/>
      <c r="G64" s="145"/>
      <c r="H64" s="145"/>
      <c r="I64" s="145"/>
      <c r="J64" s="145"/>
      <c r="K64" s="145"/>
      <c r="L64" s="145"/>
      <c r="M64" s="145"/>
      <c r="N64" s="145"/>
      <c r="O64" s="145"/>
      <c r="P64" s="145"/>
      <c r="Q64" s="145"/>
      <c r="R64" s="145"/>
      <c r="S64" s="145"/>
      <c r="T64" s="145"/>
      <c r="U64" s="145"/>
      <c r="V64" s="145"/>
      <c r="W64" s="145"/>
      <c r="X64" s="145"/>
      <c r="Y64" s="145"/>
      <c r="Z64" s="145"/>
      <c r="AA64" s="145"/>
      <c r="AB64" s="145"/>
      <c r="AC64" s="145"/>
      <c r="AD64" s="145"/>
      <c r="AE64" s="145"/>
      <c r="AF64" s="145"/>
      <c r="AG64" s="145"/>
      <c r="AH64" s="145"/>
      <c r="AI64" s="145"/>
      <c r="AJ64" s="145"/>
      <c r="AK64" s="145"/>
      <c r="AL64" s="145"/>
      <c r="AM64" s="145"/>
      <c r="AN64" s="145"/>
      <c r="AO64" s="145"/>
      <c r="AP64" s="145"/>
      <c r="AQ64" s="145"/>
      <c r="AR64" s="145"/>
    </row>
    <row r="65" spans="2:44" ht="15.95" hidden="1" customHeight="1" x14ac:dyDescent="0.25">
      <c r="B65" s="845"/>
      <c r="C65" s="145"/>
      <c r="D65" s="145"/>
      <c r="E65" s="145"/>
      <c r="F65" s="145"/>
      <c r="G65" s="145"/>
      <c r="H65" s="145"/>
      <c r="I65" s="145"/>
      <c r="J65" s="145"/>
      <c r="K65" s="145"/>
      <c r="L65" s="145"/>
      <c r="M65" s="145"/>
      <c r="N65" s="145"/>
      <c r="O65" s="145"/>
      <c r="P65" s="145"/>
      <c r="Q65" s="145"/>
      <c r="R65" s="145"/>
      <c r="S65" s="145"/>
      <c r="T65" s="145"/>
      <c r="U65" s="145"/>
      <c r="V65" s="145"/>
      <c r="W65" s="145"/>
      <c r="X65" s="145"/>
      <c r="Y65" s="145"/>
      <c r="Z65" s="145"/>
      <c r="AA65" s="145"/>
      <c r="AB65" s="145"/>
      <c r="AC65" s="145"/>
      <c r="AD65" s="145"/>
      <c r="AE65" s="145"/>
      <c r="AF65" s="145"/>
      <c r="AG65" s="145"/>
      <c r="AH65" s="145"/>
      <c r="AI65" s="145"/>
      <c r="AJ65" s="145"/>
      <c r="AK65" s="145"/>
      <c r="AL65" s="145"/>
      <c r="AM65" s="145"/>
      <c r="AN65" s="145"/>
      <c r="AO65" s="145"/>
      <c r="AP65" s="145"/>
      <c r="AQ65" s="145"/>
      <c r="AR65" s="145"/>
    </row>
    <row r="66" spans="2:44" ht="15.95" hidden="1" customHeight="1" x14ac:dyDescent="0.25">
      <c r="B66" s="845">
        <v>26</v>
      </c>
      <c r="C66" s="145"/>
      <c r="D66" s="145"/>
      <c r="E66" s="145"/>
      <c r="F66" s="145"/>
      <c r="G66" s="145"/>
      <c r="H66" s="145"/>
      <c r="I66" s="145"/>
      <c r="J66" s="145"/>
      <c r="K66" s="145"/>
      <c r="L66" s="145"/>
      <c r="M66" s="145"/>
      <c r="N66" s="145"/>
      <c r="O66" s="145"/>
      <c r="P66" s="145"/>
      <c r="Q66" s="145"/>
      <c r="R66" s="145"/>
      <c r="S66" s="145"/>
      <c r="T66" s="145"/>
      <c r="U66" s="145"/>
      <c r="V66" s="145"/>
      <c r="W66" s="145"/>
      <c r="X66" s="145"/>
      <c r="Y66" s="145"/>
      <c r="Z66" s="145"/>
      <c r="AA66" s="145"/>
      <c r="AB66" s="145"/>
      <c r="AC66" s="145"/>
      <c r="AD66" s="145"/>
      <c r="AE66" s="145"/>
      <c r="AF66" s="145"/>
      <c r="AG66" s="145"/>
      <c r="AH66" s="145"/>
      <c r="AI66" s="145"/>
      <c r="AJ66" s="145"/>
      <c r="AK66" s="145"/>
      <c r="AL66" s="145"/>
      <c r="AM66" s="145"/>
      <c r="AN66" s="145"/>
      <c r="AO66" s="145"/>
      <c r="AP66" s="145"/>
      <c r="AQ66" s="145"/>
      <c r="AR66" s="145"/>
    </row>
    <row r="67" spans="2:44" ht="15.95" hidden="1" customHeight="1" x14ac:dyDescent="0.25">
      <c r="B67" s="845"/>
      <c r="C67" s="145"/>
      <c r="D67" s="145"/>
      <c r="E67" s="145"/>
      <c r="F67" s="145"/>
      <c r="G67" s="145"/>
      <c r="H67" s="145"/>
      <c r="I67" s="145"/>
      <c r="J67" s="145"/>
      <c r="K67" s="145"/>
      <c r="L67" s="145"/>
      <c r="M67" s="145"/>
      <c r="N67" s="145"/>
      <c r="O67" s="145"/>
      <c r="P67" s="145"/>
      <c r="Q67" s="145"/>
      <c r="R67" s="145"/>
      <c r="S67" s="145"/>
      <c r="T67" s="145"/>
      <c r="U67" s="145"/>
      <c r="V67" s="145"/>
      <c r="W67" s="145"/>
      <c r="X67" s="145"/>
      <c r="Y67" s="145"/>
      <c r="Z67" s="145"/>
      <c r="AA67" s="145"/>
      <c r="AB67" s="145"/>
      <c r="AC67" s="145"/>
      <c r="AD67" s="145"/>
      <c r="AE67" s="145"/>
      <c r="AF67" s="145"/>
      <c r="AG67" s="145"/>
      <c r="AH67" s="145"/>
      <c r="AI67" s="145"/>
      <c r="AJ67" s="145"/>
      <c r="AK67" s="145"/>
      <c r="AL67" s="145"/>
      <c r="AM67" s="145"/>
      <c r="AN67" s="145"/>
      <c r="AO67" s="145"/>
      <c r="AP67" s="145"/>
      <c r="AQ67" s="145"/>
      <c r="AR67" s="145"/>
    </row>
    <row r="68" spans="2:44" ht="15.95" hidden="1" customHeight="1" x14ac:dyDescent="0.25">
      <c r="B68" s="845">
        <v>27</v>
      </c>
      <c r="C68" s="145"/>
      <c r="D68" s="145"/>
      <c r="E68" s="145"/>
      <c r="F68" s="145"/>
      <c r="G68" s="145"/>
      <c r="H68" s="145"/>
      <c r="I68" s="145"/>
      <c r="J68" s="145"/>
      <c r="K68" s="145"/>
      <c r="L68" s="145"/>
      <c r="M68" s="145"/>
      <c r="N68" s="145"/>
      <c r="O68" s="145"/>
      <c r="P68" s="145"/>
      <c r="Q68" s="145"/>
      <c r="R68" s="145"/>
      <c r="S68" s="145"/>
      <c r="T68" s="145"/>
      <c r="U68" s="145"/>
      <c r="V68" s="145"/>
      <c r="W68" s="145"/>
      <c r="X68" s="145"/>
      <c r="Y68" s="145"/>
      <c r="Z68" s="145"/>
      <c r="AA68" s="145"/>
      <c r="AB68" s="145"/>
      <c r="AC68" s="145"/>
      <c r="AD68" s="145"/>
      <c r="AE68" s="145"/>
      <c r="AF68" s="145"/>
      <c r="AG68" s="145"/>
      <c r="AH68" s="145"/>
      <c r="AI68" s="145"/>
      <c r="AJ68" s="145"/>
      <c r="AK68" s="145"/>
      <c r="AL68" s="145"/>
      <c r="AM68" s="145"/>
      <c r="AN68" s="145"/>
      <c r="AO68" s="145"/>
      <c r="AP68" s="145"/>
      <c r="AQ68" s="145"/>
      <c r="AR68" s="145"/>
    </row>
    <row r="69" spans="2:44" ht="15.95" hidden="1" customHeight="1" x14ac:dyDescent="0.25">
      <c r="B69" s="845"/>
      <c r="C69" s="145"/>
      <c r="D69" s="145"/>
      <c r="E69" s="145"/>
      <c r="F69" s="145"/>
      <c r="G69" s="145"/>
      <c r="H69" s="145"/>
      <c r="I69" s="145"/>
      <c r="J69" s="145"/>
      <c r="K69" s="145"/>
      <c r="L69" s="145"/>
      <c r="M69" s="145"/>
      <c r="N69" s="145"/>
      <c r="O69" s="145"/>
      <c r="P69" s="145"/>
      <c r="Q69" s="145"/>
      <c r="R69" s="145"/>
      <c r="S69" s="145"/>
      <c r="T69" s="145"/>
      <c r="U69" s="145"/>
      <c r="V69" s="145"/>
      <c r="W69" s="145"/>
      <c r="X69" s="145"/>
      <c r="Y69" s="145"/>
      <c r="Z69" s="145"/>
      <c r="AA69" s="145"/>
      <c r="AB69" s="145"/>
      <c r="AC69" s="145"/>
      <c r="AD69" s="145"/>
      <c r="AE69" s="145"/>
      <c r="AF69" s="145"/>
      <c r="AG69" s="145"/>
      <c r="AH69" s="145"/>
      <c r="AI69" s="145"/>
      <c r="AJ69" s="145"/>
      <c r="AK69" s="145"/>
      <c r="AL69" s="145"/>
      <c r="AM69" s="145"/>
      <c r="AN69" s="145"/>
      <c r="AO69" s="145"/>
      <c r="AP69" s="145"/>
      <c r="AQ69" s="145"/>
      <c r="AR69" s="145"/>
    </row>
    <row r="70" spans="2:44" ht="15.95" hidden="1" customHeight="1" x14ac:dyDescent="0.25">
      <c r="B70" s="845">
        <v>28</v>
      </c>
      <c r="C70" s="145"/>
      <c r="D70" s="145"/>
      <c r="E70" s="145"/>
      <c r="F70" s="145"/>
      <c r="G70" s="145"/>
      <c r="H70" s="145"/>
      <c r="I70" s="145"/>
      <c r="J70" s="145"/>
      <c r="K70" s="145"/>
      <c r="L70" s="145"/>
      <c r="M70" s="145"/>
      <c r="N70" s="145"/>
      <c r="O70" s="145"/>
      <c r="P70" s="145"/>
      <c r="Q70" s="145"/>
      <c r="R70" s="145"/>
      <c r="S70" s="145"/>
      <c r="T70" s="145"/>
      <c r="U70" s="145"/>
      <c r="V70" s="145"/>
      <c r="W70" s="145"/>
      <c r="X70" s="145"/>
      <c r="Y70" s="145"/>
      <c r="Z70" s="145"/>
      <c r="AA70" s="145"/>
      <c r="AB70" s="145"/>
      <c r="AC70" s="145"/>
      <c r="AD70" s="145"/>
      <c r="AE70" s="145"/>
      <c r="AF70" s="145"/>
      <c r="AG70" s="145"/>
      <c r="AH70" s="145"/>
      <c r="AI70" s="145"/>
      <c r="AJ70" s="145"/>
      <c r="AK70" s="145"/>
      <c r="AL70" s="145"/>
      <c r="AM70" s="145"/>
      <c r="AN70" s="145"/>
      <c r="AO70" s="145"/>
      <c r="AP70" s="145"/>
      <c r="AQ70" s="145"/>
      <c r="AR70" s="145"/>
    </row>
    <row r="71" spans="2:44" ht="15.95" hidden="1" customHeight="1" x14ac:dyDescent="0.25">
      <c r="B71" s="845"/>
      <c r="C71" s="145"/>
      <c r="D71" s="145"/>
      <c r="E71" s="145"/>
      <c r="F71" s="145"/>
      <c r="G71" s="145"/>
      <c r="H71" s="145"/>
      <c r="I71" s="145"/>
      <c r="J71" s="145"/>
      <c r="K71" s="145"/>
      <c r="L71" s="145"/>
      <c r="M71" s="145"/>
      <c r="N71" s="145"/>
      <c r="O71" s="145"/>
      <c r="P71" s="145"/>
      <c r="Q71" s="145"/>
      <c r="R71" s="145"/>
      <c r="S71" s="145"/>
      <c r="T71" s="145"/>
      <c r="U71" s="145"/>
      <c r="V71" s="145"/>
      <c r="W71" s="145"/>
      <c r="X71" s="145"/>
      <c r="Y71" s="145"/>
      <c r="Z71" s="145"/>
      <c r="AA71" s="145"/>
      <c r="AB71" s="145"/>
      <c r="AC71" s="145"/>
      <c r="AD71" s="145"/>
      <c r="AE71" s="145"/>
      <c r="AF71" s="145"/>
      <c r="AG71" s="145"/>
      <c r="AH71" s="145"/>
      <c r="AI71" s="145"/>
      <c r="AJ71" s="145"/>
      <c r="AK71" s="145"/>
      <c r="AL71" s="145"/>
      <c r="AM71" s="145"/>
      <c r="AN71" s="145"/>
      <c r="AO71" s="145"/>
      <c r="AP71" s="145"/>
      <c r="AQ71" s="145"/>
      <c r="AR71" s="145"/>
    </row>
    <row r="72" spans="2:44" ht="15.95" hidden="1" customHeight="1" x14ac:dyDescent="0.25">
      <c r="B72" s="845">
        <v>29</v>
      </c>
      <c r="C72" s="145"/>
      <c r="D72" s="145"/>
      <c r="E72" s="145"/>
      <c r="F72" s="145"/>
      <c r="G72" s="145"/>
      <c r="H72" s="145"/>
      <c r="I72" s="145"/>
      <c r="J72" s="145"/>
      <c r="K72" s="145"/>
      <c r="L72" s="145"/>
      <c r="M72" s="145"/>
      <c r="N72" s="145"/>
      <c r="O72" s="145"/>
      <c r="P72" s="145"/>
      <c r="Q72" s="145"/>
      <c r="R72" s="145"/>
      <c r="S72" s="145"/>
      <c r="T72" s="145"/>
      <c r="U72" s="145"/>
      <c r="V72" s="145"/>
      <c r="W72" s="145"/>
      <c r="X72" s="145"/>
      <c r="Y72" s="145"/>
      <c r="Z72" s="145"/>
      <c r="AA72" s="145"/>
      <c r="AB72" s="145"/>
      <c r="AC72" s="145"/>
      <c r="AD72" s="145"/>
      <c r="AE72" s="145"/>
      <c r="AF72" s="145"/>
      <c r="AG72" s="145"/>
      <c r="AH72" s="145"/>
      <c r="AI72" s="145"/>
      <c r="AJ72" s="145"/>
      <c r="AK72" s="145"/>
      <c r="AL72" s="145"/>
      <c r="AM72" s="145"/>
      <c r="AN72" s="145"/>
      <c r="AO72" s="145"/>
      <c r="AP72" s="145"/>
      <c r="AQ72" s="145"/>
      <c r="AR72" s="145"/>
    </row>
    <row r="73" spans="2:44" ht="15.95" hidden="1" customHeight="1" x14ac:dyDescent="0.25">
      <c r="B73" s="845"/>
      <c r="C73" s="145"/>
      <c r="D73" s="145"/>
      <c r="E73" s="145"/>
      <c r="F73" s="145"/>
      <c r="G73" s="145"/>
      <c r="H73" s="145"/>
      <c r="I73" s="145"/>
      <c r="J73" s="145"/>
      <c r="K73" s="145"/>
      <c r="L73" s="145"/>
      <c r="M73" s="145"/>
      <c r="N73" s="145"/>
      <c r="O73" s="145"/>
      <c r="P73" s="145"/>
      <c r="Q73" s="145"/>
      <c r="R73" s="145"/>
      <c r="S73" s="145"/>
      <c r="T73" s="145"/>
      <c r="U73" s="145"/>
      <c r="V73" s="145"/>
      <c r="W73" s="145"/>
      <c r="X73" s="145"/>
      <c r="Y73" s="145"/>
      <c r="Z73" s="145"/>
      <c r="AA73" s="145"/>
      <c r="AB73" s="145"/>
      <c r="AC73" s="145"/>
      <c r="AD73" s="145"/>
      <c r="AE73" s="145"/>
      <c r="AF73" s="145"/>
      <c r="AG73" s="145"/>
      <c r="AH73" s="145"/>
      <c r="AI73" s="145"/>
      <c r="AJ73" s="145"/>
      <c r="AK73" s="145"/>
      <c r="AL73" s="145"/>
      <c r="AM73" s="145"/>
      <c r="AN73" s="145"/>
      <c r="AO73" s="145"/>
      <c r="AP73" s="145"/>
      <c r="AQ73" s="145"/>
      <c r="AR73" s="145"/>
    </row>
    <row r="74" spans="2:44" ht="15.95" hidden="1" customHeight="1" x14ac:dyDescent="0.25">
      <c r="B74" s="845">
        <v>30</v>
      </c>
      <c r="C74" s="145"/>
      <c r="D74" s="145"/>
      <c r="E74" s="145"/>
      <c r="F74" s="145"/>
      <c r="G74" s="145"/>
      <c r="H74" s="145"/>
      <c r="I74" s="145"/>
      <c r="J74" s="145"/>
      <c r="K74" s="145"/>
      <c r="L74" s="145"/>
      <c r="M74" s="145"/>
      <c r="N74" s="145"/>
      <c r="O74" s="145"/>
      <c r="P74" s="145"/>
      <c r="Q74" s="145"/>
      <c r="R74" s="145"/>
      <c r="S74" s="145"/>
      <c r="T74" s="145"/>
      <c r="U74" s="145"/>
      <c r="V74" s="145"/>
      <c r="W74" s="145"/>
      <c r="X74" s="145"/>
      <c r="Y74" s="145"/>
      <c r="Z74" s="145"/>
      <c r="AA74" s="145"/>
      <c r="AB74" s="145"/>
      <c r="AC74" s="145"/>
      <c r="AD74" s="145"/>
      <c r="AE74" s="145"/>
      <c r="AF74" s="145"/>
      <c r="AG74" s="145"/>
      <c r="AH74" s="145"/>
      <c r="AI74" s="145"/>
      <c r="AJ74" s="145"/>
      <c r="AK74" s="145"/>
      <c r="AL74" s="145"/>
      <c r="AM74" s="145"/>
      <c r="AN74" s="145"/>
      <c r="AO74" s="145"/>
      <c r="AP74" s="145"/>
      <c r="AQ74" s="145"/>
      <c r="AR74" s="145"/>
    </row>
    <row r="75" spans="2:44" ht="15.95" hidden="1" customHeight="1" x14ac:dyDescent="0.25">
      <c r="B75" s="845"/>
      <c r="C75" s="145"/>
      <c r="D75" s="145"/>
      <c r="E75" s="145"/>
      <c r="F75" s="145"/>
      <c r="G75" s="145"/>
      <c r="H75" s="145"/>
      <c r="I75" s="145"/>
      <c r="J75" s="145"/>
      <c r="K75" s="145"/>
      <c r="L75" s="145"/>
      <c r="M75" s="145"/>
      <c r="N75" s="145"/>
      <c r="O75" s="145"/>
      <c r="P75" s="145"/>
      <c r="Q75" s="145"/>
      <c r="R75" s="145"/>
      <c r="S75" s="145"/>
      <c r="T75" s="145"/>
      <c r="U75" s="145"/>
      <c r="V75" s="145"/>
      <c r="W75" s="145"/>
      <c r="X75" s="145"/>
      <c r="Y75" s="145"/>
      <c r="Z75" s="145"/>
      <c r="AA75" s="145"/>
      <c r="AB75" s="145"/>
      <c r="AC75" s="145"/>
      <c r="AD75" s="145"/>
      <c r="AE75" s="145"/>
      <c r="AF75" s="145"/>
      <c r="AG75" s="145"/>
      <c r="AH75" s="145"/>
      <c r="AI75" s="145"/>
      <c r="AJ75" s="145"/>
      <c r="AK75" s="145"/>
      <c r="AL75" s="145"/>
      <c r="AM75" s="145"/>
      <c r="AN75" s="145"/>
      <c r="AO75" s="145"/>
      <c r="AP75" s="145"/>
      <c r="AQ75" s="145"/>
      <c r="AR75" s="145"/>
    </row>
    <row r="76" spans="2:44" ht="15.95" hidden="1" customHeight="1" x14ac:dyDescent="0.25">
      <c r="B76" s="845">
        <v>31</v>
      </c>
      <c r="C76" s="145"/>
      <c r="D76" s="145"/>
      <c r="E76" s="145"/>
      <c r="F76" s="145"/>
      <c r="G76" s="145"/>
      <c r="H76" s="145"/>
      <c r="I76" s="145"/>
      <c r="J76" s="145"/>
      <c r="K76" s="145"/>
      <c r="L76" s="145"/>
      <c r="M76" s="145"/>
      <c r="N76" s="145"/>
      <c r="O76" s="145"/>
      <c r="P76" s="145"/>
      <c r="Q76" s="145"/>
      <c r="R76" s="145"/>
      <c r="S76" s="145"/>
      <c r="T76" s="145"/>
      <c r="U76" s="145"/>
      <c r="V76" s="145"/>
      <c r="W76" s="145"/>
      <c r="X76" s="145"/>
      <c r="Y76" s="145"/>
      <c r="Z76" s="145"/>
      <c r="AA76" s="145"/>
      <c r="AB76" s="145"/>
      <c r="AC76" s="145"/>
      <c r="AD76" s="145"/>
      <c r="AE76" s="145"/>
      <c r="AF76" s="145"/>
      <c r="AG76" s="145"/>
      <c r="AH76" s="145"/>
      <c r="AI76" s="145"/>
      <c r="AJ76" s="145"/>
      <c r="AK76" s="145"/>
      <c r="AL76" s="145"/>
      <c r="AM76" s="145"/>
      <c r="AN76" s="145"/>
      <c r="AO76" s="145"/>
      <c r="AP76" s="145"/>
      <c r="AQ76" s="145"/>
      <c r="AR76" s="145"/>
    </row>
    <row r="77" spans="2:44" ht="15.95" hidden="1" customHeight="1" x14ac:dyDescent="0.25">
      <c r="B77" s="845"/>
      <c r="C77" s="145"/>
      <c r="D77" s="145"/>
      <c r="E77" s="145"/>
      <c r="F77" s="145"/>
      <c r="G77" s="145"/>
      <c r="H77" s="145"/>
      <c r="I77" s="145"/>
      <c r="J77" s="145"/>
      <c r="K77" s="145"/>
      <c r="L77" s="145"/>
      <c r="M77" s="145"/>
      <c r="N77" s="145"/>
      <c r="O77" s="145"/>
      <c r="P77" s="145"/>
      <c r="Q77" s="145"/>
      <c r="R77" s="145"/>
      <c r="S77" s="145"/>
      <c r="T77" s="145"/>
      <c r="U77" s="145"/>
      <c r="V77" s="145"/>
      <c r="W77" s="145"/>
      <c r="X77" s="145"/>
      <c r="Y77" s="145"/>
      <c r="Z77" s="145"/>
      <c r="AA77" s="145"/>
      <c r="AB77" s="145"/>
      <c r="AC77" s="145"/>
      <c r="AD77" s="145"/>
      <c r="AE77" s="145"/>
      <c r="AF77" s="145"/>
      <c r="AG77" s="145"/>
      <c r="AH77" s="145"/>
      <c r="AI77" s="145"/>
      <c r="AJ77" s="145"/>
      <c r="AK77" s="145"/>
      <c r="AL77" s="145"/>
      <c r="AM77" s="145"/>
      <c r="AN77" s="145"/>
      <c r="AO77" s="145"/>
      <c r="AP77" s="145"/>
      <c r="AQ77" s="145"/>
      <c r="AR77" s="145"/>
    </row>
    <row r="78" spans="2:44" ht="15.95" hidden="1" customHeight="1" x14ac:dyDescent="0.25">
      <c r="B78" s="845">
        <v>32</v>
      </c>
      <c r="C78" s="145"/>
      <c r="D78" s="145"/>
      <c r="E78" s="145"/>
      <c r="F78" s="145"/>
      <c r="G78" s="145"/>
      <c r="H78" s="145"/>
      <c r="I78" s="145"/>
      <c r="J78" s="145"/>
      <c r="K78" s="145"/>
      <c r="L78" s="145"/>
      <c r="M78" s="145"/>
      <c r="N78" s="145"/>
      <c r="O78" s="145"/>
      <c r="P78" s="145"/>
      <c r="Q78" s="145"/>
      <c r="R78" s="145"/>
      <c r="S78" s="145"/>
      <c r="T78" s="145"/>
      <c r="U78" s="145"/>
      <c r="V78" s="145"/>
      <c r="W78" s="145"/>
      <c r="X78" s="145"/>
      <c r="Y78" s="145"/>
      <c r="Z78" s="145"/>
      <c r="AA78" s="145"/>
      <c r="AB78" s="145"/>
      <c r="AC78" s="145"/>
      <c r="AD78" s="145"/>
      <c r="AE78" s="145"/>
      <c r="AF78" s="145"/>
      <c r="AG78" s="145"/>
      <c r="AH78" s="145"/>
      <c r="AI78" s="145"/>
      <c r="AJ78" s="145"/>
      <c r="AK78" s="145"/>
      <c r="AL78" s="145"/>
      <c r="AM78" s="145"/>
      <c r="AN78" s="145"/>
      <c r="AO78" s="145"/>
      <c r="AP78" s="145"/>
      <c r="AQ78" s="145"/>
      <c r="AR78" s="145"/>
    </row>
    <row r="79" spans="2:44" ht="15.95" hidden="1" customHeight="1" x14ac:dyDescent="0.25">
      <c r="B79" s="845"/>
      <c r="C79" s="145"/>
      <c r="D79" s="145"/>
      <c r="E79" s="145"/>
      <c r="F79" s="145"/>
      <c r="G79" s="145"/>
      <c r="H79" s="145"/>
      <c r="I79" s="145"/>
      <c r="J79" s="145"/>
      <c r="K79" s="145"/>
      <c r="L79" s="145"/>
      <c r="M79" s="145"/>
      <c r="N79" s="145"/>
      <c r="O79" s="145"/>
      <c r="P79" s="145"/>
      <c r="Q79" s="145"/>
      <c r="R79" s="145"/>
      <c r="S79" s="145"/>
      <c r="T79" s="145"/>
      <c r="U79" s="145"/>
      <c r="V79" s="145"/>
      <c r="W79" s="145"/>
      <c r="X79" s="145"/>
      <c r="Y79" s="145"/>
      <c r="Z79" s="145"/>
      <c r="AA79" s="145"/>
      <c r="AB79" s="145"/>
      <c r="AC79" s="145"/>
      <c r="AD79" s="145"/>
      <c r="AE79" s="145"/>
      <c r="AF79" s="145"/>
      <c r="AG79" s="145"/>
      <c r="AH79" s="145"/>
      <c r="AI79" s="145"/>
      <c r="AJ79" s="145"/>
      <c r="AK79" s="145"/>
      <c r="AL79" s="145"/>
      <c r="AM79" s="145"/>
      <c r="AN79" s="145"/>
      <c r="AO79" s="145"/>
      <c r="AP79" s="145"/>
      <c r="AQ79" s="145"/>
      <c r="AR79" s="145"/>
    </row>
    <row r="80" spans="2:44" ht="15.95" hidden="1" customHeight="1" x14ac:dyDescent="0.25">
      <c r="B80" s="845">
        <v>33</v>
      </c>
      <c r="C80" s="145"/>
      <c r="D80" s="145"/>
      <c r="E80" s="145"/>
      <c r="F80" s="145"/>
      <c r="G80" s="145"/>
      <c r="H80" s="145"/>
      <c r="I80" s="145"/>
      <c r="J80" s="145"/>
      <c r="K80" s="145"/>
      <c r="L80" s="145"/>
      <c r="M80" s="145"/>
      <c r="N80" s="145"/>
      <c r="O80" s="145"/>
      <c r="P80" s="145"/>
      <c r="Q80" s="145"/>
      <c r="R80" s="145"/>
      <c r="S80" s="145"/>
      <c r="T80" s="145"/>
      <c r="U80" s="145"/>
      <c r="V80" s="145"/>
      <c r="W80" s="145"/>
      <c r="X80" s="145"/>
      <c r="Y80" s="145"/>
      <c r="Z80" s="145"/>
      <c r="AA80" s="145"/>
      <c r="AB80" s="145"/>
      <c r="AC80" s="145"/>
      <c r="AD80" s="145"/>
      <c r="AE80" s="145"/>
      <c r="AF80" s="145"/>
      <c r="AG80" s="145"/>
      <c r="AH80" s="145"/>
      <c r="AI80" s="145"/>
      <c r="AJ80" s="145"/>
      <c r="AK80" s="145"/>
      <c r="AL80" s="145"/>
      <c r="AM80" s="145"/>
      <c r="AN80" s="145"/>
      <c r="AO80" s="145"/>
      <c r="AP80" s="145"/>
      <c r="AQ80" s="145"/>
      <c r="AR80" s="145"/>
    </row>
    <row r="81" spans="2:44" ht="15.95" hidden="1" customHeight="1" x14ac:dyDescent="0.25">
      <c r="B81" s="845"/>
      <c r="C81" s="145"/>
      <c r="D81" s="145"/>
      <c r="E81" s="145"/>
      <c r="F81" s="145"/>
      <c r="G81" s="145"/>
      <c r="H81" s="145"/>
      <c r="I81" s="145"/>
      <c r="J81" s="145"/>
      <c r="K81" s="145"/>
      <c r="L81" s="145"/>
      <c r="M81" s="145"/>
      <c r="N81" s="145"/>
      <c r="O81" s="145"/>
      <c r="P81" s="145"/>
      <c r="Q81" s="145"/>
      <c r="R81" s="145"/>
      <c r="S81" s="145"/>
      <c r="T81" s="145"/>
      <c r="U81" s="145"/>
      <c r="V81" s="145"/>
      <c r="W81" s="145"/>
      <c r="X81" s="145"/>
      <c r="Y81" s="145"/>
      <c r="Z81" s="145"/>
      <c r="AA81" s="145"/>
      <c r="AB81" s="145"/>
      <c r="AC81" s="145"/>
      <c r="AD81" s="145"/>
      <c r="AE81" s="145"/>
      <c r="AF81" s="145"/>
      <c r="AG81" s="145"/>
      <c r="AH81" s="145"/>
      <c r="AI81" s="145"/>
      <c r="AJ81" s="145"/>
      <c r="AK81" s="145"/>
      <c r="AL81" s="145"/>
      <c r="AM81" s="145"/>
      <c r="AN81" s="145"/>
      <c r="AO81" s="145"/>
      <c r="AP81" s="145"/>
      <c r="AQ81" s="145"/>
      <c r="AR81" s="145"/>
    </row>
    <row r="82" spans="2:44" ht="15.95" hidden="1" customHeight="1" x14ac:dyDescent="0.25">
      <c r="B82" s="845">
        <v>34</v>
      </c>
      <c r="C82" s="145"/>
      <c r="D82" s="145"/>
      <c r="E82" s="145"/>
      <c r="F82" s="145"/>
      <c r="G82" s="145"/>
      <c r="H82" s="145"/>
      <c r="I82" s="145"/>
      <c r="J82" s="145"/>
      <c r="K82" s="145"/>
      <c r="L82" s="145"/>
      <c r="M82" s="145"/>
      <c r="N82" s="145"/>
      <c r="O82" s="145"/>
      <c r="P82" s="145"/>
      <c r="Q82" s="145"/>
      <c r="R82" s="145"/>
      <c r="S82" s="145"/>
      <c r="T82" s="145"/>
      <c r="U82" s="145"/>
      <c r="V82" s="145"/>
      <c r="W82" s="145"/>
      <c r="X82" s="145"/>
      <c r="Y82" s="145"/>
      <c r="Z82" s="145"/>
      <c r="AA82" s="145"/>
      <c r="AB82" s="145"/>
      <c r="AC82" s="145"/>
      <c r="AD82" s="145"/>
      <c r="AE82" s="145"/>
      <c r="AF82" s="145"/>
      <c r="AG82" s="145"/>
      <c r="AH82" s="145"/>
      <c r="AI82" s="145"/>
      <c r="AJ82" s="145"/>
      <c r="AK82" s="145"/>
      <c r="AL82" s="145"/>
      <c r="AM82" s="145"/>
      <c r="AN82" s="145"/>
      <c r="AO82" s="145"/>
      <c r="AP82" s="145"/>
      <c r="AQ82" s="145"/>
      <c r="AR82" s="145"/>
    </row>
    <row r="83" spans="2:44" ht="15.95" hidden="1" customHeight="1" x14ac:dyDescent="0.25">
      <c r="B83" s="845"/>
      <c r="C83" s="145"/>
      <c r="D83" s="145"/>
      <c r="E83" s="145"/>
      <c r="F83" s="145"/>
      <c r="G83" s="145"/>
      <c r="H83" s="145"/>
      <c r="I83" s="145"/>
      <c r="J83" s="145"/>
      <c r="K83" s="145"/>
      <c r="L83" s="145"/>
      <c r="M83" s="145"/>
      <c r="N83" s="145"/>
      <c r="O83" s="145"/>
      <c r="P83" s="145"/>
      <c r="Q83" s="145"/>
      <c r="R83" s="145"/>
      <c r="S83" s="145"/>
      <c r="T83" s="145"/>
      <c r="U83" s="145"/>
      <c r="V83" s="145"/>
      <c r="W83" s="145"/>
      <c r="X83" s="145"/>
      <c r="Y83" s="145"/>
      <c r="Z83" s="145"/>
      <c r="AA83" s="145"/>
      <c r="AB83" s="145"/>
      <c r="AC83" s="145"/>
      <c r="AD83" s="145"/>
      <c r="AE83" s="145"/>
      <c r="AF83" s="145"/>
      <c r="AG83" s="145"/>
      <c r="AH83" s="145"/>
      <c r="AI83" s="145"/>
      <c r="AJ83" s="145"/>
      <c r="AK83" s="145"/>
      <c r="AL83" s="145"/>
      <c r="AM83" s="145"/>
      <c r="AN83" s="145"/>
      <c r="AO83" s="145"/>
      <c r="AP83" s="145"/>
      <c r="AQ83" s="145"/>
      <c r="AR83" s="145"/>
    </row>
    <row r="84" spans="2:44" ht="15.95" hidden="1" customHeight="1" x14ac:dyDescent="0.25">
      <c r="B84" s="845">
        <v>35</v>
      </c>
      <c r="C84" s="145"/>
      <c r="D84" s="145"/>
      <c r="E84" s="145"/>
      <c r="F84" s="145"/>
      <c r="G84" s="145"/>
      <c r="H84" s="145"/>
      <c r="I84" s="145"/>
      <c r="J84" s="145"/>
      <c r="K84" s="145"/>
      <c r="L84" s="145"/>
      <c r="M84" s="145"/>
      <c r="N84" s="145"/>
      <c r="O84" s="145"/>
      <c r="P84" s="145"/>
      <c r="Q84" s="145"/>
      <c r="R84" s="145"/>
      <c r="S84" s="145"/>
      <c r="T84" s="145"/>
      <c r="U84" s="145"/>
      <c r="V84" s="145"/>
      <c r="W84" s="145"/>
      <c r="X84" s="145"/>
      <c r="Y84" s="145"/>
      <c r="Z84" s="145"/>
      <c r="AA84" s="145"/>
      <c r="AB84" s="145"/>
      <c r="AC84" s="145"/>
      <c r="AD84" s="145"/>
      <c r="AE84" s="145"/>
      <c r="AF84" s="145"/>
      <c r="AG84" s="145"/>
      <c r="AH84" s="145"/>
      <c r="AI84" s="145"/>
      <c r="AJ84" s="145"/>
      <c r="AK84" s="145"/>
      <c r="AL84" s="145"/>
      <c r="AM84" s="145"/>
      <c r="AN84" s="145"/>
      <c r="AO84" s="145"/>
      <c r="AP84" s="145"/>
      <c r="AQ84" s="145"/>
      <c r="AR84" s="145"/>
    </row>
    <row r="85" spans="2:44" ht="15.95" hidden="1" customHeight="1" x14ac:dyDescent="0.25">
      <c r="B85" s="845"/>
      <c r="C85" s="145"/>
      <c r="D85" s="145"/>
      <c r="E85" s="145"/>
      <c r="F85" s="145"/>
      <c r="G85" s="145"/>
      <c r="H85" s="145"/>
      <c r="I85" s="145"/>
      <c r="J85" s="145"/>
      <c r="K85" s="145"/>
      <c r="L85" s="145"/>
      <c r="M85" s="145"/>
      <c r="N85" s="145"/>
      <c r="O85" s="145"/>
      <c r="P85" s="145"/>
      <c r="Q85" s="145"/>
      <c r="R85" s="145"/>
      <c r="S85" s="145"/>
      <c r="T85" s="145"/>
      <c r="U85" s="145"/>
      <c r="V85" s="145"/>
      <c r="W85" s="145"/>
      <c r="X85" s="145"/>
      <c r="Y85" s="145"/>
      <c r="Z85" s="145"/>
      <c r="AA85" s="145"/>
      <c r="AB85" s="145"/>
      <c r="AC85" s="145"/>
      <c r="AD85" s="145"/>
      <c r="AE85" s="145"/>
      <c r="AF85" s="145"/>
      <c r="AG85" s="145"/>
      <c r="AH85" s="145"/>
      <c r="AI85" s="145"/>
      <c r="AJ85" s="145"/>
      <c r="AK85" s="145"/>
      <c r="AL85" s="145"/>
      <c r="AM85" s="145"/>
      <c r="AN85" s="145"/>
      <c r="AO85" s="145"/>
      <c r="AP85" s="145"/>
      <c r="AQ85" s="145"/>
      <c r="AR85" s="145"/>
    </row>
    <row r="86" spans="2:44" ht="15.95" hidden="1" customHeight="1" x14ac:dyDescent="0.25">
      <c r="B86" s="845">
        <v>36</v>
      </c>
      <c r="C86" s="145"/>
      <c r="D86" s="145"/>
      <c r="E86" s="145"/>
      <c r="F86" s="145"/>
      <c r="G86" s="145"/>
      <c r="H86" s="145"/>
      <c r="I86" s="145"/>
      <c r="J86" s="145"/>
      <c r="K86" s="145"/>
      <c r="L86" s="145"/>
      <c r="M86" s="145"/>
      <c r="N86" s="145"/>
      <c r="O86" s="145"/>
      <c r="P86" s="145"/>
      <c r="Q86" s="145"/>
      <c r="R86" s="145"/>
      <c r="S86" s="145"/>
      <c r="T86" s="145"/>
      <c r="U86" s="145"/>
      <c r="V86" s="145"/>
      <c r="W86" s="145"/>
      <c r="X86" s="145"/>
      <c r="Y86" s="145"/>
      <c r="Z86" s="145"/>
      <c r="AA86" s="145"/>
      <c r="AB86" s="145"/>
      <c r="AC86" s="145"/>
      <c r="AD86" s="145"/>
      <c r="AE86" s="145"/>
      <c r="AF86" s="145"/>
      <c r="AG86" s="145"/>
      <c r="AH86" s="145"/>
      <c r="AI86" s="145"/>
      <c r="AJ86" s="145"/>
      <c r="AK86" s="145"/>
      <c r="AL86" s="145"/>
      <c r="AM86" s="145"/>
      <c r="AN86" s="145"/>
      <c r="AO86" s="145"/>
      <c r="AP86" s="145"/>
      <c r="AQ86" s="145"/>
      <c r="AR86" s="145"/>
    </row>
    <row r="87" spans="2:44" ht="15.95" hidden="1" customHeight="1" x14ac:dyDescent="0.25">
      <c r="B87" s="845"/>
      <c r="C87" s="145"/>
      <c r="D87" s="145"/>
      <c r="E87" s="145"/>
      <c r="F87" s="145"/>
      <c r="G87" s="145"/>
      <c r="H87" s="145"/>
      <c r="I87" s="145"/>
      <c r="J87" s="145"/>
      <c r="K87" s="145"/>
      <c r="L87" s="145"/>
      <c r="M87" s="145"/>
      <c r="N87" s="145"/>
      <c r="O87" s="145"/>
      <c r="P87" s="145"/>
      <c r="Q87" s="145"/>
      <c r="R87" s="145"/>
      <c r="S87" s="145"/>
      <c r="T87" s="145"/>
      <c r="U87" s="145"/>
      <c r="V87" s="145"/>
      <c r="W87" s="145"/>
      <c r="X87" s="145"/>
      <c r="Y87" s="145"/>
      <c r="Z87" s="145"/>
      <c r="AA87" s="145"/>
      <c r="AB87" s="145"/>
      <c r="AC87" s="145"/>
      <c r="AD87" s="145"/>
      <c r="AE87" s="145"/>
      <c r="AF87" s="145"/>
      <c r="AG87" s="145"/>
      <c r="AH87" s="145"/>
      <c r="AI87" s="145"/>
      <c r="AJ87" s="145"/>
      <c r="AK87" s="145"/>
      <c r="AL87" s="145"/>
      <c r="AM87" s="145"/>
      <c r="AN87" s="145"/>
      <c r="AO87" s="145"/>
      <c r="AP87" s="145"/>
      <c r="AQ87" s="145"/>
      <c r="AR87" s="145"/>
    </row>
    <row r="88" spans="2:44" ht="15.95" hidden="1" customHeight="1" x14ac:dyDescent="0.25">
      <c r="B88" s="845">
        <v>37</v>
      </c>
      <c r="C88" s="145"/>
      <c r="D88" s="145"/>
      <c r="E88" s="145"/>
      <c r="F88" s="145"/>
      <c r="G88" s="145"/>
      <c r="H88" s="145"/>
      <c r="I88" s="145"/>
      <c r="J88" s="145"/>
      <c r="K88" s="145"/>
      <c r="L88" s="145"/>
      <c r="M88" s="145"/>
      <c r="N88" s="145"/>
      <c r="O88" s="145"/>
      <c r="P88" s="145"/>
      <c r="Q88" s="145"/>
      <c r="R88" s="145"/>
      <c r="S88" s="145"/>
      <c r="T88" s="145"/>
      <c r="U88" s="145"/>
      <c r="V88" s="145"/>
      <c r="W88" s="145"/>
      <c r="X88" s="145"/>
      <c r="Y88" s="145"/>
      <c r="Z88" s="145"/>
      <c r="AA88" s="145"/>
      <c r="AB88" s="145"/>
      <c r="AC88" s="145"/>
      <c r="AD88" s="145"/>
      <c r="AE88" s="145"/>
      <c r="AF88" s="145"/>
      <c r="AG88" s="145"/>
      <c r="AH88" s="145"/>
      <c r="AI88" s="145"/>
      <c r="AJ88" s="145"/>
      <c r="AK88" s="145"/>
      <c r="AL88" s="145"/>
      <c r="AM88" s="145"/>
      <c r="AN88" s="145"/>
      <c r="AO88" s="145"/>
      <c r="AP88" s="145"/>
      <c r="AQ88" s="145"/>
      <c r="AR88" s="145"/>
    </row>
    <row r="89" spans="2:44" ht="15.95" hidden="1" customHeight="1" x14ac:dyDescent="0.25">
      <c r="B89" s="845"/>
      <c r="C89" s="145"/>
      <c r="D89" s="145"/>
      <c r="E89" s="145"/>
      <c r="F89" s="145"/>
      <c r="G89" s="145"/>
      <c r="H89" s="145"/>
      <c r="I89" s="145"/>
      <c r="J89" s="145"/>
      <c r="K89" s="145"/>
      <c r="L89" s="145"/>
      <c r="M89" s="145"/>
      <c r="N89" s="145"/>
      <c r="O89" s="145"/>
      <c r="P89" s="145"/>
      <c r="Q89" s="145"/>
      <c r="R89" s="145"/>
      <c r="S89" s="145"/>
      <c r="T89" s="145"/>
      <c r="U89" s="145"/>
      <c r="V89" s="145"/>
      <c r="W89" s="145"/>
      <c r="X89" s="145"/>
      <c r="Y89" s="145"/>
      <c r="Z89" s="145"/>
      <c r="AA89" s="145"/>
      <c r="AB89" s="145"/>
      <c r="AC89" s="145"/>
      <c r="AD89" s="145"/>
      <c r="AE89" s="145"/>
      <c r="AF89" s="145"/>
      <c r="AG89" s="145"/>
      <c r="AH89" s="145"/>
      <c r="AI89" s="145"/>
      <c r="AJ89" s="145"/>
      <c r="AK89" s="145"/>
      <c r="AL89" s="145"/>
      <c r="AM89" s="145"/>
      <c r="AN89" s="145"/>
      <c r="AO89" s="145"/>
      <c r="AP89" s="145"/>
      <c r="AQ89" s="145"/>
      <c r="AR89" s="145"/>
    </row>
    <row r="90" spans="2:44" ht="15.95" hidden="1" customHeight="1" x14ac:dyDescent="0.25">
      <c r="B90" s="845">
        <v>38</v>
      </c>
      <c r="C90" s="145"/>
      <c r="D90" s="145"/>
      <c r="E90" s="145"/>
      <c r="F90" s="145"/>
      <c r="G90" s="145"/>
      <c r="H90" s="145"/>
      <c r="I90" s="145"/>
      <c r="J90" s="145"/>
      <c r="K90" s="145"/>
      <c r="L90" s="145"/>
      <c r="M90" s="145"/>
      <c r="N90" s="145"/>
      <c r="O90" s="145"/>
      <c r="P90" s="145"/>
      <c r="Q90" s="145"/>
      <c r="R90" s="145"/>
      <c r="S90" s="145"/>
      <c r="T90" s="145"/>
      <c r="U90" s="145"/>
      <c r="V90" s="145"/>
      <c r="W90" s="145"/>
      <c r="X90" s="145"/>
      <c r="Y90" s="145"/>
      <c r="Z90" s="145"/>
      <c r="AA90" s="145"/>
      <c r="AB90" s="145"/>
      <c r="AC90" s="145"/>
      <c r="AD90" s="145"/>
      <c r="AE90" s="145"/>
      <c r="AF90" s="145"/>
      <c r="AG90" s="145"/>
      <c r="AH90" s="145"/>
      <c r="AI90" s="145"/>
      <c r="AJ90" s="145"/>
      <c r="AK90" s="145"/>
      <c r="AL90" s="145"/>
      <c r="AM90" s="145"/>
      <c r="AN90" s="145"/>
      <c r="AO90" s="145"/>
      <c r="AP90" s="145"/>
      <c r="AQ90" s="145"/>
      <c r="AR90" s="145"/>
    </row>
    <row r="91" spans="2:44" ht="15.95" hidden="1" customHeight="1" x14ac:dyDescent="0.25">
      <c r="B91" s="845"/>
      <c r="C91" s="145"/>
      <c r="D91" s="145"/>
      <c r="E91" s="145"/>
      <c r="F91" s="145"/>
      <c r="G91" s="145"/>
      <c r="H91" s="145"/>
      <c r="I91" s="145"/>
      <c r="J91" s="145"/>
      <c r="K91" s="145"/>
      <c r="L91" s="145"/>
      <c r="M91" s="145"/>
      <c r="N91" s="145"/>
      <c r="O91" s="145"/>
      <c r="P91" s="145"/>
      <c r="Q91" s="145"/>
      <c r="R91" s="145"/>
      <c r="S91" s="145"/>
      <c r="T91" s="145"/>
      <c r="U91" s="145"/>
      <c r="V91" s="145"/>
      <c r="W91" s="145"/>
      <c r="X91" s="145"/>
      <c r="Y91" s="145"/>
      <c r="Z91" s="145"/>
      <c r="AA91" s="145"/>
      <c r="AB91" s="145"/>
      <c r="AC91" s="145"/>
      <c r="AD91" s="145"/>
      <c r="AE91" s="145"/>
      <c r="AF91" s="145"/>
      <c r="AG91" s="145"/>
      <c r="AH91" s="145"/>
      <c r="AI91" s="145"/>
      <c r="AJ91" s="145"/>
      <c r="AK91" s="145"/>
      <c r="AL91" s="145"/>
      <c r="AM91" s="145"/>
      <c r="AN91" s="145"/>
      <c r="AO91" s="145"/>
      <c r="AP91" s="145"/>
      <c r="AQ91" s="145"/>
      <c r="AR91" s="145"/>
    </row>
    <row r="92" spans="2:44" ht="15.95" hidden="1" customHeight="1" x14ac:dyDescent="0.25">
      <c r="B92" s="845">
        <v>39</v>
      </c>
      <c r="C92" s="145"/>
      <c r="D92" s="145"/>
      <c r="E92" s="145"/>
      <c r="F92" s="145"/>
      <c r="G92" s="145"/>
      <c r="H92" s="145"/>
      <c r="I92" s="145"/>
      <c r="J92" s="145"/>
      <c r="K92" s="145"/>
      <c r="L92" s="145"/>
      <c r="M92" s="145"/>
      <c r="N92" s="145"/>
      <c r="O92" s="145"/>
      <c r="P92" s="145"/>
      <c r="Q92" s="145"/>
      <c r="R92" s="145"/>
      <c r="S92" s="145"/>
      <c r="T92" s="145"/>
      <c r="U92" s="145"/>
      <c r="V92" s="145"/>
      <c r="W92" s="145"/>
      <c r="X92" s="145"/>
      <c r="Y92" s="145"/>
      <c r="Z92" s="145"/>
      <c r="AA92" s="145"/>
      <c r="AB92" s="145"/>
      <c r="AC92" s="145"/>
      <c r="AD92" s="145"/>
      <c r="AE92" s="145"/>
      <c r="AF92" s="145"/>
      <c r="AG92" s="145"/>
      <c r="AH92" s="145"/>
      <c r="AI92" s="145"/>
      <c r="AJ92" s="145"/>
      <c r="AK92" s="145"/>
      <c r="AL92" s="145"/>
      <c r="AM92" s="145"/>
      <c r="AN92" s="145"/>
      <c r="AO92" s="145"/>
      <c r="AP92" s="145"/>
      <c r="AQ92" s="145"/>
      <c r="AR92" s="145"/>
    </row>
    <row r="93" spans="2:44" ht="15.95" hidden="1" customHeight="1" x14ac:dyDescent="0.25">
      <c r="B93" s="845"/>
      <c r="C93" s="145"/>
      <c r="D93" s="145"/>
      <c r="E93" s="145"/>
      <c r="F93" s="145"/>
      <c r="G93" s="145"/>
      <c r="H93" s="145"/>
      <c r="I93" s="145"/>
      <c r="J93" s="145"/>
      <c r="K93" s="145"/>
      <c r="L93" s="145"/>
      <c r="M93" s="145"/>
      <c r="N93" s="145"/>
      <c r="O93" s="145"/>
      <c r="P93" s="145"/>
      <c r="Q93" s="145"/>
      <c r="R93" s="145"/>
      <c r="S93" s="145"/>
      <c r="T93" s="145"/>
      <c r="U93" s="145"/>
      <c r="V93" s="145"/>
      <c r="W93" s="145"/>
      <c r="X93" s="145"/>
      <c r="Y93" s="145"/>
      <c r="Z93" s="145"/>
      <c r="AA93" s="145"/>
      <c r="AB93" s="145"/>
      <c r="AC93" s="145"/>
      <c r="AD93" s="145"/>
      <c r="AE93" s="145"/>
      <c r="AF93" s="145"/>
      <c r="AG93" s="145"/>
      <c r="AH93" s="145"/>
      <c r="AI93" s="145"/>
      <c r="AJ93" s="145"/>
      <c r="AK93" s="145"/>
      <c r="AL93" s="145"/>
      <c r="AM93" s="145"/>
      <c r="AN93" s="145"/>
      <c r="AO93" s="145"/>
      <c r="AP93" s="145"/>
      <c r="AQ93" s="145"/>
      <c r="AR93" s="145"/>
    </row>
    <row r="94" spans="2:44" ht="15.95" hidden="1" customHeight="1" x14ac:dyDescent="0.25">
      <c r="B94" s="845">
        <v>40</v>
      </c>
      <c r="C94" s="145"/>
      <c r="D94" s="145"/>
      <c r="E94" s="145"/>
      <c r="F94" s="145"/>
      <c r="G94" s="145"/>
      <c r="H94" s="145"/>
      <c r="I94" s="145"/>
      <c r="J94" s="145"/>
      <c r="K94" s="145"/>
      <c r="L94" s="145"/>
      <c r="M94" s="145"/>
      <c r="N94" s="145"/>
      <c r="O94" s="145"/>
      <c r="P94" s="145"/>
      <c r="Q94" s="145"/>
      <c r="R94" s="145"/>
      <c r="S94" s="145"/>
      <c r="T94" s="145"/>
      <c r="U94" s="145"/>
      <c r="V94" s="145"/>
      <c r="W94" s="145"/>
      <c r="X94" s="145"/>
      <c r="Y94" s="145"/>
      <c r="Z94" s="145"/>
      <c r="AA94" s="145"/>
      <c r="AB94" s="145"/>
      <c r="AC94" s="145"/>
      <c r="AD94" s="145"/>
      <c r="AE94" s="145"/>
      <c r="AF94" s="145"/>
      <c r="AG94" s="145"/>
      <c r="AH94" s="145"/>
      <c r="AI94" s="145"/>
      <c r="AJ94" s="145"/>
      <c r="AK94" s="145"/>
      <c r="AL94" s="145"/>
      <c r="AM94" s="145"/>
      <c r="AN94" s="145"/>
      <c r="AO94" s="145"/>
      <c r="AP94" s="145"/>
      <c r="AQ94" s="145"/>
      <c r="AR94" s="145"/>
    </row>
    <row r="95" spans="2:44" ht="15.95" hidden="1" customHeight="1" x14ac:dyDescent="0.25">
      <c r="B95" s="845"/>
      <c r="C95" s="145"/>
      <c r="D95" s="145"/>
      <c r="E95" s="145"/>
      <c r="F95" s="145"/>
      <c r="G95" s="145"/>
      <c r="H95" s="145"/>
      <c r="I95" s="145"/>
      <c r="J95" s="145"/>
      <c r="K95" s="145"/>
      <c r="L95" s="145"/>
      <c r="M95" s="145"/>
      <c r="N95" s="145"/>
      <c r="O95" s="145"/>
      <c r="P95" s="145"/>
      <c r="Q95" s="145"/>
      <c r="R95" s="145"/>
      <c r="S95" s="145"/>
      <c r="T95" s="145"/>
      <c r="U95" s="145"/>
      <c r="V95" s="145"/>
      <c r="W95" s="145"/>
      <c r="X95" s="145"/>
      <c r="Y95" s="145"/>
      <c r="Z95" s="145"/>
      <c r="AA95" s="145"/>
      <c r="AB95" s="145"/>
      <c r="AC95" s="145"/>
      <c r="AD95" s="145"/>
      <c r="AE95" s="145"/>
      <c r="AF95" s="145"/>
      <c r="AG95" s="145"/>
      <c r="AH95" s="145"/>
      <c r="AI95" s="145"/>
      <c r="AJ95" s="145"/>
      <c r="AK95" s="145"/>
      <c r="AL95" s="145"/>
      <c r="AM95" s="145"/>
      <c r="AN95" s="145"/>
      <c r="AO95" s="145"/>
      <c r="AP95" s="145"/>
      <c r="AQ95" s="145"/>
      <c r="AR95" s="145"/>
    </row>
    <row r="96" spans="2:44" ht="15.95" hidden="1" customHeight="1" x14ac:dyDescent="0.25">
      <c r="B96" s="845">
        <v>41</v>
      </c>
      <c r="C96" s="145"/>
      <c r="D96" s="145"/>
      <c r="E96" s="145"/>
      <c r="F96" s="145"/>
      <c r="G96" s="145"/>
      <c r="H96" s="145"/>
      <c r="I96" s="145"/>
      <c r="J96" s="145"/>
      <c r="K96" s="145"/>
      <c r="L96" s="145"/>
      <c r="M96" s="145"/>
      <c r="N96" s="145"/>
      <c r="O96" s="145"/>
      <c r="P96" s="145"/>
      <c r="Q96" s="145"/>
      <c r="R96" s="145"/>
      <c r="S96" s="145"/>
      <c r="T96" s="145"/>
      <c r="U96" s="145"/>
      <c r="V96" s="145"/>
      <c r="W96" s="145"/>
      <c r="X96" s="145"/>
      <c r="Y96" s="145"/>
      <c r="Z96" s="145"/>
      <c r="AA96" s="145"/>
      <c r="AB96" s="145"/>
      <c r="AC96" s="145"/>
      <c r="AD96" s="145"/>
      <c r="AE96" s="145"/>
      <c r="AF96" s="145"/>
      <c r="AG96" s="145"/>
      <c r="AH96" s="145"/>
      <c r="AI96" s="145"/>
      <c r="AJ96" s="145"/>
      <c r="AK96" s="145"/>
      <c r="AL96" s="145"/>
      <c r="AM96" s="145"/>
      <c r="AN96" s="145"/>
      <c r="AO96" s="145"/>
      <c r="AP96" s="145"/>
      <c r="AQ96" s="145"/>
      <c r="AR96" s="145"/>
    </row>
    <row r="97" spans="2:44" ht="15.95" hidden="1" customHeight="1" x14ac:dyDescent="0.25">
      <c r="B97" s="845"/>
      <c r="C97" s="145"/>
      <c r="D97" s="145"/>
      <c r="E97" s="145"/>
      <c r="F97" s="145"/>
      <c r="G97" s="145"/>
      <c r="H97" s="145"/>
      <c r="I97" s="145"/>
      <c r="J97" s="145"/>
      <c r="K97" s="145"/>
      <c r="L97" s="145"/>
      <c r="M97" s="145"/>
      <c r="N97" s="145"/>
      <c r="O97" s="145"/>
      <c r="P97" s="145"/>
      <c r="Q97" s="145"/>
      <c r="R97" s="145"/>
      <c r="S97" s="145"/>
      <c r="T97" s="145"/>
      <c r="U97" s="145"/>
      <c r="V97" s="145"/>
      <c r="W97" s="145"/>
      <c r="X97" s="145"/>
      <c r="Y97" s="145"/>
      <c r="Z97" s="145"/>
      <c r="AA97" s="145"/>
      <c r="AB97" s="145"/>
      <c r="AC97" s="145"/>
      <c r="AD97" s="145"/>
      <c r="AE97" s="145"/>
      <c r="AF97" s="145"/>
      <c r="AG97" s="145"/>
      <c r="AH97" s="145"/>
      <c r="AI97" s="145"/>
      <c r="AJ97" s="145"/>
      <c r="AK97" s="145"/>
      <c r="AL97" s="145"/>
      <c r="AM97" s="145"/>
      <c r="AN97" s="145"/>
      <c r="AO97" s="145"/>
      <c r="AP97" s="145"/>
      <c r="AQ97" s="145"/>
      <c r="AR97" s="145"/>
    </row>
    <row r="98" spans="2:44" ht="15.95" hidden="1" customHeight="1" x14ac:dyDescent="0.25">
      <c r="B98" s="845">
        <v>42</v>
      </c>
      <c r="C98" s="145"/>
      <c r="D98" s="145"/>
      <c r="E98" s="145"/>
      <c r="F98" s="145"/>
      <c r="G98" s="145"/>
      <c r="H98" s="145"/>
      <c r="I98" s="145"/>
      <c r="J98" s="145"/>
      <c r="K98" s="145"/>
      <c r="L98" s="145"/>
      <c r="M98" s="145"/>
      <c r="N98" s="145"/>
      <c r="O98" s="145"/>
      <c r="P98" s="145"/>
      <c r="Q98" s="145"/>
      <c r="R98" s="145"/>
      <c r="S98" s="145"/>
      <c r="T98" s="145"/>
      <c r="U98" s="145"/>
      <c r="V98" s="145"/>
      <c r="W98" s="145"/>
      <c r="X98" s="145"/>
      <c r="Y98" s="145"/>
      <c r="Z98" s="145"/>
      <c r="AA98" s="145"/>
      <c r="AB98" s="145"/>
      <c r="AC98" s="145"/>
      <c r="AD98" s="145"/>
      <c r="AE98" s="145"/>
      <c r="AF98" s="145"/>
      <c r="AG98" s="145"/>
      <c r="AH98" s="145"/>
      <c r="AI98" s="145"/>
      <c r="AJ98" s="145"/>
      <c r="AK98" s="145"/>
      <c r="AL98" s="145"/>
      <c r="AM98" s="145"/>
      <c r="AN98" s="145"/>
      <c r="AO98" s="145"/>
      <c r="AP98" s="145"/>
      <c r="AQ98" s="145"/>
      <c r="AR98" s="145"/>
    </row>
    <row r="99" spans="2:44" ht="15.95" hidden="1" customHeight="1" x14ac:dyDescent="0.25">
      <c r="B99" s="845"/>
      <c r="C99" s="145"/>
      <c r="D99" s="145"/>
      <c r="E99" s="145"/>
      <c r="F99" s="145"/>
      <c r="G99" s="145"/>
      <c r="H99" s="145"/>
      <c r="I99" s="145"/>
      <c r="J99" s="145"/>
      <c r="K99" s="145"/>
      <c r="L99" s="145"/>
      <c r="M99" s="145"/>
      <c r="N99" s="145"/>
      <c r="O99" s="145"/>
      <c r="P99" s="145"/>
      <c r="Q99" s="145"/>
      <c r="R99" s="145"/>
      <c r="S99" s="145"/>
      <c r="T99" s="145"/>
      <c r="U99" s="145"/>
      <c r="V99" s="145"/>
      <c r="W99" s="145"/>
      <c r="X99" s="145"/>
      <c r="Y99" s="145"/>
      <c r="Z99" s="145"/>
      <c r="AA99" s="145"/>
      <c r="AB99" s="145"/>
      <c r="AC99" s="145"/>
      <c r="AD99" s="145"/>
      <c r="AE99" s="145"/>
      <c r="AF99" s="145"/>
      <c r="AG99" s="145"/>
      <c r="AH99" s="145"/>
      <c r="AI99" s="145"/>
      <c r="AJ99" s="145"/>
      <c r="AK99" s="145"/>
      <c r="AL99" s="145"/>
      <c r="AM99" s="145"/>
      <c r="AN99" s="145"/>
      <c r="AO99" s="145"/>
      <c r="AP99" s="145"/>
      <c r="AQ99" s="145"/>
      <c r="AR99" s="145"/>
    </row>
    <row r="100" spans="2:44" ht="15.95" hidden="1" customHeight="1" x14ac:dyDescent="0.25">
      <c r="B100" s="845">
        <v>43</v>
      </c>
      <c r="C100" s="145"/>
      <c r="D100" s="145"/>
      <c r="E100" s="145"/>
      <c r="F100" s="145"/>
      <c r="G100" s="145"/>
      <c r="H100" s="145"/>
      <c r="I100" s="145"/>
      <c r="J100" s="145"/>
      <c r="K100" s="145"/>
      <c r="L100" s="145"/>
      <c r="M100" s="145"/>
      <c r="N100" s="145"/>
      <c r="O100" s="145"/>
      <c r="P100" s="145"/>
      <c r="Q100" s="145"/>
      <c r="R100" s="145"/>
      <c r="S100" s="145"/>
      <c r="T100" s="145"/>
      <c r="U100" s="145"/>
      <c r="V100" s="145"/>
      <c r="W100" s="145"/>
      <c r="X100" s="145"/>
      <c r="Y100" s="145"/>
      <c r="Z100" s="145"/>
      <c r="AA100" s="145"/>
      <c r="AB100" s="145"/>
      <c r="AC100" s="145"/>
      <c r="AD100" s="145"/>
      <c r="AE100" s="145"/>
      <c r="AF100" s="145"/>
      <c r="AG100" s="145"/>
      <c r="AH100" s="145"/>
      <c r="AI100" s="145"/>
      <c r="AJ100" s="145"/>
      <c r="AK100" s="145"/>
      <c r="AL100" s="145"/>
      <c r="AM100" s="145"/>
      <c r="AN100" s="145"/>
      <c r="AO100" s="145"/>
      <c r="AP100" s="145"/>
      <c r="AQ100" s="145"/>
      <c r="AR100" s="145"/>
    </row>
    <row r="101" spans="2:44" ht="15.95" hidden="1" customHeight="1" x14ac:dyDescent="0.25">
      <c r="B101" s="845"/>
      <c r="C101" s="145"/>
      <c r="D101" s="145"/>
      <c r="E101" s="145"/>
      <c r="F101" s="145"/>
      <c r="G101" s="145"/>
      <c r="H101" s="145"/>
      <c r="I101" s="145"/>
      <c r="J101" s="145"/>
      <c r="K101" s="145"/>
      <c r="L101" s="145"/>
      <c r="M101" s="145"/>
      <c r="N101" s="145"/>
      <c r="O101" s="145"/>
      <c r="P101" s="145"/>
      <c r="Q101" s="145"/>
      <c r="R101" s="145"/>
      <c r="S101" s="145"/>
      <c r="T101" s="145"/>
      <c r="U101" s="145"/>
      <c r="V101" s="145"/>
      <c r="W101" s="145"/>
      <c r="X101" s="145"/>
      <c r="Y101" s="145"/>
      <c r="Z101" s="145"/>
      <c r="AA101" s="145"/>
      <c r="AB101" s="145"/>
      <c r="AC101" s="145"/>
      <c r="AD101" s="145"/>
      <c r="AE101" s="145"/>
      <c r="AF101" s="145"/>
      <c r="AG101" s="145"/>
      <c r="AH101" s="145"/>
      <c r="AI101" s="145"/>
      <c r="AJ101" s="145"/>
      <c r="AK101" s="145"/>
      <c r="AL101" s="145"/>
      <c r="AM101" s="145"/>
      <c r="AN101" s="145"/>
      <c r="AO101" s="145"/>
      <c r="AP101" s="145"/>
      <c r="AQ101" s="145"/>
      <c r="AR101" s="145"/>
    </row>
    <row r="102" spans="2:44" ht="15.95" hidden="1" customHeight="1" x14ac:dyDescent="0.25">
      <c r="B102" s="845">
        <v>44</v>
      </c>
      <c r="C102" s="145"/>
      <c r="D102" s="145"/>
      <c r="E102" s="145"/>
      <c r="F102" s="145"/>
      <c r="G102" s="145"/>
      <c r="H102" s="145"/>
      <c r="I102" s="145"/>
      <c r="J102" s="145"/>
      <c r="K102" s="145"/>
      <c r="L102" s="145"/>
      <c r="M102" s="145"/>
      <c r="N102" s="145"/>
      <c r="O102" s="145"/>
      <c r="P102" s="145"/>
      <c r="Q102" s="145"/>
      <c r="R102" s="145"/>
      <c r="S102" s="145"/>
      <c r="T102" s="145"/>
      <c r="U102" s="145"/>
      <c r="V102" s="145"/>
      <c r="W102" s="145"/>
      <c r="X102" s="145"/>
      <c r="Y102" s="145"/>
      <c r="Z102" s="145"/>
      <c r="AA102" s="145"/>
      <c r="AB102" s="145"/>
      <c r="AC102" s="145"/>
      <c r="AD102" s="145"/>
      <c r="AE102" s="145"/>
      <c r="AF102" s="145"/>
      <c r="AG102" s="145"/>
      <c r="AH102" s="145"/>
      <c r="AI102" s="145"/>
      <c r="AJ102" s="145"/>
      <c r="AK102" s="145"/>
      <c r="AL102" s="145"/>
      <c r="AM102" s="145"/>
      <c r="AN102" s="145"/>
      <c r="AO102" s="145"/>
      <c r="AP102" s="145"/>
      <c r="AQ102" s="145"/>
      <c r="AR102" s="145"/>
    </row>
    <row r="103" spans="2:44" ht="15.95" hidden="1" customHeight="1" x14ac:dyDescent="0.25">
      <c r="B103" s="845"/>
      <c r="C103" s="145"/>
      <c r="D103" s="145"/>
      <c r="E103" s="145"/>
      <c r="F103" s="145"/>
      <c r="G103" s="145"/>
      <c r="H103" s="145"/>
      <c r="I103" s="145"/>
      <c r="J103" s="145"/>
      <c r="K103" s="145"/>
      <c r="L103" s="145"/>
      <c r="M103" s="145"/>
      <c r="N103" s="145"/>
      <c r="O103" s="145"/>
      <c r="P103" s="145"/>
      <c r="Q103" s="145"/>
      <c r="R103" s="145"/>
      <c r="S103" s="145"/>
      <c r="T103" s="145"/>
      <c r="U103" s="145"/>
      <c r="V103" s="145"/>
      <c r="W103" s="145"/>
      <c r="X103" s="145"/>
      <c r="Y103" s="145"/>
      <c r="Z103" s="145"/>
      <c r="AA103" s="145"/>
      <c r="AB103" s="145"/>
      <c r="AC103" s="145"/>
      <c r="AD103" s="145"/>
      <c r="AE103" s="145"/>
      <c r="AF103" s="145"/>
      <c r="AG103" s="145"/>
      <c r="AH103" s="145"/>
      <c r="AI103" s="145"/>
      <c r="AJ103" s="145"/>
      <c r="AK103" s="145"/>
      <c r="AL103" s="145"/>
      <c r="AM103" s="145"/>
      <c r="AN103" s="145"/>
      <c r="AO103" s="145"/>
      <c r="AP103" s="145"/>
      <c r="AQ103" s="145"/>
      <c r="AR103" s="145"/>
    </row>
    <row r="104" spans="2:44" ht="15.95" hidden="1" customHeight="1" x14ac:dyDescent="0.25">
      <c r="B104" s="845">
        <v>45</v>
      </c>
      <c r="C104" s="145"/>
      <c r="D104" s="145"/>
      <c r="E104" s="145"/>
      <c r="F104" s="145"/>
      <c r="G104" s="145"/>
      <c r="H104" s="145"/>
      <c r="I104" s="145"/>
      <c r="J104" s="145"/>
      <c r="K104" s="145"/>
      <c r="L104" s="145"/>
      <c r="M104" s="145"/>
      <c r="N104" s="145"/>
      <c r="O104" s="145"/>
      <c r="P104" s="145"/>
      <c r="Q104" s="145"/>
      <c r="R104" s="145"/>
      <c r="S104" s="145"/>
      <c r="T104" s="145"/>
      <c r="U104" s="145"/>
      <c r="V104" s="145"/>
      <c r="W104" s="145"/>
      <c r="X104" s="145"/>
      <c r="Y104" s="145"/>
      <c r="Z104" s="145"/>
      <c r="AA104" s="145"/>
      <c r="AB104" s="145"/>
      <c r="AC104" s="145"/>
      <c r="AD104" s="145"/>
      <c r="AE104" s="145"/>
      <c r="AF104" s="145"/>
      <c r="AG104" s="145"/>
      <c r="AH104" s="145"/>
      <c r="AI104" s="145"/>
      <c r="AJ104" s="145"/>
      <c r="AK104" s="145"/>
      <c r="AL104" s="145"/>
      <c r="AM104" s="145"/>
      <c r="AN104" s="145"/>
      <c r="AO104" s="145"/>
      <c r="AP104" s="145"/>
      <c r="AQ104" s="145"/>
      <c r="AR104" s="145"/>
    </row>
    <row r="105" spans="2:44" ht="15.95" hidden="1" customHeight="1" x14ac:dyDescent="0.25">
      <c r="B105" s="845"/>
      <c r="C105" s="145"/>
      <c r="D105" s="145"/>
      <c r="E105" s="145"/>
      <c r="F105" s="145"/>
      <c r="G105" s="145"/>
      <c r="H105" s="145"/>
      <c r="I105" s="145"/>
      <c r="J105" s="145"/>
      <c r="K105" s="145"/>
      <c r="L105" s="145"/>
      <c r="M105" s="145"/>
      <c r="N105" s="145"/>
      <c r="O105" s="145"/>
      <c r="P105" s="145"/>
      <c r="Q105" s="145"/>
      <c r="R105" s="145"/>
      <c r="S105" s="145"/>
      <c r="T105" s="145"/>
      <c r="U105" s="145"/>
      <c r="V105" s="145"/>
      <c r="W105" s="145"/>
      <c r="X105" s="145"/>
      <c r="Y105" s="145"/>
      <c r="Z105" s="145"/>
      <c r="AA105" s="145"/>
      <c r="AB105" s="145"/>
      <c r="AC105" s="145"/>
      <c r="AD105" s="145"/>
      <c r="AE105" s="145"/>
      <c r="AF105" s="145"/>
      <c r="AG105" s="145"/>
      <c r="AH105" s="145"/>
      <c r="AI105" s="145"/>
      <c r="AJ105" s="145"/>
      <c r="AK105" s="145"/>
      <c r="AL105" s="145"/>
      <c r="AM105" s="145"/>
      <c r="AN105" s="145"/>
      <c r="AO105" s="145"/>
      <c r="AP105" s="145"/>
      <c r="AQ105" s="145"/>
      <c r="AR105" s="145"/>
    </row>
    <row r="106" spans="2:44" ht="15.95" hidden="1" customHeight="1" x14ac:dyDescent="0.25">
      <c r="B106" s="845">
        <v>46</v>
      </c>
      <c r="C106" s="145"/>
      <c r="D106" s="145"/>
      <c r="E106" s="145"/>
      <c r="F106" s="145"/>
      <c r="G106" s="145"/>
      <c r="H106" s="145"/>
      <c r="I106" s="145"/>
      <c r="J106" s="145"/>
      <c r="K106" s="145"/>
      <c r="L106" s="145"/>
      <c r="M106" s="145"/>
      <c r="N106" s="145"/>
      <c r="O106" s="145"/>
      <c r="P106" s="145"/>
      <c r="Q106" s="145"/>
      <c r="R106" s="145"/>
      <c r="S106" s="145"/>
      <c r="T106" s="145"/>
      <c r="U106" s="145"/>
      <c r="V106" s="145"/>
      <c r="W106" s="145"/>
      <c r="X106" s="145"/>
      <c r="Y106" s="145"/>
      <c r="Z106" s="145"/>
      <c r="AA106" s="145"/>
      <c r="AB106" s="145"/>
      <c r="AC106" s="145"/>
      <c r="AD106" s="145"/>
      <c r="AE106" s="145"/>
      <c r="AF106" s="145"/>
      <c r="AG106" s="145"/>
      <c r="AH106" s="145"/>
      <c r="AI106" s="145"/>
      <c r="AJ106" s="145"/>
      <c r="AK106" s="145"/>
      <c r="AL106" s="145"/>
      <c r="AM106" s="145"/>
      <c r="AN106" s="145"/>
      <c r="AO106" s="145"/>
      <c r="AP106" s="145"/>
      <c r="AQ106" s="145"/>
      <c r="AR106" s="145"/>
    </row>
    <row r="107" spans="2:44" ht="15.95" hidden="1" customHeight="1" x14ac:dyDescent="0.25">
      <c r="B107" s="845"/>
      <c r="C107" s="145"/>
      <c r="D107" s="145"/>
      <c r="E107" s="145"/>
      <c r="F107" s="145"/>
      <c r="G107" s="145"/>
      <c r="H107" s="145"/>
      <c r="I107" s="145"/>
      <c r="J107" s="145"/>
      <c r="K107" s="145"/>
      <c r="L107" s="145"/>
      <c r="M107" s="145"/>
      <c r="N107" s="145"/>
      <c r="O107" s="145"/>
      <c r="P107" s="145"/>
      <c r="Q107" s="145"/>
      <c r="R107" s="145"/>
      <c r="S107" s="145"/>
      <c r="T107" s="145"/>
      <c r="U107" s="145"/>
      <c r="V107" s="145"/>
      <c r="W107" s="145"/>
      <c r="X107" s="145"/>
      <c r="Y107" s="145"/>
      <c r="Z107" s="145"/>
      <c r="AA107" s="145"/>
      <c r="AB107" s="145"/>
      <c r="AC107" s="145"/>
      <c r="AD107" s="145"/>
      <c r="AE107" s="145"/>
      <c r="AF107" s="145"/>
      <c r="AG107" s="145"/>
      <c r="AH107" s="145"/>
      <c r="AI107" s="145"/>
      <c r="AJ107" s="145"/>
      <c r="AK107" s="145"/>
      <c r="AL107" s="145"/>
      <c r="AM107" s="145"/>
      <c r="AN107" s="145"/>
      <c r="AO107" s="145"/>
      <c r="AP107" s="145"/>
      <c r="AQ107" s="145"/>
      <c r="AR107" s="145"/>
    </row>
    <row r="108" spans="2:44" ht="15.95" hidden="1" customHeight="1" x14ac:dyDescent="0.25">
      <c r="B108" s="845">
        <v>47</v>
      </c>
      <c r="C108" s="145"/>
      <c r="D108" s="145"/>
      <c r="E108" s="145"/>
      <c r="F108" s="145"/>
      <c r="G108" s="145"/>
      <c r="H108" s="145"/>
      <c r="I108" s="145"/>
      <c r="J108" s="145"/>
      <c r="K108" s="145"/>
      <c r="L108" s="145"/>
      <c r="M108" s="145"/>
      <c r="N108" s="145"/>
      <c r="O108" s="145"/>
      <c r="P108" s="145"/>
      <c r="Q108" s="145"/>
      <c r="R108" s="145"/>
      <c r="S108" s="145"/>
      <c r="T108" s="145"/>
      <c r="U108" s="145"/>
      <c r="V108" s="145"/>
      <c r="W108" s="145"/>
      <c r="X108" s="145"/>
      <c r="Y108" s="145"/>
      <c r="Z108" s="145"/>
      <c r="AA108" s="145"/>
      <c r="AB108" s="145"/>
      <c r="AC108" s="145"/>
      <c r="AD108" s="145"/>
      <c r="AE108" s="145"/>
      <c r="AF108" s="145"/>
      <c r="AG108" s="145"/>
      <c r="AH108" s="145"/>
      <c r="AI108" s="145"/>
      <c r="AJ108" s="145"/>
      <c r="AK108" s="145"/>
      <c r="AL108" s="145"/>
      <c r="AM108" s="145"/>
      <c r="AN108" s="145"/>
      <c r="AO108" s="145"/>
      <c r="AP108" s="145"/>
      <c r="AQ108" s="145"/>
      <c r="AR108" s="145"/>
    </row>
    <row r="109" spans="2:44" ht="15.95" hidden="1" customHeight="1" x14ac:dyDescent="0.25">
      <c r="B109" s="845"/>
      <c r="C109" s="145"/>
      <c r="D109" s="145"/>
      <c r="E109" s="145"/>
      <c r="F109" s="145"/>
      <c r="G109" s="145"/>
      <c r="H109" s="145"/>
      <c r="I109" s="145"/>
      <c r="J109" s="145"/>
      <c r="K109" s="145"/>
      <c r="L109" s="145"/>
      <c r="M109" s="145"/>
      <c r="N109" s="145"/>
      <c r="O109" s="145"/>
      <c r="P109" s="145"/>
      <c r="Q109" s="145"/>
      <c r="R109" s="145"/>
      <c r="S109" s="145"/>
      <c r="T109" s="145"/>
      <c r="U109" s="145"/>
      <c r="V109" s="145"/>
      <c r="W109" s="145"/>
      <c r="X109" s="145"/>
      <c r="Y109" s="145"/>
      <c r="Z109" s="145"/>
      <c r="AA109" s="145"/>
      <c r="AB109" s="145"/>
      <c r="AC109" s="145"/>
      <c r="AD109" s="145"/>
      <c r="AE109" s="145"/>
      <c r="AF109" s="145"/>
      <c r="AG109" s="145"/>
      <c r="AH109" s="145"/>
      <c r="AI109" s="145"/>
      <c r="AJ109" s="145"/>
      <c r="AK109" s="145"/>
      <c r="AL109" s="145"/>
      <c r="AM109" s="145"/>
      <c r="AN109" s="145"/>
      <c r="AO109" s="145"/>
      <c r="AP109" s="145"/>
      <c r="AQ109" s="145"/>
      <c r="AR109" s="145"/>
    </row>
    <row r="110" spans="2:44" ht="15.95" hidden="1" customHeight="1" x14ac:dyDescent="0.25">
      <c r="B110" s="845">
        <v>48</v>
      </c>
      <c r="C110" s="145"/>
      <c r="D110" s="145"/>
      <c r="E110" s="145"/>
      <c r="F110" s="145"/>
      <c r="G110" s="145"/>
      <c r="H110" s="145"/>
      <c r="I110" s="145"/>
      <c r="J110" s="145"/>
      <c r="K110" s="145"/>
      <c r="L110" s="145"/>
      <c r="M110" s="145"/>
      <c r="N110" s="145"/>
      <c r="O110" s="145"/>
      <c r="P110" s="145"/>
      <c r="Q110" s="145"/>
      <c r="R110" s="145"/>
      <c r="S110" s="145"/>
      <c r="T110" s="145"/>
      <c r="U110" s="145"/>
      <c r="V110" s="145"/>
      <c r="W110" s="145"/>
      <c r="X110" s="145"/>
      <c r="Y110" s="145"/>
      <c r="Z110" s="145"/>
      <c r="AA110" s="145"/>
      <c r="AB110" s="145"/>
      <c r="AC110" s="145"/>
      <c r="AD110" s="145"/>
      <c r="AE110" s="145"/>
      <c r="AF110" s="145"/>
      <c r="AG110" s="145"/>
      <c r="AH110" s="145"/>
      <c r="AI110" s="145"/>
      <c r="AJ110" s="145"/>
      <c r="AK110" s="145"/>
      <c r="AL110" s="145"/>
      <c r="AM110" s="145"/>
      <c r="AN110" s="145"/>
      <c r="AO110" s="145"/>
      <c r="AP110" s="145"/>
      <c r="AQ110" s="145"/>
      <c r="AR110" s="145"/>
    </row>
    <row r="111" spans="2:44" ht="15.95" hidden="1" customHeight="1" x14ac:dyDescent="0.25">
      <c r="B111" s="845"/>
      <c r="C111" s="145"/>
      <c r="D111" s="145"/>
      <c r="E111" s="145"/>
      <c r="F111" s="145"/>
      <c r="G111" s="145"/>
      <c r="H111" s="145"/>
      <c r="I111" s="145"/>
      <c r="J111" s="145"/>
      <c r="K111" s="145"/>
      <c r="L111" s="145"/>
      <c r="M111" s="145"/>
      <c r="N111" s="145"/>
      <c r="O111" s="145"/>
      <c r="P111" s="145"/>
      <c r="Q111" s="145"/>
      <c r="R111" s="145"/>
      <c r="S111" s="145"/>
      <c r="T111" s="145"/>
      <c r="U111" s="145"/>
      <c r="V111" s="145"/>
      <c r="W111" s="145"/>
      <c r="X111" s="145"/>
      <c r="Y111" s="145"/>
      <c r="Z111" s="145"/>
      <c r="AA111" s="145"/>
      <c r="AB111" s="145"/>
      <c r="AC111" s="145"/>
      <c r="AD111" s="145"/>
      <c r="AE111" s="145"/>
      <c r="AF111" s="145"/>
      <c r="AG111" s="145"/>
      <c r="AH111" s="145"/>
      <c r="AI111" s="145"/>
      <c r="AJ111" s="145"/>
      <c r="AK111" s="145"/>
      <c r="AL111" s="145"/>
      <c r="AM111" s="145"/>
      <c r="AN111" s="145"/>
      <c r="AO111" s="145"/>
      <c r="AP111" s="145"/>
      <c r="AQ111" s="145"/>
      <c r="AR111" s="145"/>
    </row>
    <row r="112" spans="2:44" ht="15.95" hidden="1" customHeight="1" x14ac:dyDescent="0.25">
      <c r="B112" s="845">
        <v>49</v>
      </c>
      <c r="C112" s="145"/>
      <c r="D112" s="145"/>
      <c r="E112" s="145"/>
      <c r="F112" s="145"/>
      <c r="G112" s="145"/>
      <c r="H112" s="145"/>
      <c r="I112" s="145"/>
      <c r="J112" s="145"/>
      <c r="K112" s="145"/>
      <c r="L112" s="145"/>
      <c r="M112" s="145"/>
      <c r="N112" s="145"/>
      <c r="O112" s="145"/>
      <c r="P112" s="145"/>
      <c r="Q112" s="145"/>
      <c r="R112" s="145"/>
      <c r="S112" s="145"/>
      <c r="T112" s="145"/>
      <c r="U112" s="145"/>
      <c r="V112" s="145"/>
      <c r="W112" s="145"/>
      <c r="X112" s="145"/>
      <c r="Y112" s="145"/>
      <c r="Z112" s="145"/>
      <c r="AA112" s="145"/>
      <c r="AB112" s="145"/>
      <c r="AC112" s="145"/>
      <c r="AD112" s="145"/>
      <c r="AE112" s="145"/>
      <c r="AF112" s="145"/>
      <c r="AG112" s="145"/>
      <c r="AH112" s="145"/>
      <c r="AI112" s="145"/>
      <c r="AJ112" s="145"/>
      <c r="AK112" s="145"/>
      <c r="AL112" s="145"/>
      <c r="AM112" s="145"/>
      <c r="AN112" s="145"/>
      <c r="AO112" s="145"/>
      <c r="AP112" s="145"/>
      <c r="AQ112" s="145"/>
      <c r="AR112" s="145"/>
    </row>
    <row r="113" spans="2:44" ht="15.95" hidden="1" customHeight="1" x14ac:dyDescent="0.25">
      <c r="B113" s="845"/>
      <c r="C113" s="145"/>
      <c r="D113" s="145"/>
      <c r="E113" s="145"/>
      <c r="F113" s="145"/>
      <c r="G113" s="145"/>
      <c r="H113" s="145"/>
      <c r="I113" s="145"/>
      <c r="J113" s="145"/>
      <c r="K113" s="145"/>
      <c r="L113" s="145"/>
      <c r="M113" s="145"/>
      <c r="N113" s="145"/>
      <c r="O113" s="145"/>
      <c r="P113" s="145"/>
      <c r="Q113" s="145"/>
      <c r="R113" s="145"/>
      <c r="S113" s="145"/>
      <c r="T113" s="145"/>
      <c r="U113" s="145"/>
      <c r="V113" s="145"/>
      <c r="W113" s="145"/>
      <c r="X113" s="145"/>
      <c r="Y113" s="145"/>
      <c r="Z113" s="145"/>
      <c r="AA113" s="145"/>
      <c r="AB113" s="145"/>
      <c r="AC113" s="145"/>
      <c r="AD113" s="145"/>
      <c r="AE113" s="145"/>
      <c r="AF113" s="145"/>
      <c r="AG113" s="145"/>
      <c r="AH113" s="145"/>
      <c r="AI113" s="145"/>
      <c r="AJ113" s="145"/>
      <c r="AK113" s="145"/>
      <c r="AL113" s="145"/>
      <c r="AM113" s="145"/>
      <c r="AN113" s="145"/>
      <c r="AO113" s="145"/>
      <c r="AP113" s="145"/>
      <c r="AQ113" s="145"/>
      <c r="AR113" s="145"/>
    </row>
    <row r="114" spans="2:44" ht="15.95" hidden="1" customHeight="1" x14ac:dyDescent="0.25">
      <c r="B114" s="845">
        <v>50</v>
      </c>
      <c r="C114" s="145"/>
      <c r="D114" s="145"/>
      <c r="E114" s="145"/>
      <c r="F114" s="145"/>
      <c r="G114" s="145"/>
      <c r="H114" s="145"/>
      <c r="I114" s="145"/>
      <c r="J114" s="145"/>
      <c r="K114" s="145"/>
      <c r="L114" s="145"/>
      <c r="M114" s="145"/>
      <c r="N114" s="145"/>
      <c r="O114" s="145"/>
      <c r="P114" s="145"/>
      <c r="Q114" s="145"/>
      <c r="R114" s="145"/>
      <c r="S114" s="145"/>
      <c r="T114" s="145"/>
      <c r="U114" s="145"/>
      <c r="V114" s="145"/>
      <c r="W114" s="145"/>
      <c r="X114" s="145"/>
      <c r="Y114" s="145"/>
      <c r="Z114" s="145"/>
      <c r="AA114" s="145"/>
      <c r="AB114" s="145"/>
      <c r="AC114" s="145"/>
      <c r="AD114" s="145"/>
      <c r="AE114" s="145"/>
      <c r="AF114" s="145"/>
      <c r="AG114" s="145"/>
      <c r="AH114" s="145"/>
      <c r="AI114" s="145"/>
      <c r="AJ114" s="145"/>
      <c r="AK114" s="145"/>
      <c r="AL114" s="145"/>
      <c r="AM114" s="145"/>
      <c r="AN114" s="145"/>
      <c r="AO114" s="145"/>
      <c r="AP114" s="145"/>
      <c r="AQ114" s="145"/>
      <c r="AR114" s="145"/>
    </row>
    <row r="115" spans="2:44" ht="15.95" hidden="1" customHeight="1" x14ac:dyDescent="0.25">
      <c r="B115" s="845"/>
      <c r="C115" s="145"/>
      <c r="D115" s="145"/>
      <c r="E115" s="145"/>
      <c r="F115" s="145"/>
      <c r="G115" s="145"/>
      <c r="H115" s="145"/>
      <c r="I115" s="145"/>
      <c r="J115" s="145"/>
      <c r="K115" s="145"/>
      <c r="L115" s="145"/>
      <c r="M115" s="145"/>
      <c r="N115" s="145"/>
      <c r="O115" s="145"/>
      <c r="P115" s="145"/>
      <c r="Q115" s="145"/>
      <c r="R115" s="145"/>
      <c r="S115" s="145"/>
      <c r="T115" s="145"/>
      <c r="U115" s="145"/>
      <c r="V115" s="145"/>
      <c r="W115" s="145"/>
      <c r="X115" s="145"/>
      <c r="Y115" s="145"/>
      <c r="Z115" s="145"/>
      <c r="AA115" s="145"/>
      <c r="AB115" s="145"/>
      <c r="AC115" s="145"/>
      <c r="AD115" s="145"/>
      <c r="AE115" s="145"/>
      <c r="AF115" s="145"/>
      <c r="AG115" s="145"/>
      <c r="AH115" s="145"/>
      <c r="AI115" s="145"/>
      <c r="AJ115" s="145"/>
      <c r="AK115" s="145"/>
      <c r="AL115" s="145"/>
      <c r="AM115" s="145"/>
      <c r="AN115" s="145"/>
      <c r="AO115" s="145"/>
      <c r="AP115" s="145"/>
      <c r="AQ115" s="145"/>
      <c r="AR115" s="145"/>
    </row>
    <row r="116" spans="2:44" ht="15.95" hidden="1" customHeight="1" x14ac:dyDescent="0.25">
      <c r="B116" s="845">
        <v>51</v>
      </c>
      <c r="C116" s="145"/>
      <c r="D116" s="145"/>
      <c r="E116" s="145"/>
      <c r="F116" s="145"/>
      <c r="G116" s="145"/>
      <c r="H116" s="145"/>
      <c r="I116" s="145"/>
      <c r="J116" s="145"/>
      <c r="K116" s="145"/>
      <c r="L116" s="145"/>
      <c r="M116" s="145"/>
      <c r="N116" s="145"/>
      <c r="O116" s="145"/>
      <c r="P116" s="145"/>
      <c r="Q116" s="145"/>
      <c r="R116" s="145"/>
      <c r="S116" s="145"/>
      <c r="T116" s="145"/>
      <c r="U116" s="145"/>
      <c r="V116" s="145"/>
      <c r="W116" s="145"/>
      <c r="X116" s="145"/>
      <c r="Y116" s="145"/>
      <c r="Z116" s="145"/>
      <c r="AA116" s="145"/>
      <c r="AB116" s="145"/>
      <c r="AC116" s="145"/>
      <c r="AD116" s="145"/>
      <c r="AE116" s="145"/>
      <c r="AF116" s="145"/>
      <c r="AG116" s="145"/>
      <c r="AH116" s="145"/>
      <c r="AI116" s="145"/>
      <c r="AJ116" s="145"/>
      <c r="AK116" s="145"/>
      <c r="AL116" s="145"/>
      <c r="AM116" s="145"/>
      <c r="AN116" s="145"/>
      <c r="AO116" s="145"/>
      <c r="AP116" s="145"/>
      <c r="AQ116" s="145"/>
      <c r="AR116" s="145"/>
    </row>
    <row r="117" spans="2:44" ht="15.95" hidden="1" customHeight="1" x14ac:dyDescent="0.25">
      <c r="B117" s="845"/>
      <c r="C117" s="145"/>
      <c r="D117" s="145"/>
      <c r="E117" s="145"/>
      <c r="F117" s="145"/>
      <c r="G117" s="145"/>
      <c r="H117" s="145"/>
      <c r="I117" s="145"/>
      <c r="J117" s="145"/>
      <c r="K117" s="145"/>
      <c r="L117" s="145"/>
      <c r="M117" s="145"/>
      <c r="N117" s="145"/>
      <c r="O117" s="145"/>
      <c r="P117" s="145"/>
      <c r="Q117" s="145"/>
      <c r="R117" s="145"/>
      <c r="S117" s="145"/>
      <c r="T117" s="145"/>
      <c r="U117" s="145"/>
      <c r="V117" s="145"/>
      <c r="W117" s="145"/>
      <c r="X117" s="145"/>
      <c r="Y117" s="145"/>
      <c r="Z117" s="145"/>
      <c r="AA117" s="145"/>
      <c r="AB117" s="145"/>
      <c r="AC117" s="145"/>
      <c r="AD117" s="145"/>
      <c r="AE117" s="145"/>
      <c r="AF117" s="145"/>
      <c r="AG117" s="145"/>
      <c r="AH117" s="145"/>
      <c r="AI117" s="145"/>
      <c r="AJ117" s="145"/>
      <c r="AK117" s="145"/>
      <c r="AL117" s="145"/>
      <c r="AM117" s="145"/>
      <c r="AN117" s="145"/>
      <c r="AO117" s="145"/>
      <c r="AP117" s="145"/>
      <c r="AQ117" s="145"/>
      <c r="AR117" s="145"/>
    </row>
    <row r="118" spans="2:44" ht="15.95" hidden="1" customHeight="1" x14ac:dyDescent="0.25">
      <c r="B118" s="845">
        <v>52</v>
      </c>
      <c r="C118" s="145"/>
      <c r="D118" s="145"/>
      <c r="E118" s="145"/>
      <c r="F118" s="145"/>
      <c r="G118" s="145"/>
      <c r="H118" s="145"/>
      <c r="I118" s="145"/>
      <c r="J118" s="145"/>
      <c r="K118" s="145"/>
      <c r="L118" s="145"/>
      <c r="M118" s="145"/>
      <c r="N118" s="145"/>
      <c r="O118" s="145"/>
      <c r="P118" s="145"/>
      <c r="Q118" s="145"/>
      <c r="R118" s="145"/>
      <c r="S118" s="145"/>
      <c r="T118" s="145"/>
      <c r="U118" s="145"/>
      <c r="V118" s="145"/>
      <c r="W118" s="145"/>
      <c r="X118" s="145"/>
      <c r="Y118" s="145"/>
      <c r="Z118" s="145"/>
      <c r="AA118" s="145"/>
      <c r="AB118" s="145"/>
      <c r="AC118" s="145"/>
      <c r="AD118" s="145"/>
      <c r="AE118" s="145"/>
      <c r="AF118" s="145"/>
      <c r="AG118" s="145"/>
      <c r="AH118" s="145"/>
      <c r="AI118" s="145"/>
      <c r="AJ118" s="145"/>
      <c r="AK118" s="145"/>
      <c r="AL118" s="145"/>
      <c r="AM118" s="145"/>
      <c r="AN118" s="145"/>
      <c r="AO118" s="145"/>
      <c r="AP118" s="145"/>
      <c r="AQ118" s="145"/>
      <c r="AR118" s="145"/>
    </row>
    <row r="119" spans="2:44" ht="15.95" hidden="1" customHeight="1" x14ac:dyDescent="0.25">
      <c r="B119" s="845"/>
      <c r="C119" s="145"/>
      <c r="D119" s="145"/>
      <c r="E119" s="145"/>
      <c r="F119" s="145"/>
      <c r="G119" s="145"/>
      <c r="H119" s="145"/>
      <c r="I119" s="145"/>
      <c r="J119" s="145"/>
      <c r="K119" s="145"/>
      <c r="L119" s="145"/>
      <c r="M119" s="145"/>
      <c r="N119" s="145"/>
      <c r="O119" s="145"/>
      <c r="P119" s="145"/>
      <c r="Q119" s="145"/>
      <c r="R119" s="145"/>
      <c r="S119" s="145"/>
      <c r="T119" s="145"/>
      <c r="U119" s="145"/>
      <c r="V119" s="145"/>
      <c r="W119" s="145"/>
      <c r="X119" s="145"/>
      <c r="Y119" s="145"/>
      <c r="Z119" s="145"/>
      <c r="AA119" s="145"/>
      <c r="AB119" s="145"/>
      <c r="AC119" s="145"/>
      <c r="AD119" s="145"/>
      <c r="AE119" s="145"/>
      <c r="AF119" s="145"/>
      <c r="AG119" s="145"/>
      <c r="AH119" s="145"/>
      <c r="AI119" s="145"/>
      <c r="AJ119" s="145"/>
      <c r="AK119" s="145"/>
      <c r="AL119" s="145"/>
      <c r="AM119" s="145"/>
      <c r="AN119" s="145"/>
      <c r="AO119" s="145"/>
      <c r="AP119" s="145"/>
      <c r="AQ119" s="145"/>
      <c r="AR119" s="145"/>
    </row>
    <row r="120" spans="2:44" ht="15.95" hidden="1" customHeight="1" x14ac:dyDescent="0.25">
      <c r="B120" s="845">
        <v>53</v>
      </c>
      <c r="C120" s="145"/>
      <c r="D120" s="145"/>
      <c r="E120" s="145"/>
      <c r="F120" s="145"/>
      <c r="G120" s="145"/>
      <c r="H120" s="145"/>
      <c r="I120" s="145"/>
      <c r="J120" s="145"/>
      <c r="K120" s="145"/>
      <c r="L120" s="145"/>
      <c r="M120" s="145"/>
      <c r="N120" s="145"/>
      <c r="O120" s="145"/>
      <c r="P120" s="145"/>
      <c r="Q120" s="145"/>
      <c r="R120" s="145"/>
      <c r="S120" s="145"/>
      <c r="T120" s="145"/>
      <c r="U120" s="145"/>
      <c r="V120" s="145"/>
      <c r="W120" s="145"/>
      <c r="X120" s="145"/>
      <c r="Y120" s="145"/>
      <c r="Z120" s="145"/>
      <c r="AA120" s="145"/>
      <c r="AB120" s="145"/>
      <c r="AC120" s="145"/>
      <c r="AD120" s="145"/>
      <c r="AE120" s="145"/>
      <c r="AF120" s="145"/>
      <c r="AG120" s="145"/>
      <c r="AH120" s="145"/>
      <c r="AI120" s="145"/>
      <c r="AJ120" s="145"/>
      <c r="AK120" s="145"/>
      <c r="AL120" s="145"/>
      <c r="AM120" s="145"/>
      <c r="AN120" s="145"/>
      <c r="AO120" s="145"/>
      <c r="AP120" s="145"/>
      <c r="AQ120" s="145"/>
      <c r="AR120" s="145"/>
    </row>
    <row r="121" spans="2:44" ht="15.95" hidden="1" customHeight="1" x14ac:dyDescent="0.25">
      <c r="B121" s="845"/>
      <c r="C121" s="145"/>
      <c r="D121" s="145"/>
      <c r="E121" s="145"/>
      <c r="F121" s="145"/>
      <c r="G121" s="145"/>
      <c r="H121" s="145"/>
      <c r="I121" s="145"/>
      <c r="J121" s="145"/>
      <c r="K121" s="145"/>
      <c r="L121" s="145"/>
      <c r="M121" s="145"/>
      <c r="N121" s="145"/>
      <c r="O121" s="145"/>
      <c r="P121" s="145"/>
      <c r="Q121" s="145"/>
      <c r="R121" s="145"/>
      <c r="S121" s="145"/>
      <c r="T121" s="145"/>
      <c r="U121" s="145"/>
      <c r="V121" s="145"/>
      <c r="W121" s="145"/>
      <c r="X121" s="145"/>
      <c r="Y121" s="145"/>
      <c r="Z121" s="145"/>
      <c r="AA121" s="145"/>
      <c r="AB121" s="145"/>
      <c r="AC121" s="145"/>
      <c r="AD121" s="145"/>
      <c r="AE121" s="145"/>
      <c r="AF121" s="145"/>
      <c r="AG121" s="145"/>
      <c r="AH121" s="145"/>
      <c r="AI121" s="145"/>
      <c r="AJ121" s="145"/>
      <c r="AK121" s="145"/>
      <c r="AL121" s="145"/>
      <c r="AM121" s="145"/>
      <c r="AN121" s="145"/>
      <c r="AO121" s="145"/>
      <c r="AP121" s="145"/>
      <c r="AQ121" s="145"/>
      <c r="AR121" s="145"/>
    </row>
    <row r="122" spans="2:44" ht="15.95" hidden="1" customHeight="1" x14ac:dyDescent="0.25">
      <c r="B122" s="845">
        <v>54</v>
      </c>
      <c r="C122" s="145"/>
      <c r="D122" s="145"/>
      <c r="E122" s="145"/>
      <c r="F122" s="145"/>
      <c r="G122" s="145"/>
      <c r="H122" s="145"/>
      <c r="I122" s="145"/>
      <c r="J122" s="145"/>
      <c r="K122" s="145"/>
      <c r="L122" s="145"/>
      <c r="M122" s="145"/>
      <c r="N122" s="145"/>
      <c r="O122" s="145"/>
      <c r="P122" s="145"/>
      <c r="Q122" s="145"/>
      <c r="R122" s="145"/>
      <c r="S122" s="145"/>
      <c r="T122" s="145"/>
      <c r="U122" s="145"/>
      <c r="V122" s="145"/>
      <c r="W122" s="145"/>
      <c r="X122" s="145"/>
      <c r="Y122" s="145"/>
      <c r="Z122" s="145"/>
      <c r="AA122" s="145"/>
      <c r="AB122" s="145"/>
      <c r="AC122" s="145"/>
      <c r="AD122" s="145"/>
      <c r="AE122" s="145"/>
      <c r="AF122" s="145"/>
      <c r="AG122" s="145"/>
      <c r="AH122" s="145"/>
      <c r="AI122" s="145"/>
      <c r="AJ122" s="145"/>
      <c r="AK122" s="145"/>
      <c r="AL122" s="145"/>
      <c r="AM122" s="145"/>
      <c r="AN122" s="145"/>
      <c r="AO122" s="145"/>
      <c r="AP122" s="145"/>
      <c r="AQ122" s="145"/>
      <c r="AR122" s="145"/>
    </row>
    <row r="123" spans="2:44" ht="15.95" hidden="1" customHeight="1" x14ac:dyDescent="0.25">
      <c r="B123" s="845"/>
      <c r="C123" s="156"/>
      <c r="D123" s="156"/>
      <c r="E123" s="156"/>
      <c r="F123" s="156"/>
      <c r="G123" s="156"/>
      <c r="H123" s="156"/>
      <c r="I123" s="156"/>
      <c r="J123" s="156"/>
      <c r="K123" s="156"/>
      <c r="L123" s="156"/>
      <c r="M123" s="156"/>
      <c r="N123" s="156"/>
      <c r="O123" s="156"/>
      <c r="P123" s="156"/>
      <c r="Q123" s="156"/>
      <c r="R123" s="156"/>
      <c r="S123" s="156"/>
      <c r="T123" s="156"/>
      <c r="U123" s="156"/>
      <c r="V123" s="156"/>
      <c r="W123" s="156"/>
      <c r="X123" s="156"/>
      <c r="Y123" s="156"/>
      <c r="Z123" s="156"/>
      <c r="AA123" s="156"/>
      <c r="AB123" s="156"/>
      <c r="AC123" s="156"/>
      <c r="AD123" s="156"/>
      <c r="AE123" s="156"/>
      <c r="AF123" s="156"/>
      <c r="AG123" s="156"/>
      <c r="AH123" s="156"/>
      <c r="AI123" s="156"/>
      <c r="AJ123" s="156"/>
      <c r="AK123" s="156"/>
      <c r="AL123" s="156"/>
      <c r="AM123" s="156"/>
      <c r="AN123" s="156"/>
      <c r="AO123" s="156"/>
      <c r="AP123" s="156"/>
      <c r="AQ123" s="156"/>
      <c r="AR123" s="145"/>
    </row>
    <row r="124" spans="2:44" ht="15.95" hidden="1" customHeight="1" x14ac:dyDescent="0.25">
      <c r="B124" s="845">
        <v>55</v>
      </c>
      <c r="C124" s="156"/>
      <c r="D124" s="156"/>
      <c r="E124" s="156"/>
      <c r="F124" s="156"/>
      <c r="G124" s="156"/>
      <c r="H124" s="156"/>
      <c r="I124" s="156"/>
      <c r="J124" s="156"/>
      <c r="K124" s="156"/>
      <c r="L124" s="156"/>
      <c r="M124" s="156"/>
      <c r="N124" s="156"/>
      <c r="O124" s="156"/>
      <c r="P124" s="156"/>
      <c r="Q124" s="156"/>
      <c r="R124" s="156"/>
      <c r="S124" s="156"/>
      <c r="T124" s="156"/>
      <c r="U124" s="156"/>
      <c r="V124" s="156"/>
      <c r="W124" s="156"/>
      <c r="X124" s="156"/>
      <c r="Y124" s="156"/>
      <c r="Z124" s="156"/>
      <c r="AA124" s="156"/>
      <c r="AB124" s="156"/>
      <c r="AC124" s="156"/>
      <c r="AD124" s="156"/>
      <c r="AE124" s="156"/>
      <c r="AF124" s="156"/>
      <c r="AG124" s="156"/>
      <c r="AH124" s="156"/>
      <c r="AI124" s="156"/>
      <c r="AJ124" s="156"/>
      <c r="AK124" s="156"/>
      <c r="AL124" s="156"/>
      <c r="AM124" s="156"/>
      <c r="AN124" s="156"/>
      <c r="AO124" s="156"/>
      <c r="AP124" s="156"/>
      <c r="AQ124" s="156"/>
      <c r="AR124" s="145"/>
    </row>
    <row r="125" spans="2:44" ht="15.95" hidden="1" customHeight="1" x14ac:dyDescent="0.25">
      <c r="B125" s="845"/>
      <c r="C125" s="156"/>
      <c r="D125" s="156"/>
      <c r="E125" s="156"/>
      <c r="F125" s="156"/>
      <c r="G125" s="156"/>
      <c r="H125" s="156"/>
      <c r="I125" s="156"/>
      <c r="J125" s="156"/>
      <c r="K125" s="156"/>
      <c r="L125" s="156"/>
      <c r="M125" s="156"/>
      <c r="N125" s="156"/>
      <c r="O125" s="156"/>
      <c r="P125" s="156"/>
      <c r="Q125" s="156"/>
      <c r="R125" s="156"/>
      <c r="S125" s="156"/>
      <c r="T125" s="156"/>
      <c r="U125" s="156"/>
      <c r="V125" s="156"/>
      <c r="W125" s="156"/>
      <c r="X125" s="156"/>
      <c r="Y125" s="156"/>
      <c r="Z125" s="156"/>
      <c r="AA125" s="156"/>
      <c r="AB125" s="156"/>
      <c r="AC125" s="156"/>
      <c r="AD125" s="156"/>
      <c r="AE125" s="156"/>
      <c r="AF125" s="156"/>
      <c r="AG125" s="156"/>
      <c r="AH125" s="156"/>
      <c r="AI125" s="156"/>
      <c r="AJ125" s="156"/>
      <c r="AK125" s="156"/>
      <c r="AL125" s="156"/>
      <c r="AM125" s="156"/>
      <c r="AN125" s="156"/>
      <c r="AO125" s="156"/>
      <c r="AP125" s="156"/>
      <c r="AQ125" s="156"/>
      <c r="AR125" s="145"/>
    </row>
    <row r="126" spans="2:44" ht="15.95" hidden="1" customHeight="1" x14ac:dyDescent="0.25">
      <c r="B126" s="845">
        <v>56</v>
      </c>
      <c r="C126" s="156"/>
      <c r="D126" s="156"/>
      <c r="E126" s="156"/>
      <c r="F126" s="156"/>
      <c r="G126" s="156"/>
      <c r="H126" s="156"/>
      <c r="I126" s="156"/>
      <c r="J126" s="156"/>
      <c r="K126" s="156"/>
      <c r="L126" s="156"/>
      <c r="M126" s="156"/>
      <c r="N126" s="156"/>
      <c r="O126" s="156"/>
      <c r="P126" s="156"/>
      <c r="Q126" s="156"/>
      <c r="R126" s="156"/>
      <c r="S126" s="156"/>
      <c r="T126" s="156"/>
      <c r="U126" s="156"/>
      <c r="V126" s="156"/>
      <c r="W126" s="156"/>
      <c r="X126" s="156"/>
      <c r="Y126" s="156"/>
      <c r="Z126" s="156"/>
      <c r="AA126" s="156"/>
      <c r="AB126" s="156"/>
      <c r="AC126" s="156"/>
      <c r="AD126" s="156"/>
      <c r="AE126" s="156"/>
      <c r="AF126" s="156"/>
      <c r="AG126" s="156"/>
      <c r="AH126" s="156"/>
      <c r="AI126" s="156"/>
      <c r="AJ126" s="156"/>
      <c r="AK126" s="156"/>
      <c r="AL126" s="156"/>
      <c r="AM126" s="156"/>
      <c r="AN126" s="156"/>
      <c r="AO126" s="156"/>
      <c r="AP126" s="156"/>
      <c r="AQ126" s="156"/>
      <c r="AR126" s="145"/>
    </row>
    <row r="127" spans="2:44" ht="15.95" hidden="1" customHeight="1" x14ac:dyDescent="0.25">
      <c r="B127" s="845"/>
      <c r="C127" s="156"/>
      <c r="D127" s="156"/>
      <c r="E127" s="156"/>
      <c r="F127" s="156"/>
      <c r="G127" s="156"/>
      <c r="H127" s="156"/>
      <c r="I127" s="156"/>
      <c r="J127" s="156"/>
      <c r="K127" s="156"/>
      <c r="L127" s="156"/>
      <c r="M127" s="156"/>
      <c r="N127" s="156"/>
      <c r="O127" s="156"/>
      <c r="P127" s="156"/>
      <c r="Q127" s="156"/>
      <c r="R127" s="156"/>
      <c r="S127" s="156"/>
      <c r="T127" s="156"/>
      <c r="U127" s="156"/>
      <c r="V127" s="156"/>
      <c r="W127" s="156"/>
      <c r="X127" s="156"/>
      <c r="Y127" s="156"/>
      <c r="Z127" s="156"/>
      <c r="AA127" s="156"/>
      <c r="AB127" s="156"/>
      <c r="AC127" s="156"/>
      <c r="AD127" s="156"/>
      <c r="AE127" s="156"/>
      <c r="AF127" s="156"/>
      <c r="AG127" s="156"/>
      <c r="AH127" s="156"/>
      <c r="AI127" s="156"/>
      <c r="AJ127" s="156"/>
      <c r="AK127" s="156"/>
      <c r="AL127" s="156"/>
      <c r="AM127" s="156"/>
      <c r="AN127" s="156"/>
      <c r="AO127" s="156"/>
      <c r="AP127" s="156"/>
      <c r="AQ127" s="156"/>
      <c r="AR127" s="145"/>
    </row>
    <row r="128" spans="2:44" ht="15.95" hidden="1" customHeight="1" x14ac:dyDescent="0.25">
      <c r="B128" s="845">
        <v>57</v>
      </c>
      <c r="C128" s="156"/>
      <c r="D128" s="156"/>
      <c r="E128" s="156"/>
      <c r="F128" s="156"/>
      <c r="G128" s="156"/>
      <c r="H128" s="156"/>
      <c r="I128" s="156"/>
      <c r="J128" s="156"/>
      <c r="K128" s="156"/>
      <c r="L128" s="156"/>
      <c r="M128" s="156"/>
      <c r="N128" s="156"/>
      <c r="O128" s="156"/>
      <c r="P128" s="156"/>
      <c r="Q128" s="156"/>
      <c r="R128" s="156"/>
      <c r="S128" s="156"/>
      <c r="T128" s="156"/>
      <c r="U128" s="156"/>
      <c r="V128" s="156"/>
      <c r="W128" s="156"/>
      <c r="X128" s="156"/>
      <c r="Y128" s="156"/>
      <c r="Z128" s="156"/>
      <c r="AA128" s="156"/>
      <c r="AB128" s="156"/>
      <c r="AC128" s="156"/>
      <c r="AD128" s="156"/>
      <c r="AE128" s="156"/>
      <c r="AF128" s="156"/>
      <c r="AG128" s="156"/>
      <c r="AH128" s="156"/>
      <c r="AI128" s="156"/>
      <c r="AJ128" s="156"/>
      <c r="AK128" s="156"/>
      <c r="AL128" s="156"/>
      <c r="AM128" s="156"/>
      <c r="AN128" s="156"/>
      <c r="AO128" s="156"/>
      <c r="AP128" s="156"/>
      <c r="AQ128" s="156"/>
      <c r="AR128" s="145"/>
    </row>
    <row r="129" spans="2:44" ht="15.95" hidden="1" customHeight="1" x14ac:dyDescent="0.25">
      <c r="B129" s="845"/>
      <c r="C129" s="156"/>
      <c r="D129" s="156"/>
      <c r="E129" s="156"/>
      <c r="F129" s="156"/>
      <c r="G129" s="156"/>
      <c r="H129" s="156"/>
      <c r="I129" s="156"/>
      <c r="J129" s="156"/>
      <c r="K129" s="156"/>
      <c r="L129" s="156"/>
      <c r="M129" s="156"/>
      <c r="N129" s="156"/>
      <c r="O129" s="156"/>
      <c r="P129" s="156"/>
      <c r="Q129" s="156"/>
      <c r="R129" s="156"/>
      <c r="S129" s="156"/>
      <c r="T129" s="156"/>
      <c r="U129" s="156"/>
      <c r="V129" s="156"/>
      <c r="W129" s="156"/>
      <c r="X129" s="156"/>
      <c r="Y129" s="156"/>
      <c r="Z129" s="156"/>
      <c r="AA129" s="156"/>
      <c r="AB129" s="156"/>
      <c r="AC129" s="156"/>
      <c r="AD129" s="156"/>
      <c r="AE129" s="156"/>
      <c r="AF129" s="156"/>
      <c r="AG129" s="156"/>
      <c r="AH129" s="156"/>
      <c r="AI129" s="156"/>
      <c r="AJ129" s="156"/>
      <c r="AK129" s="156"/>
      <c r="AL129" s="156"/>
      <c r="AM129" s="156"/>
      <c r="AN129" s="156"/>
      <c r="AO129" s="156"/>
      <c r="AP129" s="156"/>
      <c r="AQ129" s="156"/>
      <c r="AR129" s="145"/>
    </row>
    <row r="130" spans="2:44" ht="15.95" hidden="1" customHeight="1" x14ac:dyDescent="0.25">
      <c r="B130" s="845">
        <v>58</v>
      </c>
      <c r="C130" s="156"/>
      <c r="D130" s="156"/>
      <c r="E130" s="156"/>
      <c r="F130" s="156"/>
      <c r="G130" s="156"/>
      <c r="H130" s="156"/>
      <c r="I130" s="156"/>
      <c r="J130" s="156"/>
      <c r="K130" s="156"/>
      <c r="L130" s="156"/>
      <c r="M130" s="156"/>
      <c r="N130" s="156"/>
      <c r="O130" s="156"/>
      <c r="P130" s="156"/>
      <c r="Q130" s="156"/>
      <c r="R130" s="156"/>
      <c r="S130" s="156"/>
      <c r="T130" s="156"/>
      <c r="U130" s="156"/>
      <c r="V130" s="156"/>
      <c r="W130" s="156"/>
      <c r="X130" s="156"/>
      <c r="Y130" s="156"/>
      <c r="Z130" s="156"/>
      <c r="AA130" s="156"/>
      <c r="AB130" s="156"/>
      <c r="AC130" s="156"/>
      <c r="AD130" s="156"/>
      <c r="AE130" s="156"/>
      <c r="AF130" s="156"/>
      <c r="AG130" s="156"/>
      <c r="AH130" s="156"/>
      <c r="AI130" s="156"/>
      <c r="AJ130" s="156"/>
      <c r="AK130" s="156"/>
      <c r="AL130" s="156"/>
      <c r="AM130" s="156"/>
      <c r="AN130" s="156"/>
      <c r="AO130" s="156"/>
      <c r="AP130" s="156"/>
      <c r="AQ130" s="156"/>
      <c r="AR130" s="145"/>
    </row>
    <row r="131" spans="2:44" ht="15.95" hidden="1" customHeight="1" x14ac:dyDescent="0.25">
      <c r="B131" s="845"/>
      <c r="C131" s="156"/>
      <c r="D131" s="156"/>
      <c r="E131" s="156"/>
      <c r="F131" s="156"/>
      <c r="G131" s="156"/>
      <c r="H131" s="156"/>
      <c r="I131" s="156"/>
      <c r="J131" s="156"/>
      <c r="K131" s="156"/>
      <c r="L131" s="156"/>
      <c r="M131" s="156"/>
      <c r="N131" s="156"/>
      <c r="O131" s="156"/>
      <c r="P131" s="156"/>
      <c r="Q131" s="156"/>
      <c r="R131" s="156"/>
      <c r="S131" s="156"/>
      <c r="T131" s="156"/>
      <c r="U131" s="156"/>
      <c r="V131" s="156"/>
      <c r="W131" s="156"/>
      <c r="X131" s="156"/>
      <c r="Y131" s="156"/>
      <c r="Z131" s="156"/>
      <c r="AA131" s="156"/>
      <c r="AB131" s="156"/>
      <c r="AC131" s="156"/>
      <c r="AD131" s="156"/>
      <c r="AE131" s="156"/>
      <c r="AF131" s="156"/>
      <c r="AG131" s="156"/>
      <c r="AH131" s="156"/>
      <c r="AI131" s="156"/>
      <c r="AJ131" s="156"/>
      <c r="AK131" s="156"/>
      <c r="AL131" s="156"/>
      <c r="AM131" s="156"/>
      <c r="AN131" s="156"/>
      <c r="AO131" s="156"/>
      <c r="AP131" s="156"/>
      <c r="AQ131" s="156"/>
      <c r="AR131" s="145"/>
    </row>
    <row r="132" spans="2:44" ht="15.95" hidden="1" customHeight="1" x14ac:dyDescent="0.25">
      <c r="B132" s="845">
        <v>59</v>
      </c>
      <c r="C132" s="156"/>
      <c r="D132" s="156"/>
      <c r="E132" s="156"/>
      <c r="F132" s="156"/>
      <c r="G132" s="156"/>
      <c r="H132" s="156"/>
      <c r="I132" s="156"/>
      <c r="J132" s="156"/>
      <c r="K132" s="156"/>
      <c r="L132" s="156"/>
      <c r="M132" s="156"/>
      <c r="N132" s="156"/>
      <c r="O132" s="156"/>
      <c r="P132" s="156"/>
      <c r="Q132" s="156"/>
      <c r="R132" s="156"/>
      <c r="S132" s="156"/>
      <c r="T132" s="156"/>
      <c r="U132" s="156"/>
      <c r="V132" s="156"/>
      <c r="W132" s="156"/>
      <c r="X132" s="156"/>
      <c r="Y132" s="156"/>
      <c r="Z132" s="156"/>
      <c r="AA132" s="156"/>
      <c r="AB132" s="156"/>
      <c r="AC132" s="156"/>
      <c r="AD132" s="156"/>
      <c r="AE132" s="156"/>
      <c r="AF132" s="156"/>
      <c r="AG132" s="156"/>
      <c r="AH132" s="156"/>
      <c r="AI132" s="156"/>
      <c r="AJ132" s="156"/>
      <c r="AK132" s="156"/>
      <c r="AL132" s="156"/>
      <c r="AM132" s="156"/>
      <c r="AN132" s="156"/>
      <c r="AO132" s="156"/>
      <c r="AP132" s="156"/>
      <c r="AQ132" s="156"/>
      <c r="AR132" s="145"/>
    </row>
    <row r="133" spans="2:44" ht="15.95" hidden="1" customHeight="1" x14ac:dyDescent="0.25">
      <c r="B133" s="845"/>
      <c r="C133" s="156"/>
      <c r="D133" s="156"/>
      <c r="E133" s="156"/>
      <c r="F133" s="156"/>
      <c r="G133" s="156"/>
      <c r="H133" s="156"/>
      <c r="I133" s="156"/>
      <c r="J133" s="156"/>
      <c r="K133" s="156"/>
      <c r="L133" s="156"/>
      <c r="M133" s="156"/>
      <c r="N133" s="156"/>
      <c r="O133" s="156"/>
      <c r="P133" s="156"/>
      <c r="Q133" s="156"/>
      <c r="R133" s="156"/>
      <c r="S133" s="156"/>
      <c r="T133" s="156"/>
      <c r="U133" s="156"/>
      <c r="V133" s="156"/>
      <c r="W133" s="156"/>
      <c r="X133" s="156"/>
      <c r="Y133" s="156"/>
      <c r="Z133" s="156"/>
      <c r="AA133" s="156"/>
      <c r="AB133" s="156"/>
      <c r="AC133" s="156"/>
      <c r="AD133" s="156"/>
      <c r="AE133" s="156"/>
      <c r="AF133" s="156"/>
      <c r="AG133" s="156"/>
      <c r="AH133" s="156"/>
      <c r="AI133" s="156"/>
      <c r="AJ133" s="156"/>
      <c r="AK133" s="156"/>
      <c r="AL133" s="156"/>
      <c r="AM133" s="156"/>
      <c r="AN133" s="156"/>
      <c r="AO133" s="156"/>
      <c r="AP133" s="156"/>
      <c r="AQ133" s="156"/>
      <c r="AR133" s="145"/>
    </row>
    <row r="134" spans="2:44" ht="15.95" hidden="1" customHeight="1" x14ac:dyDescent="0.25">
      <c r="B134" s="845">
        <v>60</v>
      </c>
      <c r="C134" s="156"/>
      <c r="D134" s="156"/>
      <c r="E134" s="156"/>
      <c r="F134" s="156"/>
      <c r="G134" s="156"/>
      <c r="H134" s="156"/>
      <c r="I134" s="156"/>
      <c r="J134" s="156"/>
      <c r="K134" s="156"/>
      <c r="L134" s="156"/>
      <c r="M134" s="156"/>
      <c r="N134" s="156"/>
      <c r="O134" s="156"/>
      <c r="P134" s="156"/>
      <c r="Q134" s="156"/>
      <c r="R134" s="156"/>
      <c r="S134" s="156"/>
      <c r="T134" s="156"/>
      <c r="U134" s="156"/>
      <c r="V134" s="156"/>
      <c r="W134" s="156"/>
      <c r="X134" s="156"/>
      <c r="Y134" s="156"/>
      <c r="Z134" s="156"/>
      <c r="AA134" s="156"/>
      <c r="AB134" s="156"/>
      <c r="AC134" s="156"/>
      <c r="AD134" s="156"/>
      <c r="AE134" s="156"/>
      <c r="AF134" s="156"/>
      <c r="AG134" s="156"/>
      <c r="AH134" s="156"/>
      <c r="AI134" s="156"/>
      <c r="AJ134" s="156"/>
      <c r="AK134" s="156"/>
      <c r="AL134" s="156"/>
      <c r="AM134" s="156"/>
      <c r="AN134" s="156"/>
      <c r="AO134" s="156"/>
      <c r="AP134" s="156"/>
      <c r="AQ134" s="156"/>
      <c r="AR134" s="145"/>
    </row>
    <row r="135" spans="2:44" ht="15.95" hidden="1" customHeight="1" x14ac:dyDescent="0.25">
      <c r="B135" s="845"/>
      <c r="C135" s="156"/>
      <c r="D135" s="156"/>
      <c r="E135" s="156"/>
      <c r="F135" s="156"/>
      <c r="G135" s="156"/>
      <c r="H135" s="156"/>
      <c r="I135" s="156"/>
      <c r="J135" s="156"/>
      <c r="K135" s="156"/>
      <c r="L135" s="156"/>
      <c r="M135" s="156"/>
      <c r="N135" s="156"/>
      <c r="O135" s="156"/>
      <c r="P135" s="156"/>
      <c r="Q135" s="156"/>
      <c r="R135" s="156"/>
      <c r="S135" s="156"/>
      <c r="T135" s="156"/>
      <c r="U135" s="156"/>
      <c r="V135" s="156"/>
      <c r="W135" s="156"/>
      <c r="X135" s="156"/>
      <c r="Y135" s="156"/>
      <c r="Z135" s="156"/>
      <c r="AA135" s="156"/>
      <c r="AB135" s="156"/>
      <c r="AC135" s="156"/>
      <c r="AD135" s="156"/>
      <c r="AE135" s="156"/>
      <c r="AF135" s="156"/>
      <c r="AG135" s="156"/>
      <c r="AH135" s="156"/>
      <c r="AI135" s="156"/>
      <c r="AJ135" s="156"/>
      <c r="AK135" s="156"/>
      <c r="AL135" s="156"/>
      <c r="AM135" s="156"/>
      <c r="AN135" s="156"/>
      <c r="AO135" s="156"/>
      <c r="AP135" s="156"/>
      <c r="AQ135" s="156"/>
      <c r="AR135" s="145"/>
    </row>
    <row r="136" spans="2:44" ht="15.95" hidden="1" customHeight="1" x14ac:dyDescent="0.25">
      <c r="B136" s="845">
        <v>61</v>
      </c>
      <c r="C136" s="156"/>
      <c r="D136" s="156"/>
      <c r="E136" s="156"/>
      <c r="F136" s="156"/>
      <c r="G136" s="156"/>
      <c r="H136" s="156"/>
      <c r="I136" s="156"/>
      <c r="J136" s="156"/>
      <c r="K136" s="156"/>
      <c r="L136" s="156"/>
      <c r="M136" s="156"/>
      <c r="N136" s="156"/>
      <c r="O136" s="156"/>
      <c r="P136" s="156"/>
      <c r="Q136" s="156"/>
      <c r="R136" s="156"/>
      <c r="S136" s="156"/>
      <c r="T136" s="156"/>
      <c r="U136" s="156"/>
      <c r="V136" s="156"/>
      <c r="W136" s="156"/>
      <c r="X136" s="156"/>
      <c r="Y136" s="156"/>
      <c r="Z136" s="156"/>
      <c r="AA136" s="156"/>
      <c r="AB136" s="156"/>
      <c r="AC136" s="156"/>
      <c r="AD136" s="156"/>
      <c r="AE136" s="156"/>
      <c r="AF136" s="156"/>
      <c r="AG136" s="156"/>
      <c r="AH136" s="156"/>
      <c r="AI136" s="156"/>
      <c r="AJ136" s="156"/>
      <c r="AK136" s="156"/>
      <c r="AL136" s="156"/>
      <c r="AM136" s="156"/>
      <c r="AN136" s="156"/>
      <c r="AO136" s="156"/>
      <c r="AP136" s="156"/>
      <c r="AQ136" s="156"/>
      <c r="AR136" s="145"/>
    </row>
    <row r="137" spans="2:44" ht="15.95" hidden="1" customHeight="1" x14ac:dyDescent="0.25">
      <c r="B137" s="845"/>
      <c r="C137" s="156"/>
      <c r="D137" s="156"/>
      <c r="E137" s="156"/>
      <c r="F137" s="156"/>
      <c r="G137" s="156"/>
      <c r="H137" s="156"/>
      <c r="I137" s="156"/>
      <c r="J137" s="156"/>
      <c r="K137" s="156"/>
      <c r="L137" s="156"/>
      <c r="M137" s="156"/>
      <c r="N137" s="156"/>
      <c r="O137" s="156"/>
      <c r="P137" s="156"/>
      <c r="Q137" s="156"/>
      <c r="R137" s="156"/>
      <c r="S137" s="156"/>
      <c r="T137" s="156"/>
      <c r="U137" s="156"/>
      <c r="V137" s="156"/>
      <c r="W137" s="156"/>
      <c r="X137" s="156"/>
      <c r="Y137" s="156"/>
      <c r="Z137" s="156"/>
      <c r="AA137" s="156"/>
      <c r="AB137" s="156"/>
      <c r="AC137" s="156"/>
      <c r="AD137" s="156"/>
      <c r="AE137" s="156"/>
      <c r="AF137" s="156"/>
      <c r="AG137" s="156"/>
      <c r="AH137" s="156"/>
      <c r="AI137" s="156"/>
      <c r="AJ137" s="156"/>
      <c r="AK137" s="156"/>
      <c r="AL137" s="156"/>
      <c r="AM137" s="156"/>
      <c r="AN137" s="156"/>
      <c r="AO137" s="156"/>
      <c r="AP137" s="156"/>
      <c r="AQ137" s="156"/>
      <c r="AR137" s="145"/>
    </row>
    <row r="138" spans="2:44" ht="15.95" hidden="1" customHeight="1" x14ac:dyDescent="0.25">
      <c r="B138" s="845">
        <v>62</v>
      </c>
      <c r="C138" s="156"/>
      <c r="D138" s="156"/>
      <c r="E138" s="156"/>
      <c r="F138" s="156"/>
      <c r="G138" s="156"/>
      <c r="H138" s="156"/>
      <c r="I138" s="156"/>
      <c r="J138" s="156"/>
      <c r="K138" s="156"/>
      <c r="L138" s="156"/>
      <c r="M138" s="156"/>
      <c r="N138" s="156"/>
      <c r="O138" s="156"/>
      <c r="P138" s="156"/>
      <c r="Q138" s="156"/>
      <c r="R138" s="156"/>
      <c r="S138" s="156"/>
      <c r="T138" s="156"/>
      <c r="U138" s="156"/>
      <c r="V138" s="156"/>
      <c r="W138" s="156"/>
      <c r="X138" s="156"/>
      <c r="Y138" s="156"/>
      <c r="Z138" s="156"/>
      <c r="AA138" s="156"/>
      <c r="AB138" s="156"/>
      <c r="AC138" s="156"/>
      <c r="AD138" s="156"/>
      <c r="AE138" s="156"/>
      <c r="AF138" s="156"/>
      <c r="AG138" s="156"/>
      <c r="AH138" s="156"/>
      <c r="AI138" s="156"/>
      <c r="AJ138" s="156"/>
      <c r="AK138" s="156"/>
      <c r="AL138" s="156"/>
      <c r="AM138" s="156"/>
      <c r="AN138" s="156"/>
      <c r="AO138" s="156"/>
      <c r="AP138" s="156"/>
      <c r="AQ138" s="156"/>
      <c r="AR138" s="145"/>
    </row>
    <row r="139" spans="2:44" ht="15.95" hidden="1" customHeight="1" x14ac:dyDescent="0.25">
      <c r="B139" s="845"/>
      <c r="C139" s="156"/>
      <c r="D139" s="156"/>
      <c r="E139" s="156"/>
      <c r="F139" s="156"/>
      <c r="G139" s="156"/>
      <c r="H139" s="156"/>
      <c r="I139" s="156"/>
      <c r="J139" s="156"/>
      <c r="K139" s="156"/>
      <c r="L139" s="156"/>
      <c r="M139" s="156"/>
      <c r="N139" s="156"/>
      <c r="O139" s="156"/>
      <c r="P139" s="156"/>
      <c r="Q139" s="156"/>
      <c r="R139" s="156"/>
      <c r="S139" s="156"/>
      <c r="T139" s="156"/>
      <c r="U139" s="156"/>
      <c r="V139" s="156"/>
      <c r="W139" s="156"/>
      <c r="X139" s="156"/>
      <c r="Y139" s="156"/>
      <c r="Z139" s="156"/>
      <c r="AA139" s="156"/>
      <c r="AB139" s="156"/>
      <c r="AC139" s="156"/>
      <c r="AD139" s="156"/>
      <c r="AE139" s="156"/>
      <c r="AF139" s="156"/>
      <c r="AG139" s="156"/>
      <c r="AH139" s="156"/>
      <c r="AI139" s="156"/>
      <c r="AJ139" s="156"/>
      <c r="AK139" s="156"/>
      <c r="AL139" s="156"/>
      <c r="AM139" s="156"/>
      <c r="AN139" s="156"/>
      <c r="AO139" s="156"/>
      <c r="AP139" s="156"/>
      <c r="AQ139" s="156"/>
      <c r="AR139" s="145"/>
    </row>
    <row r="140" spans="2:44" ht="15.95" hidden="1" customHeight="1" x14ac:dyDescent="0.25">
      <c r="B140" s="845">
        <v>63</v>
      </c>
      <c r="C140" s="156"/>
      <c r="D140" s="156"/>
      <c r="E140" s="156"/>
      <c r="F140" s="156"/>
      <c r="G140" s="156"/>
      <c r="H140" s="156"/>
      <c r="I140" s="156"/>
      <c r="J140" s="156"/>
      <c r="K140" s="156"/>
      <c r="L140" s="156"/>
      <c r="M140" s="156"/>
      <c r="N140" s="156"/>
      <c r="O140" s="156"/>
      <c r="P140" s="156"/>
      <c r="Q140" s="156"/>
      <c r="R140" s="156"/>
      <c r="S140" s="156"/>
      <c r="T140" s="156"/>
      <c r="U140" s="156"/>
      <c r="V140" s="156"/>
      <c r="W140" s="156"/>
      <c r="X140" s="156"/>
      <c r="Y140" s="156"/>
      <c r="Z140" s="156"/>
      <c r="AA140" s="156"/>
      <c r="AB140" s="156"/>
      <c r="AC140" s="156"/>
      <c r="AD140" s="156"/>
      <c r="AE140" s="156"/>
      <c r="AF140" s="156"/>
      <c r="AG140" s="156"/>
      <c r="AH140" s="156"/>
      <c r="AI140" s="156"/>
      <c r="AJ140" s="156"/>
      <c r="AK140" s="156"/>
      <c r="AL140" s="156"/>
      <c r="AM140" s="156"/>
      <c r="AN140" s="156"/>
      <c r="AO140" s="156"/>
      <c r="AP140" s="156"/>
      <c r="AQ140" s="156"/>
      <c r="AR140" s="145"/>
    </row>
    <row r="141" spans="2:44" ht="15.95" hidden="1" customHeight="1" x14ac:dyDescent="0.25">
      <c r="B141" s="845"/>
      <c r="C141" s="156"/>
      <c r="D141" s="156"/>
      <c r="E141" s="156"/>
      <c r="F141" s="156"/>
      <c r="G141" s="156"/>
      <c r="H141" s="156"/>
      <c r="I141" s="156"/>
      <c r="J141" s="156"/>
      <c r="K141" s="156"/>
      <c r="L141" s="156"/>
      <c r="M141" s="156"/>
      <c r="N141" s="156"/>
      <c r="O141" s="156"/>
      <c r="P141" s="156"/>
      <c r="Q141" s="156"/>
      <c r="R141" s="156"/>
      <c r="S141" s="156"/>
      <c r="T141" s="156"/>
      <c r="U141" s="156"/>
      <c r="V141" s="156"/>
      <c r="W141" s="156"/>
      <c r="X141" s="156"/>
      <c r="Y141" s="156"/>
      <c r="Z141" s="156"/>
      <c r="AA141" s="156"/>
      <c r="AB141" s="156"/>
      <c r="AC141" s="156"/>
      <c r="AD141" s="156"/>
      <c r="AE141" s="156"/>
      <c r="AF141" s="156"/>
      <c r="AG141" s="156"/>
      <c r="AH141" s="156"/>
      <c r="AI141" s="156"/>
      <c r="AJ141" s="156"/>
      <c r="AK141" s="156"/>
      <c r="AL141" s="156"/>
      <c r="AM141" s="156"/>
      <c r="AN141" s="156"/>
      <c r="AO141" s="156"/>
      <c r="AP141" s="156"/>
      <c r="AQ141" s="156"/>
      <c r="AR141" s="145"/>
    </row>
    <row r="142" spans="2:44" ht="15.95" hidden="1" customHeight="1" x14ac:dyDescent="0.25">
      <c r="B142" s="845">
        <v>64</v>
      </c>
      <c r="C142" s="156"/>
      <c r="D142" s="156"/>
      <c r="E142" s="156"/>
      <c r="F142" s="156"/>
      <c r="G142" s="156"/>
      <c r="H142" s="156"/>
      <c r="I142" s="156"/>
      <c r="J142" s="156"/>
      <c r="K142" s="156"/>
      <c r="L142" s="156"/>
      <c r="M142" s="156"/>
      <c r="N142" s="156"/>
      <c r="O142" s="156"/>
      <c r="P142" s="156"/>
      <c r="Q142" s="156"/>
      <c r="R142" s="156"/>
      <c r="S142" s="156"/>
      <c r="T142" s="156"/>
      <c r="U142" s="156"/>
      <c r="V142" s="156"/>
      <c r="W142" s="156"/>
      <c r="X142" s="156"/>
      <c r="Y142" s="156"/>
      <c r="Z142" s="156"/>
      <c r="AA142" s="156"/>
      <c r="AB142" s="156"/>
      <c r="AC142" s="156"/>
      <c r="AD142" s="156"/>
      <c r="AE142" s="156"/>
      <c r="AF142" s="156"/>
      <c r="AG142" s="156"/>
      <c r="AH142" s="156"/>
      <c r="AI142" s="156"/>
      <c r="AJ142" s="156"/>
      <c r="AK142" s="156"/>
      <c r="AL142" s="156"/>
      <c r="AM142" s="156"/>
      <c r="AN142" s="156"/>
      <c r="AO142" s="156"/>
      <c r="AP142" s="156"/>
      <c r="AQ142" s="156"/>
      <c r="AR142" s="145"/>
    </row>
    <row r="143" spans="2:44" ht="15.95" hidden="1" customHeight="1" x14ac:dyDescent="0.25">
      <c r="B143" s="845"/>
      <c r="C143" s="156"/>
      <c r="D143" s="156"/>
      <c r="E143" s="156"/>
      <c r="F143" s="156"/>
      <c r="G143" s="156"/>
      <c r="H143" s="156"/>
      <c r="I143" s="156"/>
      <c r="J143" s="156"/>
      <c r="K143" s="156"/>
      <c r="L143" s="156"/>
      <c r="M143" s="156"/>
      <c r="N143" s="156"/>
      <c r="O143" s="156"/>
      <c r="P143" s="156"/>
      <c r="Q143" s="156"/>
      <c r="R143" s="156"/>
      <c r="S143" s="156"/>
      <c r="T143" s="156"/>
      <c r="U143" s="156"/>
      <c r="V143" s="156"/>
      <c r="W143" s="156"/>
      <c r="X143" s="156"/>
      <c r="Y143" s="156"/>
      <c r="Z143" s="156"/>
      <c r="AA143" s="156"/>
      <c r="AB143" s="156"/>
      <c r="AC143" s="156"/>
      <c r="AD143" s="156"/>
      <c r="AE143" s="156"/>
      <c r="AF143" s="156"/>
      <c r="AG143" s="156"/>
      <c r="AH143" s="156"/>
      <c r="AI143" s="156"/>
      <c r="AJ143" s="156"/>
      <c r="AK143" s="156"/>
      <c r="AL143" s="156"/>
      <c r="AM143" s="156"/>
      <c r="AN143" s="156"/>
      <c r="AO143" s="156"/>
      <c r="AP143" s="156"/>
      <c r="AQ143" s="156"/>
      <c r="AR143" s="145"/>
    </row>
    <row r="144" spans="2:44" ht="15.95" hidden="1" customHeight="1" x14ac:dyDescent="0.25">
      <c r="B144" s="845">
        <v>65</v>
      </c>
      <c r="C144" s="156"/>
      <c r="D144" s="156"/>
      <c r="E144" s="156"/>
      <c r="F144" s="156"/>
      <c r="G144" s="156"/>
      <c r="H144" s="156"/>
      <c r="I144" s="156"/>
      <c r="J144" s="156"/>
      <c r="K144" s="156"/>
      <c r="L144" s="156"/>
      <c r="M144" s="156"/>
      <c r="N144" s="156"/>
      <c r="O144" s="156"/>
      <c r="P144" s="156"/>
      <c r="Q144" s="156"/>
      <c r="R144" s="156"/>
      <c r="S144" s="156"/>
      <c r="T144" s="156"/>
      <c r="U144" s="156"/>
      <c r="V144" s="156"/>
      <c r="W144" s="156"/>
      <c r="X144" s="156"/>
      <c r="Y144" s="156"/>
      <c r="Z144" s="156"/>
      <c r="AA144" s="156"/>
      <c r="AB144" s="156"/>
      <c r="AC144" s="156"/>
      <c r="AD144" s="156"/>
      <c r="AE144" s="156"/>
      <c r="AF144" s="156"/>
      <c r="AG144" s="156"/>
      <c r="AH144" s="156"/>
      <c r="AI144" s="156"/>
      <c r="AJ144" s="156"/>
      <c r="AK144" s="156"/>
      <c r="AL144" s="156"/>
      <c r="AM144" s="156"/>
      <c r="AN144" s="156"/>
      <c r="AO144" s="156"/>
      <c r="AP144" s="156"/>
      <c r="AQ144" s="156"/>
      <c r="AR144" s="145"/>
    </row>
    <row r="145" spans="2:44" ht="15.95" hidden="1" customHeight="1" x14ac:dyDescent="0.25">
      <c r="B145" s="845"/>
      <c r="C145" s="156"/>
      <c r="D145" s="156"/>
      <c r="E145" s="156"/>
      <c r="F145" s="156"/>
      <c r="G145" s="156"/>
      <c r="H145" s="156"/>
      <c r="I145" s="156"/>
      <c r="J145" s="156"/>
      <c r="K145" s="156"/>
      <c r="L145" s="156"/>
      <c r="M145" s="156"/>
      <c r="N145" s="156"/>
      <c r="O145" s="156"/>
      <c r="P145" s="156"/>
      <c r="Q145" s="156"/>
      <c r="R145" s="156"/>
      <c r="S145" s="156"/>
      <c r="T145" s="156"/>
      <c r="U145" s="156"/>
      <c r="V145" s="156"/>
      <c r="W145" s="156"/>
      <c r="X145" s="156"/>
      <c r="Y145" s="156"/>
      <c r="Z145" s="156"/>
      <c r="AA145" s="156"/>
      <c r="AB145" s="156"/>
      <c r="AC145" s="156"/>
      <c r="AD145" s="156"/>
      <c r="AE145" s="156"/>
      <c r="AF145" s="156"/>
      <c r="AG145" s="156"/>
      <c r="AH145" s="156"/>
      <c r="AI145" s="156"/>
      <c r="AJ145" s="156"/>
      <c r="AK145" s="156"/>
      <c r="AL145" s="156"/>
      <c r="AM145" s="156"/>
      <c r="AN145" s="156"/>
      <c r="AO145" s="156"/>
      <c r="AP145" s="156"/>
      <c r="AQ145" s="156"/>
      <c r="AR145" s="145"/>
    </row>
    <row r="146" spans="2:44" ht="15.95" hidden="1" customHeight="1" x14ac:dyDescent="0.25">
      <c r="B146" s="845">
        <v>66</v>
      </c>
      <c r="C146" s="156"/>
      <c r="D146" s="156"/>
      <c r="E146" s="156"/>
      <c r="F146" s="156"/>
      <c r="G146" s="156"/>
      <c r="H146" s="156"/>
      <c r="I146" s="156"/>
      <c r="J146" s="156"/>
      <c r="K146" s="156"/>
      <c r="L146" s="156"/>
      <c r="M146" s="156"/>
      <c r="N146" s="156"/>
      <c r="O146" s="156"/>
      <c r="P146" s="156"/>
      <c r="Q146" s="156"/>
      <c r="R146" s="156"/>
      <c r="S146" s="156"/>
      <c r="T146" s="156"/>
      <c r="U146" s="156"/>
      <c r="V146" s="156"/>
      <c r="W146" s="156"/>
      <c r="X146" s="156"/>
      <c r="Y146" s="156"/>
      <c r="Z146" s="156"/>
      <c r="AA146" s="156"/>
      <c r="AB146" s="156"/>
      <c r="AC146" s="156"/>
      <c r="AD146" s="156"/>
      <c r="AE146" s="156"/>
      <c r="AF146" s="156"/>
      <c r="AG146" s="156"/>
      <c r="AH146" s="156"/>
      <c r="AI146" s="156"/>
      <c r="AJ146" s="156"/>
      <c r="AK146" s="156"/>
      <c r="AL146" s="156"/>
      <c r="AM146" s="156"/>
      <c r="AN146" s="156"/>
      <c r="AO146" s="156"/>
      <c r="AP146" s="156"/>
      <c r="AQ146" s="156"/>
      <c r="AR146" s="145"/>
    </row>
    <row r="147" spans="2:44" ht="15.95" hidden="1" customHeight="1" x14ac:dyDescent="0.25">
      <c r="B147" s="845"/>
      <c r="C147" s="156"/>
      <c r="D147" s="156"/>
      <c r="E147" s="156"/>
      <c r="F147" s="156"/>
      <c r="G147" s="156"/>
      <c r="H147" s="156"/>
      <c r="I147" s="156"/>
      <c r="J147" s="156"/>
      <c r="K147" s="156"/>
      <c r="L147" s="156"/>
      <c r="M147" s="156"/>
      <c r="N147" s="156"/>
      <c r="O147" s="156"/>
      <c r="P147" s="156"/>
      <c r="Q147" s="156"/>
      <c r="R147" s="156"/>
      <c r="S147" s="156"/>
      <c r="T147" s="156"/>
      <c r="U147" s="156"/>
      <c r="V147" s="156"/>
      <c r="W147" s="156"/>
      <c r="X147" s="156"/>
      <c r="Y147" s="156"/>
      <c r="Z147" s="156"/>
      <c r="AA147" s="156"/>
      <c r="AB147" s="156"/>
      <c r="AC147" s="156"/>
      <c r="AD147" s="156"/>
      <c r="AE147" s="156"/>
      <c r="AF147" s="156"/>
      <c r="AG147" s="156"/>
      <c r="AH147" s="156"/>
      <c r="AI147" s="156"/>
      <c r="AJ147" s="156"/>
      <c r="AK147" s="156"/>
      <c r="AL147" s="156"/>
      <c r="AM147" s="156"/>
      <c r="AN147" s="156"/>
      <c r="AO147" s="156"/>
      <c r="AP147" s="156"/>
      <c r="AQ147" s="156"/>
      <c r="AR147" s="145"/>
    </row>
    <row r="148" spans="2:44" ht="15.95" hidden="1" customHeight="1" x14ac:dyDescent="0.25">
      <c r="B148" s="845">
        <v>67</v>
      </c>
      <c r="C148" s="156"/>
      <c r="D148" s="156"/>
      <c r="E148" s="156"/>
      <c r="F148" s="156"/>
      <c r="G148" s="156"/>
      <c r="H148" s="156"/>
      <c r="I148" s="156"/>
      <c r="J148" s="156"/>
      <c r="K148" s="156"/>
      <c r="L148" s="156"/>
      <c r="M148" s="156"/>
      <c r="N148" s="156"/>
      <c r="O148" s="156"/>
      <c r="P148" s="156"/>
      <c r="Q148" s="156"/>
      <c r="R148" s="156"/>
      <c r="S148" s="156"/>
      <c r="T148" s="156"/>
      <c r="U148" s="156"/>
      <c r="V148" s="156"/>
      <c r="W148" s="156"/>
      <c r="X148" s="156"/>
      <c r="Y148" s="156"/>
      <c r="Z148" s="156"/>
      <c r="AA148" s="156"/>
      <c r="AB148" s="156"/>
      <c r="AC148" s="156"/>
      <c r="AD148" s="156"/>
      <c r="AE148" s="156"/>
      <c r="AF148" s="156"/>
      <c r="AG148" s="156"/>
      <c r="AH148" s="156"/>
      <c r="AI148" s="156"/>
      <c r="AJ148" s="156"/>
      <c r="AK148" s="156"/>
      <c r="AL148" s="156"/>
      <c r="AM148" s="156"/>
      <c r="AN148" s="156"/>
      <c r="AO148" s="156"/>
      <c r="AP148" s="156"/>
      <c r="AQ148" s="156"/>
      <c r="AR148" s="145"/>
    </row>
    <row r="149" spans="2:44" ht="15.95" hidden="1" customHeight="1" x14ac:dyDescent="0.25">
      <c r="B149" s="845"/>
      <c r="C149" s="156"/>
      <c r="D149" s="156"/>
      <c r="E149" s="156"/>
      <c r="F149" s="156"/>
      <c r="G149" s="156"/>
      <c r="H149" s="156"/>
      <c r="I149" s="156"/>
      <c r="J149" s="156"/>
      <c r="K149" s="156"/>
      <c r="L149" s="156"/>
      <c r="M149" s="156"/>
      <c r="N149" s="156"/>
      <c r="O149" s="156"/>
      <c r="P149" s="156"/>
      <c r="Q149" s="156"/>
      <c r="R149" s="156"/>
      <c r="S149" s="156"/>
      <c r="T149" s="156"/>
      <c r="U149" s="156"/>
      <c r="V149" s="156"/>
      <c r="W149" s="156"/>
      <c r="X149" s="156"/>
      <c r="Y149" s="156"/>
      <c r="Z149" s="156"/>
      <c r="AA149" s="156"/>
      <c r="AB149" s="156"/>
      <c r="AC149" s="156"/>
      <c r="AD149" s="156"/>
      <c r="AE149" s="156"/>
      <c r="AF149" s="156"/>
      <c r="AG149" s="156"/>
      <c r="AH149" s="156"/>
      <c r="AI149" s="156"/>
      <c r="AJ149" s="156"/>
      <c r="AK149" s="156"/>
      <c r="AL149" s="156"/>
      <c r="AM149" s="156"/>
      <c r="AN149" s="156"/>
      <c r="AO149" s="156"/>
      <c r="AP149" s="156"/>
      <c r="AQ149" s="156"/>
      <c r="AR149" s="145"/>
    </row>
    <row r="150" spans="2:44" ht="15.95" hidden="1" customHeight="1" x14ac:dyDescent="0.25">
      <c r="B150" s="845">
        <v>68</v>
      </c>
      <c r="C150" s="156"/>
      <c r="D150" s="156"/>
      <c r="E150" s="156"/>
      <c r="F150" s="156"/>
      <c r="G150" s="156"/>
      <c r="H150" s="156"/>
      <c r="I150" s="156"/>
      <c r="J150" s="156"/>
      <c r="K150" s="156"/>
      <c r="L150" s="156"/>
      <c r="M150" s="156"/>
      <c r="N150" s="156"/>
      <c r="O150" s="156"/>
      <c r="P150" s="156"/>
      <c r="Q150" s="156"/>
      <c r="R150" s="156"/>
      <c r="S150" s="156"/>
      <c r="T150" s="156"/>
      <c r="U150" s="156"/>
      <c r="V150" s="156"/>
      <c r="W150" s="156"/>
      <c r="X150" s="156"/>
      <c r="Y150" s="156"/>
      <c r="Z150" s="156"/>
      <c r="AA150" s="156"/>
      <c r="AB150" s="156"/>
      <c r="AC150" s="156"/>
      <c r="AD150" s="156"/>
      <c r="AE150" s="156"/>
      <c r="AF150" s="156"/>
      <c r="AG150" s="156"/>
      <c r="AH150" s="156"/>
      <c r="AI150" s="156"/>
      <c r="AJ150" s="156"/>
      <c r="AK150" s="156"/>
      <c r="AL150" s="156"/>
      <c r="AM150" s="156"/>
      <c r="AN150" s="156"/>
      <c r="AO150" s="156"/>
      <c r="AP150" s="156"/>
      <c r="AQ150" s="156"/>
      <c r="AR150" s="145"/>
    </row>
    <row r="151" spans="2:44" ht="15.95" hidden="1" customHeight="1" x14ac:dyDescent="0.25">
      <c r="B151" s="845"/>
      <c r="C151" s="156"/>
      <c r="D151" s="156"/>
      <c r="E151" s="156"/>
      <c r="F151" s="156"/>
      <c r="G151" s="156"/>
      <c r="H151" s="156"/>
      <c r="I151" s="156"/>
      <c r="J151" s="156"/>
      <c r="K151" s="156"/>
      <c r="L151" s="156"/>
      <c r="M151" s="156"/>
      <c r="N151" s="156"/>
      <c r="O151" s="156"/>
      <c r="P151" s="156"/>
      <c r="Q151" s="156"/>
      <c r="R151" s="156"/>
      <c r="S151" s="156"/>
      <c r="T151" s="156"/>
      <c r="U151" s="156"/>
      <c r="V151" s="156"/>
      <c r="W151" s="156"/>
      <c r="X151" s="156"/>
      <c r="Y151" s="156"/>
      <c r="Z151" s="156"/>
      <c r="AA151" s="156"/>
      <c r="AB151" s="156"/>
      <c r="AC151" s="156"/>
      <c r="AD151" s="156"/>
      <c r="AE151" s="156"/>
      <c r="AF151" s="156"/>
      <c r="AG151" s="156"/>
      <c r="AH151" s="156"/>
      <c r="AI151" s="156"/>
      <c r="AJ151" s="156"/>
      <c r="AK151" s="156"/>
      <c r="AL151" s="156"/>
      <c r="AM151" s="156"/>
      <c r="AN151" s="156"/>
      <c r="AO151" s="156"/>
      <c r="AP151" s="156"/>
      <c r="AQ151" s="156"/>
      <c r="AR151" s="145"/>
    </row>
    <row r="152" spans="2:44" ht="15.95" hidden="1" customHeight="1" x14ac:dyDescent="0.25">
      <c r="B152" s="845">
        <v>69</v>
      </c>
      <c r="C152" s="156"/>
      <c r="D152" s="156"/>
      <c r="E152" s="156"/>
      <c r="F152" s="156"/>
      <c r="G152" s="156"/>
      <c r="H152" s="156"/>
      <c r="I152" s="156"/>
      <c r="J152" s="156"/>
      <c r="K152" s="156"/>
      <c r="L152" s="156"/>
      <c r="M152" s="156"/>
      <c r="N152" s="156"/>
      <c r="O152" s="156"/>
      <c r="P152" s="156"/>
      <c r="Q152" s="156"/>
      <c r="R152" s="156"/>
      <c r="S152" s="156"/>
      <c r="T152" s="156"/>
      <c r="U152" s="156"/>
      <c r="V152" s="156"/>
      <c r="W152" s="156"/>
      <c r="X152" s="156"/>
      <c r="Y152" s="156"/>
      <c r="Z152" s="156"/>
      <c r="AA152" s="156"/>
      <c r="AB152" s="156"/>
      <c r="AC152" s="156"/>
      <c r="AD152" s="156"/>
      <c r="AE152" s="156"/>
      <c r="AF152" s="156"/>
      <c r="AG152" s="156"/>
      <c r="AH152" s="156"/>
      <c r="AI152" s="156"/>
      <c r="AJ152" s="156"/>
      <c r="AK152" s="156"/>
      <c r="AL152" s="156"/>
      <c r="AM152" s="156"/>
      <c r="AN152" s="156"/>
      <c r="AO152" s="156"/>
      <c r="AP152" s="156"/>
      <c r="AQ152" s="156"/>
      <c r="AR152" s="145"/>
    </row>
    <row r="153" spans="2:44" ht="15.95" hidden="1" customHeight="1" x14ac:dyDescent="0.25">
      <c r="B153" s="845"/>
      <c r="C153" s="156"/>
      <c r="D153" s="156"/>
      <c r="E153" s="156"/>
      <c r="F153" s="156"/>
      <c r="G153" s="156"/>
      <c r="H153" s="156"/>
      <c r="I153" s="156"/>
      <c r="J153" s="156"/>
      <c r="K153" s="156"/>
      <c r="L153" s="156"/>
      <c r="M153" s="156"/>
      <c r="N153" s="156"/>
      <c r="O153" s="156"/>
      <c r="P153" s="156"/>
      <c r="Q153" s="156"/>
      <c r="R153" s="156"/>
      <c r="S153" s="156"/>
      <c r="T153" s="156"/>
      <c r="U153" s="156"/>
      <c r="V153" s="156"/>
      <c r="W153" s="156"/>
      <c r="X153" s="156"/>
      <c r="Y153" s="156"/>
      <c r="Z153" s="156"/>
      <c r="AA153" s="156"/>
      <c r="AB153" s="156"/>
      <c r="AC153" s="156"/>
      <c r="AD153" s="156"/>
      <c r="AE153" s="156"/>
      <c r="AF153" s="156"/>
      <c r="AG153" s="156"/>
      <c r="AH153" s="156"/>
      <c r="AI153" s="156"/>
      <c r="AJ153" s="156"/>
      <c r="AK153" s="156"/>
      <c r="AL153" s="156"/>
      <c r="AM153" s="156"/>
      <c r="AN153" s="156"/>
      <c r="AO153" s="156"/>
      <c r="AP153" s="156"/>
      <c r="AQ153" s="156"/>
      <c r="AR153" s="145"/>
    </row>
    <row r="154" spans="2:44" ht="15.95" hidden="1" customHeight="1" x14ac:dyDescent="0.25">
      <c r="B154" s="845">
        <v>70</v>
      </c>
      <c r="C154" s="156"/>
      <c r="D154" s="156"/>
      <c r="E154" s="156"/>
      <c r="F154" s="156"/>
      <c r="G154" s="156"/>
      <c r="H154" s="156"/>
      <c r="I154" s="156"/>
      <c r="J154" s="156"/>
      <c r="K154" s="156"/>
      <c r="L154" s="156"/>
      <c r="M154" s="156"/>
      <c r="N154" s="156"/>
      <c r="O154" s="156"/>
      <c r="P154" s="156"/>
      <c r="Q154" s="156"/>
      <c r="R154" s="156"/>
      <c r="S154" s="156"/>
      <c r="T154" s="156"/>
      <c r="U154" s="156"/>
      <c r="V154" s="156"/>
      <c r="W154" s="156"/>
      <c r="X154" s="156"/>
      <c r="Y154" s="156"/>
      <c r="Z154" s="156"/>
      <c r="AA154" s="156"/>
      <c r="AB154" s="156"/>
      <c r="AC154" s="156"/>
      <c r="AD154" s="156"/>
      <c r="AE154" s="156"/>
      <c r="AF154" s="156"/>
      <c r="AG154" s="156"/>
      <c r="AH154" s="156"/>
      <c r="AI154" s="156"/>
      <c r="AJ154" s="156"/>
      <c r="AK154" s="156"/>
      <c r="AL154" s="156"/>
      <c r="AM154" s="156"/>
      <c r="AN154" s="156"/>
      <c r="AO154" s="156"/>
      <c r="AP154" s="156"/>
      <c r="AQ154" s="156"/>
      <c r="AR154" s="145"/>
    </row>
    <row r="155" spans="2:44" ht="15.95" hidden="1" customHeight="1" x14ac:dyDescent="0.25">
      <c r="B155" s="845"/>
      <c r="C155" s="156"/>
      <c r="D155" s="156"/>
      <c r="E155" s="156"/>
      <c r="F155" s="156"/>
      <c r="G155" s="156"/>
      <c r="H155" s="156"/>
      <c r="I155" s="156"/>
      <c r="J155" s="156"/>
      <c r="K155" s="156"/>
      <c r="L155" s="156"/>
      <c r="M155" s="156"/>
      <c r="N155" s="156"/>
      <c r="O155" s="156"/>
      <c r="P155" s="156"/>
      <c r="Q155" s="156"/>
      <c r="R155" s="156"/>
      <c r="S155" s="156"/>
      <c r="T155" s="156"/>
      <c r="U155" s="156"/>
      <c r="V155" s="156"/>
      <c r="W155" s="156"/>
      <c r="X155" s="156"/>
      <c r="Y155" s="156"/>
      <c r="Z155" s="156"/>
      <c r="AA155" s="156"/>
      <c r="AB155" s="156"/>
      <c r="AC155" s="156"/>
      <c r="AD155" s="156"/>
      <c r="AE155" s="156"/>
      <c r="AF155" s="156"/>
      <c r="AG155" s="156"/>
      <c r="AH155" s="156"/>
      <c r="AI155" s="156"/>
      <c r="AJ155" s="156"/>
      <c r="AK155" s="156"/>
      <c r="AL155" s="156"/>
      <c r="AM155" s="156"/>
      <c r="AN155" s="156"/>
      <c r="AO155" s="156"/>
      <c r="AP155" s="156"/>
      <c r="AQ155" s="156"/>
      <c r="AR155" s="145"/>
    </row>
    <row r="156" spans="2:44" ht="15.95" hidden="1" customHeight="1" x14ac:dyDescent="0.25">
      <c r="B156" s="845">
        <v>71</v>
      </c>
      <c r="C156" s="156"/>
      <c r="D156" s="156"/>
      <c r="E156" s="156"/>
      <c r="F156" s="156"/>
      <c r="G156" s="156"/>
      <c r="H156" s="156"/>
      <c r="I156" s="156"/>
      <c r="J156" s="156"/>
      <c r="K156" s="156"/>
      <c r="L156" s="156"/>
      <c r="M156" s="156"/>
      <c r="N156" s="156"/>
      <c r="O156" s="156"/>
      <c r="P156" s="156"/>
      <c r="Q156" s="156"/>
      <c r="R156" s="156"/>
      <c r="S156" s="156"/>
      <c r="T156" s="156"/>
      <c r="U156" s="156"/>
      <c r="V156" s="156"/>
      <c r="W156" s="156"/>
      <c r="X156" s="156"/>
      <c r="Y156" s="156"/>
      <c r="Z156" s="156"/>
      <c r="AA156" s="156"/>
      <c r="AB156" s="156"/>
      <c r="AC156" s="156"/>
      <c r="AD156" s="156"/>
      <c r="AE156" s="156"/>
      <c r="AF156" s="156"/>
      <c r="AG156" s="156"/>
      <c r="AH156" s="156"/>
      <c r="AI156" s="156"/>
      <c r="AJ156" s="156"/>
      <c r="AK156" s="156"/>
      <c r="AL156" s="156"/>
      <c r="AM156" s="156"/>
      <c r="AN156" s="156"/>
      <c r="AO156" s="156"/>
      <c r="AP156" s="156"/>
      <c r="AQ156" s="156"/>
      <c r="AR156" s="145"/>
    </row>
    <row r="157" spans="2:44" ht="15.95" hidden="1" customHeight="1" x14ac:dyDescent="0.25">
      <c r="B157" s="845"/>
      <c r="C157" s="156"/>
      <c r="D157" s="156"/>
      <c r="E157" s="156"/>
      <c r="F157" s="156"/>
      <c r="G157" s="156"/>
      <c r="H157" s="156"/>
      <c r="I157" s="156"/>
      <c r="J157" s="156"/>
      <c r="K157" s="156"/>
      <c r="L157" s="156"/>
      <c r="M157" s="156"/>
      <c r="N157" s="156"/>
      <c r="O157" s="156"/>
      <c r="P157" s="156"/>
      <c r="Q157" s="156"/>
      <c r="R157" s="156"/>
      <c r="S157" s="156"/>
      <c r="T157" s="156"/>
      <c r="U157" s="156"/>
      <c r="V157" s="156"/>
      <c r="W157" s="156"/>
      <c r="X157" s="156"/>
      <c r="Y157" s="156"/>
      <c r="Z157" s="156"/>
      <c r="AA157" s="156"/>
      <c r="AB157" s="156"/>
      <c r="AC157" s="156"/>
      <c r="AD157" s="156"/>
      <c r="AE157" s="156"/>
      <c r="AF157" s="156"/>
      <c r="AG157" s="156"/>
      <c r="AH157" s="156"/>
      <c r="AI157" s="156"/>
      <c r="AJ157" s="156"/>
      <c r="AK157" s="156"/>
      <c r="AL157" s="156"/>
      <c r="AM157" s="156"/>
      <c r="AN157" s="156"/>
      <c r="AO157" s="156"/>
      <c r="AP157" s="156"/>
      <c r="AQ157" s="156"/>
      <c r="AR157" s="145"/>
    </row>
    <row r="158" spans="2:44" ht="15.95" hidden="1" customHeight="1" x14ac:dyDescent="0.25">
      <c r="B158" s="845">
        <v>72</v>
      </c>
      <c r="C158" s="156"/>
      <c r="D158" s="156"/>
      <c r="E158" s="156"/>
      <c r="F158" s="156"/>
      <c r="G158" s="156"/>
      <c r="H158" s="156"/>
      <c r="I158" s="156"/>
      <c r="J158" s="156"/>
      <c r="K158" s="156"/>
      <c r="L158" s="156"/>
      <c r="M158" s="156"/>
      <c r="N158" s="156"/>
      <c r="O158" s="156"/>
      <c r="P158" s="156"/>
      <c r="Q158" s="156"/>
      <c r="R158" s="156"/>
      <c r="S158" s="156"/>
      <c r="T158" s="156"/>
      <c r="U158" s="156"/>
      <c r="V158" s="156"/>
      <c r="W158" s="156"/>
      <c r="X158" s="156"/>
      <c r="Y158" s="156"/>
      <c r="Z158" s="156"/>
      <c r="AA158" s="156"/>
      <c r="AB158" s="156"/>
      <c r="AC158" s="156"/>
      <c r="AD158" s="156"/>
      <c r="AE158" s="156"/>
      <c r="AF158" s="156"/>
      <c r="AG158" s="156"/>
      <c r="AH158" s="156"/>
      <c r="AI158" s="156"/>
      <c r="AJ158" s="156"/>
      <c r="AK158" s="156"/>
      <c r="AL158" s="156"/>
      <c r="AM158" s="156"/>
      <c r="AN158" s="156"/>
      <c r="AO158" s="156"/>
      <c r="AP158" s="156"/>
      <c r="AQ158" s="156"/>
      <c r="AR158" s="145"/>
    </row>
    <row r="159" spans="2:44" ht="15.95" hidden="1" customHeight="1" x14ac:dyDescent="0.25">
      <c r="B159" s="845"/>
      <c r="C159" s="156"/>
      <c r="D159" s="156"/>
      <c r="E159" s="156"/>
      <c r="F159" s="156"/>
      <c r="G159" s="156"/>
      <c r="H159" s="156"/>
      <c r="I159" s="156"/>
      <c r="J159" s="156"/>
      <c r="K159" s="156"/>
      <c r="L159" s="156"/>
      <c r="M159" s="156"/>
      <c r="N159" s="156"/>
      <c r="O159" s="156"/>
      <c r="P159" s="156"/>
      <c r="Q159" s="156"/>
      <c r="R159" s="156"/>
      <c r="S159" s="156"/>
      <c r="T159" s="156"/>
      <c r="U159" s="156"/>
      <c r="V159" s="156"/>
      <c r="W159" s="156"/>
      <c r="X159" s="156"/>
      <c r="Y159" s="156"/>
      <c r="Z159" s="156"/>
      <c r="AA159" s="156"/>
      <c r="AB159" s="156"/>
      <c r="AC159" s="156"/>
      <c r="AD159" s="156"/>
      <c r="AE159" s="156"/>
      <c r="AF159" s="156"/>
      <c r="AG159" s="156"/>
      <c r="AH159" s="156"/>
      <c r="AI159" s="156"/>
      <c r="AJ159" s="156"/>
      <c r="AK159" s="156"/>
      <c r="AL159" s="156"/>
      <c r="AM159" s="156"/>
      <c r="AN159" s="156"/>
      <c r="AO159" s="156"/>
      <c r="AP159" s="156"/>
      <c r="AQ159" s="156"/>
      <c r="AR159" s="145"/>
    </row>
    <row r="160" spans="2:44" ht="15.95" hidden="1" customHeight="1" x14ac:dyDescent="0.25">
      <c r="B160" s="845">
        <v>73</v>
      </c>
      <c r="C160" s="156"/>
      <c r="D160" s="156"/>
      <c r="E160" s="156"/>
      <c r="F160" s="156"/>
      <c r="G160" s="156"/>
      <c r="H160" s="156"/>
      <c r="I160" s="156"/>
      <c r="J160" s="156"/>
      <c r="K160" s="156"/>
      <c r="L160" s="156"/>
      <c r="M160" s="156"/>
      <c r="N160" s="156"/>
      <c r="O160" s="156"/>
      <c r="P160" s="156"/>
      <c r="Q160" s="156"/>
      <c r="R160" s="156"/>
      <c r="S160" s="156"/>
      <c r="T160" s="156"/>
      <c r="U160" s="156"/>
      <c r="V160" s="156"/>
      <c r="W160" s="156"/>
      <c r="X160" s="156"/>
      <c r="Y160" s="156"/>
      <c r="Z160" s="156"/>
      <c r="AA160" s="156"/>
      <c r="AB160" s="156"/>
      <c r="AC160" s="156"/>
      <c r="AD160" s="156"/>
      <c r="AE160" s="156"/>
      <c r="AF160" s="156"/>
      <c r="AG160" s="156"/>
      <c r="AH160" s="156"/>
      <c r="AI160" s="156"/>
      <c r="AJ160" s="156"/>
      <c r="AK160" s="156"/>
      <c r="AL160" s="156"/>
      <c r="AM160" s="156"/>
      <c r="AN160" s="156"/>
      <c r="AO160" s="156"/>
      <c r="AP160" s="156"/>
      <c r="AQ160" s="156"/>
      <c r="AR160" s="145"/>
    </row>
    <row r="161" spans="2:44" ht="15.95" hidden="1" customHeight="1" x14ac:dyDescent="0.25">
      <c r="B161" s="845"/>
      <c r="C161" s="156"/>
      <c r="D161" s="156"/>
      <c r="E161" s="156"/>
      <c r="F161" s="156"/>
      <c r="G161" s="156"/>
      <c r="H161" s="156"/>
      <c r="I161" s="156"/>
      <c r="J161" s="156"/>
      <c r="K161" s="156"/>
      <c r="L161" s="156"/>
      <c r="M161" s="156"/>
      <c r="N161" s="156"/>
      <c r="O161" s="156"/>
      <c r="P161" s="156"/>
      <c r="Q161" s="156"/>
      <c r="R161" s="156"/>
      <c r="S161" s="156"/>
      <c r="T161" s="156"/>
      <c r="U161" s="156"/>
      <c r="V161" s="156"/>
      <c r="W161" s="156"/>
      <c r="X161" s="156"/>
      <c r="Y161" s="156"/>
      <c r="Z161" s="156"/>
      <c r="AA161" s="156"/>
      <c r="AB161" s="156"/>
      <c r="AC161" s="156"/>
      <c r="AD161" s="156"/>
      <c r="AE161" s="156"/>
      <c r="AF161" s="156"/>
      <c r="AG161" s="156"/>
      <c r="AH161" s="156"/>
      <c r="AI161" s="156"/>
      <c r="AJ161" s="156"/>
      <c r="AK161" s="156"/>
      <c r="AL161" s="156"/>
      <c r="AM161" s="156"/>
      <c r="AN161" s="156"/>
      <c r="AO161" s="156"/>
      <c r="AP161" s="156"/>
      <c r="AQ161" s="156"/>
      <c r="AR161" s="145"/>
    </row>
    <row r="162" spans="2:44" ht="15.95" hidden="1" customHeight="1" x14ac:dyDescent="0.25">
      <c r="B162" s="845">
        <v>74</v>
      </c>
      <c r="C162" s="156"/>
      <c r="D162" s="156"/>
      <c r="E162" s="156"/>
      <c r="F162" s="156"/>
      <c r="G162" s="156"/>
      <c r="H162" s="156"/>
      <c r="I162" s="156"/>
      <c r="J162" s="156"/>
      <c r="K162" s="156"/>
      <c r="L162" s="156"/>
      <c r="M162" s="156"/>
      <c r="N162" s="156"/>
      <c r="O162" s="156"/>
      <c r="P162" s="156"/>
      <c r="Q162" s="156"/>
      <c r="R162" s="156"/>
      <c r="S162" s="156"/>
      <c r="T162" s="156"/>
      <c r="U162" s="156"/>
      <c r="V162" s="156"/>
      <c r="W162" s="156"/>
      <c r="X162" s="156"/>
      <c r="Y162" s="156"/>
      <c r="Z162" s="156"/>
      <c r="AA162" s="156"/>
      <c r="AB162" s="156"/>
      <c r="AC162" s="156"/>
      <c r="AD162" s="156"/>
      <c r="AE162" s="156"/>
      <c r="AF162" s="156"/>
      <c r="AG162" s="156"/>
      <c r="AH162" s="156"/>
      <c r="AI162" s="156"/>
      <c r="AJ162" s="156"/>
      <c r="AK162" s="156"/>
      <c r="AL162" s="156"/>
      <c r="AM162" s="156"/>
      <c r="AN162" s="156"/>
      <c r="AO162" s="156"/>
      <c r="AP162" s="156"/>
      <c r="AQ162" s="156"/>
      <c r="AR162" s="145"/>
    </row>
    <row r="163" spans="2:44" ht="15.95" hidden="1" customHeight="1" x14ac:dyDescent="0.25">
      <c r="B163" s="845"/>
      <c r="C163" s="156"/>
      <c r="D163" s="156"/>
      <c r="E163" s="156"/>
      <c r="F163" s="156"/>
      <c r="G163" s="156"/>
      <c r="H163" s="156"/>
      <c r="I163" s="156"/>
      <c r="J163" s="156"/>
      <c r="K163" s="156"/>
      <c r="L163" s="156"/>
      <c r="M163" s="156"/>
      <c r="N163" s="156"/>
      <c r="O163" s="156"/>
      <c r="P163" s="156"/>
      <c r="Q163" s="156"/>
      <c r="R163" s="156"/>
      <c r="S163" s="156"/>
      <c r="T163" s="156"/>
      <c r="U163" s="156"/>
      <c r="V163" s="156"/>
      <c r="W163" s="156"/>
      <c r="X163" s="156"/>
      <c r="Y163" s="156"/>
      <c r="Z163" s="156"/>
      <c r="AA163" s="156"/>
      <c r="AB163" s="156"/>
      <c r="AC163" s="156"/>
      <c r="AD163" s="156"/>
      <c r="AE163" s="156"/>
      <c r="AF163" s="156"/>
      <c r="AG163" s="156"/>
      <c r="AH163" s="156"/>
      <c r="AI163" s="156"/>
      <c r="AJ163" s="156"/>
      <c r="AK163" s="156"/>
      <c r="AL163" s="156"/>
      <c r="AM163" s="156"/>
      <c r="AN163" s="156"/>
      <c r="AO163" s="156"/>
      <c r="AP163" s="156"/>
      <c r="AQ163" s="156"/>
      <c r="AR163" s="145"/>
    </row>
    <row r="164" spans="2:44" ht="15.95" hidden="1" customHeight="1" x14ac:dyDescent="0.25">
      <c r="B164" s="845">
        <v>75</v>
      </c>
      <c r="C164" s="156"/>
      <c r="D164" s="156"/>
      <c r="E164" s="156"/>
      <c r="F164" s="156"/>
      <c r="G164" s="156"/>
      <c r="H164" s="156"/>
      <c r="I164" s="156"/>
      <c r="J164" s="156"/>
      <c r="K164" s="156"/>
      <c r="L164" s="156"/>
      <c r="M164" s="156"/>
      <c r="N164" s="156"/>
      <c r="O164" s="156"/>
      <c r="P164" s="156"/>
      <c r="Q164" s="156"/>
      <c r="R164" s="156"/>
      <c r="S164" s="156"/>
      <c r="T164" s="156"/>
      <c r="U164" s="156"/>
      <c r="V164" s="156"/>
      <c r="W164" s="156"/>
      <c r="X164" s="156"/>
      <c r="Y164" s="156"/>
      <c r="Z164" s="156"/>
      <c r="AA164" s="156"/>
      <c r="AB164" s="156"/>
      <c r="AC164" s="156"/>
      <c r="AD164" s="156"/>
      <c r="AE164" s="156"/>
      <c r="AF164" s="156"/>
      <c r="AG164" s="156"/>
      <c r="AH164" s="156"/>
      <c r="AI164" s="156"/>
      <c r="AJ164" s="156"/>
      <c r="AK164" s="156"/>
      <c r="AL164" s="156"/>
      <c r="AM164" s="156"/>
      <c r="AN164" s="156"/>
      <c r="AO164" s="156"/>
      <c r="AP164" s="156"/>
      <c r="AQ164" s="156"/>
      <c r="AR164" s="145"/>
    </row>
    <row r="165" spans="2:44" ht="15.95" hidden="1" customHeight="1" x14ac:dyDescent="0.25">
      <c r="B165" s="845"/>
      <c r="C165" s="156"/>
      <c r="D165" s="156"/>
      <c r="E165" s="156"/>
      <c r="F165" s="156"/>
      <c r="G165" s="156"/>
      <c r="H165" s="156"/>
      <c r="I165" s="156"/>
      <c r="J165" s="156"/>
      <c r="K165" s="156"/>
      <c r="L165" s="156"/>
      <c r="M165" s="156"/>
      <c r="N165" s="156"/>
      <c r="O165" s="156"/>
      <c r="P165" s="156"/>
      <c r="Q165" s="156"/>
      <c r="R165" s="156"/>
      <c r="S165" s="156"/>
      <c r="T165" s="156"/>
      <c r="U165" s="156"/>
      <c r="V165" s="156"/>
      <c r="W165" s="156"/>
      <c r="X165" s="156"/>
      <c r="Y165" s="156"/>
      <c r="Z165" s="156"/>
      <c r="AA165" s="156"/>
      <c r="AB165" s="156"/>
      <c r="AC165" s="156"/>
      <c r="AD165" s="156"/>
      <c r="AE165" s="156"/>
      <c r="AF165" s="156"/>
      <c r="AG165" s="156"/>
      <c r="AH165" s="156"/>
      <c r="AI165" s="156"/>
      <c r="AJ165" s="156"/>
      <c r="AK165" s="156"/>
      <c r="AL165" s="156"/>
      <c r="AM165" s="156"/>
      <c r="AN165" s="156"/>
      <c r="AO165" s="156"/>
      <c r="AP165" s="156"/>
      <c r="AQ165" s="156"/>
      <c r="AR165" s="145"/>
    </row>
    <row r="166" spans="2:44" ht="15.95" hidden="1" customHeight="1" x14ac:dyDescent="0.25">
      <c r="B166" s="845">
        <v>76</v>
      </c>
      <c r="C166" s="156"/>
      <c r="D166" s="156"/>
      <c r="E166" s="156"/>
      <c r="F166" s="156"/>
      <c r="G166" s="156"/>
      <c r="H166" s="156"/>
      <c r="I166" s="156"/>
      <c r="J166" s="156"/>
      <c r="K166" s="156"/>
      <c r="L166" s="156"/>
      <c r="M166" s="156"/>
      <c r="N166" s="156"/>
      <c r="O166" s="156"/>
      <c r="P166" s="156"/>
      <c r="Q166" s="156"/>
      <c r="R166" s="156"/>
      <c r="S166" s="156"/>
      <c r="T166" s="156"/>
      <c r="U166" s="156"/>
      <c r="V166" s="156"/>
      <c r="W166" s="156"/>
      <c r="X166" s="156"/>
      <c r="Y166" s="156"/>
      <c r="Z166" s="156"/>
      <c r="AA166" s="156"/>
      <c r="AB166" s="156"/>
      <c r="AC166" s="156"/>
      <c r="AD166" s="156"/>
      <c r="AE166" s="156"/>
      <c r="AF166" s="156"/>
      <c r="AG166" s="156"/>
      <c r="AH166" s="156"/>
      <c r="AI166" s="156"/>
      <c r="AJ166" s="156"/>
      <c r="AK166" s="156"/>
      <c r="AL166" s="156"/>
      <c r="AM166" s="156"/>
      <c r="AN166" s="156"/>
      <c r="AO166" s="156"/>
      <c r="AP166" s="156"/>
      <c r="AQ166" s="156"/>
      <c r="AR166" s="145"/>
    </row>
    <row r="167" spans="2:44" ht="15.95" hidden="1" customHeight="1" x14ac:dyDescent="0.25">
      <c r="B167" s="845"/>
      <c r="C167" s="156"/>
      <c r="D167" s="156"/>
      <c r="E167" s="156"/>
      <c r="F167" s="156"/>
      <c r="G167" s="156"/>
      <c r="H167" s="156"/>
      <c r="I167" s="156"/>
      <c r="J167" s="156"/>
      <c r="K167" s="156"/>
      <c r="L167" s="156"/>
      <c r="M167" s="156"/>
      <c r="N167" s="156"/>
      <c r="O167" s="156"/>
      <c r="P167" s="156"/>
      <c r="Q167" s="156"/>
      <c r="R167" s="156"/>
      <c r="S167" s="156"/>
      <c r="T167" s="156"/>
      <c r="U167" s="156"/>
      <c r="V167" s="156"/>
      <c r="W167" s="156"/>
      <c r="X167" s="156"/>
      <c r="Y167" s="156"/>
      <c r="Z167" s="156"/>
      <c r="AA167" s="156"/>
      <c r="AB167" s="156"/>
      <c r="AC167" s="156"/>
      <c r="AD167" s="156"/>
      <c r="AE167" s="156"/>
      <c r="AF167" s="156"/>
      <c r="AG167" s="156"/>
      <c r="AH167" s="156"/>
      <c r="AI167" s="156"/>
      <c r="AJ167" s="156"/>
      <c r="AK167" s="156"/>
      <c r="AL167" s="156"/>
      <c r="AM167" s="156"/>
      <c r="AN167" s="156"/>
      <c r="AO167" s="156"/>
      <c r="AP167" s="156"/>
      <c r="AQ167" s="156"/>
      <c r="AR167" s="145"/>
    </row>
    <row r="168" spans="2:44" ht="15.95" hidden="1" customHeight="1" x14ac:dyDescent="0.25">
      <c r="B168" s="845">
        <v>77</v>
      </c>
      <c r="C168" s="156"/>
      <c r="D168" s="156"/>
      <c r="E168" s="156"/>
      <c r="F168" s="156"/>
      <c r="G168" s="156"/>
      <c r="H168" s="156"/>
      <c r="I168" s="156"/>
      <c r="J168" s="156"/>
      <c r="K168" s="156"/>
      <c r="L168" s="156"/>
      <c r="M168" s="156"/>
      <c r="N168" s="156"/>
      <c r="O168" s="156"/>
      <c r="P168" s="156"/>
      <c r="Q168" s="156"/>
      <c r="R168" s="156"/>
      <c r="S168" s="156"/>
      <c r="T168" s="156"/>
      <c r="U168" s="156"/>
      <c r="V168" s="156"/>
      <c r="W168" s="156"/>
      <c r="X168" s="156"/>
      <c r="Y168" s="156"/>
      <c r="Z168" s="156"/>
      <c r="AA168" s="156"/>
      <c r="AB168" s="156"/>
      <c r="AC168" s="156"/>
      <c r="AD168" s="156"/>
      <c r="AE168" s="156"/>
      <c r="AF168" s="156"/>
      <c r="AG168" s="156"/>
      <c r="AH168" s="156"/>
      <c r="AI168" s="156"/>
      <c r="AJ168" s="156"/>
      <c r="AK168" s="156"/>
      <c r="AL168" s="156"/>
      <c r="AM168" s="156"/>
      <c r="AN168" s="156"/>
      <c r="AO168" s="156"/>
      <c r="AP168" s="156"/>
      <c r="AQ168" s="156"/>
      <c r="AR168" s="145"/>
    </row>
    <row r="169" spans="2:44" ht="15.95" hidden="1" customHeight="1" x14ac:dyDescent="0.25">
      <c r="B169" s="845"/>
      <c r="C169" s="156"/>
      <c r="D169" s="156"/>
      <c r="E169" s="156"/>
      <c r="F169" s="156"/>
      <c r="G169" s="156"/>
      <c r="H169" s="156"/>
      <c r="I169" s="156"/>
      <c r="J169" s="156"/>
      <c r="K169" s="156"/>
      <c r="L169" s="156"/>
      <c r="M169" s="156"/>
      <c r="N169" s="156"/>
      <c r="O169" s="156"/>
      <c r="P169" s="156"/>
      <c r="Q169" s="156"/>
      <c r="R169" s="156"/>
      <c r="S169" s="156"/>
      <c r="T169" s="156"/>
      <c r="U169" s="156"/>
      <c r="V169" s="156"/>
      <c r="W169" s="156"/>
      <c r="X169" s="156"/>
      <c r="Y169" s="156"/>
      <c r="Z169" s="156"/>
      <c r="AA169" s="156"/>
      <c r="AB169" s="156"/>
      <c r="AC169" s="156"/>
      <c r="AD169" s="156"/>
      <c r="AE169" s="156"/>
      <c r="AF169" s="156"/>
      <c r="AG169" s="156"/>
      <c r="AH169" s="156"/>
      <c r="AI169" s="156"/>
      <c r="AJ169" s="156"/>
      <c r="AK169" s="156"/>
      <c r="AL169" s="156"/>
      <c r="AM169" s="156"/>
      <c r="AN169" s="156"/>
      <c r="AO169" s="156"/>
      <c r="AP169" s="156"/>
      <c r="AQ169" s="156"/>
      <c r="AR169" s="145"/>
    </row>
    <row r="170" spans="2:44" ht="15.95" hidden="1" customHeight="1" x14ac:dyDescent="0.25">
      <c r="B170" s="845">
        <v>78</v>
      </c>
      <c r="C170" s="156"/>
      <c r="D170" s="156"/>
      <c r="E170" s="156"/>
      <c r="F170" s="156"/>
      <c r="G170" s="156"/>
      <c r="H170" s="156"/>
      <c r="I170" s="156"/>
      <c r="J170" s="156"/>
      <c r="K170" s="156"/>
      <c r="L170" s="156"/>
      <c r="M170" s="156"/>
      <c r="N170" s="156"/>
      <c r="O170" s="156"/>
      <c r="P170" s="156"/>
      <c r="Q170" s="156"/>
      <c r="R170" s="156"/>
      <c r="S170" s="156"/>
      <c r="T170" s="156"/>
      <c r="U170" s="156"/>
      <c r="V170" s="156"/>
      <c r="W170" s="156"/>
      <c r="X170" s="156"/>
      <c r="Y170" s="156"/>
      <c r="Z170" s="156"/>
      <c r="AA170" s="156"/>
      <c r="AB170" s="156"/>
      <c r="AC170" s="156"/>
      <c r="AD170" s="156"/>
      <c r="AE170" s="156"/>
      <c r="AF170" s="156"/>
      <c r="AG170" s="156"/>
      <c r="AH170" s="156"/>
      <c r="AI170" s="156"/>
      <c r="AJ170" s="156"/>
      <c r="AK170" s="156"/>
      <c r="AL170" s="156"/>
      <c r="AM170" s="156"/>
      <c r="AN170" s="156"/>
      <c r="AO170" s="156"/>
      <c r="AP170" s="156"/>
      <c r="AQ170" s="156"/>
      <c r="AR170" s="145"/>
    </row>
    <row r="171" spans="2:44" ht="15.95" hidden="1" customHeight="1" x14ac:dyDescent="0.25">
      <c r="B171" s="845"/>
      <c r="C171" s="156"/>
      <c r="D171" s="156"/>
      <c r="E171" s="156"/>
      <c r="F171" s="156"/>
      <c r="G171" s="156"/>
      <c r="H171" s="156"/>
      <c r="I171" s="156"/>
      <c r="J171" s="156"/>
      <c r="K171" s="156"/>
      <c r="L171" s="156"/>
      <c r="M171" s="156"/>
      <c r="N171" s="156"/>
      <c r="O171" s="156"/>
      <c r="P171" s="156"/>
      <c r="Q171" s="156"/>
      <c r="R171" s="156"/>
      <c r="S171" s="156"/>
      <c r="T171" s="156"/>
      <c r="U171" s="156"/>
      <c r="V171" s="156"/>
      <c r="W171" s="156"/>
      <c r="X171" s="156"/>
      <c r="Y171" s="156"/>
      <c r="Z171" s="156"/>
      <c r="AA171" s="156"/>
      <c r="AB171" s="156"/>
      <c r="AC171" s="156"/>
      <c r="AD171" s="156"/>
      <c r="AE171" s="156"/>
      <c r="AF171" s="156"/>
      <c r="AG171" s="156"/>
      <c r="AH171" s="156"/>
      <c r="AI171" s="156"/>
      <c r="AJ171" s="156"/>
      <c r="AK171" s="156"/>
      <c r="AL171" s="156"/>
      <c r="AM171" s="156"/>
      <c r="AN171" s="156"/>
      <c r="AO171" s="156"/>
      <c r="AP171" s="156"/>
      <c r="AQ171" s="156"/>
      <c r="AR171" s="145"/>
    </row>
    <row r="172" spans="2:44" ht="15.95" hidden="1" customHeight="1" x14ac:dyDescent="0.25">
      <c r="B172" s="845">
        <v>79</v>
      </c>
      <c r="C172" s="156"/>
      <c r="D172" s="156"/>
      <c r="E172" s="156"/>
      <c r="F172" s="156"/>
      <c r="G172" s="156"/>
      <c r="H172" s="156"/>
      <c r="I172" s="156"/>
      <c r="J172" s="156"/>
      <c r="K172" s="156"/>
      <c r="L172" s="156"/>
      <c r="M172" s="156"/>
      <c r="N172" s="156"/>
      <c r="O172" s="156"/>
      <c r="P172" s="156"/>
      <c r="Q172" s="156"/>
      <c r="R172" s="156"/>
      <c r="S172" s="156"/>
      <c r="T172" s="156"/>
      <c r="U172" s="156"/>
      <c r="V172" s="156"/>
      <c r="W172" s="156"/>
      <c r="X172" s="156"/>
      <c r="Y172" s="156"/>
      <c r="Z172" s="156"/>
      <c r="AA172" s="156"/>
      <c r="AB172" s="156"/>
      <c r="AC172" s="156"/>
      <c r="AD172" s="156"/>
      <c r="AE172" s="156"/>
      <c r="AF172" s="156"/>
      <c r="AG172" s="156"/>
      <c r="AH172" s="156"/>
      <c r="AI172" s="156"/>
      <c r="AJ172" s="156"/>
      <c r="AK172" s="156"/>
      <c r="AL172" s="156"/>
      <c r="AM172" s="156"/>
      <c r="AN172" s="156"/>
      <c r="AO172" s="156"/>
      <c r="AP172" s="156"/>
      <c r="AQ172" s="156"/>
      <c r="AR172" s="145"/>
    </row>
    <row r="173" spans="2:44" ht="15.95" hidden="1" customHeight="1" x14ac:dyDescent="0.25">
      <c r="B173" s="845"/>
      <c r="C173" s="156"/>
      <c r="D173" s="156"/>
      <c r="E173" s="156"/>
      <c r="F173" s="156"/>
      <c r="G173" s="156"/>
      <c r="H173" s="156"/>
      <c r="I173" s="156"/>
      <c r="J173" s="156"/>
      <c r="K173" s="156"/>
      <c r="L173" s="156"/>
      <c r="M173" s="156"/>
      <c r="N173" s="156"/>
      <c r="O173" s="156"/>
      <c r="P173" s="156"/>
      <c r="Q173" s="156"/>
      <c r="R173" s="156"/>
      <c r="S173" s="156"/>
      <c r="T173" s="156"/>
      <c r="U173" s="156"/>
      <c r="V173" s="156"/>
      <c r="W173" s="156"/>
      <c r="X173" s="156"/>
      <c r="Y173" s="156"/>
      <c r="Z173" s="156"/>
      <c r="AA173" s="156"/>
      <c r="AB173" s="156"/>
      <c r="AC173" s="156"/>
      <c r="AD173" s="156"/>
      <c r="AE173" s="156"/>
      <c r="AF173" s="156"/>
      <c r="AG173" s="156"/>
      <c r="AH173" s="156"/>
      <c r="AI173" s="156"/>
      <c r="AJ173" s="156"/>
      <c r="AK173" s="156"/>
      <c r="AL173" s="156"/>
      <c r="AM173" s="156"/>
      <c r="AN173" s="156"/>
      <c r="AO173" s="156"/>
      <c r="AP173" s="156"/>
      <c r="AQ173" s="156"/>
      <c r="AR173" s="145"/>
    </row>
    <row r="174" spans="2:44" ht="15.95" hidden="1" customHeight="1" x14ac:dyDescent="0.25">
      <c r="B174" s="845">
        <v>80</v>
      </c>
      <c r="C174" s="156"/>
      <c r="D174" s="156"/>
      <c r="E174" s="156"/>
      <c r="F174" s="156"/>
      <c r="G174" s="156"/>
      <c r="H174" s="156"/>
      <c r="I174" s="156"/>
      <c r="J174" s="156"/>
      <c r="K174" s="156"/>
      <c r="L174" s="156"/>
      <c r="M174" s="156"/>
      <c r="N174" s="156"/>
      <c r="O174" s="156"/>
      <c r="P174" s="156"/>
      <c r="Q174" s="156"/>
      <c r="R174" s="156"/>
      <c r="S174" s="156"/>
      <c r="T174" s="156"/>
      <c r="U174" s="156"/>
      <c r="V174" s="156"/>
      <c r="W174" s="156"/>
      <c r="X174" s="156"/>
      <c r="Y174" s="156"/>
      <c r="Z174" s="156"/>
      <c r="AA174" s="156"/>
      <c r="AB174" s="156"/>
      <c r="AC174" s="156"/>
      <c r="AD174" s="156"/>
      <c r="AE174" s="156"/>
      <c r="AF174" s="156"/>
      <c r="AG174" s="156"/>
      <c r="AH174" s="156"/>
      <c r="AI174" s="156"/>
      <c r="AJ174" s="156"/>
      <c r="AK174" s="156"/>
      <c r="AL174" s="156"/>
      <c r="AM174" s="156"/>
      <c r="AN174" s="156"/>
      <c r="AO174" s="156"/>
      <c r="AP174" s="156"/>
      <c r="AQ174" s="156"/>
      <c r="AR174" s="145"/>
    </row>
    <row r="175" spans="2:44" ht="15.95" hidden="1" customHeight="1" x14ac:dyDescent="0.25">
      <c r="B175" s="845"/>
      <c r="C175" s="156"/>
      <c r="D175" s="156"/>
      <c r="E175" s="156"/>
      <c r="F175" s="156"/>
      <c r="G175" s="156"/>
      <c r="H175" s="156"/>
      <c r="I175" s="156"/>
      <c r="J175" s="156"/>
      <c r="K175" s="156"/>
      <c r="L175" s="156"/>
      <c r="M175" s="156"/>
      <c r="N175" s="156"/>
      <c r="O175" s="156"/>
      <c r="P175" s="156"/>
      <c r="Q175" s="156"/>
      <c r="R175" s="156"/>
      <c r="S175" s="156"/>
      <c r="T175" s="156"/>
      <c r="U175" s="156"/>
      <c r="V175" s="156"/>
      <c r="W175" s="156"/>
      <c r="X175" s="156"/>
      <c r="Y175" s="156"/>
      <c r="Z175" s="156"/>
      <c r="AA175" s="156"/>
      <c r="AB175" s="156"/>
      <c r="AC175" s="156"/>
      <c r="AD175" s="156"/>
      <c r="AE175" s="156"/>
      <c r="AF175" s="156"/>
      <c r="AG175" s="156"/>
      <c r="AH175" s="156"/>
      <c r="AI175" s="156"/>
      <c r="AJ175" s="156"/>
      <c r="AK175" s="156"/>
      <c r="AL175" s="156"/>
      <c r="AM175" s="156"/>
      <c r="AN175" s="156"/>
      <c r="AO175" s="156"/>
      <c r="AP175" s="156"/>
      <c r="AQ175" s="156"/>
      <c r="AR175" s="145"/>
    </row>
    <row r="176" spans="2:44" ht="15.95" hidden="1" customHeight="1" x14ac:dyDescent="0.25">
      <c r="B176" s="845">
        <v>81</v>
      </c>
      <c r="C176" s="156"/>
      <c r="D176" s="156"/>
      <c r="E176" s="156"/>
      <c r="F176" s="156"/>
      <c r="G176" s="156"/>
      <c r="H176" s="156"/>
      <c r="I176" s="156"/>
      <c r="J176" s="156"/>
      <c r="K176" s="156"/>
      <c r="L176" s="156"/>
      <c r="M176" s="156"/>
      <c r="N176" s="156"/>
      <c r="O176" s="156"/>
      <c r="P176" s="156"/>
      <c r="Q176" s="156"/>
      <c r="R176" s="156"/>
      <c r="S176" s="156"/>
      <c r="T176" s="156"/>
      <c r="U176" s="156"/>
      <c r="V176" s="156"/>
      <c r="W176" s="156"/>
      <c r="X176" s="156"/>
      <c r="Y176" s="156"/>
      <c r="Z176" s="156"/>
      <c r="AA176" s="156"/>
      <c r="AB176" s="156"/>
      <c r="AC176" s="156"/>
      <c r="AD176" s="156"/>
      <c r="AE176" s="156"/>
      <c r="AF176" s="156"/>
      <c r="AG176" s="156"/>
      <c r="AH176" s="156"/>
      <c r="AI176" s="156"/>
      <c r="AJ176" s="156"/>
      <c r="AK176" s="156"/>
      <c r="AL176" s="156"/>
      <c r="AM176" s="156"/>
      <c r="AN176" s="156"/>
      <c r="AO176" s="156"/>
      <c r="AP176" s="156"/>
      <c r="AQ176" s="156"/>
      <c r="AR176" s="145"/>
    </row>
    <row r="177" spans="2:44" ht="15.95" hidden="1" customHeight="1" x14ac:dyDescent="0.25">
      <c r="B177" s="845"/>
      <c r="C177" s="156"/>
      <c r="D177" s="156"/>
      <c r="E177" s="156"/>
      <c r="F177" s="156"/>
      <c r="G177" s="156"/>
      <c r="H177" s="156"/>
      <c r="I177" s="156"/>
      <c r="J177" s="156"/>
      <c r="K177" s="156"/>
      <c r="L177" s="156"/>
      <c r="M177" s="156"/>
      <c r="N177" s="156"/>
      <c r="O177" s="156"/>
      <c r="P177" s="156"/>
      <c r="Q177" s="156"/>
      <c r="R177" s="156"/>
      <c r="S177" s="156"/>
      <c r="T177" s="156"/>
      <c r="U177" s="156"/>
      <c r="V177" s="156"/>
      <c r="W177" s="156"/>
      <c r="X177" s="156"/>
      <c r="Y177" s="156"/>
      <c r="Z177" s="156"/>
      <c r="AA177" s="156"/>
      <c r="AB177" s="156"/>
      <c r="AC177" s="156"/>
      <c r="AD177" s="156"/>
      <c r="AE177" s="156"/>
      <c r="AF177" s="156"/>
      <c r="AG177" s="156"/>
      <c r="AH177" s="156"/>
      <c r="AI177" s="156"/>
      <c r="AJ177" s="156"/>
      <c r="AK177" s="156"/>
      <c r="AL177" s="156"/>
      <c r="AM177" s="156"/>
      <c r="AN177" s="156"/>
      <c r="AO177" s="156"/>
      <c r="AP177" s="156"/>
      <c r="AQ177" s="156"/>
      <c r="AR177" s="145"/>
    </row>
    <row r="178" spans="2:44" ht="15.95" hidden="1" customHeight="1" x14ac:dyDescent="0.25">
      <c r="B178" s="845">
        <v>82</v>
      </c>
      <c r="C178" s="156"/>
      <c r="D178" s="156"/>
      <c r="E178" s="156"/>
      <c r="F178" s="156"/>
      <c r="G178" s="156"/>
      <c r="H178" s="156"/>
      <c r="I178" s="156"/>
      <c r="J178" s="156"/>
      <c r="K178" s="156"/>
      <c r="L178" s="156"/>
      <c r="M178" s="156"/>
      <c r="N178" s="156"/>
      <c r="O178" s="156"/>
      <c r="P178" s="156"/>
      <c r="Q178" s="156"/>
      <c r="R178" s="156"/>
      <c r="S178" s="156"/>
      <c r="T178" s="156"/>
      <c r="U178" s="156"/>
      <c r="V178" s="156"/>
      <c r="W178" s="156"/>
      <c r="X178" s="156"/>
      <c r="Y178" s="156"/>
      <c r="Z178" s="156"/>
      <c r="AA178" s="156"/>
      <c r="AB178" s="156"/>
      <c r="AC178" s="156"/>
      <c r="AD178" s="156"/>
      <c r="AE178" s="156"/>
      <c r="AF178" s="156"/>
      <c r="AG178" s="156"/>
      <c r="AH178" s="156"/>
      <c r="AI178" s="156"/>
      <c r="AJ178" s="156"/>
      <c r="AK178" s="156"/>
      <c r="AL178" s="156"/>
      <c r="AM178" s="156"/>
      <c r="AN178" s="156"/>
      <c r="AO178" s="156"/>
      <c r="AP178" s="156"/>
      <c r="AQ178" s="156"/>
      <c r="AR178" s="145"/>
    </row>
    <row r="179" spans="2:44" ht="15.95" hidden="1" customHeight="1" x14ac:dyDescent="0.25">
      <c r="B179" s="845"/>
      <c r="C179" s="156"/>
      <c r="D179" s="156"/>
      <c r="E179" s="156"/>
      <c r="F179" s="156"/>
      <c r="G179" s="156"/>
      <c r="H179" s="156"/>
      <c r="I179" s="156"/>
      <c r="J179" s="156"/>
      <c r="K179" s="156"/>
      <c r="L179" s="156"/>
      <c r="M179" s="156"/>
      <c r="N179" s="156"/>
      <c r="O179" s="156"/>
      <c r="P179" s="156"/>
      <c r="Q179" s="156"/>
      <c r="R179" s="156"/>
      <c r="S179" s="156"/>
      <c r="T179" s="156"/>
      <c r="U179" s="156"/>
      <c r="V179" s="156"/>
      <c r="W179" s="156"/>
      <c r="X179" s="156"/>
      <c r="Y179" s="156"/>
      <c r="Z179" s="156"/>
      <c r="AA179" s="156"/>
      <c r="AB179" s="156"/>
      <c r="AC179" s="156"/>
      <c r="AD179" s="156"/>
      <c r="AE179" s="156"/>
      <c r="AF179" s="156"/>
      <c r="AG179" s="156"/>
      <c r="AH179" s="156"/>
      <c r="AI179" s="156"/>
      <c r="AJ179" s="156"/>
      <c r="AK179" s="156"/>
      <c r="AL179" s="156"/>
      <c r="AM179" s="156"/>
      <c r="AN179" s="156"/>
      <c r="AO179" s="156"/>
      <c r="AP179" s="156"/>
      <c r="AQ179" s="156"/>
      <c r="AR179" s="145"/>
    </row>
    <row r="180" spans="2:44" ht="15.95" hidden="1" customHeight="1" x14ac:dyDescent="0.25">
      <c r="B180" s="845">
        <v>83</v>
      </c>
      <c r="C180" s="156"/>
      <c r="D180" s="156"/>
      <c r="E180" s="156"/>
      <c r="F180" s="156"/>
      <c r="G180" s="156"/>
      <c r="H180" s="156"/>
      <c r="I180" s="156"/>
      <c r="J180" s="156"/>
      <c r="K180" s="156"/>
      <c r="L180" s="156"/>
      <c r="M180" s="156"/>
      <c r="N180" s="156"/>
      <c r="O180" s="156"/>
      <c r="P180" s="156"/>
      <c r="Q180" s="156"/>
      <c r="R180" s="156"/>
      <c r="S180" s="156"/>
      <c r="T180" s="156"/>
      <c r="U180" s="156"/>
      <c r="V180" s="156"/>
      <c r="W180" s="156"/>
      <c r="X180" s="156"/>
      <c r="Y180" s="156"/>
      <c r="Z180" s="156"/>
      <c r="AA180" s="156"/>
      <c r="AB180" s="156"/>
      <c r="AC180" s="156"/>
      <c r="AD180" s="156"/>
      <c r="AE180" s="156"/>
      <c r="AF180" s="156"/>
      <c r="AG180" s="156"/>
      <c r="AH180" s="156"/>
      <c r="AI180" s="156"/>
      <c r="AJ180" s="156"/>
      <c r="AK180" s="156"/>
      <c r="AL180" s="156"/>
      <c r="AM180" s="156"/>
      <c r="AN180" s="156"/>
      <c r="AO180" s="156"/>
      <c r="AP180" s="156"/>
      <c r="AQ180" s="156"/>
      <c r="AR180" s="145"/>
    </row>
    <row r="181" spans="2:44" ht="15.95" hidden="1" customHeight="1" x14ac:dyDescent="0.25">
      <c r="B181" s="845"/>
      <c r="C181" s="156"/>
      <c r="D181" s="156"/>
      <c r="E181" s="156"/>
      <c r="F181" s="156"/>
      <c r="G181" s="156"/>
      <c r="H181" s="156"/>
      <c r="I181" s="156"/>
      <c r="J181" s="156"/>
      <c r="K181" s="156"/>
      <c r="L181" s="156"/>
      <c r="M181" s="156"/>
      <c r="N181" s="156"/>
      <c r="O181" s="156"/>
      <c r="P181" s="156"/>
      <c r="Q181" s="156"/>
      <c r="R181" s="156"/>
      <c r="S181" s="156"/>
      <c r="T181" s="156"/>
      <c r="U181" s="156"/>
      <c r="V181" s="156"/>
      <c r="W181" s="156"/>
      <c r="X181" s="156"/>
      <c r="Y181" s="156"/>
      <c r="Z181" s="156"/>
      <c r="AA181" s="156"/>
      <c r="AB181" s="156"/>
      <c r="AC181" s="156"/>
      <c r="AD181" s="156"/>
      <c r="AE181" s="156"/>
      <c r="AF181" s="156"/>
      <c r="AG181" s="156"/>
      <c r="AH181" s="156"/>
      <c r="AI181" s="156"/>
      <c r="AJ181" s="156"/>
      <c r="AK181" s="156"/>
      <c r="AL181" s="156"/>
      <c r="AM181" s="156"/>
      <c r="AN181" s="156"/>
      <c r="AO181" s="156"/>
      <c r="AP181" s="156"/>
      <c r="AQ181" s="156"/>
      <c r="AR181" s="145"/>
    </row>
    <row r="182" spans="2:44" ht="15.95" hidden="1" customHeight="1" x14ac:dyDescent="0.25">
      <c r="B182" s="845">
        <v>84</v>
      </c>
      <c r="C182" s="156"/>
      <c r="D182" s="156"/>
      <c r="E182" s="156"/>
      <c r="F182" s="156"/>
      <c r="G182" s="156"/>
      <c r="H182" s="156"/>
      <c r="I182" s="156"/>
      <c r="J182" s="156"/>
      <c r="K182" s="156"/>
      <c r="L182" s="156"/>
      <c r="M182" s="156"/>
      <c r="N182" s="156"/>
      <c r="O182" s="156"/>
      <c r="P182" s="156"/>
      <c r="Q182" s="156"/>
      <c r="R182" s="156"/>
      <c r="S182" s="156"/>
      <c r="T182" s="156"/>
      <c r="U182" s="156"/>
      <c r="V182" s="156"/>
      <c r="W182" s="156"/>
      <c r="X182" s="156"/>
      <c r="Y182" s="156"/>
      <c r="Z182" s="156"/>
      <c r="AA182" s="156"/>
      <c r="AB182" s="156"/>
      <c r="AC182" s="156"/>
      <c r="AD182" s="156"/>
      <c r="AE182" s="156"/>
      <c r="AF182" s="156"/>
      <c r="AG182" s="156"/>
      <c r="AH182" s="156"/>
      <c r="AI182" s="156"/>
      <c r="AJ182" s="156"/>
      <c r="AK182" s="156"/>
      <c r="AL182" s="156"/>
      <c r="AM182" s="156"/>
      <c r="AN182" s="156"/>
      <c r="AO182" s="156"/>
      <c r="AP182" s="156"/>
      <c r="AQ182" s="156"/>
      <c r="AR182" s="145"/>
    </row>
    <row r="183" spans="2:44" ht="15.95" hidden="1" customHeight="1" x14ac:dyDescent="0.25">
      <c r="B183" s="845"/>
      <c r="C183" s="156"/>
      <c r="D183" s="156"/>
      <c r="E183" s="156"/>
      <c r="F183" s="156"/>
      <c r="G183" s="156"/>
      <c r="H183" s="156"/>
      <c r="I183" s="156"/>
      <c r="J183" s="156"/>
      <c r="K183" s="156"/>
      <c r="L183" s="156"/>
      <c r="M183" s="156"/>
      <c r="N183" s="156"/>
      <c r="O183" s="156"/>
      <c r="P183" s="156"/>
      <c r="Q183" s="156"/>
      <c r="R183" s="156"/>
      <c r="S183" s="156"/>
      <c r="T183" s="156"/>
      <c r="U183" s="156"/>
      <c r="V183" s="156"/>
      <c r="W183" s="156"/>
      <c r="X183" s="156"/>
      <c r="Y183" s="156"/>
      <c r="Z183" s="156"/>
      <c r="AA183" s="156"/>
      <c r="AB183" s="156"/>
      <c r="AC183" s="156"/>
      <c r="AD183" s="156"/>
      <c r="AE183" s="156"/>
      <c r="AF183" s="156"/>
      <c r="AG183" s="156"/>
      <c r="AH183" s="156"/>
      <c r="AI183" s="156"/>
      <c r="AJ183" s="156"/>
      <c r="AK183" s="156"/>
      <c r="AL183" s="156"/>
      <c r="AM183" s="156"/>
      <c r="AN183" s="156"/>
      <c r="AO183" s="156"/>
      <c r="AP183" s="156"/>
      <c r="AQ183" s="156"/>
      <c r="AR183" s="145"/>
    </row>
    <row r="184" spans="2:44" ht="15.95" hidden="1" customHeight="1" x14ac:dyDescent="0.25">
      <c r="B184" s="845">
        <v>85</v>
      </c>
      <c r="C184" s="156"/>
      <c r="D184" s="156"/>
      <c r="E184" s="156"/>
      <c r="F184" s="156"/>
      <c r="G184" s="156"/>
      <c r="H184" s="156"/>
      <c r="I184" s="156"/>
      <c r="J184" s="156"/>
      <c r="K184" s="156"/>
      <c r="L184" s="156"/>
      <c r="M184" s="156"/>
      <c r="N184" s="156"/>
      <c r="O184" s="156"/>
      <c r="P184" s="156"/>
      <c r="Q184" s="156"/>
      <c r="R184" s="156"/>
      <c r="S184" s="156"/>
      <c r="T184" s="156"/>
      <c r="U184" s="156"/>
      <c r="V184" s="156"/>
      <c r="W184" s="156"/>
      <c r="X184" s="156"/>
      <c r="Y184" s="156"/>
      <c r="Z184" s="156"/>
      <c r="AA184" s="156"/>
      <c r="AB184" s="156"/>
      <c r="AC184" s="156"/>
      <c r="AD184" s="156"/>
      <c r="AE184" s="156"/>
      <c r="AF184" s="156"/>
      <c r="AG184" s="156"/>
      <c r="AH184" s="156"/>
      <c r="AI184" s="156"/>
      <c r="AJ184" s="156"/>
      <c r="AK184" s="156"/>
      <c r="AL184" s="156"/>
      <c r="AM184" s="156"/>
      <c r="AN184" s="156"/>
      <c r="AO184" s="156"/>
      <c r="AP184" s="156"/>
      <c r="AQ184" s="156"/>
      <c r="AR184" s="145"/>
    </row>
    <row r="185" spans="2:44" ht="15.95" hidden="1" customHeight="1" x14ac:dyDescent="0.25">
      <c r="B185" s="845"/>
      <c r="C185" s="156"/>
      <c r="D185" s="156"/>
      <c r="E185" s="156"/>
      <c r="F185" s="156"/>
      <c r="G185" s="156"/>
      <c r="H185" s="156"/>
      <c r="I185" s="156"/>
      <c r="J185" s="156"/>
      <c r="K185" s="156"/>
      <c r="L185" s="156"/>
      <c r="M185" s="156"/>
      <c r="N185" s="156"/>
      <c r="O185" s="156"/>
      <c r="P185" s="156"/>
      <c r="Q185" s="156"/>
      <c r="R185" s="156"/>
      <c r="S185" s="156"/>
      <c r="T185" s="156"/>
      <c r="U185" s="156"/>
      <c r="V185" s="156"/>
      <c r="W185" s="156"/>
      <c r="X185" s="156"/>
      <c r="Y185" s="156"/>
      <c r="Z185" s="156"/>
      <c r="AA185" s="156"/>
      <c r="AB185" s="156"/>
      <c r="AC185" s="156"/>
      <c r="AD185" s="156"/>
      <c r="AE185" s="156"/>
      <c r="AF185" s="156"/>
      <c r="AG185" s="156"/>
      <c r="AH185" s="156"/>
      <c r="AI185" s="156"/>
      <c r="AJ185" s="156"/>
      <c r="AK185" s="156"/>
      <c r="AL185" s="156"/>
      <c r="AM185" s="156"/>
      <c r="AN185" s="156"/>
      <c r="AO185" s="156"/>
      <c r="AP185" s="156"/>
      <c r="AQ185" s="156"/>
      <c r="AR185" s="145"/>
    </row>
    <row r="186" spans="2:44" ht="15.95" hidden="1" customHeight="1" x14ac:dyDescent="0.25">
      <c r="B186" s="754">
        <v>86</v>
      </c>
      <c r="C186" s="17"/>
      <c r="D186" s="17"/>
      <c r="E186" s="17"/>
      <c r="F186" s="17"/>
      <c r="G186" s="17"/>
      <c r="H186" s="17"/>
      <c r="I186" s="17"/>
      <c r="J186" s="17"/>
      <c r="K186" s="17"/>
      <c r="L186" s="17"/>
      <c r="M186" s="17"/>
      <c r="N186" s="17"/>
      <c r="O186" s="17"/>
      <c r="P186" s="17"/>
      <c r="Q186" s="17"/>
      <c r="R186" s="17"/>
      <c r="S186" s="17"/>
      <c r="T186" s="17"/>
      <c r="U186" s="17"/>
      <c r="V186" s="17"/>
      <c r="W186" s="17"/>
      <c r="X186" s="17"/>
      <c r="Y186" s="17"/>
      <c r="Z186" s="17"/>
      <c r="AA186" s="17"/>
      <c r="AB186" s="17"/>
      <c r="AC186" s="17"/>
      <c r="AD186" s="17"/>
      <c r="AE186" s="17"/>
      <c r="AF186" s="17"/>
      <c r="AG186" s="17"/>
      <c r="AH186" s="17"/>
      <c r="AI186" s="17"/>
      <c r="AJ186" s="17"/>
      <c r="AK186" s="17"/>
      <c r="AL186" s="17"/>
      <c r="AM186" s="17"/>
      <c r="AN186" s="17"/>
      <c r="AO186" s="17"/>
      <c r="AP186" s="17"/>
      <c r="AQ186" s="17"/>
    </row>
    <row r="187" spans="2:44" ht="15.95" hidden="1" customHeight="1" x14ac:dyDescent="0.25">
      <c r="B187" s="754"/>
      <c r="C187" s="17"/>
      <c r="D187" s="17"/>
      <c r="E187" s="17"/>
      <c r="F187" s="17"/>
      <c r="G187" s="17"/>
      <c r="H187" s="17"/>
      <c r="I187" s="17"/>
      <c r="J187" s="17"/>
      <c r="K187" s="17"/>
      <c r="L187" s="17"/>
      <c r="M187" s="17"/>
      <c r="N187" s="17"/>
      <c r="O187" s="17"/>
      <c r="P187" s="17"/>
      <c r="Q187" s="17"/>
      <c r="R187" s="17"/>
      <c r="S187" s="17"/>
      <c r="T187" s="17"/>
      <c r="U187" s="17"/>
      <c r="V187" s="17"/>
      <c r="W187" s="17"/>
      <c r="X187" s="17"/>
      <c r="Y187" s="17"/>
      <c r="Z187" s="17"/>
      <c r="AA187" s="17"/>
      <c r="AB187" s="17"/>
      <c r="AC187" s="17"/>
      <c r="AD187" s="17"/>
      <c r="AE187" s="17"/>
      <c r="AF187" s="17"/>
      <c r="AG187" s="17"/>
      <c r="AH187" s="17"/>
      <c r="AI187" s="17"/>
      <c r="AJ187" s="17"/>
      <c r="AK187" s="17"/>
      <c r="AL187" s="17"/>
      <c r="AM187" s="17"/>
      <c r="AN187" s="17"/>
      <c r="AO187" s="17"/>
      <c r="AP187" s="17"/>
      <c r="AQ187" s="17"/>
    </row>
    <row r="188" spans="2:44" ht="15.95" hidden="1" customHeight="1" x14ac:dyDescent="0.25">
      <c r="B188" s="754">
        <v>87</v>
      </c>
      <c r="C188" s="17"/>
      <c r="D188" s="17"/>
      <c r="E188" s="17"/>
      <c r="F188" s="17"/>
      <c r="G188" s="17"/>
      <c r="H188" s="17"/>
      <c r="I188" s="17"/>
      <c r="J188" s="17"/>
      <c r="K188" s="17"/>
      <c r="L188" s="17"/>
      <c r="M188" s="17"/>
      <c r="N188" s="17"/>
      <c r="O188" s="17"/>
      <c r="P188" s="17"/>
      <c r="Q188" s="17"/>
      <c r="R188" s="17"/>
      <c r="S188" s="17"/>
      <c r="T188" s="17"/>
      <c r="U188" s="17"/>
      <c r="V188" s="17"/>
      <c r="W188" s="17"/>
      <c r="X188" s="17"/>
      <c r="Y188" s="17"/>
      <c r="Z188" s="17"/>
      <c r="AA188" s="17"/>
      <c r="AB188" s="17"/>
      <c r="AC188" s="17"/>
      <c r="AD188" s="17"/>
      <c r="AE188" s="17"/>
      <c r="AF188" s="17"/>
      <c r="AG188" s="17"/>
      <c r="AH188" s="17"/>
      <c r="AI188" s="17"/>
      <c r="AJ188" s="17"/>
      <c r="AK188" s="17"/>
      <c r="AL188" s="17"/>
      <c r="AM188" s="17"/>
      <c r="AN188" s="17"/>
      <c r="AO188" s="17"/>
      <c r="AP188" s="17"/>
      <c r="AQ188" s="17"/>
    </row>
    <row r="189" spans="2:44" ht="15.95" hidden="1" customHeight="1" x14ac:dyDescent="0.25">
      <c r="B189" s="754"/>
      <c r="C189" s="17"/>
      <c r="D189" s="17"/>
      <c r="E189" s="17"/>
      <c r="F189" s="17"/>
      <c r="G189" s="17"/>
      <c r="H189" s="17"/>
      <c r="I189" s="17"/>
      <c r="J189" s="17"/>
      <c r="K189" s="17"/>
      <c r="L189" s="17"/>
      <c r="M189" s="17"/>
      <c r="N189" s="17"/>
      <c r="O189" s="17"/>
      <c r="P189" s="17"/>
      <c r="Q189" s="17"/>
      <c r="R189" s="17"/>
      <c r="S189" s="17"/>
      <c r="T189" s="17"/>
      <c r="U189" s="17"/>
      <c r="V189" s="17"/>
      <c r="W189" s="17"/>
      <c r="X189" s="17"/>
      <c r="Y189" s="17"/>
      <c r="Z189" s="17"/>
      <c r="AA189" s="17"/>
      <c r="AB189" s="17"/>
      <c r="AC189" s="17"/>
      <c r="AD189" s="17"/>
      <c r="AE189" s="17"/>
      <c r="AF189" s="17"/>
      <c r="AG189" s="17"/>
      <c r="AH189" s="17"/>
      <c r="AI189" s="17"/>
      <c r="AJ189" s="17"/>
      <c r="AK189" s="17"/>
      <c r="AL189" s="17"/>
      <c r="AM189" s="17"/>
      <c r="AN189" s="17"/>
      <c r="AO189" s="17"/>
      <c r="AP189" s="17"/>
      <c r="AQ189" s="17"/>
    </row>
    <row r="190" spans="2:44" ht="15.95" hidden="1" customHeight="1" x14ac:dyDescent="0.25">
      <c r="B190" s="754">
        <v>88</v>
      </c>
      <c r="C190" s="17"/>
      <c r="D190" s="17"/>
      <c r="E190" s="17"/>
      <c r="F190" s="17"/>
      <c r="G190" s="17"/>
      <c r="H190" s="17"/>
      <c r="I190" s="17"/>
      <c r="J190" s="17"/>
      <c r="K190" s="17"/>
      <c r="L190" s="17"/>
      <c r="M190" s="17"/>
      <c r="N190" s="17"/>
      <c r="O190" s="17"/>
      <c r="P190" s="17"/>
      <c r="Q190" s="17"/>
      <c r="R190" s="17"/>
      <c r="S190" s="17"/>
      <c r="T190" s="17"/>
      <c r="U190" s="17"/>
      <c r="V190" s="17"/>
      <c r="W190" s="17"/>
      <c r="X190" s="17"/>
      <c r="Y190" s="17"/>
      <c r="Z190" s="17"/>
      <c r="AA190" s="17"/>
      <c r="AB190" s="17"/>
      <c r="AC190" s="17"/>
      <c r="AD190" s="17"/>
      <c r="AE190" s="17"/>
      <c r="AF190" s="17"/>
      <c r="AG190" s="17"/>
      <c r="AH190" s="17"/>
      <c r="AI190" s="17"/>
      <c r="AJ190" s="17"/>
      <c r="AK190" s="17"/>
      <c r="AL190" s="17"/>
      <c r="AM190" s="17"/>
      <c r="AN190" s="17"/>
      <c r="AO190" s="17"/>
      <c r="AP190" s="17"/>
      <c r="AQ190" s="17"/>
    </row>
    <row r="191" spans="2:44" ht="15.95" hidden="1" customHeight="1" x14ac:dyDescent="0.25">
      <c r="B191" s="754"/>
      <c r="C191" s="17"/>
      <c r="D191" s="17"/>
      <c r="E191" s="17"/>
      <c r="F191" s="17"/>
      <c r="G191" s="17"/>
      <c r="H191" s="17"/>
      <c r="I191" s="17"/>
      <c r="J191" s="17"/>
      <c r="K191" s="17"/>
      <c r="L191" s="17"/>
      <c r="M191" s="17"/>
      <c r="N191" s="17"/>
      <c r="O191" s="17"/>
      <c r="P191" s="17"/>
      <c r="Q191" s="17"/>
      <c r="R191" s="17"/>
      <c r="S191" s="17"/>
      <c r="T191" s="17"/>
      <c r="U191" s="17"/>
      <c r="V191" s="17"/>
      <c r="W191" s="17"/>
      <c r="X191" s="17"/>
      <c r="Y191" s="17"/>
      <c r="Z191" s="17"/>
      <c r="AA191" s="17"/>
      <c r="AB191" s="17"/>
      <c r="AC191" s="17"/>
      <c r="AD191" s="17"/>
      <c r="AE191" s="17"/>
      <c r="AF191" s="17"/>
      <c r="AG191" s="17"/>
      <c r="AH191" s="17"/>
      <c r="AI191" s="17"/>
      <c r="AJ191" s="17"/>
      <c r="AK191" s="17"/>
      <c r="AL191" s="17"/>
      <c r="AM191" s="17"/>
      <c r="AN191" s="17"/>
      <c r="AO191" s="17"/>
      <c r="AP191" s="17"/>
      <c r="AQ191" s="17"/>
    </row>
    <row r="192" spans="2:44" ht="15.95" hidden="1" customHeight="1" x14ac:dyDescent="0.25">
      <c r="B192" s="754">
        <v>89</v>
      </c>
      <c r="C192" s="17"/>
      <c r="D192" s="17"/>
      <c r="E192" s="17"/>
      <c r="F192" s="17"/>
      <c r="G192" s="17"/>
      <c r="H192" s="17"/>
      <c r="I192" s="17"/>
      <c r="J192" s="17"/>
      <c r="K192" s="17"/>
      <c r="L192" s="17"/>
      <c r="M192" s="17"/>
      <c r="N192" s="17"/>
      <c r="O192" s="17"/>
      <c r="P192" s="17"/>
      <c r="Q192" s="17"/>
      <c r="R192" s="17"/>
      <c r="S192" s="17"/>
      <c r="T192" s="17"/>
      <c r="U192" s="17"/>
      <c r="V192" s="17"/>
      <c r="W192" s="17"/>
      <c r="X192" s="17"/>
      <c r="Y192" s="17"/>
      <c r="Z192" s="17"/>
      <c r="AA192" s="17"/>
      <c r="AB192" s="17"/>
      <c r="AC192" s="17"/>
      <c r="AD192" s="17"/>
      <c r="AE192" s="17"/>
      <c r="AF192" s="17"/>
      <c r="AG192" s="17"/>
      <c r="AH192" s="17"/>
      <c r="AI192" s="17"/>
      <c r="AJ192" s="17"/>
      <c r="AK192" s="17"/>
      <c r="AL192" s="17"/>
      <c r="AM192" s="17"/>
      <c r="AN192" s="17"/>
      <c r="AO192" s="17"/>
      <c r="AP192" s="17"/>
      <c r="AQ192" s="17"/>
    </row>
    <row r="193" spans="2:44" ht="15.95" hidden="1" customHeight="1" x14ac:dyDescent="0.25">
      <c r="B193" s="754"/>
      <c r="C193" s="17"/>
      <c r="D193" s="17"/>
      <c r="E193" s="17"/>
      <c r="F193" s="17"/>
      <c r="G193" s="17"/>
      <c r="H193" s="17"/>
      <c r="I193" s="17"/>
      <c r="J193" s="17"/>
      <c r="K193" s="17"/>
      <c r="L193" s="17"/>
      <c r="M193" s="17"/>
      <c r="N193" s="17"/>
      <c r="O193" s="17"/>
      <c r="P193" s="17"/>
      <c r="Q193" s="17"/>
      <c r="R193" s="17"/>
      <c r="S193" s="17"/>
      <c r="T193" s="17"/>
      <c r="U193" s="17"/>
      <c r="V193" s="17"/>
      <c r="W193" s="17"/>
      <c r="X193" s="17"/>
      <c r="Y193" s="17"/>
      <c r="Z193" s="17"/>
      <c r="AA193" s="17"/>
      <c r="AB193" s="17"/>
      <c r="AC193" s="17"/>
      <c r="AD193" s="17"/>
      <c r="AE193" s="17"/>
      <c r="AF193" s="17"/>
      <c r="AG193" s="17"/>
      <c r="AH193" s="17"/>
      <c r="AI193" s="17"/>
      <c r="AJ193" s="17"/>
      <c r="AK193" s="17"/>
      <c r="AL193" s="17"/>
      <c r="AM193" s="17"/>
      <c r="AN193" s="17"/>
      <c r="AO193" s="17"/>
      <c r="AP193" s="17"/>
      <c r="AQ193" s="17"/>
    </row>
    <row r="194" spans="2:44" ht="15.95" hidden="1" customHeight="1" x14ac:dyDescent="0.25">
      <c r="B194" s="754">
        <v>90</v>
      </c>
      <c r="C194" s="17"/>
      <c r="D194" s="17"/>
      <c r="E194" s="17"/>
      <c r="F194" s="17"/>
      <c r="G194" s="17"/>
      <c r="H194" s="17"/>
      <c r="I194" s="17"/>
      <c r="J194" s="17"/>
      <c r="K194" s="17"/>
      <c r="L194" s="17"/>
      <c r="M194" s="17"/>
      <c r="N194" s="17"/>
      <c r="O194" s="17"/>
      <c r="P194" s="17"/>
      <c r="Q194" s="17"/>
      <c r="R194" s="17"/>
      <c r="S194" s="17"/>
      <c r="T194" s="17"/>
      <c r="U194" s="17"/>
      <c r="V194" s="17"/>
      <c r="W194" s="17"/>
      <c r="X194" s="17"/>
      <c r="Y194" s="17"/>
      <c r="Z194" s="17"/>
      <c r="AA194" s="17"/>
      <c r="AB194" s="17"/>
      <c r="AC194" s="17"/>
      <c r="AD194" s="17"/>
      <c r="AE194" s="17"/>
      <c r="AF194" s="17"/>
      <c r="AG194" s="17"/>
      <c r="AH194" s="17"/>
      <c r="AI194" s="17"/>
      <c r="AJ194" s="17"/>
      <c r="AK194" s="17"/>
      <c r="AL194" s="17"/>
      <c r="AM194" s="17"/>
      <c r="AN194" s="17"/>
      <c r="AO194" s="17"/>
      <c r="AP194" s="17"/>
      <c r="AQ194" s="17"/>
    </row>
    <row r="195" spans="2:44" ht="15.95" hidden="1" customHeight="1" x14ac:dyDescent="0.25">
      <c r="B195" s="754"/>
      <c r="C195" s="17"/>
      <c r="D195" s="17"/>
      <c r="E195" s="17"/>
      <c r="F195" s="17"/>
      <c r="G195" s="17"/>
      <c r="H195" s="17"/>
      <c r="I195" s="17"/>
      <c r="J195" s="17"/>
      <c r="K195" s="17"/>
      <c r="L195" s="17"/>
      <c r="M195" s="17"/>
      <c r="N195" s="17"/>
      <c r="O195" s="17"/>
      <c r="P195" s="17"/>
      <c r="Q195" s="17"/>
      <c r="R195" s="17"/>
      <c r="S195" s="17"/>
      <c r="T195" s="17"/>
      <c r="U195" s="17"/>
      <c r="V195" s="17"/>
      <c r="W195" s="17"/>
      <c r="X195" s="17"/>
      <c r="Y195" s="17"/>
      <c r="Z195" s="17"/>
      <c r="AA195" s="17"/>
      <c r="AB195" s="17"/>
      <c r="AC195" s="17"/>
      <c r="AD195" s="17"/>
      <c r="AE195" s="17"/>
      <c r="AF195" s="17"/>
      <c r="AG195" s="17"/>
      <c r="AH195" s="17"/>
      <c r="AI195" s="17"/>
      <c r="AJ195" s="17"/>
      <c r="AK195" s="17"/>
      <c r="AL195" s="17"/>
      <c r="AM195" s="17"/>
      <c r="AN195" s="17"/>
      <c r="AO195" s="17"/>
      <c r="AP195" s="17"/>
      <c r="AQ195" s="17"/>
    </row>
    <row r="196" spans="2:44" ht="15.95" hidden="1" customHeight="1" x14ac:dyDescent="0.25">
      <c r="B196" s="754">
        <v>91</v>
      </c>
      <c r="C196" s="17"/>
      <c r="D196" s="17"/>
      <c r="E196" s="17"/>
      <c r="F196" s="17"/>
      <c r="G196" s="17"/>
      <c r="H196" s="17"/>
      <c r="I196" s="17"/>
      <c r="J196" s="17"/>
      <c r="K196" s="17"/>
      <c r="L196" s="17"/>
      <c r="M196" s="17"/>
      <c r="N196" s="17"/>
      <c r="O196" s="17"/>
      <c r="P196" s="17"/>
      <c r="Q196" s="17"/>
      <c r="R196" s="17"/>
      <c r="S196" s="17"/>
      <c r="T196" s="17"/>
      <c r="U196" s="17"/>
      <c r="V196" s="17"/>
      <c r="W196" s="17"/>
      <c r="X196" s="17"/>
      <c r="Y196" s="17"/>
      <c r="Z196" s="17"/>
      <c r="AA196" s="17"/>
      <c r="AB196" s="17"/>
      <c r="AC196" s="17"/>
      <c r="AD196" s="17"/>
      <c r="AE196" s="17"/>
      <c r="AF196" s="17"/>
      <c r="AG196" s="17"/>
      <c r="AH196" s="17"/>
      <c r="AI196" s="17"/>
      <c r="AJ196" s="17"/>
      <c r="AK196" s="17"/>
      <c r="AL196" s="17"/>
      <c r="AM196" s="17"/>
      <c r="AN196" s="17"/>
      <c r="AO196" s="17"/>
      <c r="AP196" s="17"/>
      <c r="AQ196" s="17"/>
    </row>
    <row r="197" spans="2:44" ht="15.95" hidden="1" customHeight="1" x14ac:dyDescent="0.25">
      <c r="B197" s="754"/>
      <c r="C197" s="17"/>
      <c r="D197" s="17"/>
      <c r="E197" s="17"/>
      <c r="F197" s="17"/>
      <c r="G197" s="17"/>
      <c r="H197" s="17"/>
      <c r="I197" s="17"/>
      <c r="J197" s="17"/>
      <c r="K197" s="17"/>
      <c r="L197" s="17"/>
      <c r="M197" s="17"/>
      <c r="N197" s="17"/>
      <c r="O197" s="17"/>
      <c r="P197" s="17"/>
      <c r="Q197" s="17"/>
      <c r="R197" s="17"/>
      <c r="S197" s="17"/>
      <c r="T197" s="17"/>
      <c r="U197" s="17"/>
      <c r="V197" s="17"/>
      <c r="W197" s="17"/>
      <c r="X197" s="17"/>
      <c r="Y197" s="17"/>
      <c r="Z197" s="17"/>
      <c r="AA197" s="17"/>
      <c r="AB197" s="17"/>
      <c r="AC197" s="17"/>
      <c r="AD197" s="17"/>
      <c r="AE197" s="17"/>
      <c r="AF197" s="17"/>
      <c r="AG197" s="17"/>
      <c r="AH197" s="17"/>
      <c r="AI197" s="17"/>
      <c r="AJ197" s="17"/>
      <c r="AK197" s="17"/>
      <c r="AL197" s="17"/>
      <c r="AM197" s="17"/>
      <c r="AN197" s="17"/>
      <c r="AO197" s="17"/>
      <c r="AP197" s="17"/>
      <c r="AQ197" s="17"/>
    </row>
    <row r="198" spans="2:44" ht="15.95" hidden="1" customHeight="1" x14ac:dyDescent="0.25">
      <c r="B198" s="754">
        <v>92</v>
      </c>
      <c r="C198" s="17"/>
      <c r="D198" s="17"/>
      <c r="E198" s="17"/>
      <c r="F198" s="17"/>
      <c r="G198" s="17"/>
      <c r="H198" s="17"/>
      <c r="I198" s="17"/>
      <c r="J198" s="17"/>
      <c r="K198" s="17"/>
      <c r="L198" s="17"/>
      <c r="M198" s="17"/>
      <c r="N198" s="17"/>
      <c r="O198" s="17"/>
      <c r="P198" s="17"/>
      <c r="Q198" s="17"/>
      <c r="R198" s="17"/>
      <c r="S198" s="17"/>
      <c r="T198" s="17"/>
      <c r="U198" s="17"/>
      <c r="V198" s="17"/>
      <c r="W198" s="17"/>
      <c r="X198" s="17"/>
      <c r="Y198" s="17"/>
      <c r="Z198" s="17"/>
      <c r="AA198" s="17"/>
      <c r="AB198" s="17"/>
      <c r="AC198" s="17"/>
      <c r="AD198" s="17"/>
      <c r="AE198" s="17"/>
      <c r="AF198" s="17"/>
      <c r="AG198" s="17"/>
      <c r="AH198" s="17"/>
      <c r="AI198" s="17"/>
      <c r="AJ198" s="17"/>
      <c r="AK198" s="17"/>
      <c r="AL198" s="17"/>
      <c r="AM198" s="17"/>
      <c r="AN198" s="17"/>
      <c r="AO198" s="17"/>
      <c r="AP198" s="17"/>
      <c r="AQ198" s="17"/>
    </row>
    <row r="199" spans="2:44" ht="15.95" hidden="1" customHeight="1" x14ac:dyDescent="0.25">
      <c r="B199" s="754"/>
      <c r="C199" s="17"/>
      <c r="D199" s="17"/>
      <c r="E199" s="17"/>
      <c r="F199" s="17"/>
      <c r="G199" s="17"/>
      <c r="H199" s="17"/>
      <c r="I199" s="17"/>
      <c r="J199" s="17"/>
      <c r="K199" s="17"/>
      <c r="L199" s="17"/>
      <c r="M199" s="17"/>
      <c r="N199" s="17"/>
      <c r="O199" s="17"/>
      <c r="P199" s="17"/>
      <c r="Q199" s="17"/>
      <c r="R199" s="17"/>
      <c r="S199" s="17"/>
      <c r="T199" s="17"/>
      <c r="U199" s="17"/>
      <c r="V199" s="17"/>
      <c r="W199" s="17"/>
      <c r="X199" s="17"/>
      <c r="Y199" s="17"/>
      <c r="Z199" s="17"/>
      <c r="AA199" s="17"/>
      <c r="AB199" s="17"/>
      <c r="AC199" s="17"/>
      <c r="AD199" s="17"/>
      <c r="AE199" s="17"/>
      <c r="AF199" s="17"/>
      <c r="AG199" s="17"/>
      <c r="AH199" s="17"/>
      <c r="AI199" s="17"/>
      <c r="AJ199" s="17"/>
      <c r="AK199" s="17"/>
      <c r="AL199" s="17"/>
      <c r="AM199" s="17"/>
      <c r="AN199" s="17"/>
      <c r="AO199" s="17"/>
      <c r="AP199" s="17"/>
      <c r="AQ199" s="17"/>
    </row>
    <row r="200" spans="2:44" ht="15.95" customHeight="1" x14ac:dyDescent="0.25">
      <c r="B200" s="464" t="str">
        <f>FOOT1</f>
        <v>Ameren Missouri BizSavers program</v>
      </c>
      <c r="C200" s="464"/>
      <c r="D200" s="464"/>
      <c r="E200" s="464"/>
      <c r="F200" s="464"/>
      <c r="G200" s="464"/>
      <c r="H200" s="464"/>
      <c r="I200" s="464"/>
      <c r="J200" s="464"/>
      <c r="K200" s="464"/>
      <c r="L200" s="464"/>
      <c r="M200" s="537" t="str">
        <f>FOOTDISCLAIM</f>
        <v/>
      </c>
      <c r="N200" s="537"/>
      <c r="O200" s="537"/>
      <c r="P200" s="537"/>
      <c r="Q200" s="537"/>
      <c r="R200" s="537"/>
      <c r="S200" s="537"/>
      <c r="T200" s="537"/>
      <c r="U200" s="537"/>
      <c r="V200" s="537"/>
      <c r="W200" s="537"/>
      <c r="X200" s="537"/>
      <c r="Y200" s="537"/>
      <c r="Z200" s="537"/>
      <c r="AA200" s="537"/>
      <c r="AB200" s="537"/>
      <c r="AC200" s="537"/>
      <c r="AD200" s="537"/>
      <c r="AE200" s="537"/>
      <c r="AF200" s="537"/>
      <c r="AG200" s="537"/>
      <c r="AH200" s="464"/>
      <c r="AI200" s="464"/>
      <c r="AJ200" s="464"/>
      <c r="AK200" s="464"/>
      <c r="AL200" s="464"/>
      <c r="AM200" s="464"/>
      <c r="AN200" s="464"/>
      <c r="AO200" s="464"/>
      <c r="AP200" s="464"/>
      <c r="AQ200" s="464"/>
      <c r="AR200" s="465" t="str">
        <f>FOOT4</f>
        <v/>
      </c>
    </row>
    <row r="201" spans="2:44" ht="15.95" customHeight="1" x14ac:dyDescent="0.25">
      <c r="B201" s="464" t="str">
        <f>FOOT2</f>
        <v>Toll-Free 866-941-7299</v>
      </c>
      <c r="C201" s="464"/>
      <c r="D201" s="464"/>
      <c r="E201" s="464"/>
      <c r="F201" s="464"/>
      <c r="G201" s="464"/>
      <c r="H201" s="464"/>
      <c r="I201" s="464"/>
      <c r="J201" s="464"/>
      <c r="K201" s="464"/>
      <c r="L201" s="464"/>
      <c r="M201" s="537"/>
      <c r="N201" s="537"/>
      <c r="O201" s="537"/>
      <c r="P201" s="537"/>
      <c r="Q201" s="537"/>
      <c r="R201" s="537"/>
      <c r="S201" s="537"/>
      <c r="T201" s="537"/>
      <c r="U201" s="537"/>
      <c r="V201" s="537"/>
      <c r="W201" s="537"/>
      <c r="X201" s="537"/>
      <c r="Y201" s="537"/>
      <c r="Z201" s="537"/>
      <c r="AA201" s="537"/>
      <c r="AB201" s="537"/>
      <c r="AC201" s="537"/>
      <c r="AD201" s="537"/>
      <c r="AE201" s="537"/>
      <c r="AF201" s="537"/>
      <c r="AG201" s="537"/>
      <c r="AH201" s="464"/>
      <c r="AI201" s="464"/>
      <c r="AJ201" s="464"/>
      <c r="AK201" s="464"/>
      <c r="AL201" s="464"/>
      <c r="AM201" s="464"/>
      <c r="AN201" s="464"/>
      <c r="AO201" s="464"/>
      <c r="AP201" s="464"/>
      <c r="AQ201" s="464"/>
      <c r="AR201" s="465" t="str">
        <f>FOOT5</f>
        <v/>
      </c>
    </row>
    <row r="202" spans="2:44" ht="15.95" customHeight="1" x14ac:dyDescent="0.25">
      <c r="B202" s="466" t="str">
        <f>FOOT3</f>
        <v>BizSavers@ameren.com</v>
      </c>
      <c r="C202" s="464"/>
      <c r="D202" s="464"/>
      <c r="E202" s="464"/>
      <c r="F202" s="464"/>
      <c r="G202" s="464"/>
      <c r="H202" s="464"/>
      <c r="I202" s="464"/>
      <c r="J202" s="464"/>
      <c r="K202" s="464"/>
      <c r="L202" s="464"/>
      <c r="M202" s="467"/>
      <c r="N202" s="464"/>
      <c r="O202" s="464"/>
      <c r="P202" s="467"/>
      <c r="Q202" s="467"/>
      <c r="R202" s="467"/>
      <c r="S202" s="467"/>
      <c r="T202" s="467"/>
      <c r="U202" s="467"/>
      <c r="V202" s="467"/>
      <c r="W202" s="468" t="str">
        <f>VERSION</f>
        <v>EMS v2.0.0</v>
      </c>
      <c r="X202" s="467"/>
      <c r="Y202" s="467"/>
      <c r="Z202" s="467"/>
      <c r="AA202" s="467"/>
      <c r="AB202" s="467"/>
      <c r="AC202" s="467"/>
      <c r="AD202" s="467"/>
      <c r="AE202" s="464"/>
      <c r="AF202" s="464"/>
      <c r="AG202" s="464"/>
      <c r="AH202" s="464"/>
      <c r="AI202" s="464"/>
      <c r="AJ202" s="464"/>
      <c r="AK202" s="464"/>
      <c r="AL202" s="464"/>
      <c r="AM202" s="464"/>
      <c r="AN202" s="464"/>
      <c r="AO202" s="464"/>
      <c r="AP202" s="464"/>
      <c r="AQ202" s="464"/>
      <c r="AR202" s="465" t="str">
        <f>FOOT6</f>
        <v>Product of Lockheed Martin Energy</v>
      </c>
    </row>
    <row r="203" spans="2:44" ht="15" customHeight="1" x14ac:dyDescent="0.25"/>
  </sheetData>
  <sheetProtection algorithmName="SHA-512" hashValue="cPhOacYq/LXEwRwnlNrgR19RWPvaW99L4/yunLPimjd6HMtnrbIcY+tK99hlIRFnc76pys5X30wjCCDCC4OH2A==" saltValue="nKvRck1/+VRyTdV5h/bDYA==" spinCount="100000" sheet="1" objects="1" scenarios="1" selectLockedCells="1"/>
  <mergeCells count="350">
    <mergeCell ref="BB34:BB35"/>
    <mergeCell ref="BC34:BC35"/>
    <mergeCell ref="BB24:BB25"/>
    <mergeCell ref="BC24:BC25"/>
    <mergeCell ref="BB26:BB27"/>
    <mergeCell ref="BC26:BC27"/>
    <mergeCell ref="BB28:BB29"/>
    <mergeCell ref="BC28:BC29"/>
    <mergeCell ref="BB30:BB31"/>
    <mergeCell ref="BC30:BC31"/>
    <mergeCell ref="BB32:BB33"/>
    <mergeCell ref="BC32:BC33"/>
    <mergeCell ref="BB14:BB15"/>
    <mergeCell ref="BC14:BC15"/>
    <mergeCell ref="BB16:BB17"/>
    <mergeCell ref="BC16:BC17"/>
    <mergeCell ref="BB18:BB19"/>
    <mergeCell ref="BC18:BC19"/>
    <mergeCell ref="BB20:BB21"/>
    <mergeCell ref="BC20:BC21"/>
    <mergeCell ref="BB22:BB23"/>
    <mergeCell ref="BC22:BC23"/>
    <mergeCell ref="Z16:AA17"/>
    <mergeCell ref="AB16:AC17"/>
    <mergeCell ref="B16:B17"/>
    <mergeCell ref="R11:U11"/>
    <mergeCell ref="V11:Y11"/>
    <mergeCell ref="B40:B41"/>
    <mergeCell ref="B18:B19"/>
    <mergeCell ref="B20:B21"/>
    <mergeCell ref="B22:B23"/>
    <mergeCell ref="B24:B25"/>
    <mergeCell ref="B26:B27"/>
    <mergeCell ref="B28:B29"/>
    <mergeCell ref="B30:B31"/>
    <mergeCell ref="B32:B33"/>
    <mergeCell ref="B34:B35"/>
    <mergeCell ref="B36:B37"/>
    <mergeCell ref="B38:B39"/>
    <mergeCell ref="S16:T17"/>
    <mergeCell ref="U16:Y17"/>
    <mergeCell ref="Q16:R17"/>
    <mergeCell ref="F32:K33"/>
    <mergeCell ref="L32:P33"/>
    <mergeCell ref="Q32:R33"/>
    <mergeCell ref="S32:T33"/>
    <mergeCell ref="B64:B65"/>
    <mergeCell ref="B42:B43"/>
    <mergeCell ref="B44:B45"/>
    <mergeCell ref="B46:B47"/>
    <mergeCell ref="B48:B49"/>
    <mergeCell ref="B50:B51"/>
    <mergeCell ref="B52:B53"/>
    <mergeCell ref="B54:B55"/>
    <mergeCell ref="B56:B57"/>
    <mergeCell ref="B58:B59"/>
    <mergeCell ref="B60:B61"/>
    <mergeCell ref="B62:B63"/>
    <mergeCell ref="B88:B89"/>
    <mergeCell ref="B66:B67"/>
    <mergeCell ref="B68:B69"/>
    <mergeCell ref="B70:B71"/>
    <mergeCell ref="B72:B73"/>
    <mergeCell ref="B74:B75"/>
    <mergeCell ref="B76:B77"/>
    <mergeCell ref="B78:B79"/>
    <mergeCell ref="B80:B81"/>
    <mergeCell ref="B82:B83"/>
    <mergeCell ref="B84:B85"/>
    <mergeCell ref="B86:B87"/>
    <mergeCell ref="B112:B113"/>
    <mergeCell ref="B90:B91"/>
    <mergeCell ref="B92:B93"/>
    <mergeCell ref="B94:B95"/>
    <mergeCell ref="B96:B97"/>
    <mergeCell ref="B98:B99"/>
    <mergeCell ref="B100:B101"/>
    <mergeCell ref="B102:B103"/>
    <mergeCell ref="B104:B105"/>
    <mergeCell ref="B106:B107"/>
    <mergeCell ref="B108:B109"/>
    <mergeCell ref="B110:B111"/>
    <mergeCell ref="B168:B169"/>
    <mergeCell ref="B170:B171"/>
    <mergeCell ref="B172:B173"/>
    <mergeCell ref="B174:B175"/>
    <mergeCell ref="B176:B177"/>
    <mergeCell ref="B178:B179"/>
    <mergeCell ref="B136:B137"/>
    <mergeCell ref="B114:B115"/>
    <mergeCell ref="B116:B117"/>
    <mergeCell ref="B118:B119"/>
    <mergeCell ref="B120:B121"/>
    <mergeCell ref="B122:B123"/>
    <mergeCell ref="B124:B125"/>
    <mergeCell ref="B126:B127"/>
    <mergeCell ref="B128:B129"/>
    <mergeCell ref="B130:B131"/>
    <mergeCell ref="B132:B133"/>
    <mergeCell ref="B134:B135"/>
    <mergeCell ref="B148:B149"/>
    <mergeCell ref="B150:B151"/>
    <mergeCell ref="B152:B153"/>
    <mergeCell ref="B154:B155"/>
    <mergeCell ref="B156:B157"/>
    <mergeCell ref="B158:B159"/>
    <mergeCell ref="AQ1:AR1"/>
    <mergeCell ref="AQ2:AR3"/>
    <mergeCell ref="F14:K15"/>
    <mergeCell ref="L14:P15"/>
    <mergeCell ref="Q14:R15"/>
    <mergeCell ref="S14:T15"/>
    <mergeCell ref="U14:Y15"/>
    <mergeCell ref="Z14:AA15"/>
    <mergeCell ref="AB14:AC15"/>
    <mergeCell ref="AD14:AG14"/>
    <mergeCell ref="AH14:AJ15"/>
    <mergeCell ref="AK14:AN15"/>
    <mergeCell ref="AO14:AQ15"/>
    <mergeCell ref="Z11:AC11"/>
    <mergeCell ref="AD12:AG12"/>
    <mergeCell ref="R12:U13"/>
    <mergeCell ref="V12:Y13"/>
    <mergeCell ref="Z12:AC13"/>
    <mergeCell ref="AH1:AK1"/>
    <mergeCell ref="AL1:AP1"/>
    <mergeCell ref="AH2:AK3"/>
    <mergeCell ref="AL2:AP3"/>
    <mergeCell ref="M200:AG201"/>
    <mergeCell ref="B198:B199"/>
    <mergeCell ref="B186:B187"/>
    <mergeCell ref="B188:B189"/>
    <mergeCell ref="B190:B191"/>
    <mergeCell ref="B192:B193"/>
    <mergeCell ref="B194:B195"/>
    <mergeCell ref="B196:B197"/>
    <mergeCell ref="B184:B185"/>
    <mergeCell ref="AY14:AY15"/>
    <mergeCell ref="AZ14:AZ15"/>
    <mergeCell ref="BA14:BA15"/>
    <mergeCell ref="AD15:AE15"/>
    <mergeCell ref="AF15:AG15"/>
    <mergeCell ref="B180:B181"/>
    <mergeCell ref="B182:B183"/>
    <mergeCell ref="B160:B161"/>
    <mergeCell ref="B138:B139"/>
    <mergeCell ref="B140:B141"/>
    <mergeCell ref="B142:B143"/>
    <mergeCell ref="B144:B145"/>
    <mergeCell ref="B146:B147"/>
    <mergeCell ref="C14:E15"/>
    <mergeCell ref="C16:E17"/>
    <mergeCell ref="C20:E21"/>
    <mergeCell ref="C24:E25"/>
    <mergeCell ref="C28:E29"/>
    <mergeCell ref="C32:E33"/>
    <mergeCell ref="B162:B163"/>
    <mergeCell ref="B164:B165"/>
    <mergeCell ref="B166:B167"/>
    <mergeCell ref="F16:K17"/>
    <mergeCell ref="L16:P17"/>
    <mergeCell ref="AF16:AG17"/>
    <mergeCell ref="AH16:AJ17"/>
    <mergeCell ref="AK16:AN17"/>
    <mergeCell ref="AO16:AQ17"/>
    <mergeCell ref="AU16:AU17"/>
    <mergeCell ref="AV16:AV17"/>
    <mergeCell ref="AW16:AW17"/>
    <mergeCell ref="AX16:AX17"/>
    <mergeCell ref="AU14:AU15"/>
    <mergeCell ref="AV14:AV15"/>
    <mergeCell ref="AW14:AW15"/>
    <mergeCell ref="AX14:AX15"/>
    <mergeCell ref="AY16:AY17"/>
    <mergeCell ref="AZ16:AZ17"/>
    <mergeCell ref="BA16:BA17"/>
    <mergeCell ref="C18:E19"/>
    <mergeCell ref="F18:K19"/>
    <mergeCell ref="L18:P19"/>
    <mergeCell ref="Q18:R19"/>
    <mergeCell ref="S18:T19"/>
    <mergeCell ref="U18:Y19"/>
    <mergeCell ref="Z18:AA19"/>
    <mergeCell ref="AB18:AC19"/>
    <mergeCell ref="AD18:AE19"/>
    <mergeCell ref="AF18:AG19"/>
    <mergeCell ref="AH18:AJ19"/>
    <mergeCell ref="AK18:AN19"/>
    <mergeCell ref="AO18:AQ19"/>
    <mergeCell ref="AU18:AU19"/>
    <mergeCell ref="AV18:AV19"/>
    <mergeCell ref="AW18:AW19"/>
    <mergeCell ref="AX18:AX19"/>
    <mergeCell ref="AY18:AY19"/>
    <mergeCell ref="AZ18:AZ19"/>
    <mergeCell ref="BA18:BA19"/>
    <mergeCell ref="AD16:AE17"/>
    <mergeCell ref="AU20:AU21"/>
    <mergeCell ref="AV20:AV21"/>
    <mergeCell ref="AW20:AW21"/>
    <mergeCell ref="AX20:AX21"/>
    <mergeCell ref="AY20:AY21"/>
    <mergeCell ref="AZ20:AZ21"/>
    <mergeCell ref="F20:K21"/>
    <mergeCell ref="L20:P21"/>
    <mergeCell ref="Q20:R21"/>
    <mergeCell ref="S20:T21"/>
    <mergeCell ref="U20:Y21"/>
    <mergeCell ref="Z20:AA21"/>
    <mergeCell ref="AB20:AC21"/>
    <mergeCell ref="AD20:AE21"/>
    <mergeCell ref="AF20:AG21"/>
    <mergeCell ref="BA20:BA21"/>
    <mergeCell ref="C22:E23"/>
    <mergeCell ref="F22:K23"/>
    <mergeCell ref="L22:P23"/>
    <mergeCell ref="Q22:R23"/>
    <mergeCell ref="S22:T23"/>
    <mergeCell ref="U22:Y23"/>
    <mergeCell ref="Z22:AA23"/>
    <mergeCell ref="AB22:AC23"/>
    <mergeCell ref="AD22:AE23"/>
    <mergeCell ref="AF22:AG23"/>
    <mergeCell ref="AH22:AJ23"/>
    <mergeCell ref="AK22:AN23"/>
    <mergeCell ref="AO22:AQ23"/>
    <mergeCell ref="AU22:AU23"/>
    <mergeCell ref="AV22:AV23"/>
    <mergeCell ref="AW22:AW23"/>
    <mergeCell ref="AX22:AX23"/>
    <mergeCell ref="AY22:AY23"/>
    <mergeCell ref="AZ22:AZ23"/>
    <mergeCell ref="BA22:BA23"/>
    <mergeCell ref="AH20:AJ21"/>
    <mergeCell ref="AK20:AN21"/>
    <mergeCell ref="AO20:AQ21"/>
    <mergeCell ref="AU24:AU25"/>
    <mergeCell ref="AV24:AV25"/>
    <mergeCell ref="AW24:AW25"/>
    <mergeCell ref="AX24:AX25"/>
    <mergeCell ref="AY24:AY25"/>
    <mergeCell ref="AZ24:AZ25"/>
    <mergeCell ref="F24:K25"/>
    <mergeCell ref="L24:P25"/>
    <mergeCell ref="Q24:R25"/>
    <mergeCell ref="S24:T25"/>
    <mergeCell ref="U24:Y25"/>
    <mergeCell ref="Z24:AA25"/>
    <mergeCell ref="AB24:AC25"/>
    <mergeCell ref="AD24:AE25"/>
    <mergeCell ref="AF24:AG25"/>
    <mergeCell ref="BA24:BA25"/>
    <mergeCell ref="C26:E27"/>
    <mergeCell ref="F26:K27"/>
    <mergeCell ref="L26:P27"/>
    <mergeCell ref="Q26:R27"/>
    <mergeCell ref="S26:T27"/>
    <mergeCell ref="U26:Y27"/>
    <mergeCell ref="Z26:AA27"/>
    <mergeCell ref="AB26:AC27"/>
    <mergeCell ref="AD26:AE27"/>
    <mergeCell ref="AF26:AG27"/>
    <mergeCell ref="AH26:AJ27"/>
    <mergeCell ref="AK26:AN27"/>
    <mergeCell ref="AO26:AQ27"/>
    <mergeCell ref="AU26:AU27"/>
    <mergeCell ref="AV26:AV27"/>
    <mergeCell ref="AW26:AW27"/>
    <mergeCell ref="AX26:AX27"/>
    <mergeCell ref="AY26:AY27"/>
    <mergeCell ref="AZ26:AZ27"/>
    <mergeCell ref="BA26:BA27"/>
    <mergeCell ref="AH24:AJ25"/>
    <mergeCell ref="AK24:AN25"/>
    <mergeCell ref="AO24:AQ25"/>
    <mergeCell ref="F28:K29"/>
    <mergeCell ref="L28:P29"/>
    <mergeCell ref="Q28:R29"/>
    <mergeCell ref="S28:T29"/>
    <mergeCell ref="U28:Y29"/>
    <mergeCell ref="Z28:AA29"/>
    <mergeCell ref="AB28:AC29"/>
    <mergeCell ref="AD28:AE29"/>
    <mergeCell ref="AF28:AG29"/>
    <mergeCell ref="C30:E31"/>
    <mergeCell ref="F30:K31"/>
    <mergeCell ref="L30:P31"/>
    <mergeCell ref="Q30:R31"/>
    <mergeCell ref="S30:T31"/>
    <mergeCell ref="U30:Y31"/>
    <mergeCell ref="Z30:AA31"/>
    <mergeCell ref="AB30:AC31"/>
    <mergeCell ref="AD30:AE31"/>
    <mergeCell ref="BA32:BA33"/>
    <mergeCell ref="U32:Y33"/>
    <mergeCell ref="Z32:AA33"/>
    <mergeCell ref="AB32:AC33"/>
    <mergeCell ref="AD32:AE33"/>
    <mergeCell ref="AF32:AG33"/>
    <mergeCell ref="AH32:AJ33"/>
    <mergeCell ref="AK32:AN33"/>
    <mergeCell ref="AO32:AQ33"/>
    <mergeCell ref="AU32:AU33"/>
    <mergeCell ref="BA28:BA29"/>
    <mergeCell ref="AF30:AG31"/>
    <mergeCell ref="AH30:AJ31"/>
    <mergeCell ref="AK30:AN31"/>
    <mergeCell ref="AO30:AQ31"/>
    <mergeCell ref="AU30:AU31"/>
    <mergeCell ref="AV30:AV31"/>
    <mergeCell ref="AW30:AW31"/>
    <mergeCell ref="AX30:AX31"/>
    <mergeCell ref="AY30:AY31"/>
    <mergeCell ref="AZ30:AZ31"/>
    <mergeCell ref="AX28:AX29"/>
    <mergeCell ref="AY28:AY29"/>
    <mergeCell ref="AZ28:AZ29"/>
    <mergeCell ref="C34:E35"/>
    <mergeCell ref="F34:K35"/>
    <mergeCell ref="L34:P35"/>
    <mergeCell ref="Q34:R35"/>
    <mergeCell ref="S34:T35"/>
    <mergeCell ref="U34:Y35"/>
    <mergeCell ref="Z34:AA35"/>
    <mergeCell ref="AB34:AC35"/>
    <mergeCell ref="AD34:AE35"/>
    <mergeCell ref="AZ34:AZ35"/>
    <mergeCell ref="BA34:BA35"/>
    <mergeCell ref="Q9:AD10"/>
    <mergeCell ref="AF34:AG35"/>
    <mergeCell ref="AH34:AJ35"/>
    <mergeCell ref="AK34:AN35"/>
    <mergeCell ref="AO34:AQ35"/>
    <mergeCell ref="AU34:AU35"/>
    <mergeCell ref="AV34:AV35"/>
    <mergeCell ref="AW34:AW35"/>
    <mergeCell ref="AX34:AX35"/>
    <mergeCell ref="AY34:AY35"/>
    <mergeCell ref="AV32:AV33"/>
    <mergeCell ref="AW32:AW33"/>
    <mergeCell ref="AX32:AX33"/>
    <mergeCell ref="AY32:AY33"/>
    <mergeCell ref="AZ32:AZ33"/>
    <mergeCell ref="BA30:BA31"/>
    <mergeCell ref="AH28:AJ29"/>
    <mergeCell ref="AK28:AN29"/>
    <mergeCell ref="AO28:AQ29"/>
    <mergeCell ref="AU28:AU29"/>
    <mergeCell ref="AV28:AV29"/>
    <mergeCell ref="AW28:AW29"/>
  </mergeCells>
  <conditionalFormatting sqref="AK16 AK18 AK20 AK22 AK24 AK26 AK28 AK30 AK32 AK34">
    <cfRule type="expression" dxfId="148" priority="37">
      <formula>ISNUMBER(AK16)=FALSE</formula>
    </cfRule>
  </conditionalFormatting>
  <conditionalFormatting sqref="Q16:AG17 Q20:AG35 U18:AG19">
    <cfRule type="expression" dxfId="147" priority="36">
      <formula>AND(ISBLANK($F16)=FALSE,ISBLANK(Q16)=TRUE)</formula>
    </cfRule>
  </conditionalFormatting>
  <conditionalFormatting sqref="Q18:T19">
    <cfRule type="expression" dxfId="146" priority="35">
      <formula>AND(ISBLANK($F18)=FALSE,ISBLANK(Q18)=TRUE)</formula>
    </cfRule>
  </conditionalFormatting>
  <conditionalFormatting sqref="L16:P17 L20:P35">
    <cfRule type="expression" dxfId="145" priority="26">
      <formula>AND(ISBLANK($F16)=FALSE,ISBLANK(L16)=TRUE)</formula>
    </cfRule>
  </conditionalFormatting>
  <conditionalFormatting sqref="L18:P19">
    <cfRule type="expression" dxfId="144" priority="25">
      <formula>AND(ISBLANK($F18)=FALSE,ISBLANK(L18)=TRUE)</formula>
    </cfRule>
  </conditionalFormatting>
  <conditionalFormatting sqref="AQ2:AR3">
    <cfRule type="cellIs" dxfId="143" priority="3" operator="equal">
      <formula>1</formula>
    </cfRule>
    <cfRule type="cellIs" dxfId="142" priority="4" operator="between">
      <formula>0.51</formula>
      <formula>0.99</formula>
    </cfRule>
    <cfRule type="cellIs" dxfId="141" priority="5" operator="lessThanOrEqual">
      <formula>0.5</formula>
    </cfRule>
  </conditionalFormatting>
  <conditionalFormatting sqref="AH2 AL2">
    <cfRule type="expression" dxfId="140" priority="1">
      <formula>PROJSTATUS=PROJSTATELI</formula>
    </cfRule>
    <cfRule type="expression" dxfId="139" priority="2">
      <formula>PROJSTATUS=PROJSTATREVIEW</formula>
    </cfRule>
    <cfRule type="expression" dxfId="138" priority="6">
      <formula>PROJSTATUS=PROJSTATPREAPPROVE</formula>
    </cfRule>
    <cfRule type="expression" dxfId="137" priority="7">
      <formula>PROJSTATUS=PROJSTATSTANDARD</formula>
    </cfRule>
    <cfRule type="expression" dxfId="136" priority="8">
      <formula>PROJSTATUS=PROJSTATEXP</formula>
    </cfRule>
  </conditionalFormatting>
  <dataValidations count="7">
    <dataValidation type="decimal" allowBlank="1" showInputMessage="1" showErrorMessage="1" prompt="Enter the kWh use per unit of equipment in one year." sqref="AB16 S16 AB34 S20 S22 S24 S26 S28 S30 S32 S34 S18 AB20 AB22 AB24 AB26 AB28 AB30 AB32 AB18">
      <formula1>0</formula1>
      <formula2>999999999</formula2>
    </dataValidation>
    <dataValidation type="decimal" allowBlank="1" showInputMessage="1" showErrorMessage="1" error="Please enter a numerical value" sqref="Z16 Q16 Z34 Q20 Q22 Q24 Q26 Q28 Q30 Q32 Q34 Q18 Z20 Z22 Z24 Z26 Z28 Z30 Z32 Z18">
      <formula1>0</formula1>
      <formula2>999999</formula2>
    </dataValidation>
    <dataValidation type="list" allowBlank="1" showInputMessage="1" showErrorMessage="1" sqref="AW16:AW35">
      <formula1>ENDUSECAT</formula1>
    </dataValidation>
    <dataValidation type="list" allowBlank="1" showInputMessage="1" showErrorMessage="1" prompt="Select the measure type that is closest to the selections in this list. If not listed, select &quot;Others&quot;" sqref="F16:K35">
      <formula1>CMECOOKDESC</formula1>
    </dataValidation>
    <dataValidation type="decimal" allowBlank="1" showInputMessage="1" showErrorMessage="1" error="Please enter a numerical value" prompt="NOTE: This is the TOTAL Masterial or Labor COST of the measure, not a per UNIT basis._x000a__x000a_For New or Failed Replacement, this is the total cost difference between purchasing the baseline equipment vs. what is being installed." sqref="AF16 AD16 AF32 AD20 AD22 AD24 AD26 AD28 AD30 AD32 AD34 AF34 AF20 AF22 AF24 AF26 AF28 AF30 AF18 AD18">
      <formula1>0</formula1>
      <formula2>999999999</formula2>
    </dataValidation>
    <dataValidation type="list" allowBlank="1" showInputMessage="1" showErrorMessage="1" prompt="Select the project type using the dropdown._x000a__x000a_Select whether you are replacing existing working equipment/controls or purchasing new equipment/replace failed equipment._x000a__x000a_If you want to change this field, delete the data in the &quot;Measure Type&quot; field first." sqref="C16 C18 C34 C20 C22 C24 C26 C28 C30 C32">
      <formula1>IF(ISBLANK(F16),NONPRESCPROGRAM,"")</formula1>
    </dataValidation>
    <dataValidation allowBlank="1" showInputMessage="1" showErrorMessage="1" prompt="Baseline Detail is the equipment currently present that is being replaced._x000a__x000a_For New or Failed Replacement, this is the code-minimum equipment or control strategy that could be installed in lieu of the more efficient option." sqref="L16 L18 L34 L20 L22 L24 L26 L28 L30 L32"/>
  </dataValidations>
  <hyperlinks>
    <hyperlink ref="B202" r:id="rId1" display="NIPSCO.Savings@LMCO.com"/>
  </hyperlinks>
  <pageMargins left="0.25" right="0.25" top="0.25" bottom="0.25" header="0.25" footer="0.25"/>
  <pageSetup scale="45" fitToHeight="0" orientation="landscape" r:id="rId2"/>
  <drawing r:id="rId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pageSetUpPr fitToPage="1"/>
  </sheetPr>
  <dimension ref="A1:BZ203"/>
  <sheetViews>
    <sheetView showGridLines="0" showRowColHeaders="0" zoomScale="85" zoomScaleNormal="85" workbookViewId="0">
      <selection activeCell="U22" sqref="U22:Y23"/>
    </sheetView>
  </sheetViews>
  <sheetFormatPr defaultColWidth="0" defaultRowHeight="15" customHeight="1" zeroHeight="1" x14ac:dyDescent="0.25"/>
  <cols>
    <col min="1" max="44" width="4.7109375" customWidth="1"/>
    <col min="45" max="45" width="4.7109375" style="145" customWidth="1"/>
    <col min="46" max="46" width="4.7109375" style="145" hidden="1" customWidth="1"/>
    <col min="47" max="78" width="9.140625" style="145" hidden="1" customWidth="1"/>
    <col min="79" max="16384" width="9.140625" hidden="1"/>
  </cols>
  <sheetData>
    <row r="1" spans="2:78" ht="15.95" customHeight="1" x14ac:dyDescent="0.3">
      <c r="AH1" s="520" t="s">
        <v>520</v>
      </c>
      <c r="AI1" s="521"/>
      <c r="AJ1" s="521"/>
      <c r="AK1" s="521"/>
      <c r="AL1" s="532" t="s">
        <v>965</v>
      </c>
      <c r="AM1" s="532"/>
      <c r="AN1" s="532"/>
      <c r="AO1" s="532"/>
      <c r="AP1" s="532"/>
      <c r="AQ1" s="526" t="s">
        <v>529</v>
      </c>
      <c r="AR1" s="527"/>
    </row>
    <row r="2" spans="2:78" ht="15.95" customHeight="1" x14ac:dyDescent="0.25">
      <c r="AH2" s="522" t="str">
        <f ca="1">INCENSTATUS</f>
        <v>---</v>
      </c>
      <c r="AI2" s="523"/>
      <c r="AJ2" s="523"/>
      <c r="AK2" s="523"/>
      <c r="AL2" s="533" t="str">
        <f ca="1">PROJSTATUS</f>
        <v>Enter EMS Information</v>
      </c>
      <c r="AM2" s="533"/>
      <c r="AN2" s="533"/>
      <c r="AO2" s="533"/>
      <c r="AP2" s="533"/>
      <c r="AQ2" s="528">
        <f ca="1">PROGRESSSTATUS</f>
        <v>0</v>
      </c>
      <c r="AR2" s="529"/>
    </row>
    <row r="3" spans="2:78" ht="15.95" customHeight="1" x14ac:dyDescent="0.25">
      <c r="AH3" s="524"/>
      <c r="AI3" s="525"/>
      <c r="AJ3" s="525"/>
      <c r="AK3" s="525"/>
      <c r="AL3" s="534"/>
      <c r="AM3" s="534"/>
      <c r="AN3" s="534"/>
      <c r="AO3" s="534"/>
      <c r="AP3" s="534"/>
      <c r="AQ3" s="530"/>
      <c r="AR3" s="531"/>
    </row>
    <row r="4" spans="2:78" ht="15.95" customHeight="1" x14ac:dyDescent="0.25"/>
    <row r="5" spans="2:78" ht="15.95" customHeight="1" x14ac:dyDescent="0.25"/>
    <row r="6" spans="2:78" ht="15.95" customHeight="1" x14ac:dyDescent="0.25">
      <c r="AU6" s="150" t="s">
        <v>1679</v>
      </c>
      <c r="AV6" s="150">
        <f>PROJID</f>
        <v>0</v>
      </c>
    </row>
    <row r="7" spans="2:78" ht="15.95" customHeight="1" x14ac:dyDescent="0.25">
      <c r="AU7" s="246"/>
      <c r="AV7" s="246" t="s">
        <v>1266</v>
      </c>
      <c r="AW7" s="246" t="s">
        <v>271</v>
      </c>
      <c r="AX7" s="246" t="s">
        <v>1625</v>
      </c>
      <c r="AY7" s="246"/>
    </row>
    <row r="8" spans="2:78" ht="15.95" customHeight="1" x14ac:dyDescent="0.25">
      <c r="AU8" s="246" t="s">
        <v>259</v>
      </c>
      <c r="AV8" s="246" t="str">
        <f>CBPRESE</f>
        <v>NA</v>
      </c>
      <c r="AW8" s="246" t="str">
        <f>CBCUSE</f>
        <v>NA</v>
      </c>
      <c r="AX8" s="246" t="str">
        <f>CBALL</f>
        <v>NA</v>
      </c>
      <c r="AY8" s="246"/>
    </row>
    <row r="9" spans="2:78" s="67" customFormat="1" ht="15.95" customHeight="1" x14ac:dyDescent="0.25">
      <c r="B9" s="145"/>
      <c r="C9" s="145"/>
      <c r="D9" s="145"/>
      <c r="E9" s="145"/>
      <c r="F9" s="145"/>
      <c r="G9" s="145"/>
      <c r="H9" s="145"/>
      <c r="I9" s="145"/>
      <c r="J9" s="145"/>
      <c r="K9" s="145"/>
      <c r="L9" s="145"/>
      <c r="M9" s="145"/>
      <c r="N9" s="145"/>
      <c r="O9" s="145"/>
      <c r="P9" s="145"/>
      <c r="Q9" s="145"/>
      <c r="R9" s="700" t="str">
        <f>CONCATENATE(M4S5," ","Summary")</f>
        <v>Motor / VFD / Pump Summary</v>
      </c>
      <c r="S9" s="700"/>
      <c r="T9" s="700"/>
      <c r="U9" s="700"/>
      <c r="V9" s="700"/>
      <c r="W9" s="700"/>
      <c r="X9" s="700"/>
      <c r="Y9" s="700"/>
      <c r="Z9" s="700"/>
      <c r="AA9" s="700"/>
      <c r="AB9" s="700"/>
      <c r="AC9" s="700"/>
      <c r="AD9" s="145"/>
      <c r="AE9" s="145"/>
      <c r="AF9" s="145"/>
      <c r="AG9" s="145"/>
      <c r="AH9" s="145"/>
      <c r="AI9" s="145"/>
      <c r="AJ9" s="145"/>
      <c r="AK9" s="145"/>
      <c r="AL9" s="145"/>
      <c r="AM9" s="145"/>
      <c r="AN9" s="145"/>
      <c r="AO9" s="145"/>
      <c r="AP9" s="145"/>
      <c r="AQ9" s="145"/>
      <c r="AR9" s="145"/>
      <c r="AS9" s="145"/>
      <c r="AT9" s="145"/>
      <c r="AU9" s="246"/>
      <c r="AV9" s="246"/>
      <c r="AW9" s="246"/>
      <c r="AX9" s="246"/>
      <c r="AY9" s="246"/>
      <c r="AZ9" s="145"/>
      <c r="BA9" s="145"/>
      <c r="BB9" s="145"/>
      <c r="BC9" s="145"/>
      <c r="BD9" s="145"/>
      <c r="BE9" s="145"/>
      <c r="BF9" s="145"/>
      <c r="BG9" s="145"/>
      <c r="BH9" s="145"/>
      <c r="BI9" s="145"/>
      <c r="BJ9" s="145"/>
      <c r="BK9" s="145"/>
      <c r="BL9" s="145"/>
      <c r="BM9" s="145"/>
      <c r="BN9" s="145"/>
      <c r="BO9" s="145"/>
      <c r="BP9" s="145"/>
      <c r="BQ9" s="145"/>
      <c r="BR9" s="145"/>
      <c r="BS9" s="145"/>
      <c r="BT9" s="145"/>
      <c r="BU9" s="145"/>
      <c r="BV9" s="145"/>
      <c r="BW9" s="145"/>
      <c r="BX9" s="145"/>
      <c r="BY9" s="145"/>
      <c r="BZ9" s="145"/>
    </row>
    <row r="10" spans="2:78" ht="15.95" customHeight="1" x14ac:dyDescent="0.25">
      <c r="B10" s="145"/>
      <c r="C10" s="145"/>
      <c r="D10" s="145"/>
      <c r="E10" s="145"/>
      <c r="F10" s="145"/>
      <c r="G10" s="145"/>
      <c r="H10" s="145"/>
      <c r="I10" s="145"/>
      <c r="J10" s="145"/>
      <c r="K10" s="145"/>
      <c r="L10" s="145"/>
      <c r="M10" s="145"/>
      <c r="N10" s="145"/>
      <c r="O10" s="145"/>
      <c r="P10" s="155"/>
      <c r="Q10" s="155"/>
      <c r="R10" s="700"/>
      <c r="S10" s="700"/>
      <c r="T10" s="700"/>
      <c r="U10" s="700"/>
      <c r="V10" s="700"/>
      <c r="W10" s="700"/>
      <c r="X10" s="700"/>
      <c r="Y10" s="700"/>
      <c r="Z10" s="700"/>
      <c r="AA10" s="700"/>
      <c r="AB10" s="700"/>
      <c r="AC10" s="700"/>
      <c r="AD10" s="155"/>
      <c r="AE10" s="155"/>
      <c r="AF10" s="155"/>
      <c r="AG10" s="145"/>
      <c r="AH10" s="145"/>
      <c r="AI10" s="145"/>
      <c r="AJ10" s="145"/>
      <c r="AK10" s="145"/>
      <c r="AL10" s="145"/>
      <c r="AM10" s="145"/>
      <c r="AN10" s="145"/>
      <c r="AO10" s="145"/>
      <c r="AP10" s="145"/>
      <c r="AQ10" s="145"/>
      <c r="AR10" s="145"/>
      <c r="AU10" s="246" t="s">
        <v>670</v>
      </c>
      <c r="AV10" s="246" t="str">
        <f>PAYPRESE</f>
        <v>NA</v>
      </c>
      <c r="AW10" s="246" t="str">
        <f>PAYCUSE</f>
        <v>NA</v>
      </c>
      <c r="AX10" s="246" t="str">
        <f>PAYALL</f>
        <v>NA</v>
      </c>
      <c r="AY10" s="246"/>
    </row>
    <row r="11" spans="2:78" ht="15.95" customHeight="1" x14ac:dyDescent="0.3">
      <c r="B11" s="145"/>
      <c r="C11" s="145"/>
      <c r="D11" s="145"/>
      <c r="E11" s="145"/>
      <c r="F11" s="145"/>
      <c r="G11" s="145"/>
      <c r="H11" s="145"/>
      <c r="I11" s="145"/>
      <c r="J11" s="145"/>
      <c r="K11" s="145"/>
      <c r="L11" s="145"/>
      <c r="M11" s="145"/>
      <c r="N11" s="145"/>
      <c r="O11" s="145"/>
      <c r="P11" s="145"/>
      <c r="Q11" s="145"/>
      <c r="R11" s="758" t="s">
        <v>69</v>
      </c>
      <c r="S11" s="758"/>
      <c r="T11" s="758"/>
      <c r="U11" s="758"/>
      <c r="V11" s="758" t="s">
        <v>70</v>
      </c>
      <c r="W11" s="758"/>
      <c r="X11" s="758"/>
      <c r="Y11" s="758"/>
      <c r="Z11" s="758" t="s">
        <v>71</v>
      </c>
      <c r="AA11" s="758"/>
      <c r="AB11" s="758"/>
      <c r="AC11" s="758"/>
      <c r="AD11" s="145"/>
      <c r="AE11" s="145"/>
      <c r="AF11" s="145"/>
      <c r="AG11" s="145"/>
      <c r="AH11" s="145"/>
      <c r="AI11" s="145"/>
      <c r="AJ11" s="145"/>
      <c r="AK11" s="145"/>
      <c r="AL11" s="145"/>
      <c r="AM11" s="145"/>
      <c r="AN11" s="145"/>
      <c r="AO11" s="145"/>
      <c r="AP11" s="145"/>
      <c r="AQ11" s="145"/>
      <c r="AR11" s="145"/>
      <c r="AU11" s="247" t="s">
        <v>1611</v>
      </c>
      <c r="AV11" s="150"/>
      <c r="AW11" s="150"/>
      <c r="AX11" s="150"/>
      <c r="AY11" s="150"/>
    </row>
    <row r="12" spans="2:78" ht="15.95" customHeight="1" x14ac:dyDescent="0.25">
      <c r="B12" s="145"/>
      <c r="C12" s="145"/>
      <c r="D12" s="145"/>
      <c r="E12" s="145"/>
      <c r="F12" s="145"/>
      <c r="G12" s="145"/>
      <c r="H12" s="145"/>
      <c r="I12" s="145"/>
      <c r="J12" s="145"/>
      <c r="K12" s="145"/>
      <c r="L12" s="145"/>
      <c r="M12" s="145"/>
      <c r="N12" s="145"/>
      <c r="O12" s="145"/>
      <c r="P12" s="145"/>
      <c r="Q12" s="145"/>
      <c r="R12" s="883">
        <f>SUM(AK16:AN199)</f>
        <v>0</v>
      </c>
      <c r="S12" s="883"/>
      <c r="T12" s="883"/>
      <c r="U12" s="883"/>
      <c r="V12" s="883">
        <f>SUM(AH16:AJ199)</f>
        <v>0</v>
      </c>
      <c r="W12" s="883"/>
      <c r="X12" s="883"/>
      <c r="Y12" s="883"/>
      <c r="Z12" s="884">
        <f>SUM(AO16:AQ199)</f>
        <v>0</v>
      </c>
      <c r="AA12" s="884"/>
      <c r="AB12" s="884"/>
      <c r="AC12" s="884"/>
      <c r="AD12" s="656"/>
      <c r="AE12" s="656"/>
      <c r="AF12" s="656"/>
      <c r="AG12" s="656"/>
      <c r="AH12" s="145"/>
      <c r="AI12" s="145"/>
      <c r="AJ12" s="145"/>
      <c r="AK12" s="145"/>
      <c r="AL12" s="145"/>
      <c r="AM12" s="145"/>
      <c r="AN12" s="145"/>
      <c r="AO12" s="145"/>
      <c r="AP12" s="145"/>
      <c r="AQ12" s="145"/>
      <c r="AR12" s="145"/>
    </row>
    <row r="13" spans="2:78" s="67" customFormat="1" ht="15.95" customHeight="1" x14ac:dyDescent="0.25">
      <c r="B13" s="145"/>
      <c r="C13" s="145"/>
      <c r="D13" s="145"/>
      <c r="E13" s="145"/>
      <c r="F13" s="145"/>
      <c r="G13" s="145"/>
      <c r="H13" s="145"/>
      <c r="I13" s="145"/>
      <c r="J13" s="145"/>
      <c r="K13" s="145"/>
      <c r="L13" s="145"/>
      <c r="M13" s="145"/>
      <c r="N13" s="145"/>
      <c r="O13" s="145"/>
      <c r="P13" s="145"/>
      <c r="Q13" s="145"/>
      <c r="R13" s="883"/>
      <c r="S13" s="883"/>
      <c r="T13" s="883"/>
      <c r="U13" s="883"/>
      <c r="V13" s="883"/>
      <c r="W13" s="883"/>
      <c r="X13" s="883"/>
      <c r="Y13" s="883"/>
      <c r="Z13" s="884"/>
      <c r="AA13" s="884"/>
      <c r="AB13" s="884"/>
      <c r="AC13" s="884"/>
      <c r="AD13" s="203"/>
      <c r="AE13" s="203"/>
      <c r="AF13" s="203"/>
      <c r="AG13" s="203"/>
      <c r="AH13" s="145"/>
      <c r="AI13" s="145"/>
      <c r="AJ13" s="145"/>
      <c r="AK13" s="145"/>
      <c r="AL13" s="145"/>
      <c r="AM13" s="145"/>
      <c r="AN13" s="145"/>
      <c r="AO13" s="145"/>
      <c r="AP13" s="145"/>
      <c r="AQ13" s="145"/>
      <c r="AR13" s="145"/>
      <c r="AS13" s="145"/>
      <c r="AT13" s="145"/>
      <c r="AU13" s="145"/>
      <c r="AV13" s="145"/>
      <c r="AW13" s="145"/>
      <c r="AX13" s="145"/>
      <c r="AY13" s="145"/>
      <c r="AZ13" s="145"/>
      <c r="BA13" s="145"/>
      <c r="BB13" s="145"/>
      <c r="BC13" s="145"/>
      <c r="BD13" s="145"/>
      <c r="BE13" s="145"/>
      <c r="BF13" s="145"/>
      <c r="BG13" s="145"/>
      <c r="BH13" s="145"/>
      <c r="BI13" s="145"/>
      <c r="BJ13" s="145"/>
      <c r="BK13" s="145"/>
      <c r="BL13" s="145"/>
      <c r="BM13" s="145"/>
      <c r="BN13" s="145"/>
      <c r="BO13" s="145"/>
      <c r="BP13" s="145"/>
      <c r="BQ13" s="145"/>
      <c r="BR13" s="145"/>
      <c r="BS13" s="145"/>
      <c r="BT13" s="145"/>
      <c r="BU13" s="145"/>
      <c r="BV13" s="145"/>
      <c r="BW13" s="145"/>
      <c r="BX13" s="145"/>
      <c r="BY13" s="145"/>
      <c r="BZ13" s="145"/>
    </row>
    <row r="14" spans="2:78" ht="15.95" customHeight="1" x14ac:dyDescent="0.25">
      <c r="B14" s="145"/>
      <c r="C14" s="720" t="s">
        <v>1081</v>
      </c>
      <c r="D14" s="720"/>
      <c r="E14" s="720"/>
      <c r="F14" s="720" t="s">
        <v>966</v>
      </c>
      <c r="G14" s="720"/>
      <c r="H14" s="720"/>
      <c r="I14" s="720"/>
      <c r="J14" s="720"/>
      <c r="K14" s="720"/>
      <c r="L14" s="720" t="s">
        <v>962</v>
      </c>
      <c r="M14" s="720"/>
      <c r="N14" s="720"/>
      <c r="O14" s="720"/>
      <c r="P14" s="720"/>
      <c r="Q14" s="720" t="s">
        <v>94</v>
      </c>
      <c r="R14" s="720"/>
      <c r="S14" s="885" t="s">
        <v>113</v>
      </c>
      <c r="T14" s="885"/>
      <c r="U14" s="720" t="s">
        <v>274</v>
      </c>
      <c r="V14" s="720"/>
      <c r="W14" s="720"/>
      <c r="X14" s="720"/>
      <c r="Y14" s="720"/>
      <c r="Z14" s="720" t="s">
        <v>94</v>
      </c>
      <c r="AA14" s="720"/>
      <c r="AB14" s="885" t="s">
        <v>113</v>
      </c>
      <c r="AC14" s="885"/>
      <c r="AD14" s="720" t="s">
        <v>109</v>
      </c>
      <c r="AE14" s="720"/>
      <c r="AF14" s="720"/>
      <c r="AG14" s="720"/>
      <c r="AH14" s="720" t="s">
        <v>109</v>
      </c>
      <c r="AI14" s="720"/>
      <c r="AJ14" s="720"/>
      <c r="AK14" s="720" t="s">
        <v>108</v>
      </c>
      <c r="AL14" s="720"/>
      <c r="AM14" s="720"/>
      <c r="AN14" s="720"/>
      <c r="AO14" s="720" t="s">
        <v>117</v>
      </c>
      <c r="AP14" s="720"/>
      <c r="AQ14" s="720"/>
      <c r="AR14" s="145"/>
      <c r="AS14" s="150"/>
      <c r="AT14" s="150"/>
      <c r="AU14" s="703" t="s">
        <v>259</v>
      </c>
      <c r="AV14" s="703" t="s">
        <v>672</v>
      </c>
      <c r="AW14" s="703" t="s">
        <v>665</v>
      </c>
      <c r="AX14" s="703" t="s">
        <v>170</v>
      </c>
      <c r="AY14" s="703" t="s">
        <v>159</v>
      </c>
      <c r="AZ14" s="703" t="s">
        <v>271</v>
      </c>
      <c r="BA14" s="703" t="s">
        <v>964</v>
      </c>
      <c r="BB14" s="703" t="s">
        <v>670</v>
      </c>
      <c r="BC14" s="703" t="s">
        <v>546</v>
      </c>
    </row>
    <row r="15" spans="2:78" ht="15.95" customHeight="1" thickBot="1" x14ac:dyDescent="0.3">
      <c r="B15" s="145"/>
      <c r="C15" s="721"/>
      <c r="D15" s="721"/>
      <c r="E15" s="721"/>
      <c r="F15" s="721"/>
      <c r="G15" s="721"/>
      <c r="H15" s="721"/>
      <c r="I15" s="721"/>
      <c r="J15" s="721"/>
      <c r="K15" s="721"/>
      <c r="L15" s="721"/>
      <c r="M15" s="721"/>
      <c r="N15" s="721"/>
      <c r="O15" s="721"/>
      <c r="P15" s="721"/>
      <c r="Q15" s="721"/>
      <c r="R15" s="721"/>
      <c r="S15" s="886"/>
      <c r="T15" s="886"/>
      <c r="U15" s="721"/>
      <c r="V15" s="721"/>
      <c r="W15" s="721"/>
      <c r="X15" s="721"/>
      <c r="Y15" s="721"/>
      <c r="Z15" s="721"/>
      <c r="AA15" s="721"/>
      <c r="AB15" s="886"/>
      <c r="AC15" s="886"/>
      <c r="AD15" s="721" t="s">
        <v>110</v>
      </c>
      <c r="AE15" s="721"/>
      <c r="AF15" s="721" t="s">
        <v>111</v>
      </c>
      <c r="AG15" s="721"/>
      <c r="AH15" s="721"/>
      <c r="AI15" s="721"/>
      <c r="AJ15" s="721"/>
      <c r="AK15" s="721"/>
      <c r="AL15" s="721"/>
      <c r="AM15" s="721"/>
      <c r="AN15" s="721"/>
      <c r="AO15" s="721"/>
      <c r="AP15" s="721"/>
      <c r="AQ15" s="721"/>
      <c r="AR15" s="145"/>
      <c r="AS15" s="150"/>
      <c r="AT15" s="150"/>
      <c r="AU15" s="704"/>
      <c r="AV15" s="704"/>
      <c r="AW15" s="704"/>
      <c r="AX15" s="704"/>
      <c r="AY15" s="704"/>
      <c r="AZ15" s="704"/>
      <c r="BA15" s="704"/>
      <c r="BB15" s="704"/>
      <c r="BC15" s="704"/>
    </row>
    <row r="16" spans="2:78" ht="15.95" customHeight="1" x14ac:dyDescent="0.25">
      <c r="B16" s="787">
        <v>1</v>
      </c>
      <c r="C16" s="875"/>
      <c r="D16" s="875"/>
      <c r="E16" s="875"/>
      <c r="F16" s="877"/>
      <c r="G16" s="877"/>
      <c r="H16" s="877"/>
      <c r="I16" s="877"/>
      <c r="J16" s="877"/>
      <c r="K16" s="877"/>
      <c r="L16" s="877"/>
      <c r="M16" s="877"/>
      <c r="N16" s="877"/>
      <c r="O16" s="877"/>
      <c r="P16" s="877"/>
      <c r="Q16" s="879"/>
      <c r="R16" s="879"/>
      <c r="S16" s="785"/>
      <c r="T16" s="881"/>
      <c r="U16" s="815"/>
      <c r="V16" s="877"/>
      <c r="W16" s="877"/>
      <c r="X16" s="877"/>
      <c r="Y16" s="877"/>
      <c r="Z16" s="879"/>
      <c r="AA16" s="879"/>
      <c r="AB16" s="785"/>
      <c r="AC16" s="887"/>
      <c r="AD16" s="834"/>
      <c r="AE16" s="781"/>
      <c r="AF16" s="781"/>
      <c r="AG16" s="904"/>
      <c r="AH16" s="812" t="str">
        <f>IF(OR(C16="",F16="",L16="",Q16="",S16="",U16="",Z16="",AB16="",AD16="",AF16=""),"",ROUND(AD16+AF16,2))</f>
        <v/>
      </c>
      <c r="AI16" s="897"/>
      <c r="AJ16" s="897"/>
      <c r="AK16" s="900" t="str">
        <f>IF(OR(C16="",F16="",L16="",Q16="",S16="",U16="",Z16="",AB16="",AD16="",AF16=""),"",IF(BC16&lt;&gt;"",BC16,IF(C16="New/Replace Failed Equip.",BA16,AZ16)))</f>
        <v/>
      </c>
      <c r="AL16" s="900"/>
      <c r="AM16" s="900"/>
      <c r="AN16" s="900"/>
      <c r="AO16" s="902" t="str">
        <f>IF(OR(C16="",F16="",L16="",Q16="",S16="",U16="",Z16="",AB16="",AD16="",AF16=""),"",IF((Q16*S16)-(Z16*AB16)&lt;=0,0,ROUND((Q16*S16)-(Z16*AB16),0)))</f>
        <v/>
      </c>
      <c r="AP16" s="902"/>
      <c r="AQ16" s="902"/>
      <c r="AR16" s="145"/>
      <c r="AS16" s="150"/>
      <c r="AT16" s="150"/>
      <c r="AU16" s="891" t="str">
        <f>IFERROR(IF(OR(C16="",F16="",L16="",Q16="",S16="",U16="",Z16="",AB16="",AD16="",AF16=""),"",((1+ELOSS)*PEAKTD*(1+INDEX(ELECCB[Capacity Reserve Margin],MATCH(AX16,ELECCB[Year Number],0)))*((AO16*INDEX(ELECCB[NPV AEC $/kWh],MATCH(AX16,ELECCB[Year Number],1)))+(AV16*INDEX(ELECCB[NPV ACC+T&amp;D $/kW],MATCH(AX16,ELECCB[Year Number],1))))/AH16)),0)</f>
        <v/>
      </c>
      <c r="AV16" s="906" t="str">
        <f>IF(OR(C16="",F16="",L16="",Q16="",S16="",U16="",Z16="",AB16="",AD16="",AF16=""),"",ROUND(AO16*INDEX(ENDUSEALL[Factor],MATCH(AW16,ENDUSEALL[End Use to Coincident Peak Demand Factors],0)),4))</f>
        <v/>
      </c>
      <c r="AW16" s="895" t="str">
        <f>IF(OR(C16="",F16="",L16="",Q16="",S16="",U16="",Z16="",AB16="",AD16="",AF16=""),"",INDEX(CMEMOTOR[End Use Category],MATCH(F16,CMEMOTOR[Proj Desc 1],0)))</f>
        <v/>
      </c>
      <c r="AX16" s="777" t="str">
        <f>IF(OR(C16="",F16="",L16="",Q16="",S16="",U16="",Z16="",AB16="",AD16="",AF16=""),"",INDEX(CMEMOTOR[EUL],MATCH(F16,CMEMOTOR[Proj Desc 1],0)))</f>
        <v/>
      </c>
      <c r="AY16" s="889" t="str">
        <f>IF(OR(C16="",F16="",L16="",Q16="",S16="",U16="",Z16="",AB16="",AD16="",AF16=""),"",INDEX(CMEMOTOR[Measure Number],MATCH(F16,CMEMOTOR[Proj Desc 1],0)))</f>
        <v/>
      </c>
      <c r="AZ16" s="751" t="str">
        <f>IFERROR(ROUND(MIN(AH16*0.5,AO16*INDEX(ENDUSEALL[Inc Rate],MATCH(AW16,ENDUSEALL[End Use to Coincident Peak Demand Factors],0))),2),"")</f>
        <v/>
      </c>
      <c r="BA16" s="751" t="str">
        <f>IFERROR(ROUND(MIN(AH16,AO16*INDEX(ENDUSEALL[Inc Rate],MATCH(AW16,ENDUSEALL[End Use to Coincident Peak Demand Factors],0))),2),"")</f>
        <v/>
      </c>
      <c r="BB16" s="751" t="str">
        <f>IFERROR(AH16/M02S02F35/AO16,"")</f>
        <v/>
      </c>
      <c r="BC16" s="751" t="str">
        <f>IFERROR(IF((Q16*S16)-(Z16*AB16)&lt;=0,MEASURESAV,IF(M02S02F35="",MEASURERATE,IF(OR(F16="Others (Incremental)",F16="Others"),MEASURESUBMIT, IF(AH16/M02S02F35/AO16&lt;1.5,MEASUREPAY,IF(AU16&lt;1,MEASURECB,""))))),MEASURESUBMIT)</f>
        <v>Submit for Review</v>
      </c>
    </row>
    <row r="17" spans="2:55" ht="15.95" customHeight="1" x14ac:dyDescent="0.25">
      <c r="B17" s="787"/>
      <c r="C17" s="876"/>
      <c r="D17" s="876"/>
      <c r="E17" s="876"/>
      <c r="F17" s="878"/>
      <c r="G17" s="878"/>
      <c r="H17" s="878"/>
      <c r="I17" s="878"/>
      <c r="J17" s="878"/>
      <c r="K17" s="878"/>
      <c r="L17" s="878"/>
      <c r="M17" s="878"/>
      <c r="N17" s="878"/>
      <c r="O17" s="878"/>
      <c r="P17" s="878"/>
      <c r="Q17" s="880"/>
      <c r="R17" s="880"/>
      <c r="S17" s="786"/>
      <c r="T17" s="882"/>
      <c r="U17" s="818"/>
      <c r="V17" s="878"/>
      <c r="W17" s="878"/>
      <c r="X17" s="878"/>
      <c r="Y17" s="878"/>
      <c r="Z17" s="880"/>
      <c r="AA17" s="880"/>
      <c r="AB17" s="786"/>
      <c r="AC17" s="888"/>
      <c r="AD17" s="836"/>
      <c r="AE17" s="782"/>
      <c r="AF17" s="782"/>
      <c r="AG17" s="905"/>
      <c r="AH17" s="898"/>
      <c r="AI17" s="899"/>
      <c r="AJ17" s="899"/>
      <c r="AK17" s="901"/>
      <c r="AL17" s="901"/>
      <c r="AM17" s="901"/>
      <c r="AN17" s="901"/>
      <c r="AO17" s="903"/>
      <c r="AP17" s="903"/>
      <c r="AQ17" s="903"/>
      <c r="AR17" s="145"/>
      <c r="AS17" s="150"/>
      <c r="AT17" s="150"/>
      <c r="AU17" s="892"/>
      <c r="AV17" s="907"/>
      <c r="AW17" s="896"/>
      <c r="AX17" s="778"/>
      <c r="AY17" s="890"/>
      <c r="AZ17" s="752"/>
      <c r="BA17" s="752"/>
      <c r="BB17" s="752"/>
      <c r="BC17" s="752"/>
    </row>
    <row r="18" spans="2:55" ht="15.95" customHeight="1" x14ac:dyDescent="0.25">
      <c r="B18" s="845">
        <v>2</v>
      </c>
      <c r="C18" s="875"/>
      <c r="D18" s="875"/>
      <c r="E18" s="875"/>
      <c r="F18" s="877"/>
      <c r="G18" s="877"/>
      <c r="H18" s="877"/>
      <c r="I18" s="877"/>
      <c r="J18" s="877"/>
      <c r="K18" s="877"/>
      <c r="L18" s="877"/>
      <c r="M18" s="877"/>
      <c r="N18" s="877"/>
      <c r="O18" s="877"/>
      <c r="P18" s="877"/>
      <c r="Q18" s="879"/>
      <c r="R18" s="879"/>
      <c r="S18" s="785"/>
      <c r="T18" s="881"/>
      <c r="U18" s="815"/>
      <c r="V18" s="877"/>
      <c r="W18" s="877"/>
      <c r="X18" s="877"/>
      <c r="Y18" s="877"/>
      <c r="Z18" s="879"/>
      <c r="AA18" s="879"/>
      <c r="AB18" s="785"/>
      <c r="AC18" s="887"/>
      <c r="AD18" s="834"/>
      <c r="AE18" s="781"/>
      <c r="AF18" s="781"/>
      <c r="AG18" s="904"/>
      <c r="AH18" s="812" t="str">
        <f>IF(OR(C18="",F18="",L18="",Q18="",S18="",U18="",Z18="",AB18="",AD18="",AF18=""),"",ROUND(AD18+AF18,2))</f>
        <v/>
      </c>
      <c r="AI18" s="897"/>
      <c r="AJ18" s="897"/>
      <c r="AK18" s="900" t="str">
        <f>IF(OR(C18="",F18="",L18="",Q18="",S18="",U18="",Z18="",AB18="",AD18="",AF18=""),"",IF(BC18&lt;&gt;"",BC18,IF(C18="New/Replace Failed Equip.",BA18,AZ18)))</f>
        <v/>
      </c>
      <c r="AL18" s="900"/>
      <c r="AM18" s="900"/>
      <c r="AN18" s="900"/>
      <c r="AO18" s="902" t="str">
        <f>IF(OR(C18="",F18="",L18="",Q18="",S18="",U18="",Z18="",AB18="",AD18="",AF18=""),"",IF((Q18*S18)-(Z18*AB18)&lt;=0,0,ROUND((Q18*S18)-(Z18*AB18),0)))</f>
        <v/>
      </c>
      <c r="AP18" s="902"/>
      <c r="AQ18" s="902"/>
      <c r="AR18" s="145"/>
      <c r="AS18" s="150"/>
      <c r="AT18" s="150"/>
      <c r="AU18" s="891" t="str">
        <f>IFERROR(IF(OR(C18="",F18="",L18="",Q18="",S18="",U18="",Z18="",AB18="",AD18="",AF18=""),"",((1+ELOSS)*PEAKTD*(1+INDEX(ELECCB[Capacity Reserve Margin],MATCH(AX18,ELECCB[Year Number],0)))*((AO18*INDEX(ELECCB[NPV AEC $/kWh],MATCH(AX18,ELECCB[Year Number],1)))+(AV18*INDEX(ELECCB[NPV ACC+T&amp;D $/kW],MATCH(AX18,ELECCB[Year Number],1))))/AH18)),0)</f>
        <v/>
      </c>
      <c r="AV18" s="906" t="str">
        <f>IF(OR(C18="",F18="",L18="",Q18="",S18="",U18="",Z18="",AB18="",AD18="",AF18=""),"",ROUND(AO18*INDEX(ENDUSEALL[Factor],MATCH(AW18,ENDUSEALL[End Use to Coincident Peak Demand Factors],0)),4))</f>
        <v/>
      </c>
      <c r="AW18" s="895" t="str">
        <f>IF(OR(C18="",F18="",L18="",Q18="",S18="",U18="",Z18="",AB18="",AD18="",AF18=""),"",INDEX(CMEMOTOR[End Use Category],MATCH(F18,CMEMOTOR[Proj Desc 1],0)))</f>
        <v/>
      </c>
      <c r="AX18" s="777" t="str">
        <f>IF(OR(C18="",F18="",L18="",Q18="",S18="",U18="",Z18="",AB18="",AD18="",AF18=""),"",INDEX(CMEMOTOR[EUL],MATCH(F18,CMEMOTOR[Proj Desc 1],0)))</f>
        <v/>
      </c>
      <c r="AY18" s="889" t="str">
        <f>IF(OR(C18="",F18="",L18="",Q18="",S18="",U18="",Z18="",AB18="",AD18="",AF18=""),"",INDEX(CMEMOTOR[Measure Number],MATCH(F18,CMEMOTOR[Proj Desc 1],0)))</f>
        <v/>
      </c>
      <c r="AZ18" s="751" t="str">
        <f>IFERROR(ROUND(MIN(AH18*0.5,AO18*INDEX(ENDUSEALL[Inc Rate],MATCH(AW18,ENDUSEALL[End Use to Coincident Peak Demand Factors],0))),2),"")</f>
        <v/>
      </c>
      <c r="BA18" s="751" t="str">
        <f>IFERROR(ROUND(MIN(AH18,AO18*INDEX(ENDUSEALL[Inc Rate],MATCH(AW18,ENDUSEALL[End Use to Coincident Peak Demand Factors],0))),2),"")</f>
        <v/>
      </c>
      <c r="BB18" s="751" t="str">
        <f>IFERROR(AH18/M02S02F35/AO18,"")</f>
        <v/>
      </c>
      <c r="BC18" s="751" t="str">
        <f>IFERROR(IF((Q18*S18)-(Z18*AB18)&lt;=0,MEASURESAV,IF(M02S02F35="",MEASURERATE,IF(OR(F18="Others (Incremental)",F18="Others"),MEASURESUBMIT, IF(AH18/M02S02F35/AO18&lt;1.5,MEASUREPAY,IF(AU18&lt;1,MEASURECB,""))))),MEASURESUBMIT)</f>
        <v>Submit for Review</v>
      </c>
    </row>
    <row r="19" spans="2:55" ht="15.95" customHeight="1" x14ac:dyDescent="0.25">
      <c r="B19" s="845"/>
      <c r="C19" s="876"/>
      <c r="D19" s="876"/>
      <c r="E19" s="876"/>
      <c r="F19" s="878"/>
      <c r="G19" s="878"/>
      <c r="H19" s="878"/>
      <c r="I19" s="878"/>
      <c r="J19" s="878"/>
      <c r="K19" s="878"/>
      <c r="L19" s="878"/>
      <c r="M19" s="878"/>
      <c r="N19" s="878"/>
      <c r="O19" s="878"/>
      <c r="P19" s="878"/>
      <c r="Q19" s="880"/>
      <c r="R19" s="880"/>
      <c r="S19" s="786"/>
      <c r="T19" s="882"/>
      <c r="U19" s="818"/>
      <c r="V19" s="878"/>
      <c r="W19" s="878"/>
      <c r="X19" s="878"/>
      <c r="Y19" s="878"/>
      <c r="Z19" s="880"/>
      <c r="AA19" s="880"/>
      <c r="AB19" s="786"/>
      <c r="AC19" s="888"/>
      <c r="AD19" s="836"/>
      <c r="AE19" s="782"/>
      <c r="AF19" s="782"/>
      <c r="AG19" s="905"/>
      <c r="AH19" s="898"/>
      <c r="AI19" s="899"/>
      <c r="AJ19" s="899"/>
      <c r="AK19" s="901"/>
      <c r="AL19" s="901"/>
      <c r="AM19" s="901"/>
      <c r="AN19" s="901"/>
      <c r="AO19" s="903"/>
      <c r="AP19" s="903"/>
      <c r="AQ19" s="903"/>
      <c r="AR19" s="145"/>
      <c r="AS19" s="150"/>
      <c r="AT19" s="150"/>
      <c r="AU19" s="892"/>
      <c r="AV19" s="907"/>
      <c r="AW19" s="896"/>
      <c r="AX19" s="778"/>
      <c r="AY19" s="890"/>
      <c r="AZ19" s="752"/>
      <c r="BA19" s="752"/>
      <c r="BB19" s="752"/>
      <c r="BC19" s="752"/>
    </row>
    <row r="20" spans="2:55" ht="15.95" customHeight="1" x14ac:dyDescent="0.25">
      <c r="B20" s="845">
        <v>3</v>
      </c>
      <c r="C20" s="875"/>
      <c r="D20" s="875"/>
      <c r="E20" s="875"/>
      <c r="F20" s="877"/>
      <c r="G20" s="877"/>
      <c r="H20" s="877"/>
      <c r="I20" s="877"/>
      <c r="J20" s="877"/>
      <c r="K20" s="877"/>
      <c r="L20" s="877"/>
      <c r="M20" s="877"/>
      <c r="N20" s="877"/>
      <c r="O20" s="877"/>
      <c r="P20" s="877"/>
      <c r="Q20" s="879"/>
      <c r="R20" s="879"/>
      <c r="S20" s="785"/>
      <c r="T20" s="881"/>
      <c r="U20" s="815"/>
      <c r="V20" s="877"/>
      <c r="W20" s="877"/>
      <c r="X20" s="877"/>
      <c r="Y20" s="877"/>
      <c r="Z20" s="879"/>
      <c r="AA20" s="879"/>
      <c r="AB20" s="785"/>
      <c r="AC20" s="887"/>
      <c r="AD20" s="834"/>
      <c r="AE20" s="781"/>
      <c r="AF20" s="781"/>
      <c r="AG20" s="904"/>
      <c r="AH20" s="812" t="str">
        <f>IF(OR(C20="",F20="",L20="",Q20="",S20="",U20="",Z20="",AB20="",AD20="",AF20=""),"",ROUND(AD20+AF20,2))</f>
        <v/>
      </c>
      <c r="AI20" s="897"/>
      <c r="AJ20" s="897"/>
      <c r="AK20" s="900" t="str">
        <f>IF(OR(C20="",F20="",L20="",Q20="",S20="",U20="",Z20="",AB20="",AD20="",AF20=""),"",IF(BC20&lt;&gt;"",BC20,IF(C20="New/Replace Failed Equip.",BA20,AZ20)))</f>
        <v/>
      </c>
      <c r="AL20" s="900"/>
      <c r="AM20" s="900"/>
      <c r="AN20" s="900"/>
      <c r="AO20" s="902" t="str">
        <f>IF(OR(C20="",F20="",L20="",Q20="",S20="",U20="",Z20="",AB20="",AD20="",AF20=""),"",IF((Q20*S20)-(Z20*AB20)&lt;=0,0,ROUND((Q20*S20)-(Z20*AB20),0)))</f>
        <v/>
      </c>
      <c r="AP20" s="902"/>
      <c r="AQ20" s="902"/>
      <c r="AR20" s="145"/>
      <c r="AS20" s="150"/>
      <c r="AT20" s="150"/>
      <c r="AU20" s="891" t="str">
        <f>IFERROR(IF(OR(C20="",F20="",L20="",Q20="",S20="",U20="",Z20="",AB20="",AD20="",AF20=""),"",((1+ELOSS)*PEAKTD*(1+INDEX(ELECCB[Capacity Reserve Margin],MATCH(AX20,ELECCB[Year Number],0)))*((AO20*INDEX(ELECCB[NPV AEC $/kWh],MATCH(AX20,ELECCB[Year Number],1)))+(AV20*INDEX(ELECCB[NPV ACC+T&amp;D $/kW],MATCH(AX20,ELECCB[Year Number],1))))/AH20)),0)</f>
        <v/>
      </c>
      <c r="AV20" s="906" t="str">
        <f>IF(OR(C20="",F20="",L20="",Q20="",S20="",U20="",Z20="",AB20="",AD20="",AF20=""),"",ROUND(AO20*INDEX(ENDUSEALL[Factor],MATCH(AW20,ENDUSEALL[End Use to Coincident Peak Demand Factors],0)),4))</f>
        <v/>
      </c>
      <c r="AW20" s="895" t="str">
        <f>IF(OR(C20="",F20="",L20="",Q20="",S20="",U20="",Z20="",AB20="",AD20="",AF20=""),"",INDEX(CMEMOTOR[End Use Category],MATCH(F20,CMEMOTOR[Proj Desc 1],0)))</f>
        <v/>
      </c>
      <c r="AX20" s="777" t="str">
        <f>IF(OR(C20="",F20="",L20="",Q20="",S20="",U20="",Z20="",AB20="",AD20="",AF20=""),"",INDEX(CMEMOTOR[EUL],MATCH(F20,CMEMOTOR[Proj Desc 1],0)))</f>
        <v/>
      </c>
      <c r="AY20" s="889" t="str">
        <f>IF(OR(C20="",F20="",L20="",Q20="",S20="",U20="",Z20="",AB20="",AD20="",AF20=""),"",INDEX(CMEMOTOR[Measure Number],MATCH(F20,CMEMOTOR[Proj Desc 1],0)))</f>
        <v/>
      </c>
      <c r="AZ20" s="751" t="str">
        <f>IFERROR(ROUND(MIN(AH20*0.5,AO20*INDEX(ENDUSEALL[Inc Rate],MATCH(AW20,ENDUSEALL[End Use to Coincident Peak Demand Factors],0))),2),"")</f>
        <v/>
      </c>
      <c r="BA20" s="751" t="str">
        <f>IFERROR(ROUND(MIN(AH20,AO20*INDEX(ENDUSEALL[Inc Rate],MATCH(AW20,ENDUSEALL[End Use to Coincident Peak Demand Factors],0))),2),"")</f>
        <v/>
      </c>
      <c r="BB20" s="751" t="str">
        <f>IFERROR(AH20/M02S02F35/AO20,"")</f>
        <v/>
      </c>
      <c r="BC20" s="751" t="str">
        <f>IFERROR(IF((Q20*S20)-(Z20*AB20)&lt;=0,MEASURESAV,IF(M02S02F35="",MEASURERATE,IF(OR(F20="Others (Incremental)",F20="Others"),MEASURESUBMIT, IF(AH20/M02S02F35/AO20&lt;1.5,MEASUREPAY,IF(AU20&lt;1,MEASURECB,""))))),MEASURESUBMIT)</f>
        <v>Submit for Review</v>
      </c>
    </row>
    <row r="21" spans="2:55" ht="15.95" customHeight="1" x14ac:dyDescent="0.25">
      <c r="B21" s="845"/>
      <c r="C21" s="876"/>
      <c r="D21" s="876"/>
      <c r="E21" s="876"/>
      <c r="F21" s="878"/>
      <c r="G21" s="878"/>
      <c r="H21" s="878"/>
      <c r="I21" s="878"/>
      <c r="J21" s="878"/>
      <c r="K21" s="878"/>
      <c r="L21" s="878"/>
      <c r="M21" s="878"/>
      <c r="N21" s="878"/>
      <c r="O21" s="878"/>
      <c r="P21" s="878"/>
      <c r="Q21" s="880"/>
      <c r="R21" s="880"/>
      <c r="S21" s="786"/>
      <c r="T21" s="882"/>
      <c r="U21" s="818"/>
      <c r="V21" s="878"/>
      <c r="W21" s="878"/>
      <c r="X21" s="878"/>
      <c r="Y21" s="878"/>
      <c r="Z21" s="880"/>
      <c r="AA21" s="880"/>
      <c r="AB21" s="786"/>
      <c r="AC21" s="888"/>
      <c r="AD21" s="836"/>
      <c r="AE21" s="782"/>
      <c r="AF21" s="782"/>
      <c r="AG21" s="905"/>
      <c r="AH21" s="898"/>
      <c r="AI21" s="899"/>
      <c r="AJ21" s="899"/>
      <c r="AK21" s="901"/>
      <c r="AL21" s="901"/>
      <c r="AM21" s="901"/>
      <c r="AN21" s="901"/>
      <c r="AO21" s="903"/>
      <c r="AP21" s="903"/>
      <c r="AQ21" s="903"/>
      <c r="AR21" s="145"/>
      <c r="AS21" s="150"/>
      <c r="AT21" s="150"/>
      <c r="AU21" s="892"/>
      <c r="AV21" s="907"/>
      <c r="AW21" s="896"/>
      <c r="AX21" s="778"/>
      <c r="AY21" s="890"/>
      <c r="AZ21" s="752"/>
      <c r="BA21" s="752"/>
      <c r="BB21" s="752"/>
      <c r="BC21" s="752"/>
    </row>
    <row r="22" spans="2:55" ht="15.95" customHeight="1" x14ac:dyDescent="0.25">
      <c r="B22" s="845">
        <v>4</v>
      </c>
      <c r="C22" s="875"/>
      <c r="D22" s="875"/>
      <c r="E22" s="875"/>
      <c r="F22" s="877"/>
      <c r="G22" s="877"/>
      <c r="H22" s="877"/>
      <c r="I22" s="877"/>
      <c r="J22" s="877"/>
      <c r="K22" s="877"/>
      <c r="L22" s="877"/>
      <c r="M22" s="877"/>
      <c r="N22" s="877"/>
      <c r="O22" s="877"/>
      <c r="P22" s="877"/>
      <c r="Q22" s="879"/>
      <c r="R22" s="879"/>
      <c r="S22" s="785"/>
      <c r="T22" s="881"/>
      <c r="U22" s="815"/>
      <c r="V22" s="877"/>
      <c r="W22" s="877"/>
      <c r="X22" s="877"/>
      <c r="Y22" s="877"/>
      <c r="Z22" s="879"/>
      <c r="AA22" s="879"/>
      <c r="AB22" s="785"/>
      <c r="AC22" s="887"/>
      <c r="AD22" s="834"/>
      <c r="AE22" s="781"/>
      <c r="AF22" s="781"/>
      <c r="AG22" s="904"/>
      <c r="AH22" s="812" t="str">
        <f>IF(OR(C22="",F22="",L22="",Q22="",S22="",U22="",Z22="",AB22="",AD22="",AF22=""),"",ROUND(AD22+AF22,2))</f>
        <v/>
      </c>
      <c r="AI22" s="897"/>
      <c r="AJ22" s="897"/>
      <c r="AK22" s="900" t="str">
        <f>IF(OR(C22="",F22="",L22="",Q22="",S22="",U22="",Z22="",AB22="",AD22="",AF22=""),"",IF(BC22&lt;&gt;"",BC22,IF(C22="New/Replace Failed Equip.",BA22,AZ22)))</f>
        <v/>
      </c>
      <c r="AL22" s="900"/>
      <c r="AM22" s="900"/>
      <c r="AN22" s="900"/>
      <c r="AO22" s="902" t="str">
        <f>IF(OR(C22="",F22="",L22="",Q22="",S22="",U22="",Z22="",AB22="",AD22="",AF22=""),"",IF((Q22*S22)-(Z22*AB22)&lt;=0,0,ROUND((Q22*S22)-(Z22*AB22),0)))</f>
        <v/>
      </c>
      <c r="AP22" s="902"/>
      <c r="AQ22" s="902"/>
      <c r="AR22" s="145"/>
      <c r="AS22" s="150"/>
      <c r="AT22" s="150"/>
      <c r="AU22" s="891" t="str">
        <f>IFERROR(IF(OR(C22="",F22="",L22="",Q22="",S22="",U22="",Z22="",AB22="",AD22="",AF22=""),"",((1+ELOSS)*PEAKTD*(1+INDEX(ELECCB[Capacity Reserve Margin],MATCH(AX22,ELECCB[Year Number],0)))*((AO22*INDEX(ELECCB[NPV AEC $/kWh],MATCH(AX22,ELECCB[Year Number],1)))+(AV22*INDEX(ELECCB[NPV ACC+T&amp;D $/kW],MATCH(AX22,ELECCB[Year Number],1))))/AH22)),0)</f>
        <v/>
      </c>
      <c r="AV22" s="906" t="str">
        <f>IF(OR(C22="",F22="",L22="",Q22="",S22="",U22="",Z22="",AB22="",AD22="",AF22=""),"",ROUND(AO22*INDEX(ENDUSEALL[Factor],MATCH(AW22,ENDUSEALL[End Use to Coincident Peak Demand Factors],0)),4))</f>
        <v/>
      </c>
      <c r="AW22" s="895" t="str">
        <f>IF(OR(C22="",F22="",L22="",Q22="",S22="",U22="",Z22="",AB22="",AD22="",AF22=""),"",INDEX(CMEMOTOR[End Use Category],MATCH(F22,CMEMOTOR[Proj Desc 1],0)))</f>
        <v/>
      </c>
      <c r="AX22" s="777" t="str">
        <f>IF(OR(C22="",F22="",L22="",Q22="",S22="",U22="",Z22="",AB22="",AD22="",AF22=""),"",INDEX(CMEMOTOR[EUL],MATCH(F22,CMEMOTOR[Proj Desc 1],0)))</f>
        <v/>
      </c>
      <c r="AY22" s="889" t="str">
        <f>IF(OR(C22="",F22="",L22="",Q22="",S22="",U22="",Z22="",AB22="",AD22="",AF22=""),"",INDEX(CMEMOTOR[Measure Number],MATCH(F22,CMEMOTOR[Proj Desc 1],0)))</f>
        <v/>
      </c>
      <c r="AZ22" s="751" t="str">
        <f>IFERROR(ROUND(MIN(AH22*0.5,AO22*INDEX(ENDUSEALL[Inc Rate],MATCH(AW22,ENDUSEALL[End Use to Coincident Peak Demand Factors],0))),2),"")</f>
        <v/>
      </c>
      <c r="BA22" s="751" t="str">
        <f>IFERROR(ROUND(MIN(AH22,AO22*INDEX(ENDUSEALL[Inc Rate],MATCH(AW22,ENDUSEALL[End Use to Coincident Peak Demand Factors],0))),2),"")</f>
        <v/>
      </c>
      <c r="BB22" s="751" t="str">
        <f>IFERROR(AH22/M02S02F35/AO22,"")</f>
        <v/>
      </c>
      <c r="BC22" s="751" t="str">
        <f>IFERROR(IF((Q22*S22)-(Z22*AB22)&lt;=0,MEASURESAV,IF(M02S02F35="",MEASURERATE,IF(OR(F22="Others (Incremental)",F22="Others"),MEASURESUBMIT, IF(AH22/M02S02F35/AO22&lt;1.5,MEASUREPAY,IF(AU22&lt;1,MEASURECB,""))))),MEASURESUBMIT)</f>
        <v>Submit for Review</v>
      </c>
    </row>
    <row r="23" spans="2:55" ht="15.95" customHeight="1" x14ac:dyDescent="0.25">
      <c r="B23" s="845"/>
      <c r="C23" s="876"/>
      <c r="D23" s="876"/>
      <c r="E23" s="876"/>
      <c r="F23" s="878"/>
      <c r="G23" s="878"/>
      <c r="H23" s="878"/>
      <c r="I23" s="878"/>
      <c r="J23" s="878"/>
      <c r="K23" s="878"/>
      <c r="L23" s="878"/>
      <c r="M23" s="878"/>
      <c r="N23" s="878"/>
      <c r="O23" s="878"/>
      <c r="P23" s="878"/>
      <c r="Q23" s="880"/>
      <c r="R23" s="880"/>
      <c r="S23" s="786"/>
      <c r="T23" s="882"/>
      <c r="U23" s="818"/>
      <c r="V23" s="878"/>
      <c r="W23" s="878"/>
      <c r="X23" s="878"/>
      <c r="Y23" s="878"/>
      <c r="Z23" s="880"/>
      <c r="AA23" s="880"/>
      <c r="AB23" s="786"/>
      <c r="AC23" s="888"/>
      <c r="AD23" s="836"/>
      <c r="AE23" s="782"/>
      <c r="AF23" s="782"/>
      <c r="AG23" s="905"/>
      <c r="AH23" s="898"/>
      <c r="AI23" s="899"/>
      <c r="AJ23" s="899"/>
      <c r="AK23" s="901"/>
      <c r="AL23" s="901"/>
      <c r="AM23" s="901"/>
      <c r="AN23" s="901"/>
      <c r="AO23" s="903"/>
      <c r="AP23" s="903"/>
      <c r="AQ23" s="903"/>
      <c r="AR23" s="145"/>
      <c r="AS23" s="150"/>
      <c r="AT23" s="150"/>
      <c r="AU23" s="892"/>
      <c r="AV23" s="907"/>
      <c r="AW23" s="896"/>
      <c r="AX23" s="778"/>
      <c r="AY23" s="890"/>
      <c r="AZ23" s="752"/>
      <c r="BA23" s="752"/>
      <c r="BB23" s="752"/>
      <c r="BC23" s="752"/>
    </row>
    <row r="24" spans="2:55" ht="15.95" customHeight="1" x14ac:dyDescent="0.25">
      <c r="B24" s="845">
        <v>5</v>
      </c>
      <c r="C24" s="875"/>
      <c r="D24" s="875"/>
      <c r="E24" s="875"/>
      <c r="F24" s="877"/>
      <c r="G24" s="877"/>
      <c r="H24" s="877"/>
      <c r="I24" s="877"/>
      <c r="J24" s="877"/>
      <c r="K24" s="877"/>
      <c r="L24" s="877"/>
      <c r="M24" s="877"/>
      <c r="N24" s="877"/>
      <c r="O24" s="877"/>
      <c r="P24" s="877"/>
      <c r="Q24" s="879"/>
      <c r="R24" s="879"/>
      <c r="S24" s="785"/>
      <c r="T24" s="881"/>
      <c r="U24" s="815"/>
      <c r="V24" s="877"/>
      <c r="W24" s="877"/>
      <c r="X24" s="877"/>
      <c r="Y24" s="877"/>
      <c r="Z24" s="879"/>
      <c r="AA24" s="879"/>
      <c r="AB24" s="785"/>
      <c r="AC24" s="887"/>
      <c r="AD24" s="834"/>
      <c r="AE24" s="781"/>
      <c r="AF24" s="781"/>
      <c r="AG24" s="904"/>
      <c r="AH24" s="812" t="str">
        <f>IF(OR(C24="",F24="",L24="",Q24="",S24="",U24="",Z24="",AB24="",AD24="",AF24=""),"",ROUND(AD24+AF24,2))</f>
        <v/>
      </c>
      <c r="AI24" s="897"/>
      <c r="AJ24" s="897"/>
      <c r="AK24" s="900" t="str">
        <f>IF(OR(C24="",F24="",L24="",Q24="",S24="",U24="",Z24="",AB24="",AD24="",AF24=""),"",IF(BC24&lt;&gt;"",BC24,IF(C24="New/Replace Failed Equip.",BA24,AZ24)))</f>
        <v/>
      </c>
      <c r="AL24" s="900"/>
      <c r="AM24" s="900"/>
      <c r="AN24" s="900"/>
      <c r="AO24" s="902" t="str">
        <f>IF(OR(C24="",F24="",L24="",Q24="",S24="",U24="",Z24="",AB24="",AD24="",AF24=""),"",IF((Q24*S24)-(Z24*AB24)&lt;=0,0,ROUND((Q24*S24)-(Z24*AB24),0)))</f>
        <v/>
      </c>
      <c r="AP24" s="902"/>
      <c r="AQ24" s="902"/>
      <c r="AR24" s="145"/>
      <c r="AS24" s="150"/>
      <c r="AT24" s="150"/>
      <c r="AU24" s="891" t="str">
        <f>IFERROR(IF(OR(C24="",F24="",L24="",Q24="",S24="",U24="",Z24="",AB24="",AD24="",AF24=""),"",((1+ELOSS)*PEAKTD*(1+INDEX(ELECCB[Capacity Reserve Margin],MATCH(AX24,ELECCB[Year Number],0)))*((AO24*INDEX(ELECCB[NPV AEC $/kWh],MATCH(AX24,ELECCB[Year Number],1)))+(AV24*INDEX(ELECCB[NPV ACC+T&amp;D $/kW],MATCH(AX24,ELECCB[Year Number],1))))/AH24)),0)</f>
        <v/>
      </c>
      <c r="AV24" s="906" t="str">
        <f>IF(OR(C24="",F24="",L24="",Q24="",S24="",U24="",Z24="",AB24="",AD24="",AF24=""),"",ROUND(AO24*INDEX(ENDUSEALL[Factor],MATCH(AW24,ENDUSEALL[End Use to Coincident Peak Demand Factors],0)),4))</f>
        <v/>
      </c>
      <c r="AW24" s="895" t="str">
        <f>IF(OR(C24="",F24="",L24="",Q24="",S24="",U24="",Z24="",AB24="",AD24="",AF24=""),"",INDEX(CMEMOTOR[End Use Category],MATCH(F24,CMEMOTOR[Proj Desc 1],0)))</f>
        <v/>
      </c>
      <c r="AX24" s="777" t="str">
        <f>IF(OR(C24="",F24="",L24="",Q24="",S24="",U24="",Z24="",AB24="",AD24="",AF24=""),"",INDEX(CMEMOTOR[EUL],MATCH(F24,CMEMOTOR[Proj Desc 1],0)))</f>
        <v/>
      </c>
      <c r="AY24" s="889" t="str">
        <f>IF(OR(C24="",F24="",L24="",Q24="",S24="",U24="",Z24="",AB24="",AD24="",AF24=""),"",INDEX(CMEMOTOR[Measure Number],MATCH(F24,CMEMOTOR[Proj Desc 1],0)))</f>
        <v/>
      </c>
      <c r="AZ24" s="751" t="str">
        <f>IFERROR(ROUND(MIN(AH24*0.5,AO24*INDEX(ENDUSEALL[Inc Rate],MATCH(AW24,ENDUSEALL[End Use to Coincident Peak Demand Factors],0))),2),"")</f>
        <v/>
      </c>
      <c r="BA24" s="751" t="str">
        <f>IFERROR(ROUND(MIN(AH24,AO24*INDEX(ENDUSEALL[Inc Rate],MATCH(AW24,ENDUSEALL[End Use to Coincident Peak Demand Factors],0))),2),"")</f>
        <v/>
      </c>
      <c r="BB24" s="751" t="str">
        <f>IFERROR(AH24/M02S02F35/AO24,"")</f>
        <v/>
      </c>
      <c r="BC24" s="751" t="str">
        <f>IFERROR(IF((Q24*S24)-(Z24*AB24)&lt;=0,MEASURESAV,IF(M02S02F35="",MEASURERATE,IF(OR(F24="Others (Incremental)",F24="Others"),MEASURESUBMIT, IF(AH24/M02S02F35/AO24&lt;1.5,MEASUREPAY,IF(AU24&lt;1,MEASURECB,""))))),MEASURESUBMIT)</f>
        <v>Submit for Review</v>
      </c>
    </row>
    <row r="25" spans="2:55" ht="15.95" customHeight="1" x14ac:dyDescent="0.25">
      <c r="B25" s="845"/>
      <c r="C25" s="876"/>
      <c r="D25" s="876"/>
      <c r="E25" s="876"/>
      <c r="F25" s="878"/>
      <c r="G25" s="878"/>
      <c r="H25" s="878"/>
      <c r="I25" s="878"/>
      <c r="J25" s="878"/>
      <c r="K25" s="878"/>
      <c r="L25" s="878"/>
      <c r="M25" s="878"/>
      <c r="N25" s="878"/>
      <c r="O25" s="878"/>
      <c r="P25" s="878"/>
      <c r="Q25" s="880"/>
      <c r="R25" s="880"/>
      <c r="S25" s="786"/>
      <c r="T25" s="882"/>
      <c r="U25" s="818"/>
      <c r="V25" s="878"/>
      <c r="W25" s="878"/>
      <c r="X25" s="878"/>
      <c r="Y25" s="878"/>
      <c r="Z25" s="880"/>
      <c r="AA25" s="880"/>
      <c r="AB25" s="786"/>
      <c r="AC25" s="888"/>
      <c r="AD25" s="836"/>
      <c r="AE25" s="782"/>
      <c r="AF25" s="782"/>
      <c r="AG25" s="905"/>
      <c r="AH25" s="898"/>
      <c r="AI25" s="899"/>
      <c r="AJ25" s="899"/>
      <c r="AK25" s="901"/>
      <c r="AL25" s="901"/>
      <c r="AM25" s="901"/>
      <c r="AN25" s="901"/>
      <c r="AO25" s="903"/>
      <c r="AP25" s="903"/>
      <c r="AQ25" s="903"/>
      <c r="AR25" s="145"/>
      <c r="AS25" s="150"/>
      <c r="AT25" s="150"/>
      <c r="AU25" s="892"/>
      <c r="AV25" s="907"/>
      <c r="AW25" s="896"/>
      <c r="AX25" s="778"/>
      <c r="AY25" s="890"/>
      <c r="AZ25" s="752"/>
      <c r="BA25" s="752"/>
      <c r="BB25" s="752"/>
      <c r="BC25" s="752"/>
    </row>
    <row r="26" spans="2:55" ht="15.95" customHeight="1" x14ac:dyDescent="0.25">
      <c r="B26" s="845">
        <v>6</v>
      </c>
      <c r="C26" s="875"/>
      <c r="D26" s="875"/>
      <c r="E26" s="875"/>
      <c r="F26" s="877"/>
      <c r="G26" s="877"/>
      <c r="H26" s="877"/>
      <c r="I26" s="877"/>
      <c r="J26" s="877"/>
      <c r="K26" s="877"/>
      <c r="L26" s="877"/>
      <c r="M26" s="877"/>
      <c r="N26" s="877"/>
      <c r="O26" s="877"/>
      <c r="P26" s="877"/>
      <c r="Q26" s="879"/>
      <c r="R26" s="879"/>
      <c r="S26" s="785"/>
      <c r="T26" s="881"/>
      <c r="U26" s="815"/>
      <c r="V26" s="877"/>
      <c r="W26" s="877"/>
      <c r="X26" s="877"/>
      <c r="Y26" s="877"/>
      <c r="Z26" s="879"/>
      <c r="AA26" s="879"/>
      <c r="AB26" s="785"/>
      <c r="AC26" s="887"/>
      <c r="AD26" s="834"/>
      <c r="AE26" s="781"/>
      <c r="AF26" s="781"/>
      <c r="AG26" s="904"/>
      <c r="AH26" s="812" t="str">
        <f>IF(OR(C26="",F26="",L26="",Q26="",S26="",U26="",Z26="",AB26="",AD26="",AF26=""),"",ROUND(AD26+AF26,2))</f>
        <v/>
      </c>
      <c r="AI26" s="897"/>
      <c r="AJ26" s="897"/>
      <c r="AK26" s="900" t="str">
        <f>IF(OR(C26="",F26="",L26="",Q26="",S26="",U26="",Z26="",AB26="",AD26="",AF26=""),"",IF(BC26&lt;&gt;"",BC26,IF(C26="New/Replace Failed Equip.",BA26,AZ26)))</f>
        <v/>
      </c>
      <c r="AL26" s="900"/>
      <c r="AM26" s="900"/>
      <c r="AN26" s="900"/>
      <c r="AO26" s="902" t="str">
        <f>IF(OR(C26="",F26="",L26="",Q26="",S26="",U26="",Z26="",AB26="",AD26="",AF26=""),"",IF((Q26*S26)-(Z26*AB26)&lt;=0,0,ROUND((Q26*S26)-(Z26*AB26),0)))</f>
        <v/>
      </c>
      <c r="AP26" s="902"/>
      <c r="AQ26" s="902"/>
      <c r="AR26" s="145"/>
      <c r="AS26" s="150"/>
      <c r="AT26" s="150"/>
      <c r="AU26" s="891" t="str">
        <f>IFERROR(IF(OR(C26="",F26="",L26="",Q26="",S26="",U26="",Z26="",AB26="",AD26="",AF26=""),"",((1+ELOSS)*PEAKTD*(1+INDEX(ELECCB[Capacity Reserve Margin],MATCH(AX26,ELECCB[Year Number],0)))*((AO26*INDEX(ELECCB[NPV AEC $/kWh],MATCH(AX26,ELECCB[Year Number],1)))+(AV26*INDEX(ELECCB[NPV ACC+T&amp;D $/kW],MATCH(AX26,ELECCB[Year Number],1))))/AH26)),0)</f>
        <v/>
      </c>
      <c r="AV26" s="906" t="str">
        <f>IF(OR(C26="",F26="",L26="",Q26="",S26="",U26="",Z26="",AB26="",AD26="",AF26=""),"",ROUND(AO26*INDEX(ENDUSEALL[Factor],MATCH(AW26,ENDUSEALL[End Use to Coincident Peak Demand Factors],0)),4))</f>
        <v/>
      </c>
      <c r="AW26" s="895" t="str">
        <f>IF(OR(C26="",F26="",L26="",Q26="",S26="",U26="",Z26="",AB26="",AD26="",AF26=""),"",INDEX(CMEMOTOR[End Use Category],MATCH(F26,CMEMOTOR[Proj Desc 1],0)))</f>
        <v/>
      </c>
      <c r="AX26" s="777" t="str">
        <f>IF(OR(C26="",F26="",L26="",Q26="",S26="",U26="",Z26="",AB26="",AD26="",AF26=""),"",INDEX(CMEMOTOR[EUL],MATCH(F26,CMEMOTOR[Proj Desc 1],0)))</f>
        <v/>
      </c>
      <c r="AY26" s="889" t="str">
        <f>IF(OR(C26="",F26="",L26="",Q26="",S26="",U26="",Z26="",AB26="",AD26="",AF26=""),"",INDEX(CMEMOTOR[Measure Number],MATCH(F26,CMEMOTOR[Proj Desc 1],0)))</f>
        <v/>
      </c>
      <c r="AZ26" s="751" t="str">
        <f>IFERROR(ROUND(MIN(AH26*0.5,AO26*INDEX(ENDUSEALL[Inc Rate],MATCH(AW26,ENDUSEALL[End Use to Coincident Peak Demand Factors],0))),2),"")</f>
        <v/>
      </c>
      <c r="BA26" s="751" t="str">
        <f>IFERROR(ROUND(MIN(AH26,AO26*INDEX(ENDUSEALL[Inc Rate],MATCH(AW26,ENDUSEALL[End Use to Coincident Peak Demand Factors],0))),2),"")</f>
        <v/>
      </c>
      <c r="BB26" s="751" t="str">
        <f>IFERROR(AH26/M02S02F35/AO26,"")</f>
        <v/>
      </c>
      <c r="BC26" s="751" t="str">
        <f>IFERROR(IF((Q26*S26)-(Z26*AB26)&lt;=0,MEASURESAV,IF(M02S02F35="",MEASURERATE,IF(OR(F26="Others (Incremental)",F26="Others"),MEASURESUBMIT, IF(AH26/M02S02F35/AO26&lt;1.5,MEASUREPAY,IF(AU26&lt;1,MEASURECB,""))))),MEASURESUBMIT)</f>
        <v>Submit for Review</v>
      </c>
    </row>
    <row r="27" spans="2:55" ht="15.95" customHeight="1" x14ac:dyDescent="0.25">
      <c r="B27" s="845"/>
      <c r="C27" s="876"/>
      <c r="D27" s="876"/>
      <c r="E27" s="876"/>
      <c r="F27" s="878"/>
      <c r="G27" s="878"/>
      <c r="H27" s="878"/>
      <c r="I27" s="878"/>
      <c r="J27" s="878"/>
      <c r="K27" s="878"/>
      <c r="L27" s="878"/>
      <c r="M27" s="878"/>
      <c r="N27" s="878"/>
      <c r="O27" s="878"/>
      <c r="P27" s="878"/>
      <c r="Q27" s="880"/>
      <c r="R27" s="880"/>
      <c r="S27" s="786"/>
      <c r="T27" s="882"/>
      <c r="U27" s="818"/>
      <c r="V27" s="878"/>
      <c r="W27" s="878"/>
      <c r="X27" s="878"/>
      <c r="Y27" s="878"/>
      <c r="Z27" s="880"/>
      <c r="AA27" s="880"/>
      <c r="AB27" s="786"/>
      <c r="AC27" s="888"/>
      <c r="AD27" s="836"/>
      <c r="AE27" s="782"/>
      <c r="AF27" s="782"/>
      <c r="AG27" s="905"/>
      <c r="AH27" s="898"/>
      <c r="AI27" s="899"/>
      <c r="AJ27" s="899"/>
      <c r="AK27" s="901"/>
      <c r="AL27" s="901"/>
      <c r="AM27" s="901"/>
      <c r="AN27" s="901"/>
      <c r="AO27" s="903"/>
      <c r="AP27" s="903"/>
      <c r="AQ27" s="903"/>
      <c r="AR27" s="145"/>
      <c r="AS27" s="150"/>
      <c r="AT27" s="150"/>
      <c r="AU27" s="892"/>
      <c r="AV27" s="907"/>
      <c r="AW27" s="896"/>
      <c r="AX27" s="778"/>
      <c r="AY27" s="890"/>
      <c r="AZ27" s="752"/>
      <c r="BA27" s="752"/>
      <c r="BB27" s="752"/>
      <c r="BC27" s="752"/>
    </row>
    <row r="28" spans="2:55" ht="15.95" customHeight="1" x14ac:dyDescent="0.25">
      <c r="B28" s="845">
        <v>7</v>
      </c>
      <c r="C28" s="875"/>
      <c r="D28" s="875"/>
      <c r="E28" s="875"/>
      <c r="F28" s="877"/>
      <c r="G28" s="877"/>
      <c r="H28" s="877"/>
      <c r="I28" s="877"/>
      <c r="J28" s="877"/>
      <c r="K28" s="877"/>
      <c r="L28" s="877"/>
      <c r="M28" s="877"/>
      <c r="N28" s="877"/>
      <c r="O28" s="877"/>
      <c r="P28" s="877"/>
      <c r="Q28" s="879"/>
      <c r="R28" s="879"/>
      <c r="S28" s="785"/>
      <c r="T28" s="881"/>
      <c r="U28" s="815"/>
      <c r="V28" s="877"/>
      <c r="W28" s="877"/>
      <c r="X28" s="877"/>
      <c r="Y28" s="877"/>
      <c r="Z28" s="879"/>
      <c r="AA28" s="879"/>
      <c r="AB28" s="785"/>
      <c r="AC28" s="887"/>
      <c r="AD28" s="834"/>
      <c r="AE28" s="781"/>
      <c r="AF28" s="781"/>
      <c r="AG28" s="904"/>
      <c r="AH28" s="812" t="str">
        <f>IF(OR(C28="",F28="",L28="",Q28="",S28="",U28="",Z28="",AB28="",AD28="",AF28=""),"",ROUND(AD28+AF28,2))</f>
        <v/>
      </c>
      <c r="AI28" s="897"/>
      <c r="AJ28" s="897"/>
      <c r="AK28" s="900" t="str">
        <f>IF(OR(C28="",F28="",L28="",Q28="",S28="",U28="",Z28="",AB28="",AD28="",AF28=""),"",IF(BC28&lt;&gt;"",BC28,IF(C28="New/Replace Failed Equip.",BA28,AZ28)))</f>
        <v/>
      </c>
      <c r="AL28" s="900"/>
      <c r="AM28" s="900"/>
      <c r="AN28" s="900"/>
      <c r="AO28" s="902" t="str">
        <f>IF(OR(C28="",F28="",L28="",Q28="",S28="",U28="",Z28="",AB28="",AD28="",AF28=""),"",IF((Q28*S28)-(Z28*AB28)&lt;=0,0,ROUND((Q28*S28)-(Z28*AB28),0)))</f>
        <v/>
      </c>
      <c r="AP28" s="902"/>
      <c r="AQ28" s="902"/>
      <c r="AR28" s="145"/>
      <c r="AS28" s="150"/>
      <c r="AT28" s="150"/>
      <c r="AU28" s="891" t="str">
        <f>IFERROR(IF(OR(C28="",F28="",L28="",Q28="",S28="",U28="",Z28="",AB28="",AD28="",AF28=""),"",((1+ELOSS)*PEAKTD*(1+INDEX(ELECCB[Capacity Reserve Margin],MATCH(AX28,ELECCB[Year Number],0)))*((AO28*INDEX(ELECCB[NPV AEC $/kWh],MATCH(AX28,ELECCB[Year Number],1)))+(AV28*INDEX(ELECCB[NPV ACC+T&amp;D $/kW],MATCH(AX28,ELECCB[Year Number],1))))/AH28)),0)</f>
        <v/>
      </c>
      <c r="AV28" s="906" t="str">
        <f>IF(OR(C28="",F28="",L28="",Q28="",S28="",U28="",Z28="",AB28="",AD28="",AF28=""),"",ROUND(AO28*INDEX(ENDUSEALL[Factor],MATCH(AW28,ENDUSEALL[End Use to Coincident Peak Demand Factors],0)),4))</f>
        <v/>
      </c>
      <c r="AW28" s="895" t="str">
        <f>IF(OR(C28="",F28="",L28="",Q28="",S28="",U28="",Z28="",AB28="",AD28="",AF28=""),"",INDEX(CMEMOTOR[End Use Category],MATCH(F28,CMEMOTOR[Proj Desc 1],0)))</f>
        <v/>
      </c>
      <c r="AX28" s="777" t="str">
        <f>IF(OR(C28="",F28="",L28="",Q28="",S28="",U28="",Z28="",AB28="",AD28="",AF28=""),"",INDEX(CMEMOTOR[EUL],MATCH(F28,CMEMOTOR[Proj Desc 1],0)))</f>
        <v/>
      </c>
      <c r="AY28" s="889" t="str">
        <f>IF(OR(C28="",F28="",L28="",Q28="",S28="",U28="",Z28="",AB28="",AD28="",AF28=""),"",INDEX(CMEMOTOR[Measure Number],MATCH(F28,CMEMOTOR[Proj Desc 1],0)))</f>
        <v/>
      </c>
      <c r="AZ28" s="751" t="str">
        <f>IFERROR(ROUND(MIN(AH28*0.5,AO28*INDEX(ENDUSEALL[Inc Rate],MATCH(AW28,ENDUSEALL[End Use to Coincident Peak Demand Factors],0))),2),"")</f>
        <v/>
      </c>
      <c r="BA28" s="751" t="str">
        <f>IFERROR(ROUND(MIN(AH28,AO28*INDEX(ENDUSEALL[Inc Rate],MATCH(AW28,ENDUSEALL[End Use to Coincident Peak Demand Factors],0))),2),"")</f>
        <v/>
      </c>
      <c r="BB28" s="751" t="str">
        <f>IFERROR(AH28/M02S02F35/AO28,"")</f>
        <v/>
      </c>
      <c r="BC28" s="751" t="str">
        <f>IFERROR(IF((Q28*S28)-(Z28*AB28)&lt;=0,MEASURESAV,IF(M02S02F35="",MEASURERATE,IF(OR(F28="Others (Incremental)",F28="Others"),MEASURESUBMIT, IF(AH28/M02S02F35/AO28&lt;1.5,MEASUREPAY,IF(AU28&lt;1,MEASURECB,""))))),MEASURESUBMIT)</f>
        <v>Submit for Review</v>
      </c>
    </row>
    <row r="29" spans="2:55" ht="15.95" customHeight="1" x14ac:dyDescent="0.25">
      <c r="B29" s="845"/>
      <c r="C29" s="876"/>
      <c r="D29" s="876"/>
      <c r="E29" s="876"/>
      <c r="F29" s="878"/>
      <c r="G29" s="878"/>
      <c r="H29" s="878"/>
      <c r="I29" s="878"/>
      <c r="J29" s="878"/>
      <c r="K29" s="878"/>
      <c r="L29" s="878"/>
      <c r="M29" s="878"/>
      <c r="N29" s="878"/>
      <c r="O29" s="878"/>
      <c r="P29" s="878"/>
      <c r="Q29" s="880"/>
      <c r="R29" s="880"/>
      <c r="S29" s="786"/>
      <c r="T29" s="882"/>
      <c r="U29" s="818"/>
      <c r="V29" s="878"/>
      <c r="W29" s="878"/>
      <c r="X29" s="878"/>
      <c r="Y29" s="878"/>
      <c r="Z29" s="880"/>
      <c r="AA29" s="880"/>
      <c r="AB29" s="786"/>
      <c r="AC29" s="888"/>
      <c r="AD29" s="836"/>
      <c r="AE29" s="782"/>
      <c r="AF29" s="782"/>
      <c r="AG29" s="905"/>
      <c r="AH29" s="898"/>
      <c r="AI29" s="899"/>
      <c r="AJ29" s="899"/>
      <c r="AK29" s="901"/>
      <c r="AL29" s="901"/>
      <c r="AM29" s="901"/>
      <c r="AN29" s="901"/>
      <c r="AO29" s="903"/>
      <c r="AP29" s="903"/>
      <c r="AQ29" s="903"/>
      <c r="AR29" s="145"/>
      <c r="AS29" s="150"/>
      <c r="AT29" s="150"/>
      <c r="AU29" s="892"/>
      <c r="AV29" s="907"/>
      <c r="AW29" s="896"/>
      <c r="AX29" s="778"/>
      <c r="AY29" s="890"/>
      <c r="AZ29" s="752"/>
      <c r="BA29" s="752"/>
      <c r="BB29" s="752"/>
      <c r="BC29" s="752"/>
    </row>
    <row r="30" spans="2:55" ht="15.95" customHeight="1" x14ac:dyDescent="0.25">
      <c r="B30" s="845">
        <v>8</v>
      </c>
      <c r="C30" s="875"/>
      <c r="D30" s="875"/>
      <c r="E30" s="875"/>
      <c r="F30" s="877"/>
      <c r="G30" s="877"/>
      <c r="H30" s="877"/>
      <c r="I30" s="877"/>
      <c r="J30" s="877"/>
      <c r="K30" s="877"/>
      <c r="L30" s="877"/>
      <c r="M30" s="877"/>
      <c r="N30" s="877"/>
      <c r="O30" s="877"/>
      <c r="P30" s="877"/>
      <c r="Q30" s="879"/>
      <c r="R30" s="879"/>
      <c r="S30" s="785"/>
      <c r="T30" s="881"/>
      <c r="U30" s="815"/>
      <c r="V30" s="877"/>
      <c r="W30" s="877"/>
      <c r="X30" s="877"/>
      <c r="Y30" s="877"/>
      <c r="Z30" s="879"/>
      <c r="AA30" s="879"/>
      <c r="AB30" s="785"/>
      <c r="AC30" s="887"/>
      <c r="AD30" s="834"/>
      <c r="AE30" s="781"/>
      <c r="AF30" s="781"/>
      <c r="AG30" s="904"/>
      <c r="AH30" s="812" t="str">
        <f>IF(OR(C30="",F30="",L30="",Q30="",S30="",U30="",Z30="",AB30="",AD30="",AF30=""),"",ROUND(AD30+AF30,2))</f>
        <v/>
      </c>
      <c r="AI30" s="897"/>
      <c r="AJ30" s="897"/>
      <c r="AK30" s="900" t="str">
        <f>IF(OR(C30="",F30="",L30="",Q30="",S30="",U30="",Z30="",AB30="",AD30="",AF30=""),"",IF(BC30&lt;&gt;"",BC30,IF(C30="New/Replace Failed Equip.",BA30,AZ30)))</f>
        <v/>
      </c>
      <c r="AL30" s="900"/>
      <c r="AM30" s="900"/>
      <c r="AN30" s="900"/>
      <c r="AO30" s="902" t="str">
        <f>IF(OR(C30="",F30="",L30="",Q30="",S30="",U30="",Z30="",AB30="",AD30="",AF30=""),"",IF((Q30*S30)-(Z30*AB30)&lt;=0,0,ROUND((Q30*S30)-(Z30*AB30),0)))</f>
        <v/>
      </c>
      <c r="AP30" s="902"/>
      <c r="AQ30" s="902"/>
      <c r="AR30" s="145"/>
      <c r="AS30" s="150"/>
      <c r="AT30" s="150"/>
      <c r="AU30" s="891" t="str">
        <f>IFERROR(IF(OR(C30="",F30="",L30="",Q30="",S30="",U30="",Z30="",AB30="",AD30="",AF30=""),"",((1+ELOSS)*PEAKTD*(1+INDEX(ELECCB[Capacity Reserve Margin],MATCH(AX30,ELECCB[Year Number],0)))*((AO30*INDEX(ELECCB[NPV AEC $/kWh],MATCH(AX30,ELECCB[Year Number],1)))+(AV30*INDEX(ELECCB[NPV ACC+T&amp;D $/kW],MATCH(AX30,ELECCB[Year Number],1))))/AH30)),0)</f>
        <v/>
      </c>
      <c r="AV30" s="906" t="str">
        <f>IF(OR(C30="",F30="",L30="",Q30="",S30="",U30="",Z30="",AB30="",AD30="",AF30=""),"",ROUND(AO30*INDEX(ENDUSEALL[Factor],MATCH(AW30,ENDUSEALL[End Use to Coincident Peak Demand Factors],0)),4))</f>
        <v/>
      </c>
      <c r="AW30" s="895" t="str">
        <f>IF(OR(C30="",F30="",L30="",Q30="",S30="",U30="",Z30="",AB30="",AD30="",AF30=""),"",INDEX(CMEMOTOR[End Use Category],MATCH(F30,CMEMOTOR[Proj Desc 1],0)))</f>
        <v/>
      </c>
      <c r="AX30" s="777" t="str">
        <f>IF(OR(C30="",F30="",L30="",Q30="",S30="",U30="",Z30="",AB30="",AD30="",AF30=""),"",INDEX(CMEMOTOR[EUL],MATCH(F30,CMEMOTOR[Proj Desc 1],0)))</f>
        <v/>
      </c>
      <c r="AY30" s="889" t="str">
        <f>IF(OR(C30="",F30="",L30="",Q30="",S30="",U30="",Z30="",AB30="",AD30="",AF30=""),"",INDEX(CMEMOTOR[Measure Number],MATCH(F30,CMEMOTOR[Proj Desc 1],0)))</f>
        <v/>
      </c>
      <c r="AZ30" s="751" t="str">
        <f>IFERROR(ROUND(MIN(AH30*0.5,AO30*INDEX(ENDUSEALL[Inc Rate],MATCH(AW30,ENDUSEALL[End Use to Coincident Peak Demand Factors],0))),2),"")</f>
        <v/>
      </c>
      <c r="BA30" s="751" t="str">
        <f>IFERROR(ROUND(MIN(AH30,AO30*INDEX(ENDUSEALL[Inc Rate],MATCH(AW30,ENDUSEALL[End Use to Coincident Peak Demand Factors],0))),2),"")</f>
        <v/>
      </c>
      <c r="BB30" s="751" t="str">
        <f>IFERROR(AH30/M02S02F35/AO30,"")</f>
        <v/>
      </c>
      <c r="BC30" s="751" t="str">
        <f>IFERROR(IF((Q30*S30)-(Z30*AB30)&lt;=0,MEASURESAV,IF(M02S02F35="",MEASURERATE,IF(OR(F30="Others (Incremental)",F30="Others"),MEASURESUBMIT, IF(AH30/M02S02F35/AO30&lt;1.5,MEASUREPAY,IF(AU30&lt;1,MEASURECB,""))))),MEASURESUBMIT)</f>
        <v>Submit for Review</v>
      </c>
    </row>
    <row r="31" spans="2:55" ht="15.95" customHeight="1" x14ac:dyDescent="0.25">
      <c r="B31" s="845"/>
      <c r="C31" s="876"/>
      <c r="D31" s="876"/>
      <c r="E31" s="876"/>
      <c r="F31" s="878"/>
      <c r="G31" s="878"/>
      <c r="H31" s="878"/>
      <c r="I31" s="878"/>
      <c r="J31" s="878"/>
      <c r="K31" s="878"/>
      <c r="L31" s="878"/>
      <c r="M31" s="878"/>
      <c r="N31" s="878"/>
      <c r="O31" s="878"/>
      <c r="P31" s="878"/>
      <c r="Q31" s="880"/>
      <c r="R31" s="880"/>
      <c r="S31" s="786"/>
      <c r="T31" s="882"/>
      <c r="U31" s="818"/>
      <c r="V31" s="878"/>
      <c r="W31" s="878"/>
      <c r="X31" s="878"/>
      <c r="Y31" s="878"/>
      <c r="Z31" s="880"/>
      <c r="AA31" s="880"/>
      <c r="AB31" s="786"/>
      <c r="AC31" s="888"/>
      <c r="AD31" s="836"/>
      <c r="AE31" s="782"/>
      <c r="AF31" s="782"/>
      <c r="AG31" s="905"/>
      <c r="AH31" s="898"/>
      <c r="AI31" s="899"/>
      <c r="AJ31" s="899"/>
      <c r="AK31" s="901"/>
      <c r="AL31" s="901"/>
      <c r="AM31" s="901"/>
      <c r="AN31" s="901"/>
      <c r="AO31" s="903"/>
      <c r="AP31" s="903"/>
      <c r="AQ31" s="903"/>
      <c r="AR31" s="145"/>
      <c r="AS31" s="150"/>
      <c r="AT31" s="150"/>
      <c r="AU31" s="892"/>
      <c r="AV31" s="907"/>
      <c r="AW31" s="896"/>
      <c r="AX31" s="778"/>
      <c r="AY31" s="890"/>
      <c r="AZ31" s="752"/>
      <c r="BA31" s="752"/>
      <c r="BB31" s="752"/>
      <c r="BC31" s="752"/>
    </row>
    <row r="32" spans="2:55" ht="15.95" customHeight="1" x14ac:dyDescent="0.25">
      <c r="B32" s="845">
        <v>9</v>
      </c>
      <c r="C32" s="875"/>
      <c r="D32" s="875"/>
      <c r="E32" s="875"/>
      <c r="F32" s="877"/>
      <c r="G32" s="877"/>
      <c r="H32" s="877"/>
      <c r="I32" s="877"/>
      <c r="J32" s="877"/>
      <c r="K32" s="877"/>
      <c r="L32" s="877"/>
      <c r="M32" s="877"/>
      <c r="N32" s="877"/>
      <c r="O32" s="877"/>
      <c r="P32" s="877"/>
      <c r="Q32" s="879"/>
      <c r="R32" s="879"/>
      <c r="S32" s="785"/>
      <c r="T32" s="881"/>
      <c r="U32" s="815"/>
      <c r="V32" s="877"/>
      <c r="W32" s="877"/>
      <c r="X32" s="877"/>
      <c r="Y32" s="877"/>
      <c r="Z32" s="879"/>
      <c r="AA32" s="879"/>
      <c r="AB32" s="785"/>
      <c r="AC32" s="887"/>
      <c r="AD32" s="834"/>
      <c r="AE32" s="781"/>
      <c r="AF32" s="781"/>
      <c r="AG32" s="904"/>
      <c r="AH32" s="812" t="str">
        <f>IF(OR(C32="",F32="",L32="",Q32="",S32="",U32="",Z32="",AB32="",AD32="",AF32=""),"",ROUND(AD32+AF32,2))</f>
        <v/>
      </c>
      <c r="AI32" s="897"/>
      <c r="AJ32" s="897"/>
      <c r="AK32" s="900" t="str">
        <f>IF(OR(C32="",F32="",L32="",Q32="",S32="",U32="",Z32="",AB32="",AD32="",AF32=""),"",IF(BC32&lt;&gt;"",BC32,IF(C32="New/Replace Failed Equip.",BA32,AZ32)))</f>
        <v/>
      </c>
      <c r="AL32" s="900"/>
      <c r="AM32" s="900"/>
      <c r="AN32" s="900"/>
      <c r="AO32" s="902" t="str">
        <f>IF(OR(C32="",F32="",L32="",Q32="",S32="",U32="",Z32="",AB32="",AD32="",AF32=""),"",IF((Q32*S32)-(Z32*AB32)&lt;=0,0,ROUND((Q32*S32)-(Z32*AB32),0)))</f>
        <v/>
      </c>
      <c r="AP32" s="902"/>
      <c r="AQ32" s="902"/>
      <c r="AR32" s="145"/>
      <c r="AS32" s="150"/>
      <c r="AT32" s="150"/>
      <c r="AU32" s="891" t="str">
        <f>IFERROR(IF(OR(C32="",F32="",L32="",Q32="",S32="",U32="",Z32="",AB32="",AD32="",AF32=""),"",((1+ELOSS)*PEAKTD*(1+INDEX(ELECCB[Capacity Reserve Margin],MATCH(AX32,ELECCB[Year Number],0)))*((AO32*INDEX(ELECCB[NPV AEC $/kWh],MATCH(AX32,ELECCB[Year Number],1)))+(AV32*INDEX(ELECCB[NPV ACC+T&amp;D $/kW],MATCH(AX32,ELECCB[Year Number],1))))/AH32)),0)</f>
        <v/>
      </c>
      <c r="AV32" s="906" t="str">
        <f>IF(OR(C32="",F32="",L32="",Q32="",S32="",U32="",Z32="",AB32="",AD32="",AF32=""),"",ROUND(AO32*INDEX(ENDUSEALL[Factor],MATCH(AW32,ENDUSEALL[End Use to Coincident Peak Demand Factors],0)),4))</f>
        <v/>
      </c>
      <c r="AW32" s="895" t="str">
        <f>IF(OR(C32="",F32="",L32="",Q32="",S32="",U32="",Z32="",AB32="",AD32="",AF32=""),"",INDEX(CMEMOTOR[End Use Category],MATCH(F32,CMEMOTOR[Proj Desc 1],0)))</f>
        <v/>
      </c>
      <c r="AX32" s="777" t="str">
        <f>IF(OR(C32="",F32="",L32="",Q32="",S32="",U32="",Z32="",AB32="",AD32="",AF32=""),"",INDEX(CMEMOTOR[EUL],MATCH(F32,CMEMOTOR[Proj Desc 1],0)))</f>
        <v/>
      </c>
      <c r="AY32" s="889" t="str">
        <f>IF(OR(C32="",F32="",L32="",Q32="",S32="",U32="",Z32="",AB32="",AD32="",AF32=""),"",INDEX(CMEMOTOR[Measure Number],MATCH(F32,CMEMOTOR[Proj Desc 1],0)))</f>
        <v/>
      </c>
      <c r="AZ32" s="751" t="str">
        <f>IFERROR(ROUND(MIN(AH32*0.5,AO32*INDEX(ENDUSEALL[Inc Rate],MATCH(AW32,ENDUSEALL[End Use to Coincident Peak Demand Factors],0))),2),"")</f>
        <v/>
      </c>
      <c r="BA32" s="751" t="str">
        <f>IFERROR(ROUND(MIN(AH32,AO32*INDEX(ENDUSEALL[Inc Rate],MATCH(AW32,ENDUSEALL[End Use to Coincident Peak Demand Factors],0))),2),"")</f>
        <v/>
      </c>
      <c r="BB32" s="751" t="str">
        <f>IFERROR(AH32/M02S02F35/AO32,"")</f>
        <v/>
      </c>
      <c r="BC32" s="751" t="str">
        <f>IFERROR(IF((Q32*S32)-(Z32*AB32)&lt;=0,MEASURESAV,IF(M02S02F35="",MEASURERATE,IF(OR(F32="Others (Incremental)",F32="Others"),MEASURESUBMIT, IF(AH32/M02S02F35/AO32&lt;1.5,MEASUREPAY,IF(AU32&lt;1,MEASURECB,""))))),MEASURESUBMIT)</f>
        <v>Submit for Review</v>
      </c>
    </row>
    <row r="33" spans="2:55" ht="15.95" customHeight="1" x14ac:dyDescent="0.25">
      <c r="B33" s="845"/>
      <c r="C33" s="876"/>
      <c r="D33" s="876"/>
      <c r="E33" s="876"/>
      <c r="F33" s="878"/>
      <c r="G33" s="878"/>
      <c r="H33" s="878"/>
      <c r="I33" s="878"/>
      <c r="J33" s="878"/>
      <c r="K33" s="878"/>
      <c r="L33" s="878"/>
      <c r="M33" s="878"/>
      <c r="N33" s="878"/>
      <c r="O33" s="878"/>
      <c r="P33" s="878"/>
      <c r="Q33" s="880"/>
      <c r="R33" s="880"/>
      <c r="S33" s="786"/>
      <c r="T33" s="882"/>
      <c r="U33" s="818"/>
      <c r="V33" s="878"/>
      <c r="W33" s="878"/>
      <c r="X33" s="878"/>
      <c r="Y33" s="878"/>
      <c r="Z33" s="880"/>
      <c r="AA33" s="880"/>
      <c r="AB33" s="786"/>
      <c r="AC33" s="888"/>
      <c r="AD33" s="836"/>
      <c r="AE33" s="782"/>
      <c r="AF33" s="782"/>
      <c r="AG33" s="905"/>
      <c r="AH33" s="898"/>
      <c r="AI33" s="899"/>
      <c r="AJ33" s="899"/>
      <c r="AK33" s="901"/>
      <c r="AL33" s="901"/>
      <c r="AM33" s="901"/>
      <c r="AN33" s="901"/>
      <c r="AO33" s="903"/>
      <c r="AP33" s="903"/>
      <c r="AQ33" s="903"/>
      <c r="AR33" s="145"/>
      <c r="AS33" s="150"/>
      <c r="AT33" s="150"/>
      <c r="AU33" s="892"/>
      <c r="AV33" s="907"/>
      <c r="AW33" s="896"/>
      <c r="AX33" s="778"/>
      <c r="AY33" s="890"/>
      <c r="AZ33" s="752"/>
      <c r="BA33" s="752"/>
      <c r="BB33" s="752"/>
      <c r="BC33" s="752"/>
    </row>
    <row r="34" spans="2:55" ht="15.95" customHeight="1" x14ac:dyDescent="0.25">
      <c r="B34" s="845">
        <v>10</v>
      </c>
      <c r="C34" s="875"/>
      <c r="D34" s="875"/>
      <c r="E34" s="875"/>
      <c r="F34" s="877"/>
      <c r="G34" s="877"/>
      <c r="H34" s="877"/>
      <c r="I34" s="877"/>
      <c r="J34" s="877"/>
      <c r="K34" s="877"/>
      <c r="L34" s="877"/>
      <c r="M34" s="877"/>
      <c r="N34" s="877"/>
      <c r="O34" s="877"/>
      <c r="P34" s="877"/>
      <c r="Q34" s="879"/>
      <c r="R34" s="879"/>
      <c r="S34" s="785"/>
      <c r="T34" s="881"/>
      <c r="U34" s="815"/>
      <c r="V34" s="877"/>
      <c r="W34" s="877"/>
      <c r="X34" s="877"/>
      <c r="Y34" s="877"/>
      <c r="Z34" s="879"/>
      <c r="AA34" s="879"/>
      <c r="AB34" s="785"/>
      <c r="AC34" s="887"/>
      <c r="AD34" s="834"/>
      <c r="AE34" s="781"/>
      <c r="AF34" s="781"/>
      <c r="AG34" s="904"/>
      <c r="AH34" s="812" t="str">
        <f>IF(OR(C34="",F34="",L34="",Q34="",S34="",U34="",Z34="",AB34="",AD34="",AF34=""),"",ROUND(AD34+AF34,2))</f>
        <v/>
      </c>
      <c r="AI34" s="897"/>
      <c r="AJ34" s="897"/>
      <c r="AK34" s="900" t="str">
        <f>IF(OR(C34="",F34="",L34="",Q34="",S34="",U34="",Z34="",AB34="",AD34="",AF34=""),"",IF(BC34&lt;&gt;"",BC34,IF(C34="New/Replace Failed Equip.",BA34,AZ34)))</f>
        <v/>
      </c>
      <c r="AL34" s="900"/>
      <c r="AM34" s="900"/>
      <c r="AN34" s="900"/>
      <c r="AO34" s="902" t="str">
        <f>IF(OR(C34="",F34="",L34="",Q34="",S34="",U34="",Z34="",AB34="",AD34="",AF34=""),"",IF((Q34*S34)-(Z34*AB34)&lt;=0,0,ROUND((Q34*S34)-(Z34*AB34),0)))</f>
        <v/>
      </c>
      <c r="AP34" s="902"/>
      <c r="AQ34" s="902"/>
      <c r="AR34" s="145"/>
      <c r="AS34" s="150"/>
      <c r="AT34" s="150"/>
      <c r="AU34" s="891" t="str">
        <f>IFERROR(IF(OR(C34="",F34="",L34="",Q34="",S34="",U34="",Z34="",AB34="",AD34="",AF34=""),"",((1+ELOSS)*PEAKTD*(1+INDEX(ELECCB[Capacity Reserve Margin],MATCH(AX34,ELECCB[Year Number],0)))*((AO34*INDEX(ELECCB[NPV AEC $/kWh],MATCH(AX34,ELECCB[Year Number],1)))+(AV34*INDEX(ELECCB[NPV ACC+T&amp;D $/kW],MATCH(AX34,ELECCB[Year Number],1))))/AH34)),0)</f>
        <v/>
      </c>
      <c r="AV34" s="906" t="str">
        <f>IF(OR(C34="",F34="",L34="",Q34="",S34="",U34="",Z34="",AB34="",AD34="",AF34=""),"",ROUND(AO34*INDEX(ENDUSEALL[Factor],MATCH(AW34,ENDUSEALL[End Use to Coincident Peak Demand Factors],0)),4))</f>
        <v/>
      </c>
      <c r="AW34" s="895" t="str">
        <f>IF(OR(C34="",F34="",L34="",Q34="",S34="",U34="",Z34="",AB34="",AD34="",AF34=""),"",INDEX(CMEMOTOR[End Use Category],MATCH(F34,CMEMOTOR[Proj Desc 1],0)))</f>
        <v/>
      </c>
      <c r="AX34" s="777" t="str">
        <f>IF(OR(C34="",F34="",L34="",Q34="",S34="",U34="",Z34="",AB34="",AD34="",AF34=""),"",INDEX(CMEMOTOR[EUL],MATCH(F34,CMEMOTOR[Proj Desc 1],0)))</f>
        <v/>
      </c>
      <c r="AY34" s="889" t="str">
        <f>IF(OR(C34="",F34="",L34="",Q34="",S34="",U34="",Z34="",AB34="",AD34="",AF34=""),"",INDEX(CMEMOTOR[Measure Number],MATCH(F34,CMEMOTOR[Proj Desc 1],0)))</f>
        <v/>
      </c>
      <c r="AZ34" s="751" t="str">
        <f>IFERROR(ROUND(MIN(AH34*0.5,AO34*INDEX(ENDUSEALL[Inc Rate],MATCH(AW34,ENDUSEALL[End Use to Coincident Peak Demand Factors],0))),2),"")</f>
        <v/>
      </c>
      <c r="BA34" s="751" t="str">
        <f>IFERROR(ROUND(MIN(AH34,AO34*INDEX(ENDUSEALL[Inc Rate],MATCH(AW34,ENDUSEALL[End Use to Coincident Peak Demand Factors],0))),2),"")</f>
        <v/>
      </c>
      <c r="BB34" s="751" t="str">
        <f>IFERROR(AH34/M02S02F35/AO34,"")</f>
        <v/>
      </c>
      <c r="BC34" s="751" t="str">
        <f>IFERROR(IF((Q34*S34)-(Z34*AB34)&lt;=0,MEASURESAV,IF(M02S02F35="",MEASURERATE,IF(OR(F34="Others (Incremental)",F34="Others"),MEASURESUBMIT, IF(AH34/M02S02F35/AO34&lt;1.5,MEASUREPAY,IF(AU34&lt;1,MEASURECB,""))))),MEASURESUBMIT)</f>
        <v>Submit for Review</v>
      </c>
    </row>
    <row r="35" spans="2:55" ht="15.95" customHeight="1" x14ac:dyDescent="0.25">
      <c r="B35" s="845"/>
      <c r="C35" s="876"/>
      <c r="D35" s="876"/>
      <c r="E35" s="876"/>
      <c r="F35" s="878"/>
      <c r="G35" s="878"/>
      <c r="H35" s="878"/>
      <c r="I35" s="878"/>
      <c r="J35" s="878"/>
      <c r="K35" s="878"/>
      <c r="L35" s="878"/>
      <c r="M35" s="878"/>
      <c r="N35" s="878"/>
      <c r="O35" s="878"/>
      <c r="P35" s="878"/>
      <c r="Q35" s="880"/>
      <c r="R35" s="880"/>
      <c r="S35" s="786"/>
      <c r="T35" s="882"/>
      <c r="U35" s="818"/>
      <c r="V35" s="878"/>
      <c r="W35" s="878"/>
      <c r="X35" s="878"/>
      <c r="Y35" s="878"/>
      <c r="Z35" s="880"/>
      <c r="AA35" s="880"/>
      <c r="AB35" s="786"/>
      <c r="AC35" s="888"/>
      <c r="AD35" s="836"/>
      <c r="AE35" s="782"/>
      <c r="AF35" s="782"/>
      <c r="AG35" s="905"/>
      <c r="AH35" s="898"/>
      <c r="AI35" s="899"/>
      <c r="AJ35" s="899"/>
      <c r="AK35" s="901"/>
      <c r="AL35" s="901"/>
      <c r="AM35" s="901"/>
      <c r="AN35" s="901"/>
      <c r="AO35" s="903"/>
      <c r="AP35" s="903"/>
      <c r="AQ35" s="903"/>
      <c r="AR35" s="145"/>
      <c r="AS35" s="150"/>
      <c r="AT35" s="150"/>
      <c r="AU35" s="892"/>
      <c r="AV35" s="907"/>
      <c r="AW35" s="896"/>
      <c r="AX35" s="778"/>
      <c r="AY35" s="890"/>
      <c r="AZ35" s="752"/>
      <c r="BA35" s="752"/>
      <c r="BB35" s="752"/>
      <c r="BC35" s="752"/>
    </row>
    <row r="36" spans="2:55" ht="15.95" hidden="1" customHeight="1" x14ac:dyDescent="0.25">
      <c r="B36" s="845">
        <v>11</v>
      </c>
      <c r="C36" s="145"/>
      <c r="D36" s="145"/>
      <c r="E36" s="145"/>
      <c r="F36" s="145"/>
      <c r="G36" s="145"/>
      <c r="H36" s="145"/>
      <c r="I36" s="145"/>
      <c r="J36" s="145"/>
      <c r="K36" s="145"/>
      <c r="L36" s="145"/>
      <c r="M36" s="145"/>
      <c r="N36" s="145"/>
      <c r="O36" s="145"/>
      <c r="P36" s="145"/>
      <c r="Q36" s="145"/>
      <c r="R36" s="145"/>
      <c r="S36" s="145"/>
      <c r="T36" s="145"/>
      <c r="U36" s="145"/>
      <c r="V36" s="145"/>
      <c r="W36" s="145"/>
      <c r="X36" s="145"/>
      <c r="Y36" s="145"/>
      <c r="Z36" s="145"/>
      <c r="AA36" s="145"/>
      <c r="AB36" s="145"/>
      <c r="AC36" s="145"/>
      <c r="AD36" s="145"/>
      <c r="AE36" s="145"/>
      <c r="AF36" s="145"/>
      <c r="AG36" s="145"/>
      <c r="AH36" s="145"/>
      <c r="AI36" s="145"/>
      <c r="AJ36" s="145"/>
      <c r="AK36" s="145"/>
      <c r="AL36" s="145"/>
      <c r="AM36" s="145"/>
      <c r="AN36" s="145"/>
      <c r="AO36" s="145"/>
      <c r="AP36" s="145"/>
      <c r="AQ36" s="145"/>
      <c r="AR36" s="145"/>
    </row>
    <row r="37" spans="2:55" ht="15.95" hidden="1" customHeight="1" x14ac:dyDescent="0.25">
      <c r="B37" s="845"/>
      <c r="C37" s="145"/>
      <c r="D37" s="145"/>
      <c r="E37" s="145"/>
      <c r="F37" s="145"/>
      <c r="G37" s="145"/>
      <c r="H37" s="145"/>
      <c r="I37" s="145"/>
      <c r="J37" s="145"/>
      <c r="K37" s="145"/>
      <c r="L37" s="145"/>
      <c r="M37" s="145"/>
      <c r="N37" s="145"/>
      <c r="O37" s="145"/>
      <c r="P37" s="145"/>
      <c r="Q37" s="145"/>
      <c r="R37" s="145"/>
      <c r="S37" s="145"/>
      <c r="T37" s="145"/>
      <c r="U37" s="145"/>
      <c r="V37" s="145"/>
      <c r="W37" s="145"/>
      <c r="X37" s="145"/>
      <c r="Y37" s="145"/>
      <c r="Z37" s="145"/>
      <c r="AA37" s="145"/>
      <c r="AB37" s="145"/>
      <c r="AC37" s="145"/>
      <c r="AD37" s="145"/>
      <c r="AE37" s="145"/>
      <c r="AF37" s="145"/>
      <c r="AG37" s="145"/>
      <c r="AH37" s="145"/>
      <c r="AI37" s="145"/>
      <c r="AJ37" s="145"/>
      <c r="AK37" s="145"/>
      <c r="AL37" s="145"/>
      <c r="AM37" s="145"/>
      <c r="AN37" s="145"/>
      <c r="AO37" s="145"/>
      <c r="AP37" s="145"/>
      <c r="AQ37" s="145"/>
      <c r="AR37" s="145"/>
    </row>
    <row r="38" spans="2:55" ht="15.95" hidden="1" customHeight="1" x14ac:dyDescent="0.25">
      <c r="B38" s="845">
        <v>12</v>
      </c>
      <c r="C38" s="145"/>
      <c r="D38" s="145"/>
      <c r="E38" s="145"/>
      <c r="F38" s="145"/>
      <c r="G38" s="145"/>
      <c r="H38" s="145"/>
      <c r="I38" s="145"/>
      <c r="J38" s="145"/>
      <c r="K38" s="145"/>
      <c r="L38" s="145"/>
      <c r="M38" s="145"/>
      <c r="N38" s="145"/>
      <c r="O38" s="145"/>
      <c r="P38" s="145"/>
      <c r="Q38" s="145"/>
      <c r="R38" s="145"/>
      <c r="S38" s="145"/>
      <c r="T38" s="145"/>
      <c r="U38" s="145"/>
      <c r="V38" s="145"/>
      <c r="W38" s="145"/>
      <c r="X38" s="145"/>
      <c r="Y38" s="145"/>
      <c r="Z38" s="145"/>
      <c r="AA38" s="145"/>
      <c r="AB38" s="145"/>
      <c r="AC38" s="145"/>
      <c r="AD38" s="145"/>
      <c r="AE38" s="145"/>
      <c r="AF38" s="145"/>
      <c r="AG38" s="145"/>
      <c r="AH38" s="145"/>
      <c r="AI38" s="145"/>
      <c r="AJ38" s="145"/>
      <c r="AK38" s="145"/>
      <c r="AL38" s="145"/>
      <c r="AM38" s="145"/>
      <c r="AN38" s="145"/>
      <c r="AO38" s="145"/>
      <c r="AP38" s="145"/>
      <c r="AQ38" s="145"/>
      <c r="AR38" s="145"/>
    </row>
    <row r="39" spans="2:55" ht="15.95" hidden="1" customHeight="1" x14ac:dyDescent="0.25">
      <c r="B39" s="845"/>
      <c r="C39" s="145"/>
      <c r="D39" s="145"/>
      <c r="E39" s="145"/>
      <c r="F39" s="145"/>
      <c r="G39" s="145"/>
      <c r="H39" s="145"/>
      <c r="I39" s="145"/>
      <c r="J39" s="145"/>
      <c r="K39" s="145"/>
      <c r="L39" s="145"/>
      <c r="M39" s="145"/>
      <c r="N39" s="145"/>
      <c r="O39" s="145"/>
      <c r="P39" s="145"/>
      <c r="Q39" s="145"/>
      <c r="R39" s="145"/>
      <c r="S39" s="145"/>
      <c r="T39" s="145"/>
      <c r="U39" s="145"/>
      <c r="V39" s="145"/>
      <c r="W39" s="145"/>
      <c r="X39" s="145"/>
      <c r="Y39" s="145"/>
      <c r="Z39" s="145"/>
      <c r="AA39" s="145"/>
      <c r="AB39" s="145"/>
      <c r="AC39" s="145"/>
      <c r="AD39" s="145"/>
      <c r="AE39" s="145"/>
      <c r="AF39" s="145"/>
      <c r="AG39" s="145"/>
      <c r="AH39" s="145"/>
      <c r="AI39" s="145"/>
      <c r="AJ39" s="145"/>
      <c r="AK39" s="145"/>
      <c r="AL39" s="145"/>
      <c r="AM39" s="145"/>
      <c r="AN39" s="145"/>
      <c r="AO39" s="145"/>
      <c r="AP39" s="145"/>
      <c r="AQ39" s="145"/>
      <c r="AR39" s="145"/>
    </row>
    <row r="40" spans="2:55" ht="15.95" hidden="1" customHeight="1" x14ac:dyDescent="0.25">
      <c r="B40" s="845">
        <v>13</v>
      </c>
      <c r="C40" s="145"/>
      <c r="D40" s="145"/>
      <c r="E40" s="145"/>
      <c r="F40" s="145"/>
      <c r="G40" s="145"/>
      <c r="H40" s="145"/>
      <c r="I40" s="145"/>
      <c r="J40" s="145"/>
      <c r="K40" s="145"/>
      <c r="L40" s="145"/>
      <c r="M40" s="145"/>
      <c r="N40" s="145"/>
      <c r="O40" s="145"/>
      <c r="P40" s="145"/>
      <c r="Q40" s="145"/>
      <c r="R40" s="145"/>
      <c r="S40" s="145"/>
      <c r="T40" s="145"/>
      <c r="U40" s="145"/>
      <c r="V40" s="145"/>
      <c r="W40" s="145"/>
      <c r="X40" s="145"/>
      <c r="Y40" s="145"/>
      <c r="Z40" s="145"/>
      <c r="AA40" s="145"/>
      <c r="AB40" s="145"/>
      <c r="AC40" s="145"/>
      <c r="AD40" s="145"/>
      <c r="AE40" s="145"/>
      <c r="AF40" s="145"/>
      <c r="AG40" s="145"/>
      <c r="AH40" s="145"/>
      <c r="AI40" s="145"/>
      <c r="AJ40" s="145"/>
      <c r="AK40" s="145"/>
      <c r="AL40" s="145"/>
      <c r="AM40" s="145"/>
      <c r="AN40" s="145"/>
      <c r="AO40" s="145"/>
      <c r="AP40" s="145"/>
      <c r="AQ40" s="145"/>
      <c r="AR40" s="145"/>
    </row>
    <row r="41" spans="2:55" ht="15.95" hidden="1" customHeight="1" x14ac:dyDescent="0.25">
      <c r="B41" s="845"/>
      <c r="C41" s="145"/>
      <c r="D41" s="145"/>
      <c r="E41" s="145"/>
      <c r="F41" s="145"/>
      <c r="G41" s="145"/>
      <c r="H41" s="145"/>
      <c r="I41" s="145"/>
      <c r="J41" s="145"/>
      <c r="K41" s="145"/>
      <c r="L41" s="145"/>
      <c r="M41" s="145"/>
      <c r="N41" s="145"/>
      <c r="O41" s="145"/>
      <c r="P41" s="145"/>
      <c r="Q41" s="145"/>
      <c r="R41" s="145"/>
      <c r="S41" s="145"/>
      <c r="T41" s="145"/>
      <c r="U41" s="145"/>
      <c r="V41" s="145"/>
      <c r="W41" s="145"/>
      <c r="X41" s="145"/>
      <c r="Y41" s="145"/>
      <c r="Z41" s="145"/>
      <c r="AA41" s="145"/>
      <c r="AB41" s="145"/>
      <c r="AC41" s="145"/>
      <c r="AD41" s="145"/>
      <c r="AE41" s="145"/>
      <c r="AF41" s="145"/>
      <c r="AG41" s="145"/>
      <c r="AH41" s="145"/>
      <c r="AI41" s="145"/>
      <c r="AJ41" s="145"/>
      <c r="AK41" s="145"/>
      <c r="AL41" s="145"/>
      <c r="AM41" s="145"/>
      <c r="AN41" s="145"/>
      <c r="AO41" s="145"/>
      <c r="AP41" s="145"/>
      <c r="AQ41" s="145"/>
      <c r="AR41" s="145"/>
    </row>
    <row r="42" spans="2:55" ht="15.95" hidden="1" customHeight="1" x14ac:dyDescent="0.25">
      <c r="B42" s="845">
        <v>14</v>
      </c>
      <c r="C42" s="156"/>
      <c r="D42" s="156"/>
      <c r="E42" s="156"/>
      <c r="F42" s="156"/>
      <c r="G42" s="156"/>
      <c r="H42" s="156"/>
      <c r="I42" s="156"/>
      <c r="J42" s="156"/>
      <c r="K42" s="156"/>
      <c r="L42" s="156"/>
      <c r="M42" s="156"/>
      <c r="N42" s="156"/>
      <c r="O42" s="156"/>
      <c r="P42" s="156"/>
      <c r="Q42" s="156"/>
      <c r="R42" s="156"/>
      <c r="S42" s="156"/>
      <c r="T42" s="156"/>
      <c r="U42" s="156"/>
      <c r="V42" s="156"/>
      <c r="W42" s="156"/>
      <c r="X42" s="156"/>
      <c r="Y42" s="156"/>
      <c r="Z42" s="156"/>
      <c r="AA42" s="156"/>
      <c r="AB42" s="156"/>
      <c r="AC42" s="156"/>
      <c r="AD42" s="156"/>
      <c r="AE42" s="156"/>
      <c r="AF42" s="156"/>
      <c r="AG42" s="156"/>
      <c r="AH42" s="156"/>
      <c r="AI42" s="156"/>
      <c r="AJ42" s="156"/>
      <c r="AK42" s="156"/>
      <c r="AL42" s="156"/>
      <c r="AM42" s="156"/>
      <c r="AN42" s="156"/>
      <c r="AO42" s="156"/>
      <c r="AP42" s="156"/>
      <c r="AQ42" s="156"/>
      <c r="AR42" s="145"/>
    </row>
    <row r="43" spans="2:55" ht="15.95" hidden="1" customHeight="1" x14ac:dyDescent="0.25">
      <c r="B43" s="845"/>
      <c r="C43" s="156"/>
      <c r="D43" s="156"/>
      <c r="E43" s="156"/>
      <c r="F43" s="156"/>
      <c r="G43" s="156"/>
      <c r="H43" s="156"/>
      <c r="I43" s="156"/>
      <c r="J43" s="156"/>
      <c r="K43" s="156"/>
      <c r="L43" s="156"/>
      <c r="M43" s="156"/>
      <c r="N43" s="156"/>
      <c r="O43" s="156"/>
      <c r="P43" s="156"/>
      <c r="Q43" s="156"/>
      <c r="R43" s="156"/>
      <c r="S43" s="156"/>
      <c r="T43" s="156"/>
      <c r="U43" s="156"/>
      <c r="V43" s="156"/>
      <c r="W43" s="156"/>
      <c r="X43" s="156"/>
      <c r="Y43" s="156"/>
      <c r="Z43" s="156"/>
      <c r="AA43" s="156"/>
      <c r="AB43" s="156"/>
      <c r="AC43" s="156"/>
      <c r="AD43" s="156"/>
      <c r="AE43" s="156"/>
      <c r="AF43" s="156"/>
      <c r="AG43" s="156"/>
      <c r="AH43" s="156"/>
      <c r="AI43" s="156"/>
      <c r="AJ43" s="156"/>
      <c r="AK43" s="156"/>
      <c r="AL43" s="156"/>
      <c r="AM43" s="156"/>
      <c r="AN43" s="156"/>
      <c r="AO43" s="156"/>
      <c r="AP43" s="156"/>
      <c r="AQ43" s="156"/>
      <c r="AR43" s="145"/>
    </row>
    <row r="44" spans="2:55" ht="15.95" hidden="1" customHeight="1" x14ac:dyDescent="0.25">
      <c r="B44" s="845">
        <v>15</v>
      </c>
      <c r="C44" s="156"/>
      <c r="D44" s="156"/>
      <c r="E44" s="156"/>
      <c r="F44" s="156"/>
      <c r="G44" s="156"/>
      <c r="H44" s="156"/>
      <c r="I44" s="156"/>
      <c r="J44" s="156"/>
      <c r="K44" s="156"/>
      <c r="L44" s="156"/>
      <c r="M44" s="156"/>
      <c r="N44" s="156"/>
      <c r="O44" s="156"/>
      <c r="P44" s="156"/>
      <c r="Q44" s="156"/>
      <c r="R44" s="156"/>
      <c r="S44" s="156"/>
      <c r="T44" s="156"/>
      <c r="U44" s="156"/>
      <c r="V44" s="156"/>
      <c r="W44" s="156"/>
      <c r="X44" s="156"/>
      <c r="Y44" s="156"/>
      <c r="Z44" s="156"/>
      <c r="AA44" s="156"/>
      <c r="AB44" s="156"/>
      <c r="AC44" s="156"/>
      <c r="AD44" s="156"/>
      <c r="AE44" s="156"/>
      <c r="AF44" s="156"/>
      <c r="AG44" s="156"/>
      <c r="AH44" s="156"/>
      <c r="AI44" s="156"/>
      <c r="AJ44" s="156"/>
      <c r="AK44" s="156"/>
      <c r="AL44" s="156"/>
      <c r="AM44" s="156"/>
      <c r="AN44" s="156"/>
      <c r="AO44" s="156"/>
      <c r="AP44" s="156"/>
      <c r="AQ44" s="156"/>
      <c r="AR44" s="145"/>
    </row>
    <row r="45" spans="2:55" ht="15.95" hidden="1" customHeight="1" x14ac:dyDescent="0.25">
      <c r="B45" s="845"/>
      <c r="C45" s="156"/>
      <c r="D45" s="156"/>
      <c r="E45" s="156"/>
      <c r="F45" s="156"/>
      <c r="G45" s="156"/>
      <c r="H45" s="156"/>
      <c r="I45" s="156"/>
      <c r="J45" s="156"/>
      <c r="K45" s="156"/>
      <c r="L45" s="156"/>
      <c r="M45" s="156"/>
      <c r="N45" s="156"/>
      <c r="O45" s="156"/>
      <c r="P45" s="156"/>
      <c r="Q45" s="156"/>
      <c r="R45" s="156"/>
      <c r="S45" s="156"/>
      <c r="T45" s="156"/>
      <c r="U45" s="156"/>
      <c r="V45" s="156"/>
      <c r="W45" s="156"/>
      <c r="X45" s="156"/>
      <c r="Y45" s="156"/>
      <c r="Z45" s="156"/>
      <c r="AA45" s="156"/>
      <c r="AB45" s="156"/>
      <c r="AC45" s="156"/>
      <c r="AD45" s="156"/>
      <c r="AE45" s="156"/>
      <c r="AF45" s="156"/>
      <c r="AG45" s="156"/>
      <c r="AH45" s="156"/>
      <c r="AI45" s="156"/>
      <c r="AJ45" s="156"/>
      <c r="AK45" s="156"/>
      <c r="AL45" s="156"/>
      <c r="AM45" s="156"/>
      <c r="AN45" s="156"/>
      <c r="AO45" s="156"/>
      <c r="AP45" s="156"/>
      <c r="AQ45" s="156"/>
      <c r="AR45" s="145"/>
    </row>
    <row r="46" spans="2:55" ht="15.95" hidden="1" customHeight="1" x14ac:dyDescent="0.25">
      <c r="B46" s="845">
        <v>16</v>
      </c>
      <c r="C46" s="156"/>
      <c r="D46" s="156"/>
      <c r="E46" s="156"/>
      <c r="F46" s="156"/>
      <c r="G46" s="156"/>
      <c r="H46" s="156"/>
      <c r="I46" s="156"/>
      <c r="J46" s="156"/>
      <c r="K46" s="156"/>
      <c r="L46" s="156"/>
      <c r="M46" s="156"/>
      <c r="N46" s="156"/>
      <c r="O46" s="156"/>
      <c r="P46" s="156"/>
      <c r="Q46" s="156"/>
      <c r="R46" s="156"/>
      <c r="S46" s="156"/>
      <c r="T46" s="156"/>
      <c r="U46" s="156"/>
      <c r="V46" s="156"/>
      <c r="W46" s="156"/>
      <c r="X46" s="156"/>
      <c r="Y46" s="156"/>
      <c r="Z46" s="156"/>
      <c r="AA46" s="156"/>
      <c r="AB46" s="156"/>
      <c r="AC46" s="156"/>
      <c r="AD46" s="156"/>
      <c r="AE46" s="156"/>
      <c r="AF46" s="156"/>
      <c r="AG46" s="156"/>
      <c r="AH46" s="156"/>
      <c r="AI46" s="156"/>
      <c r="AJ46" s="156"/>
      <c r="AK46" s="156"/>
      <c r="AL46" s="156"/>
      <c r="AM46" s="156"/>
      <c r="AN46" s="156"/>
      <c r="AO46" s="156"/>
      <c r="AP46" s="156"/>
      <c r="AQ46" s="156"/>
      <c r="AR46" s="145"/>
    </row>
    <row r="47" spans="2:55" ht="15.95" hidden="1" customHeight="1" x14ac:dyDescent="0.25">
      <c r="B47" s="845"/>
      <c r="C47" s="156"/>
      <c r="D47" s="156"/>
      <c r="E47" s="156"/>
      <c r="F47" s="156"/>
      <c r="G47" s="156"/>
      <c r="H47" s="156"/>
      <c r="I47" s="156"/>
      <c r="J47" s="156"/>
      <c r="K47" s="156"/>
      <c r="L47" s="156"/>
      <c r="M47" s="156"/>
      <c r="N47" s="156"/>
      <c r="O47" s="156"/>
      <c r="P47" s="156"/>
      <c r="Q47" s="156"/>
      <c r="R47" s="156"/>
      <c r="S47" s="156"/>
      <c r="T47" s="156"/>
      <c r="U47" s="156"/>
      <c r="V47" s="156"/>
      <c r="W47" s="156"/>
      <c r="X47" s="156"/>
      <c r="Y47" s="156"/>
      <c r="Z47" s="156"/>
      <c r="AA47" s="156"/>
      <c r="AB47" s="156"/>
      <c r="AC47" s="156"/>
      <c r="AD47" s="156"/>
      <c r="AE47" s="156"/>
      <c r="AF47" s="156"/>
      <c r="AG47" s="156"/>
      <c r="AH47" s="156"/>
      <c r="AI47" s="156"/>
      <c r="AJ47" s="156"/>
      <c r="AK47" s="156"/>
      <c r="AL47" s="156"/>
      <c r="AM47" s="156"/>
      <c r="AN47" s="156"/>
      <c r="AO47" s="156"/>
      <c r="AP47" s="156"/>
      <c r="AQ47" s="156"/>
      <c r="AR47" s="145"/>
    </row>
    <row r="48" spans="2:55" ht="15.95" hidden="1" customHeight="1" x14ac:dyDescent="0.25">
      <c r="B48" s="845">
        <v>17</v>
      </c>
      <c r="C48" s="156"/>
      <c r="D48" s="156"/>
      <c r="E48" s="156"/>
      <c r="F48" s="156"/>
      <c r="G48" s="156"/>
      <c r="H48" s="156"/>
      <c r="I48" s="156"/>
      <c r="J48" s="156"/>
      <c r="K48" s="156"/>
      <c r="L48" s="156"/>
      <c r="M48" s="156"/>
      <c r="N48" s="156"/>
      <c r="O48" s="156"/>
      <c r="P48" s="156"/>
      <c r="Q48" s="156"/>
      <c r="R48" s="156"/>
      <c r="S48" s="156"/>
      <c r="T48" s="156"/>
      <c r="U48" s="156"/>
      <c r="V48" s="156"/>
      <c r="W48" s="156"/>
      <c r="X48" s="156"/>
      <c r="Y48" s="156"/>
      <c r="Z48" s="156"/>
      <c r="AA48" s="156"/>
      <c r="AB48" s="156"/>
      <c r="AC48" s="156"/>
      <c r="AD48" s="156"/>
      <c r="AE48" s="156"/>
      <c r="AF48" s="156"/>
      <c r="AG48" s="156"/>
      <c r="AH48" s="156"/>
      <c r="AI48" s="156"/>
      <c r="AJ48" s="156"/>
      <c r="AK48" s="156"/>
      <c r="AL48" s="156"/>
      <c r="AM48" s="156"/>
      <c r="AN48" s="156"/>
      <c r="AO48" s="156"/>
      <c r="AP48" s="156"/>
      <c r="AQ48" s="156"/>
      <c r="AR48" s="145"/>
    </row>
    <row r="49" spans="2:44" ht="15.95" hidden="1" customHeight="1" x14ac:dyDescent="0.25">
      <c r="B49" s="845"/>
      <c r="C49" s="156"/>
      <c r="D49" s="156"/>
      <c r="E49" s="156"/>
      <c r="F49" s="156"/>
      <c r="G49" s="156"/>
      <c r="H49" s="156"/>
      <c r="I49" s="156"/>
      <c r="J49" s="156"/>
      <c r="K49" s="156"/>
      <c r="L49" s="156"/>
      <c r="M49" s="156"/>
      <c r="N49" s="156"/>
      <c r="O49" s="156"/>
      <c r="P49" s="156"/>
      <c r="Q49" s="156"/>
      <c r="R49" s="156"/>
      <c r="S49" s="156"/>
      <c r="T49" s="156"/>
      <c r="U49" s="156"/>
      <c r="V49" s="156"/>
      <c r="W49" s="156"/>
      <c r="X49" s="156"/>
      <c r="Y49" s="156"/>
      <c r="Z49" s="156"/>
      <c r="AA49" s="156"/>
      <c r="AB49" s="156"/>
      <c r="AC49" s="156"/>
      <c r="AD49" s="156"/>
      <c r="AE49" s="156"/>
      <c r="AF49" s="156"/>
      <c r="AG49" s="156"/>
      <c r="AH49" s="156"/>
      <c r="AI49" s="156"/>
      <c r="AJ49" s="156"/>
      <c r="AK49" s="156"/>
      <c r="AL49" s="156"/>
      <c r="AM49" s="156"/>
      <c r="AN49" s="156"/>
      <c r="AO49" s="156"/>
      <c r="AP49" s="156"/>
      <c r="AQ49" s="156"/>
      <c r="AR49" s="145"/>
    </row>
    <row r="50" spans="2:44" ht="15.95" hidden="1" customHeight="1" x14ac:dyDescent="0.25">
      <c r="B50" s="845">
        <v>18</v>
      </c>
      <c r="C50" s="156"/>
      <c r="D50" s="156"/>
      <c r="E50" s="156"/>
      <c r="F50" s="156"/>
      <c r="G50" s="156"/>
      <c r="H50" s="156"/>
      <c r="I50" s="156"/>
      <c r="J50" s="156"/>
      <c r="K50" s="156"/>
      <c r="L50" s="156"/>
      <c r="M50" s="156"/>
      <c r="N50" s="156"/>
      <c r="O50" s="156"/>
      <c r="P50" s="156"/>
      <c r="Q50" s="156"/>
      <c r="R50" s="156"/>
      <c r="S50" s="156"/>
      <c r="T50" s="156"/>
      <c r="U50" s="156"/>
      <c r="V50" s="156"/>
      <c r="W50" s="156"/>
      <c r="X50" s="156"/>
      <c r="Y50" s="156"/>
      <c r="Z50" s="156"/>
      <c r="AA50" s="156"/>
      <c r="AB50" s="156"/>
      <c r="AC50" s="156"/>
      <c r="AD50" s="156"/>
      <c r="AE50" s="156"/>
      <c r="AF50" s="156"/>
      <c r="AG50" s="156"/>
      <c r="AH50" s="156"/>
      <c r="AI50" s="156"/>
      <c r="AJ50" s="156"/>
      <c r="AK50" s="156"/>
      <c r="AL50" s="156"/>
      <c r="AM50" s="156"/>
      <c r="AN50" s="156"/>
      <c r="AO50" s="156"/>
      <c r="AP50" s="156"/>
      <c r="AQ50" s="156"/>
      <c r="AR50" s="145"/>
    </row>
    <row r="51" spans="2:44" ht="15.95" hidden="1" customHeight="1" x14ac:dyDescent="0.25">
      <c r="B51" s="845"/>
      <c r="C51" s="156"/>
      <c r="D51" s="156"/>
      <c r="E51" s="156"/>
      <c r="F51" s="156"/>
      <c r="G51" s="156"/>
      <c r="H51" s="156"/>
      <c r="I51" s="156"/>
      <c r="J51" s="156"/>
      <c r="K51" s="156"/>
      <c r="L51" s="156"/>
      <c r="M51" s="156"/>
      <c r="N51" s="156"/>
      <c r="O51" s="156"/>
      <c r="P51" s="156"/>
      <c r="Q51" s="156"/>
      <c r="R51" s="156"/>
      <c r="S51" s="156"/>
      <c r="T51" s="156"/>
      <c r="U51" s="156"/>
      <c r="V51" s="156"/>
      <c r="W51" s="156"/>
      <c r="X51" s="156"/>
      <c r="Y51" s="156"/>
      <c r="Z51" s="156"/>
      <c r="AA51" s="156"/>
      <c r="AB51" s="156"/>
      <c r="AC51" s="156"/>
      <c r="AD51" s="156"/>
      <c r="AE51" s="156"/>
      <c r="AF51" s="156"/>
      <c r="AG51" s="156"/>
      <c r="AH51" s="156"/>
      <c r="AI51" s="156"/>
      <c r="AJ51" s="156"/>
      <c r="AK51" s="156"/>
      <c r="AL51" s="156"/>
      <c r="AM51" s="156"/>
      <c r="AN51" s="156"/>
      <c r="AO51" s="156"/>
      <c r="AP51" s="156"/>
      <c r="AQ51" s="156"/>
      <c r="AR51" s="145"/>
    </row>
    <row r="52" spans="2:44" ht="15.95" hidden="1" customHeight="1" x14ac:dyDescent="0.25">
      <c r="B52" s="845">
        <v>19</v>
      </c>
      <c r="C52" s="156"/>
      <c r="D52" s="156"/>
      <c r="E52" s="156"/>
      <c r="F52" s="156"/>
      <c r="G52" s="156"/>
      <c r="H52" s="156"/>
      <c r="I52" s="156"/>
      <c r="J52" s="156"/>
      <c r="K52" s="156"/>
      <c r="L52" s="156"/>
      <c r="M52" s="156"/>
      <c r="N52" s="156"/>
      <c r="O52" s="156"/>
      <c r="P52" s="156"/>
      <c r="Q52" s="156"/>
      <c r="R52" s="156"/>
      <c r="S52" s="156"/>
      <c r="T52" s="156"/>
      <c r="U52" s="156"/>
      <c r="V52" s="156"/>
      <c r="W52" s="156"/>
      <c r="X52" s="156"/>
      <c r="Y52" s="156"/>
      <c r="Z52" s="156"/>
      <c r="AA52" s="156"/>
      <c r="AB52" s="156"/>
      <c r="AC52" s="156"/>
      <c r="AD52" s="156"/>
      <c r="AE52" s="156"/>
      <c r="AF52" s="156"/>
      <c r="AG52" s="156"/>
      <c r="AH52" s="156"/>
      <c r="AI52" s="156"/>
      <c r="AJ52" s="156"/>
      <c r="AK52" s="156"/>
      <c r="AL52" s="156"/>
      <c r="AM52" s="156"/>
      <c r="AN52" s="156"/>
      <c r="AO52" s="156"/>
      <c r="AP52" s="156"/>
      <c r="AQ52" s="156"/>
      <c r="AR52" s="145"/>
    </row>
    <row r="53" spans="2:44" ht="15.95" hidden="1" customHeight="1" x14ac:dyDescent="0.25">
      <c r="B53" s="845"/>
      <c r="C53" s="156"/>
      <c r="D53" s="156"/>
      <c r="E53" s="156"/>
      <c r="F53" s="156"/>
      <c r="G53" s="156"/>
      <c r="H53" s="156"/>
      <c r="I53" s="156"/>
      <c r="J53" s="156"/>
      <c r="K53" s="156"/>
      <c r="L53" s="156"/>
      <c r="M53" s="156"/>
      <c r="N53" s="156"/>
      <c r="O53" s="156"/>
      <c r="P53" s="156"/>
      <c r="Q53" s="156"/>
      <c r="R53" s="156"/>
      <c r="S53" s="156"/>
      <c r="T53" s="156"/>
      <c r="U53" s="156"/>
      <c r="V53" s="156"/>
      <c r="W53" s="156"/>
      <c r="X53" s="156"/>
      <c r="Y53" s="156"/>
      <c r="Z53" s="156"/>
      <c r="AA53" s="156"/>
      <c r="AB53" s="156"/>
      <c r="AC53" s="156"/>
      <c r="AD53" s="156"/>
      <c r="AE53" s="156"/>
      <c r="AF53" s="156"/>
      <c r="AG53" s="156"/>
      <c r="AH53" s="156"/>
      <c r="AI53" s="156"/>
      <c r="AJ53" s="156"/>
      <c r="AK53" s="156"/>
      <c r="AL53" s="156"/>
      <c r="AM53" s="156"/>
      <c r="AN53" s="156"/>
      <c r="AO53" s="156"/>
      <c r="AP53" s="156"/>
      <c r="AQ53" s="156"/>
      <c r="AR53" s="145"/>
    </row>
    <row r="54" spans="2:44" ht="15.95" hidden="1" customHeight="1" x14ac:dyDescent="0.25">
      <c r="B54" s="845">
        <v>20</v>
      </c>
      <c r="C54" s="156"/>
      <c r="D54" s="156"/>
      <c r="E54" s="156"/>
      <c r="F54" s="156"/>
      <c r="G54" s="156"/>
      <c r="H54" s="156"/>
      <c r="I54" s="156"/>
      <c r="J54" s="156"/>
      <c r="K54" s="156"/>
      <c r="L54" s="156"/>
      <c r="M54" s="156"/>
      <c r="N54" s="156"/>
      <c r="O54" s="156"/>
      <c r="P54" s="156"/>
      <c r="Q54" s="156"/>
      <c r="R54" s="156"/>
      <c r="S54" s="156"/>
      <c r="T54" s="156"/>
      <c r="U54" s="156"/>
      <c r="V54" s="156"/>
      <c r="W54" s="156"/>
      <c r="X54" s="156"/>
      <c r="Y54" s="156"/>
      <c r="Z54" s="156"/>
      <c r="AA54" s="156"/>
      <c r="AB54" s="156"/>
      <c r="AC54" s="156"/>
      <c r="AD54" s="156"/>
      <c r="AE54" s="156"/>
      <c r="AF54" s="156"/>
      <c r="AG54" s="156"/>
      <c r="AH54" s="156"/>
      <c r="AI54" s="156"/>
      <c r="AJ54" s="156"/>
      <c r="AK54" s="156"/>
      <c r="AL54" s="156"/>
      <c r="AM54" s="156"/>
      <c r="AN54" s="156"/>
      <c r="AO54" s="156"/>
      <c r="AP54" s="156"/>
      <c r="AQ54" s="156"/>
      <c r="AR54" s="145"/>
    </row>
    <row r="55" spans="2:44" ht="15.95" hidden="1" customHeight="1" x14ac:dyDescent="0.25">
      <c r="B55" s="845"/>
      <c r="C55" s="156"/>
      <c r="D55" s="156"/>
      <c r="E55" s="156"/>
      <c r="F55" s="156"/>
      <c r="G55" s="156"/>
      <c r="H55" s="156"/>
      <c r="I55" s="156"/>
      <c r="J55" s="156"/>
      <c r="K55" s="156"/>
      <c r="L55" s="156"/>
      <c r="M55" s="156"/>
      <c r="N55" s="156"/>
      <c r="O55" s="156"/>
      <c r="P55" s="156"/>
      <c r="Q55" s="156"/>
      <c r="R55" s="156"/>
      <c r="S55" s="156"/>
      <c r="T55" s="156"/>
      <c r="U55" s="156"/>
      <c r="V55" s="156"/>
      <c r="W55" s="156"/>
      <c r="X55" s="156"/>
      <c r="Y55" s="156"/>
      <c r="Z55" s="156"/>
      <c r="AA55" s="156"/>
      <c r="AB55" s="156"/>
      <c r="AC55" s="156"/>
      <c r="AD55" s="156"/>
      <c r="AE55" s="156"/>
      <c r="AF55" s="156"/>
      <c r="AG55" s="156"/>
      <c r="AH55" s="156"/>
      <c r="AI55" s="156"/>
      <c r="AJ55" s="156"/>
      <c r="AK55" s="156"/>
      <c r="AL55" s="156"/>
      <c r="AM55" s="156"/>
      <c r="AN55" s="156"/>
      <c r="AO55" s="156"/>
      <c r="AP55" s="156"/>
      <c r="AQ55" s="156"/>
      <c r="AR55" s="145"/>
    </row>
    <row r="56" spans="2:44" ht="15.95" hidden="1" customHeight="1" x14ac:dyDescent="0.25">
      <c r="B56" s="845">
        <v>21</v>
      </c>
      <c r="C56" s="156"/>
      <c r="D56" s="156"/>
      <c r="E56" s="156"/>
      <c r="F56" s="156"/>
      <c r="G56" s="156"/>
      <c r="H56" s="156"/>
      <c r="I56" s="156"/>
      <c r="J56" s="156"/>
      <c r="K56" s="156"/>
      <c r="L56" s="156"/>
      <c r="M56" s="156"/>
      <c r="N56" s="156"/>
      <c r="O56" s="156"/>
      <c r="P56" s="156"/>
      <c r="Q56" s="156"/>
      <c r="R56" s="156"/>
      <c r="S56" s="156"/>
      <c r="T56" s="156"/>
      <c r="U56" s="156"/>
      <c r="V56" s="156"/>
      <c r="W56" s="156"/>
      <c r="X56" s="156"/>
      <c r="Y56" s="156"/>
      <c r="Z56" s="156"/>
      <c r="AA56" s="156"/>
      <c r="AB56" s="156"/>
      <c r="AC56" s="156"/>
      <c r="AD56" s="156"/>
      <c r="AE56" s="156"/>
      <c r="AF56" s="156"/>
      <c r="AG56" s="156"/>
      <c r="AH56" s="156"/>
      <c r="AI56" s="156"/>
      <c r="AJ56" s="156"/>
      <c r="AK56" s="156"/>
      <c r="AL56" s="156"/>
      <c r="AM56" s="156"/>
      <c r="AN56" s="156"/>
      <c r="AO56" s="156"/>
      <c r="AP56" s="156"/>
      <c r="AQ56" s="156"/>
      <c r="AR56" s="145"/>
    </row>
    <row r="57" spans="2:44" ht="15.95" hidden="1" customHeight="1" x14ac:dyDescent="0.25">
      <c r="B57" s="845"/>
      <c r="C57" s="156"/>
      <c r="D57" s="156"/>
      <c r="E57" s="156"/>
      <c r="F57" s="156"/>
      <c r="G57" s="156"/>
      <c r="H57" s="156"/>
      <c r="I57" s="156"/>
      <c r="J57" s="156"/>
      <c r="K57" s="156"/>
      <c r="L57" s="156"/>
      <c r="M57" s="156"/>
      <c r="N57" s="156"/>
      <c r="O57" s="156"/>
      <c r="P57" s="156"/>
      <c r="Q57" s="156"/>
      <c r="R57" s="156"/>
      <c r="S57" s="156"/>
      <c r="T57" s="156"/>
      <c r="U57" s="156"/>
      <c r="V57" s="156"/>
      <c r="W57" s="156"/>
      <c r="X57" s="156"/>
      <c r="Y57" s="156"/>
      <c r="Z57" s="156"/>
      <c r="AA57" s="156"/>
      <c r="AB57" s="156"/>
      <c r="AC57" s="156"/>
      <c r="AD57" s="156"/>
      <c r="AE57" s="156"/>
      <c r="AF57" s="156"/>
      <c r="AG57" s="156"/>
      <c r="AH57" s="156"/>
      <c r="AI57" s="156"/>
      <c r="AJ57" s="156"/>
      <c r="AK57" s="156"/>
      <c r="AL57" s="156"/>
      <c r="AM57" s="156"/>
      <c r="AN57" s="156"/>
      <c r="AO57" s="156"/>
      <c r="AP57" s="156"/>
      <c r="AQ57" s="156"/>
      <c r="AR57" s="145"/>
    </row>
    <row r="58" spans="2:44" ht="15.95" hidden="1" customHeight="1" x14ac:dyDescent="0.25">
      <c r="B58" s="845">
        <v>22</v>
      </c>
      <c r="C58" s="156"/>
      <c r="D58" s="156"/>
      <c r="E58" s="156"/>
      <c r="F58" s="156"/>
      <c r="G58" s="156"/>
      <c r="H58" s="156"/>
      <c r="I58" s="156"/>
      <c r="J58" s="156"/>
      <c r="K58" s="156"/>
      <c r="L58" s="156"/>
      <c r="M58" s="156"/>
      <c r="N58" s="156"/>
      <c r="O58" s="156"/>
      <c r="P58" s="156"/>
      <c r="Q58" s="156"/>
      <c r="R58" s="156"/>
      <c r="S58" s="156"/>
      <c r="T58" s="156"/>
      <c r="U58" s="156"/>
      <c r="V58" s="156"/>
      <c r="W58" s="156"/>
      <c r="X58" s="156"/>
      <c r="Y58" s="156"/>
      <c r="Z58" s="156"/>
      <c r="AA58" s="156"/>
      <c r="AB58" s="156"/>
      <c r="AC58" s="156"/>
      <c r="AD58" s="156"/>
      <c r="AE58" s="156"/>
      <c r="AF58" s="156"/>
      <c r="AG58" s="156"/>
      <c r="AH58" s="156"/>
      <c r="AI58" s="156"/>
      <c r="AJ58" s="156"/>
      <c r="AK58" s="156"/>
      <c r="AL58" s="156"/>
      <c r="AM58" s="156"/>
      <c r="AN58" s="156"/>
      <c r="AO58" s="156"/>
      <c r="AP58" s="156"/>
      <c r="AQ58" s="156"/>
      <c r="AR58" s="145"/>
    </row>
    <row r="59" spans="2:44" ht="15.95" hidden="1" customHeight="1" x14ac:dyDescent="0.25">
      <c r="B59" s="845"/>
      <c r="C59" s="156"/>
      <c r="D59" s="156"/>
      <c r="E59" s="156"/>
      <c r="F59" s="156"/>
      <c r="G59" s="156"/>
      <c r="H59" s="156"/>
      <c r="I59" s="156"/>
      <c r="J59" s="156"/>
      <c r="K59" s="156"/>
      <c r="L59" s="156"/>
      <c r="M59" s="156"/>
      <c r="N59" s="156"/>
      <c r="O59" s="156"/>
      <c r="P59" s="156"/>
      <c r="Q59" s="156"/>
      <c r="R59" s="156"/>
      <c r="S59" s="156"/>
      <c r="T59" s="156"/>
      <c r="U59" s="156"/>
      <c r="V59" s="156"/>
      <c r="W59" s="156"/>
      <c r="X59" s="156"/>
      <c r="Y59" s="156"/>
      <c r="Z59" s="156"/>
      <c r="AA59" s="156"/>
      <c r="AB59" s="156"/>
      <c r="AC59" s="156"/>
      <c r="AD59" s="156"/>
      <c r="AE59" s="156"/>
      <c r="AF59" s="156"/>
      <c r="AG59" s="156"/>
      <c r="AH59" s="156"/>
      <c r="AI59" s="156"/>
      <c r="AJ59" s="156"/>
      <c r="AK59" s="156"/>
      <c r="AL59" s="156"/>
      <c r="AM59" s="156"/>
      <c r="AN59" s="156"/>
      <c r="AO59" s="156"/>
      <c r="AP59" s="156"/>
      <c r="AQ59" s="156"/>
      <c r="AR59" s="145"/>
    </row>
    <row r="60" spans="2:44" ht="15.95" hidden="1" customHeight="1" x14ac:dyDescent="0.25">
      <c r="B60" s="845">
        <v>23</v>
      </c>
      <c r="C60" s="156"/>
      <c r="D60" s="156"/>
      <c r="E60" s="156"/>
      <c r="F60" s="156"/>
      <c r="G60" s="156"/>
      <c r="H60" s="156"/>
      <c r="I60" s="156"/>
      <c r="J60" s="156"/>
      <c r="K60" s="156"/>
      <c r="L60" s="156"/>
      <c r="M60" s="156"/>
      <c r="N60" s="156"/>
      <c r="O60" s="156"/>
      <c r="P60" s="156"/>
      <c r="Q60" s="156"/>
      <c r="R60" s="156"/>
      <c r="S60" s="156"/>
      <c r="T60" s="156"/>
      <c r="U60" s="156"/>
      <c r="V60" s="156"/>
      <c r="W60" s="156"/>
      <c r="X60" s="156"/>
      <c r="Y60" s="156"/>
      <c r="Z60" s="156"/>
      <c r="AA60" s="156"/>
      <c r="AB60" s="156"/>
      <c r="AC60" s="156"/>
      <c r="AD60" s="156"/>
      <c r="AE60" s="156"/>
      <c r="AF60" s="156"/>
      <c r="AG60" s="156"/>
      <c r="AH60" s="156"/>
      <c r="AI60" s="156"/>
      <c r="AJ60" s="156"/>
      <c r="AK60" s="156"/>
      <c r="AL60" s="156"/>
      <c r="AM60" s="156"/>
      <c r="AN60" s="156"/>
      <c r="AO60" s="156"/>
      <c r="AP60" s="156"/>
      <c r="AQ60" s="156"/>
      <c r="AR60" s="145"/>
    </row>
    <row r="61" spans="2:44" ht="15.95" hidden="1" customHeight="1" x14ac:dyDescent="0.25">
      <c r="B61" s="845"/>
      <c r="C61" s="156"/>
      <c r="D61" s="156"/>
      <c r="E61" s="156"/>
      <c r="F61" s="156"/>
      <c r="G61" s="156"/>
      <c r="H61" s="156"/>
      <c r="I61" s="156"/>
      <c r="J61" s="156"/>
      <c r="K61" s="156"/>
      <c r="L61" s="156"/>
      <c r="M61" s="156"/>
      <c r="N61" s="156"/>
      <c r="O61" s="156"/>
      <c r="P61" s="156"/>
      <c r="Q61" s="156"/>
      <c r="R61" s="156"/>
      <c r="S61" s="156"/>
      <c r="T61" s="156"/>
      <c r="U61" s="156"/>
      <c r="V61" s="156"/>
      <c r="W61" s="156"/>
      <c r="X61" s="156"/>
      <c r="Y61" s="156"/>
      <c r="Z61" s="156"/>
      <c r="AA61" s="156"/>
      <c r="AB61" s="156"/>
      <c r="AC61" s="156"/>
      <c r="AD61" s="156"/>
      <c r="AE61" s="156"/>
      <c r="AF61" s="156"/>
      <c r="AG61" s="156"/>
      <c r="AH61" s="156"/>
      <c r="AI61" s="156"/>
      <c r="AJ61" s="156"/>
      <c r="AK61" s="156"/>
      <c r="AL61" s="156"/>
      <c r="AM61" s="156"/>
      <c r="AN61" s="156"/>
      <c r="AO61" s="156"/>
      <c r="AP61" s="156"/>
      <c r="AQ61" s="156"/>
      <c r="AR61" s="145"/>
    </row>
    <row r="62" spans="2:44" ht="15.95" hidden="1" customHeight="1" x14ac:dyDescent="0.25">
      <c r="B62" s="845">
        <v>24</v>
      </c>
      <c r="C62" s="156"/>
      <c r="D62" s="156"/>
      <c r="E62" s="156"/>
      <c r="F62" s="156"/>
      <c r="G62" s="156"/>
      <c r="H62" s="156"/>
      <c r="I62" s="156"/>
      <c r="J62" s="156"/>
      <c r="K62" s="156"/>
      <c r="L62" s="156"/>
      <c r="M62" s="156"/>
      <c r="N62" s="156"/>
      <c r="O62" s="156"/>
      <c r="P62" s="156"/>
      <c r="Q62" s="156"/>
      <c r="R62" s="156"/>
      <c r="S62" s="156"/>
      <c r="T62" s="156"/>
      <c r="U62" s="156"/>
      <c r="V62" s="156"/>
      <c r="W62" s="156"/>
      <c r="X62" s="156"/>
      <c r="Y62" s="156"/>
      <c r="Z62" s="156"/>
      <c r="AA62" s="156"/>
      <c r="AB62" s="156"/>
      <c r="AC62" s="156"/>
      <c r="AD62" s="156"/>
      <c r="AE62" s="156"/>
      <c r="AF62" s="156"/>
      <c r="AG62" s="156"/>
      <c r="AH62" s="156"/>
      <c r="AI62" s="156"/>
      <c r="AJ62" s="156"/>
      <c r="AK62" s="156"/>
      <c r="AL62" s="156"/>
      <c r="AM62" s="156"/>
      <c r="AN62" s="156"/>
      <c r="AO62" s="156"/>
      <c r="AP62" s="156"/>
      <c r="AQ62" s="156"/>
      <c r="AR62" s="145"/>
    </row>
    <row r="63" spans="2:44" ht="15.95" hidden="1" customHeight="1" x14ac:dyDescent="0.25">
      <c r="B63" s="845"/>
      <c r="C63" s="156"/>
      <c r="D63" s="156"/>
      <c r="E63" s="156"/>
      <c r="F63" s="156"/>
      <c r="G63" s="156"/>
      <c r="H63" s="156"/>
      <c r="I63" s="156"/>
      <c r="J63" s="156"/>
      <c r="K63" s="156"/>
      <c r="L63" s="156"/>
      <c r="M63" s="156"/>
      <c r="N63" s="156"/>
      <c r="O63" s="156"/>
      <c r="P63" s="156"/>
      <c r="Q63" s="156"/>
      <c r="R63" s="156"/>
      <c r="S63" s="156"/>
      <c r="T63" s="156"/>
      <c r="U63" s="156"/>
      <c r="V63" s="156"/>
      <c r="W63" s="156"/>
      <c r="X63" s="156"/>
      <c r="Y63" s="156"/>
      <c r="Z63" s="156"/>
      <c r="AA63" s="156"/>
      <c r="AB63" s="156"/>
      <c r="AC63" s="156"/>
      <c r="AD63" s="156"/>
      <c r="AE63" s="156"/>
      <c r="AF63" s="156"/>
      <c r="AG63" s="156"/>
      <c r="AH63" s="156"/>
      <c r="AI63" s="156"/>
      <c r="AJ63" s="156"/>
      <c r="AK63" s="156"/>
      <c r="AL63" s="156"/>
      <c r="AM63" s="156"/>
      <c r="AN63" s="156"/>
      <c r="AO63" s="156"/>
      <c r="AP63" s="156"/>
      <c r="AQ63" s="156"/>
      <c r="AR63" s="145"/>
    </row>
    <row r="64" spans="2:44" ht="15.95" hidden="1" customHeight="1" x14ac:dyDescent="0.25">
      <c r="B64" s="845">
        <v>25</v>
      </c>
      <c r="C64" s="156"/>
      <c r="D64" s="156"/>
      <c r="E64" s="156"/>
      <c r="F64" s="156"/>
      <c r="G64" s="156"/>
      <c r="H64" s="156"/>
      <c r="I64" s="156"/>
      <c r="J64" s="156"/>
      <c r="K64" s="156"/>
      <c r="L64" s="156"/>
      <c r="M64" s="156"/>
      <c r="N64" s="156"/>
      <c r="O64" s="156"/>
      <c r="P64" s="156"/>
      <c r="Q64" s="156"/>
      <c r="R64" s="156"/>
      <c r="S64" s="156"/>
      <c r="T64" s="156"/>
      <c r="U64" s="156"/>
      <c r="V64" s="156"/>
      <c r="W64" s="156"/>
      <c r="X64" s="156"/>
      <c r="Y64" s="156"/>
      <c r="Z64" s="156"/>
      <c r="AA64" s="156"/>
      <c r="AB64" s="156"/>
      <c r="AC64" s="156"/>
      <c r="AD64" s="156"/>
      <c r="AE64" s="156"/>
      <c r="AF64" s="156"/>
      <c r="AG64" s="156"/>
      <c r="AH64" s="156"/>
      <c r="AI64" s="156"/>
      <c r="AJ64" s="156"/>
      <c r="AK64" s="156"/>
      <c r="AL64" s="156"/>
      <c r="AM64" s="156"/>
      <c r="AN64" s="156"/>
      <c r="AO64" s="156"/>
      <c r="AP64" s="156"/>
      <c r="AQ64" s="156"/>
      <c r="AR64" s="145"/>
    </row>
    <row r="65" spans="2:44" ht="15.95" hidden="1" customHeight="1" x14ac:dyDescent="0.25">
      <c r="B65" s="845"/>
      <c r="C65" s="156"/>
      <c r="D65" s="156"/>
      <c r="E65" s="156"/>
      <c r="F65" s="156"/>
      <c r="G65" s="156"/>
      <c r="H65" s="156"/>
      <c r="I65" s="156"/>
      <c r="J65" s="156"/>
      <c r="K65" s="156"/>
      <c r="L65" s="156"/>
      <c r="M65" s="156"/>
      <c r="N65" s="156"/>
      <c r="O65" s="156"/>
      <c r="P65" s="156"/>
      <c r="Q65" s="156"/>
      <c r="R65" s="156"/>
      <c r="S65" s="156"/>
      <c r="T65" s="156"/>
      <c r="U65" s="156"/>
      <c r="V65" s="156"/>
      <c r="W65" s="156"/>
      <c r="X65" s="156"/>
      <c r="Y65" s="156"/>
      <c r="Z65" s="156"/>
      <c r="AA65" s="156"/>
      <c r="AB65" s="156"/>
      <c r="AC65" s="156"/>
      <c r="AD65" s="156"/>
      <c r="AE65" s="156"/>
      <c r="AF65" s="156"/>
      <c r="AG65" s="156"/>
      <c r="AH65" s="156"/>
      <c r="AI65" s="156"/>
      <c r="AJ65" s="156"/>
      <c r="AK65" s="156"/>
      <c r="AL65" s="156"/>
      <c r="AM65" s="156"/>
      <c r="AN65" s="156"/>
      <c r="AO65" s="156"/>
      <c r="AP65" s="156"/>
      <c r="AQ65" s="156"/>
      <c r="AR65" s="145"/>
    </row>
    <row r="66" spans="2:44" ht="15.95" hidden="1" customHeight="1" x14ac:dyDescent="0.25">
      <c r="B66" s="845">
        <v>26</v>
      </c>
      <c r="C66" s="156"/>
      <c r="D66" s="156"/>
      <c r="E66" s="156"/>
      <c r="F66" s="156"/>
      <c r="G66" s="156"/>
      <c r="H66" s="156"/>
      <c r="I66" s="156"/>
      <c r="J66" s="156"/>
      <c r="K66" s="156"/>
      <c r="L66" s="156"/>
      <c r="M66" s="156"/>
      <c r="N66" s="156"/>
      <c r="O66" s="156"/>
      <c r="P66" s="156"/>
      <c r="Q66" s="156"/>
      <c r="R66" s="156"/>
      <c r="S66" s="156"/>
      <c r="T66" s="156"/>
      <c r="U66" s="156"/>
      <c r="V66" s="156"/>
      <c r="W66" s="156"/>
      <c r="X66" s="156"/>
      <c r="Y66" s="156"/>
      <c r="Z66" s="156"/>
      <c r="AA66" s="156"/>
      <c r="AB66" s="156"/>
      <c r="AC66" s="156"/>
      <c r="AD66" s="156"/>
      <c r="AE66" s="156"/>
      <c r="AF66" s="156"/>
      <c r="AG66" s="156"/>
      <c r="AH66" s="156"/>
      <c r="AI66" s="156"/>
      <c r="AJ66" s="156"/>
      <c r="AK66" s="156"/>
      <c r="AL66" s="156"/>
      <c r="AM66" s="156"/>
      <c r="AN66" s="156"/>
      <c r="AO66" s="156"/>
      <c r="AP66" s="156"/>
      <c r="AQ66" s="156"/>
      <c r="AR66" s="145"/>
    </row>
    <row r="67" spans="2:44" ht="15.95" hidden="1" customHeight="1" x14ac:dyDescent="0.25">
      <c r="B67" s="845"/>
      <c r="C67" s="156"/>
      <c r="D67" s="156"/>
      <c r="E67" s="156"/>
      <c r="F67" s="156"/>
      <c r="G67" s="156"/>
      <c r="H67" s="156"/>
      <c r="I67" s="156"/>
      <c r="J67" s="156"/>
      <c r="K67" s="156"/>
      <c r="L67" s="156"/>
      <c r="M67" s="156"/>
      <c r="N67" s="156"/>
      <c r="O67" s="156"/>
      <c r="P67" s="156"/>
      <c r="Q67" s="156"/>
      <c r="R67" s="156"/>
      <c r="S67" s="156"/>
      <c r="T67" s="156"/>
      <c r="U67" s="156"/>
      <c r="V67" s="156"/>
      <c r="W67" s="156"/>
      <c r="X67" s="156"/>
      <c r="Y67" s="156"/>
      <c r="Z67" s="156"/>
      <c r="AA67" s="156"/>
      <c r="AB67" s="156"/>
      <c r="AC67" s="156"/>
      <c r="AD67" s="156"/>
      <c r="AE67" s="156"/>
      <c r="AF67" s="156"/>
      <c r="AG67" s="156"/>
      <c r="AH67" s="156"/>
      <c r="AI67" s="156"/>
      <c r="AJ67" s="156"/>
      <c r="AK67" s="156"/>
      <c r="AL67" s="156"/>
      <c r="AM67" s="156"/>
      <c r="AN67" s="156"/>
      <c r="AO67" s="156"/>
      <c r="AP67" s="156"/>
      <c r="AQ67" s="156"/>
      <c r="AR67" s="145"/>
    </row>
    <row r="68" spans="2:44" ht="15.95" hidden="1" customHeight="1" x14ac:dyDescent="0.25">
      <c r="B68" s="845">
        <v>27</v>
      </c>
      <c r="C68" s="156"/>
      <c r="D68" s="156"/>
      <c r="E68" s="156"/>
      <c r="F68" s="156"/>
      <c r="G68" s="156"/>
      <c r="H68" s="156"/>
      <c r="I68" s="156"/>
      <c r="J68" s="156"/>
      <c r="K68" s="156"/>
      <c r="L68" s="156"/>
      <c r="M68" s="156"/>
      <c r="N68" s="156"/>
      <c r="O68" s="156"/>
      <c r="P68" s="156"/>
      <c r="Q68" s="156"/>
      <c r="R68" s="156"/>
      <c r="S68" s="156"/>
      <c r="T68" s="156"/>
      <c r="U68" s="156"/>
      <c r="V68" s="156"/>
      <c r="W68" s="156"/>
      <c r="X68" s="156"/>
      <c r="Y68" s="156"/>
      <c r="Z68" s="156"/>
      <c r="AA68" s="156"/>
      <c r="AB68" s="156"/>
      <c r="AC68" s="156"/>
      <c r="AD68" s="156"/>
      <c r="AE68" s="156"/>
      <c r="AF68" s="156"/>
      <c r="AG68" s="156"/>
      <c r="AH68" s="156"/>
      <c r="AI68" s="156"/>
      <c r="AJ68" s="156"/>
      <c r="AK68" s="156"/>
      <c r="AL68" s="156"/>
      <c r="AM68" s="156"/>
      <c r="AN68" s="156"/>
      <c r="AO68" s="156"/>
      <c r="AP68" s="156"/>
      <c r="AQ68" s="156"/>
      <c r="AR68" s="145"/>
    </row>
    <row r="69" spans="2:44" ht="15.95" hidden="1" customHeight="1" x14ac:dyDescent="0.25">
      <c r="B69" s="845"/>
      <c r="C69" s="156"/>
      <c r="D69" s="156"/>
      <c r="E69" s="156"/>
      <c r="F69" s="156"/>
      <c r="G69" s="156"/>
      <c r="H69" s="156"/>
      <c r="I69" s="156"/>
      <c r="J69" s="156"/>
      <c r="K69" s="156"/>
      <c r="L69" s="156"/>
      <c r="M69" s="156"/>
      <c r="N69" s="156"/>
      <c r="O69" s="156"/>
      <c r="P69" s="156"/>
      <c r="Q69" s="156"/>
      <c r="R69" s="156"/>
      <c r="S69" s="156"/>
      <c r="T69" s="156"/>
      <c r="U69" s="156"/>
      <c r="V69" s="156"/>
      <c r="W69" s="156"/>
      <c r="X69" s="156"/>
      <c r="Y69" s="156"/>
      <c r="Z69" s="156"/>
      <c r="AA69" s="156"/>
      <c r="AB69" s="156"/>
      <c r="AC69" s="156"/>
      <c r="AD69" s="156"/>
      <c r="AE69" s="156"/>
      <c r="AF69" s="156"/>
      <c r="AG69" s="156"/>
      <c r="AH69" s="156"/>
      <c r="AI69" s="156"/>
      <c r="AJ69" s="156"/>
      <c r="AK69" s="156"/>
      <c r="AL69" s="156"/>
      <c r="AM69" s="156"/>
      <c r="AN69" s="156"/>
      <c r="AO69" s="156"/>
      <c r="AP69" s="156"/>
      <c r="AQ69" s="156"/>
      <c r="AR69" s="145"/>
    </row>
    <row r="70" spans="2:44" ht="15.95" hidden="1" customHeight="1" x14ac:dyDescent="0.25">
      <c r="B70" s="845">
        <v>28</v>
      </c>
      <c r="C70" s="156"/>
      <c r="D70" s="156"/>
      <c r="E70" s="156"/>
      <c r="F70" s="156"/>
      <c r="G70" s="156"/>
      <c r="H70" s="156"/>
      <c r="I70" s="156"/>
      <c r="J70" s="156"/>
      <c r="K70" s="156"/>
      <c r="L70" s="156"/>
      <c r="M70" s="156"/>
      <c r="N70" s="156"/>
      <c r="O70" s="156"/>
      <c r="P70" s="156"/>
      <c r="Q70" s="156"/>
      <c r="R70" s="156"/>
      <c r="S70" s="156"/>
      <c r="T70" s="156"/>
      <c r="U70" s="156"/>
      <c r="V70" s="156"/>
      <c r="W70" s="156"/>
      <c r="X70" s="156"/>
      <c r="Y70" s="156"/>
      <c r="Z70" s="156"/>
      <c r="AA70" s="156"/>
      <c r="AB70" s="156"/>
      <c r="AC70" s="156"/>
      <c r="AD70" s="156"/>
      <c r="AE70" s="156"/>
      <c r="AF70" s="156"/>
      <c r="AG70" s="156"/>
      <c r="AH70" s="156"/>
      <c r="AI70" s="156"/>
      <c r="AJ70" s="156"/>
      <c r="AK70" s="156"/>
      <c r="AL70" s="156"/>
      <c r="AM70" s="156"/>
      <c r="AN70" s="156"/>
      <c r="AO70" s="156"/>
      <c r="AP70" s="156"/>
      <c r="AQ70" s="156"/>
      <c r="AR70" s="145"/>
    </row>
    <row r="71" spans="2:44" ht="15.95" hidden="1" customHeight="1" x14ac:dyDescent="0.25">
      <c r="B71" s="845"/>
      <c r="C71" s="156"/>
      <c r="D71" s="156"/>
      <c r="E71" s="156"/>
      <c r="F71" s="156"/>
      <c r="G71" s="156"/>
      <c r="H71" s="156"/>
      <c r="I71" s="156"/>
      <c r="J71" s="156"/>
      <c r="K71" s="156"/>
      <c r="L71" s="156"/>
      <c r="M71" s="156"/>
      <c r="N71" s="156"/>
      <c r="O71" s="156"/>
      <c r="P71" s="156"/>
      <c r="Q71" s="156"/>
      <c r="R71" s="156"/>
      <c r="S71" s="156"/>
      <c r="T71" s="156"/>
      <c r="U71" s="156"/>
      <c r="V71" s="156"/>
      <c r="W71" s="156"/>
      <c r="X71" s="156"/>
      <c r="Y71" s="156"/>
      <c r="Z71" s="156"/>
      <c r="AA71" s="156"/>
      <c r="AB71" s="156"/>
      <c r="AC71" s="156"/>
      <c r="AD71" s="156"/>
      <c r="AE71" s="156"/>
      <c r="AF71" s="156"/>
      <c r="AG71" s="156"/>
      <c r="AH71" s="156"/>
      <c r="AI71" s="156"/>
      <c r="AJ71" s="156"/>
      <c r="AK71" s="156"/>
      <c r="AL71" s="156"/>
      <c r="AM71" s="156"/>
      <c r="AN71" s="156"/>
      <c r="AO71" s="156"/>
      <c r="AP71" s="156"/>
      <c r="AQ71" s="156"/>
      <c r="AR71" s="145"/>
    </row>
    <row r="72" spans="2:44" ht="15.95" hidden="1" customHeight="1" x14ac:dyDescent="0.25">
      <c r="B72" s="845">
        <v>29</v>
      </c>
      <c r="C72" s="156"/>
      <c r="D72" s="156"/>
      <c r="E72" s="156"/>
      <c r="F72" s="156"/>
      <c r="G72" s="156"/>
      <c r="H72" s="156"/>
      <c r="I72" s="156"/>
      <c r="J72" s="156"/>
      <c r="K72" s="156"/>
      <c r="L72" s="156"/>
      <c r="M72" s="156"/>
      <c r="N72" s="156"/>
      <c r="O72" s="156"/>
      <c r="P72" s="156"/>
      <c r="Q72" s="156"/>
      <c r="R72" s="156"/>
      <c r="S72" s="156"/>
      <c r="T72" s="156"/>
      <c r="U72" s="156"/>
      <c r="V72" s="156"/>
      <c r="W72" s="156"/>
      <c r="X72" s="156"/>
      <c r="Y72" s="156"/>
      <c r="Z72" s="156"/>
      <c r="AA72" s="156"/>
      <c r="AB72" s="156"/>
      <c r="AC72" s="156"/>
      <c r="AD72" s="156"/>
      <c r="AE72" s="156"/>
      <c r="AF72" s="156"/>
      <c r="AG72" s="156"/>
      <c r="AH72" s="156"/>
      <c r="AI72" s="156"/>
      <c r="AJ72" s="156"/>
      <c r="AK72" s="156"/>
      <c r="AL72" s="156"/>
      <c r="AM72" s="156"/>
      <c r="AN72" s="156"/>
      <c r="AO72" s="156"/>
      <c r="AP72" s="156"/>
      <c r="AQ72" s="156"/>
      <c r="AR72" s="145"/>
    </row>
    <row r="73" spans="2:44" ht="15.95" hidden="1" customHeight="1" x14ac:dyDescent="0.25">
      <c r="B73" s="845"/>
      <c r="C73" s="156"/>
      <c r="D73" s="156"/>
      <c r="E73" s="156"/>
      <c r="F73" s="156"/>
      <c r="G73" s="156"/>
      <c r="H73" s="156"/>
      <c r="I73" s="156"/>
      <c r="J73" s="156"/>
      <c r="K73" s="156"/>
      <c r="L73" s="156"/>
      <c r="M73" s="156"/>
      <c r="N73" s="156"/>
      <c r="O73" s="156"/>
      <c r="P73" s="156"/>
      <c r="Q73" s="156"/>
      <c r="R73" s="156"/>
      <c r="S73" s="156"/>
      <c r="T73" s="156"/>
      <c r="U73" s="156"/>
      <c r="V73" s="156"/>
      <c r="W73" s="156"/>
      <c r="X73" s="156"/>
      <c r="Y73" s="156"/>
      <c r="Z73" s="156"/>
      <c r="AA73" s="156"/>
      <c r="AB73" s="156"/>
      <c r="AC73" s="156"/>
      <c r="AD73" s="156"/>
      <c r="AE73" s="156"/>
      <c r="AF73" s="156"/>
      <c r="AG73" s="156"/>
      <c r="AH73" s="156"/>
      <c r="AI73" s="156"/>
      <c r="AJ73" s="156"/>
      <c r="AK73" s="156"/>
      <c r="AL73" s="156"/>
      <c r="AM73" s="156"/>
      <c r="AN73" s="156"/>
      <c r="AO73" s="156"/>
      <c r="AP73" s="156"/>
      <c r="AQ73" s="156"/>
      <c r="AR73" s="145"/>
    </row>
    <row r="74" spans="2:44" ht="15.95" hidden="1" customHeight="1" x14ac:dyDescent="0.25">
      <c r="B74" s="845">
        <v>30</v>
      </c>
      <c r="C74" s="156"/>
      <c r="D74" s="156"/>
      <c r="E74" s="156"/>
      <c r="F74" s="156"/>
      <c r="G74" s="156"/>
      <c r="H74" s="156"/>
      <c r="I74" s="156"/>
      <c r="J74" s="156"/>
      <c r="K74" s="156"/>
      <c r="L74" s="156"/>
      <c r="M74" s="156"/>
      <c r="N74" s="156"/>
      <c r="O74" s="156"/>
      <c r="P74" s="156"/>
      <c r="Q74" s="156"/>
      <c r="R74" s="156"/>
      <c r="S74" s="156"/>
      <c r="T74" s="156"/>
      <c r="U74" s="156"/>
      <c r="V74" s="156"/>
      <c r="W74" s="156"/>
      <c r="X74" s="156"/>
      <c r="Y74" s="156"/>
      <c r="Z74" s="156"/>
      <c r="AA74" s="156"/>
      <c r="AB74" s="156"/>
      <c r="AC74" s="156"/>
      <c r="AD74" s="156"/>
      <c r="AE74" s="156"/>
      <c r="AF74" s="156"/>
      <c r="AG74" s="156"/>
      <c r="AH74" s="156"/>
      <c r="AI74" s="156"/>
      <c r="AJ74" s="156"/>
      <c r="AK74" s="156"/>
      <c r="AL74" s="156"/>
      <c r="AM74" s="156"/>
      <c r="AN74" s="156"/>
      <c r="AO74" s="156"/>
      <c r="AP74" s="156"/>
      <c r="AQ74" s="156"/>
      <c r="AR74" s="145"/>
    </row>
    <row r="75" spans="2:44" ht="15.95" hidden="1" customHeight="1" x14ac:dyDescent="0.25">
      <c r="B75" s="845"/>
      <c r="C75" s="156"/>
      <c r="D75" s="156"/>
      <c r="E75" s="156"/>
      <c r="F75" s="156"/>
      <c r="G75" s="156"/>
      <c r="H75" s="156"/>
      <c r="I75" s="156"/>
      <c r="J75" s="156"/>
      <c r="K75" s="156"/>
      <c r="L75" s="156"/>
      <c r="M75" s="156"/>
      <c r="N75" s="156"/>
      <c r="O75" s="156"/>
      <c r="P75" s="156"/>
      <c r="Q75" s="156"/>
      <c r="R75" s="156"/>
      <c r="S75" s="156"/>
      <c r="T75" s="156"/>
      <c r="U75" s="156"/>
      <c r="V75" s="156"/>
      <c r="W75" s="156"/>
      <c r="X75" s="156"/>
      <c r="Y75" s="156"/>
      <c r="Z75" s="156"/>
      <c r="AA75" s="156"/>
      <c r="AB75" s="156"/>
      <c r="AC75" s="156"/>
      <c r="AD75" s="156"/>
      <c r="AE75" s="156"/>
      <c r="AF75" s="156"/>
      <c r="AG75" s="156"/>
      <c r="AH75" s="156"/>
      <c r="AI75" s="156"/>
      <c r="AJ75" s="156"/>
      <c r="AK75" s="156"/>
      <c r="AL75" s="156"/>
      <c r="AM75" s="156"/>
      <c r="AN75" s="156"/>
      <c r="AO75" s="156"/>
      <c r="AP75" s="156"/>
      <c r="AQ75" s="156"/>
      <c r="AR75" s="145"/>
    </row>
    <row r="76" spans="2:44" ht="15.95" hidden="1" customHeight="1" x14ac:dyDescent="0.25">
      <c r="B76" s="845">
        <v>31</v>
      </c>
      <c r="C76" s="156"/>
      <c r="D76" s="156"/>
      <c r="E76" s="156"/>
      <c r="F76" s="156"/>
      <c r="G76" s="156"/>
      <c r="H76" s="156"/>
      <c r="I76" s="156"/>
      <c r="J76" s="156"/>
      <c r="K76" s="156"/>
      <c r="L76" s="156"/>
      <c r="M76" s="156"/>
      <c r="N76" s="156"/>
      <c r="O76" s="156"/>
      <c r="P76" s="156"/>
      <c r="Q76" s="156"/>
      <c r="R76" s="156"/>
      <c r="S76" s="156"/>
      <c r="T76" s="156"/>
      <c r="U76" s="156"/>
      <c r="V76" s="156"/>
      <c r="W76" s="156"/>
      <c r="X76" s="156"/>
      <c r="Y76" s="156"/>
      <c r="Z76" s="156"/>
      <c r="AA76" s="156"/>
      <c r="AB76" s="156"/>
      <c r="AC76" s="156"/>
      <c r="AD76" s="156"/>
      <c r="AE76" s="156"/>
      <c r="AF76" s="156"/>
      <c r="AG76" s="156"/>
      <c r="AH76" s="156"/>
      <c r="AI76" s="156"/>
      <c r="AJ76" s="156"/>
      <c r="AK76" s="156"/>
      <c r="AL76" s="156"/>
      <c r="AM76" s="156"/>
      <c r="AN76" s="156"/>
      <c r="AO76" s="156"/>
      <c r="AP76" s="156"/>
      <c r="AQ76" s="156"/>
      <c r="AR76" s="145"/>
    </row>
    <row r="77" spans="2:44" ht="15.95" hidden="1" customHeight="1" x14ac:dyDescent="0.25">
      <c r="B77" s="845"/>
      <c r="C77" s="156"/>
      <c r="D77" s="156"/>
      <c r="E77" s="156"/>
      <c r="F77" s="156"/>
      <c r="G77" s="156"/>
      <c r="H77" s="156"/>
      <c r="I77" s="156"/>
      <c r="J77" s="156"/>
      <c r="K77" s="156"/>
      <c r="L77" s="156"/>
      <c r="M77" s="156"/>
      <c r="N77" s="156"/>
      <c r="O77" s="156"/>
      <c r="P77" s="156"/>
      <c r="Q77" s="156"/>
      <c r="R77" s="156"/>
      <c r="S77" s="156"/>
      <c r="T77" s="156"/>
      <c r="U77" s="156"/>
      <c r="V77" s="156"/>
      <c r="W77" s="156"/>
      <c r="X77" s="156"/>
      <c r="Y77" s="156"/>
      <c r="Z77" s="156"/>
      <c r="AA77" s="156"/>
      <c r="AB77" s="156"/>
      <c r="AC77" s="156"/>
      <c r="AD77" s="156"/>
      <c r="AE77" s="156"/>
      <c r="AF77" s="156"/>
      <c r="AG77" s="156"/>
      <c r="AH77" s="156"/>
      <c r="AI77" s="156"/>
      <c r="AJ77" s="156"/>
      <c r="AK77" s="156"/>
      <c r="AL77" s="156"/>
      <c r="AM77" s="156"/>
      <c r="AN77" s="156"/>
      <c r="AO77" s="156"/>
      <c r="AP77" s="156"/>
      <c r="AQ77" s="156"/>
      <c r="AR77" s="145"/>
    </row>
    <row r="78" spans="2:44" ht="15.95" hidden="1" customHeight="1" x14ac:dyDescent="0.25">
      <c r="B78" s="845">
        <v>32</v>
      </c>
      <c r="C78" s="156"/>
      <c r="D78" s="156"/>
      <c r="E78" s="156"/>
      <c r="F78" s="156"/>
      <c r="G78" s="156"/>
      <c r="H78" s="156"/>
      <c r="I78" s="156"/>
      <c r="J78" s="156"/>
      <c r="K78" s="156"/>
      <c r="L78" s="156"/>
      <c r="M78" s="156"/>
      <c r="N78" s="156"/>
      <c r="O78" s="156"/>
      <c r="P78" s="156"/>
      <c r="Q78" s="156"/>
      <c r="R78" s="156"/>
      <c r="S78" s="156"/>
      <c r="T78" s="156"/>
      <c r="U78" s="156"/>
      <c r="V78" s="156"/>
      <c r="W78" s="156"/>
      <c r="X78" s="156"/>
      <c r="Y78" s="156"/>
      <c r="Z78" s="156"/>
      <c r="AA78" s="156"/>
      <c r="AB78" s="156"/>
      <c r="AC78" s="156"/>
      <c r="AD78" s="156"/>
      <c r="AE78" s="156"/>
      <c r="AF78" s="156"/>
      <c r="AG78" s="156"/>
      <c r="AH78" s="156"/>
      <c r="AI78" s="156"/>
      <c r="AJ78" s="156"/>
      <c r="AK78" s="156"/>
      <c r="AL78" s="156"/>
      <c r="AM78" s="156"/>
      <c r="AN78" s="156"/>
      <c r="AO78" s="156"/>
      <c r="AP78" s="156"/>
      <c r="AQ78" s="156"/>
      <c r="AR78" s="145"/>
    </row>
    <row r="79" spans="2:44" ht="15.95" hidden="1" customHeight="1" x14ac:dyDescent="0.25">
      <c r="B79" s="845"/>
      <c r="C79" s="156"/>
      <c r="D79" s="156"/>
      <c r="E79" s="156"/>
      <c r="F79" s="156"/>
      <c r="G79" s="156"/>
      <c r="H79" s="156"/>
      <c r="I79" s="156"/>
      <c r="J79" s="156"/>
      <c r="K79" s="156"/>
      <c r="L79" s="156"/>
      <c r="M79" s="156"/>
      <c r="N79" s="156"/>
      <c r="O79" s="156"/>
      <c r="P79" s="156"/>
      <c r="Q79" s="156"/>
      <c r="R79" s="156"/>
      <c r="S79" s="156"/>
      <c r="T79" s="156"/>
      <c r="U79" s="156"/>
      <c r="V79" s="156"/>
      <c r="W79" s="156"/>
      <c r="X79" s="156"/>
      <c r="Y79" s="156"/>
      <c r="Z79" s="156"/>
      <c r="AA79" s="156"/>
      <c r="AB79" s="156"/>
      <c r="AC79" s="156"/>
      <c r="AD79" s="156"/>
      <c r="AE79" s="156"/>
      <c r="AF79" s="156"/>
      <c r="AG79" s="156"/>
      <c r="AH79" s="156"/>
      <c r="AI79" s="156"/>
      <c r="AJ79" s="156"/>
      <c r="AK79" s="156"/>
      <c r="AL79" s="156"/>
      <c r="AM79" s="156"/>
      <c r="AN79" s="156"/>
      <c r="AO79" s="156"/>
      <c r="AP79" s="156"/>
      <c r="AQ79" s="156"/>
      <c r="AR79" s="145"/>
    </row>
    <row r="80" spans="2:44" ht="15.95" hidden="1" customHeight="1" x14ac:dyDescent="0.25">
      <c r="B80" s="845">
        <v>33</v>
      </c>
      <c r="C80" s="156"/>
      <c r="D80" s="156"/>
      <c r="E80" s="156"/>
      <c r="F80" s="156"/>
      <c r="G80" s="156"/>
      <c r="H80" s="156"/>
      <c r="I80" s="156"/>
      <c r="J80" s="156"/>
      <c r="K80" s="156"/>
      <c r="L80" s="156"/>
      <c r="M80" s="156"/>
      <c r="N80" s="156"/>
      <c r="O80" s="156"/>
      <c r="P80" s="156"/>
      <c r="Q80" s="156"/>
      <c r="R80" s="156"/>
      <c r="S80" s="156"/>
      <c r="T80" s="156"/>
      <c r="U80" s="156"/>
      <c r="V80" s="156"/>
      <c r="W80" s="156"/>
      <c r="X80" s="156"/>
      <c r="Y80" s="156"/>
      <c r="Z80" s="156"/>
      <c r="AA80" s="156"/>
      <c r="AB80" s="156"/>
      <c r="AC80" s="156"/>
      <c r="AD80" s="156"/>
      <c r="AE80" s="156"/>
      <c r="AF80" s="156"/>
      <c r="AG80" s="156"/>
      <c r="AH80" s="156"/>
      <c r="AI80" s="156"/>
      <c r="AJ80" s="156"/>
      <c r="AK80" s="156"/>
      <c r="AL80" s="156"/>
      <c r="AM80" s="156"/>
      <c r="AN80" s="156"/>
      <c r="AO80" s="156"/>
      <c r="AP80" s="156"/>
      <c r="AQ80" s="156"/>
      <c r="AR80" s="145"/>
    </row>
    <row r="81" spans="2:44" ht="15.95" hidden="1" customHeight="1" x14ac:dyDescent="0.25">
      <c r="B81" s="845"/>
      <c r="C81" s="156"/>
      <c r="D81" s="156"/>
      <c r="E81" s="156"/>
      <c r="F81" s="156"/>
      <c r="G81" s="156"/>
      <c r="H81" s="156"/>
      <c r="I81" s="156"/>
      <c r="J81" s="156"/>
      <c r="K81" s="156"/>
      <c r="L81" s="156"/>
      <c r="M81" s="156"/>
      <c r="N81" s="156"/>
      <c r="O81" s="156"/>
      <c r="P81" s="156"/>
      <c r="Q81" s="156"/>
      <c r="R81" s="156"/>
      <c r="S81" s="156"/>
      <c r="T81" s="156"/>
      <c r="U81" s="156"/>
      <c r="V81" s="156"/>
      <c r="W81" s="156"/>
      <c r="X81" s="156"/>
      <c r="Y81" s="156"/>
      <c r="Z81" s="156"/>
      <c r="AA81" s="156"/>
      <c r="AB81" s="156"/>
      <c r="AC81" s="156"/>
      <c r="AD81" s="156"/>
      <c r="AE81" s="156"/>
      <c r="AF81" s="156"/>
      <c r="AG81" s="156"/>
      <c r="AH81" s="156"/>
      <c r="AI81" s="156"/>
      <c r="AJ81" s="156"/>
      <c r="AK81" s="156"/>
      <c r="AL81" s="156"/>
      <c r="AM81" s="156"/>
      <c r="AN81" s="156"/>
      <c r="AO81" s="156"/>
      <c r="AP81" s="156"/>
      <c r="AQ81" s="156"/>
      <c r="AR81" s="145"/>
    </row>
    <row r="82" spans="2:44" ht="15.95" hidden="1" customHeight="1" x14ac:dyDescent="0.25">
      <c r="B82" s="845">
        <v>34</v>
      </c>
      <c r="C82" s="156"/>
      <c r="D82" s="156"/>
      <c r="E82" s="156"/>
      <c r="F82" s="156"/>
      <c r="G82" s="156"/>
      <c r="H82" s="156"/>
      <c r="I82" s="156"/>
      <c r="J82" s="156"/>
      <c r="K82" s="156"/>
      <c r="L82" s="156"/>
      <c r="M82" s="156"/>
      <c r="N82" s="156"/>
      <c r="O82" s="156"/>
      <c r="P82" s="156"/>
      <c r="Q82" s="156"/>
      <c r="R82" s="156"/>
      <c r="S82" s="156"/>
      <c r="T82" s="156"/>
      <c r="U82" s="156"/>
      <c r="V82" s="156"/>
      <c r="W82" s="156"/>
      <c r="X82" s="156"/>
      <c r="Y82" s="156"/>
      <c r="Z82" s="156"/>
      <c r="AA82" s="156"/>
      <c r="AB82" s="156"/>
      <c r="AC82" s="156"/>
      <c r="AD82" s="156"/>
      <c r="AE82" s="156"/>
      <c r="AF82" s="156"/>
      <c r="AG82" s="156"/>
      <c r="AH82" s="156"/>
      <c r="AI82" s="156"/>
      <c r="AJ82" s="156"/>
      <c r="AK82" s="156"/>
      <c r="AL82" s="156"/>
      <c r="AM82" s="156"/>
      <c r="AN82" s="156"/>
      <c r="AO82" s="156"/>
      <c r="AP82" s="156"/>
      <c r="AQ82" s="156"/>
      <c r="AR82" s="145"/>
    </row>
    <row r="83" spans="2:44" ht="15.95" hidden="1" customHeight="1" x14ac:dyDescent="0.25">
      <c r="B83" s="845"/>
      <c r="C83" s="156"/>
      <c r="D83" s="156"/>
      <c r="E83" s="156"/>
      <c r="F83" s="156"/>
      <c r="G83" s="156"/>
      <c r="H83" s="156"/>
      <c r="I83" s="156"/>
      <c r="J83" s="156"/>
      <c r="K83" s="156"/>
      <c r="L83" s="156"/>
      <c r="M83" s="156"/>
      <c r="N83" s="156"/>
      <c r="O83" s="156"/>
      <c r="P83" s="156"/>
      <c r="Q83" s="156"/>
      <c r="R83" s="156"/>
      <c r="S83" s="156"/>
      <c r="T83" s="156"/>
      <c r="U83" s="156"/>
      <c r="V83" s="156"/>
      <c r="W83" s="156"/>
      <c r="X83" s="156"/>
      <c r="Y83" s="156"/>
      <c r="Z83" s="156"/>
      <c r="AA83" s="156"/>
      <c r="AB83" s="156"/>
      <c r="AC83" s="156"/>
      <c r="AD83" s="156"/>
      <c r="AE83" s="156"/>
      <c r="AF83" s="156"/>
      <c r="AG83" s="156"/>
      <c r="AH83" s="156"/>
      <c r="AI83" s="156"/>
      <c r="AJ83" s="156"/>
      <c r="AK83" s="156"/>
      <c r="AL83" s="156"/>
      <c r="AM83" s="156"/>
      <c r="AN83" s="156"/>
      <c r="AO83" s="156"/>
      <c r="AP83" s="156"/>
      <c r="AQ83" s="156"/>
      <c r="AR83" s="145"/>
    </row>
    <row r="84" spans="2:44" ht="15.95" hidden="1" customHeight="1" x14ac:dyDescent="0.25">
      <c r="B84" s="845">
        <v>35</v>
      </c>
      <c r="C84" s="156"/>
      <c r="D84" s="156"/>
      <c r="E84" s="156"/>
      <c r="F84" s="156"/>
      <c r="G84" s="156"/>
      <c r="H84" s="156"/>
      <c r="I84" s="156"/>
      <c r="J84" s="156"/>
      <c r="K84" s="156"/>
      <c r="L84" s="156"/>
      <c r="M84" s="156"/>
      <c r="N84" s="156"/>
      <c r="O84" s="156"/>
      <c r="P84" s="156"/>
      <c r="Q84" s="156"/>
      <c r="R84" s="156"/>
      <c r="S84" s="156"/>
      <c r="T84" s="156"/>
      <c r="U84" s="156"/>
      <c r="V84" s="156"/>
      <c r="W84" s="156"/>
      <c r="X84" s="156"/>
      <c r="Y84" s="156"/>
      <c r="Z84" s="156"/>
      <c r="AA84" s="156"/>
      <c r="AB84" s="156"/>
      <c r="AC84" s="156"/>
      <c r="AD84" s="156"/>
      <c r="AE84" s="156"/>
      <c r="AF84" s="156"/>
      <c r="AG84" s="156"/>
      <c r="AH84" s="156"/>
      <c r="AI84" s="156"/>
      <c r="AJ84" s="156"/>
      <c r="AK84" s="156"/>
      <c r="AL84" s="156"/>
      <c r="AM84" s="156"/>
      <c r="AN84" s="156"/>
      <c r="AO84" s="156"/>
      <c r="AP84" s="156"/>
      <c r="AQ84" s="156"/>
      <c r="AR84" s="145"/>
    </row>
    <row r="85" spans="2:44" ht="15.95" hidden="1" customHeight="1" x14ac:dyDescent="0.25">
      <c r="B85" s="845"/>
      <c r="C85" s="156"/>
      <c r="D85" s="156"/>
      <c r="E85" s="156"/>
      <c r="F85" s="156"/>
      <c r="G85" s="156"/>
      <c r="H85" s="156"/>
      <c r="I85" s="156"/>
      <c r="J85" s="156"/>
      <c r="K85" s="156"/>
      <c r="L85" s="156"/>
      <c r="M85" s="156"/>
      <c r="N85" s="156"/>
      <c r="O85" s="156"/>
      <c r="P85" s="156"/>
      <c r="Q85" s="156"/>
      <c r="R85" s="156"/>
      <c r="S85" s="156"/>
      <c r="T85" s="156"/>
      <c r="U85" s="156"/>
      <c r="V85" s="156"/>
      <c r="W85" s="156"/>
      <c r="X85" s="156"/>
      <c r="Y85" s="156"/>
      <c r="Z85" s="156"/>
      <c r="AA85" s="156"/>
      <c r="AB85" s="156"/>
      <c r="AC85" s="156"/>
      <c r="AD85" s="156"/>
      <c r="AE85" s="156"/>
      <c r="AF85" s="156"/>
      <c r="AG85" s="156"/>
      <c r="AH85" s="156"/>
      <c r="AI85" s="156"/>
      <c r="AJ85" s="156"/>
      <c r="AK85" s="156"/>
      <c r="AL85" s="156"/>
      <c r="AM85" s="156"/>
      <c r="AN85" s="156"/>
      <c r="AO85" s="156"/>
      <c r="AP85" s="156"/>
      <c r="AQ85" s="156"/>
      <c r="AR85" s="145"/>
    </row>
    <row r="86" spans="2:44" ht="15.95" hidden="1" customHeight="1" x14ac:dyDescent="0.25">
      <c r="B86" s="845">
        <v>36</v>
      </c>
      <c r="C86" s="156"/>
      <c r="D86" s="156"/>
      <c r="E86" s="156"/>
      <c r="F86" s="156"/>
      <c r="G86" s="156"/>
      <c r="H86" s="156"/>
      <c r="I86" s="156"/>
      <c r="J86" s="156"/>
      <c r="K86" s="156"/>
      <c r="L86" s="156"/>
      <c r="M86" s="156"/>
      <c r="N86" s="156"/>
      <c r="O86" s="156"/>
      <c r="P86" s="156"/>
      <c r="Q86" s="156"/>
      <c r="R86" s="156"/>
      <c r="S86" s="156"/>
      <c r="T86" s="156"/>
      <c r="U86" s="156"/>
      <c r="V86" s="156"/>
      <c r="W86" s="156"/>
      <c r="X86" s="156"/>
      <c r="Y86" s="156"/>
      <c r="Z86" s="156"/>
      <c r="AA86" s="156"/>
      <c r="AB86" s="156"/>
      <c r="AC86" s="156"/>
      <c r="AD86" s="156"/>
      <c r="AE86" s="156"/>
      <c r="AF86" s="156"/>
      <c r="AG86" s="156"/>
      <c r="AH86" s="156"/>
      <c r="AI86" s="156"/>
      <c r="AJ86" s="156"/>
      <c r="AK86" s="156"/>
      <c r="AL86" s="156"/>
      <c r="AM86" s="156"/>
      <c r="AN86" s="156"/>
      <c r="AO86" s="156"/>
      <c r="AP86" s="156"/>
      <c r="AQ86" s="156"/>
      <c r="AR86" s="145"/>
    </row>
    <row r="87" spans="2:44" ht="15.95" hidden="1" customHeight="1" x14ac:dyDescent="0.25">
      <c r="B87" s="845"/>
      <c r="C87" s="156"/>
      <c r="D87" s="156"/>
      <c r="E87" s="156"/>
      <c r="F87" s="156"/>
      <c r="G87" s="156"/>
      <c r="H87" s="156"/>
      <c r="I87" s="156"/>
      <c r="J87" s="156"/>
      <c r="K87" s="156"/>
      <c r="L87" s="156"/>
      <c r="M87" s="156"/>
      <c r="N87" s="156"/>
      <c r="O87" s="156"/>
      <c r="P87" s="156"/>
      <c r="Q87" s="156"/>
      <c r="R87" s="156"/>
      <c r="S87" s="156"/>
      <c r="T87" s="156"/>
      <c r="U87" s="156"/>
      <c r="V87" s="156"/>
      <c r="W87" s="156"/>
      <c r="X87" s="156"/>
      <c r="Y87" s="156"/>
      <c r="Z87" s="156"/>
      <c r="AA87" s="156"/>
      <c r="AB87" s="156"/>
      <c r="AC87" s="156"/>
      <c r="AD87" s="156"/>
      <c r="AE87" s="156"/>
      <c r="AF87" s="156"/>
      <c r="AG87" s="156"/>
      <c r="AH87" s="156"/>
      <c r="AI87" s="156"/>
      <c r="AJ87" s="156"/>
      <c r="AK87" s="156"/>
      <c r="AL87" s="156"/>
      <c r="AM87" s="156"/>
      <c r="AN87" s="156"/>
      <c r="AO87" s="156"/>
      <c r="AP87" s="156"/>
      <c r="AQ87" s="156"/>
      <c r="AR87" s="145"/>
    </row>
    <row r="88" spans="2:44" ht="15.95" hidden="1" customHeight="1" x14ac:dyDescent="0.25">
      <c r="B88" s="845">
        <v>37</v>
      </c>
      <c r="C88" s="156"/>
      <c r="D88" s="156"/>
      <c r="E88" s="156"/>
      <c r="F88" s="156"/>
      <c r="G88" s="156"/>
      <c r="H88" s="156"/>
      <c r="I88" s="156"/>
      <c r="J88" s="156"/>
      <c r="K88" s="156"/>
      <c r="L88" s="156"/>
      <c r="M88" s="156"/>
      <c r="N88" s="156"/>
      <c r="O88" s="156"/>
      <c r="P88" s="156"/>
      <c r="Q88" s="156"/>
      <c r="R88" s="156"/>
      <c r="S88" s="156"/>
      <c r="T88" s="156"/>
      <c r="U88" s="156"/>
      <c r="V88" s="156"/>
      <c r="W88" s="156"/>
      <c r="X88" s="156"/>
      <c r="Y88" s="156"/>
      <c r="Z88" s="156"/>
      <c r="AA88" s="156"/>
      <c r="AB88" s="156"/>
      <c r="AC88" s="156"/>
      <c r="AD88" s="156"/>
      <c r="AE88" s="156"/>
      <c r="AF88" s="156"/>
      <c r="AG88" s="156"/>
      <c r="AH88" s="156"/>
      <c r="AI88" s="156"/>
      <c r="AJ88" s="156"/>
      <c r="AK88" s="156"/>
      <c r="AL88" s="156"/>
      <c r="AM88" s="156"/>
      <c r="AN88" s="156"/>
      <c r="AO88" s="156"/>
      <c r="AP88" s="156"/>
      <c r="AQ88" s="156"/>
      <c r="AR88" s="145"/>
    </row>
    <row r="89" spans="2:44" ht="15.95" hidden="1" customHeight="1" x14ac:dyDescent="0.25">
      <c r="B89" s="845"/>
      <c r="C89" s="156"/>
      <c r="D89" s="156"/>
      <c r="E89" s="156"/>
      <c r="F89" s="156"/>
      <c r="G89" s="156"/>
      <c r="H89" s="156"/>
      <c r="I89" s="156"/>
      <c r="J89" s="156"/>
      <c r="K89" s="156"/>
      <c r="L89" s="156"/>
      <c r="M89" s="156"/>
      <c r="N89" s="156"/>
      <c r="O89" s="156"/>
      <c r="P89" s="156"/>
      <c r="Q89" s="156"/>
      <c r="R89" s="156"/>
      <c r="S89" s="156"/>
      <c r="T89" s="156"/>
      <c r="U89" s="156"/>
      <c r="V89" s="156"/>
      <c r="W89" s="156"/>
      <c r="X89" s="156"/>
      <c r="Y89" s="156"/>
      <c r="Z89" s="156"/>
      <c r="AA89" s="156"/>
      <c r="AB89" s="156"/>
      <c r="AC89" s="156"/>
      <c r="AD89" s="156"/>
      <c r="AE89" s="156"/>
      <c r="AF89" s="156"/>
      <c r="AG89" s="156"/>
      <c r="AH89" s="156"/>
      <c r="AI89" s="156"/>
      <c r="AJ89" s="156"/>
      <c r="AK89" s="156"/>
      <c r="AL89" s="156"/>
      <c r="AM89" s="156"/>
      <c r="AN89" s="156"/>
      <c r="AO89" s="156"/>
      <c r="AP89" s="156"/>
      <c r="AQ89" s="156"/>
      <c r="AR89" s="145"/>
    </row>
    <row r="90" spans="2:44" ht="15.95" hidden="1" customHeight="1" x14ac:dyDescent="0.25">
      <c r="B90" s="845">
        <v>38</v>
      </c>
      <c r="C90" s="156"/>
      <c r="D90" s="156"/>
      <c r="E90" s="156"/>
      <c r="F90" s="156"/>
      <c r="G90" s="156"/>
      <c r="H90" s="156"/>
      <c r="I90" s="156"/>
      <c r="J90" s="156"/>
      <c r="K90" s="156"/>
      <c r="L90" s="156"/>
      <c r="M90" s="156"/>
      <c r="N90" s="156"/>
      <c r="O90" s="156"/>
      <c r="P90" s="156"/>
      <c r="Q90" s="156"/>
      <c r="R90" s="156"/>
      <c r="S90" s="156"/>
      <c r="T90" s="156"/>
      <c r="U90" s="156"/>
      <c r="V90" s="156"/>
      <c r="W90" s="156"/>
      <c r="X90" s="156"/>
      <c r="Y90" s="156"/>
      <c r="Z90" s="156"/>
      <c r="AA90" s="156"/>
      <c r="AB90" s="156"/>
      <c r="AC90" s="156"/>
      <c r="AD90" s="156"/>
      <c r="AE90" s="156"/>
      <c r="AF90" s="156"/>
      <c r="AG90" s="156"/>
      <c r="AH90" s="156"/>
      <c r="AI90" s="156"/>
      <c r="AJ90" s="156"/>
      <c r="AK90" s="156"/>
      <c r="AL90" s="156"/>
      <c r="AM90" s="156"/>
      <c r="AN90" s="156"/>
      <c r="AO90" s="156"/>
      <c r="AP90" s="156"/>
      <c r="AQ90" s="156"/>
      <c r="AR90" s="145"/>
    </row>
    <row r="91" spans="2:44" ht="15.95" hidden="1" customHeight="1" x14ac:dyDescent="0.25">
      <c r="B91" s="845"/>
      <c r="C91" s="156"/>
      <c r="D91" s="156"/>
      <c r="E91" s="156"/>
      <c r="F91" s="156"/>
      <c r="G91" s="156"/>
      <c r="H91" s="156"/>
      <c r="I91" s="156"/>
      <c r="J91" s="156"/>
      <c r="K91" s="156"/>
      <c r="L91" s="156"/>
      <c r="M91" s="156"/>
      <c r="N91" s="156"/>
      <c r="O91" s="156"/>
      <c r="P91" s="156"/>
      <c r="Q91" s="156"/>
      <c r="R91" s="156"/>
      <c r="S91" s="156"/>
      <c r="T91" s="156"/>
      <c r="U91" s="156"/>
      <c r="V91" s="156"/>
      <c r="W91" s="156"/>
      <c r="X91" s="156"/>
      <c r="Y91" s="156"/>
      <c r="Z91" s="156"/>
      <c r="AA91" s="156"/>
      <c r="AB91" s="156"/>
      <c r="AC91" s="156"/>
      <c r="AD91" s="156"/>
      <c r="AE91" s="156"/>
      <c r="AF91" s="156"/>
      <c r="AG91" s="156"/>
      <c r="AH91" s="156"/>
      <c r="AI91" s="156"/>
      <c r="AJ91" s="156"/>
      <c r="AK91" s="156"/>
      <c r="AL91" s="156"/>
      <c r="AM91" s="156"/>
      <c r="AN91" s="156"/>
      <c r="AO91" s="156"/>
      <c r="AP91" s="156"/>
      <c r="AQ91" s="156"/>
      <c r="AR91" s="145"/>
    </row>
    <row r="92" spans="2:44" ht="15.95" hidden="1" customHeight="1" x14ac:dyDescent="0.25">
      <c r="B92" s="845">
        <v>39</v>
      </c>
      <c r="C92" s="156"/>
      <c r="D92" s="156"/>
      <c r="E92" s="156"/>
      <c r="F92" s="156"/>
      <c r="G92" s="156"/>
      <c r="H92" s="156"/>
      <c r="I92" s="156"/>
      <c r="J92" s="156"/>
      <c r="K92" s="156"/>
      <c r="L92" s="156"/>
      <c r="M92" s="156"/>
      <c r="N92" s="156"/>
      <c r="O92" s="156"/>
      <c r="P92" s="156"/>
      <c r="Q92" s="156"/>
      <c r="R92" s="156"/>
      <c r="S92" s="156"/>
      <c r="T92" s="156"/>
      <c r="U92" s="156"/>
      <c r="V92" s="156"/>
      <c r="W92" s="156"/>
      <c r="X92" s="156"/>
      <c r="Y92" s="156"/>
      <c r="Z92" s="156"/>
      <c r="AA92" s="156"/>
      <c r="AB92" s="156"/>
      <c r="AC92" s="156"/>
      <c r="AD92" s="156"/>
      <c r="AE92" s="156"/>
      <c r="AF92" s="156"/>
      <c r="AG92" s="156"/>
      <c r="AH92" s="156"/>
      <c r="AI92" s="156"/>
      <c r="AJ92" s="156"/>
      <c r="AK92" s="156"/>
      <c r="AL92" s="156"/>
      <c r="AM92" s="156"/>
      <c r="AN92" s="156"/>
      <c r="AO92" s="156"/>
      <c r="AP92" s="156"/>
      <c r="AQ92" s="156"/>
      <c r="AR92" s="145"/>
    </row>
    <row r="93" spans="2:44" ht="15.95" hidden="1" customHeight="1" x14ac:dyDescent="0.25">
      <c r="B93" s="845"/>
      <c r="C93" s="156"/>
      <c r="D93" s="156"/>
      <c r="E93" s="156"/>
      <c r="F93" s="156"/>
      <c r="G93" s="156"/>
      <c r="H93" s="156"/>
      <c r="I93" s="156"/>
      <c r="J93" s="156"/>
      <c r="K93" s="156"/>
      <c r="L93" s="156"/>
      <c r="M93" s="156"/>
      <c r="N93" s="156"/>
      <c r="O93" s="156"/>
      <c r="P93" s="156"/>
      <c r="Q93" s="156"/>
      <c r="R93" s="156"/>
      <c r="S93" s="156"/>
      <c r="T93" s="156"/>
      <c r="U93" s="156"/>
      <c r="V93" s="156"/>
      <c r="W93" s="156"/>
      <c r="X93" s="156"/>
      <c r="Y93" s="156"/>
      <c r="Z93" s="156"/>
      <c r="AA93" s="156"/>
      <c r="AB93" s="156"/>
      <c r="AC93" s="156"/>
      <c r="AD93" s="156"/>
      <c r="AE93" s="156"/>
      <c r="AF93" s="156"/>
      <c r="AG93" s="156"/>
      <c r="AH93" s="156"/>
      <c r="AI93" s="156"/>
      <c r="AJ93" s="156"/>
      <c r="AK93" s="156"/>
      <c r="AL93" s="156"/>
      <c r="AM93" s="156"/>
      <c r="AN93" s="156"/>
      <c r="AO93" s="156"/>
      <c r="AP93" s="156"/>
      <c r="AQ93" s="156"/>
      <c r="AR93" s="145"/>
    </row>
    <row r="94" spans="2:44" ht="15.95" hidden="1" customHeight="1" x14ac:dyDescent="0.25">
      <c r="B94" s="845">
        <v>40</v>
      </c>
      <c r="C94" s="156"/>
      <c r="D94" s="156"/>
      <c r="E94" s="156"/>
      <c r="F94" s="156"/>
      <c r="G94" s="156"/>
      <c r="H94" s="156"/>
      <c r="I94" s="156"/>
      <c r="J94" s="156"/>
      <c r="K94" s="156"/>
      <c r="L94" s="156"/>
      <c r="M94" s="156"/>
      <c r="N94" s="156"/>
      <c r="O94" s="156"/>
      <c r="P94" s="156"/>
      <c r="Q94" s="156"/>
      <c r="R94" s="156"/>
      <c r="S94" s="156"/>
      <c r="T94" s="156"/>
      <c r="U94" s="156"/>
      <c r="V94" s="156"/>
      <c r="W94" s="156"/>
      <c r="X94" s="156"/>
      <c r="Y94" s="156"/>
      <c r="Z94" s="156"/>
      <c r="AA94" s="156"/>
      <c r="AB94" s="156"/>
      <c r="AC94" s="156"/>
      <c r="AD94" s="156"/>
      <c r="AE94" s="156"/>
      <c r="AF94" s="156"/>
      <c r="AG94" s="156"/>
      <c r="AH94" s="156"/>
      <c r="AI94" s="156"/>
      <c r="AJ94" s="156"/>
      <c r="AK94" s="156"/>
      <c r="AL94" s="156"/>
      <c r="AM94" s="156"/>
      <c r="AN94" s="156"/>
      <c r="AO94" s="156"/>
      <c r="AP94" s="156"/>
      <c r="AQ94" s="156"/>
      <c r="AR94" s="145"/>
    </row>
    <row r="95" spans="2:44" ht="15.95" hidden="1" customHeight="1" x14ac:dyDescent="0.25">
      <c r="B95" s="845"/>
      <c r="C95" s="156"/>
      <c r="D95" s="156"/>
      <c r="E95" s="156"/>
      <c r="F95" s="156"/>
      <c r="G95" s="156"/>
      <c r="H95" s="156"/>
      <c r="I95" s="156"/>
      <c r="J95" s="156"/>
      <c r="K95" s="156"/>
      <c r="L95" s="156"/>
      <c r="M95" s="156"/>
      <c r="N95" s="156"/>
      <c r="O95" s="156"/>
      <c r="P95" s="156"/>
      <c r="Q95" s="156"/>
      <c r="R95" s="156"/>
      <c r="S95" s="156"/>
      <c r="T95" s="156"/>
      <c r="U95" s="156"/>
      <c r="V95" s="156"/>
      <c r="W95" s="156"/>
      <c r="X95" s="156"/>
      <c r="Y95" s="156"/>
      <c r="Z95" s="156"/>
      <c r="AA95" s="156"/>
      <c r="AB95" s="156"/>
      <c r="AC95" s="156"/>
      <c r="AD95" s="156"/>
      <c r="AE95" s="156"/>
      <c r="AF95" s="156"/>
      <c r="AG95" s="156"/>
      <c r="AH95" s="156"/>
      <c r="AI95" s="156"/>
      <c r="AJ95" s="156"/>
      <c r="AK95" s="156"/>
      <c r="AL95" s="156"/>
      <c r="AM95" s="156"/>
      <c r="AN95" s="156"/>
      <c r="AO95" s="156"/>
      <c r="AP95" s="156"/>
      <c r="AQ95" s="156"/>
      <c r="AR95" s="145"/>
    </row>
    <row r="96" spans="2:44" ht="15.95" hidden="1" customHeight="1" x14ac:dyDescent="0.25">
      <c r="B96" s="845">
        <v>41</v>
      </c>
      <c r="C96" s="156"/>
      <c r="D96" s="156"/>
      <c r="E96" s="156"/>
      <c r="F96" s="156"/>
      <c r="G96" s="156"/>
      <c r="H96" s="156"/>
      <c r="I96" s="156"/>
      <c r="J96" s="156"/>
      <c r="K96" s="156"/>
      <c r="L96" s="156"/>
      <c r="M96" s="156"/>
      <c r="N96" s="156"/>
      <c r="O96" s="156"/>
      <c r="P96" s="156"/>
      <c r="Q96" s="156"/>
      <c r="R96" s="156"/>
      <c r="S96" s="156"/>
      <c r="T96" s="156"/>
      <c r="U96" s="156"/>
      <c r="V96" s="156"/>
      <c r="W96" s="156"/>
      <c r="X96" s="156"/>
      <c r="Y96" s="156"/>
      <c r="Z96" s="156"/>
      <c r="AA96" s="156"/>
      <c r="AB96" s="156"/>
      <c r="AC96" s="156"/>
      <c r="AD96" s="156"/>
      <c r="AE96" s="156"/>
      <c r="AF96" s="156"/>
      <c r="AG96" s="156"/>
      <c r="AH96" s="156"/>
      <c r="AI96" s="156"/>
      <c r="AJ96" s="156"/>
      <c r="AK96" s="156"/>
      <c r="AL96" s="156"/>
      <c r="AM96" s="156"/>
      <c r="AN96" s="156"/>
      <c r="AO96" s="156"/>
      <c r="AP96" s="156"/>
      <c r="AQ96" s="156"/>
      <c r="AR96" s="145"/>
    </row>
    <row r="97" spans="2:44" ht="15.95" hidden="1" customHeight="1" x14ac:dyDescent="0.25">
      <c r="B97" s="845"/>
      <c r="C97" s="156"/>
      <c r="D97" s="156"/>
      <c r="E97" s="156"/>
      <c r="F97" s="156"/>
      <c r="G97" s="156"/>
      <c r="H97" s="156"/>
      <c r="I97" s="156"/>
      <c r="J97" s="156"/>
      <c r="K97" s="156"/>
      <c r="L97" s="156"/>
      <c r="M97" s="156"/>
      <c r="N97" s="156"/>
      <c r="O97" s="156"/>
      <c r="P97" s="156"/>
      <c r="Q97" s="156"/>
      <c r="R97" s="156"/>
      <c r="S97" s="156"/>
      <c r="T97" s="156"/>
      <c r="U97" s="156"/>
      <c r="V97" s="156"/>
      <c r="W97" s="156"/>
      <c r="X97" s="156"/>
      <c r="Y97" s="156"/>
      <c r="Z97" s="156"/>
      <c r="AA97" s="156"/>
      <c r="AB97" s="156"/>
      <c r="AC97" s="156"/>
      <c r="AD97" s="156"/>
      <c r="AE97" s="156"/>
      <c r="AF97" s="156"/>
      <c r="AG97" s="156"/>
      <c r="AH97" s="156"/>
      <c r="AI97" s="156"/>
      <c r="AJ97" s="156"/>
      <c r="AK97" s="156"/>
      <c r="AL97" s="156"/>
      <c r="AM97" s="156"/>
      <c r="AN97" s="156"/>
      <c r="AO97" s="156"/>
      <c r="AP97" s="156"/>
      <c r="AQ97" s="156"/>
      <c r="AR97" s="145"/>
    </row>
    <row r="98" spans="2:44" ht="15.95" hidden="1" customHeight="1" x14ac:dyDescent="0.25">
      <c r="B98" s="845">
        <v>42</v>
      </c>
      <c r="C98" s="156"/>
      <c r="D98" s="156"/>
      <c r="E98" s="156"/>
      <c r="F98" s="156"/>
      <c r="G98" s="156"/>
      <c r="H98" s="156"/>
      <c r="I98" s="156"/>
      <c r="J98" s="156"/>
      <c r="K98" s="156"/>
      <c r="L98" s="156"/>
      <c r="M98" s="156"/>
      <c r="N98" s="156"/>
      <c r="O98" s="156"/>
      <c r="P98" s="156"/>
      <c r="Q98" s="156"/>
      <c r="R98" s="156"/>
      <c r="S98" s="156"/>
      <c r="T98" s="156"/>
      <c r="U98" s="156"/>
      <c r="V98" s="156"/>
      <c r="W98" s="156"/>
      <c r="X98" s="156"/>
      <c r="Y98" s="156"/>
      <c r="Z98" s="156"/>
      <c r="AA98" s="156"/>
      <c r="AB98" s="156"/>
      <c r="AC98" s="156"/>
      <c r="AD98" s="156"/>
      <c r="AE98" s="156"/>
      <c r="AF98" s="156"/>
      <c r="AG98" s="156"/>
      <c r="AH98" s="156"/>
      <c r="AI98" s="156"/>
      <c r="AJ98" s="156"/>
      <c r="AK98" s="156"/>
      <c r="AL98" s="156"/>
      <c r="AM98" s="156"/>
      <c r="AN98" s="156"/>
      <c r="AO98" s="156"/>
      <c r="AP98" s="156"/>
      <c r="AQ98" s="156"/>
      <c r="AR98" s="145"/>
    </row>
    <row r="99" spans="2:44" ht="15.95" hidden="1" customHeight="1" x14ac:dyDescent="0.25">
      <c r="B99" s="845"/>
      <c r="C99" s="156"/>
      <c r="D99" s="156"/>
      <c r="E99" s="156"/>
      <c r="F99" s="156"/>
      <c r="G99" s="156"/>
      <c r="H99" s="156"/>
      <c r="I99" s="156"/>
      <c r="J99" s="156"/>
      <c r="K99" s="156"/>
      <c r="L99" s="156"/>
      <c r="M99" s="156"/>
      <c r="N99" s="156"/>
      <c r="O99" s="156"/>
      <c r="P99" s="156"/>
      <c r="Q99" s="156"/>
      <c r="R99" s="156"/>
      <c r="S99" s="156"/>
      <c r="T99" s="156"/>
      <c r="U99" s="156"/>
      <c r="V99" s="156"/>
      <c r="W99" s="156"/>
      <c r="X99" s="156"/>
      <c r="Y99" s="156"/>
      <c r="Z99" s="156"/>
      <c r="AA99" s="156"/>
      <c r="AB99" s="156"/>
      <c r="AC99" s="156"/>
      <c r="AD99" s="156"/>
      <c r="AE99" s="156"/>
      <c r="AF99" s="156"/>
      <c r="AG99" s="156"/>
      <c r="AH99" s="156"/>
      <c r="AI99" s="156"/>
      <c r="AJ99" s="156"/>
      <c r="AK99" s="156"/>
      <c r="AL99" s="156"/>
      <c r="AM99" s="156"/>
      <c r="AN99" s="156"/>
      <c r="AO99" s="156"/>
      <c r="AP99" s="156"/>
      <c r="AQ99" s="156"/>
      <c r="AR99" s="145"/>
    </row>
    <row r="100" spans="2:44" ht="15.95" hidden="1" customHeight="1" x14ac:dyDescent="0.25">
      <c r="B100" s="845">
        <v>43</v>
      </c>
      <c r="C100" s="156"/>
      <c r="D100" s="156"/>
      <c r="E100" s="156"/>
      <c r="F100" s="156"/>
      <c r="G100" s="156"/>
      <c r="H100" s="156"/>
      <c r="I100" s="156"/>
      <c r="J100" s="156"/>
      <c r="K100" s="156"/>
      <c r="L100" s="156"/>
      <c r="M100" s="156"/>
      <c r="N100" s="156"/>
      <c r="O100" s="156"/>
      <c r="P100" s="156"/>
      <c r="Q100" s="156"/>
      <c r="R100" s="156"/>
      <c r="S100" s="156"/>
      <c r="T100" s="156"/>
      <c r="U100" s="156"/>
      <c r="V100" s="156"/>
      <c r="W100" s="156"/>
      <c r="X100" s="156"/>
      <c r="Y100" s="156"/>
      <c r="Z100" s="156"/>
      <c r="AA100" s="156"/>
      <c r="AB100" s="156"/>
      <c r="AC100" s="156"/>
      <c r="AD100" s="156"/>
      <c r="AE100" s="156"/>
      <c r="AF100" s="156"/>
      <c r="AG100" s="156"/>
      <c r="AH100" s="156"/>
      <c r="AI100" s="156"/>
      <c r="AJ100" s="156"/>
      <c r="AK100" s="156"/>
      <c r="AL100" s="156"/>
      <c r="AM100" s="156"/>
      <c r="AN100" s="156"/>
      <c r="AO100" s="156"/>
      <c r="AP100" s="156"/>
      <c r="AQ100" s="156"/>
      <c r="AR100" s="145"/>
    </row>
    <row r="101" spans="2:44" ht="15.95" hidden="1" customHeight="1" x14ac:dyDescent="0.25">
      <c r="B101" s="845"/>
      <c r="C101" s="156"/>
      <c r="D101" s="156"/>
      <c r="E101" s="156"/>
      <c r="F101" s="156"/>
      <c r="G101" s="156"/>
      <c r="H101" s="156"/>
      <c r="I101" s="156"/>
      <c r="J101" s="156"/>
      <c r="K101" s="156"/>
      <c r="L101" s="156"/>
      <c r="M101" s="156"/>
      <c r="N101" s="156"/>
      <c r="O101" s="156"/>
      <c r="P101" s="156"/>
      <c r="Q101" s="156"/>
      <c r="R101" s="156"/>
      <c r="S101" s="156"/>
      <c r="T101" s="156"/>
      <c r="U101" s="156"/>
      <c r="V101" s="156"/>
      <c r="W101" s="156"/>
      <c r="X101" s="156"/>
      <c r="Y101" s="156"/>
      <c r="Z101" s="156"/>
      <c r="AA101" s="156"/>
      <c r="AB101" s="156"/>
      <c r="AC101" s="156"/>
      <c r="AD101" s="156"/>
      <c r="AE101" s="156"/>
      <c r="AF101" s="156"/>
      <c r="AG101" s="156"/>
      <c r="AH101" s="156"/>
      <c r="AI101" s="156"/>
      <c r="AJ101" s="156"/>
      <c r="AK101" s="156"/>
      <c r="AL101" s="156"/>
      <c r="AM101" s="156"/>
      <c r="AN101" s="156"/>
      <c r="AO101" s="156"/>
      <c r="AP101" s="156"/>
      <c r="AQ101" s="156"/>
      <c r="AR101" s="145"/>
    </row>
    <row r="102" spans="2:44" ht="15.95" hidden="1" customHeight="1" x14ac:dyDescent="0.25">
      <c r="B102" s="845">
        <v>44</v>
      </c>
      <c r="C102" s="156"/>
      <c r="D102" s="156"/>
      <c r="E102" s="156"/>
      <c r="F102" s="156"/>
      <c r="G102" s="156"/>
      <c r="H102" s="156"/>
      <c r="I102" s="156"/>
      <c r="J102" s="156"/>
      <c r="K102" s="156"/>
      <c r="L102" s="156"/>
      <c r="M102" s="156"/>
      <c r="N102" s="156"/>
      <c r="O102" s="156"/>
      <c r="P102" s="156"/>
      <c r="Q102" s="156"/>
      <c r="R102" s="156"/>
      <c r="S102" s="156"/>
      <c r="T102" s="156"/>
      <c r="U102" s="156"/>
      <c r="V102" s="156"/>
      <c r="W102" s="156"/>
      <c r="X102" s="156"/>
      <c r="Y102" s="156"/>
      <c r="Z102" s="156"/>
      <c r="AA102" s="156"/>
      <c r="AB102" s="156"/>
      <c r="AC102" s="156"/>
      <c r="AD102" s="156"/>
      <c r="AE102" s="156"/>
      <c r="AF102" s="156"/>
      <c r="AG102" s="156"/>
      <c r="AH102" s="156"/>
      <c r="AI102" s="156"/>
      <c r="AJ102" s="156"/>
      <c r="AK102" s="156"/>
      <c r="AL102" s="156"/>
      <c r="AM102" s="156"/>
      <c r="AN102" s="156"/>
      <c r="AO102" s="156"/>
      <c r="AP102" s="156"/>
      <c r="AQ102" s="156"/>
      <c r="AR102" s="145"/>
    </row>
    <row r="103" spans="2:44" ht="15.95" hidden="1" customHeight="1" x14ac:dyDescent="0.25">
      <c r="B103" s="845"/>
      <c r="C103" s="156"/>
      <c r="D103" s="156"/>
      <c r="E103" s="156"/>
      <c r="F103" s="156"/>
      <c r="G103" s="156"/>
      <c r="H103" s="156"/>
      <c r="I103" s="156"/>
      <c r="J103" s="156"/>
      <c r="K103" s="156"/>
      <c r="L103" s="156"/>
      <c r="M103" s="156"/>
      <c r="N103" s="156"/>
      <c r="O103" s="156"/>
      <c r="P103" s="156"/>
      <c r="Q103" s="156"/>
      <c r="R103" s="156"/>
      <c r="S103" s="156"/>
      <c r="T103" s="156"/>
      <c r="U103" s="156"/>
      <c r="V103" s="156"/>
      <c r="W103" s="156"/>
      <c r="X103" s="156"/>
      <c r="Y103" s="156"/>
      <c r="Z103" s="156"/>
      <c r="AA103" s="156"/>
      <c r="AB103" s="156"/>
      <c r="AC103" s="156"/>
      <c r="AD103" s="156"/>
      <c r="AE103" s="156"/>
      <c r="AF103" s="156"/>
      <c r="AG103" s="156"/>
      <c r="AH103" s="156"/>
      <c r="AI103" s="156"/>
      <c r="AJ103" s="156"/>
      <c r="AK103" s="156"/>
      <c r="AL103" s="156"/>
      <c r="AM103" s="156"/>
      <c r="AN103" s="156"/>
      <c r="AO103" s="156"/>
      <c r="AP103" s="156"/>
      <c r="AQ103" s="156"/>
      <c r="AR103" s="145"/>
    </row>
    <row r="104" spans="2:44" ht="15.95" hidden="1" customHeight="1" x14ac:dyDescent="0.25">
      <c r="B104" s="845">
        <v>45</v>
      </c>
      <c r="C104" s="156"/>
      <c r="D104" s="156"/>
      <c r="E104" s="156"/>
      <c r="F104" s="156"/>
      <c r="G104" s="156"/>
      <c r="H104" s="156"/>
      <c r="I104" s="156"/>
      <c r="J104" s="156"/>
      <c r="K104" s="156"/>
      <c r="L104" s="156"/>
      <c r="M104" s="156"/>
      <c r="N104" s="156"/>
      <c r="O104" s="156"/>
      <c r="P104" s="156"/>
      <c r="Q104" s="156"/>
      <c r="R104" s="156"/>
      <c r="S104" s="156"/>
      <c r="T104" s="156"/>
      <c r="U104" s="156"/>
      <c r="V104" s="156"/>
      <c r="W104" s="156"/>
      <c r="X104" s="156"/>
      <c r="Y104" s="156"/>
      <c r="Z104" s="156"/>
      <c r="AA104" s="156"/>
      <c r="AB104" s="156"/>
      <c r="AC104" s="156"/>
      <c r="AD104" s="156"/>
      <c r="AE104" s="156"/>
      <c r="AF104" s="156"/>
      <c r="AG104" s="156"/>
      <c r="AH104" s="156"/>
      <c r="AI104" s="156"/>
      <c r="AJ104" s="156"/>
      <c r="AK104" s="156"/>
      <c r="AL104" s="156"/>
      <c r="AM104" s="156"/>
      <c r="AN104" s="156"/>
      <c r="AO104" s="156"/>
      <c r="AP104" s="156"/>
      <c r="AQ104" s="156"/>
      <c r="AR104" s="145"/>
    </row>
    <row r="105" spans="2:44" ht="15.95" hidden="1" customHeight="1" x14ac:dyDescent="0.25">
      <c r="B105" s="845"/>
      <c r="C105" s="156"/>
      <c r="D105" s="156"/>
      <c r="E105" s="156"/>
      <c r="F105" s="156"/>
      <c r="G105" s="156"/>
      <c r="H105" s="156"/>
      <c r="I105" s="156"/>
      <c r="J105" s="156"/>
      <c r="K105" s="156"/>
      <c r="L105" s="156"/>
      <c r="M105" s="156"/>
      <c r="N105" s="156"/>
      <c r="O105" s="156"/>
      <c r="P105" s="156"/>
      <c r="Q105" s="156"/>
      <c r="R105" s="156"/>
      <c r="S105" s="156"/>
      <c r="T105" s="156"/>
      <c r="U105" s="156"/>
      <c r="V105" s="156"/>
      <c r="W105" s="156"/>
      <c r="X105" s="156"/>
      <c r="Y105" s="156"/>
      <c r="Z105" s="156"/>
      <c r="AA105" s="156"/>
      <c r="AB105" s="156"/>
      <c r="AC105" s="156"/>
      <c r="AD105" s="156"/>
      <c r="AE105" s="156"/>
      <c r="AF105" s="156"/>
      <c r="AG105" s="156"/>
      <c r="AH105" s="156"/>
      <c r="AI105" s="156"/>
      <c r="AJ105" s="156"/>
      <c r="AK105" s="156"/>
      <c r="AL105" s="156"/>
      <c r="AM105" s="156"/>
      <c r="AN105" s="156"/>
      <c r="AO105" s="156"/>
      <c r="AP105" s="156"/>
      <c r="AQ105" s="156"/>
      <c r="AR105" s="145"/>
    </row>
    <row r="106" spans="2:44" ht="15.95" hidden="1" customHeight="1" x14ac:dyDescent="0.25">
      <c r="B106" s="845">
        <v>46</v>
      </c>
      <c r="C106" s="156"/>
      <c r="D106" s="156"/>
      <c r="E106" s="156"/>
      <c r="F106" s="156"/>
      <c r="G106" s="156"/>
      <c r="H106" s="156"/>
      <c r="I106" s="156"/>
      <c r="J106" s="156"/>
      <c r="K106" s="156"/>
      <c r="L106" s="156"/>
      <c r="M106" s="156"/>
      <c r="N106" s="156"/>
      <c r="O106" s="156"/>
      <c r="P106" s="156"/>
      <c r="Q106" s="156"/>
      <c r="R106" s="156"/>
      <c r="S106" s="156"/>
      <c r="T106" s="156"/>
      <c r="U106" s="156"/>
      <c r="V106" s="156"/>
      <c r="W106" s="156"/>
      <c r="X106" s="156"/>
      <c r="Y106" s="156"/>
      <c r="Z106" s="156"/>
      <c r="AA106" s="156"/>
      <c r="AB106" s="156"/>
      <c r="AC106" s="156"/>
      <c r="AD106" s="156"/>
      <c r="AE106" s="156"/>
      <c r="AF106" s="156"/>
      <c r="AG106" s="156"/>
      <c r="AH106" s="156"/>
      <c r="AI106" s="156"/>
      <c r="AJ106" s="156"/>
      <c r="AK106" s="156"/>
      <c r="AL106" s="156"/>
      <c r="AM106" s="156"/>
      <c r="AN106" s="156"/>
      <c r="AO106" s="156"/>
      <c r="AP106" s="156"/>
      <c r="AQ106" s="156"/>
      <c r="AR106" s="145"/>
    </row>
    <row r="107" spans="2:44" ht="15.95" hidden="1" customHeight="1" x14ac:dyDescent="0.25">
      <c r="B107" s="845"/>
      <c r="C107" s="156"/>
      <c r="D107" s="156"/>
      <c r="E107" s="156"/>
      <c r="F107" s="156"/>
      <c r="G107" s="156"/>
      <c r="H107" s="156"/>
      <c r="I107" s="156"/>
      <c r="J107" s="156"/>
      <c r="K107" s="156"/>
      <c r="L107" s="156"/>
      <c r="M107" s="156"/>
      <c r="N107" s="156"/>
      <c r="O107" s="156"/>
      <c r="P107" s="156"/>
      <c r="Q107" s="156"/>
      <c r="R107" s="156"/>
      <c r="S107" s="156"/>
      <c r="T107" s="156"/>
      <c r="U107" s="156"/>
      <c r="V107" s="156"/>
      <c r="W107" s="156"/>
      <c r="X107" s="156"/>
      <c r="Y107" s="156"/>
      <c r="Z107" s="156"/>
      <c r="AA107" s="156"/>
      <c r="AB107" s="156"/>
      <c r="AC107" s="156"/>
      <c r="AD107" s="156"/>
      <c r="AE107" s="156"/>
      <c r="AF107" s="156"/>
      <c r="AG107" s="156"/>
      <c r="AH107" s="156"/>
      <c r="AI107" s="156"/>
      <c r="AJ107" s="156"/>
      <c r="AK107" s="156"/>
      <c r="AL107" s="156"/>
      <c r="AM107" s="156"/>
      <c r="AN107" s="156"/>
      <c r="AO107" s="156"/>
      <c r="AP107" s="156"/>
      <c r="AQ107" s="156"/>
      <c r="AR107" s="145"/>
    </row>
    <row r="108" spans="2:44" ht="15.95" hidden="1" customHeight="1" x14ac:dyDescent="0.25">
      <c r="B108" s="845">
        <v>47</v>
      </c>
      <c r="C108" s="156"/>
      <c r="D108" s="156"/>
      <c r="E108" s="156"/>
      <c r="F108" s="156"/>
      <c r="G108" s="156"/>
      <c r="H108" s="156"/>
      <c r="I108" s="156"/>
      <c r="J108" s="156"/>
      <c r="K108" s="156"/>
      <c r="L108" s="156"/>
      <c r="M108" s="156"/>
      <c r="N108" s="156"/>
      <c r="O108" s="156"/>
      <c r="P108" s="156"/>
      <c r="Q108" s="156"/>
      <c r="R108" s="156"/>
      <c r="S108" s="156"/>
      <c r="T108" s="156"/>
      <c r="U108" s="156"/>
      <c r="V108" s="156"/>
      <c r="W108" s="156"/>
      <c r="X108" s="156"/>
      <c r="Y108" s="156"/>
      <c r="Z108" s="156"/>
      <c r="AA108" s="156"/>
      <c r="AB108" s="156"/>
      <c r="AC108" s="156"/>
      <c r="AD108" s="156"/>
      <c r="AE108" s="156"/>
      <c r="AF108" s="156"/>
      <c r="AG108" s="156"/>
      <c r="AH108" s="156"/>
      <c r="AI108" s="156"/>
      <c r="AJ108" s="156"/>
      <c r="AK108" s="156"/>
      <c r="AL108" s="156"/>
      <c r="AM108" s="156"/>
      <c r="AN108" s="156"/>
      <c r="AO108" s="156"/>
      <c r="AP108" s="156"/>
      <c r="AQ108" s="156"/>
      <c r="AR108" s="145"/>
    </row>
    <row r="109" spans="2:44" ht="15.95" hidden="1" customHeight="1" x14ac:dyDescent="0.25">
      <c r="B109" s="845"/>
      <c r="C109" s="156"/>
      <c r="D109" s="156"/>
      <c r="E109" s="156"/>
      <c r="F109" s="156"/>
      <c r="G109" s="156"/>
      <c r="H109" s="156"/>
      <c r="I109" s="156"/>
      <c r="J109" s="156"/>
      <c r="K109" s="156"/>
      <c r="L109" s="156"/>
      <c r="M109" s="156"/>
      <c r="N109" s="156"/>
      <c r="O109" s="156"/>
      <c r="P109" s="156"/>
      <c r="Q109" s="156"/>
      <c r="R109" s="156"/>
      <c r="S109" s="156"/>
      <c r="T109" s="156"/>
      <c r="U109" s="156"/>
      <c r="V109" s="156"/>
      <c r="W109" s="156"/>
      <c r="X109" s="156"/>
      <c r="Y109" s="156"/>
      <c r="Z109" s="156"/>
      <c r="AA109" s="156"/>
      <c r="AB109" s="156"/>
      <c r="AC109" s="156"/>
      <c r="AD109" s="156"/>
      <c r="AE109" s="156"/>
      <c r="AF109" s="156"/>
      <c r="AG109" s="156"/>
      <c r="AH109" s="156"/>
      <c r="AI109" s="156"/>
      <c r="AJ109" s="156"/>
      <c r="AK109" s="156"/>
      <c r="AL109" s="156"/>
      <c r="AM109" s="156"/>
      <c r="AN109" s="156"/>
      <c r="AO109" s="156"/>
      <c r="AP109" s="156"/>
      <c r="AQ109" s="156"/>
      <c r="AR109" s="145"/>
    </row>
    <row r="110" spans="2:44" ht="15.95" hidden="1" customHeight="1" x14ac:dyDescent="0.25">
      <c r="B110" s="845">
        <v>48</v>
      </c>
      <c r="C110" s="156"/>
      <c r="D110" s="156"/>
      <c r="E110" s="156"/>
      <c r="F110" s="156"/>
      <c r="G110" s="156"/>
      <c r="H110" s="156"/>
      <c r="I110" s="156"/>
      <c r="J110" s="156"/>
      <c r="K110" s="156"/>
      <c r="L110" s="156"/>
      <c r="M110" s="156"/>
      <c r="N110" s="156"/>
      <c r="O110" s="156"/>
      <c r="P110" s="156"/>
      <c r="Q110" s="156"/>
      <c r="R110" s="156"/>
      <c r="S110" s="156"/>
      <c r="T110" s="156"/>
      <c r="U110" s="156"/>
      <c r="V110" s="156"/>
      <c r="W110" s="156"/>
      <c r="X110" s="156"/>
      <c r="Y110" s="156"/>
      <c r="Z110" s="156"/>
      <c r="AA110" s="156"/>
      <c r="AB110" s="156"/>
      <c r="AC110" s="156"/>
      <c r="AD110" s="156"/>
      <c r="AE110" s="156"/>
      <c r="AF110" s="156"/>
      <c r="AG110" s="156"/>
      <c r="AH110" s="156"/>
      <c r="AI110" s="156"/>
      <c r="AJ110" s="156"/>
      <c r="AK110" s="156"/>
      <c r="AL110" s="156"/>
      <c r="AM110" s="156"/>
      <c r="AN110" s="156"/>
      <c r="AO110" s="156"/>
      <c r="AP110" s="156"/>
      <c r="AQ110" s="156"/>
      <c r="AR110" s="145"/>
    </row>
    <row r="111" spans="2:44" ht="15.95" hidden="1" customHeight="1" x14ac:dyDescent="0.25">
      <c r="B111" s="845"/>
      <c r="C111" s="156"/>
      <c r="D111" s="156"/>
      <c r="E111" s="156"/>
      <c r="F111" s="156"/>
      <c r="G111" s="156"/>
      <c r="H111" s="156"/>
      <c r="I111" s="156"/>
      <c r="J111" s="156"/>
      <c r="K111" s="156"/>
      <c r="L111" s="156"/>
      <c r="M111" s="156"/>
      <c r="N111" s="156"/>
      <c r="O111" s="156"/>
      <c r="P111" s="156"/>
      <c r="Q111" s="156"/>
      <c r="R111" s="156"/>
      <c r="S111" s="156"/>
      <c r="T111" s="156"/>
      <c r="U111" s="156"/>
      <c r="V111" s="156"/>
      <c r="W111" s="156"/>
      <c r="X111" s="156"/>
      <c r="Y111" s="156"/>
      <c r="Z111" s="156"/>
      <c r="AA111" s="156"/>
      <c r="AB111" s="156"/>
      <c r="AC111" s="156"/>
      <c r="AD111" s="156"/>
      <c r="AE111" s="156"/>
      <c r="AF111" s="156"/>
      <c r="AG111" s="156"/>
      <c r="AH111" s="156"/>
      <c r="AI111" s="156"/>
      <c r="AJ111" s="156"/>
      <c r="AK111" s="156"/>
      <c r="AL111" s="156"/>
      <c r="AM111" s="156"/>
      <c r="AN111" s="156"/>
      <c r="AO111" s="156"/>
      <c r="AP111" s="156"/>
      <c r="AQ111" s="156"/>
      <c r="AR111" s="145"/>
    </row>
    <row r="112" spans="2:44" ht="15.95" hidden="1" customHeight="1" x14ac:dyDescent="0.25">
      <c r="B112" s="845">
        <v>49</v>
      </c>
      <c r="C112" s="156"/>
      <c r="D112" s="156"/>
      <c r="E112" s="156"/>
      <c r="F112" s="156"/>
      <c r="G112" s="156"/>
      <c r="H112" s="156"/>
      <c r="I112" s="156"/>
      <c r="J112" s="156"/>
      <c r="K112" s="156"/>
      <c r="L112" s="156"/>
      <c r="M112" s="156"/>
      <c r="N112" s="156"/>
      <c r="O112" s="156"/>
      <c r="P112" s="156"/>
      <c r="Q112" s="156"/>
      <c r="R112" s="156"/>
      <c r="S112" s="156"/>
      <c r="T112" s="156"/>
      <c r="U112" s="156"/>
      <c r="V112" s="156"/>
      <c r="W112" s="156"/>
      <c r="X112" s="156"/>
      <c r="Y112" s="156"/>
      <c r="Z112" s="156"/>
      <c r="AA112" s="156"/>
      <c r="AB112" s="156"/>
      <c r="AC112" s="156"/>
      <c r="AD112" s="156"/>
      <c r="AE112" s="156"/>
      <c r="AF112" s="156"/>
      <c r="AG112" s="156"/>
      <c r="AH112" s="156"/>
      <c r="AI112" s="156"/>
      <c r="AJ112" s="156"/>
      <c r="AK112" s="156"/>
      <c r="AL112" s="156"/>
      <c r="AM112" s="156"/>
      <c r="AN112" s="156"/>
      <c r="AO112" s="156"/>
      <c r="AP112" s="156"/>
      <c r="AQ112" s="156"/>
      <c r="AR112" s="145"/>
    </row>
    <row r="113" spans="2:44" ht="15.95" hidden="1" customHeight="1" x14ac:dyDescent="0.25">
      <c r="B113" s="845"/>
      <c r="C113" s="156"/>
      <c r="D113" s="156"/>
      <c r="E113" s="156"/>
      <c r="F113" s="156"/>
      <c r="G113" s="156"/>
      <c r="H113" s="156"/>
      <c r="I113" s="156"/>
      <c r="J113" s="156"/>
      <c r="K113" s="156"/>
      <c r="L113" s="156"/>
      <c r="M113" s="156"/>
      <c r="N113" s="156"/>
      <c r="O113" s="156"/>
      <c r="P113" s="156"/>
      <c r="Q113" s="156"/>
      <c r="R113" s="156"/>
      <c r="S113" s="156"/>
      <c r="T113" s="156"/>
      <c r="U113" s="156"/>
      <c r="V113" s="156"/>
      <c r="W113" s="156"/>
      <c r="X113" s="156"/>
      <c r="Y113" s="156"/>
      <c r="Z113" s="156"/>
      <c r="AA113" s="156"/>
      <c r="AB113" s="156"/>
      <c r="AC113" s="156"/>
      <c r="AD113" s="156"/>
      <c r="AE113" s="156"/>
      <c r="AF113" s="156"/>
      <c r="AG113" s="156"/>
      <c r="AH113" s="156"/>
      <c r="AI113" s="156"/>
      <c r="AJ113" s="156"/>
      <c r="AK113" s="156"/>
      <c r="AL113" s="156"/>
      <c r="AM113" s="156"/>
      <c r="AN113" s="156"/>
      <c r="AO113" s="156"/>
      <c r="AP113" s="156"/>
      <c r="AQ113" s="156"/>
      <c r="AR113" s="145"/>
    </row>
    <row r="114" spans="2:44" ht="15.95" hidden="1" customHeight="1" x14ac:dyDescent="0.25">
      <c r="B114" s="845">
        <v>50</v>
      </c>
      <c r="C114" s="156"/>
      <c r="D114" s="156"/>
      <c r="E114" s="156"/>
      <c r="F114" s="156"/>
      <c r="G114" s="156"/>
      <c r="H114" s="156"/>
      <c r="I114" s="156"/>
      <c r="J114" s="156"/>
      <c r="K114" s="156"/>
      <c r="L114" s="156"/>
      <c r="M114" s="156"/>
      <c r="N114" s="156"/>
      <c r="O114" s="156"/>
      <c r="P114" s="156"/>
      <c r="Q114" s="156"/>
      <c r="R114" s="156"/>
      <c r="S114" s="156"/>
      <c r="T114" s="156"/>
      <c r="U114" s="156"/>
      <c r="V114" s="156"/>
      <c r="W114" s="156"/>
      <c r="X114" s="156"/>
      <c r="Y114" s="156"/>
      <c r="Z114" s="156"/>
      <c r="AA114" s="156"/>
      <c r="AB114" s="156"/>
      <c r="AC114" s="156"/>
      <c r="AD114" s="156"/>
      <c r="AE114" s="156"/>
      <c r="AF114" s="156"/>
      <c r="AG114" s="156"/>
      <c r="AH114" s="156"/>
      <c r="AI114" s="156"/>
      <c r="AJ114" s="156"/>
      <c r="AK114" s="156"/>
      <c r="AL114" s="156"/>
      <c r="AM114" s="156"/>
      <c r="AN114" s="156"/>
      <c r="AO114" s="156"/>
      <c r="AP114" s="156"/>
      <c r="AQ114" s="156"/>
      <c r="AR114" s="145"/>
    </row>
    <row r="115" spans="2:44" ht="15.95" hidden="1" customHeight="1" x14ac:dyDescent="0.25">
      <c r="B115" s="845"/>
      <c r="C115" s="156"/>
      <c r="D115" s="156"/>
      <c r="E115" s="156"/>
      <c r="F115" s="156"/>
      <c r="G115" s="156"/>
      <c r="H115" s="156"/>
      <c r="I115" s="156"/>
      <c r="J115" s="156"/>
      <c r="K115" s="156"/>
      <c r="L115" s="156"/>
      <c r="M115" s="156"/>
      <c r="N115" s="156"/>
      <c r="O115" s="156"/>
      <c r="P115" s="156"/>
      <c r="Q115" s="156"/>
      <c r="R115" s="156"/>
      <c r="S115" s="156"/>
      <c r="T115" s="156"/>
      <c r="U115" s="156"/>
      <c r="V115" s="156"/>
      <c r="W115" s="156"/>
      <c r="X115" s="156"/>
      <c r="Y115" s="156"/>
      <c r="Z115" s="156"/>
      <c r="AA115" s="156"/>
      <c r="AB115" s="156"/>
      <c r="AC115" s="156"/>
      <c r="AD115" s="156"/>
      <c r="AE115" s="156"/>
      <c r="AF115" s="156"/>
      <c r="AG115" s="156"/>
      <c r="AH115" s="156"/>
      <c r="AI115" s="156"/>
      <c r="AJ115" s="156"/>
      <c r="AK115" s="156"/>
      <c r="AL115" s="156"/>
      <c r="AM115" s="156"/>
      <c r="AN115" s="156"/>
      <c r="AO115" s="156"/>
      <c r="AP115" s="156"/>
      <c r="AQ115" s="156"/>
      <c r="AR115" s="145"/>
    </row>
    <row r="116" spans="2:44" ht="15.95" hidden="1" customHeight="1" x14ac:dyDescent="0.25">
      <c r="B116" s="845">
        <v>51</v>
      </c>
      <c r="C116" s="156"/>
      <c r="D116" s="156"/>
      <c r="E116" s="156"/>
      <c r="F116" s="156"/>
      <c r="G116" s="156"/>
      <c r="H116" s="156"/>
      <c r="I116" s="156"/>
      <c r="J116" s="156"/>
      <c r="K116" s="156"/>
      <c r="L116" s="156"/>
      <c r="M116" s="156"/>
      <c r="N116" s="156"/>
      <c r="O116" s="156"/>
      <c r="P116" s="156"/>
      <c r="Q116" s="156"/>
      <c r="R116" s="156"/>
      <c r="S116" s="156"/>
      <c r="T116" s="156"/>
      <c r="U116" s="156"/>
      <c r="V116" s="156"/>
      <c r="W116" s="156"/>
      <c r="X116" s="156"/>
      <c r="Y116" s="156"/>
      <c r="Z116" s="156"/>
      <c r="AA116" s="156"/>
      <c r="AB116" s="156"/>
      <c r="AC116" s="156"/>
      <c r="AD116" s="156"/>
      <c r="AE116" s="156"/>
      <c r="AF116" s="156"/>
      <c r="AG116" s="156"/>
      <c r="AH116" s="156"/>
      <c r="AI116" s="156"/>
      <c r="AJ116" s="156"/>
      <c r="AK116" s="156"/>
      <c r="AL116" s="156"/>
      <c r="AM116" s="156"/>
      <c r="AN116" s="156"/>
      <c r="AO116" s="156"/>
      <c r="AP116" s="156"/>
      <c r="AQ116" s="156"/>
      <c r="AR116" s="145"/>
    </row>
    <row r="117" spans="2:44" ht="15.95" hidden="1" customHeight="1" x14ac:dyDescent="0.25">
      <c r="B117" s="845"/>
      <c r="C117" s="156"/>
      <c r="D117" s="156"/>
      <c r="E117" s="156"/>
      <c r="F117" s="156"/>
      <c r="G117" s="156"/>
      <c r="H117" s="156"/>
      <c r="I117" s="156"/>
      <c r="J117" s="156"/>
      <c r="K117" s="156"/>
      <c r="L117" s="156"/>
      <c r="M117" s="156"/>
      <c r="N117" s="156"/>
      <c r="O117" s="156"/>
      <c r="P117" s="156"/>
      <c r="Q117" s="156"/>
      <c r="R117" s="156"/>
      <c r="S117" s="156"/>
      <c r="T117" s="156"/>
      <c r="U117" s="156"/>
      <c r="V117" s="156"/>
      <c r="W117" s="156"/>
      <c r="X117" s="156"/>
      <c r="Y117" s="156"/>
      <c r="Z117" s="156"/>
      <c r="AA117" s="156"/>
      <c r="AB117" s="156"/>
      <c r="AC117" s="156"/>
      <c r="AD117" s="156"/>
      <c r="AE117" s="156"/>
      <c r="AF117" s="156"/>
      <c r="AG117" s="156"/>
      <c r="AH117" s="156"/>
      <c r="AI117" s="156"/>
      <c r="AJ117" s="156"/>
      <c r="AK117" s="156"/>
      <c r="AL117" s="156"/>
      <c r="AM117" s="156"/>
      <c r="AN117" s="156"/>
      <c r="AO117" s="156"/>
      <c r="AP117" s="156"/>
      <c r="AQ117" s="156"/>
      <c r="AR117" s="145"/>
    </row>
    <row r="118" spans="2:44" ht="15.95" hidden="1" customHeight="1" x14ac:dyDescent="0.25">
      <c r="B118" s="845">
        <v>52</v>
      </c>
      <c r="C118" s="156"/>
      <c r="D118" s="156"/>
      <c r="E118" s="156"/>
      <c r="F118" s="156"/>
      <c r="G118" s="156"/>
      <c r="H118" s="156"/>
      <c r="I118" s="156"/>
      <c r="J118" s="156"/>
      <c r="K118" s="156"/>
      <c r="L118" s="156"/>
      <c r="M118" s="156"/>
      <c r="N118" s="156"/>
      <c r="O118" s="156"/>
      <c r="P118" s="156"/>
      <c r="Q118" s="156"/>
      <c r="R118" s="156"/>
      <c r="S118" s="156"/>
      <c r="T118" s="156"/>
      <c r="U118" s="156"/>
      <c r="V118" s="156"/>
      <c r="W118" s="156"/>
      <c r="X118" s="156"/>
      <c r="Y118" s="156"/>
      <c r="Z118" s="156"/>
      <c r="AA118" s="156"/>
      <c r="AB118" s="156"/>
      <c r="AC118" s="156"/>
      <c r="AD118" s="156"/>
      <c r="AE118" s="156"/>
      <c r="AF118" s="156"/>
      <c r="AG118" s="156"/>
      <c r="AH118" s="156"/>
      <c r="AI118" s="156"/>
      <c r="AJ118" s="156"/>
      <c r="AK118" s="156"/>
      <c r="AL118" s="156"/>
      <c r="AM118" s="156"/>
      <c r="AN118" s="156"/>
      <c r="AO118" s="156"/>
      <c r="AP118" s="156"/>
      <c r="AQ118" s="156"/>
      <c r="AR118" s="145"/>
    </row>
    <row r="119" spans="2:44" ht="15.95" hidden="1" customHeight="1" x14ac:dyDescent="0.25">
      <c r="B119" s="845"/>
      <c r="C119" s="156"/>
      <c r="D119" s="156"/>
      <c r="E119" s="156"/>
      <c r="F119" s="156"/>
      <c r="G119" s="156"/>
      <c r="H119" s="156"/>
      <c r="I119" s="156"/>
      <c r="J119" s="156"/>
      <c r="K119" s="156"/>
      <c r="L119" s="156"/>
      <c r="M119" s="156"/>
      <c r="N119" s="156"/>
      <c r="O119" s="156"/>
      <c r="P119" s="156"/>
      <c r="Q119" s="156"/>
      <c r="R119" s="156"/>
      <c r="S119" s="156"/>
      <c r="T119" s="156"/>
      <c r="U119" s="156"/>
      <c r="V119" s="156"/>
      <c r="W119" s="156"/>
      <c r="X119" s="156"/>
      <c r="Y119" s="156"/>
      <c r="Z119" s="156"/>
      <c r="AA119" s="156"/>
      <c r="AB119" s="156"/>
      <c r="AC119" s="156"/>
      <c r="AD119" s="156"/>
      <c r="AE119" s="156"/>
      <c r="AF119" s="156"/>
      <c r="AG119" s="156"/>
      <c r="AH119" s="156"/>
      <c r="AI119" s="156"/>
      <c r="AJ119" s="156"/>
      <c r="AK119" s="156"/>
      <c r="AL119" s="156"/>
      <c r="AM119" s="156"/>
      <c r="AN119" s="156"/>
      <c r="AO119" s="156"/>
      <c r="AP119" s="156"/>
      <c r="AQ119" s="156"/>
      <c r="AR119" s="145"/>
    </row>
    <row r="120" spans="2:44" ht="15.95" hidden="1" customHeight="1" x14ac:dyDescent="0.25">
      <c r="B120" s="845">
        <v>53</v>
      </c>
      <c r="C120" s="156"/>
      <c r="D120" s="156"/>
      <c r="E120" s="156"/>
      <c r="F120" s="156"/>
      <c r="G120" s="156"/>
      <c r="H120" s="156"/>
      <c r="I120" s="156"/>
      <c r="J120" s="156"/>
      <c r="K120" s="156"/>
      <c r="L120" s="156"/>
      <c r="M120" s="156"/>
      <c r="N120" s="156"/>
      <c r="O120" s="156"/>
      <c r="P120" s="156"/>
      <c r="Q120" s="156"/>
      <c r="R120" s="156"/>
      <c r="S120" s="156"/>
      <c r="T120" s="156"/>
      <c r="U120" s="156"/>
      <c r="V120" s="156"/>
      <c r="W120" s="156"/>
      <c r="X120" s="156"/>
      <c r="Y120" s="156"/>
      <c r="Z120" s="156"/>
      <c r="AA120" s="156"/>
      <c r="AB120" s="156"/>
      <c r="AC120" s="156"/>
      <c r="AD120" s="156"/>
      <c r="AE120" s="156"/>
      <c r="AF120" s="156"/>
      <c r="AG120" s="156"/>
      <c r="AH120" s="156"/>
      <c r="AI120" s="156"/>
      <c r="AJ120" s="156"/>
      <c r="AK120" s="156"/>
      <c r="AL120" s="156"/>
      <c r="AM120" s="156"/>
      <c r="AN120" s="156"/>
      <c r="AO120" s="156"/>
      <c r="AP120" s="156"/>
      <c r="AQ120" s="156"/>
      <c r="AR120" s="145"/>
    </row>
    <row r="121" spans="2:44" ht="15.95" hidden="1" customHeight="1" x14ac:dyDescent="0.25">
      <c r="B121" s="845"/>
      <c r="C121" s="156"/>
      <c r="D121" s="156"/>
      <c r="E121" s="156"/>
      <c r="F121" s="156"/>
      <c r="G121" s="156"/>
      <c r="H121" s="156"/>
      <c r="I121" s="156"/>
      <c r="J121" s="156"/>
      <c r="K121" s="156"/>
      <c r="L121" s="156"/>
      <c r="M121" s="156"/>
      <c r="N121" s="156"/>
      <c r="O121" s="156"/>
      <c r="P121" s="156"/>
      <c r="Q121" s="156"/>
      <c r="R121" s="156"/>
      <c r="S121" s="156"/>
      <c r="T121" s="156"/>
      <c r="U121" s="156"/>
      <c r="V121" s="156"/>
      <c r="W121" s="156"/>
      <c r="X121" s="156"/>
      <c r="Y121" s="156"/>
      <c r="Z121" s="156"/>
      <c r="AA121" s="156"/>
      <c r="AB121" s="156"/>
      <c r="AC121" s="156"/>
      <c r="AD121" s="156"/>
      <c r="AE121" s="156"/>
      <c r="AF121" s="156"/>
      <c r="AG121" s="156"/>
      <c r="AH121" s="156"/>
      <c r="AI121" s="156"/>
      <c r="AJ121" s="156"/>
      <c r="AK121" s="156"/>
      <c r="AL121" s="156"/>
      <c r="AM121" s="156"/>
      <c r="AN121" s="156"/>
      <c r="AO121" s="156"/>
      <c r="AP121" s="156"/>
      <c r="AQ121" s="156"/>
      <c r="AR121" s="145"/>
    </row>
    <row r="122" spans="2:44" ht="15.95" hidden="1" customHeight="1" x14ac:dyDescent="0.25">
      <c r="B122" s="845">
        <v>54</v>
      </c>
      <c r="C122" s="156"/>
      <c r="D122" s="156"/>
      <c r="E122" s="156"/>
      <c r="F122" s="156"/>
      <c r="G122" s="156"/>
      <c r="H122" s="156"/>
      <c r="I122" s="156"/>
      <c r="J122" s="156"/>
      <c r="K122" s="156"/>
      <c r="L122" s="156"/>
      <c r="M122" s="156"/>
      <c r="N122" s="156"/>
      <c r="O122" s="156"/>
      <c r="P122" s="156"/>
      <c r="Q122" s="156"/>
      <c r="R122" s="156"/>
      <c r="S122" s="156"/>
      <c r="T122" s="156"/>
      <c r="U122" s="156"/>
      <c r="V122" s="156"/>
      <c r="W122" s="156"/>
      <c r="X122" s="156"/>
      <c r="Y122" s="156"/>
      <c r="Z122" s="156"/>
      <c r="AA122" s="156"/>
      <c r="AB122" s="156"/>
      <c r="AC122" s="156"/>
      <c r="AD122" s="156"/>
      <c r="AE122" s="156"/>
      <c r="AF122" s="156"/>
      <c r="AG122" s="156"/>
      <c r="AH122" s="156"/>
      <c r="AI122" s="156"/>
      <c r="AJ122" s="156"/>
      <c r="AK122" s="156"/>
      <c r="AL122" s="156"/>
      <c r="AM122" s="156"/>
      <c r="AN122" s="156"/>
      <c r="AO122" s="156"/>
      <c r="AP122" s="156"/>
      <c r="AQ122" s="156"/>
      <c r="AR122" s="145"/>
    </row>
    <row r="123" spans="2:44" ht="15.95" hidden="1" customHeight="1" x14ac:dyDescent="0.25">
      <c r="B123" s="845"/>
      <c r="C123" s="156"/>
      <c r="D123" s="156"/>
      <c r="E123" s="156"/>
      <c r="F123" s="156"/>
      <c r="G123" s="156"/>
      <c r="H123" s="156"/>
      <c r="I123" s="156"/>
      <c r="J123" s="156"/>
      <c r="K123" s="156"/>
      <c r="L123" s="156"/>
      <c r="M123" s="156"/>
      <c r="N123" s="156"/>
      <c r="O123" s="156"/>
      <c r="P123" s="156"/>
      <c r="Q123" s="156"/>
      <c r="R123" s="156"/>
      <c r="S123" s="156"/>
      <c r="T123" s="156"/>
      <c r="U123" s="156"/>
      <c r="V123" s="156"/>
      <c r="W123" s="156"/>
      <c r="X123" s="156"/>
      <c r="Y123" s="156"/>
      <c r="Z123" s="156"/>
      <c r="AA123" s="156"/>
      <c r="AB123" s="156"/>
      <c r="AC123" s="156"/>
      <c r="AD123" s="156"/>
      <c r="AE123" s="156"/>
      <c r="AF123" s="156"/>
      <c r="AG123" s="156"/>
      <c r="AH123" s="156"/>
      <c r="AI123" s="156"/>
      <c r="AJ123" s="156"/>
      <c r="AK123" s="156"/>
      <c r="AL123" s="156"/>
      <c r="AM123" s="156"/>
      <c r="AN123" s="156"/>
      <c r="AO123" s="156"/>
      <c r="AP123" s="156"/>
      <c r="AQ123" s="156"/>
      <c r="AR123" s="145"/>
    </row>
    <row r="124" spans="2:44" ht="15.95" hidden="1" customHeight="1" x14ac:dyDescent="0.25">
      <c r="B124" s="845">
        <v>55</v>
      </c>
      <c r="C124" s="156"/>
      <c r="D124" s="156"/>
      <c r="E124" s="156"/>
      <c r="F124" s="156"/>
      <c r="G124" s="156"/>
      <c r="H124" s="156"/>
      <c r="I124" s="156"/>
      <c r="J124" s="156"/>
      <c r="K124" s="156"/>
      <c r="L124" s="156"/>
      <c r="M124" s="156"/>
      <c r="N124" s="156"/>
      <c r="O124" s="156"/>
      <c r="P124" s="156"/>
      <c r="Q124" s="156"/>
      <c r="R124" s="156"/>
      <c r="S124" s="156"/>
      <c r="T124" s="156"/>
      <c r="U124" s="156"/>
      <c r="V124" s="156"/>
      <c r="W124" s="156"/>
      <c r="X124" s="156"/>
      <c r="Y124" s="156"/>
      <c r="Z124" s="156"/>
      <c r="AA124" s="156"/>
      <c r="AB124" s="156"/>
      <c r="AC124" s="156"/>
      <c r="AD124" s="156"/>
      <c r="AE124" s="156"/>
      <c r="AF124" s="156"/>
      <c r="AG124" s="156"/>
      <c r="AH124" s="156"/>
      <c r="AI124" s="156"/>
      <c r="AJ124" s="156"/>
      <c r="AK124" s="156"/>
      <c r="AL124" s="156"/>
      <c r="AM124" s="156"/>
      <c r="AN124" s="156"/>
      <c r="AO124" s="156"/>
      <c r="AP124" s="156"/>
      <c r="AQ124" s="156"/>
      <c r="AR124" s="145"/>
    </row>
    <row r="125" spans="2:44" ht="15.95" hidden="1" customHeight="1" x14ac:dyDescent="0.25">
      <c r="B125" s="845"/>
      <c r="C125" s="156"/>
      <c r="D125" s="156"/>
      <c r="E125" s="156"/>
      <c r="F125" s="156"/>
      <c r="G125" s="156"/>
      <c r="H125" s="156"/>
      <c r="I125" s="156"/>
      <c r="J125" s="156"/>
      <c r="K125" s="156"/>
      <c r="L125" s="156"/>
      <c r="M125" s="156"/>
      <c r="N125" s="156"/>
      <c r="O125" s="156"/>
      <c r="P125" s="156"/>
      <c r="Q125" s="156"/>
      <c r="R125" s="156"/>
      <c r="S125" s="156"/>
      <c r="T125" s="156"/>
      <c r="U125" s="156"/>
      <c r="V125" s="156"/>
      <c r="W125" s="156"/>
      <c r="X125" s="156"/>
      <c r="Y125" s="156"/>
      <c r="Z125" s="156"/>
      <c r="AA125" s="156"/>
      <c r="AB125" s="156"/>
      <c r="AC125" s="156"/>
      <c r="AD125" s="156"/>
      <c r="AE125" s="156"/>
      <c r="AF125" s="156"/>
      <c r="AG125" s="156"/>
      <c r="AH125" s="156"/>
      <c r="AI125" s="156"/>
      <c r="AJ125" s="156"/>
      <c r="AK125" s="156"/>
      <c r="AL125" s="156"/>
      <c r="AM125" s="156"/>
      <c r="AN125" s="156"/>
      <c r="AO125" s="156"/>
      <c r="AP125" s="156"/>
      <c r="AQ125" s="156"/>
      <c r="AR125" s="145"/>
    </row>
    <row r="126" spans="2:44" ht="15.95" hidden="1" customHeight="1" x14ac:dyDescent="0.25">
      <c r="B126" s="845">
        <v>56</v>
      </c>
      <c r="C126" s="156"/>
      <c r="D126" s="156"/>
      <c r="E126" s="156"/>
      <c r="F126" s="156"/>
      <c r="G126" s="156"/>
      <c r="H126" s="156"/>
      <c r="I126" s="156"/>
      <c r="J126" s="156"/>
      <c r="K126" s="156"/>
      <c r="L126" s="156"/>
      <c r="M126" s="156"/>
      <c r="N126" s="156"/>
      <c r="O126" s="156"/>
      <c r="P126" s="156"/>
      <c r="Q126" s="156"/>
      <c r="R126" s="156"/>
      <c r="S126" s="156"/>
      <c r="T126" s="156"/>
      <c r="U126" s="156"/>
      <c r="V126" s="156"/>
      <c r="W126" s="156"/>
      <c r="X126" s="156"/>
      <c r="Y126" s="156"/>
      <c r="Z126" s="156"/>
      <c r="AA126" s="156"/>
      <c r="AB126" s="156"/>
      <c r="AC126" s="156"/>
      <c r="AD126" s="156"/>
      <c r="AE126" s="156"/>
      <c r="AF126" s="156"/>
      <c r="AG126" s="156"/>
      <c r="AH126" s="156"/>
      <c r="AI126" s="156"/>
      <c r="AJ126" s="156"/>
      <c r="AK126" s="156"/>
      <c r="AL126" s="156"/>
      <c r="AM126" s="156"/>
      <c r="AN126" s="156"/>
      <c r="AO126" s="156"/>
      <c r="AP126" s="156"/>
      <c r="AQ126" s="156"/>
      <c r="AR126" s="145"/>
    </row>
    <row r="127" spans="2:44" ht="15.95" hidden="1" customHeight="1" x14ac:dyDescent="0.25">
      <c r="B127" s="845"/>
      <c r="C127" s="156"/>
      <c r="D127" s="156"/>
      <c r="E127" s="156"/>
      <c r="F127" s="156"/>
      <c r="G127" s="156"/>
      <c r="H127" s="156"/>
      <c r="I127" s="156"/>
      <c r="J127" s="156"/>
      <c r="K127" s="156"/>
      <c r="L127" s="156"/>
      <c r="M127" s="156"/>
      <c r="N127" s="156"/>
      <c r="O127" s="156"/>
      <c r="P127" s="156"/>
      <c r="Q127" s="156"/>
      <c r="R127" s="156"/>
      <c r="S127" s="156"/>
      <c r="T127" s="156"/>
      <c r="U127" s="156"/>
      <c r="V127" s="156"/>
      <c r="W127" s="156"/>
      <c r="X127" s="156"/>
      <c r="Y127" s="156"/>
      <c r="Z127" s="156"/>
      <c r="AA127" s="156"/>
      <c r="AB127" s="156"/>
      <c r="AC127" s="156"/>
      <c r="AD127" s="156"/>
      <c r="AE127" s="156"/>
      <c r="AF127" s="156"/>
      <c r="AG127" s="156"/>
      <c r="AH127" s="156"/>
      <c r="AI127" s="156"/>
      <c r="AJ127" s="156"/>
      <c r="AK127" s="156"/>
      <c r="AL127" s="156"/>
      <c r="AM127" s="156"/>
      <c r="AN127" s="156"/>
      <c r="AO127" s="156"/>
      <c r="AP127" s="156"/>
      <c r="AQ127" s="156"/>
      <c r="AR127" s="145"/>
    </row>
    <row r="128" spans="2:44" ht="15.95" hidden="1" customHeight="1" x14ac:dyDescent="0.25">
      <c r="B128" s="845">
        <v>57</v>
      </c>
      <c r="C128" s="156"/>
      <c r="D128" s="156"/>
      <c r="E128" s="156"/>
      <c r="F128" s="156"/>
      <c r="G128" s="156"/>
      <c r="H128" s="156"/>
      <c r="I128" s="156"/>
      <c r="J128" s="156"/>
      <c r="K128" s="156"/>
      <c r="L128" s="156"/>
      <c r="M128" s="156"/>
      <c r="N128" s="156"/>
      <c r="O128" s="156"/>
      <c r="P128" s="156"/>
      <c r="Q128" s="156"/>
      <c r="R128" s="156"/>
      <c r="S128" s="156"/>
      <c r="T128" s="156"/>
      <c r="U128" s="156"/>
      <c r="V128" s="156"/>
      <c r="W128" s="156"/>
      <c r="X128" s="156"/>
      <c r="Y128" s="156"/>
      <c r="Z128" s="156"/>
      <c r="AA128" s="156"/>
      <c r="AB128" s="156"/>
      <c r="AC128" s="156"/>
      <c r="AD128" s="156"/>
      <c r="AE128" s="156"/>
      <c r="AF128" s="156"/>
      <c r="AG128" s="156"/>
      <c r="AH128" s="156"/>
      <c r="AI128" s="156"/>
      <c r="AJ128" s="156"/>
      <c r="AK128" s="156"/>
      <c r="AL128" s="156"/>
      <c r="AM128" s="156"/>
      <c r="AN128" s="156"/>
      <c r="AO128" s="156"/>
      <c r="AP128" s="156"/>
      <c r="AQ128" s="156"/>
      <c r="AR128" s="145"/>
    </row>
    <row r="129" spans="2:44" ht="15.95" hidden="1" customHeight="1" x14ac:dyDescent="0.25">
      <c r="B129" s="845"/>
      <c r="C129" s="156"/>
      <c r="D129" s="156"/>
      <c r="E129" s="156"/>
      <c r="F129" s="156"/>
      <c r="G129" s="156"/>
      <c r="H129" s="156"/>
      <c r="I129" s="156"/>
      <c r="J129" s="156"/>
      <c r="K129" s="156"/>
      <c r="L129" s="156"/>
      <c r="M129" s="156"/>
      <c r="N129" s="156"/>
      <c r="O129" s="156"/>
      <c r="P129" s="156"/>
      <c r="Q129" s="156"/>
      <c r="R129" s="156"/>
      <c r="S129" s="156"/>
      <c r="T129" s="156"/>
      <c r="U129" s="156"/>
      <c r="V129" s="156"/>
      <c r="W129" s="156"/>
      <c r="X129" s="156"/>
      <c r="Y129" s="156"/>
      <c r="Z129" s="156"/>
      <c r="AA129" s="156"/>
      <c r="AB129" s="156"/>
      <c r="AC129" s="156"/>
      <c r="AD129" s="156"/>
      <c r="AE129" s="156"/>
      <c r="AF129" s="156"/>
      <c r="AG129" s="156"/>
      <c r="AH129" s="156"/>
      <c r="AI129" s="156"/>
      <c r="AJ129" s="156"/>
      <c r="AK129" s="156"/>
      <c r="AL129" s="156"/>
      <c r="AM129" s="156"/>
      <c r="AN129" s="156"/>
      <c r="AO129" s="156"/>
      <c r="AP129" s="156"/>
      <c r="AQ129" s="156"/>
      <c r="AR129" s="145"/>
    </row>
    <row r="130" spans="2:44" ht="15.95" hidden="1" customHeight="1" x14ac:dyDescent="0.25">
      <c r="B130" s="845">
        <v>58</v>
      </c>
      <c r="C130" s="156"/>
      <c r="D130" s="156"/>
      <c r="E130" s="156"/>
      <c r="F130" s="156"/>
      <c r="G130" s="156"/>
      <c r="H130" s="156"/>
      <c r="I130" s="156"/>
      <c r="J130" s="156"/>
      <c r="K130" s="156"/>
      <c r="L130" s="156"/>
      <c r="M130" s="156"/>
      <c r="N130" s="156"/>
      <c r="O130" s="156"/>
      <c r="P130" s="156"/>
      <c r="Q130" s="156"/>
      <c r="R130" s="156"/>
      <c r="S130" s="156"/>
      <c r="T130" s="156"/>
      <c r="U130" s="156"/>
      <c r="V130" s="156"/>
      <c r="W130" s="156"/>
      <c r="X130" s="156"/>
      <c r="Y130" s="156"/>
      <c r="Z130" s="156"/>
      <c r="AA130" s="156"/>
      <c r="AB130" s="156"/>
      <c r="AC130" s="156"/>
      <c r="AD130" s="156"/>
      <c r="AE130" s="156"/>
      <c r="AF130" s="156"/>
      <c r="AG130" s="156"/>
      <c r="AH130" s="156"/>
      <c r="AI130" s="156"/>
      <c r="AJ130" s="156"/>
      <c r="AK130" s="156"/>
      <c r="AL130" s="156"/>
      <c r="AM130" s="156"/>
      <c r="AN130" s="156"/>
      <c r="AO130" s="156"/>
      <c r="AP130" s="156"/>
      <c r="AQ130" s="156"/>
      <c r="AR130" s="145"/>
    </row>
    <row r="131" spans="2:44" ht="15.95" hidden="1" customHeight="1" x14ac:dyDescent="0.25">
      <c r="B131" s="845"/>
      <c r="C131" s="156"/>
      <c r="D131" s="156"/>
      <c r="E131" s="156"/>
      <c r="F131" s="156"/>
      <c r="G131" s="156"/>
      <c r="H131" s="156"/>
      <c r="I131" s="156"/>
      <c r="J131" s="156"/>
      <c r="K131" s="156"/>
      <c r="L131" s="156"/>
      <c r="M131" s="156"/>
      <c r="N131" s="156"/>
      <c r="O131" s="156"/>
      <c r="P131" s="156"/>
      <c r="Q131" s="156"/>
      <c r="R131" s="156"/>
      <c r="S131" s="156"/>
      <c r="T131" s="156"/>
      <c r="U131" s="156"/>
      <c r="V131" s="156"/>
      <c r="W131" s="156"/>
      <c r="X131" s="156"/>
      <c r="Y131" s="156"/>
      <c r="Z131" s="156"/>
      <c r="AA131" s="156"/>
      <c r="AB131" s="156"/>
      <c r="AC131" s="156"/>
      <c r="AD131" s="156"/>
      <c r="AE131" s="156"/>
      <c r="AF131" s="156"/>
      <c r="AG131" s="156"/>
      <c r="AH131" s="156"/>
      <c r="AI131" s="156"/>
      <c r="AJ131" s="156"/>
      <c r="AK131" s="156"/>
      <c r="AL131" s="156"/>
      <c r="AM131" s="156"/>
      <c r="AN131" s="156"/>
      <c r="AO131" s="156"/>
      <c r="AP131" s="156"/>
      <c r="AQ131" s="156"/>
      <c r="AR131" s="145"/>
    </row>
    <row r="132" spans="2:44" ht="15.95" hidden="1" customHeight="1" x14ac:dyDescent="0.25">
      <c r="B132" s="845">
        <v>59</v>
      </c>
      <c r="C132" s="156"/>
      <c r="D132" s="156"/>
      <c r="E132" s="156"/>
      <c r="F132" s="156"/>
      <c r="G132" s="156"/>
      <c r="H132" s="156"/>
      <c r="I132" s="156"/>
      <c r="J132" s="156"/>
      <c r="K132" s="156"/>
      <c r="L132" s="156"/>
      <c r="M132" s="156"/>
      <c r="N132" s="156"/>
      <c r="O132" s="156"/>
      <c r="P132" s="156"/>
      <c r="Q132" s="156"/>
      <c r="R132" s="156"/>
      <c r="S132" s="156"/>
      <c r="T132" s="156"/>
      <c r="U132" s="156"/>
      <c r="V132" s="156"/>
      <c r="W132" s="156"/>
      <c r="X132" s="156"/>
      <c r="Y132" s="156"/>
      <c r="Z132" s="156"/>
      <c r="AA132" s="156"/>
      <c r="AB132" s="156"/>
      <c r="AC132" s="156"/>
      <c r="AD132" s="156"/>
      <c r="AE132" s="156"/>
      <c r="AF132" s="156"/>
      <c r="AG132" s="156"/>
      <c r="AH132" s="156"/>
      <c r="AI132" s="156"/>
      <c r="AJ132" s="156"/>
      <c r="AK132" s="156"/>
      <c r="AL132" s="156"/>
      <c r="AM132" s="156"/>
      <c r="AN132" s="156"/>
      <c r="AO132" s="156"/>
      <c r="AP132" s="156"/>
      <c r="AQ132" s="156"/>
      <c r="AR132" s="145"/>
    </row>
    <row r="133" spans="2:44" ht="15.95" hidden="1" customHeight="1" x14ac:dyDescent="0.25">
      <c r="B133" s="845"/>
      <c r="C133" s="156"/>
      <c r="D133" s="156"/>
      <c r="E133" s="156"/>
      <c r="F133" s="156"/>
      <c r="G133" s="156"/>
      <c r="H133" s="156"/>
      <c r="I133" s="156"/>
      <c r="J133" s="156"/>
      <c r="K133" s="156"/>
      <c r="L133" s="156"/>
      <c r="M133" s="156"/>
      <c r="N133" s="156"/>
      <c r="O133" s="156"/>
      <c r="P133" s="156"/>
      <c r="Q133" s="156"/>
      <c r="R133" s="156"/>
      <c r="S133" s="156"/>
      <c r="T133" s="156"/>
      <c r="U133" s="156"/>
      <c r="V133" s="156"/>
      <c r="W133" s="156"/>
      <c r="X133" s="156"/>
      <c r="Y133" s="156"/>
      <c r="Z133" s="156"/>
      <c r="AA133" s="156"/>
      <c r="AB133" s="156"/>
      <c r="AC133" s="156"/>
      <c r="AD133" s="156"/>
      <c r="AE133" s="156"/>
      <c r="AF133" s="156"/>
      <c r="AG133" s="156"/>
      <c r="AH133" s="156"/>
      <c r="AI133" s="156"/>
      <c r="AJ133" s="156"/>
      <c r="AK133" s="156"/>
      <c r="AL133" s="156"/>
      <c r="AM133" s="156"/>
      <c r="AN133" s="156"/>
      <c r="AO133" s="156"/>
      <c r="AP133" s="156"/>
      <c r="AQ133" s="156"/>
      <c r="AR133" s="145"/>
    </row>
    <row r="134" spans="2:44" ht="15.95" hidden="1" customHeight="1" x14ac:dyDescent="0.25">
      <c r="B134" s="845">
        <v>60</v>
      </c>
      <c r="C134" s="156"/>
      <c r="D134" s="156"/>
      <c r="E134" s="156"/>
      <c r="F134" s="156"/>
      <c r="G134" s="156"/>
      <c r="H134" s="156"/>
      <c r="I134" s="156"/>
      <c r="J134" s="156"/>
      <c r="K134" s="156"/>
      <c r="L134" s="156"/>
      <c r="M134" s="156"/>
      <c r="N134" s="156"/>
      <c r="O134" s="156"/>
      <c r="P134" s="156"/>
      <c r="Q134" s="156"/>
      <c r="R134" s="156"/>
      <c r="S134" s="156"/>
      <c r="T134" s="156"/>
      <c r="U134" s="156"/>
      <c r="V134" s="156"/>
      <c r="W134" s="156"/>
      <c r="X134" s="156"/>
      <c r="Y134" s="156"/>
      <c r="Z134" s="156"/>
      <c r="AA134" s="156"/>
      <c r="AB134" s="156"/>
      <c r="AC134" s="156"/>
      <c r="AD134" s="156"/>
      <c r="AE134" s="156"/>
      <c r="AF134" s="156"/>
      <c r="AG134" s="156"/>
      <c r="AH134" s="156"/>
      <c r="AI134" s="156"/>
      <c r="AJ134" s="156"/>
      <c r="AK134" s="156"/>
      <c r="AL134" s="156"/>
      <c r="AM134" s="156"/>
      <c r="AN134" s="156"/>
      <c r="AO134" s="156"/>
      <c r="AP134" s="156"/>
      <c r="AQ134" s="156"/>
      <c r="AR134" s="145"/>
    </row>
    <row r="135" spans="2:44" ht="15.95" hidden="1" customHeight="1" x14ac:dyDescent="0.25">
      <c r="B135" s="845"/>
      <c r="C135" s="156"/>
      <c r="D135" s="156"/>
      <c r="E135" s="156"/>
      <c r="F135" s="156"/>
      <c r="G135" s="156"/>
      <c r="H135" s="156"/>
      <c r="I135" s="156"/>
      <c r="J135" s="156"/>
      <c r="K135" s="156"/>
      <c r="L135" s="156"/>
      <c r="M135" s="156"/>
      <c r="N135" s="156"/>
      <c r="O135" s="156"/>
      <c r="P135" s="156"/>
      <c r="Q135" s="156"/>
      <c r="R135" s="156"/>
      <c r="S135" s="156"/>
      <c r="T135" s="156"/>
      <c r="U135" s="156"/>
      <c r="V135" s="156"/>
      <c r="W135" s="156"/>
      <c r="X135" s="156"/>
      <c r="Y135" s="156"/>
      <c r="Z135" s="156"/>
      <c r="AA135" s="156"/>
      <c r="AB135" s="156"/>
      <c r="AC135" s="156"/>
      <c r="AD135" s="156"/>
      <c r="AE135" s="156"/>
      <c r="AF135" s="156"/>
      <c r="AG135" s="156"/>
      <c r="AH135" s="156"/>
      <c r="AI135" s="156"/>
      <c r="AJ135" s="156"/>
      <c r="AK135" s="156"/>
      <c r="AL135" s="156"/>
      <c r="AM135" s="156"/>
      <c r="AN135" s="156"/>
      <c r="AO135" s="156"/>
      <c r="AP135" s="156"/>
      <c r="AQ135" s="156"/>
      <c r="AR135" s="145"/>
    </row>
    <row r="136" spans="2:44" ht="15.95" hidden="1" customHeight="1" x14ac:dyDescent="0.25">
      <c r="B136" s="845">
        <v>61</v>
      </c>
      <c r="C136" s="156"/>
      <c r="D136" s="156"/>
      <c r="E136" s="156"/>
      <c r="F136" s="156"/>
      <c r="G136" s="156"/>
      <c r="H136" s="156"/>
      <c r="I136" s="156"/>
      <c r="J136" s="156"/>
      <c r="K136" s="156"/>
      <c r="L136" s="156"/>
      <c r="M136" s="156"/>
      <c r="N136" s="156"/>
      <c r="O136" s="156"/>
      <c r="P136" s="156"/>
      <c r="Q136" s="156"/>
      <c r="R136" s="156"/>
      <c r="S136" s="156"/>
      <c r="T136" s="156"/>
      <c r="U136" s="156"/>
      <c r="V136" s="156"/>
      <c r="W136" s="156"/>
      <c r="X136" s="156"/>
      <c r="Y136" s="156"/>
      <c r="Z136" s="156"/>
      <c r="AA136" s="156"/>
      <c r="AB136" s="156"/>
      <c r="AC136" s="156"/>
      <c r="AD136" s="156"/>
      <c r="AE136" s="156"/>
      <c r="AF136" s="156"/>
      <c r="AG136" s="156"/>
      <c r="AH136" s="156"/>
      <c r="AI136" s="156"/>
      <c r="AJ136" s="156"/>
      <c r="AK136" s="156"/>
      <c r="AL136" s="156"/>
      <c r="AM136" s="156"/>
      <c r="AN136" s="156"/>
      <c r="AO136" s="156"/>
      <c r="AP136" s="156"/>
      <c r="AQ136" s="156"/>
      <c r="AR136" s="145"/>
    </row>
    <row r="137" spans="2:44" ht="15.95" hidden="1" customHeight="1" x14ac:dyDescent="0.25">
      <c r="B137" s="845"/>
      <c r="C137" s="156"/>
      <c r="D137" s="156"/>
      <c r="E137" s="156"/>
      <c r="F137" s="156"/>
      <c r="G137" s="156"/>
      <c r="H137" s="156"/>
      <c r="I137" s="156"/>
      <c r="J137" s="156"/>
      <c r="K137" s="156"/>
      <c r="L137" s="156"/>
      <c r="M137" s="156"/>
      <c r="N137" s="156"/>
      <c r="O137" s="156"/>
      <c r="P137" s="156"/>
      <c r="Q137" s="156"/>
      <c r="R137" s="156"/>
      <c r="S137" s="156"/>
      <c r="T137" s="156"/>
      <c r="U137" s="156"/>
      <c r="V137" s="156"/>
      <c r="W137" s="156"/>
      <c r="X137" s="156"/>
      <c r="Y137" s="156"/>
      <c r="Z137" s="156"/>
      <c r="AA137" s="156"/>
      <c r="AB137" s="156"/>
      <c r="AC137" s="156"/>
      <c r="AD137" s="156"/>
      <c r="AE137" s="156"/>
      <c r="AF137" s="156"/>
      <c r="AG137" s="156"/>
      <c r="AH137" s="156"/>
      <c r="AI137" s="156"/>
      <c r="AJ137" s="156"/>
      <c r="AK137" s="156"/>
      <c r="AL137" s="156"/>
      <c r="AM137" s="156"/>
      <c r="AN137" s="156"/>
      <c r="AO137" s="156"/>
      <c r="AP137" s="156"/>
      <c r="AQ137" s="156"/>
      <c r="AR137" s="145"/>
    </row>
    <row r="138" spans="2:44" ht="15.95" hidden="1" customHeight="1" x14ac:dyDescent="0.25">
      <c r="B138" s="845">
        <v>62</v>
      </c>
      <c r="C138" s="156"/>
      <c r="D138" s="156"/>
      <c r="E138" s="156"/>
      <c r="F138" s="156"/>
      <c r="G138" s="156"/>
      <c r="H138" s="156"/>
      <c r="I138" s="156"/>
      <c r="J138" s="156"/>
      <c r="K138" s="156"/>
      <c r="L138" s="156"/>
      <c r="M138" s="156"/>
      <c r="N138" s="156"/>
      <c r="O138" s="156"/>
      <c r="P138" s="156"/>
      <c r="Q138" s="156"/>
      <c r="R138" s="156"/>
      <c r="S138" s="156"/>
      <c r="T138" s="156"/>
      <c r="U138" s="156"/>
      <c r="V138" s="156"/>
      <c r="W138" s="156"/>
      <c r="X138" s="156"/>
      <c r="Y138" s="156"/>
      <c r="Z138" s="156"/>
      <c r="AA138" s="156"/>
      <c r="AB138" s="156"/>
      <c r="AC138" s="156"/>
      <c r="AD138" s="156"/>
      <c r="AE138" s="156"/>
      <c r="AF138" s="156"/>
      <c r="AG138" s="156"/>
      <c r="AH138" s="156"/>
      <c r="AI138" s="156"/>
      <c r="AJ138" s="156"/>
      <c r="AK138" s="156"/>
      <c r="AL138" s="156"/>
      <c r="AM138" s="156"/>
      <c r="AN138" s="156"/>
      <c r="AO138" s="156"/>
      <c r="AP138" s="156"/>
      <c r="AQ138" s="156"/>
      <c r="AR138" s="145"/>
    </row>
    <row r="139" spans="2:44" ht="15.95" hidden="1" customHeight="1" x14ac:dyDescent="0.25">
      <c r="B139" s="845"/>
      <c r="C139" s="156"/>
      <c r="D139" s="156"/>
      <c r="E139" s="156"/>
      <c r="F139" s="156"/>
      <c r="G139" s="156"/>
      <c r="H139" s="156"/>
      <c r="I139" s="156"/>
      <c r="J139" s="156"/>
      <c r="K139" s="156"/>
      <c r="L139" s="156"/>
      <c r="M139" s="156"/>
      <c r="N139" s="156"/>
      <c r="O139" s="156"/>
      <c r="P139" s="156"/>
      <c r="Q139" s="156"/>
      <c r="R139" s="156"/>
      <c r="S139" s="156"/>
      <c r="T139" s="156"/>
      <c r="U139" s="156"/>
      <c r="V139" s="156"/>
      <c r="W139" s="156"/>
      <c r="X139" s="156"/>
      <c r="Y139" s="156"/>
      <c r="Z139" s="156"/>
      <c r="AA139" s="156"/>
      <c r="AB139" s="156"/>
      <c r="AC139" s="156"/>
      <c r="AD139" s="156"/>
      <c r="AE139" s="156"/>
      <c r="AF139" s="156"/>
      <c r="AG139" s="156"/>
      <c r="AH139" s="156"/>
      <c r="AI139" s="156"/>
      <c r="AJ139" s="156"/>
      <c r="AK139" s="156"/>
      <c r="AL139" s="156"/>
      <c r="AM139" s="156"/>
      <c r="AN139" s="156"/>
      <c r="AO139" s="156"/>
      <c r="AP139" s="156"/>
      <c r="AQ139" s="156"/>
      <c r="AR139" s="145"/>
    </row>
    <row r="140" spans="2:44" ht="15.95" hidden="1" customHeight="1" x14ac:dyDescent="0.25">
      <c r="B140" s="845">
        <v>63</v>
      </c>
      <c r="C140" s="156"/>
      <c r="D140" s="156"/>
      <c r="E140" s="156"/>
      <c r="F140" s="156"/>
      <c r="G140" s="156"/>
      <c r="H140" s="156"/>
      <c r="I140" s="156"/>
      <c r="J140" s="156"/>
      <c r="K140" s="156"/>
      <c r="L140" s="156"/>
      <c r="M140" s="156"/>
      <c r="N140" s="156"/>
      <c r="O140" s="156"/>
      <c r="P140" s="156"/>
      <c r="Q140" s="156"/>
      <c r="R140" s="156"/>
      <c r="S140" s="156"/>
      <c r="T140" s="156"/>
      <c r="U140" s="156"/>
      <c r="V140" s="156"/>
      <c r="W140" s="156"/>
      <c r="X140" s="156"/>
      <c r="Y140" s="156"/>
      <c r="Z140" s="156"/>
      <c r="AA140" s="156"/>
      <c r="AB140" s="156"/>
      <c r="AC140" s="156"/>
      <c r="AD140" s="156"/>
      <c r="AE140" s="156"/>
      <c r="AF140" s="156"/>
      <c r="AG140" s="156"/>
      <c r="AH140" s="156"/>
      <c r="AI140" s="156"/>
      <c r="AJ140" s="156"/>
      <c r="AK140" s="156"/>
      <c r="AL140" s="156"/>
      <c r="AM140" s="156"/>
      <c r="AN140" s="156"/>
      <c r="AO140" s="156"/>
      <c r="AP140" s="156"/>
      <c r="AQ140" s="156"/>
      <c r="AR140" s="145"/>
    </row>
    <row r="141" spans="2:44" ht="15.95" hidden="1" customHeight="1" x14ac:dyDescent="0.25">
      <c r="B141" s="845"/>
      <c r="C141" s="156"/>
      <c r="D141" s="156"/>
      <c r="E141" s="156"/>
      <c r="F141" s="156"/>
      <c r="G141" s="156"/>
      <c r="H141" s="156"/>
      <c r="I141" s="156"/>
      <c r="J141" s="156"/>
      <c r="K141" s="156"/>
      <c r="L141" s="156"/>
      <c r="M141" s="156"/>
      <c r="N141" s="156"/>
      <c r="O141" s="156"/>
      <c r="P141" s="156"/>
      <c r="Q141" s="156"/>
      <c r="R141" s="156"/>
      <c r="S141" s="156"/>
      <c r="T141" s="156"/>
      <c r="U141" s="156"/>
      <c r="V141" s="156"/>
      <c r="W141" s="156"/>
      <c r="X141" s="156"/>
      <c r="Y141" s="156"/>
      <c r="Z141" s="156"/>
      <c r="AA141" s="156"/>
      <c r="AB141" s="156"/>
      <c r="AC141" s="156"/>
      <c r="AD141" s="156"/>
      <c r="AE141" s="156"/>
      <c r="AF141" s="156"/>
      <c r="AG141" s="156"/>
      <c r="AH141" s="156"/>
      <c r="AI141" s="156"/>
      <c r="AJ141" s="156"/>
      <c r="AK141" s="156"/>
      <c r="AL141" s="156"/>
      <c r="AM141" s="156"/>
      <c r="AN141" s="156"/>
      <c r="AO141" s="156"/>
      <c r="AP141" s="156"/>
      <c r="AQ141" s="156"/>
      <c r="AR141" s="145"/>
    </row>
    <row r="142" spans="2:44" ht="15.95" hidden="1" customHeight="1" x14ac:dyDescent="0.25">
      <c r="B142" s="845">
        <v>64</v>
      </c>
      <c r="C142" s="156"/>
      <c r="D142" s="156"/>
      <c r="E142" s="156"/>
      <c r="F142" s="156"/>
      <c r="G142" s="156"/>
      <c r="H142" s="156"/>
      <c r="I142" s="156"/>
      <c r="J142" s="156"/>
      <c r="K142" s="156"/>
      <c r="L142" s="156"/>
      <c r="M142" s="156"/>
      <c r="N142" s="156"/>
      <c r="O142" s="156"/>
      <c r="P142" s="156"/>
      <c r="Q142" s="156"/>
      <c r="R142" s="156"/>
      <c r="S142" s="156"/>
      <c r="T142" s="156"/>
      <c r="U142" s="156"/>
      <c r="V142" s="156"/>
      <c r="W142" s="156"/>
      <c r="X142" s="156"/>
      <c r="Y142" s="156"/>
      <c r="Z142" s="156"/>
      <c r="AA142" s="156"/>
      <c r="AB142" s="156"/>
      <c r="AC142" s="156"/>
      <c r="AD142" s="156"/>
      <c r="AE142" s="156"/>
      <c r="AF142" s="156"/>
      <c r="AG142" s="156"/>
      <c r="AH142" s="156"/>
      <c r="AI142" s="156"/>
      <c r="AJ142" s="156"/>
      <c r="AK142" s="156"/>
      <c r="AL142" s="156"/>
      <c r="AM142" s="156"/>
      <c r="AN142" s="156"/>
      <c r="AO142" s="156"/>
      <c r="AP142" s="156"/>
      <c r="AQ142" s="156"/>
      <c r="AR142" s="145"/>
    </row>
    <row r="143" spans="2:44" ht="15.95" hidden="1" customHeight="1" x14ac:dyDescent="0.25">
      <c r="B143" s="845"/>
      <c r="C143" s="156"/>
      <c r="D143" s="156"/>
      <c r="E143" s="156"/>
      <c r="F143" s="156"/>
      <c r="G143" s="156"/>
      <c r="H143" s="156"/>
      <c r="I143" s="156"/>
      <c r="J143" s="156"/>
      <c r="K143" s="156"/>
      <c r="L143" s="156"/>
      <c r="M143" s="156"/>
      <c r="N143" s="156"/>
      <c r="O143" s="156"/>
      <c r="P143" s="156"/>
      <c r="Q143" s="156"/>
      <c r="R143" s="156"/>
      <c r="S143" s="156"/>
      <c r="T143" s="156"/>
      <c r="U143" s="156"/>
      <c r="V143" s="156"/>
      <c r="W143" s="156"/>
      <c r="X143" s="156"/>
      <c r="Y143" s="156"/>
      <c r="Z143" s="156"/>
      <c r="AA143" s="156"/>
      <c r="AB143" s="156"/>
      <c r="AC143" s="156"/>
      <c r="AD143" s="156"/>
      <c r="AE143" s="156"/>
      <c r="AF143" s="156"/>
      <c r="AG143" s="156"/>
      <c r="AH143" s="156"/>
      <c r="AI143" s="156"/>
      <c r="AJ143" s="156"/>
      <c r="AK143" s="156"/>
      <c r="AL143" s="156"/>
      <c r="AM143" s="156"/>
      <c r="AN143" s="156"/>
      <c r="AO143" s="156"/>
      <c r="AP143" s="156"/>
      <c r="AQ143" s="156"/>
      <c r="AR143" s="145"/>
    </row>
    <row r="144" spans="2:44" ht="15.95" hidden="1" customHeight="1" x14ac:dyDescent="0.25">
      <c r="B144" s="845">
        <v>65</v>
      </c>
      <c r="C144" s="156"/>
      <c r="D144" s="156"/>
      <c r="E144" s="156"/>
      <c r="F144" s="156"/>
      <c r="G144" s="156"/>
      <c r="H144" s="156"/>
      <c r="I144" s="156"/>
      <c r="J144" s="156"/>
      <c r="K144" s="156"/>
      <c r="L144" s="156"/>
      <c r="M144" s="156"/>
      <c r="N144" s="156"/>
      <c r="O144" s="156"/>
      <c r="P144" s="156"/>
      <c r="Q144" s="156"/>
      <c r="R144" s="156"/>
      <c r="S144" s="156"/>
      <c r="T144" s="156"/>
      <c r="U144" s="156"/>
      <c r="V144" s="156"/>
      <c r="W144" s="156"/>
      <c r="X144" s="156"/>
      <c r="Y144" s="156"/>
      <c r="Z144" s="156"/>
      <c r="AA144" s="156"/>
      <c r="AB144" s="156"/>
      <c r="AC144" s="156"/>
      <c r="AD144" s="156"/>
      <c r="AE144" s="156"/>
      <c r="AF144" s="156"/>
      <c r="AG144" s="156"/>
      <c r="AH144" s="156"/>
      <c r="AI144" s="156"/>
      <c r="AJ144" s="156"/>
      <c r="AK144" s="156"/>
      <c r="AL144" s="156"/>
      <c r="AM144" s="156"/>
      <c r="AN144" s="156"/>
      <c r="AO144" s="156"/>
      <c r="AP144" s="156"/>
      <c r="AQ144" s="156"/>
      <c r="AR144" s="145"/>
    </row>
    <row r="145" spans="2:44" ht="15.95" hidden="1" customHeight="1" x14ac:dyDescent="0.25">
      <c r="B145" s="845"/>
      <c r="C145" s="156"/>
      <c r="D145" s="156"/>
      <c r="E145" s="156"/>
      <c r="F145" s="156"/>
      <c r="G145" s="156"/>
      <c r="H145" s="156"/>
      <c r="I145" s="156"/>
      <c r="J145" s="156"/>
      <c r="K145" s="156"/>
      <c r="L145" s="156"/>
      <c r="M145" s="156"/>
      <c r="N145" s="156"/>
      <c r="O145" s="156"/>
      <c r="P145" s="156"/>
      <c r="Q145" s="156"/>
      <c r="R145" s="156"/>
      <c r="S145" s="156"/>
      <c r="T145" s="156"/>
      <c r="U145" s="156"/>
      <c r="V145" s="156"/>
      <c r="W145" s="156"/>
      <c r="X145" s="156"/>
      <c r="Y145" s="156"/>
      <c r="Z145" s="156"/>
      <c r="AA145" s="156"/>
      <c r="AB145" s="156"/>
      <c r="AC145" s="156"/>
      <c r="AD145" s="156"/>
      <c r="AE145" s="156"/>
      <c r="AF145" s="156"/>
      <c r="AG145" s="156"/>
      <c r="AH145" s="156"/>
      <c r="AI145" s="156"/>
      <c r="AJ145" s="156"/>
      <c r="AK145" s="156"/>
      <c r="AL145" s="156"/>
      <c r="AM145" s="156"/>
      <c r="AN145" s="156"/>
      <c r="AO145" s="156"/>
      <c r="AP145" s="156"/>
      <c r="AQ145" s="156"/>
      <c r="AR145" s="145"/>
    </row>
    <row r="146" spans="2:44" ht="15.95" hidden="1" customHeight="1" x14ac:dyDescent="0.25">
      <c r="B146" s="845">
        <v>66</v>
      </c>
      <c r="C146" s="156"/>
      <c r="D146" s="156"/>
      <c r="E146" s="156"/>
      <c r="F146" s="156"/>
      <c r="G146" s="156"/>
      <c r="H146" s="156"/>
      <c r="I146" s="156"/>
      <c r="J146" s="156"/>
      <c r="K146" s="156"/>
      <c r="L146" s="156"/>
      <c r="M146" s="156"/>
      <c r="N146" s="156"/>
      <c r="O146" s="156"/>
      <c r="P146" s="156"/>
      <c r="Q146" s="156"/>
      <c r="R146" s="156"/>
      <c r="S146" s="156"/>
      <c r="T146" s="156"/>
      <c r="U146" s="156"/>
      <c r="V146" s="156"/>
      <c r="W146" s="156"/>
      <c r="X146" s="156"/>
      <c r="Y146" s="156"/>
      <c r="Z146" s="156"/>
      <c r="AA146" s="156"/>
      <c r="AB146" s="156"/>
      <c r="AC146" s="156"/>
      <c r="AD146" s="156"/>
      <c r="AE146" s="156"/>
      <c r="AF146" s="156"/>
      <c r="AG146" s="156"/>
      <c r="AH146" s="156"/>
      <c r="AI146" s="156"/>
      <c r="AJ146" s="156"/>
      <c r="AK146" s="156"/>
      <c r="AL146" s="156"/>
      <c r="AM146" s="156"/>
      <c r="AN146" s="156"/>
      <c r="AO146" s="156"/>
      <c r="AP146" s="156"/>
      <c r="AQ146" s="156"/>
      <c r="AR146" s="145"/>
    </row>
    <row r="147" spans="2:44" ht="15.95" hidden="1" customHeight="1" x14ac:dyDescent="0.25">
      <c r="B147" s="845"/>
      <c r="C147" s="156"/>
      <c r="D147" s="156"/>
      <c r="E147" s="156"/>
      <c r="F147" s="156"/>
      <c r="G147" s="156"/>
      <c r="H147" s="156"/>
      <c r="I147" s="156"/>
      <c r="J147" s="156"/>
      <c r="K147" s="156"/>
      <c r="L147" s="156"/>
      <c r="M147" s="156"/>
      <c r="N147" s="156"/>
      <c r="O147" s="156"/>
      <c r="P147" s="156"/>
      <c r="Q147" s="156"/>
      <c r="R147" s="156"/>
      <c r="S147" s="156"/>
      <c r="T147" s="156"/>
      <c r="U147" s="156"/>
      <c r="V147" s="156"/>
      <c r="W147" s="156"/>
      <c r="X147" s="156"/>
      <c r="Y147" s="156"/>
      <c r="Z147" s="156"/>
      <c r="AA147" s="156"/>
      <c r="AB147" s="156"/>
      <c r="AC147" s="156"/>
      <c r="AD147" s="156"/>
      <c r="AE147" s="156"/>
      <c r="AF147" s="156"/>
      <c r="AG147" s="156"/>
      <c r="AH147" s="156"/>
      <c r="AI147" s="156"/>
      <c r="AJ147" s="156"/>
      <c r="AK147" s="156"/>
      <c r="AL147" s="156"/>
      <c r="AM147" s="156"/>
      <c r="AN147" s="156"/>
      <c r="AO147" s="156"/>
      <c r="AP147" s="156"/>
      <c r="AQ147" s="156"/>
      <c r="AR147" s="145"/>
    </row>
    <row r="148" spans="2:44" ht="15.95" hidden="1" customHeight="1" x14ac:dyDescent="0.25">
      <c r="B148" s="845">
        <v>67</v>
      </c>
      <c r="C148" s="156"/>
      <c r="D148" s="156"/>
      <c r="E148" s="156"/>
      <c r="F148" s="156"/>
      <c r="G148" s="156"/>
      <c r="H148" s="156"/>
      <c r="I148" s="156"/>
      <c r="J148" s="156"/>
      <c r="K148" s="156"/>
      <c r="L148" s="156"/>
      <c r="M148" s="156"/>
      <c r="N148" s="156"/>
      <c r="O148" s="156"/>
      <c r="P148" s="156"/>
      <c r="Q148" s="156"/>
      <c r="R148" s="156"/>
      <c r="S148" s="156"/>
      <c r="T148" s="156"/>
      <c r="U148" s="156"/>
      <c r="V148" s="156"/>
      <c r="W148" s="156"/>
      <c r="X148" s="156"/>
      <c r="Y148" s="156"/>
      <c r="Z148" s="156"/>
      <c r="AA148" s="156"/>
      <c r="AB148" s="156"/>
      <c r="AC148" s="156"/>
      <c r="AD148" s="156"/>
      <c r="AE148" s="156"/>
      <c r="AF148" s="156"/>
      <c r="AG148" s="156"/>
      <c r="AH148" s="156"/>
      <c r="AI148" s="156"/>
      <c r="AJ148" s="156"/>
      <c r="AK148" s="156"/>
      <c r="AL148" s="156"/>
      <c r="AM148" s="156"/>
      <c r="AN148" s="156"/>
      <c r="AO148" s="156"/>
      <c r="AP148" s="156"/>
      <c r="AQ148" s="156"/>
      <c r="AR148" s="145"/>
    </row>
    <row r="149" spans="2:44" ht="15.95" hidden="1" customHeight="1" x14ac:dyDescent="0.25">
      <c r="B149" s="845"/>
      <c r="C149" s="156"/>
      <c r="D149" s="156"/>
      <c r="E149" s="156"/>
      <c r="F149" s="156"/>
      <c r="G149" s="156"/>
      <c r="H149" s="156"/>
      <c r="I149" s="156"/>
      <c r="J149" s="156"/>
      <c r="K149" s="156"/>
      <c r="L149" s="156"/>
      <c r="M149" s="156"/>
      <c r="N149" s="156"/>
      <c r="O149" s="156"/>
      <c r="P149" s="156"/>
      <c r="Q149" s="156"/>
      <c r="R149" s="156"/>
      <c r="S149" s="156"/>
      <c r="T149" s="156"/>
      <c r="U149" s="156"/>
      <c r="V149" s="156"/>
      <c r="W149" s="156"/>
      <c r="X149" s="156"/>
      <c r="Y149" s="156"/>
      <c r="Z149" s="156"/>
      <c r="AA149" s="156"/>
      <c r="AB149" s="156"/>
      <c r="AC149" s="156"/>
      <c r="AD149" s="156"/>
      <c r="AE149" s="156"/>
      <c r="AF149" s="156"/>
      <c r="AG149" s="156"/>
      <c r="AH149" s="156"/>
      <c r="AI149" s="156"/>
      <c r="AJ149" s="156"/>
      <c r="AK149" s="156"/>
      <c r="AL149" s="156"/>
      <c r="AM149" s="156"/>
      <c r="AN149" s="156"/>
      <c r="AO149" s="156"/>
      <c r="AP149" s="156"/>
      <c r="AQ149" s="156"/>
      <c r="AR149" s="145"/>
    </row>
    <row r="150" spans="2:44" ht="15.95" hidden="1" customHeight="1" x14ac:dyDescent="0.25">
      <c r="B150" s="845">
        <v>68</v>
      </c>
      <c r="C150" s="156"/>
      <c r="D150" s="156"/>
      <c r="E150" s="156"/>
      <c r="F150" s="156"/>
      <c r="G150" s="156"/>
      <c r="H150" s="156"/>
      <c r="I150" s="156"/>
      <c r="J150" s="156"/>
      <c r="K150" s="156"/>
      <c r="L150" s="156"/>
      <c r="M150" s="156"/>
      <c r="N150" s="156"/>
      <c r="O150" s="156"/>
      <c r="P150" s="156"/>
      <c r="Q150" s="156"/>
      <c r="R150" s="156"/>
      <c r="S150" s="156"/>
      <c r="T150" s="156"/>
      <c r="U150" s="156"/>
      <c r="V150" s="156"/>
      <c r="W150" s="156"/>
      <c r="X150" s="156"/>
      <c r="Y150" s="156"/>
      <c r="Z150" s="156"/>
      <c r="AA150" s="156"/>
      <c r="AB150" s="156"/>
      <c r="AC150" s="156"/>
      <c r="AD150" s="156"/>
      <c r="AE150" s="156"/>
      <c r="AF150" s="156"/>
      <c r="AG150" s="156"/>
      <c r="AH150" s="156"/>
      <c r="AI150" s="156"/>
      <c r="AJ150" s="156"/>
      <c r="AK150" s="156"/>
      <c r="AL150" s="156"/>
      <c r="AM150" s="156"/>
      <c r="AN150" s="156"/>
      <c r="AO150" s="156"/>
      <c r="AP150" s="156"/>
      <c r="AQ150" s="156"/>
      <c r="AR150" s="145"/>
    </row>
    <row r="151" spans="2:44" ht="15.95" hidden="1" customHeight="1" x14ac:dyDescent="0.25">
      <c r="B151" s="845"/>
      <c r="C151" s="156"/>
      <c r="D151" s="156"/>
      <c r="E151" s="156"/>
      <c r="F151" s="156"/>
      <c r="G151" s="156"/>
      <c r="H151" s="156"/>
      <c r="I151" s="156"/>
      <c r="J151" s="156"/>
      <c r="K151" s="156"/>
      <c r="L151" s="156"/>
      <c r="M151" s="156"/>
      <c r="N151" s="156"/>
      <c r="O151" s="156"/>
      <c r="P151" s="156"/>
      <c r="Q151" s="156"/>
      <c r="R151" s="156"/>
      <c r="S151" s="156"/>
      <c r="T151" s="156"/>
      <c r="U151" s="156"/>
      <c r="V151" s="156"/>
      <c r="W151" s="156"/>
      <c r="X151" s="156"/>
      <c r="Y151" s="156"/>
      <c r="Z151" s="156"/>
      <c r="AA151" s="156"/>
      <c r="AB151" s="156"/>
      <c r="AC151" s="156"/>
      <c r="AD151" s="156"/>
      <c r="AE151" s="156"/>
      <c r="AF151" s="156"/>
      <c r="AG151" s="156"/>
      <c r="AH151" s="156"/>
      <c r="AI151" s="156"/>
      <c r="AJ151" s="156"/>
      <c r="AK151" s="156"/>
      <c r="AL151" s="156"/>
      <c r="AM151" s="156"/>
      <c r="AN151" s="156"/>
      <c r="AO151" s="156"/>
      <c r="AP151" s="156"/>
      <c r="AQ151" s="156"/>
      <c r="AR151" s="145"/>
    </row>
    <row r="152" spans="2:44" ht="15.95" hidden="1" customHeight="1" x14ac:dyDescent="0.25">
      <c r="B152" s="845">
        <v>69</v>
      </c>
      <c r="C152" s="156"/>
      <c r="D152" s="156"/>
      <c r="E152" s="156"/>
      <c r="F152" s="156"/>
      <c r="G152" s="156"/>
      <c r="H152" s="156"/>
      <c r="I152" s="156"/>
      <c r="J152" s="156"/>
      <c r="K152" s="156"/>
      <c r="L152" s="156"/>
      <c r="M152" s="156"/>
      <c r="N152" s="156"/>
      <c r="O152" s="156"/>
      <c r="P152" s="156"/>
      <c r="Q152" s="156"/>
      <c r="R152" s="156"/>
      <c r="S152" s="156"/>
      <c r="T152" s="156"/>
      <c r="U152" s="156"/>
      <c r="V152" s="156"/>
      <c r="W152" s="156"/>
      <c r="X152" s="156"/>
      <c r="Y152" s="156"/>
      <c r="Z152" s="156"/>
      <c r="AA152" s="156"/>
      <c r="AB152" s="156"/>
      <c r="AC152" s="156"/>
      <c r="AD152" s="156"/>
      <c r="AE152" s="156"/>
      <c r="AF152" s="156"/>
      <c r="AG152" s="156"/>
      <c r="AH152" s="156"/>
      <c r="AI152" s="156"/>
      <c r="AJ152" s="156"/>
      <c r="AK152" s="156"/>
      <c r="AL152" s="156"/>
      <c r="AM152" s="156"/>
      <c r="AN152" s="156"/>
      <c r="AO152" s="156"/>
      <c r="AP152" s="156"/>
      <c r="AQ152" s="156"/>
      <c r="AR152" s="145"/>
    </row>
    <row r="153" spans="2:44" ht="15.95" hidden="1" customHeight="1" x14ac:dyDescent="0.25">
      <c r="B153" s="845"/>
      <c r="C153" s="156"/>
      <c r="D153" s="156"/>
      <c r="E153" s="156"/>
      <c r="F153" s="156"/>
      <c r="G153" s="156"/>
      <c r="H153" s="156"/>
      <c r="I153" s="156"/>
      <c r="J153" s="156"/>
      <c r="K153" s="156"/>
      <c r="L153" s="156"/>
      <c r="M153" s="156"/>
      <c r="N153" s="156"/>
      <c r="O153" s="156"/>
      <c r="P153" s="156"/>
      <c r="Q153" s="156"/>
      <c r="R153" s="156"/>
      <c r="S153" s="156"/>
      <c r="T153" s="156"/>
      <c r="U153" s="156"/>
      <c r="V153" s="156"/>
      <c r="W153" s="156"/>
      <c r="X153" s="156"/>
      <c r="Y153" s="156"/>
      <c r="Z153" s="156"/>
      <c r="AA153" s="156"/>
      <c r="AB153" s="156"/>
      <c r="AC153" s="156"/>
      <c r="AD153" s="156"/>
      <c r="AE153" s="156"/>
      <c r="AF153" s="156"/>
      <c r="AG153" s="156"/>
      <c r="AH153" s="156"/>
      <c r="AI153" s="156"/>
      <c r="AJ153" s="156"/>
      <c r="AK153" s="156"/>
      <c r="AL153" s="156"/>
      <c r="AM153" s="156"/>
      <c r="AN153" s="156"/>
      <c r="AO153" s="156"/>
      <c r="AP153" s="156"/>
      <c r="AQ153" s="156"/>
      <c r="AR153" s="145"/>
    </row>
    <row r="154" spans="2:44" ht="15.95" hidden="1" customHeight="1" x14ac:dyDescent="0.25">
      <c r="B154" s="845">
        <v>70</v>
      </c>
      <c r="C154" s="156"/>
      <c r="D154" s="156"/>
      <c r="E154" s="156"/>
      <c r="F154" s="156"/>
      <c r="G154" s="156"/>
      <c r="H154" s="156"/>
      <c r="I154" s="156"/>
      <c r="J154" s="156"/>
      <c r="K154" s="156"/>
      <c r="L154" s="156"/>
      <c r="M154" s="156"/>
      <c r="N154" s="156"/>
      <c r="O154" s="156"/>
      <c r="P154" s="156"/>
      <c r="Q154" s="156"/>
      <c r="R154" s="156"/>
      <c r="S154" s="156"/>
      <c r="T154" s="156"/>
      <c r="U154" s="156"/>
      <c r="V154" s="156"/>
      <c r="W154" s="156"/>
      <c r="X154" s="156"/>
      <c r="Y154" s="156"/>
      <c r="Z154" s="156"/>
      <c r="AA154" s="156"/>
      <c r="AB154" s="156"/>
      <c r="AC154" s="156"/>
      <c r="AD154" s="156"/>
      <c r="AE154" s="156"/>
      <c r="AF154" s="156"/>
      <c r="AG154" s="156"/>
      <c r="AH154" s="156"/>
      <c r="AI154" s="156"/>
      <c r="AJ154" s="156"/>
      <c r="AK154" s="156"/>
      <c r="AL154" s="156"/>
      <c r="AM154" s="156"/>
      <c r="AN154" s="156"/>
      <c r="AO154" s="156"/>
      <c r="AP154" s="156"/>
      <c r="AQ154" s="156"/>
      <c r="AR154" s="145"/>
    </row>
    <row r="155" spans="2:44" ht="15.95" hidden="1" customHeight="1" x14ac:dyDescent="0.25">
      <c r="B155" s="845"/>
      <c r="C155" s="156"/>
      <c r="D155" s="156"/>
      <c r="E155" s="156"/>
      <c r="F155" s="156"/>
      <c r="G155" s="156"/>
      <c r="H155" s="156"/>
      <c r="I155" s="156"/>
      <c r="J155" s="156"/>
      <c r="K155" s="156"/>
      <c r="L155" s="156"/>
      <c r="M155" s="156"/>
      <c r="N155" s="156"/>
      <c r="O155" s="156"/>
      <c r="P155" s="156"/>
      <c r="Q155" s="156"/>
      <c r="R155" s="156"/>
      <c r="S155" s="156"/>
      <c r="T155" s="156"/>
      <c r="U155" s="156"/>
      <c r="V155" s="156"/>
      <c r="W155" s="156"/>
      <c r="X155" s="156"/>
      <c r="Y155" s="156"/>
      <c r="Z155" s="156"/>
      <c r="AA155" s="156"/>
      <c r="AB155" s="156"/>
      <c r="AC155" s="156"/>
      <c r="AD155" s="156"/>
      <c r="AE155" s="156"/>
      <c r="AF155" s="156"/>
      <c r="AG155" s="156"/>
      <c r="AH155" s="156"/>
      <c r="AI155" s="156"/>
      <c r="AJ155" s="156"/>
      <c r="AK155" s="156"/>
      <c r="AL155" s="156"/>
      <c r="AM155" s="156"/>
      <c r="AN155" s="156"/>
      <c r="AO155" s="156"/>
      <c r="AP155" s="156"/>
      <c r="AQ155" s="156"/>
      <c r="AR155" s="145"/>
    </row>
    <row r="156" spans="2:44" ht="15.95" hidden="1" customHeight="1" x14ac:dyDescent="0.25">
      <c r="B156" s="845">
        <v>71</v>
      </c>
      <c r="C156" s="156"/>
      <c r="D156" s="156"/>
      <c r="E156" s="156"/>
      <c r="F156" s="156"/>
      <c r="G156" s="156"/>
      <c r="H156" s="156"/>
      <c r="I156" s="156"/>
      <c r="J156" s="156"/>
      <c r="K156" s="156"/>
      <c r="L156" s="156"/>
      <c r="M156" s="156"/>
      <c r="N156" s="156"/>
      <c r="O156" s="156"/>
      <c r="P156" s="156"/>
      <c r="Q156" s="156"/>
      <c r="R156" s="156"/>
      <c r="S156" s="156"/>
      <c r="T156" s="156"/>
      <c r="U156" s="156"/>
      <c r="V156" s="156"/>
      <c r="W156" s="156"/>
      <c r="X156" s="156"/>
      <c r="Y156" s="156"/>
      <c r="Z156" s="156"/>
      <c r="AA156" s="156"/>
      <c r="AB156" s="156"/>
      <c r="AC156" s="156"/>
      <c r="AD156" s="156"/>
      <c r="AE156" s="156"/>
      <c r="AF156" s="156"/>
      <c r="AG156" s="156"/>
      <c r="AH156" s="156"/>
      <c r="AI156" s="156"/>
      <c r="AJ156" s="156"/>
      <c r="AK156" s="156"/>
      <c r="AL156" s="156"/>
      <c r="AM156" s="156"/>
      <c r="AN156" s="156"/>
      <c r="AO156" s="156"/>
      <c r="AP156" s="156"/>
      <c r="AQ156" s="156"/>
      <c r="AR156" s="145"/>
    </row>
    <row r="157" spans="2:44" ht="15.95" hidden="1" customHeight="1" x14ac:dyDescent="0.25">
      <c r="B157" s="845"/>
      <c r="C157" s="156"/>
      <c r="D157" s="156"/>
      <c r="E157" s="156"/>
      <c r="F157" s="156"/>
      <c r="G157" s="156"/>
      <c r="H157" s="156"/>
      <c r="I157" s="156"/>
      <c r="J157" s="156"/>
      <c r="K157" s="156"/>
      <c r="L157" s="156"/>
      <c r="M157" s="156"/>
      <c r="N157" s="156"/>
      <c r="O157" s="156"/>
      <c r="P157" s="156"/>
      <c r="Q157" s="156"/>
      <c r="R157" s="156"/>
      <c r="S157" s="156"/>
      <c r="T157" s="156"/>
      <c r="U157" s="156"/>
      <c r="V157" s="156"/>
      <c r="W157" s="156"/>
      <c r="X157" s="156"/>
      <c r="Y157" s="156"/>
      <c r="Z157" s="156"/>
      <c r="AA157" s="156"/>
      <c r="AB157" s="156"/>
      <c r="AC157" s="156"/>
      <c r="AD157" s="156"/>
      <c r="AE157" s="156"/>
      <c r="AF157" s="156"/>
      <c r="AG157" s="156"/>
      <c r="AH157" s="156"/>
      <c r="AI157" s="156"/>
      <c r="AJ157" s="156"/>
      <c r="AK157" s="156"/>
      <c r="AL157" s="156"/>
      <c r="AM157" s="156"/>
      <c r="AN157" s="156"/>
      <c r="AO157" s="156"/>
      <c r="AP157" s="156"/>
      <c r="AQ157" s="156"/>
      <c r="AR157" s="145"/>
    </row>
    <row r="158" spans="2:44" ht="15.95" hidden="1" customHeight="1" x14ac:dyDescent="0.25">
      <c r="B158" s="845">
        <v>72</v>
      </c>
      <c r="C158" s="156"/>
      <c r="D158" s="156"/>
      <c r="E158" s="156"/>
      <c r="F158" s="156"/>
      <c r="G158" s="156"/>
      <c r="H158" s="156"/>
      <c r="I158" s="156"/>
      <c r="J158" s="156"/>
      <c r="K158" s="156"/>
      <c r="L158" s="156"/>
      <c r="M158" s="156"/>
      <c r="N158" s="156"/>
      <c r="O158" s="156"/>
      <c r="P158" s="156"/>
      <c r="Q158" s="156"/>
      <c r="R158" s="156"/>
      <c r="S158" s="156"/>
      <c r="T158" s="156"/>
      <c r="U158" s="156"/>
      <c r="V158" s="156"/>
      <c r="W158" s="156"/>
      <c r="X158" s="156"/>
      <c r="Y158" s="156"/>
      <c r="Z158" s="156"/>
      <c r="AA158" s="156"/>
      <c r="AB158" s="156"/>
      <c r="AC158" s="156"/>
      <c r="AD158" s="156"/>
      <c r="AE158" s="156"/>
      <c r="AF158" s="156"/>
      <c r="AG158" s="156"/>
      <c r="AH158" s="156"/>
      <c r="AI158" s="156"/>
      <c r="AJ158" s="156"/>
      <c r="AK158" s="156"/>
      <c r="AL158" s="156"/>
      <c r="AM158" s="156"/>
      <c r="AN158" s="156"/>
      <c r="AO158" s="156"/>
      <c r="AP158" s="156"/>
      <c r="AQ158" s="156"/>
      <c r="AR158" s="145"/>
    </row>
    <row r="159" spans="2:44" ht="15.95" hidden="1" customHeight="1" x14ac:dyDescent="0.25">
      <c r="B159" s="845"/>
      <c r="C159" s="156"/>
      <c r="D159" s="156"/>
      <c r="E159" s="156"/>
      <c r="F159" s="156"/>
      <c r="G159" s="156"/>
      <c r="H159" s="156"/>
      <c r="I159" s="156"/>
      <c r="J159" s="156"/>
      <c r="K159" s="156"/>
      <c r="L159" s="156"/>
      <c r="M159" s="156"/>
      <c r="N159" s="156"/>
      <c r="O159" s="156"/>
      <c r="P159" s="156"/>
      <c r="Q159" s="156"/>
      <c r="R159" s="156"/>
      <c r="S159" s="156"/>
      <c r="T159" s="156"/>
      <c r="U159" s="156"/>
      <c r="V159" s="156"/>
      <c r="W159" s="156"/>
      <c r="X159" s="156"/>
      <c r="Y159" s="156"/>
      <c r="Z159" s="156"/>
      <c r="AA159" s="156"/>
      <c r="AB159" s="156"/>
      <c r="AC159" s="156"/>
      <c r="AD159" s="156"/>
      <c r="AE159" s="156"/>
      <c r="AF159" s="156"/>
      <c r="AG159" s="156"/>
      <c r="AH159" s="156"/>
      <c r="AI159" s="156"/>
      <c r="AJ159" s="156"/>
      <c r="AK159" s="156"/>
      <c r="AL159" s="156"/>
      <c r="AM159" s="156"/>
      <c r="AN159" s="156"/>
      <c r="AO159" s="156"/>
      <c r="AP159" s="156"/>
      <c r="AQ159" s="156"/>
      <c r="AR159" s="145"/>
    </row>
    <row r="160" spans="2:44" ht="15.95" hidden="1" customHeight="1" x14ac:dyDescent="0.25">
      <c r="B160" s="845">
        <v>73</v>
      </c>
      <c r="C160" s="156"/>
      <c r="D160" s="156"/>
      <c r="E160" s="156"/>
      <c r="F160" s="156"/>
      <c r="G160" s="156"/>
      <c r="H160" s="156"/>
      <c r="I160" s="156"/>
      <c r="J160" s="156"/>
      <c r="K160" s="156"/>
      <c r="L160" s="156"/>
      <c r="M160" s="156"/>
      <c r="N160" s="156"/>
      <c r="O160" s="156"/>
      <c r="P160" s="156"/>
      <c r="Q160" s="156"/>
      <c r="R160" s="156"/>
      <c r="S160" s="156"/>
      <c r="T160" s="156"/>
      <c r="U160" s="156"/>
      <c r="V160" s="156"/>
      <c r="W160" s="156"/>
      <c r="X160" s="156"/>
      <c r="Y160" s="156"/>
      <c r="Z160" s="156"/>
      <c r="AA160" s="156"/>
      <c r="AB160" s="156"/>
      <c r="AC160" s="156"/>
      <c r="AD160" s="156"/>
      <c r="AE160" s="156"/>
      <c r="AF160" s="156"/>
      <c r="AG160" s="156"/>
      <c r="AH160" s="156"/>
      <c r="AI160" s="156"/>
      <c r="AJ160" s="156"/>
      <c r="AK160" s="156"/>
      <c r="AL160" s="156"/>
      <c r="AM160" s="156"/>
      <c r="AN160" s="156"/>
      <c r="AO160" s="156"/>
      <c r="AP160" s="156"/>
      <c r="AQ160" s="156"/>
      <c r="AR160" s="145"/>
    </row>
    <row r="161" spans="2:44" ht="15.95" hidden="1" customHeight="1" x14ac:dyDescent="0.25">
      <c r="B161" s="845"/>
      <c r="C161" s="156"/>
      <c r="D161" s="156"/>
      <c r="E161" s="156"/>
      <c r="F161" s="156"/>
      <c r="G161" s="156"/>
      <c r="H161" s="156"/>
      <c r="I161" s="156"/>
      <c r="J161" s="156"/>
      <c r="K161" s="156"/>
      <c r="L161" s="156"/>
      <c r="M161" s="156"/>
      <c r="N161" s="156"/>
      <c r="O161" s="156"/>
      <c r="P161" s="156"/>
      <c r="Q161" s="156"/>
      <c r="R161" s="156"/>
      <c r="S161" s="156"/>
      <c r="T161" s="156"/>
      <c r="U161" s="156"/>
      <c r="V161" s="156"/>
      <c r="W161" s="156"/>
      <c r="X161" s="156"/>
      <c r="Y161" s="156"/>
      <c r="Z161" s="156"/>
      <c r="AA161" s="156"/>
      <c r="AB161" s="156"/>
      <c r="AC161" s="156"/>
      <c r="AD161" s="156"/>
      <c r="AE161" s="156"/>
      <c r="AF161" s="156"/>
      <c r="AG161" s="156"/>
      <c r="AH161" s="156"/>
      <c r="AI161" s="156"/>
      <c r="AJ161" s="156"/>
      <c r="AK161" s="156"/>
      <c r="AL161" s="156"/>
      <c r="AM161" s="156"/>
      <c r="AN161" s="156"/>
      <c r="AO161" s="156"/>
      <c r="AP161" s="156"/>
      <c r="AQ161" s="156"/>
      <c r="AR161" s="145"/>
    </row>
    <row r="162" spans="2:44" ht="15.95" hidden="1" customHeight="1" x14ac:dyDescent="0.25">
      <c r="B162" s="845">
        <v>74</v>
      </c>
      <c r="C162" s="156"/>
      <c r="D162" s="156"/>
      <c r="E162" s="156"/>
      <c r="F162" s="156"/>
      <c r="G162" s="156"/>
      <c r="H162" s="156"/>
      <c r="I162" s="156"/>
      <c r="J162" s="156"/>
      <c r="K162" s="156"/>
      <c r="L162" s="156"/>
      <c r="M162" s="156"/>
      <c r="N162" s="156"/>
      <c r="O162" s="156"/>
      <c r="P162" s="156"/>
      <c r="Q162" s="156"/>
      <c r="R162" s="156"/>
      <c r="S162" s="156"/>
      <c r="T162" s="156"/>
      <c r="U162" s="156"/>
      <c r="V162" s="156"/>
      <c r="W162" s="156"/>
      <c r="X162" s="156"/>
      <c r="Y162" s="156"/>
      <c r="Z162" s="156"/>
      <c r="AA162" s="156"/>
      <c r="AB162" s="156"/>
      <c r="AC162" s="156"/>
      <c r="AD162" s="156"/>
      <c r="AE162" s="156"/>
      <c r="AF162" s="156"/>
      <c r="AG162" s="156"/>
      <c r="AH162" s="156"/>
      <c r="AI162" s="156"/>
      <c r="AJ162" s="156"/>
      <c r="AK162" s="156"/>
      <c r="AL162" s="156"/>
      <c r="AM162" s="156"/>
      <c r="AN162" s="156"/>
      <c r="AO162" s="156"/>
      <c r="AP162" s="156"/>
      <c r="AQ162" s="156"/>
      <c r="AR162" s="145"/>
    </row>
    <row r="163" spans="2:44" ht="15.95" hidden="1" customHeight="1" x14ac:dyDescent="0.25">
      <c r="B163" s="845"/>
      <c r="C163" s="156"/>
      <c r="D163" s="156"/>
      <c r="E163" s="156"/>
      <c r="F163" s="156"/>
      <c r="G163" s="156"/>
      <c r="H163" s="156"/>
      <c r="I163" s="156"/>
      <c r="J163" s="156"/>
      <c r="K163" s="156"/>
      <c r="L163" s="156"/>
      <c r="M163" s="156"/>
      <c r="N163" s="156"/>
      <c r="O163" s="156"/>
      <c r="P163" s="156"/>
      <c r="Q163" s="156"/>
      <c r="R163" s="156"/>
      <c r="S163" s="156"/>
      <c r="T163" s="156"/>
      <c r="U163" s="156"/>
      <c r="V163" s="156"/>
      <c r="W163" s="156"/>
      <c r="X163" s="156"/>
      <c r="Y163" s="156"/>
      <c r="Z163" s="156"/>
      <c r="AA163" s="156"/>
      <c r="AB163" s="156"/>
      <c r="AC163" s="156"/>
      <c r="AD163" s="156"/>
      <c r="AE163" s="156"/>
      <c r="AF163" s="156"/>
      <c r="AG163" s="156"/>
      <c r="AH163" s="156"/>
      <c r="AI163" s="156"/>
      <c r="AJ163" s="156"/>
      <c r="AK163" s="156"/>
      <c r="AL163" s="156"/>
      <c r="AM163" s="156"/>
      <c r="AN163" s="156"/>
      <c r="AO163" s="156"/>
      <c r="AP163" s="156"/>
      <c r="AQ163" s="156"/>
      <c r="AR163" s="145"/>
    </row>
    <row r="164" spans="2:44" ht="15.95" hidden="1" customHeight="1" x14ac:dyDescent="0.25">
      <c r="B164" s="845">
        <v>75</v>
      </c>
      <c r="C164" s="156"/>
      <c r="D164" s="156"/>
      <c r="E164" s="156"/>
      <c r="F164" s="156"/>
      <c r="G164" s="156"/>
      <c r="H164" s="156"/>
      <c r="I164" s="156"/>
      <c r="J164" s="156"/>
      <c r="K164" s="156"/>
      <c r="L164" s="156"/>
      <c r="M164" s="156"/>
      <c r="N164" s="156"/>
      <c r="O164" s="156"/>
      <c r="P164" s="156"/>
      <c r="Q164" s="156"/>
      <c r="R164" s="156"/>
      <c r="S164" s="156"/>
      <c r="T164" s="156"/>
      <c r="U164" s="156"/>
      <c r="V164" s="156"/>
      <c r="W164" s="156"/>
      <c r="X164" s="156"/>
      <c r="Y164" s="156"/>
      <c r="Z164" s="156"/>
      <c r="AA164" s="156"/>
      <c r="AB164" s="156"/>
      <c r="AC164" s="156"/>
      <c r="AD164" s="156"/>
      <c r="AE164" s="156"/>
      <c r="AF164" s="156"/>
      <c r="AG164" s="156"/>
      <c r="AH164" s="156"/>
      <c r="AI164" s="156"/>
      <c r="AJ164" s="156"/>
      <c r="AK164" s="156"/>
      <c r="AL164" s="156"/>
      <c r="AM164" s="156"/>
      <c r="AN164" s="156"/>
      <c r="AO164" s="156"/>
      <c r="AP164" s="156"/>
      <c r="AQ164" s="156"/>
      <c r="AR164" s="145"/>
    </row>
    <row r="165" spans="2:44" ht="15.95" hidden="1" customHeight="1" x14ac:dyDescent="0.25">
      <c r="B165" s="845"/>
      <c r="C165" s="156"/>
      <c r="D165" s="156"/>
      <c r="E165" s="156"/>
      <c r="F165" s="156"/>
      <c r="G165" s="156"/>
      <c r="H165" s="156"/>
      <c r="I165" s="156"/>
      <c r="J165" s="156"/>
      <c r="K165" s="156"/>
      <c r="L165" s="156"/>
      <c r="M165" s="156"/>
      <c r="N165" s="156"/>
      <c r="O165" s="156"/>
      <c r="P165" s="156"/>
      <c r="Q165" s="156"/>
      <c r="R165" s="156"/>
      <c r="S165" s="156"/>
      <c r="T165" s="156"/>
      <c r="U165" s="156"/>
      <c r="V165" s="156"/>
      <c r="W165" s="156"/>
      <c r="X165" s="156"/>
      <c r="Y165" s="156"/>
      <c r="Z165" s="156"/>
      <c r="AA165" s="156"/>
      <c r="AB165" s="156"/>
      <c r="AC165" s="156"/>
      <c r="AD165" s="156"/>
      <c r="AE165" s="156"/>
      <c r="AF165" s="156"/>
      <c r="AG165" s="156"/>
      <c r="AH165" s="156"/>
      <c r="AI165" s="156"/>
      <c r="AJ165" s="156"/>
      <c r="AK165" s="156"/>
      <c r="AL165" s="156"/>
      <c r="AM165" s="156"/>
      <c r="AN165" s="156"/>
      <c r="AO165" s="156"/>
      <c r="AP165" s="156"/>
      <c r="AQ165" s="156"/>
      <c r="AR165" s="145"/>
    </row>
    <row r="166" spans="2:44" ht="15.95" hidden="1" customHeight="1" x14ac:dyDescent="0.25">
      <c r="B166" s="845">
        <v>76</v>
      </c>
      <c r="C166" s="156"/>
      <c r="D166" s="156"/>
      <c r="E166" s="156"/>
      <c r="F166" s="156"/>
      <c r="G166" s="156"/>
      <c r="H166" s="156"/>
      <c r="I166" s="156"/>
      <c r="J166" s="156"/>
      <c r="K166" s="156"/>
      <c r="L166" s="156"/>
      <c r="M166" s="156"/>
      <c r="N166" s="156"/>
      <c r="O166" s="156"/>
      <c r="P166" s="156"/>
      <c r="Q166" s="156"/>
      <c r="R166" s="156"/>
      <c r="S166" s="156"/>
      <c r="T166" s="156"/>
      <c r="U166" s="156"/>
      <c r="V166" s="156"/>
      <c r="W166" s="156"/>
      <c r="X166" s="156"/>
      <c r="Y166" s="156"/>
      <c r="Z166" s="156"/>
      <c r="AA166" s="156"/>
      <c r="AB166" s="156"/>
      <c r="AC166" s="156"/>
      <c r="AD166" s="156"/>
      <c r="AE166" s="156"/>
      <c r="AF166" s="156"/>
      <c r="AG166" s="156"/>
      <c r="AH166" s="156"/>
      <c r="AI166" s="156"/>
      <c r="AJ166" s="156"/>
      <c r="AK166" s="156"/>
      <c r="AL166" s="156"/>
      <c r="AM166" s="156"/>
      <c r="AN166" s="156"/>
      <c r="AO166" s="156"/>
      <c r="AP166" s="156"/>
      <c r="AQ166" s="156"/>
      <c r="AR166" s="145"/>
    </row>
    <row r="167" spans="2:44" ht="15.95" hidden="1" customHeight="1" x14ac:dyDescent="0.25">
      <c r="B167" s="845"/>
      <c r="C167" s="156"/>
      <c r="D167" s="156"/>
      <c r="E167" s="156"/>
      <c r="F167" s="156"/>
      <c r="G167" s="156"/>
      <c r="H167" s="156"/>
      <c r="I167" s="156"/>
      <c r="J167" s="156"/>
      <c r="K167" s="156"/>
      <c r="L167" s="156"/>
      <c r="M167" s="156"/>
      <c r="N167" s="156"/>
      <c r="O167" s="156"/>
      <c r="P167" s="156"/>
      <c r="Q167" s="156"/>
      <c r="R167" s="156"/>
      <c r="S167" s="156"/>
      <c r="T167" s="156"/>
      <c r="U167" s="156"/>
      <c r="V167" s="156"/>
      <c r="W167" s="156"/>
      <c r="X167" s="156"/>
      <c r="Y167" s="156"/>
      <c r="Z167" s="156"/>
      <c r="AA167" s="156"/>
      <c r="AB167" s="156"/>
      <c r="AC167" s="156"/>
      <c r="AD167" s="156"/>
      <c r="AE167" s="156"/>
      <c r="AF167" s="156"/>
      <c r="AG167" s="156"/>
      <c r="AH167" s="156"/>
      <c r="AI167" s="156"/>
      <c r="AJ167" s="156"/>
      <c r="AK167" s="156"/>
      <c r="AL167" s="156"/>
      <c r="AM167" s="156"/>
      <c r="AN167" s="156"/>
      <c r="AO167" s="156"/>
      <c r="AP167" s="156"/>
      <c r="AQ167" s="156"/>
      <c r="AR167" s="145"/>
    </row>
    <row r="168" spans="2:44" ht="15.95" hidden="1" customHeight="1" x14ac:dyDescent="0.25">
      <c r="B168" s="845">
        <v>77</v>
      </c>
      <c r="C168" s="156"/>
      <c r="D168" s="156"/>
      <c r="E168" s="156"/>
      <c r="F168" s="156"/>
      <c r="G168" s="156"/>
      <c r="H168" s="156"/>
      <c r="I168" s="156"/>
      <c r="J168" s="156"/>
      <c r="K168" s="156"/>
      <c r="L168" s="156"/>
      <c r="M168" s="156"/>
      <c r="N168" s="156"/>
      <c r="O168" s="156"/>
      <c r="P168" s="156"/>
      <c r="Q168" s="156"/>
      <c r="R168" s="156"/>
      <c r="S168" s="156"/>
      <c r="T168" s="156"/>
      <c r="U168" s="156"/>
      <c r="V168" s="156"/>
      <c r="W168" s="156"/>
      <c r="X168" s="156"/>
      <c r="Y168" s="156"/>
      <c r="Z168" s="156"/>
      <c r="AA168" s="156"/>
      <c r="AB168" s="156"/>
      <c r="AC168" s="156"/>
      <c r="AD168" s="156"/>
      <c r="AE168" s="156"/>
      <c r="AF168" s="156"/>
      <c r="AG168" s="156"/>
      <c r="AH168" s="156"/>
      <c r="AI168" s="156"/>
      <c r="AJ168" s="156"/>
      <c r="AK168" s="156"/>
      <c r="AL168" s="156"/>
      <c r="AM168" s="156"/>
      <c r="AN168" s="156"/>
      <c r="AO168" s="156"/>
      <c r="AP168" s="156"/>
      <c r="AQ168" s="156"/>
      <c r="AR168" s="145"/>
    </row>
    <row r="169" spans="2:44" ht="15.95" hidden="1" customHeight="1" x14ac:dyDescent="0.25">
      <c r="B169" s="845"/>
      <c r="C169" s="156"/>
      <c r="D169" s="156"/>
      <c r="E169" s="156"/>
      <c r="F169" s="156"/>
      <c r="G169" s="156"/>
      <c r="H169" s="156"/>
      <c r="I169" s="156"/>
      <c r="J169" s="156"/>
      <c r="K169" s="156"/>
      <c r="L169" s="156"/>
      <c r="M169" s="156"/>
      <c r="N169" s="156"/>
      <c r="O169" s="156"/>
      <c r="P169" s="156"/>
      <c r="Q169" s="156"/>
      <c r="R169" s="156"/>
      <c r="S169" s="156"/>
      <c r="T169" s="156"/>
      <c r="U169" s="156"/>
      <c r="V169" s="156"/>
      <c r="W169" s="156"/>
      <c r="X169" s="156"/>
      <c r="Y169" s="156"/>
      <c r="Z169" s="156"/>
      <c r="AA169" s="156"/>
      <c r="AB169" s="156"/>
      <c r="AC169" s="156"/>
      <c r="AD169" s="156"/>
      <c r="AE169" s="156"/>
      <c r="AF169" s="156"/>
      <c r="AG169" s="156"/>
      <c r="AH169" s="156"/>
      <c r="AI169" s="156"/>
      <c r="AJ169" s="156"/>
      <c r="AK169" s="156"/>
      <c r="AL169" s="156"/>
      <c r="AM169" s="156"/>
      <c r="AN169" s="156"/>
      <c r="AO169" s="156"/>
      <c r="AP169" s="156"/>
      <c r="AQ169" s="156"/>
      <c r="AR169" s="145"/>
    </row>
    <row r="170" spans="2:44" ht="15.95" hidden="1" customHeight="1" x14ac:dyDescent="0.25">
      <c r="B170" s="845">
        <v>78</v>
      </c>
      <c r="C170" s="156"/>
      <c r="D170" s="156"/>
      <c r="E170" s="156"/>
      <c r="F170" s="156"/>
      <c r="G170" s="156"/>
      <c r="H170" s="156"/>
      <c r="I170" s="156"/>
      <c r="J170" s="156"/>
      <c r="K170" s="156"/>
      <c r="L170" s="156"/>
      <c r="M170" s="156"/>
      <c r="N170" s="156"/>
      <c r="O170" s="156"/>
      <c r="P170" s="156"/>
      <c r="Q170" s="156"/>
      <c r="R170" s="156"/>
      <c r="S170" s="156"/>
      <c r="T170" s="156"/>
      <c r="U170" s="156"/>
      <c r="V170" s="156"/>
      <c r="W170" s="156"/>
      <c r="X170" s="156"/>
      <c r="Y170" s="156"/>
      <c r="Z170" s="156"/>
      <c r="AA170" s="156"/>
      <c r="AB170" s="156"/>
      <c r="AC170" s="156"/>
      <c r="AD170" s="156"/>
      <c r="AE170" s="156"/>
      <c r="AF170" s="156"/>
      <c r="AG170" s="156"/>
      <c r="AH170" s="156"/>
      <c r="AI170" s="156"/>
      <c r="AJ170" s="156"/>
      <c r="AK170" s="156"/>
      <c r="AL170" s="156"/>
      <c r="AM170" s="156"/>
      <c r="AN170" s="156"/>
      <c r="AO170" s="156"/>
      <c r="AP170" s="156"/>
      <c r="AQ170" s="156"/>
      <c r="AR170" s="145"/>
    </row>
    <row r="171" spans="2:44" ht="15.95" hidden="1" customHeight="1" x14ac:dyDescent="0.25">
      <c r="B171" s="845"/>
      <c r="C171" s="156"/>
      <c r="D171" s="156"/>
      <c r="E171" s="156"/>
      <c r="F171" s="156"/>
      <c r="G171" s="156"/>
      <c r="H171" s="156"/>
      <c r="I171" s="156"/>
      <c r="J171" s="156"/>
      <c r="K171" s="156"/>
      <c r="L171" s="156"/>
      <c r="M171" s="156"/>
      <c r="N171" s="156"/>
      <c r="O171" s="156"/>
      <c r="P171" s="156"/>
      <c r="Q171" s="156"/>
      <c r="R171" s="156"/>
      <c r="S171" s="156"/>
      <c r="T171" s="156"/>
      <c r="U171" s="156"/>
      <c r="V171" s="156"/>
      <c r="W171" s="156"/>
      <c r="X171" s="156"/>
      <c r="Y171" s="156"/>
      <c r="Z171" s="156"/>
      <c r="AA171" s="156"/>
      <c r="AB171" s="156"/>
      <c r="AC171" s="156"/>
      <c r="AD171" s="156"/>
      <c r="AE171" s="156"/>
      <c r="AF171" s="156"/>
      <c r="AG171" s="156"/>
      <c r="AH171" s="156"/>
      <c r="AI171" s="156"/>
      <c r="AJ171" s="156"/>
      <c r="AK171" s="156"/>
      <c r="AL171" s="156"/>
      <c r="AM171" s="156"/>
      <c r="AN171" s="156"/>
      <c r="AO171" s="156"/>
      <c r="AP171" s="156"/>
      <c r="AQ171" s="156"/>
      <c r="AR171" s="145"/>
    </row>
    <row r="172" spans="2:44" ht="15.95" hidden="1" customHeight="1" x14ac:dyDescent="0.25">
      <c r="B172" s="845">
        <v>79</v>
      </c>
      <c r="C172" s="156"/>
      <c r="D172" s="156"/>
      <c r="E172" s="156"/>
      <c r="F172" s="156"/>
      <c r="G172" s="156"/>
      <c r="H172" s="156"/>
      <c r="I172" s="156"/>
      <c r="J172" s="156"/>
      <c r="K172" s="156"/>
      <c r="L172" s="156"/>
      <c r="M172" s="156"/>
      <c r="N172" s="156"/>
      <c r="O172" s="156"/>
      <c r="P172" s="156"/>
      <c r="Q172" s="156"/>
      <c r="R172" s="156"/>
      <c r="S172" s="156"/>
      <c r="T172" s="156"/>
      <c r="U172" s="156"/>
      <c r="V172" s="156"/>
      <c r="W172" s="156"/>
      <c r="X172" s="156"/>
      <c r="Y172" s="156"/>
      <c r="Z172" s="156"/>
      <c r="AA172" s="156"/>
      <c r="AB172" s="156"/>
      <c r="AC172" s="156"/>
      <c r="AD172" s="156"/>
      <c r="AE172" s="156"/>
      <c r="AF172" s="156"/>
      <c r="AG172" s="156"/>
      <c r="AH172" s="156"/>
      <c r="AI172" s="156"/>
      <c r="AJ172" s="156"/>
      <c r="AK172" s="156"/>
      <c r="AL172" s="156"/>
      <c r="AM172" s="156"/>
      <c r="AN172" s="156"/>
      <c r="AO172" s="156"/>
      <c r="AP172" s="156"/>
      <c r="AQ172" s="156"/>
      <c r="AR172" s="145"/>
    </row>
    <row r="173" spans="2:44" ht="15.95" hidden="1" customHeight="1" x14ac:dyDescent="0.25">
      <c r="B173" s="845"/>
      <c r="C173" s="156"/>
      <c r="D173" s="156"/>
      <c r="E173" s="156"/>
      <c r="F173" s="156"/>
      <c r="G173" s="156"/>
      <c r="H173" s="156"/>
      <c r="I173" s="156"/>
      <c r="J173" s="156"/>
      <c r="K173" s="156"/>
      <c r="L173" s="156"/>
      <c r="M173" s="156"/>
      <c r="N173" s="156"/>
      <c r="O173" s="156"/>
      <c r="P173" s="156"/>
      <c r="Q173" s="156"/>
      <c r="R173" s="156"/>
      <c r="S173" s="156"/>
      <c r="T173" s="156"/>
      <c r="U173" s="156"/>
      <c r="V173" s="156"/>
      <c r="W173" s="156"/>
      <c r="X173" s="156"/>
      <c r="Y173" s="156"/>
      <c r="Z173" s="156"/>
      <c r="AA173" s="156"/>
      <c r="AB173" s="156"/>
      <c r="AC173" s="156"/>
      <c r="AD173" s="156"/>
      <c r="AE173" s="156"/>
      <c r="AF173" s="156"/>
      <c r="AG173" s="156"/>
      <c r="AH173" s="156"/>
      <c r="AI173" s="156"/>
      <c r="AJ173" s="156"/>
      <c r="AK173" s="156"/>
      <c r="AL173" s="156"/>
      <c r="AM173" s="156"/>
      <c r="AN173" s="156"/>
      <c r="AO173" s="156"/>
      <c r="AP173" s="156"/>
      <c r="AQ173" s="156"/>
      <c r="AR173" s="145"/>
    </row>
    <row r="174" spans="2:44" ht="15.95" hidden="1" customHeight="1" x14ac:dyDescent="0.25">
      <c r="B174" s="845">
        <v>80</v>
      </c>
      <c r="C174" s="156"/>
      <c r="D174" s="156"/>
      <c r="E174" s="156"/>
      <c r="F174" s="156"/>
      <c r="G174" s="156"/>
      <c r="H174" s="156"/>
      <c r="I174" s="156"/>
      <c r="J174" s="156"/>
      <c r="K174" s="156"/>
      <c r="L174" s="156"/>
      <c r="M174" s="156"/>
      <c r="N174" s="156"/>
      <c r="O174" s="156"/>
      <c r="P174" s="156"/>
      <c r="Q174" s="156"/>
      <c r="R174" s="156"/>
      <c r="S174" s="156"/>
      <c r="T174" s="156"/>
      <c r="U174" s="156"/>
      <c r="V174" s="156"/>
      <c r="W174" s="156"/>
      <c r="X174" s="156"/>
      <c r="Y174" s="156"/>
      <c r="Z174" s="156"/>
      <c r="AA174" s="156"/>
      <c r="AB174" s="156"/>
      <c r="AC174" s="156"/>
      <c r="AD174" s="156"/>
      <c r="AE174" s="156"/>
      <c r="AF174" s="156"/>
      <c r="AG174" s="156"/>
      <c r="AH174" s="156"/>
      <c r="AI174" s="156"/>
      <c r="AJ174" s="156"/>
      <c r="AK174" s="156"/>
      <c r="AL174" s="156"/>
      <c r="AM174" s="156"/>
      <c r="AN174" s="156"/>
      <c r="AO174" s="156"/>
      <c r="AP174" s="156"/>
      <c r="AQ174" s="156"/>
      <c r="AR174" s="145"/>
    </row>
    <row r="175" spans="2:44" ht="15.95" hidden="1" customHeight="1" x14ac:dyDescent="0.25">
      <c r="B175" s="845"/>
      <c r="C175" s="156"/>
      <c r="D175" s="156"/>
      <c r="E175" s="156"/>
      <c r="F175" s="156"/>
      <c r="G175" s="156"/>
      <c r="H175" s="156"/>
      <c r="I175" s="156"/>
      <c r="J175" s="156"/>
      <c r="K175" s="156"/>
      <c r="L175" s="156"/>
      <c r="M175" s="156"/>
      <c r="N175" s="156"/>
      <c r="O175" s="156"/>
      <c r="P175" s="156"/>
      <c r="Q175" s="156"/>
      <c r="R175" s="156"/>
      <c r="S175" s="156"/>
      <c r="T175" s="156"/>
      <c r="U175" s="156"/>
      <c r="V175" s="156"/>
      <c r="W175" s="156"/>
      <c r="X175" s="156"/>
      <c r="Y175" s="156"/>
      <c r="Z175" s="156"/>
      <c r="AA175" s="156"/>
      <c r="AB175" s="156"/>
      <c r="AC175" s="156"/>
      <c r="AD175" s="156"/>
      <c r="AE175" s="156"/>
      <c r="AF175" s="156"/>
      <c r="AG175" s="156"/>
      <c r="AH175" s="156"/>
      <c r="AI175" s="156"/>
      <c r="AJ175" s="156"/>
      <c r="AK175" s="156"/>
      <c r="AL175" s="156"/>
      <c r="AM175" s="156"/>
      <c r="AN175" s="156"/>
      <c r="AO175" s="156"/>
      <c r="AP175" s="156"/>
      <c r="AQ175" s="156"/>
      <c r="AR175" s="145"/>
    </row>
    <row r="176" spans="2:44" ht="15.95" hidden="1" customHeight="1" x14ac:dyDescent="0.25">
      <c r="B176" s="845">
        <v>81</v>
      </c>
      <c r="C176" s="156"/>
      <c r="D176" s="156"/>
      <c r="E176" s="156"/>
      <c r="F176" s="156"/>
      <c r="G176" s="156"/>
      <c r="H176" s="156"/>
      <c r="I176" s="156"/>
      <c r="J176" s="156"/>
      <c r="K176" s="156"/>
      <c r="L176" s="156"/>
      <c r="M176" s="156"/>
      <c r="N176" s="156"/>
      <c r="O176" s="156"/>
      <c r="P176" s="156"/>
      <c r="Q176" s="156"/>
      <c r="R176" s="156"/>
      <c r="S176" s="156"/>
      <c r="T176" s="156"/>
      <c r="U176" s="156"/>
      <c r="V176" s="156"/>
      <c r="W176" s="156"/>
      <c r="X176" s="156"/>
      <c r="Y176" s="156"/>
      <c r="Z176" s="156"/>
      <c r="AA176" s="156"/>
      <c r="AB176" s="156"/>
      <c r="AC176" s="156"/>
      <c r="AD176" s="156"/>
      <c r="AE176" s="156"/>
      <c r="AF176" s="156"/>
      <c r="AG176" s="156"/>
      <c r="AH176" s="156"/>
      <c r="AI176" s="156"/>
      <c r="AJ176" s="156"/>
      <c r="AK176" s="156"/>
      <c r="AL176" s="156"/>
      <c r="AM176" s="156"/>
      <c r="AN176" s="156"/>
      <c r="AO176" s="156"/>
      <c r="AP176" s="156"/>
      <c r="AQ176" s="156"/>
      <c r="AR176" s="145"/>
    </row>
    <row r="177" spans="2:44" ht="15.95" hidden="1" customHeight="1" x14ac:dyDescent="0.25">
      <c r="B177" s="845"/>
      <c r="C177" s="156"/>
      <c r="D177" s="156"/>
      <c r="E177" s="156"/>
      <c r="F177" s="156"/>
      <c r="G177" s="156"/>
      <c r="H177" s="156"/>
      <c r="I177" s="156"/>
      <c r="J177" s="156"/>
      <c r="K177" s="156"/>
      <c r="L177" s="156"/>
      <c r="M177" s="156"/>
      <c r="N177" s="156"/>
      <c r="O177" s="156"/>
      <c r="P177" s="156"/>
      <c r="Q177" s="156"/>
      <c r="R177" s="156"/>
      <c r="S177" s="156"/>
      <c r="T177" s="156"/>
      <c r="U177" s="156"/>
      <c r="V177" s="156"/>
      <c r="W177" s="156"/>
      <c r="X177" s="156"/>
      <c r="Y177" s="156"/>
      <c r="Z177" s="156"/>
      <c r="AA177" s="156"/>
      <c r="AB177" s="156"/>
      <c r="AC177" s="156"/>
      <c r="AD177" s="156"/>
      <c r="AE177" s="156"/>
      <c r="AF177" s="156"/>
      <c r="AG177" s="156"/>
      <c r="AH177" s="156"/>
      <c r="AI177" s="156"/>
      <c r="AJ177" s="156"/>
      <c r="AK177" s="156"/>
      <c r="AL177" s="156"/>
      <c r="AM177" s="156"/>
      <c r="AN177" s="156"/>
      <c r="AO177" s="156"/>
      <c r="AP177" s="156"/>
      <c r="AQ177" s="156"/>
      <c r="AR177" s="145"/>
    </row>
    <row r="178" spans="2:44" ht="15.95" hidden="1" customHeight="1" x14ac:dyDescent="0.25">
      <c r="B178" s="845">
        <v>82</v>
      </c>
      <c r="C178" s="156"/>
      <c r="D178" s="156"/>
      <c r="E178" s="156"/>
      <c r="F178" s="156"/>
      <c r="G178" s="156"/>
      <c r="H178" s="156"/>
      <c r="I178" s="156"/>
      <c r="J178" s="156"/>
      <c r="K178" s="156"/>
      <c r="L178" s="156"/>
      <c r="M178" s="156"/>
      <c r="N178" s="156"/>
      <c r="O178" s="156"/>
      <c r="P178" s="156"/>
      <c r="Q178" s="156"/>
      <c r="R178" s="156"/>
      <c r="S178" s="156"/>
      <c r="T178" s="156"/>
      <c r="U178" s="156"/>
      <c r="V178" s="156"/>
      <c r="W178" s="156"/>
      <c r="X178" s="156"/>
      <c r="Y178" s="156"/>
      <c r="Z178" s="156"/>
      <c r="AA178" s="156"/>
      <c r="AB178" s="156"/>
      <c r="AC178" s="156"/>
      <c r="AD178" s="156"/>
      <c r="AE178" s="156"/>
      <c r="AF178" s="156"/>
      <c r="AG178" s="156"/>
      <c r="AH178" s="156"/>
      <c r="AI178" s="156"/>
      <c r="AJ178" s="156"/>
      <c r="AK178" s="156"/>
      <c r="AL178" s="156"/>
      <c r="AM178" s="156"/>
      <c r="AN178" s="156"/>
      <c r="AO178" s="156"/>
      <c r="AP178" s="156"/>
      <c r="AQ178" s="156"/>
      <c r="AR178" s="145"/>
    </row>
    <row r="179" spans="2:44" ht="15.95" hidden="1" customHeight="1" x14ac:dyDescent="0.25">
      <c r="B179" s="845"/>
      <c r="C179" s="156"/>
      <c r="D179" s="156"/>
      <c r="E179" s="156"/>
      <c r="F179" s="156"/>
      <c r="G179" s="156"/>
      <c r="H179" s="156"/>
      <c r="I179" s="156"/>
      <c r="J179" s="156"/>
      <c r="K179" s="156"/>
      <c r="L179" s="156"/>
      <c r="M179" s="156"/>
      <c r="N179" s="156"/>
      <c r="O179" s="156"/>
      <c r="P179" s="156"/>
      <c r="Q179" s="156"/>
      <c r="R179" s="156"/>
      <c r="S179" s="156"/>
      <c r="T179" s="156"/>
      <c r="U179" s="156"/>
      <c r="V179" s="156"/>
      <c r="W179" s="156"/>
      <c r="X179" s="156"/>
      <c r="Y179" s="156"/>
      <c r="Z179" s="156"/>
      <c r="AA179" s="156"/>
      <c r="AB179" s="156"/>
      <c r="AC179" s="156"/>
      <c r="AD179" s="156"/>
      <c r="AE179" s="156"/>
      <c r="AF179" s="156"/>
      <c r="AG179" s="156"/>
      <c r="AH179" s="156"/>
      <c r="AI179" s="156"/>
      <c r="AJ179" s="156"/>
      <c r="AK179" s="156"/>
      <c r="AL179" s="156"/>
      <c r="AM179" s="156"/>
      <c r="AN179" s="156"/>
      <c r="AO179" s="156"/>
      <c r="AP179" s="156"/>
      <c r="AQ179" s="156"/>
      <c r="AR179" s="145"/>
    </row>
    <row r="180" spans="2:44" ht="15.95" hidden="1" customHeight="1" x14ac:dyDescent="0.25">
      <c r="B180" s="845">
        <v>83</v>
      </c>
      <c r="C180" s="156"/>
      <c r="D180" s="156"/>
      <c r="E180" s="156"/>
      <c r="F180" s="156"/>
      <c r="G180" s="156"/>
      <c r="H180" s="156"/>
      <c r="I180" s="156"/>
      <c r="J180" s="156"/>
      <c r="K180" s="156"/>
      <c r="L180" s="156"/>
      <c r="M180" s="156"/>
      <c r="N180" s="156"/>
      <c r="O180" s="156"/>
      <c r="P180" s="156"/>
      <c r="Q180" s="156"/>
      <c r="R180" s="156"/>
      <c r="S180" s="156"/>
      <c r="T180" s="156"/>
      <c r="U180" s="156"/>
      <c r="V180" s="156"/>
      <c r="W180" s="156"/>
      <c r="X180" s="156"/>
      <c r="Y180" s="156"/>
      <c r="Z180" s="156"/>
      <c r="AA180" s="156"/>
      <c r="AB180" s="156"/>
      <c r="AC180" s="156"/>
      <c r="AD180" s="156"/>
      <c r="AE180" s="156"/>
      <c r="AF180" s="156"/>
      <c r="AG180" s="156"/>
      <c r="AH180" s="156"/>
      <c r="AI180" s="156"/>
      <c r="AJ180" s="156"/>
      <c r="AK180" s="156"/>
      <c r="AL180" s="156"/>
      <c r="AM180" s="156"/>
      <c r="AN180" s="156"/>
      <c r="AO180" s="156"/>
      <c r="AP180" s="156"/>
      <c r="AQ180" s="156"/>
      <c r="AR180" s="145"/>
    </row>
    <row r="181" spans="2:44" ht="15.95" hidden="1" customHeight="1" x14ac:dyDescent="0.25">
      <c r="B181" s="845"/>
      <c r="C181" s="156"/>
      <c r="D181" s="156"/>
      <c r="E181" s="156"/>
      <c r="F181" s="156"/>
      <c r="G181" s="156"/>
      <c r="H181" s="156"/>
      <c r="I181" s="156"/>
      <c r="J181" s="156"/>
      <c r="K181" s="156"/>
      <c r="L181" s="156"/>
      <c r="M181" s="156"/>
      <c r="N181" s="156"/>
      <c r="O181" s="156"/>
      <c r="P181" s="156"/>
      <c r="Q181" s="156"/>
      <c r="R181" s="156"/>
      <c r="S181" s="156"/>
      <c r="T181" s="156"/>
      <c r="U181" s="156"/>
      <c r="V181" s="156"/>
      <c r="W181" s="156"/>
      <c r="X181" s="156"/>
      <c r="Y181" s="156"/>
      <c r="Z181" s="156"/>
      <c r="AA181" s="156"/>
      <c r="AB181" s="156"/>
      <c r="AC181" s="156"/>
      <c r="AD181" s="156"/>
      <c r="AE181" s="156"/>
      <c r="AF181" s="156"/>
      <c r="AG181" s="156"/>
      <c r="AH181" s="156"/>
      <c r="AI181" s="156"/>
      <c r="AJ181" s="156"/>
      <c r="AK181" s="156"/>
      <c r="AL181" s="156"/>
      <c r="AM181" s="156"/>
      <c r="AN181" s="156"/>
      <c r="AO181" s="156"/>
      <c r="AP181" s="156"/>
      <c r="AQ181" s="156"/>
      <c r="AR181" s="145"/>
    </row>
    <row r="182" spans="2:44" ht="15.95" hidden="1" customHeight="1" x14ac:dyDescent="0.25">
      <c r="B182" s="845">
        <v>84</v>
      </c>
      <c r="C182" s="156"/>
      <c r="D182" s="156"/>
      <c r="E182" s="156"/>
      <c r="F182" s="156"/>
      <c r="G182" s="156"/>
      <c r="H182" s="156"/>
      <c r="I182" s="156"/>
      <c r="J182" s="156"/>
      <c r="K182" s="156"/>
      <c r="L182" s="156"/>
      <c r="M182" s="156"/>
      <c r="N182" s="156"/>
      <c r="O182" s="156"/>
      <c r="P182" s="156"/>
      <c r="Q182" s="156"/>
      <c r="R182" s="156"/>
      <c r="S182" s="156"/>
      <c r="T182" s="156"/>
      <c r="U182" s="156"/>
      <c r="V182" s="156"/>
      <c r="W182" s="156"/>
      <c r="X182" s="156"/>
      <c r="Y182" s="156"/>
      <c r="Z182" s="156"/>
      <c r="AA182" s="156"/>
      <c r="AB182" s="156"/>
      <c r="AC182" s="156"/>
      <c r="AD182" s="156"/>
      <c r="AE182" s="156"/>
      <c r="AF182" s="156"/>
      <c r="AG182" s="156"/>
      <c r="AH182" s="156"/>
      <c r="AI182" s="156"/>
      <c r="AJ182" s="156"/>
      <c r="AK182" s="156"/>
      <c r="AL182" s="156"/>
      <c r="AM182" s="156"/>
      <c r="AN182" s="156"/>
      <c r="AO182" s="156"/>
      <c r="AP182" s="156"/>
      <c r="AQ182" s="156"/>
      <c r="AR182" s="145"/>
    </row>
    <row r="183" spans="2:44" ht="15.95" hidden="1" customHeight="1" x14ac:dyDescent="0.25">
      <c r="B183" s="845"/>
      <c r="C183" s="156"/>
      <c r="D183" s="156"/>
      <c r="E183" s="156"/>
      <c r="F183" s="156"/>
      <c r="G183" s="156"/>
      <c r="H183" s="156"/>
      <c r="I183" s="156"/>
      <c r="J183" s="156"/>
      <c r="K183" s="156"/>
      <c r="L183" s="156"/>
      <c r="M183" s="156"/>
      <c r="N183" s="156"/>
      <c r="O183" s="156"/>
      <c r="P183" s="156"/>
      <c r="Q183" s="156"/>
      <c r="R183" s="156"/>
      <c r="S183" s="156"/>
      <c r="T183" s="156"/>
      <c r="U183" s="156"/>
      <c r="V183" s="156"/>
      <c r="W183" s="156"/>
      <c r="X183" s="156"/>
      <c r="Y183" s="156"/>
      <c r="Z183" s="156"/>
      <c r="AA183" s="156"/>
      <c r="AB183" s="156"/>
      <c r="AC183" s="156"/>
      <c r="AD183" s="156"/>
      <c r="AE183" s="156"/>
      <c r="AF183" s="156"/>
      <c r="AG183" s="156"/>
      <c r="AH183" s="156"/>
      <c r="AI183" s="156"/>
      <c r="AJ183" s="156"/>
      <c r="AK183" s="156"/>
      <c r="AL183" s="156"/>
      <c r="AM183" s="156"/>
      <c r="AN183" s="156"/>
      <c r="AO183" s="156"/>
      <c r="AP183" s="156"/>
      <c r="AQ183" s="156"/>
      <c r="AR183" s="145"/>
    </row>
    <row r="184" spans="2:44" ht="15.95" hidden="1" customHeight="1" x14ac:dyDescent="0.25">
      <c r="B184" s="845">
        <v>85</v>
      </c>
      <c r="C184" s="156"/>
      <c r="D184" s="156"/>
      <c r="E184" s="156"/>
      <c r="F184" s="156"/>
      <c r="G184" s="156"/>
      <c r="H184" s="156"/>
      <c r="I184" s="156"/>
      <c r="J184" s="156"/>
      <c r="K184" s="156"/>
      <c r="L184" s="156"/>
      <c r="M184" s="156"/>
      <c r="N184" s="156"/>
      <c r="O184" s="156"/>
      <c r="P184" s="156"/>
      <c r="Q184" s="156"/>
      <c r="R184" s="156"/>
      <c r="S184" s="156"/>
      <c r="T184" s="156"/>
      <c r="U184" s="156"/>
      <c r="V184" s="156"/>
      <c r="W184" s="156"/>
      <c r="X184" s="156"/>
      <c r="Y184" s="156"/>
      <c r="Z184" s="156"/>
      <c r="AA184" s="156"/>
      <c r="AB184" s="156"/>
      <c r="AC184" s="156"/>
      <c r="AD184" s="156"/>
      <c r="AE184" s="156"/>
      <c r="AF184" s="156"/>
      <c r="AG184" s="156"/>
      <c r="AH184" s="156"/>
      <c r="AI184" s="156"/>
      <c r="AJ184" s="156"/>
      <c r="AK184" s="156"/>
      <c r="AL184" s="156"/>
      <c r="AM184" s="156"/>
      <c r="AN184" s="156"/>
      <c r="AO184" s="156"/>
      <c r="AP184" s="156"/>
      <c r="AQ184" s="156"/>
      <c r="AR184" s="145"/>
    </row>
    <row r="185" spans="2:44" ht="15.95" hidden="1" customHeight="1" x14ac:dyDescent="0.25">
      <c r="B185" s="845"/>
      <c r="C185" s="156"/>
      <c r="D185" s="156"/>
      <c r="E185" s="156"/>
      <c r="F185" s="156"/>
      <c r="G185" s="156"/>
      <c r="H185" s="156"/>
      <c r="I185" s="156"/>
      <c r="J185" s="156"/>
      <c r="K185" s="156"/>
      <c r="L185" s="156"/>
      <c r="M185" s="156"/>
      <c r="N185" s="156"/>
      <c r="O185" s="156"/>
      <c r="P185" s="156"/>
      <c r="Q185" s="156"/>
      <c r="R185" s="156"/>
      <c r="S185" s="156"/>
      <c r="T185" s="156"/>
      <c r="U185" s="156"/>
      <c r="V185" s="156"/>
      <c r="W185" s="156"/>
      <c r="X185" s="156"/>
      <c r="Y185" s="156"/>
      <c r="Z185" s="156"/>
      <c r="AA185" s="156"/>
      <c r="AB185" s="156"/>
      <c r="AC185" s="156"/>
      <c r="AD185" s="156"/>
      <c r="AE185" s="156"/>
      <c r="AF185" s="156"/>
      <c r="AG185" s="156"/>
      <c r="AH185" s="156"/>
      <c r="AI185" s="156"/>
      <c r="AJ185" s="156"/>
      <c r="AK185" s="156"/>
      <c r="AL185" s="156"/>
      <c r="AM185" s="156"/>
      <c r="AN185" s="156"/>
      <c r="AO185" s="156"/>
      <c r="AP185" s="156"/>
      <c r="AQ185" s="156"/>
      <c r="AR185" s="145"/>
    </row>
    <row r="186" spans="2:44" ht="15.95" hidden="1" customHeight="1" x14ac:dyDescent="0.25">
      <c r="B186" s="845">
        <v>86</v>
      </c>
      <c r="C186" s="156"/>
      <c r="D186" s="156"/>
      <c r="E186" s="156"/>
      <c r="F186" s="156"/>
      <c r="G186" s="156"/>
      <c r="H186" s="156"/>
      <c r="I186" s="156"/>
      <c r="J186" s="156"/>
      <c r="K186" s="156"/>
      <c r="L186" s="156"/>
      <c r="M186" s="156"/>
      <c r="N186" s="156"/>
      <c r="O186" s="156"/>
      <c r="P186" s="156"/>
      <c r="Q186" s="156"/>
      <c r="R186" s="156"/>
      <c r="S186" s="156"/>
      <c r="T186" s="156"/>
      <c r="U186" s="156"/>
      <c r="V186" s="156"/>
      <c r="W186" s="156"/>
      <c r="X186" s="156"/>
      <c r="Y186" s="156"/>
      <c r="Z186" s="156"/>
      <c r="AA186" s="156"/>
      <c r="AB186" s="156"/>
      <c r="AC186" s="156"/>
      <c r="AD186" s="156"/>
      <c r="AE186" s="156"/>
      <c r="AF186" s="156"/>
      <c r="AG186" s="156"/>
      <c r="AH186" s="156"/>
      <c r="AI186" s="156"/>
      <c r="AJ186" s="156"/>
      <c r="AK186" s="156"/>
      <c r="AL186" s="156"/>
      <c r="AM186" s="156"/>
      <c r="AN186" s="156"/>
      <c r="AO186" s="156"/>
      <c r="AP186" s="156"/>
      <c r="AQ186" s="156"/>
      <c r="AR186" s="145"/>
    </row>
    <row r="187" spans="2:44" ht="15.95" hidden="1" customHeight="1" x14ac:dyDescent="0.25">
      <c r="B187" s="845"/>
      <c r="C187" s="156"/>
      <c r="D187" s="156"/>
      <c r="E187" s="156"/>
      <c r="F187" s="156"/>
      <c r="G187" s="156"/>
      <c r="H187" s="156"/>
      <c r="I187" s="156"/>
      <c r="J187" s="156"/>
      <c r="K187" s="156"/>
      <c r="L187" s="156"/>
      <c r="M187" s="156"/>
      <c r="N187" s="156"/>
      <c r="O187" s="156"/>
      <c r="P187" s="156"/>
      <c r="Q187" s="156"/>
      <c r="R187" s="156"/>
      <c r="S187" s="156"/>
      <c r="T187" s="156"/>
      <c r="U187" s="156"/>
      <c r="V187" s="156"/>
      <c r="W187" s="156"/>
      <c r="X187" s="156"/>
      <c r="Y187" s="156"/>
      <c r="Z187" s="156"/>
      <c r="AA187" s="156"/>
      <c r="AB187" s="156"/>
      <c r="AC187" s="156"/>
      <c r="AD187" s="156"/>
      <c r="AE187" s="156"/>
      <c r="AF187" s="156"/>
      <c r="AG187" s="156"/>
      <c r="AH187" s="156"/>
      <c r="AI187" s="156"/>
      <c r="AJ187" s="156"/>
      <c r="AK187" s="156"/>
      <c r="AL187" s="156"/>
      <c r="AM187" s="156"/>
      <c r="AN187" s="156"/>
      <c r="AO187" s="156"/>
      <c r="AP187" s="156"/>
      <c r="AQ187" s="156"/>
      <c r="AR187" s="145"/>
    </row>
    <row r="188" spans="2:44" ht="15.95" hidden="1" customHeight="1" x14ac:dyDescent="0.25">
      <c r="B188" s="754">
        <v>87</v>
      </c>
      <c r="C188" s="17"/>
      <c r="D188" s="17"/>
      <c r="E188" s="17"/>
      <c r="F188" s="17"/>
      <c r="G188" s="17"/>
      <c r="H188" s="17"/>
      <c r="I188" s="17"/>
      <c r="J188" s="17"/>
      <c r="K188" s="17"/>
      <c r="L188" s="17"/>
      <c r="M188" s="17"/>
      <c r="N188" s="17"/>
      <c r="O188" s="17"/>
      <c r="P188" s="17"/>
      <c r="Q188" s="17"/>
      <c r="R188" s="17"/>
      <c r="S188" s="17"/>
      <c r="T188" s="17"/>
      <c r="U188" s="17"/>
      <c r="V188" s="17"/>
      <c r="W188" s="17"/>
      <c r="X188" s="17"/>
      <c r="Y188" s="17"/>
      <c r="Z188" s="17"/>
      <c r="AA188" s="17"/>
      <c r="AB188" s="17"/>
      <c r="AC188" s="17"/>
      <c r="AD188" s="17"/>
      <c r="AE188" s="17"/>
      <c r="AF188" s="17"/>
      <c r="AG188" s="17"/>
      <c r="AH188" s="17"/>
      <c r="AI188" s="17"/>
      <c r="AJ188" s="17"/>
      <c r="AK188" s="17"/>
      <c r="AL188" s="17"/>
      <c r="AM188" s="17"/>
      <c r="AN188" s="17"/>
      <c r="AO188" s="17"/>
      <c r="AP188" s="17"/>
      <c r="AQ188" s="17"/>
    </row>
    <row r="189" spans="2:44" ht="15.95" hidden="1" customHeight="1" x14ac:dyDescent="0.25">
      <c r="B189" s="754"/>
      <c r="C189" s="17"/>
      <c r="D189" s="17"/>
      <c r="E189" s="17"/>
      <c r="F189" s="17"/>
      <c r="G189" s="17"/>
      <c r="H189" s="17"/>
      <c r="I189" s="17"/>
      <c r="J189" s="17"/>
      <c r="K189" s="17"/>
      <c r="L189" s="17"/>
      <c r="M189" s="17"/>
      <c r="N189" s="17"/>
      <c r="O189" s="17"/>
      <c r="P189" s="17"/>
      <c r="Q189" s="17"/>
      <c r="R189" s="17"/>
      <c r="S189" s="17"/>
      <c r="T189" s="17"/>
      <c r="U189" s="17"/>
      <c r="V189" s="17"/>
      <c r="W189" s="17"/>
      <c r="X189" s="17"/>
      <c r="Y189" s="17"/>
      <c r="Z189" s="17"/>
      <c r="AA189" s="17"/>
      <c r="AB189" s="17"/>
      <c r="AC189" s="17"/>
      <c r="AD189" s="17"/>
      <c r="AE189" s="17"/>
      <c r="AF189" s="17"/>
      <c r="AG189" s="17"/>
      <c r="AH189" s="17"/>
      <c r="AI189" s="17"/>
      <c r="AJ189" s="17"/>
      <c r="AK189" s="17"/>
      <c r="AL189" s="17"/>
      <c r="AM189" s="17"/>
      <c r="AN189" s="17"/>
      <c r="AO189" s="17"/>
      <c r="AP189" s="17"/>
      <c r="AQ189" s="17"/>
    </row>
    <row r="190" spans="2:44" ht="15.95" hidden="1" customHeight="1" x14ac:dyDescent="0.25">
      <c r="B190" s="754">
        <v>88</v>
      </c>
      <c r="C190" s="17"/>
      <c r="D190" s="17"/>
      <c r="E190" s="17"/>
      <c r="F190" s="17"/>
      <c r="G190" s="17"/>
      <c r="H190" s="17"/>
      <c r="I190" s="17"/>
      <c r="J190" s="17"/>
      <c r="K190" s="17"/>
      <c r="L190" s="17"/>
      <c r="M190" s="17"/>
      <c r="N190" s="17"/>
      <c r="O190" s="17"/>
      <c r="P190" s="17"/>
      <c r="Q190" s="17"/>
      <c r="R190" s="17"/>
      <c r="S190" s="17"/>
      <c r="T190" s="17"/>
      <c r="U190" s="17"/>
      <c r="V190" s="17"/>
      <c r="W190" s="17"/>
      <c r="X190" s="17"/>
      <c r="Y190" s="17"/>
      <c r="Z190" s="17"/>
      <c r="AA190" s="17"/>
      <c r="AB190" s="17"/>
      <c r="AC190" s="17"/>
      <c r="AD190" s="17"/>
      <c r="AE190" s="17"/>
      <c r="AF190" s="17"/>
      <c r="AG190" s="17"/>
      <c r="AH190" s="17"/>
      <c r="AI190" s="17"/>
      <c r="AJ190" s="17"/>
      <c r="AK190" s="17"/>
      <c r="AL190" s="17"/>
      <c r="AM190" s="17"/>
      <c r="AN190" s="17"/>
      <c r="AO190" s="17"/>
      <c r="AP190" s="17"/>
      <c r="AQ190" s="17"/>
    </row>
    <row r="191" spans="2:44" ht="15.95" hidden="1" customHeight="1" x14ac:dyDescent="0.25">
      <c r="B191" s="754"/>
      <c r="C191" s="17"/>
      <c r="D191" s="17"/>
      <c r="E191" s="17"/>
      <c r="F191" s="17"/>
      <c r="G191" s="17"/>
      <c r="H191" s="17"/>
      <c r="I191" s="17"/>
      <c r="J191" s="17"/>
      <c r="K191" s="17"/>
      <c r="L191" s="17"/>
      <c r="M191" s="17"/>
      <c r="N191" s="17"/>
      <c r="O191" s="17"/>
      <c r="P191" s="17"/>
      <c r="Q191" s="17"/>
      <c r="R191" s="17"/>
      <c r="S191" s="17"/>
      <c r="T191" s="17"/>
      <c r="U191" s="17"/>
      <c r="V191" s="17"/>
      <c r="W191" s="17"/>
      <c r="X191" s="17"/>
      <c r="Y191" s="17"/>
      <c r="Z191" s="17"/>
      <c r="AA191" s="17"/>
      <c r="AB191" s="17"/>
      <c r="AC191" s="17"/>
      <c r="AD191" s="17"/>
      <c r="AE191" s="17"/>
      <c r="AF191" s="17"/>
      <c r="AG191" s="17"/>
      <c r="AH191" s="17"/>
      <c r="AI191" s="17"/>
      <c r="AJ191" s="17"/>
      <c r="AK191" s="17"/>
      <c r="AL191" s="17"/>
      <c r="AM191" s="17"/>
      <c r="AN191" s="17"/>
      <c r="AO191" s="17"/>
      <c r="AP191" s="17"/>
      <c r="AQ191" s="17"/>
    </row>
    <row r="192" spans="2:44" ht="15.95" hidden="1" customHeight="1" x14ac:dyDescent="0.25">
      <c r="B192" s="754">
        <v>89</v>
      </c>
      <c r="C192" s="17"/>
      <c r="D192" s="17"/>
      <c r="E192" s="17"/>
      <c r="F192" s="17"/>
      <c r="G192" s="17"/>
      <c r="H192" s="17"/>
      <c r="I192" s="17"/>
      <c r="J192" s="17"/>
      <c r="K192" s="17"/>
      <c r="L192" s="17"/>
      <c r="M192" s="17"/>
      <c r="N192" s="17"/>
      <c r="O192" s="17"/>
      <c r="P192" s="17"/>
      <c r="Q192" s="17"/>
      <c r="R192" s="17"/>
      <c r="S192" s="17"/>
      <c r="T192" s="17"/>
      <c r="U192" s="17"/>
      <c r="V192" s="17"/>
      <c r="W192" s="17"/>
      <c r="X192" s="17"/>
      <c r="Y192" s="17"/>
      <c r="Z192" s="17"/>
      <c r="AA192" s="17"/>
      <c r="AB192" s="17"/>
      <c r="AC192" s="17"/>
      <c r="AD192" s="17"/>
      <c r="AE192" s="17"/>
      <c r="AF192" s="17"/>
      <c r="AG192" s="17"/>
      <c r="AH192" s="17"/>
      <c r="AI192" s="17"/>
      <c r="AJ192" s="17"/>
      <c r="AK192" s="17"/>
      <c r="AL192" s="17"/>
      <c r="AM192" s="17"/>
      <c r="AN192" s="17"/>
      <c r="AO192" s="17"/>
      <c r="AP192" s="17"/>
      <c r="AQ192" s="17"/>
    </row>
    <row r="193" spans="2:44" ht="15.95" hidden="1" customHeight="1" x14ac:dyDescent="0.25">
      <c r="B193" s="754"/>
      <c r="C193" s="17"/>
      <c r="D193" s="17"/>
      <c r="E193" s="17"/>
      <c r="F193" s="17"/>
      <c r="G193" s="17"/>
      <c r="H193" s="17"/>
      <c r="I193" s="17"/>
      <c r="J193" s="17"/>
      <c r="K193" s="17"/>
      <c r="L193" s="17"/>
      <c r="M193" s="17"/>
      <c r="N193" s="17"/>
      <c r="O193" s="17"/>
      <c r="P193" s="17"/>
      <c r="Q193" s="17"/>
      <c r="R193" s="17"/>
      <c r="S193" s="17"/>
      <c r="T193" s="17"/>
      <c r="U193" s="17"/>
      <c r="V193" s="17"/>
      <c r="W193" s="17"/>
      <c r="X193" s="17"/>
      <c r="Y193" s="17"/>
      <c r="Z193" s="17"/>
      <c r="AA193" s="17"/>
      <c r="AB193" s="17"/>
      <c r="AC193" s="17"/>
      <c r="AD193" s="17"/>
      <c r="AE193" s="17"/>
      <c r="AF193" s="17"/>
      <c r="AG193" s="17"/>
      <c r="AH193" s="17"/>
      <c r="AI193" s="17"/>
      <c r="AJ193" s="17"/>
      <c r="AK193" s="17"/>
      <c r="AL193" s="17"/>
      <c r="AM193" s="17"/>
      <c r="AN193" s="17"/>
      <c r="AO193" s="17"/>
      <c r="AP193" s="17"/>
      <c r="AQ193" s="17"/>
    </row>
    <row r="194" spans="2:44" ht="15.95" hidden="1" customHeight="1" x14ac:dyDescent="0.25">
      <c r="B194" s="754">
        <v>90</v>
      </c>
      <c r="C194" s="17"/>
      <c r="D194" s="17"/>
      <c r="E194" s="17"/>
      <c r="F194" s="17"/>
      <c r="G194" s="17"/>
      <c r="H194" s="17"/>
      <c r="I194" s="17"/>
      <c r="J194" s="17"/>
      <c r="K194" s="17"/>
      <c r="L194" s="17"/>
      <c r="M194" s="17"/>
      <c r="N194" s="17"/>
      <c r="O194" s="17"/>
      <c r="P194" s="17"/>
      <c r="Q194" s="17"/>
      <c r="R194" s="17"/>
      <c r="S194" s="17"/>
      <c r="T194" s="17"/>
      <c r="U194" s="17"/>
      <c r="V194" s="17"/>
      <c r="W194" s="17"/>
      <c r="X194" s="17"/>
      <c r="Y194" s="17"/>
      <c r="Z194" s="17"/>
      <c r="AA194" s="17"/>
      <c r="AB194" s="17"/>
      <c r="AC194" s="17"/>
      <c r="AD194" s="17"/>
      <c r="AE194" s="17"/>
      <c r="AF194" s="17"/>
      <c r="AG194" s="17"/>
      <c r="AH194" s="17"/>
      <c r="AI194" s="17"/>
      <c r="AJ194" s="17"/>
      <c r="AK194" s="17"/>
      <c r="AL194" s="17"/>
      <c r="AM194" s="17"/>
      <c r="AN194" s="17"/>
      <c r="AO194" s="17"/>
      <c r="AP194" s="17"/>
      <c r="AQ194" s="17"/>
    </row>
    <row r="195" spans="2:44" ht="15.95" hidden="1" customHeight="1" x14ac:dyDescent="0.25">
      <c r="B195" s="754"/>
      <c r="C195" s="17"/>
      <c r="D195" s="17"/>
      <c r="E195" s="17"/>
      <c r="F195" s="17"/>
      <c r="G195" s="17"/>
      <c r="H195" s="17"/>
      <c r="I195" s="17"/>
      <c r="J195" s="17"/>
      <c r="K195" s="17"/>
      <c r="L195" s="17"/>
      <c r="M195" s="17"/>
      <c r="N195" s="17"/>
      <c r="O195" s="17"/>
      <c r="P195" s="17"/>
      <c r="Q195" s="17"/>
      <c r="R195" s="17"/>
      <c r="S195" s="17"/>
      <c r="T195" s="17"/>
      <c r="U195" s="17"/>
      <c r="V195" s="17"/>
      <c r="W195" s="17"/>
      <c r="X195" s="17"/>
      <c r="Y195" s="17"/>
      <c r="Z195" s="17"/>
      <c r="AA195" s="17"/>
      <c r="AB195" s="17"/>
      <c r="AC195" s="17"/>
      <c r="AD195" s="17"/>
      <c r="AE195" s="17"/>
      <c r="AF195" s="17"/>
      <c r="AG195" s="17"/>
      <c r="AH195" s="17"/>
      <c r="AI195" s="17"/>
      <c r="AJ195" s="17"/>
      <c r="AK195" s="17"/>
      <c r="AL195" s="17"/>
      <c r="AM195" s="17"/>
      <c r="AN195" s="17"/>
      <c r="AO195" s="17"/>
      <c r="AP195" s="17"/>
      <c r="AQ195" s="17"/>
    </row>
    <row r="196" spans="2:44" ht="15.95" hidden="1" customHeight="1" x14ac:dyDescent="0.25">
      <c r="B196" s="754">
        <v>91</v>
      </c>
      <c r="C196" s="17"/>
      <c r="D196" s="17"/>
      <c r="E196" s="17"/>
      <c r="F196" s="17"/>
      <c r="G196" s="17"/>
      <c r="H196" s="17"/>
      <c r="I196" s="17"/>
      <c r="J196" s="17"/>
      <c r="K196" s="17"/>
      <c r="L196" s="17"/>
      <c r="M196" s="17"/>
      <c r="N196" s="17"/>
      <c r="O196" s="17"/>
      <c r="P196" s="17"/>
      <c r="Q196" s="17"/>
      <c r="R196" s="17"/>
      <c r="S196" s="17"/>
      <c r="T196" s="17"/>
      <c r="U196" s="17"/>
      <c r="V196" s="17"/>
      <c r="W196" s="17"/>
      <c r="X196" s="17"/>
      <c r="Y196" s="17"/>
      <c r="Z196" s="17"/>
      <c r="AA196" s="17"/>
      <c r="AB196" s="17"/>
      <c r="AC196" s="17"/>
      <c r="AD196" s="17"/>
      <c r="AE196" s="17"/>
      <c r="AF196" s="17"/>
      <c r="AG196" s="17"/>
      <c r="AH196" s="17"/>
      <c r="AI196" s="17"/>
      <c r="AJ196" s="17"/>
      <c r="AK196" s="17"/>
      <c r="AL196" s="17"/>
      <c r="AM196" s="17"/>
      <c r="AN196" s="17"/>
      <c r="AO196" s="17"/>
      <c r="AP196" s="17"/>
      <c r="AQ196" s="17"/>
    </row>
    <row r="197" spans="2:44" ht="15.95" hidden="1" customHeight="1" x14ac:dyDescent="0.25">
      <c r="B197" s="754"/>
      <c r="C197" s="17"/>
      <c r="D197" s="17"/>
      <c r="E197" s="17"/>
      <c r="F197" s="17"/>
      <c r="G197" s="17"/>
      <c r="H197" s="17"/>
      <c r="I197" s="17"/>
      <c r="J197" s="17"/>
      <c r="K197" s="17"/>
      <c r="L197" s="17"/>
      <c r="M197" s="17"/>
      <c r="N197" s="17"/>
      <c r="O197" s="17"/>
      <c r="P197" s="17"/>
      <c r="Q197" s="17"/>
      <c r="R197" s="17"/>
      <c r="S197" s="17"/>
      <c r="T197" s="17"/>
      <c r="U197" s="17"/>
      <c r="V197" s="17"/>
      <c r="W197" s="17"/>
      <c r="X197" s="17"/>
      <c r="Y197" s="17"/>
      <c r="Z197" s="17"/>
      <c r="AA197" s="17"/>
      <c r="AB197" s="17"/>
      <c r="AC197" s="17"/>
      <c r="AD197" s="17"/>
      <c r="AE197" s="17"/>
      <c r="AF197" s="17"/>
      <c r="AG197" s="17"/>
      <c r="AH197" s="17"/>
      <c r="AI197" s="17"/>
      <c r="AJ197" s="17"/>
      <c r="AK197" s="17"/>
      <c r="AL197" s="17"/>
      <c r="AM197" s="17"/>
      <c r="AN197" s="17"/>
      <c r="AO197" s="17"/>
      <c r="AP197" s="17"/>
      <c r="AQ197" s="17"/>
    </row>
    <row r="198" spans="2:44" ht="15.95" hidden="1" customHeight="1" x14ac:dyDescent="0.25">
      <c r="B198" s="754">
        <v>92</v>
      </c>
      <c r="C198" s="17"/>
      <c r="D198" s="17"/>
      <c r="E198" s="17"/>
      <c r="F198" s="17"/>
      <c r="G198" s="17"/>
      <c r="H198" s="17"/>
      <c r="I198" s="17"/>
      <c r="J198" s="17"/>
      <c r="K198" s="17"/>
      <c r="L198" s="17"/>
      <c r="M198" s="17"/>
      <c r="N198" s="17"/>
      <c r="O198" s="17"/>
      <c r="P198" s="17"/>
      <c r="Q198" s="17"/>
      <c r="R198" s="17"/>
      <c r="S198" s="17"/>
      <c r="T198" s="17"/>
      <c r="U198" s="17"/>
      <c r="V198" s="17"/>
      <c r="W198" s="17"/>
      <c r="X198" s="17"/>
      <c r="Y198" s="17"/>
      <c r="Z198" s="17"/>
      <c r="AA198" s="17"/>
      <c r="AB198" s="17"/>
      <c r="AC198" s="17"/>
      <c r="AD198" s="17"/>
      <c r="AE198" s="17"/>
      <c r="AF198" s="17"/>
      <c r="AG198" s="17"/>
      <c r="AH198" s="17"/>
      <c r="AI198" s="17"/>
      <c r="AJ198" s="17"/>
      <c r="AK198" s="17"/>
      <c r="AL198" s="17"/>
      <c r="AM198" s="17"/>
      <c r="AN198" s="17"/>
      <c r="AO198" s="17"/>
      <c r="AP198" s="17"/>
      <c r="AQ198" s="17"/>
    </row>
    <row r="199" spans="2:44" ht="15.95" hidden="1" customHeight="1" x14ac:dyDescent="0.25">
      <c r="B199" s="754"/>
      <c r="C199" s="17"/>
      <c r="D199" s="17"/>
      <c r="E199" s="17"/>
      <c r="F199" s="17"/>
      <c r="G199" s="17"/>
      <c r="H199" s="17"/>
      <c r="I199" s="17"/>
      <c r="J199" s="17"/>
      <c r="K199" s="17"/>
      <c r="L199" s="17"/>
      <c r="M199" s="17"/>
      <c r="N199" s="17"/>
      <c r="O199" s="17"/>
      <c r="P199" s="17"/>
      <c r="Q199" s="17"/>
      <c r="R199" s="17"/>
      <c r="S199" s="17"/>
      <c r="T199" s="17"/>
      <c r="U199" s="17"/>
      <c r="V199" s="17"/>
      <c r="W199" s="17"/>
      <c r="X199" s="17"/>
      <c r="Y199" s="17"/>
      <c r="Z199" s="17"/>
      <c r="AA199" s="17"/>
      <c r="AB199" s="17"/>
      <c r="AC199" s="17"/>
      <c r="AD199" s="17"/>
      <c r="AE199" s="17"/>
      <c r="AF199" s="17"/>
      <c r="AG199" s="17"/>
      <c r="AH199" s="17"/>
      <c r="AI199" s="17"/>
      <c r="AJ199" s="17"/>
      <c r="AK199" s="17"/>
      <c r="AL199" s="17"/>
      <c r="AM199" s="17"/>
      <c r="AN199" s="17"/>
      <c r="AO199" s="17"/>
      <c r="AP199" s="17"/>
      <c r="AQ199" s="17"/>
    </row>
    <row r="200" spans="2:44" ht="15.95" customHeight="1" x14ac:dyDescent="0.25">
      <c r="B200" s="464" t="str">
        <f>FOOT1</f>
        <v>Ameren Missouri BizSavers program</v>
      </c>
      <c r="C200" s="464"/>
      <c r="D200" s="464"/>
      <c r="E200" s="464"/>
      <c r="F200" s="464"/>
      <c r="G200" s="464"/>
      <c r="H200" s="464"/>
      <c r="I200" s="464"/>
      <c r="J200" s="464"/>
      <c r="K200" s="464"/>
      <c r="L200" s="464"/>
      <c r="M200" s="537" t="str">
        <f>FOOTDISCLAIM</f>
        <v/>
      </c>
      <c r="N200" s="537"/>
      <c r="O200" s="537"/>
      <c r="P200" s="537"/>
      <c r="Q200" s="537"/>
      <c r="R200" s="537"/>
      <c r="S200" s="537"/>
      <c r="T200" s="537"/>
      <c r="U200" s="537"/>
      <c r="V200" s="537"/>
      <c r="W200" s="537"/>
      <c r="X200" s="537"/>
      <c r="Y200" s="537"/>
      <c r="Z200" s="537"/>
      <c r="AA200" s="537"/>
      <c r="AB200" s="537"/>
      <c r="AC200" s="537"/>
      <c r="AD200" s="537"/>
      <c r="AE200" s="537"/>
      <c r="AF200" s="537"/>
      <c r="AG200" s="537"/>
      <c r="AH200" s="464"/>
      <c r="AI200" s="464"/>
      <c r="AJ200" s="464"/>
      <c r="AK200" s="464"/>
      <c r="AL200" s="464"/>
      <c r="AM200" s="464"/>
      <c r="AN200" s="464"/>
      <c r="AO200" s="464"/>
      <c r="AP200" s="464"/>
      <c r="AQ200" s="464"/>
      <c r="AR200" s="465" t="str">
        <f>FOOT4</f>
        <v/>
      </c>
    </row>
    <row r="201" spans="2:44" ht="15.95" customHeight="1" x14ac:dyDescent="0.25">
      <c r="B201" s="464" t="str">
        <f>FOOT2</f>
        <v>Toll-Free 866-941-7299</v>
      </c>
      <c r="C201" s="464"/>
      <c r="D201" s="464"/>
      <c r="E201" s="464"/>
      <c r="F201" s="464"/>
      <c r="G201" s="464"/>
      <c r="H201" s="464"/>
      <c r="I201" s="464"/>
      <c r="J201" s="464"/>
      <c r="K201" s="464"/>
      <c r="L201" s="464"/>
      <c r="M201" s="537"/>
      <c r="N201" s="537"/>
      <c r="O201" s="537"/>
      <c r="P201" s="537"/>
      <c r="Q201" s="537"/>
      <c r="R201" s="537"/>
      <c r="S201" s="537"/>
      <c r="T201" s="537"/>
      <c r="U201" s="537"/>
      <c r="V201" s="537"/>
      <c r="W201" s="537"/>
      <c r="X201" s="537"/>
      <c r="Y201" s="537"/>
      <c r="Z201" s="537"/>
      <c r="AA201" s="537"/>
      <c r="AB201" s="537"/>
      <c r="AC201" s="537"/>
      <c r="AD201" s="537"/>
      <c r="AE201" s="537"/>
      <c r="AF201" s="537"/>
      <c r="AG201" s="537"/>
      <c r="AH201" s="464"/>
      <c r="AI201" s="464"/>
      <c r="AJ201" s="464"/>
      <c r="AK201" s="464"/>
      <c r="AL201" s="464"/>
      <c r="AM201" s="464"/>
      <c r="AN201" s="464"/>
      <c r="AO201" s="464"/>
      <c r="AP201" s="464"/>
      <c r="AQ201" s="464"/>
      <c r="AR201" s="465" t="str">
        <f>FOOT5</f>
        <v/>
      </c>
    </row>
    <row r="202" spans="2:44" ht="15.95" customHeight="1" x14ac:dyDescent="0.25">
      <c r="B202" s="466" t="str">
        <f>FOOT3</f>
        <v>BizSavers@ameren.com</v>
      </c>
      <c r="C202" s="464"/>
      <c r="D202" s="464"/>
      <c r="E202" s="464"/>
      <c r="F202" s="464"/>
      <c r="G202" s="464"/>
      <c r="H202" s="464"/>
      <c r="I202" s="464"/>
      <c r="J202" s="464"/>
      <c r="K202" s="464"/>
      <c r="L202" s="464"/>
      <c r="M202" s="467"/>
      <c r="N202" s="464"/>
      <c r="O202" s="464"/>
      <c r="P202" s="467"/>
      <c r="Q202" s="467"/>
      <c r="R202" s="467"/>
      <c r="S202" s="467"/>
      <c r="T202" s="467"/>
      <c r="U202" s="467"/>
      <c r="V202" s="467"/>
      <c r="W202" s="468" t="str">
        <f>VERSION</f>
        <v>EMS v2.0.0</v>
      </c>
      <c r="X202" s="467"/>
      <c r="Y202" s="467"/>
      <c r="Z202" s="467"/>
      <c r="AA202" s="467"/>
      <c r="AB202" s="467"/>
      <c r="AC202" s="467"/>
      <c r="AD202" s="467"/>
      <c r="AE202" s="464"/>
      <c r="AF202" s="464"/>
      <c r="AG202" s="464"/>
      <c r="AH202" s="464"/>
      <c r="AI202" s="464"/>
      <c r="AJ202" s="464"/>
      <c r="AK202" s="464"/>
      <c r="AL202" s="464"/>
      <c r="AM202" s="464"/>
      <c r="AN202" s="464"/>
      <c r="AO202" s="464"/>
      <c r="AP202" s="464"/>
      <c r="AQ202" s="464"/>
      <c r="AR202" s="465" t="str">
        <f>FOOT6</f>
        <v>Product of Lockheed Martin Energy</v>
      </c>
    </row>
    <row r="203" spans="2:44" ht="15" customHeight="1" x14ac:dyDescent="0.25"/>
  </sheetData>
  <sheetProtection algorithmName="SHA-512" hashValue="UPRLnVF6qFz0ruxCwFD5V/mbqD2Fk2/EZXos7zmAgBZe/AiW3LCaTGMIQX0EyHQr9Hpn7j5NlxaWb8lcJ80XSw==" saltValue="+q3MGYxuc0LD8SaF5g8eSg==" spinCount="100000" sheet="1" objects="1" scenarios="1" selectLockedCells="1"/>
  <mergeCells count="350">
    <mergeCell ref="BB34:BB35"/>
    <mergeCell ref="BC34:BC35"/>
    <mergeCell ref="BB24:BB25"/>
    <mergeCell ref="BC24:BC25"/>
    <mergeCell ref="BB26:BB27"/>
    <mergeCell ref="BC26:BC27"/>
    <mergeCell ref="BB28:BB29"/>
    <mergeCell ref="BC28:BC29"/>
    <mergeCell ref="BB30:BB31"/>
    <mergeCell ref="BC30:BC31"/>
    <mergeCell ref="BB32:BB33"/>
    <mergeCell ref="BC32:BC33"/>
    <mergeCell ref="BB14:BB15"/>
    <mergeCell ref="BC14:BC15"/>
    <mergeCell ref="BB16:BB17"/>
    <mergeCell ref="BC16:BC17"/>
    <mergeCell ref="BB18:BB19"/>
    <mergeCell ref="BC18:BC19"/>
    <mergeCell ref="BB20:BB21"/>
    <mergeCell ref="BC20:BC21"/>
    <mergeCell ref="BB22:BB23"/>
    <mergeCell ref="BC22:BC23"/>
    <mergeCell ref="B16:B17"/>
    <mergeCell ref="R11:U11"/>
    <mergeCell ref="V11:Y11"/>
    <mergeCell ref="Z11:AC11"/>
    <mergeCell ref="AD12:AG12"/>
    <mergeCell ref="B40:B41"/>
    <mergeCell ref="B18:B19"/>
    <mergeCell ref="B20:B21"/>
    <mergeCell ref="B22:B23"/>
    <mergeCell ref="B24:B25"/>
    <mergeCell ref="B26:B27"/>
    <mergeCell ref="B28:B29"/>
    <mergeCell ref="B30:B31"/>
    <mergeCell ref="B32:B33"/>
    <mergeCell ref="B34:B35"/>
    <mergeCell ref="B36:B37"/>
    <mergeCell ref="B38:B39"/>
    <mergeCell ref="C14:E15"/>
    <mergeCell ref="F14:K15"/>
    <mergeCell ref="L14:P15"/>
    <mergeCell ref="Q14:R15"/>
    <mergeCell ref="S14:T15"/>
    <mergeCell ref="U14:Y15"/>
    <mergeCell ref="Z14:AA15"/>
    <mergeCell ref="B64:B65"/>
    <mergeCell ref="B42:B43"/>
    <mergeCell ref="B44:B45"/>
    <mergeCell ref="B46:B47"/>
    <mergeCell ref="B48:B49"/>
    <mergeCell ref="B50:B51"/>
    <mergeCell ref="B52:B53"/>
    <mergeCell ref="B54:B55"/>
    <mergeCell ref="B56:B57"/>
    <mergeCell ref="B58:B59"/>
    <mergeCell ref="B60:B61"/>
    <mergeCell ref="B62:B63"/>
    <mergeCell ref="B108:B109"/>
    <mergeCell ref="B110:B111"/>
    <mergeCell ref="B88:B89"/>
    <mergeCell ref="B66:B67"/>
    <mergeCell ref="B68:B69"/>
    <mergeCell ref="B70:B71"/>
    <mergeCell ref="B72:B73"/>
    <mergeCell ref="B74:B75"/>
    <mergeCell ref="B76:B77"/>
    <mergeCell ref="B78:B79"/>
    <mergeCell ref="B80:B81"/>
    <mergeCell ref="B82:B83"/>
    <mergeCell ref="B84:B85"/>
    <mergeCell ref="B86:B87"/>
    <mergeCell ref="B90:B91"/>
    <mergeCell ref="B92:B93"/>
    <mergeCell ref="B94:B95"/>
    <mergeCell ref="B96:B97"/>
    <mergeCell ref="B98:B99"/>
    <mergeCell ref="B100:B101"/>
    <mergeCell ref="B102:B103"/>
    <mergeCell ref="B104:B105"/>
    <mergeCell ref="B106:B107"/>
    <mergeCell ref="AQ1:AR1"/>
    <mergeCell ref="AQ2:AR3"/>
    <mergeCell ref="R9:AC10"/>
    <mergeCell ref="B168:B169"/>
    <mergeCell ref="B170:B171"/>
    <mergeCell ref="B136:B137"/>
    <mergeCell ref="B114:B115"/>
    <mergeCell ref="B116:B117"/>
    <mergeCell ref="B118:B119"/>
    <mergeCell ref="B120:B121"/>
    <mergeCell ref="B122:B123"/>
    <mergeCell ref="B124:B125"/>
    <mergeCell ref="B126:B127"/>
    <mergeCell ref="B128:B129"/>
    <mergeCell ref="B130:B131"/>
    <mergeCell ref="B132:B133"/>
    <mergeCell ref="B134:B135"/>
    <mergeCell ref="B148:B149"/>
    <mergeCell ref="B150:B151"/>
    <mergeCell ref="B152:B153"/>
    <mergeCell ref="B154:B155"/>
    <mergeCell ref="B156:B157"/>
    <mergeCell ref="B158:B159"/>
    <mergeCell ref="B112:B113"/>
    <mergeCell ref="B180:B181"/>
    <mergeCell ref="B182:B183"/>
    <mergeCell ref="B160:B161"/>
    <mergeCell ref="B138:B139"/>
    <mergeCell ref="B140:B141"/>
    <mergeCell ref="B142:B143"/>
    <mergeCell ref="B144:B145"/>
    <mergeCell ref="B146:B147"/>
    <mergeCell ref="M200:AG201"/>
    <mergeCell ref="B198:B199"/>
    <mergeCell ref="B186:B187"/>
    <mergeCell ref="B188:B189"/>
    <mergeCell ref="B190:B191"/>
    <mergeCell ref="B192:B193"/>
    <mergeCell ref="B194:B195"/>
    <mergeCell ref="B196:B197"/>
    <mergeCell ref="B184:B185"/>
    <mergeCell ref="B162:B163"/>
    <mergeCell ref="B164:B165"/>
    <mergeCell ref="B166:B167"/>
    <mergeCell ref="B172:B173"/>
    <mergeCell ref="B174:B175"/>
    <mergeCell ref="B176:B177"/>
    <mergeCell ref="B178:B179"/>
    <mergeCell ref="AB14:AC15"/>
    <mergeCell ref="AD14:AG14"/>
    <mergeCell ref="AH14:AJ15"/>
    <mergeCell ref="AK14:AN15"/>
    <mergeCell ref="AO14:AQ15"/>
    <mergeCell ref="AU14:AU15"/>
    <mergeCell ref="AV14:AV15"/>
    <mergeCell ref="AW14:AW15"/>
    <mergeCell ref="AX14:AX15"/>
    <mergeCell ref="AY14:AY15"/>
    <mergeCell ref="AZ14:AZ15"/>
    <mergeCell ref="BA14:BA15"/>
    <mergeCell ref="AD15:AE15"/>
    <mergeCell ref="AF15:AG15"/>
    <mergeCell ref="C16:E17"/>
    <mergeCell ref="F16:K17"/>
    <mergeCell ref="L16:P17"/>
    <mergeCell ref="Q16:R17"/>
    <mergeCell ref="S16:T17"/>
    <mergeCell ref="U16:Y17"/>
    <mergeCell ref="Z16:AA17"/>
    <mergeCell ref="AB16:AC17"/>
    <mergeCell ref="AD16:AE17"/>
    <mergeCell ref="AF16:AG17"/>
    <mergeCell ref="AH16:AJ17"/>
    <mergeCell ref="AK16:AN17"/>
    <mergeCell ref="AO16:AQ17"/>
    <mergeCell ref="AU16:AU17"/>
    <mergeCell ref="AV16:AV17"/>
    <mergeCell ref="AW16:AW17"/>
    <mergeCell ref="AX16:AX17"/>
    <mergeCell ref="AY16:AY17"/>
    <mergeCell ref="AZ16:AZ17"/>
    <mergeCell ref="BA16:BA17"/>
    <mergeCell ref="C18:E19"/>
    <mergeCell ref="F18:K19"/>
    <mergeCell ref="L18:P19"/>
    <mergeCell ref="Q18:R19"/>
    <mergeCell ref="S18:T19"/>
    <mergeCell ref="U18:Y19"/>
    <mergeCell ref="Z18:AA19"/>
    <mergeCell ref="AB18:AC19"/>
    <mergeCell ref="AD18:AE19"/>
    <mergeCell ref="AF18:AG19"/>
    <mergeCell ref="AH18:AJ19"/>
    <mergeCell ref="AK18:AN19"/>
    <mergeCell ref="AO18:AQ19"/>
    <mergeCell ref="AU18:AU19"/>
    <mergeCell ref="AV18:AV19"/>
    <mergeCell ref="AW18:AW19"/>
    <mergeCell ref="AX18:AX19"/>
    <mergeCell ref="AY18:AY19"/>
    <mergeCell ref="AZ18:AZ19"/>
    <mergeCell ref="BA18:BA19"/>
    <mergeCell ref="AK20:AN21"/>
    <mergeCell ref="AO20:AQ21"/>
    <mergeCell ref="AU20:AU21"/>
    <mergeCell ref="AV20:AV21"/>
    <mergeCell ref="AW20:AW21"/>
    <mergeCell ref="AX20:AX21"/>
    <mergeCell ref="AY20:AY21"/>
    <mergeCell ref="C20:E21"/>
    <mergeCell ref="F20:K21"/>
    <mergeCell ref="L20:P21"/>
    <mergeCell ref="Q20:R21"/>
    <mergeCell ref="S20:T21"/>
    <mergeCell ref="U20:Y21"/>
    <mergeCell ref="Z20:AA21"/>
    <mergeCell ref="AB20:AC21"/>
    <mergeCell ref="AD20:AE21"/>
    <mergeCell ref="AZ20:AZ21"/>
    <mergeCell ref="BA20:BA21"/>
    <mergeCell ref="C22:E23"/>
    <mergeCell ref="F22:K23"/>
    <mergeCell ref="L22:P23"/>
    <mergeCell ref="Q22:R23"/>
    <mergeCell ref="S22:T23"/>
    <mergeCell ref="U22:Y23"/>
    <mergeCell ref="Z22:AA23"/>
    <mergeCell ref="AB22:AC23"/>
    <mergeCell ref="AD22:AE23"/>
    <mergeCell ref="AF22:AG23"/>
    <mergeCell ref="AH22:AJ23"/>
    <mergeCell ref="AK22:AN23"/>
    <mergeCell ref="AO22:AQ23"/>
    <mergeCell ref="AU22:AU23"/>
    <mergeCell ref="AV22:AV23"/>
    <mergeCell ref="AW22:AW23"/>
    <mergeCell ref="AX22:AX23"/>
    <mergeCell ref="AY22:AY23"/>
    <mergeCell ref="AZ22:AZ23"/>
    <mergeCell ref="BA22:BA23"/>
    <mergeCell ref="AF20:AG21"/>
    <mergeCell ref="AH20:AJ21"/>
    <mergeCell ref="AK24:AN25"/>
    <mergeCell ref="AO24:AQ25"/>
    <mergeCell ref="AU24:AU25"/>
    <mergeCell ref="AV24:AV25"/>
    <mergeCell ref="AW24:AW25"/>
    <mergeCell ref="AX24:AX25"/>
    <mergeCell ref="AY24:AY25"/>
    <mergeCell ref="C24:E25"/>
    <mergeCell ref="F24:K25"/>
    <mergeCell ref="L24:P25"/>
    <mergeCell ref="Q24:R25"/>
    <mergeCell ref="S24:T25"/>
    <mergeCell ref="U24:Y25"/>
    <mergeCell ref="Z24:AA25"/>
    <mergeCell ref="AB24:AC25"/>
    <mergeCell ref="AD24:AE25"/>
    <mergeCell ref="AZ24:AZ25"/>
    <mergeCell ref="BA24:BA25"/>
    <mergeCell ref="C26:E27"/>
    <mergeCell ref="F26:K27"/>
    <mergeCell ref="L26:P27"/>
    <mergeCell ref="Q26:R27"/>
    <mergeCell ref="S26:T27"/>
    <mergeCell ref="U26:Y27"/>
    <mergeCell ref="Z26:AA27"/>
    <mergeCell ref="AB26:AC27"/>
    <mergeCell ref="AD26:AE27"/>
    <mergeCell ref="AF26:AG27"/>
    <mergeCell ref="AH26:AJ27"/>
    <mergeCell ref="AK26:AN27"/>
    <mergeCell ref="AO26:AQ27"/>
    <mergeCell ref="AU26:AU27"/>
    <mergeCell ref="AV26:AV27"/>
    <mergeCell ref="AW26:AW27"/>
    <mergeCell ref="AX26:AX27"/>
    <mergeCell ref="AY26:AY27"/>
    <mergeCell ref="AZ26:AZ27"/>
    <mergeCell ref="BA26:BA27"/>
    <mergeCell ref="AF24:AG25"/>
    <mergeCell ref="AH24:AJ25"/>
    <mergeCell ref="AK28:AN29"/>
    <mergeCell ref="AO28:AQ29"/>
    <mergeCell ref="AU28:AU29"/>
    <mergeCell ref="AV28:AV29"/>
    <mergeCell ref="AW28:AW29"/>
    <mergeCell ref="AX28:AX29"/>
    <mergeCell ref="AY28:AY29"/>
    <mergeCell ref="C28:E29"/>
    <mergeCell ref="F28:K29"/>
    <mergeCell ref="L28:P29"/>
    <mergeCell ref="Q28:R29"/>
    <mergeCell ref="S28:T29"/>
    <mergeCell ref="U28:Y29"/>
    <mergeCell ref="Z28:AA29"/>
    <mergeCell ref="AB28:AC29"/>
    <mergeCell ref="AD28:AE29"/>
    <mergeCell ref="C30:E31"/>
    <mergeCell ref="F30:K31"/>
    <mergeCell ref="L30:P31"/>
    <mergeCell ref="Q30:R31"/>
    <mergeCell ref="S30:T31"/>
    <mergeCell ref="U30:Y31"/>
    <mergeCell ref="Z30:AA31"/>
    <mergeCell ref="AB30:AC31"/>
    <mergeCell ref="AD30:AE31"/>
    <mergeCell ref="C32:E33"/>
    <mergeCell ref="F32:K33"/>
    <mergeCell ref="L32:P33"/>
    <mergeCell ref="Q32:R33"/>
    <mergeCell ref="S32:T33"/>
    <mergeCell ref="U32:Y33"/>
    <mergeCell ref="Z32:AA33"/>
    <mergeCell ref="AB32:AC33"/>
    <mergeCell ref="AD32:AE33"/>
    <mergeCell ref="AZ34:AZ35"/>
    <mergeCell ref="BA34:BA35"/>
    <mergeCell ref="AF32:AG33"/>
    <mergeCell ref="AH32:AJ33"/>
    <mergeCell ref="AK32:AN33"/>
    <mergeCell ref="AO32:AQ33"/>
    <mergeCell ref="AU32:AU33"/>
    <mergeCell ref="AV32:AV33"/>
    <mergeCell ref="AW32:AW33"/>
    <mergeCell ref="AX32:AX33"/>
    <mergeCell ref="AY32:AY33"/>
    <mergeCell ref="AF34:AG35"/>
    <mergeCell ref="AH34:AJ35"/>
    <mergeCell ref="AK34:AN35"/>
    <mergeCell ref="AO34:AQ35"/>
    <mergeCell ref="AU34:AU35"/>
    <mergeCell ref="AV34:AV35"/>
    <mergeCell ref="AW34:AW35"/>
    <mergeCell ref="AX34:AX35"/>
    <mergeCell ref="AY34:AY35"/>
    <mergeCell ref="C34:E35"/>
    <mergeCell ref="F34:K35"/>
    <mergeCell ref="L34:P35"/>
    <mergeCell ref="Q34:R35"/>
    <mergeCell ref="S34:T35"/>
    <mergeCell ref="U34:Y35"/>
    <mergeCell ref="Z34:AA35"/>
    <mergeCell ref="AB34:AC35"/>
    <mergeCell ref="AD34:AE35"/>
    <mergeCell ref="AH1:AK1"/>
    <mergeCell ref="AL1:AP1"/>
    <mergeCell ref="AH2:AK3"/>
    <mergeCell ref="AL2:AP3"/>
    <mergeCell ref="R12:U13"/>
    <mergeCell ref="V12:Y13"/>
    <mergeCell ref="Z12:AC13"/>
    <mergeCell ref="AZ32:AZ33"/>
    <mergeCell ref="BA32:BA33"/>
    <mergeCell ref="AZ28:AZ29"/>
    <mergeCell ref="BA28:BA29"/>
    <mergeCell ref="AF30:AG31"/>
    <mergeCell ref="AH30:AJ31"/>
    <mergeCell ref="AK30:AN31"/>
    <mergeCell ref="AO30:AQ31"/>
    <mergeCell ref="AU30:AU31"/>
    <mergeCell ref="AV30:AV31"/>
    <mergeCell ref="AW30:AW31"/>
    <mergeCell ref="AX30:AX31"/>
    <mergeCell ref="AY30:AY31"/>
    <mergeCell ref="AZ30:AZ31"/>
    <mergeCell ref="BA30:BA31"/>
    <mergeCell ref="AF28:AG29"/>
    <mergeCell ref="AH28:AJ29"/>
  </mergeCells>
  <conditionalFormatting sqref="AK16 AK18 AK20 AK22 AK24 AK26 AK28 AK30 AK32 AK34">
    <cfRule type="expression" dxfId="135" priority="37">
      <formula>ISNUMBER(AK16)=FALSE</formula>
    </cfRule>
  </conditionalFormatting>
  <conditionalFormatting sqref="Q16:AG17 Q20:AG35 U18:AG19">
    <cfRule type="expression" dxfId="134" priority="36">
      <formula>AND(ISBLANK($F16)=FALSE,ISBLANK(Q16)=TRUE)</formula>
    </cfRule>
  </conditionalFormatting>
  <conditionalFormatting sqref="Q18:T19">
    <cfRule type="expression" dxfId="133" priority="35">
      <formula>AND(ISBLANK($F18)=FALSE,ISBLANK(Q18)=TRUE)</formula>
    </cfRule>
  </conditionalFormatting>
  <conditionalFormatting sqref="L16:P17 L20:P35">
    <cfRule type="expression" dxfId="132" priority="26">
      <formula>AND(ISBLANK($F16)=FALSE,ISBLANK(L16)=TRUE)</formula>
    </cfRule>
  </conditionalFormatting>
  <conditionalFormatting sqref="L18:P19">
    <cfRule type="expression" dxfId="131" priority="25">
      <formula>AND(ISBLANK($F18)=FALSE,ISBLANK(L18)=TRUE)</formula>
    </cfRule>
  </conditionalFormatting>
  <conditionalFormatting sqref="AQ2:AR3">
    <cfRule type="cellIs" dxfId="130" priority="3" operator="equal">
      <formula>1</formula>
    </cfRule>
    <cfRule type="cellIs" dxfId="129" priority="4" operator="between">
      <formula>0.51</formula>
      <formula>0.99</formula>
    </cfRule>
    <cfRule type="cellIs" dxfId="128" priority="5" operator="lessThanOrEqual">
      <formula>0.5</formula>
    </cfRule>
  </conditionalFormatting>
  <conditionalFormatting sqref="AH2 AL2">
    <cfRule type="expression" dxfId="127" priority="1">
      <formula>PROJSTATUS=PROJSTATELI</formula>
    </cfRule>
    <cfRule type="expression" dxfId="126" priority="2">
      <formula>PROJSTATUS=PROJSTATREVIEW</formula>
    </cfRule>
    <cfRule type="expression" dxfId="125" priority="6">
      <formula>PROJSTATUS=PROJSTATPREAPPROVE</formula>
    </cfRule>
    <cfRule type="expression" dxfId="124" priority="7">
      <formula>PROJSTATUS=PROJSTATSTANDARD</formula>
    </cfRule>
    <cfRule type="expression" dxfId="123" priority="8">
      <formula>PROJSTATUS=PROJSTATEXP</formula>
    </cfRule>
  </conditionalFormatting>
  <dataValidations count="7">
    <dataValidation type="decimal" allowBlank="1" showInputMessage="1" showErrorMessage="1" prompt="Enter the kWh use per unit of equipment in one year." sqref="AB16 S16 AB34 S20 S22 S24 S26 S28 S30 S32 S34 S18 AB20 AB22 AB24 AB26 AB28 AB30 AB32 AB18">
      <formula1>0</formula1>
      <formula2>999999999</formula2>
    </dataValidation>
    <dataValidation type="decimal" allowBlank="1" showInputMessage="1" showErrorMessage="1" error="Please enter a numerical value" sqref="Z16 Q16 Z34 Q20 Q22 Q24 Q26 Q28 Q30 Q32 Q34 Q18 Z20 Z22 Z24 Z26 Z28 Z30 Z32 Z18">
      <formula1>0</formula1>
      <formula2>999999</formula2>
    </dataValidation>
    <dataValidation type="list" allowBlank="1" showInputMessage="1" showErrorMessage="1" sqref="AW16:AW35">
      <formula1>ENDUSECAT</formula1>
    </dataValidation>
    <dataValidation type="list" allowBlank="1" showInputMessage="1" showErrorMessage="1" prompt="Select the measure type that is closest to the selections in this list. If not listed, select &quot;Others&quot;" sqref="F16:K35">
      <formula1>CMEMOTORDESC</formula1>
    </dataValidation>
    <dataValidation type="decimal" allowBlank="1" showInputMessage="1" showErrorMessage="1" error="Please enter a numerical value" prompt="NOTE: This is the TOTAL Masterial or Labor COST of the measure, not a per UNIT basis._x000a__x000a_For New or Failed Replacement, this is the total cost difference between purchasing the baseline equipment vs. what is being installed." sqref="AF16 AD16 AF32 AD20 AD22 AD24 AD26 AD28 AD30 AD32 AD34 AF34 AF20 AF22 AF24 AF26 AF28 AF30 AF18 AD18">
      <formula1>0</formula1>
      <formula2>999999999</formula2>
    </dataValidation>
    <dataValidation type="list" allowBlank="1" showInputMessage="1" showErrorMessage="1" prompt="Select the project type using the dropdown._x000a__x000a_Select whether you are replacing existing working equipment/controls or purchasing new equipment/replace failed equipment._x000a__x000a_If you want to change this field, delete the data in the &quot;Measure Type&quot; field first." sqref="C16 C18 C34 C20 C22 C24 C26 C28 C30 C32">
      <formula1>IF(ISBLANK(F16),NONPRESCPROGRAM,"")</formula1>
    </dataValidation>
    <dataValidation allowBlank="1" showInputMessage="1" showErrorMessage="1" prompt="Baseline Detail is the equipment currently present that is being replaced._x000a__x000a_For New or Failed Replacement, this is the code-minimum equipment or control strategy that could be installed in lieu of the more efficient option." sqref="L16 L18 L34 L20 L22 L24 L26 L28 L30 L32"/>
  </dataValidations>
  <hyperlinks>
    <hyperlink ref="B202" r:id="rId1" display="NIPSCO.Savings@LMCO.com"/>
  </hyperlinks>
  <pageMargins left="0.25" right="0.25" top="0.25" bottom="0.25" header="0.25" footer="0.25"/>
  <pageSetup scale="45" fitToHeight="0" orientation="landscape" r:id="rId2"/>
  <drawing r:id="rId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pageSetUpPr fitToPage="1"/>
  </sheetPr>
  <dimension ref="A1:BZ202"/>
  <sheetViews>
    <sheetView showGridLines="0" showRowColHeaders="0" zoomScale="85" zoomScaleNormal="85" workbookViewId="0">
      <selection activeCell="U22" sqref="U22:Y23"/>
    </sheetView>
  </sheetViews>
  <sheetFormatPr defaultColWidth="0" defaultRowHeight="15" customHeight="1" zeroHeight="1" x14ac:dyDescent="0.25"/>
  <cols>
    <col min="1" max="44" width="4.7109375" customWidth="1"/>
    <col min="45" max="45" width="4.7109375" style="145" customWidth="1"/>
    <col min="46" max="46" width="4.7109375" style="145" hidden="1" customWidth="1"/>
    <col min="47" max="78" width="9.140625" style="145" hidden="1" customWidth="1"/>
    <col min="79" max="16384" width="9.140625" hidden="1"/>
  </cols>
  <sheetData>
    <row r="1" spans="2:78" ht="15.95" customHeight="1" x14ac:dyDescent="0.3">
      <c r="AH1" s="520" t="s">
        <v>520</v>
      </c>
      <c r="AI1" s="521"/>
      <c r="AJ1" s="521"/>
      <c r="AK1" s="521"/>
      <c r="AL1" s="532" t="s">
        <v>965</v>
      </c>
      <c r="AM1" s="532"/>
      <c r="AN1" s="532"/>
      <c r="AO1" s="532"/>
      <c r="AP1" s="532"/>
      <c r="AQ1" s="526" t="s">
        <v>529</v>
      </c>
      <c r="AR1" s="527"/>
    </row>
    <row r="2" spans="2:78" ht="15.95" customHeight="1" x14ac:dyDescent="0.25">
      <c r="AH2" s="522" t="str">
        <f ca="1">INCENSTATUS</f>
        <v>---</v>
      </c>
      <c r="AI2" s="523"/>
      <c r="AJ2" s="523"/>
      <c r="AK2" s="523"/>
      <c r="AL2" s="533" t="str">
        <f ca="1">PROJSTATUS</f>
        <v>Enter EMS Information</v>
      </c>
      <c r="AM2" s="533"/>
      <c r="AN2" s="533"/>
      <c r="AO2" s="533"/>
      <c r="AP2" s="533"/>
      <c r="AQ2" s="528">
        <f ca="1">PROGRESSSTATUS</f>
        <v>0</v>
      </c>
      <c r="AR2" s="529"/>
    </row>
    <row r="3" spans="2:78" ht="15.95" customHeight="1" x14ac:dyDescent="0.25">
      <c r="AH3" s="524"/>
      <c r="AI3" s="525"/>
      <c r="AJ3" s="525"/>
      <c r="AK3" s="525"/>
      <c r="AL3" s="534"/>
      <c r="AM3" s="534"/>
      <c r="AN3" s="534"/>
      <c r="AO3" s="534"/>
      <c r="AP3" s="534"/>
      <c r="AQ3" s="530"/>
      <c r="AR3" s="531"/>
    </row>
    <row r="4" spans="2:78" ht="15.95" customHeight="1" x14ac:dyDescent="0.25"/>
    <row r="5" spans="2:78" ht="15.95" customHeight="1" x14ac:dyDescent="0.25"/>
    <row r="6" spans="2:78" ht="15.95" customHeight="1" x14ac:dyDescent="0.25">
      <c r="AU6" s="150" t="s">
        <v>1679</v>
      </c>
      <c r="AV6" s="150">
        <f>PROJID</f>
        <v>0</v>
      </c>
    </row>
    <row r="7" spans="2:78" ht="15.95" customHeight="1" x14ac:dyDescent="0.25">
      <c r="AU7" s="246"/>
      <c r="AV7" s="246" t="s">
        <v>1266</v>
      </c>
      <c r="AW7" s="246" t="s">
        <v>271</v>
      </c>
      <c r="AX7" s="246" t="s">
        <v>1625</v>
      </c>
      <c r="AY7" s="246"/>
    </row>
    <row r="8" spans="2:78" ht="15.95" customHeight="1" x14ac:dyDescent="0.25">
      <c r="AU8" s="246" t="s">
        <v>259</v>
      </c>
      <c r="AV8" s="246" t="str">
        <f>CBPRESE</f>
        <v>NA</v>
      </c>
      <c r="AW8" s="246" t="str">
        <f>CBCUSE</f>
        <v>NA</v>
      </c>
      <c r="AX8" s="246" t="str">
        <f>CBALL</f>
        <v>NA</v>
      </c>
      <c r="AY8" s="246"/>
    </row>
    <row r="9" spans="2:78" s="67" customFormat="1" ht="15.95" customHeight="1" x14ac:dyDescent="0.25">
      <c r="B9" s="145"/>
      <c r="C9" s="145"/>
      <c r="D9" s="145"/>
      <c r="E9" s="145"/>
      <c r="F9" s="145"/>
      <c r="G9" s="145"/>
      <c r="H9" s="145"/>
      <c r="I9" s="145"/>
      <c r="J9" s="145"/>
      <c r="K9" s="145"/>
      <c r="L9" s="145"/>
      <c r="M9" s="145"/>
      <c r="N9" s="145"/>
      <c r="O9" s="145"/>
      <c r="P9" s="145"/>
      <c r="Q9" s="145"/>
      <c r="R9" s="700" t="str">
        <f>CONCATENATE(M4S6," ","Summary")</f>
        <v>Compressed Air Summary</v>
      </c>
      <c r="S9" s="700"/>
      <c r="T9" s="700"/>
      <c r="U9" s="700"/>
      <c r="V9" s="700"/>
      <c r="W9" s="700"/>
      <c r="X9" s="700"/>
      <c r="Y9" s="700"/>
      <c r="Z9" s="700"/>
      <c r="AA9" s="700"/>
      <c r="AB9" s="700"/>
      <c r="AC9" s="700"/>
      <c r="AD9" s="145"/>
      <c r="AE9" s="145"/>
      <c r="AF9" s="145"/>
      <c r="AG9" s="145"/>
      <c r="AH9" s="145"/>
      <c r="AI9" s="145"/>
      <c r="AJ9" s="145"/>
      <c r="AK9" s="145"/>
      <c r="AL9" s="145"/>
      <c r="AM9" s="145"/>
      <c r="AN9" s="145"/>
      <c r="AO9" s="145"/>
      <c r="AP9" s="145"/>
      <c r="AQ9" s="145"/>
      <c r="AR9" s="145"/>
      <c r="AS9" s="145"/>
      <c r="AT9" s="145"/>
      <c r="AU9" s="246"/>
      <c r="AV9" s="246"/>
      <c r="AW9" s="246"/>
      <c r="AX9" s="246"/>
      <c r="AY9" s="246"/>
      <c r="AZ9" s="145"/>
      <c r="BA9" s="145"/>
      <c r="BB9" s="145"/>
      <c r="BC9" s="145"/>
      <c r="BD9" s="145"/>
      <c r="BE9" s="145"/>
      <c r="BF9" s="145"/>
      <c r="BG9" s="145"/>
      <c r="BH9" s="145"/>
      <c r="BI9" s="145"/>
      <c r="BJ9" s="145"/>
      <c r="BK9" s="145"/>
      <c r="BL9" s="145"/>
      <c r="BM9" s="145"/>
      <c r="BN9" s="145"/>
      <c r="BO9" s="145"/>
      <c r="BP9" s="145"/>
      <c r="BQ9" s="145"/>
      <c r="BR9" s="145"/>
      <c r="BS9" s="145"/>
      <c r="BT9" s="145"/>
      <c r="BU9" s="145"/>
      <c r="BV9" s="145"/>
      <c r="BW9" s="145"/>
      <c r="BX9" s="145"/>
      <c r="BY9" s="145"/>
      <c r="BZ9" s="145"/>
    </row>
    <row r="10" spans="2:78" ht="15.95" customHeight="1" x14ac:dyDescent="0.25">
      <c r="B10" s="145"/>
      <c r="C10" s="145"/>
      <c r="D10" s="145"/>
      <c r="E10" s="145"/>
      <c r="F10" s="145"/>
      <c r="G10" s="145"/>
      <c r="H10" s="145"/>
      <c r="I10" s="145"/>
      <c r="J10" s="145"/>
      <c r="K10" s="145"/>
      <c r="L10" s="145"/>
      <c r="M10" s="145"/>
      <c r="N10" s="145"/>
      <c r="O10" s="145"/>
      <c r="P10" s="155"/>
      <c r="Q10" s="155"/>
      <c r="R10" s="700"/>
      <c r="S10" s="700"/>
      <c r="T10" s="700"/>
      <c r="U10" s="700"/>
      <c r="V10" s="700"/>
      <c r="W10" s="700"/>
      <c r="X10" s="700"/>
      <c r="Y10" s="700"/>
      <c r="Z10" s="700"/>
      <c r="AA10" s="700"/>
      <c r="AB10" s="700"/>
      <c r="AC10" s="700"/>
      <c r="AD10" s="155"/>
      <c r="AE10" s="155"/>
      <c r="AF10" s="155"/>
      <c r="AG10" s="145"/>
      <c r="AH10" s="145"/>
      <c r="AI10" s="145"/>
      <c r="AJ10" s="145"/>
      <c r="AK10" s="145"/>
      <c r="AL10" s="145"/>
      <c r="AM10" s="145"/>
      <c r="AN10" s="145"/>
      <c r="AO10" s="145"/>
      <c r="AP10" s="145"/>
      <c r="AQ10" s="145"/>
      <c r="AR10" s="145"/>
      <c r="AU10" s="246" t="s">
        <v>670</v>
      </c>
      <c r="AV10" s="246" t="str">
        <f>PAYPRESE</f>
        <v>NA</v>
      </c>
      <c r="AW10" s="246" t="str">
        <f>PAYCUSE</f>
        <v>NA</v>
      </c>
      <c r="AX10" s="246" t="str">
        <f>PAYALL</f>
        <v>NA</v>
      </c>
      <c r="AY10" s="246"/>
    </row>
    <row r="11" spans="2:78" ht="15.95" customHeight="1" x14ac:dyDescent="0.3">
      <c r="B11" s="145"/>
      <c r="C11" s="145"/>
      <c r="D11" s="145"/>
      <c r="E11" s="145"/>
      <c r="F11" s="145"/>
      <c r="G11" s="145"/>
      <c r="H11" s="145"/>
      <c r="I11" s="145"/>
      <c r="J11" s="145"/>
      <c r="K11" s="145"/>
      <c r="L11" s="145"/>
      <c r="M11" s="145"/>
      <c r="N11" s="145"/>
      <c r="O11" s="145"/>
      <c r="P11" s="145"/>
      <c r="Q11" s="145"/>
      <c r="R11" s="758" t="s">
        <v>69</v>
      </c>
      <c r="S11" s="758"/>
      <c r="T11" s="758"/>
      <c r="U11" s="758"/>
      <c r="V11" s="758" t="s">
        <v>70</v>
      </c>
      <c r="W11" s="758"/>
      <c r="X11" s="758"/>
      <c r="Y11" s="758"/>
      <c r="Z11" s="758" t="s">
        <v>71</v>
      </c>
      <c r="AA11" s="758"/>
      <c r="AB11" s="758"/>
      <c r="AC11" s="758"/>
      <c r="AD11" s="145"/>
      <c r="AE11" s="145"/>
      <c r="AF11" s="145"/>
      <c r="AG11" s="145"/>
      <c r="AH11" s="145"/>
      <c r="AI11" s="145"/>
      <c r="AJ11" s="145"/>
      <c r="AK11" s="145"/>
      <c r="AL11" s="145"/>
      <c r="AM11" s="145"/>
      <c r="AN11" s="145"/>
      <c r="AO11" s="145"/>
      <c r="AP11" s="145"/>
      <c r="AQ11" s="145"/>
      <c r="AR11" s="145"/>
      <c r="AU11" s="247" t="s">
        <v>1611</v>
      </c>
      <c r="AV11" s="150"/>
      <c r="AW11" s="150"/>
      <c r="AX11" s="150"/>
      <c r="AY11" s="150"/>
    </row>
    <row r="12" spans="2:78" ht="15.95" customHeight="1" x14ac:dyDescent="0.25">
      <c r="B12" s="145"/>
      <c r="C12" s="145"/>
      <c r="D12" s="145"/>
      <c r="E12" s="145"/>
      <c r="F12" s="145"/>
      <c r="G12" s="145"/>
      <c r="H12" s="145"/>
      <c r="I12" s="145"/>
      <c r="J12" s="145"/>
      <c r="K12" s="145"/>
      <c r="L12" s="145"/>
      <c r="M12" s="145"/>
      <c r="N12" s="145"/>
      <c r="O12" s="145"/>
      <c r="P12" s="145"/>
      <c r="Q12" s="145"/>
      <c r="R12" s="883">
        <f>SUM(AK16:AN199)</f>
        <v>0</v>
      </c>
      <c r="S12" s="883"/>
      <c r="T12" s="883"/>
      <c r="U12" s="883"/>
      <c r="V12" s="883">
        <f>SUM(AH16:AJ199)</f>
        <v>0</v>
      </c>
      <c r="W12" s="883"/>
      <c r="X12" s="883"/>
      <c r="Y12" s="883"/>
      <c r="Z12" s="884">
        <f>SUM(AO16:AQ199)</f>
        <v>0</v>
      </c>
      <c r="AA12" s="884"/>
      <c r="AB12" s="884"/>
      <c r="AC12" s="884"/>
      <c r="AD12" s="656"/>
      <c r="AE12" s="656"/>
      <c r="AF12" s="656"/>
      <c r="AG12" s="656"/>
      <c r="AH12" s="145"/>
      <c r="AI12" s="145"/>
      <c r="AJ12" s="145"/>
      <c r="AK12" s="145"/>
      <c r="AL12" s="145"/>
      <c r="AM12" s="145"/>
      <c r="AN12" s="145"/>
      <c r="AO12" s="145"/>
      <c r="AP12" s="145"/>
      <c r="AQ12" s="145"/>
      <c r="AR12" s="145"/>
    </row>
    <row r="13" spans="2:78" s="67" customFormat="1" ht="15.95" customHeight="1" x14ac:dyDescent="0.25">
      <c r="B13" s="145"/>
      <c r="C13" s="145"/>
      <c r="D13" s="145"/>
      <c r="E13" s="145"/>
      <c r="F13" s="145"/>
      <c r="G13" s="145"/>
      <c r="H13" s="145"/>
      <c r="I13" s="145"/>
      <c r="J13" s="145"/>
      <c r="K13" s="145"/>
      <c r="L13" s="145"/>
      <c r="M13" s="145"/>
      <c r="N13" s="145"/>
      <c r="O13" s="145"/>
      <c r="P13" s="145"/>
      <c r="Q13" s="145"/>
      <c r="R13" s="883"/>
      <c r="S13" s="883"/>
      <c r="T13" s="883"/>
      <c r="U13" s="883"/>
      <c r="V13" s="883"/>
      <c r="W13" s="883"/>
      <c r="X13" s="883"/>
      <c r="Y13" s="883"/>
      <c r="Z13" s="884"/>
      <c r="AA13" s="884"/>
      <c r="AB13" s="884"/>
      <c r="AC13" s="884"/>
      <c r="AD13" s="203"/>
      <c r="AE13" s="203"/>
      <c r="AF13" s="203"/>
      <c r="AG13" s="203"/>
      <c r="AH13" s="145"/>
      <c r="AI13" s="145"/>
      <c r="AJ13" s="145"/>
      <c r="AK13" s="145"/>
      <c r="AL13" s="145"/>
      <c r="AM13" s="145"/>
      <c r="AN13" s="145"/>
      <c r="AO13" s="145"/>
      <c r="AP13" s="145"/>
      <c r="AQ13" s="145"/>
      <c r="AR13" s="145"/>
      <c r="AS13" s="145"/>
      <c r="AT13" s="145"/>
      <c r="AU13" s="145"/>
      <c r="AV13" s="145"/>
      <c r="AW13" s="145"/>
      <c r="AX13" s="145"/>
      <c r="AY13" s="145"/>
      <c r="AZ13" s="145"/>
      <c r="BA13" s="145"/>
      <c r="BB13" s="145"/>
      <c r="BC13" s="145"/>
      <c r="BD13" s="145"/>
      <c r="BE13" s="145"/>
      <c r="BF13" s="145"/>
      <c r="BG13" s="145"/>
      <c r="BH13" s="145"/>
      <c r="BI13" s="145"/>
      <c r="BJ13" s="145"/>
      <c r="BK13" s="145"/>
      <c r="BL13" s="145"/>
      <c r="BM13" s="145"/>
      <c r="BN13" s="145"/>
      <c r="BO13" s="145"/>
      <c r="BP13" s="145"/>
      <c r="BQ13" s="145"/>
      <c r="BR13" s="145"/>
      <c r="BS13" s="145"/>
      <c r="BT13" s="145"/>
      <c r="BU13" s="145"/>
      <c r="BV13" s="145"/>
      <c r="BW13" s="145"/>
      <c r="BX13" s="145"/>
      <c r="BY13" s="145"/>
      <c r="BZ13" s="145"/>
    </row>
    <row r="14" spans="2:78" ht="15.95" customHeight="1" x14ac:dyDescent="0.25">
      <c r="B14" s="145"/>
      <c r="C14" s="720" t="s">
        <v>1081</v>
      </c>
      <c r="D14" s="720"/>
      <c r="E14" s="720"/>
      <c r="F14" s="720" t="s">
        <v>966</v>
      </c>
      <c r="G14" s="720"/>
      <c r="H14" s="720"/>
      <c r="I14" s="720"/>
      <c r="J14" s="720"/>
      <c r="K14" s="720"/>
      <c r="L14" s="720" t="s">
        <v>962</v>
      </c>
      <c r="M14" s="720"/>
      <c r="N14" s="720"/>
      <c r="O14" s="720"/>
      <c r="P14" s="720"/>
      <c r="Q14" s="720" t="s">
        <v>94</v>
      </c>
      <c r="R14" s="720"/>
      <c r="S14" s="885" t="s">
        <v>113</v>
      </c>
      <c r="T14" s="885"/>
      <c r="U14" s="720" t="s">
        <v>274</v>
      </c>
      <c r="V14" s="720"/>
      <c r="W14" s="720"/>
      <c r="X14" s="720"/>
      <c r="Y14" s="720"/>
      <c r="Z14" s="720" t="s">
        <v>94</v>
      </c>
      <c r="AA14" s="720"/>
      <c r="AB14" s="885" t="s">
        <v>113</v>
      </c>
      <c r="AC14" s="885"/>
      <c r="AD14" s="720" t="s">
        <v>109</v>
      </c>
      <c r="AE14" s="720"/>
      <c r="AF14" s="720"/>
      <c r="AG14" s="720"/>
      <c r="AH14" s="720" t="s">
        <v>109</v>
      </c>
      <c r="AI14" s="720"/>
      <c r="AJ14" s="720"/>
      <c r="AK14" s="720" t="s">
        <v>108</v>
      </c>
      <c r="AL14" s="720"/>
      <c r="AM14" s="720"/>
      <c r="AN14" s="720"/>
      <c r="AO14" s="720" t="s">
        <v>117</v>
      </c>
      <c r="AP14" s="720"/>
      <c r="AQ14" s="720"/>
      <c r="AR14" s="145"/>
      <c r="AS14" s="150"/>
      <c r="AT14" s="150"/>
      <c r="AU14" s="703" t="s">
        <v>259</v>
      </c>
      <c r="AV14" s="703" t="s">
        <v>672</v>
      </c>
      <c r="AW14" s="703" t="s">
        <v>665</v>
      </c>
      <c r="AX14" s="703" t="s">
        <v>170</v>
      </c>
      <c r="AY14" s="703" t="s">
        <v>159</v>
      </c>
      <c r="AZ14" s="703" t="s">
        <v>271</v>
      </c>
      <c r="BA14" s="703" t="s">
        <v>964</v>
      </c>
      <c r="BB14" s="703" t="s">
        <v>670</v>
      </c>
      <c r="BC14" s="703" t="s">
        <v>546</v>
      </c>
    </row>
    <row r="15" spans="2:78" ht="15.95" customHeight="1" thickBot="1" x14ac:dyDescent="0.3">
      <c r="B15" s="145"/>
      <c r="C15" s="721"/>
      <c r="D15" s="721"/>
      <c r="E15" s="721"/>
      <c r="F15" s="721"/>
      <c r="G15" s="721"/>
      <c r="H15" s="721"/>
      <c r="I15" s="721"/>
      <c r="J15" s="721"/>
      <c r="K15" s="721"/>
      <c r="L15" s="721"/>
      <c r="M15" s="721"/>
      <c r="N15" s="721"/>
      <c r="O15" s="721"/>
      <c r="P15" s="721"/>
      <c r="Q15" s="721"/>
      <c r="R15" s="721"/>
      <c r="S15" s="886"/>
      <c r="T15" s="886"/>
      <c r="U15" s="721"/>
      <c r="V15" s="721"/>
      <c r="W15" s="721"/>
      <c r="X15" s="721"/>
      <c r="Y15" s="721"/>
      <c r="Z15" s="721"/>
      <c r="AA15" s="721"/>
      <c r="AB15" s="886"/>
      <c r="AC15" s="886"/>
      <c r="AD15" s="721" t="s">
        <v>110</v>
      </c>
      <c r="AE15" s="721"/>
      <c r="AF15" s="721" t="s">
        <v>111</v>
      </c>
      <c r="AG15" s="721"/>
      <c r="AH15" s="721"/>
      <c r="AI15" s="721"/>
      <c r="AJ15" s="721"/>
      <c r="AK15" s="721"/>
      <c r="AL15" s="721"/>
      <c r="AM15" s="721"/>
      <c r="AN15" s="721"/>
      <c r="AO15" s="721"/>
      <c r="AP15" s="721"/>
      <c r="AQ15" s="721"/>
      <c r="AR15" s="145"/>
      <c r="AS15" s="150"/>
      <c r="AT15" s="150"/>
      <c r="AU15" s="704"/>
      <c r="AV15" s="704"/>
      <c r="AW15" s="704"/>
      <c r="AX15" s="704"/>
      <c r="AY15" s="704"/>
      <c r="AZ15" s="704"/>
      <c r="BA15" s="704"/>
      <c r="BB15" s="704"/>
      <c r="BC15" s="704"/>
    </row>
    <row r="16" spans="2:78" ht="15.95" customHeight="1" x14ac:dyDescent="0.25">
      <c r="B16" s="787">
        <v>1</v>
      </c>
      <c r="C16" s="875"/>
      <c r="D16" s="875"/>
      <c r="E16" s="875"/>
      <c r="F16" s="877"/>
      <c r="G16" s="877"/>
      <c r="H16" s="877"/>
      <c r="I16" s="877"/>
      <c r="J16" s="877"/>
      <c r="K16" s="877"/>
      <c r="L16" s="877"/>
      <c r="M16" s="877"/>
      <c r="N16" s="877"/>
      <c r="O16" s="877"/>
      <c r="P16" s="877"/>
      <c r="Q16" s="879"/>
      <c r="R16" s="879"/>
      <c r="S16" s="785"/>
      <c r="T16" s="881"/>
      <c r="U16" s="815"/>
      <c r="V16" s="877"/>
      <c r="W16" s="877"/>
      <c r="X16" s="877"/>
      <c r="Y16" s="877"/>
      <c r="Z16" s="879"/>
      <c r="AA16" s="879"/>
      <c r="AB16" s="785"/>
      <c r="AC16" s="887"/>
      <c r="AD16" s="834"/>
      <c r="AE16" s="781"/>
      <c r="AF16" s="781"/>
      <c r="AG16" s="904"/>
      <c r="AH16" s="812" t="str">
        <f>IF(OR(C16="",F16="",L16="",Q16="",S16="",U16="",Z16="",AB16="",AD16="",AF16=""),"",ROUND(AD16+AF16,2))</f>
        <v/>
      </c>
      <c r="AI16" s="897"/>
      <c r="AJ16" s="897"/>
      <c r="AK16" s="900" t="str">
        <f>IF(OR(C16="",F16="",L16="",Q16="",S16="",U16="",Z16="",AB16="",AD16="",AF16=""),"",IF(BC16&lt;&gt;"",BC16,IF(C16="New/Replace Failed Equip.",BA16,AZ16)))</f>
        <v/>
      </c>
      <c r="AL16" s="900"/>
      <c r="AM16" s="900"/>
      <c r="AN16" s="900"/>
      <c r="AO16" s="902" t="str">
        <f>IF(OR(C16="",F16="",L16="",Q16="",S16="",U16="",Z16="",AB16="",AD16="",AF16=""),"",IF((Q16*S16)-(Z16*AB16)&lt;=0,0,ROUND((Q16*S16)-(Z16*AB16),0)))</f>
        <v/>
      </c>
      <c r="AP16" s="902"/>
      <c r="AQ16" s="902"/>
      <c r="AR16" s="145"/>
      <c r="AS16" s="150"/>
      <c r="AT16" s="150"/>
      <c r="AU16" s="891" t="str">
        <f>IFERROR(IF(OR(C16="",F16="",L16="",Q16="",S16="",U16="",Z16="",AB16="",AD16="",AF16=""),"",((1+ELOSS)*PEAKTD*(1+INDEX(ELECCB[Capacity Reserve Margin],MATCH(AX16,ELECCB[Year Number],0)))*((AO16*INDEX(ELECCB[NPV AEC $/kWh],MATCH(AX16,ELECCB[Year Number],1)))+(AV16*INDEX(ELECCB[NPV ACC+T&amp;D $/kW],MATCH(AX16,ELECCB[Year Number],1))))/AH16)),0)</f>
        <v/>
      </c>
      <c r="AV16" s="906" t="str">
        <f>IF(OR(C16="",F16="",L16="",Q16="",S16="",U16="",Z16="",AB16="",AD16="",AF16=""),"",ROUND(AO16*INDEX(ENDUSEALL[Factor],MATCH(AW16,ENDUSEALL[End Use to Coincident Peak Demand Factors],0)),4))</f>
        <v/>
      </c>
      <c r="AW16" s="895" t="str">
        <f>IF(OR(C16="",F16="",L16="",Q16="",S16="",U16="",Z16="",AB16="",AD16="",AF16=""),"",INDEX(CMECOMPAIR[End Use Category],MATCH(F16,CMECOMPAIR[Proj Desc 1],0)))</f>
        <v/>
      </c>
      <c r="AX16" s="777" t="str">
        <f>IF(OR(C16="",F16="",L16="",Q16="",S16="",U16="",Z16="",AB16="",AD16="",AF16=""),"",INDEX(CMECOMPAIR[EUL],MATCH(F16,CMECOMPAIR[Proj Desc 1],0)))</f>
        <v/>
      </c>
      <c r="AY16" s="889" t="str">
        <f>IF(OR(C16="",F16="",L16="",Q16="",S16="",U16="",Z16="",AB16="",AD16="",AF16=""),"",INDEX(CMECOMPAIR[Measure Number],MATCH(F16,CMECOMPAIR[Proj Desc 1],0)))</f>
        <v/>
      </c>
      <c r="AZ16" s="751" t="str">
        <f>IFERROR(ROUND(MIN(AH16*0.5,AO16*INDEX(ENDUSEALL[Inc Rate],MATCH(AW16,ENDUSEALL[End Use to Coincident Peak Demand Factors],0))),2),"")</f>
        <v/>
      </c>
      <c r="BA16" s="751" t="str">
        <f>IFERROR(ROUND(MIN(AH16,AO16*INDEX(ENDUSEALL[Inc Rate],MATCH(AW16,ENDUSEALL[End Use to Coincident Peak Demand Factors],0))),2),"")</f>
        <v/>
      </c>
      <c r="BB16" s="751" t="str">
        <f>IFERROR(AH16/M02S02F35/AO16,"")</f>
        <v/>
      </c>
      <c r="BC16" s="751" t="str">
        <f>IFERROR(IF((Q16*S16)-(Z16*AB16)&lt;=0,MEASURESAV,IF(M02S02F35="",MEASURERATE,IF(OR(F16="Others (Incremental)",F16="Others"),MEASURESUBMIT, IF(AH16/M02S02F35/AO16&lt;1.5,MEASUREPAY,IF(AU16&lt;1,MEASURECB,""))))),MEASURESUBMIT)</f>
        <v>Submit for Review</v>
      </c>
    </row>
    <row r="17" spans="2:55" ht="15.95" customHeight="1" x14ac:dyDescent="0.25">
      <c r="B17" s="787"/>
      <c r="C17" s="876"/>
      <c r="D17" s="876"/>
      <c r="E17" s="876"/>
      <c r="F17" s="878"/>
      <c r="G17" s="878"/>
      <c r="H17" s="878"/>
      <c r="I17" s="878"/>
      <c r="J17" s="878"/>
      <c r="K17" s="878"/>
      <c r="L17" s="878"/>
      <c r="M17" s="878"/>
      <c r="N17" s="878"/>
      <c r="O17" s="878"/>
      <c r="P17" s="878"/>
      <c r="Q17" s="880"/>
      <c r="R17" s="880"/>
      <c r="S17" s="786"/>
      <c r="T17" s="882"/>
      <c r="U17" s="818"/>
      <c r="V17" s="878"/>
      <c r="W17" s="878"/>
      <c r="X17" s="878"/>
      <c r="Y17" s="878"/>
      <c r="Z17" s="880"/>
      <c r="AA17" s="880"/>
      <c r="AB17" s="786"/>
      <c r="AC17" s="888"/>
      <c r="AD17" s="836"/>
      <c r="AE17" s="782"/>
      <c r="AF17" s="782"/>
      <c r="AG17" s="905"/>
      <c r="AH17" s="898"/>
      <c r="AI17" s="899"/>
      <c r="AJ17" s="899"/>
      <c r="AK17" s="901"/>
      <c r="AL17" s="901"/>
      <c r="AM17" s="901"/>
      <c r="AN17" s="901"/>
      <c r="AO17" s="903"/>
      <c r="AP17" s="903"/>
      <c r="AQ17" s="903"/>
      <c r="AR17" s="145"/>
      <c r="AS17" s="150"/>
      <c r="AT17" s="150"/>
      <c r="AU17" s="892"/>
      <c r="AV17" s="907"/>
      <c r="AW17" s="896"/>
      <c r="AX17" s="778"/>
      <c r="AY17" s="890"/>
      <c r="AZ17" s="752"/>
      <c r="BA17" s="752"/>
      <c r="BB17" s="752"/>
      <c r="BC17" s="752"/>
    </row>
    <row r="18" spans="2:55" ht="15.95" customHeight="1" x14ac:dyDescent="0.25">
      <c r="B18" s="845">
        <v>2</v>
      </c>
      <c r="C18" s="875"/>
      <c r="D18" s="875"/>
      <c r="E18" s="875"/>
      <c r="F18" s="877"/>
      <c r="G18" s="877"/>
      <c r="H18" s="877"/>
      <c r="I18" s="877"/>
      <c r="J18" s="877"/>
      <c r="K18" s="877"/>
      <c r="L18" s="877"/>
      <c r="M18" s="877"/>
      <c r="N18" s="877"/>
      <c r="O18" s="877"/>
      <c r="P18" s="877"/>
      <c r="Q18" s="879"/>
      <c r="R18" s="879"/>
      <c r="S18" s="785"/>
      <c r="T18" s="881"/>
      <c r="U18" s="815"/>
      <c r="V18" s="877"/>
      <c r="W18" s="877"/>
      <c r="X18" s="877"/>
      <c r="Y18" s="877"/>
      <c r="Z18" s="879"/>
      <c r="AA18" s="879"/>
      <c r="AB18" s="785"/>
      <c r="AC18" s="887"/>
      <c r="AD18" s="834"/>
      <c r="AE18" s="781"/>
      <c r="AF18" s="781"/>
      <c r="AG18" s="904"/>
      <c r="AH18" s="812" t="str">
        <f>IF(OR(C18="",F18="",L18="",Q18="",S18="",U18="",Z18="",AB18="",AD18="",AF18=""),"",ROUND(AD18+AF18,2))</f>
        <v/>
      </c>
      <c r="AI18" s="897"/>
      <c r="AJ18" s="897"/>
      <c r="AK18" s="900" t="str">
        <f>IF(OR(C18="",F18="",L18="",Q18="",S18="",U18="",Z18="",AB18="",AD18="",AF18=""),"",IF(BC18&lt;&gt;"",BC18,IF(C18="New/Replace Failed Equip.",BA18,AZ18)))</f>
        <v/>
      </c>
      <c r="AL18" s="900"/>
      <c r="AM18" s="900"/>
      <c r="AN18" s="900"/>
      <c r="AO18" s="902" t="str">
        <f>IF(OR(C18="",F18="",L18="",Q18="",S18="",U18="",Z18="",AB18="",AD18="",AF18=""),"",IF((Q18*S18)-(Z18*AB18)&lt;=0,0,ROUND((Q18*S18)-(Z18*AB18),0)))</f>
        <v/>
      </c>
      <c r="AP18" s="902"/>
      <c r="AQ18" s="902"/>
      <c r="AR18" s="145"/>
      <c r="AS18" s="150"/>
      <c r="AT18" s="150"/>
      <c r="AU18" s="891" t="str">
        <f>IFERROR(IF(OR(C18="",F18="",L18="",Q18="",S18="",U18="",Z18="",AB18="",AD18="",AF18=""),"",((1+ELOSS)*PEAKTD*(1+INDEX(ELECCB[Capacity Reserve Margin],MATCH(AX18,ELECCB[Year Number],0)))*((AO18*INDEX(ELECCB[NPV AEC $/kWh],MATCH(AX18,ELECCB[Year Number],1)))+(AV18*INDEX(ELECCB[NPV ACC+T&amp;D $/kW],MATCH(AX18,ELECCB[Year Number],1))))/AH18)),0)</f>
        <v/>
      </c>
      <c r="AV18" s="906" t="str">
        <f>IF(OR(C18="",F18="",L18="",Q18="",S18="",U18="",Z18="",AB18="",AD18="",AF18=""),"",ROUND(AO18*INDEX(ENDUSEALL[Factor],MATCH(AW18,ENDUSEALL[End Use to Coincident Peak Demand Factors],0)),4))</f>
        <v/>
      </c>
      <c r="AW18" s="895" t="str">
        <f>IF(OR(C18="",F18="",L18="",Q18="",S18="",U18="",Z18="",AB18="",AD18="",AF18=""),"",INDEX(CMECOMPAIR[End Use Category],MATCH(F18,CMECOMPAIR[Proj Desc 1],0)))</f>
        <v/>
      </c>
      <c r="AX18" s="777" t="str">
        <f>IF(OR(C18="",F18="",L18="",Q18="",S18="",U18="",Z18="",AB18="",AD18="",AF18=""),"",INDEX(CMECOMPAIR[EUL],MATCH(F18,CMECOMPAIR[Proj Desc 1],0)))</f>
        <v/>
      </c>
      <c r="AY18" s="889" t="str">
        <f>IF(OR(C18="",F18="",L18="",Q18="",S18="",U18="",Z18="",AB18="",AD18="",AF18=""),"",INDEX(CMECOMPAIR[Measure Number],MATCH(F18,CMECOMPAIR[Proj Desc 1],0)))</f>
        <v/>
      </c>
      <c r="AZ18" s="751" t="str">
        <f>IFERROR(ROUND(MIN(AH18*0.5,AO18*INDEX(ENDUSEALL[Inc Rate],MATCH(AW18,ENDUSEALL[End Use to Coincident Peak Demand Factors],0))),2),"")</f>
        <v/>
      </c>
      <c r="BA18" s="751" t="str">
        <f>IFERROR(ROUND(MIN(AH18,AO18*INDEX(ENDUSEALL[Inc Rate],MATCH(AW18,ENDUSEALL[End Use to Coincident Peak Demand Factors],0))),2),"")</f>
        <v/>
      </c>
      <c r="BB18" s="751" t="str">
        <f>IFERROR(AH18/M02S02F35/AO18,"")</f>
        <v/>
      </c>
      <c r="BC18" s="751" t="str">
        <f>IFERROR(IF((Q18*S18)-(Z18*AB18)&lt;=0,MEASURESAV,IF(M02S02F35="",MEASURERATE,IF(OR(F18="Others (Incremental)",F18="Others"),MEASURESUBMIT, IF(AH18/M02S02F35/AO18&lt;1.5,MEASUREPAY,IF(AU18&lt;1,MEASURECB,""))))),MEASURESUBMIT)</f>
        <v>Submit for Review</v>
      </c>
    </row>
    <row r="19" spans="2:55" ht="15.95" customHeight="1" x14ac:dyDescent="0.25">
      <c r="B19" s="845"/>
      <c r="C19" s="876"/>
      <c r="D19" s="876"/>
      <c r="E19" s="876"/>
      <c r="F19" s="878"/>
      <c r="G19" s="878"/>
      <c r="H19" s="878"/>
      <c r="I19" s="878"/>
      <c r="J19" s="878"/>
      <c r="K19" s="878"/>
      <c r="L19" s="878"/>
      <c r="M19" s="878"/>
      <c r="N19" s="878"/>
      <c r="O19" s="878"/>
      <c r="P19" s="878"/>
      <c r="Q19" s="880"/>
      <c r="R19" s="880"/>
      <c r="S19" s="786"/>
      <c r="T19" s="882"/>
      <c r="U19" s="818"/>
      <c r="V19" s="878"/>
      <c r="W19" s="878"/>
      <c r="X19" s="878"/>
      <c r="Y19" s="878"/>
      <c r="Z19" s="880"/>
      <c r="AA19" s="880"/>
      <c r="AB19" s="786"/>
      <c r="AC19" s="888"/>
      <c r="AD19" s="836"/>
      <c r="AE19" s="782"/>
      <c r="AF19" s="782"/>
      <c r="AG19" s="905"/>
      <c r="AH19" s="898"/>
      <c r="AI19" s="899"/>
      <c r="AJ19" s="899"/>
      <c r="AK19" s="901"/>
      <c r="AL19" s="901"/>
      <c r="AM19" s="901"/>
      <c r="AN19" s="901"/>
      <c r="AO19" s="903"/>
      <c r="AP19" s="903"/>
      <c r="AQ19" s="903"/>
      <c r="AR19" s="145"/>
      <c r="AS19" s="150"/>
      <c r="AT19" s="150"/>
      <c r="AU19" s="892"/>
      <c r="AV19" s="907"/>
      <c r="AW19" s="896"/>
      <c r="AX19" s="778"/>
      <c r="AY19" s="890"/>
      <c r="AZ19" s="752"/>
      <c r="BA19" s="752"/>
      <c r="BB19" s="752"/>
      <c r="BC19" s="752"/>
    </row>
    <row r="20" spans="2:55" ht="15.95" customHeight="1" x14ac:dyDescent="0.25">
      <c r="B20" s="845">
        <v>3</v>
      </c>
      <c r="C20" s="875"/>
      <c r="D20" s="875"/>
      <c r="E20" s="875"/>
      <c r="F20" s="877"/>
      <c r="G20" s="877"/>
      <c r="H20" s="877"/>
      <c r="I20" s="877"/>
      <c r="J20" s="877"/>
      <c r="K20" s="877"/>
      <c r="L20" s="877"/>
      <c r="M20" s="877"/>
      <c r="N20" s="877"/>
      <c r="O20" s="877"/>
      <c r="P20" s="877"/>
      <c r="Q20" s="879"/>
      <c r="R20" s="879"/>
      <c r="S20" s="785"/>
      <c r="T20" s="881"/>
      <c r="U20" s="815"/>
      <c r="V20" s="877"/>
      <c r="W20" s="877"/>
      <c r="X20" s="877"/>
      <c r="Y20" s="877"/>
      <c r="Z20" s="879"/>
      <c r="AA20" s="879"/>
      <c r="AB20" s="785"/>
      <c r="AC20" s="887"/>
      <c r="AD20" s="834"/>
      <c r="AE20" s="781"/>
      <c r="AF20" s="781"/>
      <c r="AG20" s="904"/>
      <c r="AH20" s="812" t="str">
        <f>IF(OR(C20="",F20="",L20="",Q20="",S20="",U20="",Z20="",AB20="",AD20="",AF20=""),"",ROUND(AD20+AF20,2))</f>
        <v/>
      </c>
      <c r="AI20" s="897"/>
      <c r="AJ20" s="897"/>
      <c r="AK20" s="900" t="str">
        <f>IF(OR(C20="",F20="",L20="",Q20="",S20="",U20="",Z20="",AB20="",AD20="",AF20=""),"",IF(BC20&lt;&gt;"",BC20,IF(C20="New/Replace Failed Equip.",BA20,AZ20)))</f>
        <v/>
      </c>
      <c r="AL20" s="900"/>
      <c r="AM20" s="900"/>
      <c r="AN20" s="900"/>
      <c r="AO20" s="902" t="str">
        <f>IF(OR(C20="",F20="",L20="",Q20="",S20="",U20="",Z20="",AB20="",AD20="",AF20=""),"",IF((Q20*S20)-(Z20*AB20)&lt;=0,0,ROUND((Q20*S20)-(Z20*AB20),0)))</f>
        <v/>
      </c>
      <c r="AP20" s="902"/>
      <c r="AQ20" s="902"/>
      <c r="AR20" s="145"/>
      <c r="AS20" s="150"/>
      <c r="AT20" s="150"/>
      <c r="AU20" s="891" t="str">
        <f>IFERROR(IF(OR(C20="",F20="",L20="",Q20="",S20="",U20="",Z20="",AB20="",AD20="",AF20=""),"",((1+ELOSS)*PEAKTD*(1+INDEX(ELECCB[Capacity Reserve Margin],MATCH(AX20,ELECCB[Year Number],0)))*((AO20*INDEX(ELECCB[NPV AEC $/kWh],MATCH(AX20,ELECCB[Year Number],1)))+(AV20*INDEX(ELECCB[NPV ACC+T&amp;D $/kW],MATCH(AX20,ELECCB[Year Number],1))))/AH20)),0)</f>
        <v/>
      </c>
      <c r="AV20" s="906" t="str">
        <f>IF(OR(C20="",F20="",L20="",Q20="",S20="",U20="",Z20="",AB20="",AD20="",AF20=""),"",ROUND(AO20*INDEX(ENDUSEALL[Factor],MATCH(AW20,ENDUSEALL[End Use to Coincident Peak Demand Factors],0)),4))</f>
        <v/>
      </c>
      <c r="AW20" s="895" t="str">
        <f>IF(OR(C20="",F20="",L20="",Q20="",S20="",U20="",Z20="",AB20="",AD20="",AF20=""),"",INDEX(CMECOMPAIR[End Use Category],MATCH(F20,CMECOMPAIR[Proj Desc 1],0)))</f>
        <v/>
      </c>
      <c r="AX20" s="777" t="str">
        <f>IF(OR(C20="",F20="",L20="",Q20="",S20="",U20="",Z20="",AB20="",AD20="",AF20=""),"",INDEX(CMECOMPAIR[EUL],MATCH(F20,CMECOMPAIR[Proj Desc 1],0)))</f>
        <v/>
      </c>
      <c r="AY20" s="889" t="str">
        <f>IF(OR(C20="",F20="",L20="",Q20="",S20="",U20="",Z20="",AB20="",AD20="",AF20=""),"",INDEX(CMECOMPAIR[Measure Number],MATCH(F20,CMECOMPAIR[Proj Desc 1],0)))</f>
        <v/>
      </c>
      <c r="AZ20" s="751" t="str">
        <f>IFERROR(ROUND(MIN(AH20*0.5,AO20*INDEX(ENDUSEALL[Inc Rate],MATCH(AW20,ENDUSEALL[End Use to Coincident Peak Demand Factors],0))),2),"")</f>
        <v/>
      </c>
      <c r="BA20" s="751" t="str">
        <f>IFERROR(ROUND(MIN(AH20,AO20*INDEX(ENDUSEALL[Inc Rate],MATCH(AW20,ENDUSEALL[End Use to Coincident Peak Demand Factors],0))),2),"")</f>
        <v/>
      </c>
      <c r="BB20" s="751" t="str">
        <f>IFERROR(AH20/M02S02F35/AO20,"")</f>
        <v/>
      </c>
      <c r="BC20" s="751" t="str">
        <f>IFERROR(IF((Q20*S20)-(Z20*AB20)&lt;=0,MEASURESAV,IF(M02S02F35="",MEASURERATE,IF(OR(F20="Others (Incremental)",F20="Others"),MEASURESUBMIT, IF(AH20/M02S02F35/AO20&lt;1.5,MEASUREPAY,IF(AU20&lt;1,MEASURECB,""))))),MEASURESUBMIT)</f>
        <v>Submit for Review</v>
      </c>
    </row>
    <row r="21" spans="2:55" ht="15.95" customHeight="1" x14ac:dyDescent="0.25">
      <c r="B21" s="845"/>
      <c r="C21" s="876"/>
      <c r="D21" s="876"/>
      <c r="E21" s="876"/>
      <c r="F21" s="878"/>
      <c r="G21" s="878"/>
      <c r="H21" s="878"/>
      <c r="I21" s="878"/>
      <c r="J21" s="878"/>
      <c r="K21" s="878"/>
      <c r="L21" s="878"/>
      <c r="M21" s="878"/>
      <c r="N21" s="878"/>
      <c r="O21" s="878"/>
      <c r="P21" s="878"/>
      <c r="Q21" s="880"/>
      <c r="R21" s="880"/>
      <c r="S21" s="786"/>
      <c r="T21" s="882"/>
      <c r="U21" s="818"/>
      <c r="V21" s="878"/>
      <c r="W21" s="878"/>
      <c r="X21" s="878"/>
      <c r="Y21" s="878"/>
      <c r="Z21" s="880"/>
      <c r="AA21" s="880"/>
      <c r="AB21" s="786"/>
      <c r="AC21" s="888"/>
      <c r="AD21" s="836"/>
      <c r="AE21" s="782"/>
      <c r="AF21" s="782"/>
      <c r="AG21" s="905"/>
      <c r="AH21" s="898"/>
      <c r="AI21" s="899"/>
      <c r="AJ21" s="899"/>
      <c r="AK21" s="901"/>
      <c r="AL21" s="901"/>
      <c r="AM21" s="901"/>
      <c r="AN21" s="901"/>
      <c r="AO21" s="903"/>
      <c r="AP21" s="903"/>
      <c r="AQ21" s="903"/>
      <c r="AR21" s="145"/>
      <c r="AS21" s="150"/>
      <c r="AT21" s="150"/>
      <c r="AU21" s="892"/>
      <c r="AV21" s="907"/>
      <c r="AW21" s="896"/>
      <c r="AX21" s="778"/>
      <c r="AY21" s="890"/>
      <c r="AZ21" s="752"/>
      <c r="BA21" s="752"/>
      <c r="BB21" s="752"/>
      <c r="BC21" s="752"/>
    </row>
    <row r="22" spans="2:55" ht="15.95" customHeight="1" x14ac:dyDescent="0.25">
      <c r="B22" s="845">
        <v>4</v>
      </c>
      <c r="C22" s="875"/>
      <c r="D22" s="875"/>
      <c r="E22" s="875"/>
      <c r="F22" s="877"/>
      <c r="G22" s="877"/>
      <c r="H22" s="877"/>
      <c r="I22" s="877"/>
      <c r="J22" s="877"/>
      <c r="K22" s="877"/>
      <c r="L22" s="877"/>
      <c r="M22" s="877"/>
      <c r="N22" s="877"/>
      <c r="O22" s="877"/>
      <c r="P22" s="877"/>
      <c r="Q22" s="879"/>
      <c r="R22" s="879"/>
      <c r="S22" s="785"/>
      <c r="T22" s="881"/>
      <c r="U22" s="815"/>
      <c r="V22" s="877"/>
      <c r="W22" s="877"/>
      <c r="X22" s="877"/>
      <c r="Y22" s="877"/>
      <c r="Z22" s="879"/>
      <c r="AA22" s="879"/>
      <c r="AB22" s="785"/>
      <c r="AC22" s="887"/>
      <c r="AD22" s="834"/>
      <c r="AE22" s="781"/>
      <c r="AF22" s="781"/>
      <c r="AG22" s="904"/>
      <c r="AH22" s="812" t="str">
        <f>IF(OR(C22="",F22="",L22="",Q22="",S22="",U22="",Z22="",AB22="",AD22="",AF22=""),"",ROUND(AD22+AF22,2))</f>
        <v/>
      </c>
      <c r="AI22" s="897"/>
      <c r="AJ22" s="897"/>
      <c r="AK22" s="900" t="str">
        <f>IF(OR(C22="",F22="",L22="",Q22="",S22="",U22="",Z22="",AB22="",AD22="",AF22=""),"",IF(BC22&lt;&gt;"",BC22,IF(C22="New/Replace Failed Equip.",BA22,AZ22)))</f>
        <v/>
      </c>
      <c r="AL22" s="900"/>
      <c r="AM22" s="900"/>
      <c r="AN22" s="900"/>
      <c r="AO22" s="902" t="str">
        <f>IF(OR(C22="",F22="",L22="",Q22="",S22="",U22="",Z22="",AB22="",AD22="",AF22=""),"",IF((Q22*S22)-(Z22*AB22)&lt;=0,0,ROUND((Q22*S22)-(Z22*AB22),0)))</f>
        <v/>
      </c>
      <c r="AP22" s="902"/>
      <c r="AQ22" s="902"/>
      <c r="AR22" s="145"/>
      <c r="AS22" s="150"/>
      <c r="AT22" s="150"/>
      <c r="AU22" s="891" t="str">
        <f>IFERROR(IF(OR(C22="",F22="",L22="",Q22="",S22="",U22="",Z22="",AB22="",AD22="",AF22=""),"",((1+ELOSS)*PEAKTD*(1+INDEX(ELECCB[Capacity Reserve Margin],MATCH(AX22,ELECCB[Year Number],0)))*((AO22*INDEX(ELECCB[NPV AEC $/kWh],MATCH(AX22,ELECCB[Year Number],1)))+(AV22*INDEX(ELECCB[NPV ACC+T&amp;D $/kW],MATCH(AX22,ELECCB[Year Number],1))))/AH22)),0)</f>
        <v/>
      </c>
      <c r="AV22" s="906" t="str">
        <f>IF(OR(C22="",F22="",L22="",Q22="",S22="",U22="",Z22="",AB22="",AD22="",AF22=""),"",ROUND(AO22*INDEX(ENDUSEALL[Factor],MATCH(AW22,ENDUSEALL[End Use to Coincident Peak Demand Factors],0)),4))</f>
        <v/>
      </c>
      <c r="AW22" s="895" t="str">
        <f>IF(OR(C22="",F22="",L22="",Q22="",S22="",U22="",Z22="",AB22="",AD22="",AF22=""),"",INDEX(CMECOMPAIR[End Use Category],MATCH(F22,CMECOMPAIR[Proj Desc 1],0)))</f>
        <v/>
      </c>
      <c r="AX22" s="777" t="str">
        <f>IF(OR(C22="",F22="",L22="",Q22="",S22="",U22="",Z22="",AB22="",AD22="",AF22=""),"",INDEX(CMECOMPAIR[EUL],MATCH(F22,CMECOMPAIR[Proj Desc 1],0)))</f>
        <v/>
      </c>
      <c r="AY22" s="889" t="str">
        <f>IF(OR(C22="",F22="",L22="",Q22="",S22="",U22="",Z22="",AB22="",AD22="",AF22=""),"",INDEX(CMECOMPAIR[Measure Number],MATCH(F22,CMECOMPAIR[Proj Desc 1],0)))</f>
        <v/>
      </c>
      <c r="AZ22" s="751" t="str">
        <f>IFERROR(ROUND(MIN(AH22*0.5,AO22*INDEX(ENDUSEALL[Inc Rate],MATCH(AW22,ENDUSEALL[End Use to Coincident Peak Demand Factors],0))),2),"")</f>
        <v/>
      </c>
      <c r="BA22" s="751" t="str">
        <f>IFERROR(ROUND(MIN(AH22,AO22*INDEX(ENDUSEALL[Inc Rate],MATCH(AW22,ENDUSEALL[End Use to Coincident Peak Demand Factors],0))),2),"")</f>
        <v/>
      </c>
      <c r="BB22" s="751" t="str">
        <f>IFERROR(AH22/M02S02F35/AO22,"")</f>
        <v/>
      </c>
      <c r="BC22" s="751" t="str">
        <f>IFERROR(IF((Q22*S22)-(Z22*AB22)&lt;=0,MEASURESAV,IF(M02S02F35="",MEASURERATE,IF(OR(F22="Others (Incremental)",F22="Others"),MEASURESUBMIT, IF(AH22/M02S02F35/AO22&lt;1.5,MEASUREPAY,IF(AU22&lt;1,MEASURECB,""))))),MEASURESUBMIT)</f>
        <v>Submit for Review</v>
      </c>
    </row>
    <row r="23" spans="2:55" ht="15.95" customHeight="1" x14ac:dyDescent="0.25">
      <c r="B23" s="845"/>
      <c r="C23" s="876"/>
      <c r="D23" s="876"/>
      <c r="E23" s="876"/>
      <c r="F23" s="878"/>
      <c r="G23" s="878"/>
      <c r="H23" s="878"/>
      <c r="I23" s="878"/>
      <c r="J23" s="878"/>
      <c r="K23" s="878"/>
      <c r="L23" s="878"/>
      <c r="M23" s="878"/>
      <c r="N23" s="878"/>
      <c r="O23" s="878"/>
      <c r="P23" s="878"/>
      <c r="Q23" s="880"/>
      <c r="R23" s="880"/>
      <c r="S23" s="786"/>
      <c r="T23" s="882"/>
      <c r="U23" s="818"/>
      <c r="V23" s="878"/>
      <c r="W23" s="878"/>
      <c r="X23" s="878"/>
      <c r="Y23" s="878"/>
      <c r="Z23" s="880"/>
      <c r="AA23" s="880"/>
      <c r="AB23" s="786"/>
      <c r="AC23" s="888"/>
      <c r="AD23" s="836"/>
      <c r="AE23" s="782"/>
      <c r="AF23" s="782"/>
      <c r="AG23" s="905"/>
      <c r="AH23" s="898"/>
      <c r="AI23" s="899"/>
      <c r="AJ23" s="899"/>
      <c r="AK23" s="901"/>
      <c r="AL23" s="901"/>
      <c r="AM23" s="901"/>
      <c r="AN23" s="901"/>
      <c r="AO23" s="903"/>
      <c r="AP23" s="903"/>
      <c r="AQ23" s="903"/>
      <c r="AR23" s="145"/>
      <c r="AS23" s="150"/>
      <c r="AT23" s="150"/>
      <c r="AU23" s="892"/>
      <c r="AV23" s="907"/>
      <c r="AW23" s="896"/>
      <c r="AX23" s="778"/>
      <c r="AY23" s="890"/>
      <c r="AZ23" s="752"/>
      <c r="BA23" s="752"/>
      <c r="BB23" s="752"/>
      <c r="BC23" s="752"/>
    </row>
    <row r="24" spans="2:55" ht="15.95" customHeight="1" x14ac:dyDescent="0.25">
      <c r="B24" s="845">
        <v>5</v>
      </c>
      <c r="C24" s="875"/>
      <c r="D24" s="875"/>
      <c r="E24" s="875"/>
      <c r="F24" s="877"/>
      <c r="G24" s="877"/>
      <c r="H24" s="877"/>
      <c r="I24" s="877"/>
      <c r="J24" s="877"/>
      <c r="K24" s="877"/>
      <c r="L24" s="877"/>
      <c r="M24" s="877"/>
      <c r="N24" s="877"/>
      <c r="O24" s="877"/>
      <c r="P24" s="877"/>
      <c r="Q24" s="879"/>
      <c r="R24" s="879"/>
      <c r="S24" s="785"/>
      <c r="T24" s="881"/>
      <c r="U24" s="815"/>
      <c r="V24" s="877"/>
      <c r="W24" s="877"/>
      <c r="X24" s="877"/>
      <c r="Y24" s="877"/>
      <c r="Z24" s="879"/>
      <c r="AA24" s="879"/>
      <c r="AB24" s="785"/>
      <c r="AC24" s="887"/>
      <c r="AD24" s="834"/>
      <c r="AE24" s="781"/>
      <c r="AF24" s="781"/>
      <c r="AG24" s="904"/>
      <c r="AH24" s="812" t="str">
        <f>IF(OR(C24="",F24="",L24="",Q24="",S24="",U24="",Z24="",AB24="",AD24="",AF24=""),"",ROUND(AD24+AF24,2))</f>
        <v/>
      </c>
      <c r="AI24" s="897"/>
      <c r="AJ24" s="897"/>
      <c r="AK24" s="900" t="str">
        <f>IF(OR(C24="",F24="",L24="",Q24="",S24="",U24="",Z24="",AB24="",AD24="",AF24=""),"",IF(BC24&lt;&gt;"",BC24,IF(C24="New/Replace Failed Equip.",BA24,AZ24)))</f>
        <v/>
      </c>
      <c r="AL24" s="900"/>
      <c r="AM24" s="900"/>
      <c r="AN24" s="900"/>
      <c r="AO24" s="902" t="str">
        <f>IF(OR(C24="",F24="",L24="",Q24="",S24="",U24="",Z24="",AB24="",AD24="",AF24=""),"",IF((Q24*S24)-(Z24*AB24)&lt;=0,0,ROUND((Q24*S24)-(Z24*AB24),0)))</f>
        <v/>
      </c>
      <c r="AP24" s="902"/>
      <c r="AQ24" s="902"/>
      <c r="AR24" s="145"/>
      <c r="AS24" s="150"/>
      <c r="AT24" s="150"/>
      <c r="AU24" s="891" t="str">
        <f>IFERROR(IF(OR(C24="",F24="",L24="",Q24="",S24="",U24="",Z24="",AB24="",AD24="",AF24=""),"",((1+ELOSS)*PEAKTD*(1+INDEX(ELECCB[Capacity Reserve Margin],MATCH(AX24,ELECCB[Year Number],0)))*((AO24*INDEX(ELECCB[NPV AEC $/kWh],MATCH(AX24,ELECCB[Year Number],1)))+(AV24*INDEX(ELECCB[NPV ACC+T&amp;D $/kW],MATCH(AX24,ELECCB[Year Number],1))))/AH24)),0)</f>
        <v/>
      </c>
      <c r="AV24" s="906" t="str">
        <f>IF(OR(C24="",F24="",L24="",Q24="",S24="",U24="",Z24="",AB24="",AD24="",AF24=""),"",ROUND(AO24*INDEX(ENDUSEALL[Factor],MATCH(AW24,ENDUSEALL[End Use to Coincident Peak Demand Factors],0)),4))</f>
        <v/>
      </c>
      <c r="AW24" s="895" t="str">
        <f>IF(OR(C24="",F24="",L24="",Q24="",S24="",U24="",Z24="",AB24="",AD24="",AF24=""),"",INDEX(CMECOMPAIR[End Use Category],MATCH(F24,CMECOMPAIR[Proj Desc 1],0)))</f>
        <v/>
      </c>
      <c r="AX24" s="777" t="str">
        <f>IF(OR(C24="",F24="",L24="",Q24="",S24="",U24="",Z24="",AB24="",AD24="",AF24=""),"",INDEX(CMECOMPAIR[EUL],MATCH(F24,CMECOMPAIR[Proj Desc 1],0)))</f>
        <v/>
      </c>
      <c r="AY24" s="889" t="str">
        <f>IF(OR(C24="",F24="",L24="",Q24="",S24="",U24="",Z24="",AB24="",AD24="",AF24=""),"",INDEX(CMECOMPAIR[Measure Number],MATCH(F24,CMECOMPAIR[Proj Desc 1],0)))</f>
        <v/>
      </c>
      <c r="AZ24" s="751" t="str">
        <f>IFERROR(ROUND(MIN(AH24*0.5,AO24*INDEX(ENDUSEALL[Inc Rate],MATCH(AW24,ENDUSEALL[End Use to Coincident Peak Demand Factors],0))),2),"")</f>
        <v/>
      </c>
      <c r="BA24" s="751" t="str">
        <f>IFERROR(ROUND(MIN(AH24,AO24*INDEX(ENDUSEALL[Inc Rate],MATCH(AW24,ENDUSEALL[End Use to Coincident Peak Demand Factors],0))),2),"")</f>
        <v/>
      </c>
      <c r="BB24" s="751" t="str">
        <f>IFERROR(AH24/M02S02F35/AO24,"")</f>
        <v/>
      </c>
      <c r="BC24" s="751" t="str">
        <f>IFERROR(IF((Q24*S24)-(Z24*AB24)&lt;=0,MEASURESAV,IF(M02S02F35="",MEASURERATE,IF(OR(F24="Others (Incremental)",F24="Others"),MEASURESUBMIT, IF(AH24/M02S02F35/AO24&lt;1.5,MEASUREPAY,IF(AU24&lt;1,MEASURECB,""))))),MEASURESUBMIT)</f>
        <v>Submit for Review</v>
      </c>
    </row>
    <row r="25" spans="2:55" ht="15.95" customHeight="1" x14ac:dyDescent="0.25">
      <c r="B25" s="845"/>
      <c r="C25" s="876"/>
      <c r="D25" s="876"/>
      <c r="E25" s="876"/>
      <c r="F25" s="878"/>
      <c r="G25" s="878"/>
      <c r="H25" s="878"/>
      <c r="I25" s="878"/>
      <c r="J25" s="878"/>
      <c r="K25" s="878"/>
      <c r="L25" s="878"/>
      <c r="M25" s="878"/>
      <c r="N25" s="878"/>
      <c r="O25" s="878"/>
      <c r="P25" s="878"/>
      <c r="Q25" s="880"/>
      <c r="R25" s="880"/>
      <c r="S25" s="786"/>
      <c r="T25" s="882"/>
      <c r="U25" s="818"/>
      <c r="V25" s="878"/>
      <c r="W25" s="878"/>
      <c r="X25" s="878"/>
      <c r="Y25" s="878"/>
      <c r="Z25" s="880"/>
      <c r="AA25" s="880"/>
      <c r="AB25" s="786"/>
      <c r="AC25" s="888"/>
      <c r="AD25" s="836"/>
      <c r="AE25" s="782"/>
      <c r="AF25" s="782"/>
      <c r="AG25" s="905"/>
      <c r="AH25" s="898"/>
      <c r="AI25" s="899"/>
      <c r="AJ25" s="899"/>
      <c r="AK25" s="901"/>
      <c r="AL25" s="901"/>
      <c r="AM25" s="901"/>
      <c r="AN25" s="901"/>
      <c r="AO25" s="903"/>
      <c r="AP25" s="903"/>
      <c r="AQ25" s="903"/>
      <c r="AR25" s="145"/>
      <c r="AS25" s="150"/>
      <c r="AT25" s="150"/>
      <c r="AU25" s="892"/>
      <c r="AV25" s="907"/>
      <c r="AW25" s="896"/>
      <c r="AX25" s="778"/>
      <c r="AY25" s="890"/>
      <c r="AZ25" s="752"/>
      <c r="BA25" s="752"/>
      <c r="BB25" s="752"/>
      <c r="BC25" s="752"/>
    </row>
    <row r="26" spans="2:55" ht="15.95" customHeight="1" x14ac:dyDescent="0.25">
      <c r="B26" s="845">
        <v>6</v>
      </c>
      <c r="C26" s="875"/>
      <c r="D26" s="875"/>
      <c r="E26" s="875"/>
      <c r="F26" s="877"/>
      <c r="G26" s="877"/>
      <c r="H26" s="877"/>
      <c r="I26" s="877"/>
      <c r="J26" s="877"/>
      <c r="K26" s="877"/>
      <c r="L26" s="877"/>
      <c r="M26" s="877"/>
      <c r="N26" s="877"/>
      <c r="O26" s="877"/>
      <c r="P26" s="877"/>
      <c r="Q26" s="879"/>
      <c r="R26" s="879"/>
      <c r="S26" s="785"/>
      <c r="T26" s="881"/>
      <c r="U26" s="815"/>
      <c r="V26" s="877"/>
      <c r="W26" s="877"/>
      <c r="X26" s="877"/>
      <c r="Y26" s="877"/>
      <c r="Z26" s="879"/>
      <c r="AA26" s="879"/>
      <c r="AB26" s="785"/>
      <c r="AC26" s="887"/>
      <c r="AD26" s="834"/>
      <c r="AE26" s="781"/>
      <c r="AF26" s="781"/>
      <c r="AG26" s="904"/>
      <c r="AH26" s="812" t="str">
        <f>IF(OR(C26="",F26="",L26="",Q26="",S26="",U26="",Z26="",AB26="",AD26="",AF26=""),"",ROUND(AD26+AF26,2))</f>
        <v/>
      </c>
      <c r="AI26" s="897"/>
      <c r="AJ26" s="897"/>
      <c r="AK26" s="900" t="str">
        <f>IF(OR(C26="",F26="",L26="",Q26="",S26="",U26="",Z26="",AB26="",AD26="",AF26=""),"",IF(BC26&lt;&gt;"",BC26,IF(C26="New/Replace Failed Equip.",BA26,AZ26)))</f>
        <v/>
      </c>
      <c r="AL26" s="900"/>
      <c r="AM26" s="900"/>
      <c r="AN26" s="900"/>
      <c r="AO26" s="902" t="str">
        <f>IF(OR(C26="",F26="",L26="",Q26="",S26="",U26="",Z26="",AB26="",AD26="",AF26=""),"",IF((Q26*S26)-(Z26*AB26)&lt;=0,0,ROUND((Q26*S26)-(Z26*AB26),0)))</f>
        <v/>
      </c>
      <c r="AP26" s="902"/>
      <c r="AQ26" s="902"/>
      <c r="AR26" s="145"/>
      <c r="AS26" s="150"/>
      <c r="AT26" s="150"/>
      <c r="AU26" s="891" t="str">
        <f>IFERROR(IF(OR(C26="",F26="",L26="",Q26="",S26="",U26="",Z26="",AB26="",AD26="",AF26=""),"",((1+ELOSS)*PEAKTD*(1+INDEX(ELECCB[Capacity Reserve Margin],MATCH(AX26,ELECCB[Year Number],0)))*((AO26*INDEX(ELECCB[NPV AEC $/kWh],MATCH(AX26,ELECCB[Year Number],1)))+(AV26*INDEX(ELECCB[NPV ACC+T&amp;D $/kW],MATCH(AX26,ELECCB[Year Number],1))))/AH26)),0)</f>
        <v/>
      </c>
      <c r="AV26" s="906" t="str">
        <f>IF(OR(C26="",F26="",L26="",Q26="",S26="",U26="",Z26="",AB26="",AD26="",AF26=""),"",ROUND(AO26*INDEX(ENDUSEALL[Factor],MATCH(AW26,ENDUSEALL[End Use to Coincident Peak Demand Factors],0)),4))</f>
        <v/>
      </c>
      <c r="AW26" s="895" t="str">
        <f>IF(OR(C26="",F26="",L26="",Q26="",S26="",U26="",Z26="",AB26="",AD26="",AF26=""),"",INDEX(CMECOMPAIR[End Use Category],MATCH(F26,CMECOMPAIR[Proj Desc 1],0)))</f>
        <v/>
      </c>
      <c r="AX26" s="777" t="str">
        <f>IF(OR(C26="",F26="",L26="",Q26="",S26="",U26="",Z26="",AB26="",AD26="",AF26=""),"",INDEX(CMECOMPAIR[EUL],MATCH(F26,CMECOMPAIR[Proj Desc 1],0)))</f>
        <v/>
      </c>
      <c r="AY26" s="889" t="str">
        <f>IF(OR(C26="",F26="",L26="",Q26="",S26="",U26="",Z26="",AB26="",AD26="",AF26=""),"",INDEX(CMECOMPAIR[Measure Number],MATCH(F26,CMECOMPAIR[Proj Desc 1],0)))</f>
        <v/>
      </c>
      <c r="AZ26" s="751" t="str">
        <f>IFERROR(ROUND(MIN(AH26*0.5,AO26*INDEX(ENDUSEALL[Inc Rate],MATCH(AW26,ENDUSEALL[End Use to Coincident Peak Demand Factors],0))),2),"")</f>
        <v/>
      </c>
      <c r="BA26" s="751" t="str">
        <f>IFERROR(ROUND(MIN(AH26,AO26*INDEX(ENDUSEALL[Inc Rate],MATCH(AW26,ENDUSEALL[End Use to Coincident Peak Demand Factors],0))),2),"")</f>
        <v/>
      </c>
      <c r="BB26" s="751" t="str">
        <f>IFERROR(AH26/M02S02F35/AO26,"")</f>
        <v/>
      </c>
      <c r="BC26" s="751" t="str">
        <f>IFERROR(IF((Q26*S26)-(Z26*AB26)&lt;=0,MEASURESAV,IF(M02S02F35="",MEASURERATE,IF(OR(F26="Others (Incremental)",F26="Others"),MEASURESUBMIT, IF(AH26/M02S02F35/AO26&lt;1.5,MEASUREPAY,IF(AU26&lt;1,MEASURECB,""))))),MEASURESUBMIT)</f>
        <v>Submit for Review</v>
      </c>
    </row>
    <row r="27" spans="2:55" ht="15.95" customHeight="1" x14ac:dyDescent="0.25">
      <c r="B27" s="845"/>
      <c r="C27" s="876"/>
      <c r="D27" s="876"/>
      <c r="E27" s="876"/>
      <c r="F27" s="878"/>
      <c r="G27" s="878"/>
      <c r="H27" s="878"/>
      <c r="I27" s="878"/>
      <c r="J27" s="878"/>
      <c r="K27" s="878"/>
      <c r="L27" s="878"/>
      <c r="M27" s="878"/>
      <c r="N27" s="878"/>
      <c r="O27" s="878"/>
      <c r="P27" s="878"/>
      <c r="Q27" s="880"/>
      <c r="R27" s="880"/>
      <c r="S27" s="786"/>
      <c r="T27" s="882"/>
      <c r="U27" s="818"/>
      <c r="V27" s="878"/>
      <c r="W27" s="878"/>
      <c r="X27" s="878"/>
      <c r="Y27" s="878"/>
      <c r="Z27" s="880"/>
      <c r="AA27" s="880"/>
      <c r="AB27" s="786"/>
      <c r="AC27" s="888"/>
      <c r="AD27" s="836"/>
      <c r="AE27" s="782"/>
      <c r="AF27" s="782"/>
      <c r="AG27" s="905"/>
      <c r="AH27" s="898"/>
      <c r="AI27" s="899"/>
      <c r="AJ27" s="899"/>
      <c r="AK27" s="901"/>
      <c r="AL27" s="901"/>
      <c r="AM27" s="901"/>
      <c r="AN27" s="901"/>
      <c r="AO27" s="903"/>
      <c r="AP27" s="903"/>
      <c r="AQ27" s="903"/>
      <c r="AR27" s="145"/>
      <c r="AS27" s="150"/>
      <c r="AT27" s="150"/>
      <c r="AU27" s="892"/>
      <c r="AV27" s="907"/>
      <c r="AW27" s="896"/>
      <c r="AX27" s="778"/>
      <c r="AY27" s="890"/>
      <c r="AZ27" s="752"/>
      <c r="BA27" s="752"/>
      <c r="BB27" s="752"/>
      <c r="BC27" s="752"/>
    </row>
    <row r="28" spans="2:55" ht="15.95" customHeight="1" x14ac:dyDescent="0.25">
      <c r="B28" s="845">
        <v>7</v>
      </c>
      <c r="C28" s="875"/>
      <c r="D28" s="875"/>
      <c r="E28" s="875"/>
      <c r="F28" s="877"/>
      <c r="G28" s="877"/>
      <c r="H28" s="877"/>
      <c r="I28" s="877"/>
      <c r="J28" s="877"/>
      <c r="K28" s="877"/>
      <c r="L28" s="877"/>
      <c r="M28" s="877"/>
      <c r="N28" s="877"/>
      <c r="O28" s="877"/>
      <c r="P28" s="877"/>
      <c r="Q28" s="879"/>
      <c r="R28" s="879"/>
      <c r="S28" s="785"/>
      <c r="T28" s="881"/>
      <c r="U28" s="815"/>
      <c r="V28" s="877"/>
      <c r="W28" s="877"/>
      <c r="X28" s="877"/>
      <c r="Y28" s="877"/>
      <c r="Z28" s="879"/>
      <c r="AA28" s="879"/>
      <c r="AB28" s="785"/>
      <c r="AC28" s="887"/>
      <c r="AD28" s="834"/>
      <c r="AE28" s="781"/>
      <c r="AF28" s="781"/>
      <c r="AG28" s="904"/>
      <c r="AH28" s="812" t="str">
        <f>IF(OR(C28="",F28="",L28="",Q28="",S28="",U28="",Z28="",AB28="",AD28="",AF28=""),"",ROUND(AD28+AF28,2))</f>
        <v/>
      </c>
      <c r="AI28" s="897"/>
      <c r="AJ28" s="897"/>
      <c r="AK28" s="900" t="str">
        <f>IF(OR(C28="",F28="",L28="",Q28="",S28="",U28="",Z28="",AB28="",AD28="",AF28=""),"",IF(BC28&lt;&gt;"",BC28,IF(C28="New/Replace Failed Equip.",BA28,AZ28)))</f>
        <v/>
      </c>
      <c r="AL28" s="900"/>
      <c r="AM28" s="900"/>
      <c r="AN28" s="900"/>
      <c r="AO28" s="902" t="str">
        <f>IF(OR(C28="",F28="",L28="",Q28="",S28="",U28="",Z28="",AB28="",AD28="",AF28=""),"",IF((Q28*S28)-(Z28*AB28)&lt;=0,0,ROUND((Q28*S28)-(Z28*AB28),0)))</f>
        <v/>
      </c>
      <c r="AP28" s="902"/>
      <c r="AQ28" s="902"/>
      <c r="AR28" s="145"/>
      <c r="AS28" s="150"/>
      <c r="AT28" s="150"/>
      <c r="AU28" s="891" t="str">
        <f>IFERROR(IF(OR(C28="",F28="",L28="",Q28="",S28="",U28="",Z28="",AB28="",AD28="",AF28=""),"",((1+ELOSS)*PEAKTD*(1+INDEX(ELECCB[Capacity Reserve Margin],MATCH(AX28,ELECCB[Year Number],0)))*((AO28*INDEX(ELECCB[NPV AEC $/kWh],MATCH(AX28,ELECCB[Year Number],1)))+(AV28*INDEX(ELECCB[NPV ACC+T&amp;D $/kW],MATCH(AX28,ELECCB[Year Number],1))))/AH28)),0)</f>
        <v/>
      </c>
      <c r="AV28" s="906" t="str">
        <f>IF(OR(C28="",F28="",L28="",Q28="",S28="",U28="",Z28="",AB28="",AD28="",AF28=""),"",ROUND(AO28*INDEX(ENDUSEALL[Factor],MATCH(AW28,ENDUSEALL[End Use to Coincident Peak Demand Factors],0)),4))</f>
        <v/>
      </c>
      <c r="AW28" s="895" t="str">
        <f>IF(OR(C28="",F28="",L28="",Q28="",S28="",U28="",Z28="",AB28="",AD28="",AF28=""),"",INDEX(CMECOMPAIR[End Use Category],MATCH(F28,CMECOMPAIR[Proj Desc 1],0)))</f>
        <v/>
      </c>
      <c r="AX28" s="777" t="str">
        <f>IF(OR(C28="",F28="",L28="",Q28="",S28="",U28="",Z28="",AB28="",AD28="",AF28=""),"",INDEX(CMECOMPAIR[EUL],MATCH(F28,CMECOMPAIR[Proj Desc 1],0)))</f>
        <v/>
      </c>
      <c r="AY28" s="889" t="str">
        <f>IF(OR(C28="",F28="",L28="",Q28="",S28="",U28="",Z28="",AB28="",AD28="",AF28=""),"",INDEX(CMECOMPAIR[Measure Number],MATCH(F28,CMECOMPAIR[Proj Desc 1],0)))</f>
        <v/>
      </c>
      <c r="AZ28" s="751" t="str">
        <f>IFERROR(ROUND(MIN(AH28*0.5,AO28*INDEX(ENDUSEALL[Inc Rate],MATCH(AW28,ENDUSEALL[End Use to Coincident Peak Demand Factors],0))),2),"")</f>
        <v/>
      </c>
      <c r="BA28" s="751" t="str">
        <f>IFERROR(ROUND(MIN(AH28,AO28*INDEX(ENDUSEALL[Inc Rate],MATCH(AW28,ENDUSEALL[End Use to Coincident Peak Demand Factors],0))),2),"")</f>
        <v/>
      </c>
      <c r="BB28" s="751" t="str">
        <f>IFERROR(AH28/M02S02F35/AO28,"")</f>
        <v/>
      </c>
      <c r="BC28" s="751" t="str">
        <f>IFERROR(IF((Q28*S28)-(Z28*AB28)&lt;=0,MEASURESAV,IF(M02S02F35="",MEASURERATE,IF(OR(F28="Others (Incremental)",F28="Others"),MEASURESUBMIT, IF(AH28/M02S02F35/AO28&lt;1.5,MEASUREPAY,IF(AU28&lt;1,MEASURECB,""))))),MEASURESUBMIT)</f>
        <v>Submit for Review</v>
      </c>
    </row>
    <row r="29" spans="2:55" ht="15.95" customHeight="1" x14ac:dyDescent="0.25">
      <c r="B29" s="845"/>
      <c r="C29" s="876"/>
      <c r="D29" s="876"/>
      <c r="E29" s="876"/>
      <c r="F29" s="878"/>
      <c r="G29" s="878"/>
      <c r="H29" s="878"/>
      <c r="I29" s="878"/>
      <c r="J29" s="878"/>
      <c r="K29" s="878"/>
      <c r="L29" s="878"/>
      <c r="M29" s="878"/>
      <c r="N29" s="878"/>
      <c r="O29" s="878"/>
      <c r="P29" s="878"/>
      <c r="Q29" s="880"/>
      <c r="R29" s="880"/>
      <c r="S29" s="786"/>
      <c r="T29" s="882"/>
      <c r="U29" s="818"/>
      <c r="V29" s="878"/>
      <c r="W29" s="878"/>
      <c r="X29" s="878"/>
      <c r="Y29" s="878"/>
      <c r="Z29" s="880"/>
      <c r="AA29" s="880"/>
      <c r="AB29" s="786"/>
      <c r="AC29" s="888"/>
      <c r="AD29" s="836"/>
      <c r="AE29" s="782"/>
      <c r="AF29" s="782"/>
      <c r="AG29" s="905"/>
      <c r="AH29" s="898"/>
      <c r="AI29" s="899"/>
      <c r="AJ29" s="899"/>
      <c r="AK29" s="901"/>
      <c r="AL29" s="901"/>
      <c r="AM29" s="901"/>
      <c r="AN29" s="901"/>
      <c r="AO29" s="903"/>
      <c r="AP29" s="903"/>
      <c r="AQ29" s="903"/>
      <c r="AR29" s="145"/>
      <c r="AS29" s="150"/>
      <c r="AT29" s="150"/>
      <c r="AU29" s="892"/>
      <c r="AV29" s="907"/>
      <c r="AW29" s="896"/>
      <c r="AX29" s="778"/>
      <c r="AY29" s="890"/>
      <c r="AZ29" s="752"/>
      <c r="BA29" s="752"/>
      <c r="BB29" s="752"/>
      <c r="BC29" s="752"/>
    </row>
    <row r="30" spans="2:55" ht="15.95" customHeight="1" x14ac:dyDescent="0.25">
      <c r="B30" s="845">
        <v>8</v>
      </c>
      <c r="C30" s="875"/>
      <c r="D30" s="875"/>
      <c r="E30" s="875"/>
      <c r="F30" s="877"/>
      <c r="G30" s="877"/>
      <c r="H30" s="877"/>
      <c r="I30" s="877"/>
      <c r="J30" s="877"/>
      <c r="K30" s="877"/>
      <c r="L30" s="877"/>
      <c r="M30" s="877"/>
      <c r="N30" s="877"/>
      <c r="O30" s="877"/>
      <c r="P30" s="877"/>
      <c r="Q30" s="879"/>
      <c r="R30" s="879"/>
      <c r="S30" s="785"/>
      <c r="T30" s="881"/>
      <c r="U30" s="815"/>
      <c r="V30" s="877"/>
      <c r="W30" s="877"/>
      <c r="X30" s="877"/>
      <c r="Y30" s="877"/>
      <c r="Z30" s="879"/>
      <c r="AA30" s="879"/>
      <c r="AB30" s="785"/>
      <c r="AC30" s="887"/>
      <c r="AD30" s="834"/>
      <c r="AE30" s="781"/>
      <c r="AF30" s="781"/>
      <c r="AG30" s="904"/>
      <c r="AH30" s="812" t="str">
        <f>IF(OR(C30="",F30="",L30="",Q30="",S30="",U30="",Z30="",AB30="",AD30="",AF30=""),"",ROUND(AD30+AF30,2))</f>
        <v/>
      </c>
      <c r="AI30" s="897"/>
      <c r="AJ30" s="897"/>
      <c r="AK30" s="900" t="str">
        <f>IF(OR(C30="",F30="",L30="",Q30="",S30="",U30="",Z30="",AB30="",AD30="",AF30=""),"",IF(BC30&lt;&gt;"",BC30,IF(C30="New/Replace Failed Equip.",BA30,AZ30)))</f>
        <v/>
      </c>
      <c r="AL30" s="900"/>
      <c r="AM30" s="900"/>
      <c r="AN30" s="900"/>
      <c r="AO30" s="902" t="str">
        <f>IF(OR(C30="",F30="",L30="",Q30="",S30="",U30="",Z30="",AB30="",AD30="",AF30=""),"",IF((Q30*S30)-(Z30*AB30)&lt;=0,0,ROUND((Q30*S30)-(Z30*AB30),0)))</f>
        <v/>
      </c>
      <c r="AP30" s="902"/>
      <c r="AQ30" s="902"/>
      <c r="AR30" s="145"/>
      <c r="AS30" s="150"/>
      <c r="AT30" s="150"/>
      <c r="AU30" s="891" t="str">
        <f>IFERROR(IF(OR(C30="",F30="",L30="",Q30="",S30="",U30="",Z30="",AB30="",AD30="",AF30=""),"",((1+ELOSS)*PEAKTD*(1+INDEX(ELECCB[Capacity Reserve Margin],MATCH(AX30,ELECCB[Year Number],0)))*((AO30*INDEX(ELECCB[NPV AEC $/kWh],MATCH(AX30,ELECCB[Year Number],1)))+(AV30*INDEX(ELECCB[NPV ACC+T&amp;D $/kW],MATCH(AX30,ELECCB[Year Number],1))))/AH30)),0)</f>
        <v/>
      </c>
      <c r="AV30" s="906" t="str">
        <f>IF(OR(C30="",F30="",L30="",Q30="",S30="",U30="",Z30="",AB30="",AD30="",AF30=""),"",ROUND(AO30*INDEX(ENDUSEALL[Factor],MATCH(AW30,ENDUSEALL[End Use to Coincident Peak Demand Factors],0)),4))</f>
        <v/>
      </c>
      <c r="AW30" s="895" t="str">
        <f>IF(OR(C30="",F30="",L30="",Q30="",S30="",U30="",Z30="",AB30="",AD30="",AF30=""),"",INDEX(CMECOMPAIR[End Use Category],MATCH(F30,CMECOMPAIR[Proj Desc 1],0)))</f>
        <v/>
      </c>
      <c r="AX30" s="777" t="str">
        <f>IF(OR(C30="",F30="",L30="",Q30="",S30="",U30="",Z30="",AB30="",AD30="",AF30=""),"",INDEX(CMECOMPAIR[EUL],MATCH(F30,CMECOMPAIR[Proj Desc 1],0)))</f>
        <v/>
      </c>
      <c r="AY30" s="889" t="str">
        <f>IF(OR(C30="",F30="",L30="",Q30="",S30="",U30="",Z30="",AB30="",AD30="",AF30=""),"",INDEX(CMECOMPAIR[Measure Number],MATCH(F30,CMECOMPAIR[Proj Desc 1],0)))</f>
        <v/>
      </c>
      <c r="AZ30" s="751" t="str">
        <f>IFERROR(ROUND(MIN(AH30*0.5,AO30*INDEX(ENDUSEALL[Inc Rate],MATCH(AW30,ENDUSEALL[End Use to Coincident Peak Demand Factors],0))),2),"")</f>
        <v/>
      </c>
      <c r="BA30" s="751" t="str">
        <f>IFERROR(ROUND(MIN(AH30,AO30*INDEX(ENDUSEALL[Inc Rate],MATCH(AW30,ENDUSEALL[End Use to Coincident Peak Demand Factors],0))),2),"")</f>
        <v/>
      </c>
      <c r="BB30" s="751" t="str">
        <f>IFERROR(AH30/M02S02F35/AO30,"")</f>
        <v/>
      </c>
      <c r="BC30" s="751" t="str">
        <f>IFERROR(IF((Q30*S30)-(Z30*AB30)&lt;=0,MEASURESAV,IF(M02S02F35="",MEASURERATE,IF(OR(F30="Others (Incremental)",F30="Others"),MEASURESUBMIT, IF(AH30/M02S02F35/AO30&lt;1.5,MEASUREPAY,IF(AU30&lt;1,MEASURECB,""))))),MEASURESUBMIT)</f>
        <v>Submit for Review</v>
      </c>
    </row>
    <row r="31" spans="2:55" ht="15.95" customHeight="1" x14ac:dyDescent="0.25">
      <c r="B31" s="845"/>
      <c r="C31" s="876"/>
      <c r="D31" s="876"/>
      <c r="E31" s="876"/>
      <c r="F31" s="878"/>
      <c r="G31" s="878"/>
      <c r="H31" s="878"/>
      <c r="I31" s="878"/>
      <c r="J31" s="878"/>
      <c r="K31" s="878"/>
      <c r="L31" s="878"/>
      <c r="M31" s="878"/>
      <c r="N31" s="878"/>
      <c r="O31" s="878"/>
      <c r="P31" s="878"/>
      <c r="Q31" s="880"/>
      <c r="R31" s="880"/>
      <c r="S31" s="786"/>
      <c r="T31" s="882"/>
      <c r="U31" s="818"/>
      <c r="V31" s="878"/>
      <c r="W31" s="878"/>
      <c r="X31" s="878"/>
      <c r="Y31" s="878"/>
      <c r="Z31" s="880"/>
      <c r="AA31" s="880"/>
      <c r="AB31" s="786"/>
      <c r="AC31" s="888"/>
      <c r="AD31" s="836"/>
      <c r="AE31" s="782"/>
      <c r="AF31" s="782"/>
      <c r="AG31" s="905"/>
      <c r="AH31" s="898"/>
      <c r="AI31" s="899"/>
      <c r="AJ31" s="899"/>
      <c r="AK31" s="901"/>
      <c r="AL31" s="901"/>
      <c r="AM31" s="901"/>
      <c r="AN31" s="901"/>
      <c r="AO31" s="903"/>
      <c r="AP31" s="903"/>
      <c r="AQ31" s="903"/>
      <c r="AR31" s="145"/>
      <c r="AS31" s="150"/>
      <c r="AT31" s="150"/>
      <c r="AU31" s="892"/>
      <c r="AV31" s="907"/>
      <c r="AW31" s="896"/>
      <c r="AX31" s="778"/>
      <c r="AY31" s="890"/>
      <c r="AZ31" s="752"/>
      <c r="BA31" s="752"/>
      <c r="BB31" s="752"/>
      <c r="BC31" s="752"/>
    </row>
    <row r="32" spans="2:55" ht="15.95" customHeight="1" x14ac:dyDescent="0.25">
      <c r="B32" s="845">
        <v>9</v>
      </c>
      <c r="C32" s="875"/>
      <c r="D32" s="875"/>
      <c r="E32" s="875"/>
      <c r="F32" s="877"/>
      <c r="G32" s="877"/>
      <c r="H32" s="877"/>
      <c r="I32" s="877"/>
      <c r="J32" s="877"/>
      <c r="K32" s="877"/>
      <c r="L32" s="877"/>
      <c r="M32" s="877"/>
      <c r="N32" s="877"/>
      <c r="O32" s="877"/>
      <c r="P32" s="877"/>
      <c r="Q32" s="879"/>
      <c r="R32" s="879"/>
      <c r="S32" s="785"/>
      <c r="T32" s="881"/>
      <c r="U32" s="815"/>
      <c r="V32" s="877"/>
      <c r="W32" s="877"/>
      <c r="X32" s="877"/>
      <c r="Y32" s="877"/>
      <c r="Z32" s="879"/>
      <c r="AA32" s="879"/>
      <c r="AB32" s="785"/>
      <c r="AC32" s="887"/>
      <c r="AD32" s="834"/>
      <c r="AE32" s="781"/>
      <c r="AF32" s="781"/>
      <c r="AG32" s="904"/>
      <c r="AH32" s="812" t="str">
        <f>IF(OR(C32="",F32="",L32="",Q32="",S32="",U32="",Z32="",AB32="",AD32="",AF32=""),"",ROUND(AD32+AF32,2))</f>
        <v/>
      </c>
      <c r="AI32" s="897"/>
      <c r="AJ32" s="897"/>
      <c r="AK32" s="900" t="str">
        <f>IF(OR(C32="",F32="",L32="",Q32="",S32="",U32="",Z32="",AB32="",AD32="",AF32=""),"",IF(BC32&lt;&gt;"",BC32,IF(C32="New/Replace Failed Equip.",BA32,AZ32)))</f>
        <v/>
      </c>
      <c r="AL32" s="900"/>
      <c r="AM32" s="900"/>
      <c r="AN32" s="900"/>
      <c r="AO32" s="902" t="str">
        <f>IF(OR(C32="",F32="",L32="",Q32="",S32="",U32="",Z32="",AB32="",AD32="",AF32=""),"",IF((Q32*S32)-(Z32*AB32)&lt;=0,0,ROUND((Q32*S32)-(Z32*AB32),0)))</f>
        <v/>
      </c>
      <c r="AP32" s="902"/>
      <c r="AQ32" s="902"/>
      <c r="AR32" s="145"/>
      <c r="AS32" s="150"/>
      <c r="AT32" s="150"/>
      <c r="AU32" s="891" t="str">
        <f>IFERROR(IF(OR(C32="",F32="",L32="",Q32="",S32="",U32="",Z32="",AB32="",AD32="",AF32=""),"",((1+ELOSS)*PEAKTD*(1+INDEX(ELECCB[Capacity Reserve Margin],MATCH(AX32,ELECCB[Year Number],0)))*((AO32*INDEX(ELECCB[NPV AEC $/kWh],MATCH(AX32,ELECCB[Year Number],1)))+(AV32*INDEX(ELECCB[NPV ACC+T&amp;D $/kW],MATCH(AX32,ELECCB[Year Number],1))))/AH32)),0)</f>
        <v/>
      </c>
      <c r="AV32" s="906" t="str">
        <f>IF(OR(C32="",F32="",L32="",Q32="",S32="",U32="",Z32="",AB32="",AD32="",AF32=""),"",ROUND(AO32*INDEX(ENDUSEALL[Factor],MATCH(AW32,ENDUSEALL[End Use to Coincident Peak Demand Factors],0)),4))</f>
        <v/>
      </c>
      <c r="AW32" s="895" t="str">
        <f>IF(OR(C32="",F32="",L32="",Q32="",S32="",U32="",Z32="",AB32="",AD32="",AF32=""),"",INDEX(CMECOMPAIR[End Use Category],MATCH(F32,CMECOMPAIR[Proj Desc 1],0)))</f>
        <v/>
      </c>
      <c r="AX32" s="777" t="str">
        <f>IF(OR(C32="",F32="",L32="",Q32="",S32="",U32="",Z32="",AB32="",AD32="",AF32=""),"",INDEX(CMECOMPAIR[EUL],MATCH(F32,CMECOMPAIR[Proj Desc 1],0)))</f>
        <v/>
      </c>
      <c r="AY32" s="889" t="str">
        <f>IF(OR(C32="",F32="",L32="",Q32="",S32="",U32="",Z32="",AB32="",AD32="",AF32=""),"",INDEX(CMECOMPAIR[Measure Number],MATCH(F32,CMECOMPAIR[Proj Desc 1],0)))</f>
        <v/>
      </c>
      <c r="AZ32" s="751" t="str">
        <f>IFERROR(ROUND(MIN(AH32*0.5,AO32*INDEX(ENDUSEALL[Inc Rate],MATCH(AW32,ENDUSEALL[End Use to Coincident Peak Demand Factors],0))),2),"")</f>
        <v/>
      </c>
      <c r="BA32" s="751" t="str">
        <f>IFERROR(ROUND(MIN(AH32,AO32*INDEX(ENDUSEALL[Inc Rate],MATCH(AW32,ENDUSEALL[End Use to Coincident Peak Demand Factors],0))),2),"")</f>
        <v/>
      </c>
      <c r="BB32" s="751" t="str">
        <f>IFERROR(AH32/M02S02F35/AO32,"")</f>
        <v/>
      </c>
      <c r="BC32" s="751" t="str">
        <f>IFERROR(IF((Q32*S32)-(Z32*AB32)&lt;=0,MEASURESAV,IF(M02S02F35="",MEASURERATE,IF(OR(F32="Others (Incremental)",F32="Others"),MEASURESUBMIT, IF(AH32/M02S02F35/AO32&lt;1.5,MEASUREPAY,IF(AU32&lt;1,MEASURECB,""))))),MEASURESUBMIT)</f>
        <v>Submit for Review</v>
      </c>
    </row>
    <row r="33" spans="2:55" ht="15.95" customHeight="1" x14ac:dyDescent="0.25">
      <c r="B33" s="845"/>
      <c r="C33" s="876"/>
      <c r="D33" s="876"/>
      <c r="E33" s="876"/>
      <c r="F33" s="878"/>
      <c r="G33" s="878"/>
      <c r="H33" s="878"/>
      <c r="I33" s="878"/>
      <c r="J33" s="878"/>
      <c r="K33" s="878"/>
      <c r="L33" s="878"/>
      <c r="M33" s="878"/>
      <c r="N33" s="878"/>
      <c r="O33" s="878"/>
      <c r="P33" s="878"/>
      <c r="Q33" s="880"/>
      <c r="R33" s="880"/>
      <c r="S33" s="786"/>
      <c r="T33" s="882"/>
      <c r="U33" s="818"/>
      <c r="V33" s="878"/>
      <c r="W33" s="878"/>
      <c r="X33" s="878"/>
      <c r="Y33" s="878"/>
      <c r="Z33" s="880"/>
      <c r="AA33" s="880"/>
      <c r="AB33" s="786"/>
      <c r="AC33" s="888"/>
      <c r="AD33" s="836"/>
      <c r="AE33" s="782"/>
      <c r="AF33" s="782"/>
      <c r="AG33" s="905"/>
      <c r="AH33" s="898"/>
      <c r="AI33" s="899"/>
      <c r="AJ33" s="899"/>
      <c r="AK33" s="901"/>
      <c r="AL33" s="901"/>
      <c r="AM33" s="901"/>
      <c r="AN33" s="901"/>
      <c r="AO33" s="903"/>
      <c r="AP33" s="903"/>
      <c r="AQ33" s="903"/>
      <c r="AR33" s="145"/>
      <c r="AS33" s="150"/>
      <c r="AT33" s="150"/>
      <c r="AU33" s="892"/>
      <c r="AV33" s="907"/>
      <c r="AW33" s="896"/>
      <c r="AX33" s="778"/>
      <c r="AY33" s="890"/>
      <c r="AZ33" s="752"/>
      <c r="BA33" s="752"/>
      <c r="BB33" s="752"/>
      <c r="BC33" s="752"/>
    </row>
    <row r="34" spans="2:55" ht="15.95" customHeight="1" x14ac:dyDescent="0.25">
      <c r="B34" s="845">
        <v>10</v>
      </c>
      <c r="C34" s="875"/>
      <c r="D34" s="875"/>
      <c r="E34" s="875"/>
      <c r="F34" s="877"/>
      <c r="G34" s="877"/>
      <c r="H34" s="877"/>
      <c r="I34" s="877"/>
      <c r="J34" s="877"/>
      <c r="K34" s="877"/>
      <c r="L34" s="877"/>
      <c r="M34" s="877"/>
      <c r="N34" s="877"/>
      <c r="O34" s="877"/>
      <c r="P34" s="877"/>
      <c r="Q34" s="879"/>
      <c r="R34" s="879"/>
      <c r="S34" s="785"/>
      <c r="T34" s="881"/>
      <c r="U34" s="815"/>
      <c r="V34" s="877"/>
      <c r="W34" s="877"/>
      <c r="X34" s="877"/>
      <c r="Y34" s="877"/>
      <c r="Z34" s="879"/>
      <c r="AA34" s="879"/>
      <c r="AB34" s="785"/>
      <c r="AC34" s="887"/>
      <c r="AD34" s="834"/>
      <c r="AE34" s="781"/>
      <c r="AF34" s="781"/>
      <c r="AG34" s="904"/>
      <c r="AH34" s="812" t="str">
        <f>IF(OR(C34="",F34="",L34="",Q34="",S34="",U34="",Z34="",AB34="",AD34="",AF34=""),"",ROUND(AD34+AF34,2))</f>
        <v/>
      </c>
      <c r="AI34" s="897"/>
      <c r="AJ34" s="897"/>
      <c r="AK34" s="900" t="str">
        <f>IF(OR(C34="",F34="",L34="",Q34="",S34="",U34="",Z34="",AB34="",AD34="",AF34=""),"",IF(BC34&lt;&gt;"",BC34,IF(C34="New/Replace Failed Equip.",BA34,AZ34)))</f>
        <v/>
      </c>
      <c r="AL34" s="900"/>
      <c r="AM34" s="900"/>
      <c r="AN34" s="900"/>
      <c r="AO34" s="902" t="str">
        <f>IF(OR(C34="",F34="",L34="",Q34="",S34="",U34="",Z34="",AB34="",AD34="",AF34=""),"",IF((Q34*S34)-(Z34*AB34)&lt;=0,0,ROUND((Q34*S34)-(Z34*AB34),0)))</f>
        <v/>
      </c>
      <c r="AP34" s="902"/>
      <c r="AQ34" s="902"/>
      <c r="AR34" s="145"/>
      <c r="AS34" s="150"/>
      <c r="AT34" s="150"/>
      <c r="AU34" s="891" t="str">
        <f>IFERROR(IF(OR(C34="",F34="",L34="",Q34="",S34="",U34="",Z34="",AB34="",AD34="",AF34=""),"",((1+ELOSS)*PEAKTD*(1+INDEX(ELECCB[Capacity Reserve Margin],MATCH(AX34,ELECCB[Year Number],0)))*((AO34*INDEX(ELECCB[NPV AEC $/kWh],MATCH(AX34,ELECCB[Year Number],1)))+(AV34*INDEX(ELECCB[NPV ACC+T&amp;D $/kW],MATCH(AX34,ELECCB[Year Number],1))))/AH34)),0)</f>
        <v/>
      </c>
      <c r="AV34" s="906" t="str">
        <f>IF(OR(C34="",F34="",L34="",Q34="",S34="",U34="",Z34="",AB34="",AD34="",AF34=""),"",ROUND(AO34*INDEX(ENDUSEALL[Factor],MATCH(AW34,ENDUSEALL[End Use to Coincident Peak Demand Factors],0)),4))</f>
        <v/>
      </c>
      <c r="AW34" s="895" t="str">
        <f>IF(OR(C34="",F34="",L34="",Q34="",S34="",U34="",Z34="",AB34="",AD34="",AF34=""),"",INDEX(CMECOMPAIR[End Use Category],MATCH(F34,CMECOMPAIR[Proj Desc 1],0)))</f>
        <v/>
      </c>
      <c r="AX34" s="777" t="str">
        <f>IF(OR(C34="",F34="",L34="",Q34="",S34="",U34="",Z34="",AB34="",AD34="",AF34=""),"",INDEX(CMECOMPAIR[EUL],MATCH(F34,CMECOMPAIR[Proj Desc 1],0)))</f>
        <v/>
      </c>
      <c r="AY34" s="889" t="str">
        <f>IF(OR(C34="",F34="",L34="",Q34="",S34="",U34="",Z34="",AB34="",AD34="",AF34=""),"",INDEX(CMECOMPAIR[Measure Number],MATCH(F34,CMECOMPAIR[Proj Desc 1],0)))</f>
        <v/>
      </c>
      <c r="AZ34" s="751" t="str">
        <f>IFERROR(ROUND(MIN(AH34*0.5,AO34*INDEX(ENDUSEALL[Inc Rate],MATCH(AW34,ENDUSEALL[End Use to Coincident Peak Demand Factors],0))),2),"")</f>
        <v/>
      </c>
      <c r="BA34" s="751" t="str">
        <f>IFERROR(ROUND(MIN(AH34,AO34*INDEX(ENDUSEALL[Inc Rate],MATCH(AW34,ENDUSEALL[End Use to Coincident Peak Demand Factors],0))),2),"")</f>
        <v/>
      </c>
      <c r="BB34" s="751" t="str">
        <f>IFERROR(AH34/M02S02F35/AO34,"")</f>
        <v/>
      </c>
      <c r="BC34" s="751" t="str">
        <f>IFERROR(IF((Q34*S34)-(Z34*AB34)&lt;=0,MEASURESAV,IF(M02S02F35="",MEASURERATE,IF(OR(F34="Others (Incremental)",F34="Others"),MEASURESUBMIT, IF(AH34/M02S02F35/AO34&lt;1.5,MEASUREPAY,IF(AU34&lt;1,MEASURECB,""))))),MEASURESUBMIT)</f>
        <v>Submit for Review</v>
      </c>
    </row>
    <row r="35" spans="2:55" ht="15.95" customHeight="1" x14ac:dyDescent="0.25">
      <c r="B35" s="845"/>
      <c r="C35" s="876"/>
      <c r="D35" s="876"/>
      <c r="E35" s="876"/>
      <c r="F35" s="878"/>
      <c r="G35" s="878"/>
      <c r="H35" s="878"/>
      <c r="I35" s="878"/>
      <c r="J35" s="878"/>
      <c r="K35" s="878"/>
      <c r="L35" s="878"/>
      <c r="M35" s="878"/>
      <c r="N35" s="878"/>
      <c r="O35" s="878"/>
      <c r="P35" s="878"/>
      <c r="Q35" s="880"/>
      <c r="R35" s="880"/>
      <c r="S35" s="786"/>
      <c r="T35" s="882"/>
      <c r="U35" s="818"/>
      <c r="V35" s="878"/>
      <c r="W35" s="878"/>
      <c r="X35" s="878"/>
      <c r="Y35" s="878"/>
      <c r="Z35" s="880"/>
      <c r="AA35" s="880"/>
      <c r="AB35" s="786"/>
      <c r="AC35" s="888"/>
      <c r="AD35" s="836"/>
      <c r="AE35" s="782"/>
      <c r="AF35" s="782"/>
      <c r="AG35" s="905"/>
      <c r="AH35" s="898"/>
      <c r="AI35" s="899"/>
      <c r="AJ35" s="899"/>
      <c r="AK35" s="901"/>
      <c r="AL35" s="901"/>
      <c r="AM35" s="901"/>
      <c r="AN35" s="901"/>
      <c r="AO35" s="903"/>
      <c r="AP35" s="903"/>
      <c r="AQ35" s="903"/>
      <c r="AR35" s="145"/>
      <c r="AS35" s="150"/>
      <c r="AT35" s="150"/>
      <c r="AU35" s="892"/>
      <c r="AV35" s="907"/>
      <c r="AW35" s="896"/>
      <c r="AX35" s="778"/>
      <c r="AY35" s="890"/>
      <c r="AZ35" s="752"/>
      <c r="BA35" s="752"/>
      <c r="BB35" s="752"/>
      <c r="BC35" s="752"/>
    </row>
    <row r="36" spans="2:55" ht="15.95" hidden="1" customHeight="1" x14ac:dyDescent="0.25">
      <c r="B36" s="845">
        <v>11</v>
      </c>
      <c r="C36" s="145"/>
      <c r="D36" s="145"/>
      <c r="E36" s="145"/>
      <c r="F36" s="145"/>
      <c r="G36" s="145"/>
      <c r="H36" s="145"/>
      <c r="I36" s="145"/>
      <c r="J36" s="145"/>
      <c r="K36" s="145"/>
      <c r="L36" s="145"/>
      <c r="M36" s="145"/>
      <c r="N36" s="145"/>
      <c r="O36" s="145"/>
      <c r="P36" s="145"/>
      <c r="Q36" s="145"/>
      <c r="R36" s="145"/>
      <c r="S36" s="145"/>
      <c r="T36" s="145"/>
      <c r="U36" s="145"/>
      <c r="V36" s="145"/>
      <c r="W36" s="145"/>
      <c r="X36" s="145"/>
      <c r="Y36" s="145"/>
      <c r="Z36" s="145"/>
      <c r="AA36" s="145"/>
      <c r="AB36" s="145"/>
      <c r="AC36" s="145"/>
      <c r="AD36" s="145"/>
      <c r="AE36" s="145"/>
      <c r="AF36" s="145"/>
      <c r="AG36" s="145"/>
      <c r="AH36" s="145"/>
      <c r="AI36" s="145"/>
      <c r="AJ36" s="145"/>
      <c r="AK36" s="145"/>
      <c r="AL36" s="145"/>
      <c r="AM36" s="145"/>
      <c r="AN36" s="145"/>
      <c r="AO36" s="145"/>
      <c r="AP36" s="145"/>
      <c r="AQ36" s="145"/>
      <c r="AR36" s="145"/>
    </row>
    <row r="37" spans="2:55" ht="15.95" hidden="1" customHeight="1" x14ac:dyDescent="0.25">
      <c r="B37" s="845"/>
      <c r="C37" s="145"/>
      <c r="D37" s="145"/>
      <c r="E37" s="145"/>
      <c r="F37" s="145"/>
      <c r="G37" s="145"/>
      <c r="H37" s="145"/>
      <c r="I37" s="145"/>
      <c r="J37" s="145"/>
      <c r="K37" s="145"/>
      <c r="L37" s="145"/>
      <c r="M37" s="145"/>
      <c r="N37" s="145"/>
      <c r="O37" s="145"/>
      <c r="P37" s="145"/>
      <c r="Q37" s="145"/>
      <c r="R37" s="145"/>
      <c r="S37" s="145"/>
      <c r="T37" s="145"/>
      <c r="U37" s="145"/>
      <c r="V37" s="145"/>
      <c r="W37" s="145"/>
      <c r="X37" s="145"/>
      <c r="Y37" s="145"/>
      <c r="Z37" s="145"/>
      <c r="AA37" s="145"/>
      <c r="AB37" s="145"/>
      <c r="AC37" s="145"/>
      <c r="AD37" s="145"/>
      <c r="AE37" s="145"/>
      <c r="AF37" s="145"/>
      <c r="AG37" s="145"/>
      <c r="AH37" s="145"/>
      <c r="AI37" s="145"/>
      <c r="AJ37" s="145"/>
      <c r="AK37" s="145"/>
      <c r="AL37" s="145"/>
      <c r="AM37" s="145"/>
      <c r="AN37" s="145"/>
      <c r="AO37" s="145"/>
      <c r="AP37" s="145"/>
      <c r="AQ37" s="145"/>
      <c r="AR37" s="145"/>
    </row>
    <row r="38" spans="2:55" ht="15.95" hidden="1" customHeight="1" x14ac:dyDescent="0.25">
      <c r="B38" s="845">
        <v>12</v>
      </c>
      <c r="C38" s="156"/>
      <c r="D38" s="156"/>
      <c r="E38" s="156"/>
      <c r="F38" s="156"/>
      <c r="G38" s="156"/>
      <c r="H38" s="156"/>
      <c r="I38" s="156"/>
      <c r="J38" s="156"/>
      <c r="K38" s="156"/>
      <c r="L38" s="156"/>
      <c r="M38" s="156"/>
      <c r="N38" s="156"/>
      <c r="O38" s="156"/>
      <c r="P38" s="156"/>
      <c r="Q38" s="156"/>
      <c r="R38" s="156"/>
      <c r="S38" s="156"/>
      <c r="T38" s="156"/>
      <c r="U38" s="156"/>
      <c r="V38" s="156"/>
      <c r="W38" s="156"/>
      <c r="X38" s="156"/>
      <c r="Y38" s="156"/>
      <c r="Z38" s="156"/>
      <c r="AA38" s="156"/>
      <c r="AB38" s="156"/>
      <c r="AC38" s="156"/>
      <c r="AD38" s="156"/>
      <c r="AE38" s="156"/>
      <c r="AF38" s="156"/>
      <c r="AG38" s="156"/>
      <c r="AH38" s="156"/>
      <c r="AI38" s="156"/>
      <c r="AJ38" s="156"/>
      <c r="AK38" s="156"/>
      <c r="AL38" s="156"/>
      <c r="AM38" s="156"/>
      <c r="AN38" s="156"/>
      <c r="AO38" s="156"/>
      <c r="AP38" s="156"/>
      <c r="AQ38" s="156"/>
      <c r="AR38" s="145"/>
    </row>
    <row r="39" spans="2:55" ht="15.95" hidden="1" customHeight="1" x14ac:dyDescent="0.25">
      <c r="B39" s="845"/>
      <c r="C39" s="156"/>
      <c r="D39" s="156"/>
      <c r="E39" s="156"/>
      <c r="F39" s="156"/>
      <c r="G39" s="156"/>
      <c r="H39" s="156"/>
      <c r="I39" s="156"/>
      <c r="J39" s="156"/>
      <c r="K39" s="156"/>
      <c r="L39" s="156"/>
      <c r="M39" s="156"/>
      <c r="N39" s="156"/>
      <c r="O39" s="156"/>
      <c r="P39" s="156"/>
      <c r="Q39" s="156"/>
      <c r="R39" s="156"/>
      <c r="S39" s="156"/>
      <c r="T39" s="156"/>
      <c r="U39" s="156"/>
      <c r="V39" s="156"/>
      <c r="W39" s="156"/>
      <c r="X39" s="156"/>
      <c r="Y39" s="156"/>
      <c r="Z39" s="156"/>
      <c r="AA39" s="156"/>
      <c r="AB39" s="156"/>
      <c r="AC39" s="156"/>
      <c r="AD39" s="156"/>
      <c r="AE39" s="156"/>
      <c r="AF39" s="156"/>
      <c r="AG39" s="156"/>
      <c r="AH39" s="156"/>
      <c r="AI39" s="156"/>
      <c r="AJ39" s="156"/>
      <c r="AK39" s="156"/>
      <c r="AL39" s="156"/>
      <c r="AM39" s="156"/>
      <c r="AN39" s="156"/>
      <c r="AO39" s="156"/>
      <c r="AP39" s="156"/>
      <c r="AQ39" s="156"/>
      <c r="AR39" s="145"/>
    </row>
    <row r="40" spans="2:55" ht="15.95" hidden="1" customHeight="1" x14ac:dyDescent="0.25">
      <c r="B40" s="845">
        <v>13</v>
      </c>
      <c r="C40" s="156"/>
      <c r="D40" s="156"/>
      <c r="E40" s="156"/>
      <c r="F40" s="156"/>
      <c r="G40" s="156"/>
      <c r="H40" s="156"/>
      <c r="I40" s="156"/>
      <c r="J40" s="156"/>
      <c r="K40" s="156"/>
      <c r="L40" s="156"/>
      <c r="M40" s="156"/>
      <c r="N40" s="156"/>
      <c r="O40" s="156"/>
      <c r="P40" s="156"/>
      <c r="Q40" s="156"/>
      <c r="R40" s="156"/>
      <c r="S40" s="156"/>
      <c r="T40" s="156"/>
      <c r="U40" s="156"/>
      <c r="V40" s="156"/>
      <c r="W40" s="156"/>
      <c r="X40" s="156"/>
      <c r="Y40" s="156"/>
      <c r="Z40" s="156"/>
      <c r="AA40" s="156"/>
      <c r="AB40" s="156"/>
      <c r="AC40" s="156"/>
      <c r="AD40" s="156"/>
      <c r="AE40" s="156"/>
      <c r="AF40" s="156"/>
      <c r="AG40" s="156"/>
      <c r="AH40" s="156"/>
      <c r="AI40" s="156"/>
      <c r="AJ40" s="156"/>
      <c r="AK40" s="156"/>
      <c r="AL40" s="156"/>
      <c r="AM40" s="156"/>
      <c r="AN40" s="156"/>
      <c r="AO40" s="156"/>
      <c r="AP40" s="156"/>
      <c r="AQ40" s="156"/>
      <c r="AR40" s="145"/>
    </row>
    <row r="41" spans="2:55" ht="15.95" hidden="1" customHeight="1" x14ac:dyDescent="0.25">
      <c r="B41" s="845"/>
      <c r="C41" s="156"/>
      <c r="D41" s="156"/>
      <c r="E41" s="156"/>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156"/>
      <c r="AH41" s="156"/>
      <c r="AI41" s="156"/>
      <c r="AJ41" s="156"/>
      <c r="AK41" s="156"/>
      <c r="AL41" s="156"/>
      <c r="AM41" s="156"/>
      <c r="AN41" s="156"/>
      <c r="AO41" s="156"/>
      <c r="AP41" s="156"/>
      <c r="AQ41" s="156"/>
      <c r="AR41" s="145"/>
    </row>
    <row r="42" spans="2:55" ht="15.95" hidden="1" customHeight="1" x14ac:dyDescent="0.25">
      <c r="B42" s="845">
        <v>14</v>
      </c>
      <c r="C42" s="156"/>
      <c r="D42" s="156"/>
      <c r="E42" s="156"/>
      <c r="F42" s="156"/>
      <c r="G42" s="156"/>
      <c r="H42" s="156"/>
      <c r="I42" s="156"/>
      <c r="J42" s="156"/>
      <c r="K42" s="156"/>
      <c r="L42" s="156"/>
      <c r="M42" s="156"/>
      <c r="N42" s="156"/>
      <c r="O42" s="156"/>
      <c r="P42" s="156"/>
      <c r="Q42" s="156"/>
      <c r="R42" s="156"/>
      <c r="S42" s="156"/>
      <c r="T42" s="156"/>
      <c r="U42" s="156"/>
      <c r="V42" s="156"/>
      <c r="W42" s="156"/>
      <c r="X42" s="156"/>
      <c r="Y42" s="156"/>
      <c r="Z42" s="156"/>
      <c r="AA42" s="156"/>
      <c r="AB42" s="156"/>
      <c r="AC42" s="156"/>
      <c r="AD42" s="156"/>
      <c r="AE42" s="156"/>
      <c r="AF42" s="156"/>
      <c r="AG42" s="156"/>
      <c r="AH42" s="156"/>
      <c r="AI42" s="156"/>
      <c r="AJ42" s="156"/>
      <c r="AK42" s="156"/>
      <c r="AL42" s="156"/>
      <c r="AM42" s="156"/>
      <c r="AN42" s="156"/>
      <c r="AO42" s="156"/>
      <c r="AP42" s="156"/>
      <c r="AQ42" s="156"/>
      <c r="AR42" s="145"/>
    </row>
    <row r="43" spans="2:55" ht="15.95" hidden="1" customHeight="1" x14ac:dyDescent="0.25">
      <c r="B43" s="845"/>
      <c r="C43" s="156"/>
      <c r="D43" s="156"/>
      <c r="E43" s="156"/>
      <c r="F43" s="156"/>
      <c r="G43" s="156"/>
      <c r="H43" s="156"/>
      <c r="I43" s="156"/>
      <c r="J43" s="156"/>
      <c r="K43" s="156"/>
      <c r="L43" s="156"/>
      <c r="M43" s="156"/>
      <c r="N43" s="156"/>
      <c r="O43" s="156"/>
      <c r="P43" s="156"/>
      <c r="Q43" s="156"/>
      <c r="R43" s="156"/>
      <c r="S43" s="156"/>
      <c r="T43" s="156"/>
      <c r="U43" s="156"/>
      <c r="V43" s="156"/>
      <c r="W43" s="156"/>
      <c r="X43" s="156"/>
      <c r="Y43" s="156"/>
      <c r="Z43" s="156"/>
      <c r="AA43" s="156"/>
      <c r="AB43" s="156"/>
      <c r="AC43" s="156"/>
      <c r="AD43" s="156"/>
      <c r="AE43" s="156"/>
      <c r="AF43" s="156"/>
      <c r="AG43" s="156"/>
      <c r="AH43" s="156"/>
      <c r="AI43" s="156"/>
      <c r="AJ43" s="156"/>
      <c r="AK43" s="156"/>
      <c r="AL43" s="156"/>
      <c r="AM43" s="156"/>
      <c r="AN43" s="156"/>
      <c r="AO43" s="156"/>
      <c r="AP43" s="156"/>
      <c r="AQ43" s="156"/>
      <c r="AR43" s="145"/>
    </row>
    <row r="44" spans="2:55" ht="15.95" hidden="1" customHeight="1" x14ac:dyDescent="0.25">
      <c r="B44" s="845">
        <v>15</v>
      </c>
      <c r="C44" s="156"/>
      <c r="D44" s="156"/>
      <c r="E44" s="156"/>
      <c r="F44" s="156"/>
      <c r="G44" s="156"/>
      <c r="H44" s="156"/>
      <c r="I44" s="156"/>
      <c r="J44" s="156"/>
      <c r="K44" s="156"/>
      <c r="L44" s="156"/>
      <c r="M44" s="156"/>
      <c r="N44" s="156"/>
      <c r="O44" s="156"/>
      <c r="P44" s="156"/>
      <c r="Q44" s="156"/>
      <c r="R44" s="156"/>
      <c r="S44" s="156"/>
      <c r="T44" s="156"/>
      <c r="U44" s="156"/>
      <c r="V44" s="156"/>
      <c r="W44" s="156"/>
      <c r="X44" s="156"/>
      <c r="Y44" s="156"/>
      <c r="Z44" s="156"/>
      <c r="AA44" s="156"/>
      <c r="AB44" s="156"/>
      <c r="AC44" s="156"/>
      <c r="AD44" s="156"/>
      <c r="AE44" s="156"/>
      <c r="AF44" s="156"/>
      <c r="AG44" s="156"/>
      <c r="AH44" s="156"/>
      <c r="AI44" s="156"/>
      <c r="AJ44" s="156"/>
      <c r="AK44" s="156"/>
      <c r="AL44" s="156"/>
      <c r="AM44" s="156"/>
      <c r="AN44" s="156"/>
      <c r="AO44" s="156"/>
      <c r="AP44" s="156"/>
      <c r="AQ44" s="156"/>
      <c r="AR44" s="145"/>
    </row>
    <row r="45" spans="2:55" ht="15.95" hidden="1" customHeight="1" x14ac:dyDescent="0.25">
      <c r="B45" s="845"/>
      <c r="C45" s="156"/>
      <c r="D45" s="156"/>
      <c r="E45" s="156"/>
      <c r="F45" s="156"/>
      <c r="G45" s="156"/>
      <c r="H45" s="156"/>
      <c r="I45" s="156"/>
      <c r="J45" s="156"/>
      <c r="K45" s="156"/>
      <c r="L45" s="156"/>
      <c r="M45" s="156"/>
      <c r="N45" s="156"/>
      <c r="O45" s="156"/>
      <c r="P45" s="156"/>
      <c r="Q45" s="156"/>
      <c r="R45" s="156"/>
      <c r="S45" s="156"/>
      <c r="T45" s="156"/>
      <c r="U45" s="156"/>
      <c r="V45" s="156"/>
      <c r="W45" s="156"/>
      <c r="X45" s="156"/>
      <c r="Y45" s="156"/>
      <c r="Z45" s="156"/>
      <c r="AA45" s="156"/>
      <c r="AB45" s="156"/>
      <c r="AC45" s="156"/>
      <c r="AD45" s="156"/>
      <c r="AE45" s="156"/>
      <c r="AF45" s="156"/>
      <c r="AG45" s="156"/>
      <c r="AH45" s="156"/>
      <c r="AI45" s="156"/>
      <c r="AJ45" s="156"/>
      <c r="AK45" s="156"/>
      <c r="AL45" s="156"/>
      <c r="AM45" s="156"/>
      <c r="AN45" s="156"/>
      <c r="AO45" s="156"/>
      <c r="AP45" s="156"/>
      <c r="AQ45" s="156"/>
      <c r="AR45" s="145"/>
    </row>
    <row r="46" spans="2:55" ht="15.95" hidden="1" customHeight="1" x14ac:dyDescent="0.25">
      <c r="B46" s="845">
        <v>16</v>
      </c>
      <c r="C46" s="156"/>
      <c r="D46" s="156"/>
      <c r="E46" s="156"/>
      <c r="F46" s="156"/>
      <c r="G46" s="156"/>
      <c r="H46" s="156"/>
      <c r="I46" s="156"/>
      <c r="J46" s="156"/>
      <c r="K46" s="156"/>
      <c r="L46" s="156"/>
      <c r="M46" s="156"/>
      <c r="N46" s="156"/>
      <c r="O46" s="156"/>
      <c r="P46" s="156"/>
      <c r="Q46" s="156"/>
      <c r="R46" s="156"/>
      <c r="S46" s="156"/>
      <c r="T46" s="156"/>
      <c r="U46" s="156"/>
      <c r="V46" s="156"/>
      <c r="W46" s="156"/>
      <c r="X46" s="156"/>
      <c r="Y46" s="156"/>
      <c r="Z46" s="156"/>
      <c r="AA46" s="156"/>
      <c r="AB46" s="156"/>
      <c r="AC46" s="156"/>
      <c r="AD46" s="156"/>
      <c r="AE46" s="156"/>
      <c r="AF46" s="156"/>
      <c r="AG46" s="156"/>
      <c r="AH46" s="156"/>
      <c r="AI46" s="156"/>
      <c r="AJ46" s="156"/>
      <c r="AK46" s="156"/>
      <c r="AL46" s="156"/>
      <c r="AM46" s="156"/>
      <c r="AN46" s="156"/>
      <c r="AO46" s="156"/>
      <c r="AP46" s="156"/>
      <c r="AQ46" s="156"/>
      <c r="AR46" s="145"/>
    </row>
    <row r="47" spans="2:55" ht="15.95" hidden="1" customHeight="1" x14ac:dyDescent="0.25">
      <c r="B47" s="845"/>
      <c r="C47" s="156"/>
      <c r="D47" s="156"/>
      <c r="E47" s="156"/>
      <c r="F47" s="156"/>
      <c r="G47" s="156"/>
      <c r="H47" s="156"/>
      <c r="I47" s="156"/>
      <c r="J47" s="156"/>
      <c r="K47" s="156"/>
      <c r="L47" s="156"/>
      <c r="M47" s="156"/>
      <c r="N47" s="156"/>
      <c r="O47" s="156"/>
      <c r="P47" s="156"/>
      <c r="Q47" s="156"/>
      <c r="R47" s="156"/>
      <c r="S47" s="156"/>
      <c r="T47" s="156"/>
      <c r="U47" s="156"/>
      <c r="V47" s="156"/>
      <c r="W47" s="156"/>
      <c r="X47" s="156"/>
      <c r="Y47" s="156"/>
      <c r="Z47" s="156"/>
      <c r="AA47" s="156"/>
      <c r="AB47" s="156"/>
      <c r="AC47" s="156"/>
      <c r="AD47" s="156"/>
      <c r="AE47" s="156"/>
      <c r="AF47" s="156"/>
      <c r="AG47" s="156"/>
      <c r="AH47" s="156"/>
      <c r="AI47" s="156"/>
      <c r="AJ47" s="156"/>
      <c r="AK47" s="156"/>
      <c r="AL47" s="156"/>
      <c r="AM47" s="156"/>
      <c r="AN47" s="156"/>
      <c r="AO47" s="156"/>
      <c r="AP47" s="156"/>
      <c r="AQ47" s="156"/>
      <c r="AR47" s="145"/>
    </row>
    <row r="48" spans="2:55" ht="15.95" hidden="1" customHeight="1" x14ac:dyDescent="0.25">
      <c r="B48" s="845">
        <v>17</v>
      </c>
      <c r="C48" s="156"/>
      <c r="D48" s="156"/>
      <c r="E48" s="156"/>
      <c r="F48" s="156"/>
      <c r="G48" s="156"/>
      <c r="H48" s="156"/>
      <c r="I48" s="156"/>
      <c r="J48" s="156"/>
      <c r="K48" s="156"/>
      <c r="L48" s="156"/>
      <c r="M48" s="156"/>
      <c r="N48" s="156"/>
      <c r="O48" s="156"/>
      <c r="P48" s="156"/>
      <c r="Q48" s="156"/>
      <c r="R48" s="156"/>
      <c r="S48" s="156"/>
      <c r="T48" s="156"/>
      <c r="U48" s="156"/>
      <c r="V48" s="156"/>
      <c r="W48" s="156"/>
      <c r="X48" s="156"/>
      <c r="Y48" s="156"/>
      <c r="Z48" s="156"/>
      <c r="AA48" s="156"/>
      <c r="AB48" s="156"/>
      <c r="AC48" s="156"/>
      <c r="AD48" s="156"/>
      <c r="AE48" s="156"/>
      <c r="AF48" s="156"/>
      <c r="AG48" s="156"/>
      <c r="AH48" s="156"/>
      <c r="AI48" s="156"/>
      <c r="AJ48" s="156"/>
      <c r="AK48" s="156"/>
      <c r="AL48" s="156"/>
      <c r="AM48" s="156"/>
      <c r="AN48" s="156"/>
      <c r="AO48" s="156"/>
      <c r="AP48" s="156"/>
      <c r="AQ48" s="156"/>
      <c r="AR48" s="145"/>
    </row>
    <row r="49" spans="2:44" ht="15.95" hidden="1" customHeight="1" x14ac:dyDescent="0.25">
      <c r="B49" s="845"/>
      <c r="C49" s="156"/>
      <c r="D49" s="156"/>
      <c r="E49" s="156"/>
      <c r="F49" s="156"/>
      <c r="G49" s="156"/>
      <c r="H49" s="156"/>
      <c r="I49" s="156"/>
      <c r="J49" s="156"/>
      <c r="K49" s="156"/>
      <c r="L49" s="156"/>
      <c r="M49" s="156"/>
      <c r="N49" s="156"/>
      <c r="O49" s="156"/>
      <c r="P49" s="156"/>
      <c r="Q49" s="156"/>
      <c r="R49" s="156"/>
      <c r="S49" s="156"/>
      <c r="T49" s="156"/>
      <c r="U49" s="156"/>
      <c r="V49" s="156"/>
      <c r="W49" s="156"/>
      <c r="X49" s="156"/>
      <c r="Y49" s="156"/>
      <c r="Z49" s="156"/>
      <c r="AA49" s="156"/>
      <c r="AB49" s="156"/>
      <c r="AC49" s="156"/>
      <c r="AD49" s="156"/>
      <c r="AE49" s="156"/>
      <c r="AF49" s="156"/>
      <c r="AG49" s="156"/>
      <c r="AH49" s="156"/>
      <c r="AI49" s="156"/>
      <c r="AJ49" s="156"/>
      <c r="AK49" s="156"/>
      <c r="AL49" s="156"/>
      <c r="AM49" s="156"/>
      <c r="AN49" s="156"/>
      <c r="AO49" s="156"/>
      <c r="AP49" s="156"/>
      <c r="AQ49" s="156"/>
      <c r="AR49" s="145"/>
    </row>
    <row r="50" spans="2:44" ht="15.95" hidden="1" customHeight="1" x14ac:dyDescent="0.25">
      <c r="B50" s="845">
        <v>18</v>
      </c>
      <c r="C50" s="156"/>
      <c r="D50" s="156"/>
      <c r="E50" s="156"/>
      <c r="F50" s="156"/>
      <c r="G50" s="156"/>
      <c r="H50" s="156"/>
      <c r="I50" s="156"/>
      <c r="J50" s="156"/>
      <c r="K50" s="156"/>
      <c r="L50" s="156"/>
      <c r="M50" s="156"/>
      <c r="N50" s="156"/>
      <c r="O50" s="156"/>
      <c r="P50" s="156"/>
      <c r="Q50" s="156"/>
      <c r="R50" s="156"/>
      <c r="S50" s="156"/>
      <c r="T50" s="156"/>
      <c r="U50" s="156"/>
      <c r="V50" s="156"/>
      <c r="W50" s="156"/>
      <c r="X50" s="156"/>
      <c r="Y50" s="156"/>
      <c r="Z50" s="156"/>
      <c r="AA50" s="156"/>
      <c r="AB50" s="156"/>
      <c r="AC50" s="156"/>
      <c r="AD50" s="156"/>
      <c r="AE50" s="156"/>
      <c r="AF50" s="156"/>
      <c r="AG50" s="156"/>
      <c r="AH50" s="156"/>
      <c r="AI50" s="156"/>
      <c r="AJ50" s="156"/>
      <c r="AK50" s="156"/>
      <c r="AL50" s="156"/>
      <c r="AM50" s="156"/>
      <c r="AN50" s="156"/>
      <c r="AO50" s="156"/>
      <c r="AP50" s="156"/>
      <c r="AQ50" s="156"/>
      <c r="AR50" s="145"/>
    </row>
    <row r="51" spans="2:44" ht="15.95" hidden="1" customHeight="1" x14ac:dyDescent="0.25">
      <c r="B51" s="845"/>
      <c r="C51" s="156"/>
      <c r="D51" s="156"/>
      <c r="E51" s="156"/>
      <c r="F51" s="156"/>
      <c r="G51" s="156"/>
      <c r="H51" s="156"/>
      <c r="I51" s="156"/>
      <c r="J51" s="156"/>
      <c r="K51" s="156"/>
      <c r="L51" s="156"/>
      <c r="M51" s="156"/>
      <c r="N51" s="156"/>
      <c r="O51" s="156"/>
      <c r="P51" s="156"/>
      <c r="Q51" s="156"/>
      <c r="R51" s="156"/>
      <c r="S51" s="156"/>
      <c r="T51" s="156"/>
      <c r="U51" s="156"/>
      <c r="V51" s="156"/>
      <c r="W51" s="156"/>
      <c r="X51" s="156"/>
      <c r="Y51" s="156"/>
      <c r="Z51" s="156"/>
      <c r="AA51" s="156"/>
      <c r="AB51" s="156"/>
      <c r="AC51" s="156"/>
      <c r="AD51" s="156"/>
      <c r="AE51" s="156"/>
      <c r="AF51" s="156"/>
      <c r="AG51" s="156"/>
      <c r="AH51" s="156"/>
      <c r="AI51" s="156"/>
      <c r="AJ51" s="156"/>
      <c r="AK51" s="156"/>
      <c r="AL51" s="156"/>
      <c r="AM51" s="156"/>
      <c r="AN51" s="156"/>
      <c r="AO51" s="156"/>
      <c r="AP51" s="156"/>
      <c r="AQ51" s="156"/>
      <c r="AR51" s="145"/>
    </row>
    <row r="52" spans="2:44" ht="15.95" hidden="1" customHeight="1" x14ac:dyDescent="0.25">
      <c r="B52" s="845">
        <v>19</v>
      </c>
      <c r="C52" s="156"/>
      <c r="D52" s="156"/>
      <c r="E52" s="156"/>
      <c r="F52" s="156"/>
      <c r="G52" s="156"/>
      <c r="H52" s="156"/>
      <c r="I52" s="156"/>
      <c r="J52" s="156"/>
      <c r="K52" s="156"/>
      <c r="L52" s="156"/>
      <c r="M52" s="156"/>
      <c r="N52" s="156"/>
      <c r="O52" s="156"/>
      <c r="P52" s="156"/>
      <c r="Q52" s="156"/>
      <c r="R52" s="156"/>
      <c r="S52" s="156"/>
      <c r="T52" s="156"/>
      <c r="U52" s="156"/>
      <c r="V52" s="156"/>
      <c r="W52" s="156"/>
      <c r="X52" s="156"/>
      <c r="Y52" s="156"/>
      <c r="Z52" s="156"/>
      <c r="AA52" s="156"/>
      <c r="AB52" s="156"/>
      <c r="AC52" s="156"/>
      <c r="AD52" s="156"/>
      <c r="AE52" s="156"/>
      <c r="AF52" s="156"/>
      <c r="AG52" s="156"/>
      <c r="AH52" s="156"/>
      <c r="AI52" s="156"/>
      <c r="AJ52" s="156"/>
      <c r="AK52" s="156"/>
      <c r="AL52" s="156"/>
      <c r="AM52" s="156"/>
      <c r="AN52" s="156"/>
      <c r="AO52" s="156"/>
      <c r="AP52" s="156"/>
      <c r="AQ52" s="156"/>
      <c r="AR52" s="145"/>
    </row>
    <row r="53" spans="2:44" ht="15.95" hidden="1" customHeight="1" x14ac:dyDescent="0.25">
      <c r="B53" s="845"/>
      <c r="C53" s="156"/>
      <c r="D53" s="156"/>
      <c r="E53" s="156"/>
      <c r="F53" s="156"/>
      <c r="G53" s="156"/>
      <c r="H53" s="156"/>
      <c r="I53" s="156"/>
      <c r="J53" s="156"/>
      <c r="K53" s="156"/>
      <c r="L53" s="156"/>
      <c r="M53" s="156"/>
      <c r="N53" s="156"/>
      <c r="O53" s="156"/>
      <c r="P53" s="156"/>
      <c r="Q53" s="156"/>
      <c r="R53" s="156"/>
      <c r="S53" s="156"/>
      <c r="T53" s="156"/>
      <c r="U53" s="156"/>
      <c r="V53" s="156"/>
      <c r="W53" s="156"/>
      <c r="X53" s="156"/>
      <c r="Y53" s="156"/>
      <c r="Z53" s="156"/>
      <c r="AA53" s="156"/>
      <c r="AB53" s="156"/>
      <c r="AC53" s="156"/>
      <c r="AD53" s="156"/>
      <c r="AE53" s="156"/>
      <c r="AF53" s="156"/>
      <c r="AG53" s="156"/>
      <c r="AH53" s="156"/>
      <c r="AI53" s="156"/>
      <c r="AJ53" s="156"/>
      <c r="AK53" s="156"/>
      <c r="AL53" s="156"/>
      <c r="AM53" s="156"/>
      <c r="AN53" s="156"/>
      <c r="AO53" s="156"/>
      <c r="AP53" s="156"/>
      <c r="AQ53" s="156"/>
      <c r="AR53" s="145"/>
    </row>
    <row r="54" spans="2:44" ht="15.95" hidden="1" customHeight="1" x14ac:dyDescent="0.25">
      <c r="B54" s="845">
        <v>20</v>
      </c>
      <c r="C54" s="156"/>
      <c r="D54" s="156"/>
      <c r="E54" s="156"/>
      <c r="F54" s="156"/>
      <c r="G54" s="156"/>
      <c r="H54" s="156"/>
      <c r="I54" s="156"/>
      <c r="J54" s="156"/>
      <c r="K54" s="156"/>
      <c r="L54" s="156"/>
      <c r="M54" s="156"/>
      <c r="N54" s="156"/>
      <c r="O54" s="156"/>
      <c r="P54" s="156"/>
      <c r="Q54" s="156"/>
      <c r="R54" s="156"/>
      <c r="S54" s="156"/>
      <c r="T54" s="156"/>
      <c r="U54" s="156"/>
      <c r="V54" s="156"/>
      <c r="W54" s="156"/>
      <c r="X54" s="156"/>
      <c r="Y54" s="156"/>
      <c r="Z54" s="156"/>
      <c r="AA54" s="156"/>
      <c r="AB54" s="156"/>
      <c r="AC54" s="156"/>
      <c r="AD54" s="156"/>
      <c r="AE54" s="156"/>
      <c r="AF54" s="156"/>
      <c r="AG54" s="156"/>
      <c r="AH54" s="156"/>
      <c r="AI54" s="156"/>
      <c r="AJ54" s="156"/>
      <c r="AK54" s="156"/>
      <c r="AL54" s="156"/>
      <c r="AM54" s="156"/>
      <c r="AN54" s="156"/>
      <c r="AO54" s="156"/>
      <c r="AP54" s="156"/>
      <c r="AQ54" s="156"/>
      <c r="AR54" s="145"/>
    </row>
    <row r="55" spans="2:44" ht="15.95" hidden="1" customHeight="1" x14ac:dyDescent="0.25">
      <c r="B55" s="845"/>
      <c r="C55" s="156"/>
      <c r="D55" s="156"/>
      <c r="E55" s="156"/>
      <c r="F55" s="156"/>
      <c r="G55" s="156"/>
      <c r="H55" s="156"/>
      <c r="I55" s="156"/>
      <c r="J55" s="156"/>
      <c r="K55" s="156"/>
      <c r="L55" s="156"/>
      <c r="M55" s="156"/>
      <c r="N55" s="156"/>
      <c r="O55" s="156"/>
      <c r="P55" s="156"/>
      <c r="Q55" s="156"/>
      <c r="R55" s="156"/>
      <c r="S55" s="156"/>
      <c r="T55" s="156"/>
      <c r="U55" s="156"/>
      <c r="V55" s="156"/>
      <c r="W55" s="156"/>
      <c r="X55" s="156"/>
      <c r="Y55" s="156"/>
      <c r="Z55" s="156"/>
      <c r="AA55" s="156"/>
      <c r="AB55" s="156"/>
      <c r="AC55" s="156"/>
      <c r="AD55" s="156"/>
      <c r="AE55" s="156"/>
      <c r="AF55" s="156"/>
      <c r="AG55" s="156"/>
      <c r="AH55" s="156"/>
      <c r="AI55" s="156"/>
      <c r="AJ55" s="156"/>
      <c r="AK55" s="156"/>
      <c r="AL55" s="156"/>
      <c r="AM55" s="156"/>
      <c r="AN55" s="156"/>
      <c r="AO55" s="156"/>
      <c r="AP55" s="156"/>
      <c r="AQ55" s="156"/>
      <c r="AR55" s="145"/>
    </row>
    <row r="56" spans="2:44" ht="15.95" hidden="1" customHeight="1" x14ac:dyDescent="0.25">
      <c r="B56" s="845">
        <v>21</v>
      </c>
      <c r="C56" s="156"/>
      <c r="D56" s="156"/>
      <c r="E56" s="156"/>
      <c r="F56" s="156"/>
      <c r="G56" s="156"/>
      <c r="H56" s="156"/>
      <c r="I56" s="156"/>
      <c r="J56" s="156"/>
      <c r="K56" s="156"/>
      <c r="L56" s="156"/>
      <c r="M56" s="156"/>
      <c r="N56" s="156"/>
      <c r="O56" s="156"/>
      <c r="P56" s="156"/>
      <c r="Q56" s="156"/>
      <c r="R56" s="156"/>
      <c r="S56" s="156"/>
      <c r="T56" s="156"/>
      <c r="U56" s="156"/>
      <c r="V56" s="156"/>
      <c r="W56" s="156"/>
      <c r="X56" s="156"/>
      <c r="Y56" s="156"/>
      <c r="Z56" s="156"/>
      <c r="AA56" s="156"/>
      <c r="AB56" s="156"/>
      <c r="AC56" s="156"/>
      <c r="AD56" s="156"/>
      <c r="AE56" s="156"/>
      <c r="AF56" s="156"/>
      <c r="AG56" s="156"/>
      <c r="AH56" s="156"/>
      <c r="AI56" s="156"/>
      <c r="AJ56" s="156"/>
      <c r="AK56" s="156"/>
      <c r="AL56" s="156"/>
      <c r="AM56" s="156"/>
      <c r="AN56" s="156"/>
      <c r="AO56" s="156"/>
      <c r="AP56" s="156"/>
      <c r="AQ56" s="156"/>
      <c r="AR56" s="145"/>
    </row>
    <row r="57" spans="2:44" ht="15.95" hidden="1" customHeight="1" x14ac:dyDescent="0.25">
      <c r="B57" s="845"/>
      <c r="C57" s="156"/>
      <c r="D57" s="156"/>
      <c r="E57" s="156"/>
      <c r="F57" s="156"/>
      <c r="G57" s="156"/>
      <c r="H57" s="156"/>
      <c r="I57" s="156"/>
      <c r="J57" s="156"/>
      <c r="K57" s="156"/>
      <c r="L57" s="156"/>
      <c r="M57" s="156"/>
      <c r="N57" s="156"/>
      <c r="O57" s="156"/>
      <c r="P57" s="156"/>
      <c r="Q57" s="156"/>
      <c r="R57" s="156"/>
      <c r="S57" s="156"/>
      <c r="T57" s="156"/>
      <c r="U57" s="156"/>
      <c r="V57" s="156"/>
      <c r="W57" s="156"/>
      <c r="X57" s="156"/>
      <c r="Y57" s="156"/>
      <c r="Z57" s="156"/>
      <c r="AA57" s="156"/>
      <c r="AB57" s="156"/>
      <c r="AC57" s="156"/>
      <c r="AD57" s="156"/>
      <c r="AE57" s="156"/>
      <c r="AF57" s="156"/>
      <c r="AG57" s="156"/>
      <c r="AH57" s="156"/>
      <c r="AI57" s="156"/>
      <c r="AJ57" s="156"/>
      <c r="AK57" s="156"/>
      <c r="AL57" s="156"/>
      <c r="AM57" s="156"/>
      <c r="AN57" s="156"/>
      <c r="AO57" s="156"/>
      <c r="AP57" s="156"/>
      <c r="AQ57" s="156"/>
      <c r="AR57" s="145"/>
    </row>
    <row r="58" spans="2:44" ht="15.95" hidden="1" customHeight="1" x14ac:dyDescent="0.25">
      <c r="B58" s="845">
        <v>22</v>
      </c>
      <c r="C58" s="156"/>
      <c r="D58" s="156"/>
      <c r="E58" s="156"/>
      <c r="F58" s="156"/>
      <c r="G58" s="156"/>
      <c r="H58" s="156"/>
      <c r="I58" s="156"/>
      <c r="J58" s="156"/>
      <c r="K58" s="156"/>
      <c r="L58" s="156"/>
      <c r="M58" s="156"/>
      <c r="N58" s="156"/>
      <c r="O58" s="156"/>
      <c r="P58" s="156"/>
      <c r="Q58" s="156"/>
      <c r="R58" s="156"/>
      <c r="S58" s="156"/>
      <c r="T58" s="156"/>
      <c r="U58" s="156"/>
      <c r="V58" s="156"/>
      <c r="W58" s="156"/>
      <c r="X58" s="156"/>
      <c r="Y58" s="156"/>
      <c r="Z58" s="156"/>
      <c r="AA58" s="156"/>
      <c r="AB58" s="156"/>
      <c r="AC58" s="156"/>
      <c r="AD58" s="156"/>
      <c r="AE58" s="156"/>
      <c r="AF58" s="156"/>
      <c r="AG58" s="156"/>
      <c r="AH58" s="156"/>
      <c r="AI58" s="156"/>
      <c r="AJ58" s="156"/>
      <c r="AK58" s="156"/>
      <c r="AL58" s="156"/>
      <c r="AM58" s="156"/>
      <c r="AN58" s="156"/>
      <c r="AO58" s="156"/>
      <c r="AP58" s="156"/>
      <c r="AQ58" s="156"/>
      <c r="AR58" s="145"/>
    </row>
    <row r="59" spans="2:44" ht="15.95" hidden="1" customHeight="1" x14ac:dyDescent="0.25">
      <c r="B59" s="845"/>
      <c r="C59" s="156"/>
      <c r="D59" s="156"/>
      <c r="E59" s="156"/>
      <c r="F59" s="156"/>
      <c r="G59" s="156"/>
      <c r="H59" s="156"/>
      <c r="I59" s="156"/>
      <c r="J59" s="156"/>
      <c r="K59" s="156"/>
      <c r="L59" s="156"/>
      <c r="M59" s="156"/>
      <c r="N59" s="156"/>
      <c r="O59" s="156"/>
      <c r="P59" s="156"/>
      <c r="Q59" s="156"/>
      <c r="R59" s="156"/>
      <c r="S59" s="156"/>
      <c r="T59" s="156"/>
      <c r="U59" s="156"/>
      <c r="V59" s="156"/>
      <c r="W59" s="156"/>
      <c r="X59" s="156"/>
      <c r="Y59" s="156"/>
      <c r="Z59" s="156"/>
      <c r="AA59" s="156"/>
      <c r="AB59" s="156"/>
      <c r="AC59" s="156"/>
      <c r="AD59" s="156"/>
      <c r="AE59" s="156"/>
      <c r="AF59" s="156"/>
      <c r="AG59" s="156"/>
      <c r="AH59" s="156"/>
      <c r="AI59" s="156"/>
      <c r="AJ59" s="156"/>
      <c r="AK59" s="156"/>
      <c r="AL59" s="156"/>
      <c r="AM59" s="156"/>
      <c r="AN59" s="156"/>
      <c r="AO59" s="156"/>
      <c r="AP59" s="156"/>
      <c r="AQ59" s="156"/>
      <c r="AR59" s="145"/>
    </row>
    <row r="60" spans="2:44" ht="15.95" hidden="1" customHeight="1" x14ac:dyDescent="0.25">
      <c r="B60" s="845">
        <v>23</v>
      </c>
      <c r="C60" s="156"/>
      <c r="D60" s="156"/>
      <c r="E60" s="156"/>
      <c r="F60" s="156"/>
      <c r="G60" s="156"/>
      <c r="H60" s="156"/>
      <c r="I60" s="156"/>
      <c r="J60" s="156"/>
      <c r="K60" s="156"/>
      <c r="L60" s="156"/>
      <c r="M60" s="156"/>
      <c r="N60" s="156"/>
      <c r="O60" s="156"/>
      <c r="P60" s="156"/>
      <c r="Q60" s="156"/>
      <c r="R60" s="156"/>
      <c r="S60" s="156"/>
      <c r="T60" s="156"/>
      <c r="U60" s="156"/>
      <c r="V60" s="156"/>
      <c r="W60" s="156"/>
      <c r="X60" s="156"/>
      <c r="Y60" s="156"/>
      <c r="Z60" s="156"/>
      <c r="AA60" s="156"/>
      <c r="AB60" s="156"/>
      <c r="AC60" s="156"/>
      <c r="AD60" s="156"/>
      <c r="AE60" s="156"/>
      <c r="AF60" s="156"/>
      <c r="AG60" s="156"/>
      <c r="AH60" s="156"/>
      <c r="AI60" s="156"/>
      <c r="AJ60" s="156"/>
      <c r="AK60" s="156"/>
      <c r="AL60" s="156"/>
      <c r="AM60" s="156"/>
      <c r="AN60" s="156"/>
      <c r="AO60" s="156"/>
      <c r="AP60" s="156"/>
      <c r="AQ60" s="156"/>
      <c r="AR60" s="145"/>
    </row>
    <row r="61" spans="2:44" ht="15.95" hidden="1" customHeight="1" x14ac:dyDescent="0.25">
      <c r="B61" s="845"/>
      <c r="C61" s="156"/>
      <c r="D61" s="156"/>
      <c r="E61" s="156"/>
      <c r="F61" s="156"/>
      <c r="G61" s="156"/>
      <c r="H61" s="156"/>
      <c r="I61" s="156"/>
      <c r="J61" s="156"/>
      <c r="K61" s="156"/>
      <c r="L61" s="156"/>
      <c r="M61" s="156"/>
      <c r="N61" s="156"/>
      <c r="O61" s="156"/>
      <c r="P61" s="156"/>
      <c r="Q61" s="156"/>
      <c r="R61" s="156"/>
      <c r="S61" s="156"/>
      <c r="T61" s="156"/>
      <c r="U61" s="156"/>
      <c r="V61" s="156"/>
      <c r="W61" s="156"/>
      <c r="X61" s="156"/>
      <c r="Y61" s="156"/>
      <c r="Z61" s="156"/>
      <c r="AA61" s="156"/>
      <c r="AB61" s="156"/>
      <c r="AC61" s="156"/>
      <c r="AD61" s="156"/>
      <c r="AE61" s="156"/>
      <c r="AF61" s="156"/>
      <c r="AG61" s="156"/>
      <c r="AH61" s="156"/>
      <c r="AI61" s="156"/>
      <c r="AJ61" s="156"/>
      <c r="AK61" s="156"/>
      <c r="AL61" s="156"/>
      <c r="AM61" s="156"/>
      <c r="AN61" s="156"/>
      <c r="AO61" s="156"/>
      <c r="AP61" s="156"/>
      <c r="AQ61" s="156"/>
      <c r="AR61" s="145"/>
    </row>
    <row r="62" spans="2:44" ht="15.95" hidden="1" customHeight="1" x14ac:dyDescent="0.25">
      <c r="B62" s="845">
        <v>24</v>
      </c>
      <c r="C62" s="156"/>
      <c r="D62" s="156"/>
      <c r="E62" s="156"/>
      <c r="F62" s="156"/>
      <c r="G62" s="156"/>
      <c r="H62" s="156"/>
      <c r="I62" s="156"/>
      <c r="J62" s="156"/>
      <c r="K62" s="156"/>
      <c r="L62" s="156"/>
      <c r="M62" s="156"/>
      <c r="N62" s="156"/>
      <c r="O62" s="156"/>
      <c r="P62" s="156"/>
      <c r="Q62" s="156"/>
      <c r="R62" s="156"/>
      <c r="S62" s="156"/>
      <c r="T62" s="156"/>
      <c r="U62" s="156"/>
      <c r="V62" s="156"/>
      <c r="W62" s="156"/>
      <c r="X62" s="156"/>
      <c r="Y62" s="156"/>
      <c r="Z62" s="156"/>
      <c r="AA62" s="156"/>
      <c r="AB62" s="156"/>
      <c r="AC62" s="156"/>
      <c r="AD62" s="156"/>
      <c r="AE62" s="156"/>
      <c r="AF62" s="156"/>
      <c r="AG62" s="156"/>
      <c r="AH62" s="156"/>
      <c r="AI62" s="156"/>
      <c r="AJ62" s="156"/>
      <c r="AK62" s="156"/>
      <c r="AL62" s="156"/>
      <c r="AM62" s="156"/>
      <c r="AN62" s="156"/>
      <c r="AO62" s="156"/>
      <c r="AP62" s="156"/>
      <c r="AQ62" s="156"/>
      <c r="AR62" s="145"/>
    </row>
    <row r="63" spans="2:44" ht="15.95" hidden="1" customHeight="1" x14ac:dyDescent="0.25">
      <c r="B63" s="845"/>
      <c r="C63" s="156"/>
      <c r="D63" s="156"/>
      <c r="E63" s="156"/>
      <c r="F63" s="156"/>
      <c r="G63" s="156"/>
      <c r="H63" s="156"/>
      <c r="I63" s="156"/>
      <c r="J63" s="156"/>
      <c r="K63" s="156"/>
      <c r="L63" s="156"/>
      <c r="M63" s="156"/>
      <c r="N63" s="156"/>
      <c r="O63" s="156"/>
      <c r="P63" s="156"/>
      <c r="Q63" s="156"/>
      <c r="R63" s="156"/>
      <c r="S63" s="156"/>
      <c r="T63" s="156"/>
      <c r="U63" s="156"/>
      <c r="V63" s="156"/>
      <c r="W63" s="156"/>
      <c r="X63" s="156"/>
      <c r="Y63" s="156"/>
      <c r="Z63" s="156"/>
      <c r="AA63" s="156"/>
      <c r="AB63" s="156"/>
      <c r="AC63" s="156"/>
      <c r="AD63" s="156"/>
      <c r="AE63" s="156"/>
      <c r="AF63" s="156"/>
      <c r="AG63" s="156"/>
      <c r="AH63" s="156"/>
      <c r="AI63" s="156"/>
      <c r="AJ63" s="156"/>
      <c r="AK63" s="156"/>
      <c r="AL63" s="156"/>
      <c r="AM63" s="156"/>
      <c r="AN63" s="156"/>
      <c r="AO63" s="156"/>
      <c r="AP63" s="156"/>
      <c r="AQ63" s="156"/>
      <c r="AR63" s="145"/>
    </row>
    <row r="64" spans="2:44" ht="15.95" hidden="1" customHeight="1" x14ac:dyDescent="0.25">
      <c r="B64" s="845">
        <v>25</v>
      </c>
      <c r="C64" s="156"/>
      <c r="D64" s="156"/>
      <c r="E64" s="156"/>
      <c r="F64" s="156"/>
      <c r="G64" s="156"/>
      <c r="H64" s="156"/>
      <c r="I64" s="156"/>
      <c r="J64" s="156"/>
      <c r="K64" s="156"/>
      <c r="L64" s="156"/>
      <c r="M64" s="156"/>
      <c r="N64" s="156"/>
      <c r="O64" s="156"/>
      <c r="P64" s="156"/>
      <c r="Q64" s="156"/>
      <c r="R64" s="156"/>
      <c r="S64" s="156"/>
      <c r="T64" s="156"/>
      <c r="U64" s="156"/>
      <c r="V64" s="156"/>
      <c r="W64" s="156"/>
      <c r="X64" s="156"/>
      <c r="Y64" s="156"/>
      <c r="Z64" s="156"/>
      <c r="AA64" s="156"/>
      <c r="AB64" s="156"/>
      <c r="AC64" s="156"/>
      <c r="AD64" s="156"/>
      <c r="AE64" s="156"/>
      <c r="AF64" s="156"/>
      <c r="AG64" s="156"/>
      <c r="AH64" s="156"/>
      <c r="AI64" s="156"/>
      <c r="AJ64" s="156"/>
      <c r="AK64" s="156"/>
      <c r="AL64" s="156"/>
      <c r="AM64" s="156"/>
      <c r="AN64" s="156"/>
      <c r="AO64" s="156"/>
      <c r="AP64" s="156"/>
      <c r="AQ64" s="156"/>
      <c r="AR64" s="145"/>
    </row>
    <row r="65" spans="2:44" ht="15.95" hidden="1" customHeight="1" x14ac:dyDescent="0.25">
      <c r="B65" s="845"/>
      <c r="C65" s="156"/>
      <c r="D65" s="156"/>
      <c r="E65" s="156"/>
      <c r="F65" s="156"/>
      <c r="G65" s="156"/>
      <c r="H65" s="156"/>
      <c r="I65" s="156"/>
      <c r="J65" s="156"/>
      <c r="K65" s="156"/>
      <c r="L65" s="156"/>
      <c r="M65" s="156"/>
      <c r="N65" s="156"/>
      <c r="O65" s="156"/>
      <c r="P65" s="156"/>
      <c r="Q65" s="156"/>
      <c r="R65" s="156"/>
      <c r="S65" s="156"/>
      <c r="T65" s="156"/>
      <c r="U65" s="156"/>
      <c r="V65" s="156"/>
      <c r="W65" s="156"/>
      <c r="X65" s="156"/>
      <c r="Y65" s="156"/>
      <c r="Z65" s="156"/>
      <c r="AA65" s="156"/>
      <c r="AB65" s="156"/>
      <c r="AC65" s="156"/>
      <c r="AD65" s="156"/>
      <c r="AE65" s="156"/>
      <c r="AF65" s="156"/>
      <c r="AG65" s="156"/>
      <c r="AH65" s="156"/>
      <c r="AI65" s="156"/>
      <c r="AJ65" s="156"/>
      <c r="AK65" s="156"/>
      <c r="AL65" s="156"/>
      <c r="AM65" s="156"/>
      <c r="AN65" s="156"/>
      <c r="AO65" s="156"/>
      <c r="AP65" s="156"/>
      <c r="AQ65" s="156"/>
      <c r="AR65" s="145"/>
    </row>
    <row r="66" spans="2:44" ht="15.95" hidden="1" customHeight="1" x14ac:dyDescent="0.25">
      <c r="B66" s="845">
        <v>26</v>
      </c>
      <c r="C66" s="156"/>
      <c r="D66" s="156"/>
      <c r="E66" s="156"/>
      <c r="F66" s="156"/>
      <c r="G66" s="156"/>
      <c r="H66" s="156"/>
      <c r="I66" s="156"/>
      <c r="J66" s="156"/>
      <c r="K66" s="156"/>
      <c r="L66" s="156"/>
      <c r="M66" s="156"/>
      <c r="N66" s="156"/>
      <c r="O66" s="156"/>
      <c r="P66" s="156"/>
      <c r="Q66" s="156"/>
      <c r="R66" s="156"/>
      <c r="S66" s="156"/>
      <c r="T66" s="156"/>
      <c r="U66" s="156"/>
      <c r="V66" s="156"/>
      <c r="W66" s="156"/>
      <c r="X66" s="156"/>
      <c r="Y66" s="156"/>
      <c r="Z66" s="156"/>
      <c r="AA66" s="156"/>
      <c r="AB66" s="156"/>
      <c r="AC66" s="156"/>
      <c r="AD66" s="156"/>
      <c r="AE66" s="156"/>
      <c r="AF66" s="156"/>
      <c r="AG66" s="156"/>
      <c r="AH66" s="156"/>
      <c r="AI66" s="156"/>
      <c r="AJ66" s="156"/>
      <c r="AK66" s="156"/>
      <c r="AL66" s="156"/>
      <c r="AM66" s="156"/>
      <c r="AN66" s="156"/>
      <c r="AO66" s="156"/>
      <c r="AP66" s="156"/>
      <c r="AQ66" s="156"/>
      <c r="AR66" s="145"/>
    </row>
    <row r="67" spans="2:44" ht="15.95" hidden="1" customHeight="1" x14ac:dyDescent="0.25">
      <c r="B67" s="845"/>
      <c r="C67" s="156"/>
      <c r="D67" s="156"/>
      <c r="E67" s="156"/>
      <c r="F67" s="156"/>
      <c r="G67" s="156"/>
      <c r="H67" s="156"/>
      <c r="I67" s="156"/>
      <c r="J67" s="156"/>
      <c r="K67" s="156"/>
      <c r="L67" s="156"/>
      <c r="M67" s="156"/>
      <c r="N67" s="156"/>
      <c r="O67" s="156"/>
      <c r="P67" s="156"/>
      <c r="Q67" s="156"/>
      <c r="R67" s="156"/>
      <c r="S67" s="156"/>
      <c r="T67" s="156"/>
      <c r="U67" s="156"/>
      <c r="V67" s="156"/>
      <c r="W67" s="156"/>
      <c r="X67" s="156"/>
      <c r="Y67" s="156"/>
      <c r="Z67" s="156"/>
      <c r="AA67" s="156"/>
      <c r="AB67" s="156"/>
      <c r="AC67" s="156"/>
      <c r="AD67" s="156"/>
      <c r="AE67" s="156"/>
      <c r="AF67" s="156"/>
      <c r="AG67" s="156"/>
      <c r="AH67" s="156"/>
      <c r="AI67" s="156"/>
      <c r="AJ67" s="156"/>
      <c r="AK67" s="156"/>
      <c r="AL67" s="156"/>
      <c r="AM67" s="156"/>
      <c r="AN67" s="156"/>
      <c r="AO67" s="156"/>
      <c r="AP67" s="156"/>
      <c r="AQ67" s="156"/>
      <c r="AR67" s="145"/>
    </row>
    <row r="68" spans="2:44" ht="15.95" hidden="1" customHeight="1" x14ac:dyDescent="0.25">
      <c r="B68" s="845">
        <v>27</v>
      </c>
      <c r="C68" s="156"/>
      <c r="D68" s="156"/>
      <c r="E68" s="156"/>
      <c r="F68" s="156"/>
      <c r="G68" s="156"/>
      <c r="H68" s="156"/>
      <c r="I68" s="156"/>
      <c r="J68" s="156"/>
      <c r="K68" s="156"/>
      <c r="L68" s="156"/>
      <c r="M68" s="156"/>
      <c r="N68" s="156"/>
      <c r="O68" s="156"/>
      <c r="P68" s="156"/>
      <c r="Q68" s="156"/>
      <c r="R68" s="156"/>
      <c r="S68" s="156"/>
      <c r="T68" s="156"/>
      <c r="U68" s="156"/>
      <c r="V68" s="156"/>
      <c r="W68" s="156"/>
      <c r="X68" s="156"/>
      <c r="Y68" s="156"/>
      <c r="Z68" s="156"/>
      <c r="AA68" s="156"/>
      <c r="AB68" s="156"/>
      <c r="AC68" s="156"/>
      <c r="AD68" s="156"/>
      <c r="AE68" s="156"/>
      <c r="AF68" s="156"/>
      <c r="AG68" s="156"/>
      <c r="AH68" s="156"/>
      <c r="AI68" s="156"/>
      <c r="AJ68" s="156"/>
      <c r="AK68" s="156"/>
      <c r="AL68" s="156"/>
      <c r="AM68" s="156"/>
      <c r="AN68" s="156"/>
      <c r="AO68" s="156"/>
      <c r="AP68" s="156"/>
      <c r="AQ68" s="156"/>
      <c r="AR68" s="145"/>
    </row>
    <row r="69" spans="2:44" ht="15.95" hidden="1" customHeight="1" x14ac:dyDescent="0.25">
      <c r="B69" s="845"/>
      <c r="C69" s="156"/>
      <c r="D69" s="156"/>
      <c r="E69" s="156"/>
      <c r="F69" s="156"/>
      <c r="G69" s="156"/>
      <c r="H69" s="156"/>
      <c r="I69" s="156"/>
      <c r="J69" s="156"/>
      <c r="K69" s="156"/>
      <c r="L69" s="156"/>
      <c r="M69" s="156"/>
      <c r="N69" s="156"/>
      <c r="O69" s="156"/>
      <c r="P69" s="156"/>
      <c r="Q69" s="156"/>
      <c r="R69" s="156"/>
      <c r="S69" s="156"/>
      <c r="T69" s="156"/>
      <c r="U69" s="156"/>
      <c r="V69" s="156"/>
      <c r="W69" s="156"/>
      <c r="X69" s="156"/>
      <c r="Y69" s="156"/>
      <c r="Z69" s="156"/>
      <c r="AA69" s="156"/>
      <c r="AB69" s="156"/>
      <c r="AC69" s="156"/>
      <c r="AD69" s="156"/>
      <c r="AE69" s="156"/>
      <c r="AF69" s="156"/>
      <c r="AG69" s="156"/>
      <c r="AH69" s="156"/>
      <c r="AI69" s="156"/>
      <c r="AJ69" s="156"/>
      <c r="AK69" s="156"/>
      <c r="AL69" s="156"/>
      <c r="AM69" s="156"/>
      <c r="AN69" s="156"/>
      <c r="AO69" s="156"/>
      <c r="AP69" s="156"/>
      <c r="AQ69" s="156"/>
      <c r="AR69" s="145"/>
    </row>
    <row r="70" spans="2:44" ht="15.95" hidden="1" customHeight="1" x14ac:dyDescent="0.25">
      <c r="B70" s="845">
        <v>28</v>
      </c>
      <c r="C70" s="156"/>
      <c r="D70" s="156"/>
      <c r="E70" s="156"/>
      <c r="F70" s="156"/>
      <c r="G70" s="156"/>
      <c r="H70" s="156"/>
      <c r="I70" s="156"/>
      <c r="J70" s="156"/>
      <c r="K70" s="156"/>
      <c r="L70" s="156"/>
      <c r="M70" s="156"/>
      <c r="N70" s="156"/>
      <c r="O70" s="156"/>
      <c r="P70" s="156"/>
      <c r="Q70" s="156"/>
      <c r="R70" s="156"/>
      <c r="S70" s="156"/>
      <c r="T70" s="156"/>
      <c r="U70" s="156"/>
      <c r="V70" s="156"/>
      <c r="W70" s="156"/>
      <c r="X70" s="156"/>
      <c r="Y70" s="156"/>
      <c r="Z70" s="156"/>
      <c r="AA70" s="156"/>
      <c r="AB70" s="156"/>
      <c r="AC70" s="156"/>
      <c r="AD70" s="156"/>
      <c r="AE70" s="156"/>
      <c r="AF70" s="156"/>
      <c r="AG70" s="156"/>
      <c r="AH70" s="156"/>
      <c r="AI70" s="156"/>
      <c r="AJ70" s="156"/>
      <c r="AK70" s="156"/>
      <c r="AL70" s="156"/>
      <c r="AM70" s="156"/>
      <c r="AN70" s="156"/>
      <c r="AO70" s="156"/>
      <c r="AP70" s="156"/>
      <c r="AQ70" s="156"/>
      <c r="AR70" s="145"/>
    </row>
    <row r="71" spans="2:44" ht="15.95" hidden="1" customHeight="1" x14ac:dyDescent="0.25">
      <c r="B71" s="845"/>
      <c r="C71" s="156"/>
      <c r="D71" s="156"/>
      <c r="E71" s="156"/>
      <c r="F71" s="156"/>
      <c r="G71" s="156"/>
      <c r="H71" s="156"/>
      <c r="I71" s="156"/>
      <c r="J71" s="156"/>
      <c r="K71" s="156"/>
      <c r="L71" s="156"/>
      <c r="M71" s="156"/>
      <c r="N71" s="156"/>
      <c r="O71" s="156"/>
      <c r="P71" s="156"/>
      <c r="Q71" s="156"/>
      <c r="R71" s="156"/>
      <c r="S71" s="156"/>
      <c r="T71" s="156"/>
      <c r="U71" s="156"/>
      <c r="V71" s="156"/>
      <c r="W71" s="156"/>
      <c r="X71" s="156"/>
      <c r="Y71" s="156"/>
      <c r="Z71" s="156"/>
      <c r="AA71" s="156"/>
      <c r="AB71" s="156"/>
      <c r="AC71" s="156"/>
      <c r="AD71" s="156"/>
      <c r="AE71" s="156"/>
      <c r="AF71" s="156"/>
      <c r="AG71" s="156"/>
      <c r="AH71" s="156"/>
      <c r="AI71" s="156"/>
      <c r="AJ71" s="156"/>
      <c r="AK71" s="156"/>
      <c r="AL71" s="156"/>
      <c r="AM71" s="156"/>
      <c r="AN71" s="156"/>
      <c r="AO71" s="156"/>
      <c r="AP71" s="156"/>
      <c r="AQ71" s="156"/>
      <c r="AR71" s="145"/>
    </row>
    <row r="72" spans="2:44" ht="15.95" hidden="1" customHeight="1" x14ac:dyDescent="0.25">
      <c r="B72" s="845">
        <v>29</v>
      </c>
      <c r="C72" s="156"/>
      <c r="D72" s="156"/>
      <c r="E72" s="156"/>
      <c r="F72" s="156"/>
      <c r="G72" s="156"/>
      <c r="H72" s="156"/>
      <c r="I72" s="156"/>
      <c r="J72" s="156"/>
      <c r="K72" s="156"/>
      <c r="L72" s="156"/>
      <c r="M72" s="156"/>
      <c r="N72" s="156"/>
      <c r="O72" s="156"/>
      <c r="P72" s="156"/>
      <c r="Q72" s="156"/>
      <c r="R72" s="156"/>
      <c r="S72" s="156"/>
      <c r="T72" s="156"/>
      <c r="U72" s="156"/>
      <c r="V72" s="156"/>
      <c r="W72" s="156"/>
      <c r="X72" s="156"/>
      <c r="Y72" s="156"/>
      <c r="Z72" s="156"/>
      <c r="AA72" s="156"/>
      <c r="AB72" s="156"/>
      <c r="AC72" s="156"/>
      <c r="AD72" s="156"/>
      <c r="AE72" s="156"/>
      <c r="AF72" s="156"/>
      <c r="AG72" s="156"/>
      <c r="AH72" s="156"/>
      <c r="AI72" s="156"/>
      <c r="AJ72" s="156"/>
      <c r="AK72" s="156"/>
      <c r="AL72" s="156"/>
      <c r="AM72" s="156"/>
      <c r="AN72" s="156"/>
      <c r="AO72" s="156"/>
      <c r="AP72" s="156"/>
      <c r="AQ72" s="156"/>
      <c r="AR72" s="145"/>
    </row>
    <row r="73" spans="2:44" ht="15.95" hidden="1" customHeight="1" x14ac:dyDescent="0.25">
      <c r="B73" s="845"/>
      <c r="C73" s="156"/>
      <c r="D73" s="156"/>
      <c r="E73" s="156"/>
      <c r="F73" s="156"/>
      <c r="G73" s="156"/>
      <c r="H73" s="156"/>
      <c r="I73" s="156"/>
      <c r="J73" s="156"/>
      <c r="K73" s="156"/>
      <c r="L73" s="156"/>
      <c r="M73" s="156"/>
      <c r="N73" s="156"/>
      <c r="O73" s="156"/>
      <c r="P73" s="156"/>
      <c r="Q73" s="156"/>
      <c r="R73" s="156"/>
      <c r="S73" s="156"/>
      <c r="T73" s="156"/>
      <c r="U73" s="156"/>
      <c r="V73" s="156"/>
      <c r="W73" s="156"/>
      <c r="X73" s="156"/>
      <c r="Y73" s="156"/>
      <c r="Z73" s="156"/>
      <c r="AA73" s="156"/>
      <c r="AB73" s="156"/>
      <c r="AC73" s="156"/>
      <c r="AD73" s="156"/>
      <c r="AE73" s="156"/>
      <c r="AF73" s="156"/>
      <c r="AG73" s="156"/>
      <c r="AH73" s="156"/>
      <c r="AI73" s="156"/>
      <c r="AJ73" s="156"/>
      <c r="AK73" s="156"/>
      <c r="AL73" s="156"/>
      <c r="AM73" s="156"/>
      <c r="AN73" s="156"/>
      <c r="AO73" s="156"/>
      <c r="AP73" s="156"/>
      <c r="AQ73" s="156"/>
      <c r="AR73" s="145"/>
    </row>
    <row r="74" spans="2:44" ht="15.95" hidden="1" customHeight="1" x14ac:dyDescent="0.25">
      <c r="B74" s="845">
        <v>30</v>
      </c>
      <c r="C74" s="156"/>
      <c r="D74" s="156"/>
      <c r="E74" s="156"/>
      <c r="F74" s="156"/>
      <c r="G74" s="156"/>
      <c r="H74" s="156"/>
      <c r="I74" s="156"/>
      <c r="J74" s="156"/>
      <c r="K74" s="156"/>
      <c r="L74" s="156"/>
      <c r="M74" s="156"/>
      <c r="N74" s="156"/>
      <c r="O74" s="156"/>
      <c r="P74" s="156"/>
      <c r="Q74" s="156"/>
      <c r="R74" s="156"/>
      <c r="S74" s="156"/>
      <c r="T74" s="156"/>
      <c r="U74" s="156"/>
      <c r="V74" s="156"/>
      <c r="W74" s="156"/>
      <c r="X74" s="156"/>
      <c r="Y74" s="156"/>
      <c r="Z74" s="156"/>
      <c r="AA74" s="156"/>
      <c r="AB74" s="156"/>
      <c r="AC74" s="156"/>
      <c r="AD74" s="156"/>
      <c r="AE74" s="156"/>
      <c r="AF74" s="156"/>
      <c r="AG74" s="156"/>
      <c r="AH74" s="156"/>
      <c r="AI74" s="156"/>
      <c r="AJ74" s="156"/>
      <c r="AK74" s="156"/>
      <c r="AL74" s="156"/>
      <c r="AM74" s="156"/>
      <c r="AN74" s="156"/>
      <c r="AO74" s="156"/>
      <c r="AP74" s="156"/>
      <c r="AQ74" s="156"/>
      <c r="AR74" s="145"/>
    </row>
    <row r="75" spans="2:44" ht="15.95" hidden="1" customHeight="1" x14ac:dyDescent="0.25">
      <c r="B75" s="845"/>
      <c r="C75" s="156"/>
      <c r="D75" s="156"/>
      <c r="E75" s="156"/>
      <c r="F75" s="156"/>
      <c r="G75" s="156"/>
      <c r="H75" s="156"/>
      <c r="I75" s="156"/>
      <c r="J75" s="156"/>
      <c r="K75" s="156"/>
      <c r="L75" s="156"/>
      <c r="M75" s="156"/>
      <c r="N75" s="156"/>
      <c r="O75" s="156"/>
      <c r="P75" s="156"/>
      <c r="Q75" s="156"/>
      <c r="R75" s="156"/>
      <c r="S75" s="156"/>
      <c r="T75" s="156"/>
      <c r="U75" s="156"/>
      <c r="V75" s="156"/>
      <c r="W75" s="156"/>
      <c r="X75" s="156"/>
      <c r="Y75" s="156"/>
      <c r="Z75" s="156"/>
      <c r="AA75" s="156"/>
      <c r="AB75" s="156"/>
      <c r="AC75" s="156"/>
      <c r="AD75" s="156"/>
      <c r="AE75" s="156"/>
      <c r="AF75" s="156"/>
      <c r="AG75" s="156"/>
      <c r="AH75" s="156"/>
      <c r="AI75" s="156"/>
      <c r="AJ75" s="156"/>
      <c r="AK75" s="156"/>
      <c r="AL75" s="156"/>
      <c r="AM75" s="156"/>
      <c r="AN75" s="156"/>
      <c r="AO75" s="156"/>
      <c r="AP75" s="156"/>
      <c r="AQ75" s="156"/>
      <c r="AR75" s="145"/>
    </row>
    <row r="76" spans="2:44" ht="15.95" hidden="1" customHeight="1" x14ac:dyDescent="0.25">
      <c r="B76" s="845">
        <v>31</v>
      </c>
      <c r="C76" s="156"/>
      <c r="D76" s="156"/>
      <c r="E76" s="156"/>
      <c r="F76" s="156"/>
      <c r="G76" s="156"/>
      <c r="H76" s="156"/>
      <c r="I76" s="156"/>
      <c r="J76" s="156"/>
      <c r="K76" s="156"/>
      <c r="L76" s="156"/>
      <c r="M76" s="156"/>
      <c r="N76" s="156"/>
      <c r="O76" s="156"/>
      <c r="P76" s="156"/>
      <c r="Q76" s="156"/>
      <c r="R76" s="156"/>
      <c r="S76" s="156"/>
      <c r="T76" s="156"/>
      <c r="U76" s="156"/>
      <c r="V76" s="156"/>
      <c r="W76" s="156"/>
      <c r="X76" s="156"/>
      <c r="Y76" s="156"/>
      <c r="Z76" s="156"/>
      <c r="AA76" s="156"/>
      <c r="AB76" s="156"/>
      <c r="AC76" s="156"/>
      <c r="AD76" s="156"/>
      <c r="AE76" s="156"/>
      <c r="AF76" s="156"/>
      <c r="AG76" s="156"/>
      <c r="AH76" s="156"/>
      <c r="AI76" s="156"/>
      <c r="AJ76" s="156"/>
      <c r="AK76" s="156"/>
      <c r="AL76" s="156"/>
      <c r="AM76" s="156"/>
      <c r="AN76" s="156"/>
      <c r="AO76" s="156"/>
      <c r="AP76" s="156"/>
      <c r="AQ76" s="156"/>
      <c r="AR76" s="145"/>
    </row>
    <row r="77" spans="2:44" ht="15.95" hidden="1" customHeight="1" x14ac:dyDescent="0.25">
      <c r="B77" s="845"/>
      <c r="C77" s="156"/>
      <c r="D77" s="156"/>
      <c r="E77" s="156"/>
      <c r="F77" s="156"/>
      <c r="G77" s="156"/>
      <c r="H77" s="156"/>
      <c r="I77" s="156"/>
      <c r="J77" s="156"/>
      <c r="K77" s="156"/>
      <c r="L77" s="156"/>
      <c r="M77" s="156"/>
      <c r="N77" s="156"/>
      <c r="O77" s="156"/>
      <c r="P77" s="156"/>
      <c r="Q77" s="156"/>
      <c r="R77" s="156"/>
      <c r="S77" s="156"/>
      <c r="T77" s="156"/>
      <c r="U77" s="156"/>
      <c r="V77" s="156"/>
      <c r="W77" s="156"/>
      <c r="X77" s="156"/>
      <c r="Y77" s="156"/>
      <c r="Z77" s="156"/>
      <c r="AA77" s="156"/>
      <c r="AB77" s="156"/>
      <c r="AC77" s="156"/>
      <c r="AD77" s="156"/>
      <c r="AE77" s="156"/>
      <c r="AF77" s="156"/>
      <c r="AG77" s="156"/>
      <c r="AH77" s="156"/>
      <c r="AI77" s="156"/>
      <c r="AJ77" s="156"/>
      <c r="AK77" s="156"/>
      <c r="AL77" s="156"/>
      <c r="AM77" s="156"/>
      <c r="AN77" s="156"/>
      <c r="AO77" s="156"/>
      <c r="AP77" s="156"/>
      <c r="AQ77" s="156"/>
      <c r="AR77" s="145"/>
    </row>
    <row r="78" spans="2:44" ht="15.95" hidden="1" customHeight="1" x14ac:dyDescent="0.25">
      <c r="B78" s="845">
        <v>32</v>
      </c>
      <c r="C78" s="156"/>
      <c r="D78" s="156"/>
      <c r="E78" s="156"/>
      <c r="F78" s="156"/>
      <c r="G78" s="156"/>
      <c r="H78" s="156"/>
      <c r="I78" s="156"/>
      <c r="J78" s="156"/>
      <c r="K78" s="156"/>
      <c r="L78" s="156"/>
      <c r="M78" s="156"/>
      <c r="N78" s="156"/>
      <c r="O78" s="156"/>
      <c r="P78" s="156"/>
      <c r="Q78" s="156"/>
      <c r="R78" s="156"/>
      <c r="S78" s="156"/>
      <c r="T78" s="156"/>
      <c r="U78" s="156"/>
      <c r="V78" s="156"/>
      <c r="W78" s="156"/>
      <c r="X78" s="156"/>
      <c r="Y78" s="156"/>
      <c r="Z78" s="156"/>
      <c r="AA78" s="156"/>
      <c r="AB78" s="156"/>
      <c r="AC78" s="156"/>
      <c r="AD78" s="156"/>
      <c r="AE78" s="156"/>
      <c r="AF78" s="156"/>
      <c r="AG78" s="156"/>
      <c r="AH78" s="156"/>
      <c r="AI78" s="156"/>
      <c r="AJ78" s="156"/>
      <c r="AK78" s="156"/>
      <c r="AL78" s="156"/>
      <c r="AM78" s="156"/>
      <c r="AN78" s="156"/>
      <c r="AO78" s="156"/>
      <c r="AP78" s="156"/>
      <c r="AQ78" s="156"/>
      <c r="AR78" s="145"/>
    </row>
    <row r="79" spans="2:44" ht="15.95" hidden="1" customHeight="1" x14ac:dyDescent="0.25">
      <c r="B79" s="845"/>
      <c r="C79" s="156"/>
      <c r="D79" s="156"/>
      <c r="E79" s="156"/>
      <c r="F79" s="156"/>
      <c r="G79" s="156"/>
      <c r="H79" s="156"/>
      <c r="I79" s="156"/>
      <c r="J79" s="156"/>
      <c r="K79" s="156"/>
      <c r="L79" s="156"/>
      <c r="M79" s="156"/>
      <c r="N79" s="156"/>
      <c r="O79" s="156"/>
      <c r="P79" s="156"/>
      <c r="Q79" s="156"/>
      <c r="R79" s="156"/>
      <c r="S79" s="156"/>
      <c r="T79" s="156"/>
      <c r="U79" s="156"/>
      <c r="V79" s="156"/>
      <c r="W79" s="156"/>
      <c r="X79" s="156"/>
      <c r="Y79" s="156"/>
      <c r="Z79" s="156"/>
      <c r="AA79" s="156"/>
      <c r="AB79" s="156"/>
      <c r="AC79" s="156"/>
      <c r="AD79" s="156"/>
      <c r="AE79" s="156"/>
      <c r="AF79" s="156"/>
      <c r="AG79" s="156"/>
      <c r="AH79" s="156"/>
      <c r="AI79" s="156"/>
      <c r="AJ79" s="156"/>
      <c r="AK79" s="156"/>
      <c r="AL79" s="156"/>
      <c r="AM79" s="156"/>
      <c r="AN79" s="156"/>
      <c r="AO79" s="156"/>
      <c r="AP79" s="156"/>
      <c r="AQ79" s="156"/>
      <c r="AR79" s="145"/>
    </row>
    <row r="80" spans="2:44" ht="15.95" hidden="1" customHeight="1" x14ac:dyDescent="0.25">
      <c r="B80" s="845">
        <v>33</v>
      </c>
      <c r="C80" s="156"/>
      <c r="D80" s="156"/>
      <c r="E80" s="156"/>
      <c r="F80" s="156"/>
      <c r="G80" s="156"/>
      <c r="H80" s="156"/>
      <c r="I80" s="156"/>
      <c r="J80" s="156"/>
      <c r="K80" s="156"/>
      <c r="L80" s="156"/>
      <c r="M80" s="156"/>
      <c r="N80" s="156"/>
      <c r="O80" s="156"/>
      <c r="P80" s="156"/>
      <c r="Q80" s="156"/>
      <c r="R80" s="156"/>
      <c r="S80" s="156"/>
      <c r="T80" s="156"/>
      <c r="U80" s="156"/>
      <c r="V80" s="156"/>
      <c r="W80" s="156"/>
      <c r="X80" s="156"/>
      <c r="Y80" s="156"/>
      <c r="Z80" s="156"/>
      <c r="AA80" s="156"/>
      <c r="AB80" s="156"/>
      <c r="AC80" s="156"/>
      <c r="AD80" s="156"/>
      <c r="AE80" s="156"/>
      <c r="AF80" s="156"/>
      <c r="AG80" s="156"/>
      <c r="AH80" s="156"/>
      <c r="AI80" s="156"/>
      <c r="AJ80" s="156"/>
      <c r="AK80" s="156"/>
      <c r="AL80" s="156"/>
      <c r="AM80" s="156"/>
      <c r="AN80" s="156"/>
      <c r="AO80" s="156"/>
      <c r="AP80" s="156"/>
      <c r="AQ80" s="156"/>
      <c r="AR80" s="145"/>
    </row>
    <row r="81" spans="2:44" ht="15.95" hidden="1" customHeight="1" x14ac:dyDescent="0.25">
      <c r="B81" s="845"/>
      <c r="C81" s="156"/>
      <c r="D81" s="156"/>
      <c r="E81" s="156"/>
      <c r="F81" s="156"/>
      <c r="G81" s="156"/>
      <c r="H81" s="156"/>
      <c r="I81" s="156"/>
      <c r="J81" s="156"/>
      <c r="K81" s="156"/>
      <c r="L81" s="156"/>
      <c r="M81" s="156"/>
      <c r="N81" s="156"/>
      <c r="O81" s="156"/>
      <c r="P81" s="156"/>
      <c r="Q81" s="156"/>
      <c r="R81" s="156"/>
      <c r="S81" s="156"/>
      <c r="T81" s="156"/>
      <c r="U81" s="156"/>
      <c r="V81" s="156"/>
      <c r="W81" s="156"/>
      <c r="X81" s="156"/>
      <c r="Y81" s="156"/>
      <c r="Z81" s="156"/>
      <c r="AA81" s="156"/>
      <c r="AB81" s="156"/>
      <c r="AC81" s="156"/>
      <c r="AD81" s="156"/>
      <c r="AE81" s="156"/>
      <c r="AF81" s="156"/>
      <c r="AG81" s="156"/>
      <c r="AH81" s="156"/>
      <c r="AI81" s="156"/>
      <c r="AJ81" s="156"/>
      <c r="AK81" s="156"/>
      <c r="AL81" s="156"/>
      <c r="AM81" s="156"/>
      <c r="AN81" s="156"/>
      <c r="AO81" s="156"/>
      <c r="AP81" s="156"/>
      <c r="AQ81" s="156"/>
      <c r="AR81" s="145"/>
    </row>
    <row r="82" spans="2:44" ht="15.95" hidden="1" customHeight="1" x14ac:dyDescent="0.25">
      <c r="B82" s="845">
        <v>34</v>
      </c>
      <c r="C82" s="156"/>
      <c r="D82" s="156"/>
      <c r="E82" s="156"/>
      <c r="F82" s="156"/>
      <c r="G82" s="156"/>
      <c r="H82" s="156"/>
      <c r="I82" s="156"/>
      <c r="J82" s="156"/>
      <c r="K82" s="156"/>
      <c r="L82" s="156"/>
      <c r="M82" s="156"/>
      <c r="N82" s="156"/>
      <c r="O82" s="156"/>
      <c r="P82" s="156"/>
      <c r="Q82" s="156"/>
      <c r="R82" s="156"/>
      <c r="S82" s="156"/>
      <c r="T82" s="156"/>
      <c r="U82" s="156"/>
      <c r="V82" s="156"/>
      <c r="W82" s="156"/>
      <c r="X82" s="156"/>
      <c r="Y82" s="156"/>
      <c r="Z82" s="156"/>
      <c r="AA82" s="156"/>
      <c r="AB82" s="156"/>
      <c r="AC82" s="156"/>
      <c r="AD82" s="156"/>
      <c r="AE82" s="156"/>
      <c r="AF82" s="156"/>
      <c r="AG82" s="156"/>
      <c r="AH82" s="156"/>
      <c r="AI82" s="156"/>
      <c r="AJ82" s="156"/>
      <c r="AK82" s="156"/>
      <c r="AL82" s="156"/>
      <c r="AM82" s="156"/>
      <c r="AN82" s="156"/>
      <c r="AO82" s="156"/>
      <c r="AP82" s="156"/>
      <c r="AQ82" s="156"/>
      <c r="AR82" s="145"/>
    </row>
    <row r="83" spans="2:44" ht="15.95" hidden="1" customHeight="1" x14ac:dyDescent="0.25">
      <c r="B83" s="845"/>
      <c r="C83" s="156"/>
      <c r="D83" s="156"/>
      <c r="E83" s="156"/>
      <c r="F83" s="156"/>
      <c r="G83" s="156"/>
      <c r="H83" s="156"/>
      <c r="I83" s="156"/>
      <c r="J83" s="156"/>
      <c r="K83" s="156"/>
      <c r="L83" s="156"/>
      <c r="M83" s="156"/>
      <c r="N83" s="156"/>
      <c r="O83" s="156"/>
      <c r="P83" s="156"/>
      <c r="Q83" s="156"/>
      <c r="R83" s="156"/>
      <c r="S83" s="156"/>
      <c r="T83" s="156"/>
      <c r="U83" s="156"/>
      <c r="V83" s="156"/>
      <c r="W83" s="156"/>
      <c r="X83" s="156"/>
      <c r="Y83" s="156"/>
      <c r="Z83" s="156"/>
      <c r="AA83" s="156"/>
      <c r="AB83" s="156"/>
      <c r="AC83" s="156"/>
      <c r="AD83" s="156"/>
      <c r="AE83" s="156"/>
      <c r="AF83" s="156"/>
      <c r="AG83" s="156"/>
      <c r="AH83" s="156"/>
      <c r="AI83" s="156"/>
      <c r="AJ83" s="156"/>
      <c r="AK83" s="156"/>
      <c r="AL83" s="156"/>
      <c r="AM83" s="156"/>
      <c r="AN83" s="156"/>
      <c r="AO83" s="156"/>
      <c r="AP83" s="156"/>
      <c r="AQ83" s="156"/>
      <c r="AR83" s="145"/>
    </row>
    <row r="84" spans="2:44" ht="15.95" hidden="1" customHeight="1" x14ac:dyDescent="0.25">
      <c r="B84" s="845">
        <v>35</v>
      </c>
      <c r="C84" s="156"/>
      <c r="D84" s="156"/>
      <c r="E84" s="156"/>
      <c r="F84" s="156"/>
      <c r="G84" s="156"/>
      <c r="H84" s="156"/>
      <c r="I84" s="156"/>
      <c r="J84" s="156"/>
      <c r="K84" s="156"/>
      <c r="L84" s="156"/>
      <c r="M84" s="156"/>
      <c r="N84" s="156"/>
      <c r="O84" s="156"/>
      <c r="P84" s="156"/>
      <c r="Q84" s="156"/>
      <c r="R84" s="156"/>
      <c r="S84" s="156"/>
      <c r="T84" s="156"/>
      <c r="U84" s="156"/>
      <c r="V84" s="156"/>
      <c r="W84" s="156"/>
      <c r="X84" s="156"/>
      <c r="Y84" s="156"/>
      <c r="Z84" s="156"/>
      <c r="AA84" s="156"/>
      <c r="AB84" s="156"/>
      <c r="AC84" s="156"/>
      <c r="AD84" s="156"/>
      <c r="AE84" s="156"/>
      <c r="AF84" s="156"/>
      <c r="AG84" s="156"/>
      <c r="AH84" s="156"/>
      <c r="AI84" s="156"/>
      <c r="AJ84" s="156"/>
      <c r="AK84" s="156"/>
      <c r="AL84" s="156"/>
      <c r="AM84" s="156"/>
      <c r="AN84" s="156"/>
      <c r="AO84" s="156"/>
      <c r="AP84" s="156"/>
      <c r="AQ84" s="156"/>
      <c r="AR84" s="145"/>
    </row>
    <row r="85" spans="2:44" ht="15.95" hidden="1" customHeight="1" x14ac:dyDescent="0.25">
      <c r="B85" s="845"/>
      <c r="C85" s="156"/>
      <c r="D85" s="156"/>
      <c r="E85" s="156"/>
      <c r="F85" s="156"/>
      <c r="G85" s="156"/>
      <c r="H85" s="156"/>
      <c r="I85" s="156"/>
      <c r="J85" s="156"/>
      <c r="K85" s="156"/>
      <c r="L85" s="156"/>
      <c r="M85" s="156"/>
      <c r="N85" s="156"/>
      <c r="O85" s="156"/>
      <c r="P85" s="156"/>
      <c r="Q85" s="156"/>
      <c r="R85" s="156"/>
      <c r="S85" s="156"/>
      <c r="T85" s="156"/>
      <c r="U85" s="156"/>
      <c r="V85" s="156"/>
      <c r="W85" s="156"/>
      <c r="X85" s="156"/>
      <c r="Y85" s="156"/>
      <c r="Z85" s="156"/>
      <c r="AA85" s="156"/>
      <c r="AB85" s="156"/>
      <c r="AC85" s="156"/>
      <c r="AD85" s="156"/>
      <c r="AE85" s="156"/>
      <c r="AF85" s="156"/>
      <c r="AG85" s="156"/>
      <c r="AH85" s="156"/>
      <c r="AI85" s="156"/>
      <c r="AJ85" s="156"/>
      <c r="AK85" s="156"/>
      <c r="AL85" s="156"/>
      <c r="AM85" s="156"/>
      <c r="AN85" s="156"/>
      <c r="AO85" s="156"/>
      <c r="AP85" s="156"/>
      <c r="AQ85" s="156"/>
      <c r="AR85" s="145"/>
    </row>
    <row r="86" spans="2:44" ht="15.95" hidden="1" customHeight="1" x14ac:dyDescent="0.25">
      <c r="B86" s="845">
        <v>36</v>
      </c>
      <c r="C86" s="156"/>
      <c r="D86" s="156"/>
      <c r="E86" s="156"/>
      <c r="F86" s="156"/>
      <c r="G86" s="156"/>
      <c r="H86" s="156"/>
      <c r="I86" s="156"/>
      <c r="J86" s="156"/>
      <c r="K86" s="156"/>
      <c r="L86" s="156"/>
      <c r="M86" s="156"/>
      <c r="N86" s="156"/>
      <c r="O86" s="156"/>
      <c r="P86" s="156"/>
      <c r="Q86" s="156"/>
      <c r="R86" s="156"/>
      <c r="S86" s="156"/>
      <c r="T86" s="156"/>
      <c r="U86" s="156"/>
      <c r="V86" s="156"/>
      <c r="W86" s="156"/>
      <c r="X86" s="156"/>
      <c r="Y86" s="156"/>
      <c r="Z86" s="156"/>
      <c r="AA86" s="156"/>
      <c r="AB86" s="156"/>
      <c r="AC86" s="156"/>
      <c r="AD86" s="156"/>
      <c r="AE86" s="156"/>
      <c r="AF86" s="156"/>
      <c r="AG86" s="156"/>
      <c r="AH86" s="156"/>
      <c r="AI86" s="156"/>
      <c r="AJ86" s="156"/>
      <c r="AK86" s="156"/>
      <c r="AL86" s="156"/>
      <c r="AM86" s="156"/>
      <c r="AN86" s="156"/>
      <c r="AO86" s="156"/>
      <c r="AP86" s="156"/>
      <c r="AQ86" s="156"/>
      <c r="AR86" s="145"/>
    </row>
    <row r="87" spans="2:44" ht="15.95" hidden="1" customHeight="1" x14ac:dyDescent="0.25">
      <c r="B87" s="845"/>
      <c r="C87" s="156"/>
      <c r="D87" s="156"/>
      <c r="E87" s="156"/>
      <c r="F87" s="156"/>
      <c r="G87" s="156"/>
      <c r="H87" s="156"/>
      <c r="I87" s="156"/>
      <c r="J87" s="156"/>
      <c r="K87" s="156"/>
      <c r="L87" s="156"/>
      <c r="M87" s="156"/>
      <c r="N87" s="156"/>
      <c r="O87" s="156"/>
      <c r="P87" s="156"/>
      <c r="Q87" s="156"/>
      <c r="R87" s="156"/>
      <c r="S87" s="156"/>
      <c r="T87" s="156"/>
      <c r="U87" s="156"/>
      <c r="V87" s="156"/>
      <c r="W87" s="156"/>
      <c r="X87" s="156"/>
      <c r="Y87" s="156"/>
      <c r="Z87" s="156"/>
      <c r="AA87" s="156"/>
      <c r="AB87" s="156"/>
      <c r="AC87" s="156"/>
      <c r="AD87" s="156"/>
      <c r="AE87" s="156"/>
      <c r="AF87" s="156"/>
      <c r="AG87" s="156"/>
      <c r="AH87" s="156"/>
      <c r="AI87" s="156"/>
      <c r="AJ87" s="156"/>
      <c r="AK87" s="156"/>
      <c r="AL87" s="156"/>
      <c r="AM87" s="156"/>
      <c r="AN87" s="156"/>
      <c r="AO87" s="156"/>
      <c r="AP87" s="156"/>
      <c r="AQ87" s="156"/>
      <c r="AR87" s="145"/>
    </row>
    <row r="88" spans="2:44" ht="15.95" hidden="1" customHeight="1" x14ac:dyDescent="0.25">
      <c r="B88" s="845">
        <v>37</v>
      </c>
      <c r="C88" s="156"/>
      <c r="D88" s="156"/>
      <c r="E88" s="156"/>
      <c r="F88" s="156"/>
      <c r="G88" s="156"/>
      <c r="H88" s="156"/>
      <c r="I88" s="156"/>
      <c r="J88" s="156"/>
      <c r="K88" s="156"/>
      <c r="L88" s="156"/>
      <c r="M88" s="156"/>
      <c r="N88" s="156"/>
      <c r="O88" s="156"/>
      <c r="P88" s="156"/>
      <c r="Q88" s="156"/>
      <c r="R88" s="156"/>
      <c r="S88" s="156"/>
      <c r="T88" s="156"/>
      <c r="U88" s="156"/>
      <c r="V88" s="156"/>
      <c r="W88" s="156"/>
      <c r="X88" s="156"/>
      <c r="Y88" s="156"/>
      <c r="Z88" s="156"/>
      <c r="AA88" s="156"/>
      <c r="AB88" s="156"/>
      <c r="AC88" s="156"/>
      <c r="AD88" s="156"/>
      <c r="AE88" s="156"/>
      <c r="AF88" s="156"/>
      <c r="AG88" s="156"/>
      <c r="AH88" s="156"/>
      <c r="AI88" s="156"/>
      <c r="AJ88" s="156"/>
      <c r="AK88" s="156"/>
      <c r="AL88" s="156"/>
      <c r="AM88" s="156"/>
      <c r="AN88" s="156"/>
      <c r="AO88" s="156"/>
      <c r="AP88" s="156"/>
      <c r="AQ88" s="156"/>
      <c r="AR88" s="145"/>
    </row>
    <row r="89" spans="2:44" ht="15.95" hidden="1" customHeight="1" x14ac:dyDescent="0.25">
      <c r="B89" s="845"/>
      <c r="C89" s="156"/>
      <c r="D89" s="156"/>
      <c r="E89" s="156"/>
      <c r="F89" s="156"/>
      <c r="G89" s="156"/>
      <c r="H89" s="156"/>
      <c r="I89" s="156"/>
      <c r="J89" s="156"/>
      <c r="K89" s="156"/>
      <c r="L89" s="156"/>
      <c r="M89" s="156"/>
      <c r="N89" s="156"/>
      <c r="O89" s="156"/>
      <c r="P89" s="156"/>
      <c r="Q89" s="156"/>
      <c r="R89" s="156"/>
      <c r="S89" s="156"/>
      <c r="T89" s="156"/>
      <c r="U89" s="156"/>
      <c r="V89" s="156"/>
      <c r="W89" s="156"/>
      <c r="X89" s="156"/>
      <c r="Y89" s="156"/>
      <c r="Z89" s="156"/>
      <c r="AA89" s="156"/>
      <c r="AB89" s="156"/>
      <c r="AC89" s="156"/>
      <c r="AD89" s="156"/>
      <c r="AE89" s="156"/>
      <c r="AF89" s="156"/>
      <c r="AG89" s="156"/>
      <c r="AH89" s="156"/>
      <c r="AI89" s="156"/>
      <c r="AJ89" s="156"/>
      <c r="AK89" s="156"/>
      <c r="AL89" s="156"/>
      <c r="AM89" s="156"/>
      <c r="AN89" s="156"/>
      <c r="AO89" s="156"/>
      <c r="AP89" s="156"/>
      <c r="AQ89" s="156"/>
      <c r="AR89" s="145"/>
    </row>
    <row r="90" spans="2:44" ht="15.95" hidden="1" customHeight="1" x14ac:dyDescent="0.25">
      <c r="B90" s="845">
        <v>38</v>
      </c>
      <c r="C90" s="156"/>
      <c r="D90" s="156"/>
      <c r="E90" s="156"/>
      <c r="F90" s="156"/>
      <c r="G90" s="156"/>
      <c r="H90" s="156"/>
      <c r="I90" s="156"/>
      <c r="J90" s="156"/>
      <c r="K90" s="156"/>
      <c r="L90" s="156"/>
      <c r="M90" s="156"/>
      <c r="N90" s="156"/>
      <c r="O90" s="156"/>
      <c r="P90" s="156"/>
      <c r="Q90" s="156"/>
      <c r="R90" s="156"/>
      <c r="S90" s="156"/>
      <c r="T90" s="156"/>
      <c r="U90" s="156"/>
      <c r="V90" s="156"/>
      <c r="W90" s="156"/>
      <c r="X90" s="156"/>
      <c r="Y90" s="156"/>
      <c r="Z90" s="156"/>
      <c r="AA90" s="156"/>
      <c r="AB90" s="156"/>
      <c r="AC90" s="156"/>
      <c r="AD90" s="156"/>
      <c r="AE90" s="156"/>
      <c r="AF90" s="156"/>
      <c r="AG90" s="156"/>
      <c r="AH90" s="156"/>
      <c r="AI90" s="156"/>
      <c r="AJ90" s="156"/>
      <c r="AK90" s="156"/>
      <c r="AL90" s="156"/>
      <c r="AM90" s="156"/>
      <c r="AN90" s="156"/>
      <c r="AO90" s="156"/>
      <c r="AP90" s="156"/>
      <c r="AQ90" s="156"/>
      <c r="AR90" s="145"/>
    </row>
    <row r="91" spans="2:44" ht="15.95" hidden="1" customHeight="1" x14ac:dyDescent="0.25">
      <c r="B91" s="845"/>
      <c r="C91" s="156"/>
      <c r="D91" s="156"/>
      <c r="E91" s="156"/>
      <c r="F91" s="156"/>
      <c r="G91" s="156"/>
      <c r="H91" s="156"/>
      <c r="I91" s="156"/>
      <c r="J91" s="156"/>
      <c r="K91" s="156"/>
      <c r="L91" s="156"/>
      <c r="M91" s="156"/>
      <c r="N91" s="156"/>
      <c r="O91" s="156"/>
      <c r="P91" s="156"/>
      <c r="Q91" s="156"/>
      <c r="R91" s="156"/>
      <c r="S91" s="156"/>
      <c r="T91" s="156"/>
      <c r="U91" s="156"/>
      <c r="V91" s="156"/>
      <c r="W91" s="156"/>
      <c r="X91" s="156"/>
      <c r="Y91" s="156"/>
      <c r="Z91" s="156"/>
      <c r="AA91" s="156"/>
      <c r="AB91" s="156"/>
      <c r="AC91" s="156"/>
      <c r="AD91" s="156"/>
      <c r="AE91" s="156"/>
      <c r="AF91" s="156"/>
      <c r="AG91" s="156"/>
      <c r="AH91" s="156"/>
      <c r="AI91" s="156"/>
      <c r="AJ91" s="156"/>
      <c r="AK91" s="156"/>
      <c r="AL91" s="156"/>
      <c r="AM91" s="156"/>
      <c r="AN91" s="156"/>
      <c r="AO91" s="156"/>
      <c r="AP91" s="156"/>
      <c r="AQ91" s="156"/>
      <c r="AR91" s="145"/>
    </row>
    <row r="92" spans="2:44" ht="15.95" hidden="1" customHeight="1" x14ac:dyDescent="0.25">
      <c r="B92" s="845">
        <v>39</v>
      </c>
      <c r="C92" s="156"/>
      <c r="D92" s="156"/>
      <c r="E92" s="156"/>
      <c r="F92" s="156"/>
      <c r="G92" s="156"/>
      <c r="H92" s="156"/>
      <c r="I92" s="156"/>
      <c r="J92" s="156"/>
      <c r="K92" s="156"/>
      <c r="L92" s="156"/>
      <c r="M92" s="156"/>
      <c r="N92" s="156"/>
      <c r="O92" s="156"/>
      <c r="P92" s="156"/>
      <c r="Q92" s="156"/>
      <c r="R92" s="156"/>
      <c r="S92" s="156"/>
      <c r="T92" s="156"/>
      <c r="U92" s="156"/>
      <c r="V92" s="156"/>
      <c r="W92" s="156"/>
      <c r="X92" s="156"/>
      <c r="Y92" s="156"/>
      <c r="Z92" s="156"/>
      <c r="AA92" s="156"/>
      <c r="AB92" s="156"/>
      <c r="AC92" s="156"/>
      <c r="AD92" s="156"/>
      <c r="AE92" s="156"/>
      <c r="AF92" s="156"/>
      <c r="AG92" s="156"/>
      <c r="AH92" s="156"/>
      <c r="AI92" s="156"/>
      <c r="AJ92" s="156"/>
      <c r="AK92" s="156"/>
      <c r="AL92" s="156"/>
      <c r="AM92" s="156"/>
      <c r="AN92" s="156"/>
      <c r="AO92" s="156"/>
      <c r="AP92" s="156"/>
      <c r="AQ92" s="156"/>
      <c r="AR92" s="145"/>
    </row>
    <row r="93" spans="2:44" ht="15.95" hidden="1" customHeight="1" x14ac:dyDescent="0.25">
      <c r="B93" s="845"/>
      <c r="C93" s="156"/>
      <c r="D93" s="156"/>
      <c r="E93" s="156"/>
      <c r="F93" s="156"/>
      <c r="G93" s="156"/>
      <c r="H93" s="156"/>
      <c r="I93" s="156"/>
      <c r="J93" s="156"/>
      <c r="K93" s="156"/>
      <c r="L93" s="156"/>
      <c r="M93" s="156"/>
      <c r="N93" s="156"/>
      <c r="O93" s="156"/>
      <c r="P93" s="156"/>
      <c r="Q93" s="156"/>
      <c r="R93" s="156"/>
      <c r="S93" s="156"/>
      <c r="T93" s="156"/>
      <c r="U93" s="156"/>
      <c r="V93" s="156"/>
      <c r="W93" s="156"/>
      <c r="X93" s="156"/>
      <c r="Y93" s="156"/>
      <c r="Z93" s="156"/>
      <c r="AA93" s="156"/>
      <c r="AB93" s="156"/>
      <c r="AC93" s="156"/>
      <c r="AD93" s="156"/>
      <c r="AE93" s="156"/>
      <c r="AF93" s="156"/>
      <c r="AG93" s="156"/>
      <c r="AH93" s="156"/>
      <c r="AI93" s="156"/>
      <c r="AJ93" s="156"/>
      <c r="AK93" s="156"/>
      <c r="AL93" s="156"/>
      <c r="AM93" s="156"/>
      <c r="AN93" s="156"/>
      <c r="AO93" s="156"/>
      <c r="AP93" s="156"/>
      <c r="AQ93" s="156"/>
      <c r="AR93" s="145"/>
    </row>
    <row r="94" spans="2:44" ht="15.95" hidden="1" customHeight="1" x14ac:dyDescent="0.25">
      <c r="B94" s="845">
        <v>40</v>
      </c>
      <c r="C94" s="156"/>
      <c r="D94" s="156"/>
      <c r="E94" s="156"/>
      <c r="F94" s="156"/>
      <c r="G94" s="156"/>
      <c r="H94" s="156"/>
      <c r="I94" s="156"/>
      <c r="J94" s="156"/>
      <c r="K94" s="156"/>
      <c r="L94" s="156"/>
      <c r="M94" s="156"/>
      <c r="N94" s="156"/>
      <c r="O94" s="156"/>
      <c r="P94" s="156"/>
      <c r="Q94" s="156"/>
      <c r="R94" s="156"/>
      <c r="S94" s="156"/>
      <c r="T94" s="156"/>
      <c r="U94" s="156"/>
      <c r="V94" s="156"/>
      <c r="W94" s="156"/>
      <c r="X94" s="156"/>
      <c r="Y94" s="156"/>
      <c r="Z94" s="156"/>
      <c r="AA94" s="156"/>
      <c r="AB94" s="156"/>
      <c r="AC94" s="156"/>
      <c r="AD94" s="156"/>
      <c r="AE94" s="156"/>
      <c r="AF94" s="156"/>
      <c r="AG94" s="156"/>
      <c r="AH94" s="156"/>
      <c r="AI94" s="156"/>
      <c r="AJ94" s="156"/>
      <c r="AK94" s="156"/>
      <c r="AL94" s="156"/>
      <c r="AM94" s="156"/>
      <c r="AN94" s="156"/>
      <c r="AO94" s="156"/>
      <c r="AP94" s="156"/>
      <c r="AQ94" s="156"/>
      <c r="AR94" s="145"/>
    </row>
    <row r="95" spans="2:44" ht="15.95" hidden="1" customHeight="1" x14ac:dyDescent="0.25">
      <c r="B95" s="845"/>
      <c r="C95" s="156"/>
      <c r="D95" s="156"/>
      <c r="E95" s="156"/>
      <c r="F95" s="156"/>
      <c r="G95" s="156"/>
      <c r="H95" s="156"/>
      <c r="I95" s="156"/>
      <c r="J95" s="156"/>
      <c r="K95" s="156"/>
      <c r="L95" s="156"/>
      <c r="M95" s="156"/>
      <c r="N95" s="156"/>
      <c r="O95" s="156"/>
      <c r="P95" s="156"/>
      <c r="Q95" s="156"/>
      <c r="R95" s="156"/>
      <c r="S95" s="156"/>
      <c r="T95" s="156"/>
      <c r="U95" s="156"/>
      <c r="V95" s="156"/>
      <c r="W95" s="156"/>
      <c r="X95" s="156"/>
      <c r="Y95" s="156"/>
      <c r="Z95" s="156"/>
      <c r="AA95" s="156"/>
      <c r="AB95" s="156"/>
      <c r="AC95" s="156"/>
      <c r="AD95" s="156"/>
      <c r="AE95" s="156"/>
      <c r="AF95" s="156"/>
      <c r="AG95" s="156"/>
      <c r="AH95" s="156"/>
      <c r="AI95" s="156"/>
      <c r="AJ95" s="156"/>
      <c r="AK95" s="156"/>
      <c r="AL95" s="156"/>
      <c r="AM95" s="156"/>
      <c r="AN95" s="156"/>
      <c r="AO95" s="156"/>
      <c r="AP95" s="156"/>
      <c r="AQ95" s="156"/>
      <c r="AR95" s="145"/>
    </row>
    <row r="96" spans="2:44" ht="15.95" hidden="1" customHeight="1" x14ac:dyDescent="0.25">
      <c r="B96" s="845">
        <v>41</v>
      </c>
      <c r="C96" s="156"/>
      <c r="D96" s="156"/>
      <c r="E96" s="156"/>
      <c r="F96" s="156"/>
      <c r="G96" s="156"/>
      <c r="H96" s="156"/>
      <c r="I96" s="156"/>
      <c r="J96" s="156"/>
      <c r="K96" s="156"/>
      <c r="L96" s="156"/>
      <c r="M96" s="156"/>
      <c r="N96" s="156"/>
      <c r="O96" s="156"/>
      <c r="P96" s="156"/>
      <c r="Q96" s="156"/>
      <c r="R96" s="156"/>
      <c r="S96" s="156"/>
      <c r="T96" s="156"/>
      <c r="U96" s="156"/>
      <c r="V96" s="156"/>
      <c r="W96" s="156"/>
      <c r="X96" s="156"/>
      <c r="Y96" s="156"/>
      <c r="Z96" s="156"/>
      <c r="AA96" s="156"/>
      <c r="AB96" s="156"/>
      <c r="AC96" s="156"/>
      <c r="AD96" s="156"/>
      <c r="AE96" s="156"/>
      <c r="AF96" s="156"/>
      <c r="AG96" s="156"/>
      <c r="AH96" s="156"/>
      <c r="AI96" s="156"/>
      <c r="AJ96" s="156"/>
      <c r="AK96" s="156"/>
      <c r="AL96" s="156"/>
      <c r="AM96" s="156"/>
      <c r="AN96" s="156"/>
      <c r="AO96" s="156"/>
      <c r="AP96" s="156"/>
      <c r="AQ96" s="156"/>
      <c r="AR96" s="145"/>
    </row>
    <row r="97" spans="2:44" ht="15.95" hidden="1" customHeight="1" x14ac:dyDescent="0.25">
      <c r="B97" s="845"/>
      <c r="C97" s="156"/>
      <c r="D97" s="156"/>
      <c r="E97" s="156"/>
      <c r="F97" s="156"/>
      <c r="G97" s="156"/>
      <c r="H97" s="156"/>
      <c r="I97" s="156"/>
      <c r="J97" s="156"/>
      <c r="K97" s="156"/>
      <c r="L97" s="156"/>
      <c r="M97" s="156"/>
      <c r="N97" s="156"/>
      <c r="O97" s="156"/>
      <c r="P97" s="156"/>
      <c r="Q97" s="156"/>
      <c r="R97" s="156"/>
      <c r="S97" s="156"/>
      <c r="T97" s="156"/>
      <c r="U97" s="156"/>
      <c r="V97" s="156"/>
      <c r="W97" s="156"/>
      <c r="X97" s="156"/>
      <c r="Y97" s="156"/>
      <c r="Z97" s="156"/>
      <c r="AA97" s="156"/>
      <c r="AB97" s="156"/>
      <c r="AC97" s="156"/>
      <c r="AD97" s="156"/>
      <c r="AE97" s="156"/>
      <c r="AF97" s="156"/>
      <c r="AG97" s="156"/>
      <c r="AH97" s="156"/>
      <c r="AI97" s="156"/>
      <c r="AJ97" s="156"/>
      <c r="AK97" s="156"/>
      <c r="AL97" s="156"/>
      <c r="AM97" s="156"/>
      <c r="AN97" s="156"/>
      <c r="AO97" s="156"/>
      <c r="AP97" s="156"/>
      <c r="AQ97" s="156"/>
      <c r="AR97" s="145"/>
    </row>
    <row r="98" spans="2:44" ht="15.95" hidden="1" customHeight="1" x14ac:dyDescent="0.25">
      <c r="B98" s="845">
        <v>42</v>
      </c>
      <c r="C98" s="156"/>
      <c r="D98" s="156"/>
      <c r="E98" s="156"/>
      <c r="F98" s="156"/>
      <c r="G98" s="156"/>
      <c r="H98" s="156"/>
      <c r="I98" s="156"/>
      <c r="J98" s="156"/>
      <c r="K98" s="156"/>
      <c r="L98" s="156"/>
      <c r="M98" s="156"/>
      <c r="N98" s="156"/>
      <c r="O98" s="156"/>
      <c r="P98" s="156"/>
      <c r="Q98" s="156"/>
      <c r="R98" s="156"/>
      <c r="S98" s="156"/>
      <c r="T98" s="156"/>
      <c r="U98" s="156"/>
      <c r="V98" s="156"/>
      <c r="W98" s="156"/>
      <c r="X98" s="156"/>
      <c r="Y98" s="156"/>
      <c r="Z98" s="156"/>
      <c r="AA98" s="156"/>
      <c r="AB98" s="156"/>
      <c r="AC98" s="156"/>
      <c r="AD98" s="156"/>
      <c r="AE98" s="156"/>
      <c r="AF98" s="156"/>
      <c r="AG98" s="156"/>
      <c r="AH98" s="156"/>
      <c r="AI98" s="156"/>
      <c r="AJ98" s="156"/>
      <c r="AK98" s="156"/>
      <c r="AL98" s="156"/>
      <c r="AM98" s="156"/>
      <c r="AN98" s="156"/>
      <c r="AO98" s="156"/>
      <c r="AP98" s="156"/>
      <c r="AQ98" s="156"/>
      <c r="AR98" s="145"/>
    </row>
    <row r="99" spans="2:44" ht="15.95" hidden="1" customHeight="1" x14ac:dyDescent="0.25">
      <c r="B99" s="845"/>
      <c r="C99" s="156"/>
      <c r="D99" s="156"/>
      <c r="E99" s="156"/>
      <c r="F99" s="156"/>
      <c r="G99" s="156"/>
      <c r="H99" s="156"/>
      <c r="I99" s="156"/>
      <c r="J99" s="156"/>
      <c r="K99" s="156"/>
      <c r="L99" s="156"/>
      <c r="M99" s="156"/>
      <c r="N99" s="156"/>
      <c r="O99" s="156"/>
      <c r="P99" s="156"/>
      <c r="Q99" s="156"/>
      <c r="R99" s="156"/>
      <c r="S99" s="156"/>
      <c r="T99" s="156"/>
      <c r="U99" s="156"/>
      <c r="V99" s="156"/>
      <c r="W99" s="156"/>
      <c r="X99" s="156"/>
      <c r="Y99" s="156"/>
      <c r="Z99" s="156"/>
      <c r="AA99" s="156"/>
      <c r="AB99" s="156"/>
      <c r="AC99" s="156"/>
      <c r="AD99" s="156"/>
      <c r="AE99" s="156"/>
      <c r="AF99" s="156"/>
      <c r="AG99" s="156"/>
      <c r="AH99" s="156"/>
      <c r="AI99" s="156"/>
      <c r="AJ99" s="156"/>
      <c r="AK99" s="156"/>
      <c r="AL99" s="156"/>
      <c r="AM99" s="156"/>
      <c r="AN99" s="156"/>
      <c r="AO99" s="156"/>
      <c r="AP99" s="156"/>
      <c r="AQ99" s="156"/>
      <c r="AR99" s="145"/>
    </row>
    <row r="100" spans="2:44" ht="15.95" hidden="1" customHeight="1" x14ac:dyDescent="0.25">
      <c r="B100" s="845">
        <v>43</v>
      </c>
      <c r="C100" s="156"/>
      <c r="D100" s="156"/>
      <c r="E100" s="156"/>
      <c r="F100" s="156"/>
      <c r="G100" s="156"/>
      <c r="H100" s="156"/>
      <c r="I100" s="156"/>
      <c r="J100" s="156"/>
      <c r="K100" s="156"/>
      <c r="L100" s="156"/>
      <c r="M100" s="156"/>
      <c r="N100" s="156"/>
      <c r="O100" s="156"/>
      <c r="P100" s="156"/>
      <c r="Q100" s="156"/>
      <c r="R100" s="156"/>
      <c r="S100" s="156"/>
      <c r="T100" s="156"/>
      <c r="U100" s="156"/>
      <c r="V100" s="156"/>
      <c r="W100" s="156"/>
      <c r="X100" s="156"/>
      <c r="Y100" s="156"/>
      <c r="Z100" s="156"/>
      <c r="AA100" s="156"/>
      <c r="AB100" s="156"/>
      <c r="AC100" s="156"/>
      <c r="AD100" s="156"/>
      <c r="AE100" s="156"/>
      <c r="AF100" s="156"/>
      <c r="AG100" s="156"/>
      <c r="AH100" s="156"/>
      <c r="AI100" s="156"/>
      <c r="AJ100" s="156"/>
      <c r="AK100" s="156"/>
      <c r="AL100" s="156"/>
      <c r="AM100" s="156"/>
      <c r="AN100" s="156"/>
      <c r="AO100" s="156"/>
      <c r="AP100" s="156"/>
      <c r="AQ100" s="156"/>
      <c r="AR100" s="145"/>
    </row>
    <row r="101" spans="2:44" ht="15.95" hidden="1" customHeight="1" x14ac:dyDescent="0.25">
      <c r="B101" s="845"/>
      <c r="C101" s="156"/>
      <c r="D101" s="156"/>
      <c r="E101" s="156"/>
      <c r="F101" s="156"/>
      <c r="G101" s="156"/>
      <c r="H101" s="156"/>
      <c r="I101" s="156"/>
      <c r="J101" s="156"/>
      <c r="K101" s="156"/>
      <c r="L101" s="156"/>
      <c r="M101" s="156"/>
      <c r="N101" s="156"/>
      <c r="O101" s="156"/>
      <c r="P101" s="156"/>
      <c r="Q101" s="156"/>
      <c r="R101" s="156"/>
      <c r="S101" s="156"/>
      <c r="T101" s="156"/>
      <c r="U101" s="156"/>
      <c r="V101" s="156"/>
      <c r="W101" s="156"/>
      <c r="X101" s="156"/>
      <c r="Y101" s="156"/>
      <c r="Z101" s="156"/>
      <c r="AA101" s="156"/>
      <c r="AB101" s="156"/>
      <c r="AC101" s="156"/>
      <c r="AD101" s="156"/>
      <c r="AE101" s="156"/>
      <c r="AF101" s="156"/>
      <c r="AG101" s="156"/>
      <c r="AH101" s="156"/>
      <c r="AI101" s="156"/>
      <c r="AJ101" s="156"/>
      <c r="AK101" s="156"/>
      <c r="AL101" s="156"/>
      <c r="AM101" s="156"/>
      <c r="AN101" s="156"/>
      <c r="AO101" s="156"/>
      <c r="AP101" s="156"/>
      <c r="AQ101" s="156"/>
      <c r="AR101" s="145"/>
    </row>
    <row r="102" spans="2:44" ht="15.95" hidden="1" customHeight="1" x14ac:dyDescent="0.25">
      <c r="B102" s="845">
        <v>44</v>
      </c>
      <c r="C102" s="156"/>
      <c r="D102" s="156"/>
      <c r="E102" s="156"/>
      <c r="F102" s="156"/>
      <c r="G102" s="156"/>
      <c r="H102" s="156"/>
      <c r="I102" s="156"/>
      <c r="J102" s="156"/>
      <c r="K102" s="156"/>
      <c r="L102" s="156"/>
      <c r="M102" s="156"/>
      <c r="N102" s="156"/>
      <c r="O102" s="156"/>
      <c r="P102" s="156"/>
      <c r="Q102" s="156"/>
      <c r="R102" s="156"/>
      <c r="S102" s="156"/>
      <c r="T102" s="156"/>
      <c r="U102" s="156"/>
      <c r="V102" s="156"/>
      <c r="W102" s="156"/>
      <c r="X102" s="156"/>
      <c r="Y102" s="156"/>
      <c r="Z102" s="156"/>
      <c r="AA102" s="156"/>
      <c r="AB102" s="156"/>
      <c r="AC102" s="156"/>
      <c r="AD102" s="156"/>
      <c r="AE102" s="156"/>
      <c r="AF102" s="156"/>
      <c r="AG102" s="156"/>
      <c r="AH102" s="156"/>
      <c r="AI102" s="156"/>
      <c r="AJ102" s="156"/>
      <c r="AK102" s="156"/>
      <c r="AL102" s="156"/>
      <c r="AM102" s="156"/>
      <c r="AN102" s="156"/>
      <c r="AO102" s="156"/>
      <c r="AP102" s="156"/>
      <c r="AQ102" s="156"/>
      <c r="AR102" s="145"/>
    </row>
    <row r="103" spans="2:44" ht="15.95" hidden="1" customHeight="1" x14ac:dyDescent="0.25">
      <c r="B103" s="845"/>
      <c r="C103" s="156"/>
      <c r="D103" s="156"/>
      <c r="E103" s="156"/>
      <c r="F103" s="156"/>
      <c r="G103" s="156"/>
      <c r="H103" s="156"/>
      <c r="I103" s="156"/>
      <c r="J103" s="156"/>
      <c r="K103" s="156"/>
      <c r="L103" s="156"/>
      <c r="M103" s="156"/>
      <c r="N103" s="156"/>
      <c r="O103" s="156"/>
      <c r="P103" s="156"/>
      <c r="Q103" s="156"/>
      <c r="R103" s="156"/>
      <c r="S103" s="156"/>
      <c r="T103" s="156"/>
      <c r="U103" s="156"/>
      <c r="V103" s="156"/>
      <c r="W103" s="156"/>
      <c r="X103" s="156"/>
      <c r="Y103" s="156"/>
      <c r="Z103" s="156"/>
      <c r="AA103" s="156"/>
      <c r="AB103" s="156"/>
      <c r="AC103" s="156"/>
      <c r="AD103" s="156"/>
      <c r="AE103" s="156"/>
      <c r="AF103" s="156"/>
      <c r="AG103" s="156"/>
      <c r="AH103" s="156"/>
      <c r="AI103" s="156"/>
      <c r="AJ103" s="156"/>
      <c r="AK103" s="156"/>
      <c r="AL103" s="156"/>
      <c r="AM103" s="156"/>
      <c r="AN103" s="156"/>
      <c r="AO103" s="156"/>
      <c r="AP103" s="156"/>
      <c r="AQ103" s="156"/>
      <c r="AR103" s="145"/>
    </row>
    <row r="104" spans="2:44" ht="15.95" hidden="1" customHeight="1" x14ac:dyDescent="0.25">
      <c r="B104" s="845">
        <v>45</v>
      </c>
      <c r="C104" s="156"/>
      <c r="D104" s="156"/>
      <c r="E104" s="156"/>
      <c r="F104" s="156"/>
      <c r="G104" s="156"/>
      <c r="H104" s="156"/>
      <c r="I104" s="156"/>
      <c r="J104" s="156"/>
      <c r="K104" s="156"/>
      <c r="L104" s="156"/>
      <c r="M104" s="156"/>
      <c r="N104" s="156"/>
      <c r="O104" s="156"/>
      <c r="P104" s="156"/>
      <c r="Q104" s="156"/>
      <c r="R104" s="156"/>
      <c r="S104" s="156"/>
      <c r="T104" s="156"/>
      <c r="U104" s="156"/>
      <c r="V104" s="156"/>
      <c r="W104" s="156"/>
      <c r="X104" s="156"/>
      <c r="Y104" s="156"/>
      <c r="Z104" s="156"/>
      <c r="AA104" s="156"/>
      <c r="AB104" s="156"/>
      <c r="AC104" s="156"/>
      <c r="AD104" s="156"/>
      <c r="AE104" s="156"/>
      <c r="AF104" s="156"/>
      <c r="AG104" s="156"/>
      <c r="AH104" s="156"/>
      <c r="AI104" s="156"/>
      <c r="AJ104" s="156"/>
      <c r="AK104" s="156"/>
      <c r="AL104" s="156"/>
      <c r="AM104" s="156"/>
      <c r="AN104" s="156"/>
      <c r="AO104" s="156"/>
      <c r="AP104" s="156"/>
      <c r="AQ104" s="156"/>
      <c r="AR104" s="145"/>
    </row>
    <row r="105" spans="2:44" ht="15.95" hidden="1" customHeight="1" x14ac:dyDescent="0.25">
      <c r="B105" s="845"/>
      <c r="C105" s="156"/>
      <c r="D105" s="156"/>
      <c r="E105" s="156"/>
      <c r="F105" s="156"/>
      <c r="G105" s="156"/>
      <c r="H105" s="156"/>
      <c r="I105" s="156"/>
      <c r="J105" s="156"/>
      <c r="K105" s="156"/>
      <c r="L105" s="156"/>
      <c r="M105" s="156"/>
      <c r="N105" s="156"/>
      <c r="O105" s="156"/>
      <c r="P105" s="156"/>
      <c r="Q105" s="156"/>
      <c r="R105" s="156"/>
      <c r="S105" s="156"/>
      <c r="T105" s="156"/>
      <c r="U105" s="156"/>
      <c r="V105" s="156"/>
      <c r="W105" s="156"/>
      <c r="X105" s="156"/>
      <c r="Y105" s="156"/>
      <c r="Z105" s="156"/>
      <c r="AA105" s="156"/>
      <c r="AB105" s="156"/>
      <c r="AC105" s="156"/>
      <c r="AD105" s="156"/>
      <c r="AE105" s="156"/>
      <c r="AF105" s="156"/>
      <c r="AG105" s="156"/>
      <c r="AH105" s="156"/>
      <c r="AI105" s="156"/>
      <c r="AJ105" s="156"/>
      <c r="AK105" s="156"/>
      <c r="AL105" s="156"/>
      <c r="AM105" s="156"/>
      <c r="AN105" s="156"/>
      <c r="AO105" s="156"/>
      <c r="AP105" s="156"/>
      <c r="AQ105" s="156"/>
      <c r="AR105" s="145"/>
    </row>
    <row r="106" spans="2:44" ht="15.95" hidden="1" customHeight="1" x14ac:dyDescent="0.25">
      <c r="B106" s="845">
        <v>46</v>
      </c>
      <c r="C106" s="156"/>
      <c r="D106" s="156"/>
      <c r="E106" s="156"/>
      <c r="F106" s="156"/>
      <c r="G106" s="156"/>
      <c r="H106" s="156"/>
      <c r="I106" s="156"/>
      <c r="J106" s="156"/>
      <c r="K106" s="156"/>
      <c r="L106" s="156"/>
      <c r="M106" s="156"/>
      <c r="N106" s="156"/>
      <c r="O106" s="156"/>
      <c r="P106" s="156"/>
      <c r="Q106" s="156"/>
      <c r="R106" s="156"/>
      <c r="S106" s="156"/>
      <c r="T106" s="156"/>
      <c r="U106" s="156"/>
      <c r="V106" s="156"/>
      <c r="W106" s="156"/>
      <c r="X106" s="156"/>
      <c r="Y106" s="156"/>
      <c r="Z106" s="156"/>
      <c r="AA106" s="156"/>
      <c r="AB106" s="156"/>
      <c r="AC106" s="156"/>
      <c r="AD106" s="156"/>
      <c r="AE106" s="156"/>
      <c r="AF106" s="156"/>
      <c r="AG106" s="156"/>
      <c r="AH106" s="156"/>
      <c r="AI106" s="156"/>
      <c r="AJ106" s="156"/>
      <c r="AK106" s="156"/>
      <c r="AL106" s="156"/>
      <c r="AM106" s="156"/>
      <c r="AN106" s="156"/>
      <c r="AO106" s="156"/>
      <c r="AP106" s="156"/>
      <c r="AQ106" s="156"/>
      <c r="AR106" s="145"/>
    </row>
    <row r="107" spans="2:44" ht="15.95" hidden="1" customHeight="1" x14ac:dyDescent="0.25">
      <c r="B107" s="845"/>
      <c r="C107" s="156"/>
      <c r="D107" s="156"/>
      <c r="E107" s="156"/>
      <c r="F107" s="156"/>
      <c r="G107" s="156"/>
      <c r="H107" s="156"/>
      <c r="I107" s="156"/>
      <c r="J107" s="156"/>
      <c r="K107" s="156"/>
      <c r="L107" s="156"/>
      <c r="M107" s="156"/>
      <c r="N107" s="156"/>
      <c r="O107" s="156"/>
      <c r="P107" s="156"/>
      <c r="Q107" s="156"/>
      <c r="R107" s="156"/>
      <c r="S107" s="156"/>
      <c r="T107" s="156"/>
      <c r="U107" s="156"/>
      <c r="V107" s="156"/>
      <c r="W107" s="156"/>
      <c r="X107" s="156"/>
      <c r="Y107" s="156"/>
      <c r="Z107" s="156"/>
      <c r="AA107" s="156"/>
      <c r="AB107" s="156"/>
      <c r="AC107" s="156"/>
      <c r="AD107" s="156"/>
      <c r="AE107" s="156"/>
      <c r="AF107" s="156"/>
      <c r="AG107" s="156"/>
      <c r="AH107" s="156"/>
      <c r="AI107" s="156"/>
      <c r="AJ107" s="156"/>
      <c r="AK107" s="156"/>
      <c r="AL107" s="156"/>
      <c r="AM107" s="156"/>
      <c r="AN107" s="156"/>
      <c r="AO107" s="156"/>
      <c r="AP107" s="156"/>
      <c r="AQ107" s="156"/>
      <c r="AR107" s="145"/>
    </row>
    <row r="108" spans="2:44" ht="15.95" hidden="1" customHeight="1" x14ac:dyDescent="0.25">
      <c r="B108" s="845">
        <v>47</v>
      </c>
      <c r="C108" s="156"/>
      <c r="D108" s="156"/>
      <c r="E108" s="156"/>
      <c r="F108" s="156"/>
      <c r="G108" s="156"/>
      <c r="H108" s="156"/>
      <c r="I108" s="156"/>
      <c r="J108" s="156"/>
      <c r="K108" s="156"/>
      <c r="L108" s="156"/>
      <c r="M108" s="156"/>
      <c r="N108" s="156"/>
      <c r="O108" s="156"/>
      <c r="P108" s="156"/>
      <c r="Q108" s="156"/>
      <c r="R108" s="156"/>
      <c r="S108" s="156"/>
      <c r="T108" s="156"/>
      <c r="U108" s="156"/>
      <c r="V108" s="156"/>
      <c r="W108" s="156"/>
      <c r="X108" s="156"/>
      <c r="Y108" s="156"/>
      <c r="Z108" s="156"/>
      <c r="AA108" s="156"/>
      <c r="AB108" s="156"/>
      <c r="AC108" s="156"/>
      <c r="AD108" s="156"/>
      <c r="AE108" s="156"/>
      <c r="AF108" s="156"/>
      <c r="AG108" s="156"/>
      <c r="AH108" s="156"/>
      <c r="AI108" s="156"/>
      <c r="AJ108" s="156"/>
      <c r="AK108" s="156"/>
      <c r="AL108" s="156"/>
      <c r="AM108" s="156"/>
      <c r="AN108" s="156"/>
      <c r="AO108" s="156"/>
      <c r="AP108" s="156"/>
      <c r="AQ108" s="156"/>
      <c r="AR108" s="145"/>
    </row>
    <row r="109" spans="2:44" ht="15.95" hidden="1" customHeight="1" x14ac:dyDescent="0.25">
      <c r="B109" s="845"/>
      <c r="C109" s="156"/>
      <c r="D109" s="156"/>
      <c r="E109" s="156"/>
      <c r="F109" s="156"/>
      <c r="G109" s="156"/>
      <c r="H109" s="156"/>
      <c r="I109" s="156"/>
      <c r="J109" s="156"/>
      <c r="K109" s="156"/>
      <c r="L109" s="156"/>
      <c r="M109" s="156"/>
      <c r="N109" s="156"/>
      <c r="O109" s="156"/>
      <c r="P109" s="156"/>
      <c r="Q109" s="156"/>
      <c r="R109" s="156"/>
      <c r="S109" s="156"/>
      <c r="T109" s="156"/>
      <c r="U109" s="156"/>
      <c r="V109" s="156"/>
      <c r="W109" s="156"/>
      <c r="X109" s="156"/>
      <c r="Y109" s="156"/>
      <c r="Z109" s="156"/>
      <c r="AA109" s="156"/>
      <c r="AB109" s="156"/>
      <c r="AC109" s="156"/>
      <c r="AD109" s="156"/>
      <c r="AE109" s="156"/>
      <c r="AF109" s="156"/>
      <c r="AG109" s="156"/>
      <c r="AH109" s="156"/>
      <c r="AI109" s="156"/>
      <c r="AJ109" s="156"/>
      <c r="AK109" s="156"/>
      <c r="AL109" s="156"/>
      <c r="AM109" s="156"/>
      <c r="AN109" s="156"/>
      <c r="AO109" s="156"/>
      <c r="AP109" s="156"/>
      <c r="AQ109" s="156"/>
      <c r="AR109" s="145"/>
    </row>
    <row r="110" spans="2:44" ht="15.95" hidden="1" customHeight="1" x14ac:dyDescent="0.25">
      <c r="B110" s="845">
        <v>48</v>
      </c>
      <c r="C110" s="156"/>
      <c r="D110" s="156"/>
      <c r="E110" s="156"/>
      <c r="F110" s="156"/>
      <c r="G110" s="156"/>
      <c r="H110" s="156"/>
      <c r="I110" s="156"/>
      <c r="J110" s="156"/>
      <c r="K110" s="156"/>
      <c r="L110" s="156"/>
      <c r="M110" s="156"/>
      <c r="N110" s="156"/>
      <c r="O110" s="156"/>
      <c r="P110" s="156"/>
      <c r="Q110" s="156"/>
      <c r="R110" s="156"/>
      <c r="S110" s="156"/>
      <c r="T110" s="156"/>
      <c r="U110" s="156"/>
      <c r="V110" s="156"/>
      <c r="W110" s="156"/>
      <c r="X110" s="156"/>
      <c r="Y110" s="156"/>
      <c r="Z110" s="156"/>
      <c r="AA110" s="156"/>
      <c r="AB110" s="156"/>
      <c r="AC110" s="156"/>
      <c r="AD110" s="156"/>
      <c r="AE110" s="156"/>
      <c r="AF110" s="156"/>
      <c r="AG110" s="156"/>
      <c r="AH110" s="156"/>
      <c r="AI110" s="156"/>
      <c r="AJ110" s="156"/>
      <c r="AK110" s="156"/>
      <c r="AL110" s="156"/>
      <c r="AM110" s="156"/>
      <c r="AN110" s="156"/>
      <c r="AO110" s="156"/>
      <c r="AP110" s="156"/>
      <c r="AQ110" s="156"/>
      <c r="AR110" s="145"/>
    </row>
    <row r="111" spans="2:44" ht="15.95" hidden="1" customHeight="1" x14ac:dyDescent="0.25">
      <c r="B111" s="845"/>
      <c r="C111" s="156"/>
      <c r="D111" s="156"/>
      <c r="E111" s="156"/>
      <c r="F111" s="156"/>
      <c r="G111" s="156"/>
      <c r="H111" s="156"/>
      <c r="I111" s="156"/>
      <c r="J111" s="156"/>
      <c r="K111" s="156"/>
      <c r="L111" s="156"/>
      <c r="M111" s="156"/>
      <c r="N111" s="156"/>
      <c r="O111" s="156"/>
      <c r="P111" s="156"/>
      <c r="Q111" s="156"/>
      <c r="R111" s="156"/>
      <c r="S111" s="156"/>
      <c r="T111" s="156"/>
      <c r="U111" s="156"/>
      <c r="V111" s="156"/>
      <c r="W111" s="156"/>
      <c r="X111" s="156"/>
      <c r="Y111" s="156"/>
      <c r="Z111" s="156"/>
      <c r="AA111" s="156"/>
      <c r="AB111" s="156"/>
      <c r="AC111" s="156"/>
      <c r="AD111" s="156"/>
      <c r="AE111" s="156"/>
      <c r="AF111" s="156"/>
      <c r="AG111" s="156"/>
      <c r="AH111" s="156"/>
      <c r="AI111" s="156"/>
      <c r="AJ111" s="156"/>
      <c r="AK111" s="156"/>
      <c r="AL111" s="156"/>
      <c r="AM111" s="156"/>
      <c r="AN111" s="156"/>
      <c r="AO111" s="156"/>
      <c r="AP111" s="156"/>
      <c r="AQ111" s="156"/>
      <c r="AR111" s="145"/>
    </row>
    <row r="112" spans="2:44" ht="15.95" hidden="1" customHeight="1" x14ac:dyDescent="0.25">
      <c r="B112" s="845">
        <v>49</v>
      </c>
      <c r="C112" s="156"/>
      <c r="D112" s="156"/>
      <c r="E112" s="156"/>
      <c r="F112" s="156"/>
      <c r="G112" s="156"/>
      <c r="H112" s="156"/>
      <c r="I112" s="156"/>
      <c r="J112" s="156"/>
      <c r="K112" s="156"/>
      <c r="L112" s="156"/>
      <c r="M112" s="156"/>
      <c r="N112" s="156"/>
      <c r="O112" s="156"/>
      <c r="P112" s="156"/>
      <c r="Q112" s="156"/>
      <c r="R112" s="156"/>
      <c r="S112" s="156"/>
      <c r="T112" s="156"/>
      <c r="U112" s="156"/>
      <c r="V112" s="156"/>
      <c r="W112" s="156"/>
      <c r="X112" s="156"/>
      <c r="Y112" s="156"/>
      <c r="Z112" s="156"/>
      <c r="AA112" s="156"/>
      <c r="AB112" s="156"/>
      <c r="AC112" s="156"/>
      <c r="AD112" s="156"/>
      <c r="AE112" s="156"/>
      <c r="AF112" s="156"/>
      <c r="AG112" s="156"/>
      <c r="AH112" s="156"/>
      <c r="AI112" s="156"/>
      <c r="AJ112" s="156"/>
      <c r="AK112" s="156"/>
      <c r="AL112" s="156"/>
      <c r="AM112" s="156"/>
      <c r="AN112" s="156"/>
      <c r="AO112" s="156"/>
      <c r="AP112" s="156"/>
      <c r="AQ112" s="156"/>
      <c r="AR112" s="145"/>
    </row>
    <row r="113" spans="2:44" ht="15.95" hidden="1" customHeight="1" x14ac:dyDescent="0.25">
      <c r="B113" s="845"/>
      <c r="C113" s="156"/>
      <c r="D113" s="156"/>
      <c r="E113" s="156"/>
      <c r="F113" s="156"/>
      <c r="G113" s="156"/>
      <c r="H113" s="156"/>
      <c r="I113" s="156"/>
      <c r="J113" s="156"/>
      <c r="K113" s="156"/>
      <c r="L113" s="156"/>
      <c r="M113" s="156"/>
      <c r="N113" s="156"/>
      <c r="O113" s="156"/>
      <c r="P113" s="156"/>
      <c r="Q113" s="156"/>
      <c r="R113" s="156"/>
      <c r="S113" s="156"/>
      <c r="T113" s="156"/>
      <c r="U113" s="156"/>
      <c r="V113" s="156"/>
      <c r="W113" s="156"/>
      <c r="X113" s="156"/>
      <c r="Y113" s="156"/>
      <c r="Z113" s="156"/>
      <c r="AA113" s="156"/>
      <c r="AB113" s="156"/>
      <c r="AC113" s="156"/>
      <c r="AD113" s="156"/>
      <c r="AE113" s="156"/>
      <c r="AF113" s="156"/>
      <c r="AG113" s="156"/>
      <c r="AH113" s="156"/>
      <c r="AI113" s="156"/>
      <c r="AJ113" s="156"/>
      <c r="AK113" s="156"/>
      <c r="AL113" s="156"/>
      <c r="AM113" s="156"/>
      <c r="AN113" s="156"/>
      <c r="AO113" s="156"/>
      <c r="AP113" s="156"/>
      <c r="AQ113" s="156"/>
      <c r="AR113" s="145"/>
    </row>
    <row r="114" spans="2:44" ht="15.95" hidden="1" customHeight="1" x14ac:dyDescent="0.25">
      <c r="B114" s="845">
        <v>50</v>
      </c>
      <c r="C114" s="156"/>
      <c r="D114" s="156"/>
      <c r="E114" s="156"/>
      <c r="F114" s="156"/>
      <c r="G114" s="156"/>
      <c r="H114" s="156"/>
      <c r="I114" s="156"/>
      <c r="J114" s="156"/>
      <c r="K114" s="156"/>
      <c r="L114" s="156"/>
      <c r="M114" s="156"/>
      <c r="N114" s="156"/>
      <c r="O114" s="156"/>
      <c r="P114" s="156"/>
      <c r="Q114" s="156"/>
      <c r="R114" s="156"/>
      <c r="S114" s="156"/>
      <c r="T114" s="156"/>
      <c r="U114" s="156"/>
      <c r="V114" s="156"/>
      <c r="W114" s="156"/>
      <c r="X114" s="156"/>
      <c r="Y114" s="156"/>
      <c r="Z114" s="156"/>
      <c r="AA114" s="156"/>
      <c r="AB114" s="156"/>
      <c r="AC114" s="156"/>
      <c r="AD114" s="156"/>
      <c r="AE114" s="156"/>
      <c r="AF114" s="156"/>
      <c r="AG114" s="156"/>
      <c r="AH114" s="156"/>
      <c r="AI114" s="156"/>
      <c r="AJ114" s="156"/>
      <c r="AK114" s="156"/>
      <c r="AL114" s="156"/>
      <c r="AM114" s="156"/>
      <c r="AN114" s="156"/>
      <c r="AO114" s="156"/>
      <c r="AP114" s="156"/>
      <c r="AQ114" s="156"/>
      <c r="AR114" s="145"/>
    </row>
    <row r="115" spans="2:44" ht="15.95" hidden="1" customHeight="1" x14ac:dyDescent="0.25">
      <c r="B115" s="845"/>
      <c r="C115" s="156"/>
      <c r="D115" s="156"/>
      <c r="E115" s="156"/>
      <c r="F115" s="156"/>
      <c r="G115" s="156"/>
      <c r="H115" s="156"/>
      <c r="I115" s="156"/>
      <c r="J115" s="156"/>
      <c r="K115" s="156"/>
      <c r="L115" s="156"/>
      <c r="M115" s="156"/>
      <c r="N115" s="156"/>
      <c r="O115" s="156"/>
      <c r="P115" s="156"/>
      <c r="Q115" s="156"/>
      <c r="R115" s="156"/>
      <c r="S115" s="156"/>
      <c r="T115" s="156"/>
      <c r="U115" s="156"/>
      <c r="V115" s="156"/>
      <c r="W115" s="156"/>
      <c r="X115" s="156"/>
      <c r="Y115" s="156"/>
      <c r="Z115" s="156"/>
      <c r="AA115" s="156"/>
      <c r="AB115" s="156"/>
      <c r="AC115" s="156"/>
      <c r="AD115" s="156"/>
      <c r="AE115" s="156"/>
      <c r="AF115" s="156"/>
      <c r="AG115" s="156"/>
      <c r="AH115" s="156"/>
      <c r="AI115" s="156"/>
      <c r="AJ115" s="156"/>
      <c r="AK115" s="156"/>
      <c r="AL115" s="156"/>
      <c r="AM115" s="156"/>
      <c r="AN115" s="156"/>
      <c r="AO115" s="156"/>
      <c r="AP115" s="156"/>
      <c r="AQ115" s="156"/>
      <c r="AR115" s="145"/>
    </row>
    <row r="116" spans="2:44" ht="15.95" hidden="1" customHeight="1" x14ac:dyDescent="0.25">
      <c r="B116" s="845">
        <v>51</v>
      </c>
      <c r="C116" s="156"/>
      <c r="D116" s="156"/>
      <c r="E116" s="156"/>
      <c r="F116" s="156"/>
      <c r="G116" s="156"/>
      <c r="H116" s="156"/>
      <c r="I116" s="156"/>
      <c r="J116" s="156"/>
      <c r="K116" s="156"/>
      <c r="L116" s="156"/>
      <c r="M116" s="156"/>
      <c r="N116" s="156"/>
      <c r="O116" s="156"/>
      <c r="P116" s="156"/>
      <c r="Q116" s="156"/>
      <c r="R116" s="156"/>
      <c r="S116" s="156"/>
      <c r="T116" s="156"/>
      <c r="U116" s="156"/>
      <c r="V116" s="156"/>
      <c r="W116" s="156"/>
      <c r="X116" s="156"/>
      <c r="Y116" s="156"/>
      <c r="Z116" s="156"/>
      <c r="AA116" s="156"/>
      <c r="AB116" s="156"/>
      <c r="AC116" s="156"/>
      <c r="AD116" s="156"/>
      <c r="AE116" s="156"/>
      <c r="AF116" s="156"/>
      <c r="AG116" s="156"/>
      <c r="AH116" s="156"/>
      <c r="AI116" s="156"/>
      <c r="AJ116" s="156"/>
      <c r="AK116" s="156"/>
      <c r="AL116" s="156"/>
      <c r="AM116" s="156"/>
      <c r="AN116" s="156"/>
      <c r="AO116" s="156"/>
      <c r="AP116" s="156"/>
      <c r="AQ116" s="156"/>
      <c r="AR116" s="145"/>
    </row>
    <row r="117" spans="2:44" ht="15.95" hidden="1" customHeight="1" x14ac:dyDescent="0.25">
      <c r="B117" s="845"/>
      <c r="C117" s="156"/>
      <c r="D117" s="156"/>
      <c r="E117" s="156"/>
      <c r="F117" s="156"/>
      <c r="G117" s="156"/>
      <c r="H117" s="156"/>
      <c r="I117" s="156"/>
      <c r="J117" s="156"/>
      <c r="K117" s="156"/>
      <c r="L117" s="156"/>
      <c r="M117" s="156"/>
      <c r="N117" s="156"/>
      <c r="O117" s="156"/>
      <c r="P117" s="156"/>
      <c r="Q117" s="156"/>
      <c r="R117" s="156"/>
      <c r="S117" s="156"/>
      <c r="T117" s="156"/>
      <c r="U117" s="156"/>
      <c r="V117" s="156"/>
      <c r="W117" s="156"/>
      <c r="X117" s="156"/>
      <c r="Y117" s="156"/>
      <c r="Z117" s="156"/>
      <c r="AA117" s="156"/>
      <c r="AB117" s="156"/>
      <c r="AC117" s="156"/>
      <c r="AD117" s="156"/>
      <c r="AE117" s="156"/>
      <c r="AF117" s="156"/>
      <c r="AG117" s="156"/>
      <c r="AH117" s="156"/>
      <c r="AI117" s="156"/>
      <c r="AJ117" s="156"/>
      <c r="AK117" s="156"/>
      <c r="AL117" s="156"/>
      <c r="AM117" s="156"/>
      <c r="AN117" s="156"/>
      <c r="AO117" s="156"/>
      <c r="AP117" s="156"/>
      <c r="AQ117" s="156"/>
      <c r="AR117" s="145"/>
    </row>
    <row r="118" spans="2:44" ht="15.95" hidden="1" customHeight="1" x14ac:dyDescent="0.25">
      <c r="B118" s="845">
        <v>52</v>
      </c>
      <c r="C118" s="156"/>
      <c r="D118" s="156"/>
      <c r="E118" s="156"/>
      <c r="F118" s="156"/>
      <c r="G118" s="156"/>
      <c r="H118" s="156"/>
      <c r="I118" s="156"/>
      <c r="J118" s="156"/>
      <c r="K118" s="156"/>
      <c r="L118" s="156"/>
      <c r="M118" s="156"/>
      <c r="N118" s="156"/>
      <c r="O118" s="156"/>
      <c r="P118" s="156"/>
      <c r="Q118" s="156"/>
      <c r="R118" s="156"/>
      <c r="S118" s="156"/>
      <c r="T118" s="156"/>
      <c r="U118" s="156"/>
      <c r="V118" s="156"/>
      <c r="W118" s="156"/>
      <c r="X118" s="156"/>
      <c r="Y118" s="156"/>
      <c r="Z118" s="156"/>
      <c r="AA118" s="156"/>
      <c r="AB118" s="156"/>
      <c r="AC118" s="156"/>
      <c r="AD118" s="156"/>
      <c r="AE118" s="156"/>
      <c r="AF118" s="156"/>
      <c r="AG118" s="156"/>
      <c r="AH118" s="156"/>
      <c r="AI118" s="156"/>
      <c r="AJ118" s="156"/>
      <c r="AK118" s="156"/>
      <c r="AL118" s="156"/>
      <c r="AM118" s="156"/>
      <c r="AN118" s="156"/>
      <c r="AO118" s="156"/>
      <c r="AP118" s="156"/>
      <c r="AQ118" s="156"/>
      <c r="AR118" s="145"/>
    </row>
    <row r="119" spans="2:44" ht="15.95" hidden="1" customHeight="1" x14ac:dyDescent="0.25">
      <c r="B119" s="845"/>
      <c r="C119" s="156"/>
      <c r="D119" s="156"/>
      <c r="E119" s="156"/>
      <c r="F119" s="156"/>
      <c r="G119" s="156"/>
      <c r="H119" s="156"/>
      <c r="I119" s="156"/>
      <c r="J119" s="156"/>
      <c r="K119" s="156"/>
      <c r="L119" s="156"/>
      <c r="M119" s="156"/>
      <c r="N119" s="156"/>
      <c r="O119" s="156"/>
      <c r="P119" s="156"/>
      <c r="Q119" s="156"/>
      <c r="R119" s="156"/>
      <c r="S119" s="156"/>
      <c r="T119" s="156"/>
      <c r="U119" s="156"/>
      <c r="V119" s="156"/>
      <c r="W119" s="156"/>
      <c r="X119" s="156"/>
      <c r="Y119" s="156"/>
      <c r="Z119" s="156"/>
      <c r="AA119" s="156"/>
      <c r="AB119" s="156"/>
      <c r="AC119" s="156"/>
      <c r="AD119" s="156"/>
      <c r="AE119" s="156"/>
      <c r="AF119" s="156"/>
      <c r="AG119" s="156"/>
      <c r="AH119" s="156"/>
      <c r="AI119" s="156"/>
      <c r="AJ119" s="156"/>
      <c r="AK119" s="156"/>
      <c r="AL119" s="156"/>
      <c r="AM119" s="156"/>
      <c r="AN119" s="156"/>
      <c r="AO119" s="156"/>
      <c r="AP119" s="156"/>
      <c r="AQ119" s="156"/>
      <c r="AR119" s="145"/>
    </row>
    <row r="120" spans="2:44" ht="15.95" hidden="1" customHeight="1" x14ac:dyDescent="0.25">
      <c r="B120" s="845">
        <v>53</v>
      </c>
      <c r="C120" s="156"/>
      <c r="D120" s="156"/>
      <c r="E120" s="156"/>
      <c r="F120" s="156"/>
      <c r="G120" s="156"/>
      <c r="H120" s="156"/>
      <c r="I120" s="156"/>
      <c r="J120" s="156"/>
      <c r="K120" s="156"/>
      <c r="L120" s="156"/>
      <c r="M120" s="156"/>
      <c r="N120" s="156"/>
      <c r="O120" s="156"/>
      <c r="P120" s="156"/>
      <c r="Q120" s="156"/>
      <c r="R120" s="156"/>
      <c r="S120" s="156"/>
      <c r="T120" s="156"/>
      <c r="U120" s="156"/>
      <c r="V120" s="156"/>
      <c r="W120" s="156"/>
      <c r="X120" s="156"/>
      <c r="Y120" s="156"/>
      <c r="Z120" s="156"/>
      <c r="AA120" s="156"/>
      <c r="AB120" s="156"/>
      <c r="AC120" s="156"/>
      <c r="AD120" s="156"/>
      <c r="AE120" s="156"/>
      <c r="AF120" s="156"/>
      <c r="AG120" s="156"/>
      <c r="AH120" s="156"/>
      <c r="AI120" s="156"/>
      <c r="AJ120" s="156"/>
      <c r="AK120" s="156"/>
      <c r="AL120" s="156"/>
      <c r="AM120" s="156"/>
      <c r="AN120" s="156"/>
      <c r="AO120" s="156"/>
      <c r="AP120" s="156"/>
      <c r="AQ120" s="156"/>
      <c r="AR120" s="145"/>
    </row>
    <row r="121" spans="2:44" ht="15.95" hidden="1" customHeight="1" x14ac:dyDescent="0.25">
      <c r="B121" s="845"/>
      <c r="C121" s="156"/>
      <c r="D121" s="156"/>
      <c r="E121" s="156"/>
      <c r="F121" s="156"/>
      <c r="G121" s="156"/>
      <c r="H121" s="156"/>
      <c r="I121" s="156"/>
      <c r="J121" s="156"/>
      <c r="K121" s="156"/>
      <c r="L121" s="156"/>
      <c r="M121" s="156"/>
      <c r="N121" s="156"/>
      <c r="O121" s="156"/>
      <c r="P121" s="156"/>
      <c r="Q121" s="156"/>
      <c r="R121" s="156"/>
      <c r="S121" s="156"/>
      <c r="T121" s="156"/>
      <c r="U121" s="156"/>
      <c r="V121" s="156"/>
      <c r="W121" s="156"/>
      <c r="X121" s="156"/>
      <c r="Y121" s="156"/>
      <c r="Z121" s="156"/>
      <c r="AA121" s="156"/>
      <c r="AB121" s="156"/>
      <c r="AC121" s="156"/>
      <c r="AD121" s="156"/>
      <c r="AE121" s="156"/>
      <c r="AF121" s="156"/>
      <c r="AG121" s="156"/>
      <c r="AH121" s="156"/>
      <c r="AI121" s="156"/>
      <c r="AJ121" s="156"/>
      <c r="AK121" s="156"/>
      <c r="AL121" s="156"/>
      <c r="AM121" s="156"/>
      <c r="AN121" s="156"/>
      <c r="AO121" s="156"/>
      <c r="AP121" s="156"/>
      <c r="AQ121" s="156"/>
      <c r="AR121" s="145"/>
    </row>
    <row r="122" spans="2:44" ht="15.95" hidden="1" customHeight="1" x14ac:dyDescent="0.25">
      <c r="B122" s="845">
        <v>54</v>
      </c>
      <c r="C122" s="156"/>
      <c r="D122" s="156"/>
      <c r="E122" s="156"/>
      <c r="F122" s="156"/>
      <c r="G122" s="156"/>
      <c r="H122" s="156"/>
      <c r="I122" s="156"/>
      <c r="J122" s="156"/>
      <c r="K122" s="156"/>
      <c r="L122" s="156"/>
      <c r="M122" s="156"/>
      <c r="N122" s="156"/>
      <c r="O122" s="156"/>
      <c r="P122" s="156"/>
      <c r="Q122" s="156"/>
      <c r="R122" s="156"/>
      <c r="S122" s="156"/>
      <c r="T122" s="156"/>
      <c r="U122" s="156"/>
      <c r="V122" s="156"/>
      <c r="W122" s="156"/>
      <c r="X122" s="156"/>
      <c r="Y122" s="156"/>
      <c r="Z122" s="156"/>
      <c r="AA122" s="156"/>
      <c r="AB122" s="156"/>
      <c r="AC122" s="156"/>
      <c r="AD122" s="156"/>
      <c r="AE122" s="156"/>
      <c r="AF122" s="156"/>
      <c r="AG122" s="156"/>
      <c r="AH122" s="156"/>
      <c r="AI122" s="156"/>
      <c r="AJ122" s="156"/>
      <c r="AK122" s="156"/>
      <c r="AL122" s="156"/>
      <c r="AM122" s="156"/>
      <c r="AN122" s="156"/>
      <c r="AO122" s="156"/>
      <c r="AP122" s="156"/>
      <c r="AQ122" s="156"/>
      <c r="AR122" s="145"/>
    </row>
    <row r="123" spans="2:44" ht="15.95" hidden="1" customHeight="1" x14ac:dyDescent="0.25">
      <c r="B123" s="845"/>
      <c r="C123" s="156"/>
      <c r="D123" s="156"/>
      <c r="E123" s="156"/>
      <c r="F123" s="156"/>
      <c r="G123" s="156"/>
      <c r="H123" s="156"/>
      <c r="I123" s="156"/>
      <c r="J123" s="156"/>
      <c r="K123" s="156"/>
      <c r="L123" s="156"/>
      <c r="M123" s="156"/>
      <c r="N123" s="156"/>
      <c r="O123" s="156"/>
      <c r="P123" s="156"/>
      <c r="Q123" s="156"/>
      <c r="R123" s="156"/>
      <c r="S123" s="156"/>
      <c r="T123" s="156"/>
      <c r="U123" s="156"/>
      <c r="V123" s="156"/>
      <c r="W123" s="156"/>
      <c r="X123" s="156"/>
      <c r="Y123" s="156"/>
      <c r="Z123" s="156"/>
      <c r="AA123" s="156"/>
      <c r="AB123" s="156"/>
      <c r="AC123" s="156"/>
      <c r="AD123" s="156"/>
      <c r="AE123" s="156"/>
      <c r="AF123" s="156"/>
      <c r="AG123" s="156"/>
      <c r="AH123" s="156"/>
      <c r="AI123" s="156"/>
      <c r="AJ123" s="156"/>
      <c r="AK123" s="156"/>
      <c r="AL123" s="156"/>
      <c r="AM123" s="156"/>
      <c r="AN123" s="156"/>
      <c r="AO123" s="156"/>
      <c r="AP123" s="156"/>
      <c r="AQ123" s="156"/>
      <c r="AR123" s="145"/>
    </row>
    <row r="124" spans="2:44" ht="15.95" hidden="1" customHeight="1" x14ac:dyDescent="0.25">
      <c r="B124" s="845">
        <v>55</v>
      </c>
      <c r="C124" s="156"/>
      <c r="D124" s="156"/>
      <c r="E124" s="156"/>
      <c r="F124" s="156"/>
      <c r="G124" s="156"/>
      <c r="H124" s="156"/>
      <c r="I124" s="156"/>
      <c r="J124" s="156"/>
      <c r="K124" s="156"/>
      <c r="L124" s="156"/>
      <c r="M124" s="156"/>
      <c r="N124" s="156"/>
      <c r="O124" s="156"/>
      <c r="P124" s="156"/>
      <c r="Q124" s="156"/>
      <c r="R124" s="156"/>
      <c r="S124" s="156"/>
      <c r="T124" s="156"/>
      <c r="U124" s="156"/>
      <c r="V124" s="156"/>
      <c r="W124" s="156"/>
      <c r="X124" s="156"/>
      <c r="Y124" s="156"/>
      <c r="Z124" s="156"/>
      <c r="AA124" s="156"/>
      <c r="AB124" s="156"/>
      <c r="AC124" s="156"/>
      <c r="AD124" s="156"/>
      <c r="AE124" s="156"/>
      <c r="AF124" s="156"/>
      <c r="AG124" s="156"/>
      <c r="AH124" s="156"/>
      <c r="AI124" s="156"/>
      <c r="AJ124" s="156"/>
      <c r="AK124" s="156"/>
      <c r="AL124" s="156"/>
      <c r="AM124" s="156"/>
      <c r="AN124" s="156"/>
      <c r="AO124" s="156"/>
      <c r="AP124" s="156"/>
      <c r="AQ124" s="156"/>
      <c r="AR124" s="145"/>
    </row>
    <row r="125" spans="2:44" ht="15.95" hidden="1" customHeight="1" x14ac:dyDescent="0.25">
      <c r="B125" s="845"/>
      <c r="C125" s="156"/>
      <c r="D125" s="156"/>
      <c r="E125" s="156"/>
      <c r="F125" s="156"/>
      <c r="G125" s="156"/>
      <c r="H125" s="156"/>
      <c r="I125" s="156"/>
      <c r="J125" s="156"/>
      <c r="K125" s="156"/>
      <c r="L125" s="156"/>
      <c r="M125" s="156"/>
      <c r="N125" s="156"/>
      <c r="O125" s="156"/>
      <c r="P125" s="156"/>
      <c r="Q125" s="156"/>
      <c r="R125" s="156"/>
      <c r="S125" s="156"/>
      <c r="T125" s="156"/>
      <c r="U125" s="156"/>
      <c r="V125" s="156"/>
      <c r="W125" s="156"/>
      <c r="X125" s="156"/>
      <c r="Y125" s="156"/>
      <c r="Z125" s="156"/>
      <c r="AA125" s="156"/>
      <c r="AB125" s="156"/>
      <c r="AC125" s="156"/>
      <c r="AD125" s="156"/>
      <c r="AE125" s="156"/>
      <c r="AF125" s="156"/>
      <c r="AG125" s="156"/>
      <c r="AH125" s="156"/>
      <c r="AI125" s="156"/>
      <c r="AJ125" s="156"/>
      <c r="AK125" s="156"/>
      <c r="AL125" s="156"/>
      <c r="AM125" s="156"/>
      <c r="AN125" s="156"/>
      <c r="AO125" s="156"/>
      <c r="AP125" s="156"/>
      <c r="AQ125" s="156"/>
      <c r="AR125" s="145"/>
    </row>
    <row r="126" spans="2:44" ht="15.95" hidden="1" customHeight="1" x14ac:dyDescent="0.25">
      <c r="B126" s="845">
        <v>56</v>
      </c>
      <c r="C126" s="156"/>
      <c r="D126" s="156"/>
      <c r="E126" s="156"/>
      <c r="F126" s="156"/>
      <c r="G126" s="156"/>
      <c r="H126" s="156"/>
      <c r="I126" s="156"/>
      <c r="J126" s="156"/>
      <c r="K126" s="156"/>
      <c r="L126" s="156"/>
      <c r="M126" s="156"/>
      <c r="N126" s="156"/>
      <c r="O126" s="156"/>
      <c r="P126" s="156"/>
      <c r="Q126" s="156"/>
      <c r="R126" s="156"/>
      <c r="S126" s="156"/>
      <c r="T126" s="156"/>
      <c r="U126" s="156"/>
      <c r="V126" s="156"/>
      <c r="W126" s="156"/>
      <c r="X126" s="156"/>
      <c r="Y126" s="156"/>
      <c r="Z126" s="156"/>
      <c r="AA126" s="156"/>
      <c r="AB126" s="156"/>
      <c r="AC126" s="156"/>
      <c r="AD126" s="156"/>
      <c r="AE126" s="156"/>
      <c r="AF126" s="156"/>
      <c r="AG126" s="156"/>
      <c r="AH126" s="156"/>
      <c r="AI126" s="156"/>
      <c r="AJ126" s="156"/>
      <c r="AK126" s="156"/>
      <c r="AL126" s="156"/>
      <c r="AM126" s="156"/>
      <c r="AN126" s="156"/>
      <c r="AO126" s="156"/>
      <c r="AP126" s="156"/>
      <c r="AQ126" s="156"/>
      <c r="AR126" s="145"/>
    </row>
    <row r="127" spans="2:44" ht="15.95" hidden="1" customHeight="1" x14ac:dyDescent="0.25">
      <c r="B127" s="845"/>
      <c r="C127" s="156"/>
      <c r="D127" s="156"/>
      <c r="E127" s="156"/>
      <c r="F127" s="156"/>
      <c r="G127" s="156"/>
      <c r="H127" s="156"/>
      <c r="I127" s="156"/>
      <c r="J127" s="156"/>
      <c r="K127" s="156"/>
      <c r="L127" s="156"/>
      <c r="M127" s="156"/>
      <c r="N127" s="156"/>
      <c r="O127" s="156"/>
      <c r="P127" s="156"/>
      <c r="Q127" s="156"/>
      <c r="R127" s="156"/>
      <c r="S127" s="156"/>
      <c r="T127" s="156"/>
      <c r="U127" s="156"/>
      <c r="V127" s="156"/>
      <c r="W127" s="156"/>
      <c r="X127" s="156"/>
      <c r="Y127" s="156"/>
      <c r="Z127" s="156"/>
      <c r="AA127" s="156"/>
      <c r="AB127" s="156"/>
      <c r="AC127" s="156"/>
      <c r="AD127" s="156"/>
      <c r="AE127" s="156"/>
      <c r="AF127" s="156"/>
      <c r="AG127" s="156"/>
      <c r="AH127" s="156"/>
      <c r="AI127" s="156"/>
      <c r="AJ127" s="156"/>
      <c r="AK127" s="156"/>
      <c r="AL127" s="156"/>
      <c r="AM127" s="156"/>
      <c r="AN127" s="156"/>
      <c r="AO127" s="156"/>
      <c r="AP127" s="156"/>
      <c r="AQ127" s="156"/>
      <c r="AR127" s="145"/>
    </row>
    <row r="128" spans="2:44" ht="15.95" hidden="1" customHeight="1" x14ac:dyDescent="0.25">
      <c r="B128" s="845">
        <v>57</v>
      </c>
      <c r="C128" s="156"/>
      <c r="D128" s="156"/>
      <c r="E128" s="156"/>
      <c r="F128" s="156"/>
      <c r="G128" s="156"/>
      <c r="H128" s="156"/>
      <c r="I128" s="156"/>
      <c r="J128" s="156"/>
      <c r="K128" s="156"/>
      <c r="L128" s="156"/>
      <c r="M128" s="156"/>
      <c r="N128" s="156"/>
      <c r="O128" s="156"/>
      <c r="P128" s="156"/>
      <c r="Q128" s="156"/>
      <c r="R128" s="156"/>
      <c r="S128" s="156"/>
      <c r="T128" s="156"/>
      <c r="U128" s="156"/>
      <c r="V128" s="156"/>
      <c r="W128" s="156"/>
      <c r="X128" s="156"/>
      <c r="Y128" s="156"/>
      <c r="Z128" s="156"/>
      <c r="AA128" s="156"/>
      <c r="AB128" s="156"/>
      <c r="AC128" s="156"/>
      <c r="AD128" s="156"/>
      <c r="AE128" s="156"/>
      <c r="AF128" s="156"/>
      <c r="AG128" s="156"/>
      <c r="AH128" s="156"/>
      <c r="AI128" s="156"/>
      <c r="AJ128" s="156"/>
      <c r="AK128" s="156"/>
      <c r="AL128" s="156"/>
      <c r="AM128" s="156"/>
      <c r="AN128" s="156"/>
      <c r="AO128" s="156"/>
      <c r="AP128" s="156"/>
      <c r="AQ128" s="156"/>
      <c r="AR128" s="145"/>
    </row>
    <row r="129" spans="2:44" ht="15.95" hidden="1" customHeight="1" x14ac:dyDescent="0.25">
      <c r="B129" s="845"/>
      <c r="C129" s="156"/>
      <c r="D129" s="156"/>
      <c r="E129" s="156"/>
      <c r="F129" s="156"/>
      <c r="G129" s="156"/>
      <c r="H129" s="156"/>
      <c r="I129" s="156"/>
      <c r="J129" s="156"/>
      <c r="K129" s="156"/>
      <c r="L129" s="156"/>
      <c r="M129" s="156"/>
      <c r="N129" s="156"/>
      <c r="O129" s="156"/>
      <c r="P129" s="156"/>
      <c r="Q129" s="156"/>
      <c r="R129" s="156"/>
      <c r="S129" s="156"/>
      <c r="T129" s="156"/>
      <c r="U129" s="156"/>
      <c r="V129" s="156"/>
      <c r="W129" s="156"/>
      <c r="X129" s="156"/>
      <c r="Y129" s="156"/>
      <c r="Z129" s="156"/>
      <c r="AA129" s="156"/>
      <c r="AB129" s="156"/>
      <c r="AC129" s="156"/>
      <c r="AD129" s="156"/>
      <c r="AE129" s="156"/>
      <c r="AF129" s="156"/>
      <c r="AG129" s="156"/>
      <c r="AH129" s="156"/>
      <c r="AI129" s="156"/>
      <c r="AJ129" s="156"/>
      <c r="AK129" s="156"/>
      <c r="AL129" s="156"/>
      <c r="AM129" s="156"/>
      <c r="AN129" s="156"/>
      <c r="AO129" s="156"/>
      <c r="AP129" s="156"/>
      <c r="AQ129" s="156"/>
      <c r="AR129" s="145"/>
    </row>
    <row r="130" spans="2:44" ht="15.95" hidden="1" customHeight="1" x14ac:dyDescent="0.25">
      <c r="B130" s="845">
        <v>58</v>
      </c>
      <c r="C130" s="156"/>
      <c r="D130" s="156"/>
      <c r="E130" s="156"/>
      <c r="F130" s="156"/>
      <c r="G130" s="156"/>
      <c r="H130" s="156"/>
      <c r="I130" s="156"/>
      <c r="J130" s="156"/>
      <c r="K130" s="156"/>
      <c r="L130" s="156"/>
      <c r="M130" s="156"/>
      <c r="N130" s="156"/>
      <c r="O130" s="156"/>
      <c r="P130" s="156"/>
      <c r="Q130" s="156"/>
      <c r="R130" s="156"/>
      <c r="S130" s="156"/>
      <c r="T130" s="156"/>
      <c r="U130" s="156"/>
      <c r="V130" s="156"/>
      <c r="W130" s="156"/>
      <c r="X130" s="156"/>
      <c r="Y130" s="156"/>
      <c r="Z130" s="156"/>
      <c r="AA130" s="156"/>
      <c r="AB130" s="156"/>
      <c r="AC130" s="156"/>
      <c r="AD130" s="156"/>
      <c r="AE130" s="156"/>
      <c r="AF130" s="156"/>
      <c r="AG130" s="156"/>
      <c r="AH130" s="156"/>
      <c r="AI130" s="156"/>
      <c r="AJ130" s="156"/>
      <c r="AK130" s="156"/>
      <c r="AL130" s="156"/>
      <c r="AM130" s="156"/>
      <c r="AN130" s="156"/>
      <c r="AO130" s="156"/>
      <c r="AP130" s="156"/>
      <c r="AQ130" s="156"/>
      <c r="AR130" s="145"/>
    </row>
    <row r="131" spans="2:44" ht="15.95" hidden="1" customHeight="1" x14ac:dyDescent="0.25">
      <c r="B131" s="845"/>
      <c r="C131" s="156"/>
      <c r="D131" s="156"/>
      <c r="E131" s="156"/>
      <c r="F131" s="156"/>
      <c r="G131" s="156"/>
      <c r="H131" s="156"/>
      <c r="I131" s="156"/>
      <c r="J131" s="156"/>
      <c r="K131" s="156"/>
      <c r="L131" s="156"/>
      <c r="M131" s="156"/>
      <c r="N131" s="156"/>
      <c r="O131" s="156"/>
      <c r="P131" s="156"/>
      <c r="Q131" s="156"/>
      <c r="R131" s="156"/>
      <c r="S131" s="156"/>
      <c r="T131" s="156"/>
      <c r="U131" s="156"/>
      <c r="V131" s="156"/>
      <c r="W131" s="156"/>
      <c r="X131" s="156"/>
      <c r="Y131" s="156"/>
      <c r="Z131" s="156"/>
      <c r="AA131" s="156"/>
      <c r="AB131" s="156"/>
      <c r="AC131" s="156"/>
      <c r="AD131" s="156"/>
      <c r="AE131" s="156"/>
      <c r="AF131" s="156"/>
      <c r="AG131" s="156"/>
      <c r="AH131" s="156"/>
      <c r="AI131" s="156"/>
      <c r="AJ131" s="156"/>
      <c r="AK131" s="156"/>
      <c r="AL131" s="156"/>
      <c r="AM131" s="156"/>
      <c r="AN131" s="156"/>
      <c r="AO131" s="156"/>
      <c r="AP131" s="156"/>
      <c r="AQ131" s="156"/>
      <c r="AR131" s="145"/>
    </row>
    <row r="132" spans="2:44" ht="15.95" hidden="1" customHeight="1" x14ac:dyDescent="0.25">
      <c r="B132" s="845">
        <v>59</v>
      </c>
      <c r="C132" s="156"/>
      <c r="D132" s="156"/>
      <c r="E132" s="156"/>
      <c r="F132" s="156"/>
      <c r="G132" s="156"/>
      <c r="H132" s="156"/>
      <c r="I132" s="156"/>
      <c r="J132" s="156"/>
      <c r="K132" s="156"/>
      <c r="L132" s="156"/>
      <c r="M132" s="156"/>
      <c r="N132" s="156"/>
      <c r="O132" s="156"/>
      <c r="P132" s="156"/>
      <c r="Q132" s="156"/>
      <c r="R132" s="156"/>
      <c r="S132" s="156"/>
      <c r="T132" s="156"/>
      <c r="U132" s="156"/>
      <c r="V132" s="156"/>
      <c r="W132" s="156"/>
      <c r="X132" s="156"/>
      <c r="Y132" s="156"/>
      <c r="Z132" s="156"/>
      <c r="AA132" s="156"/>
      <c r="AB132" s="156"/>
      <c r="AC132" s="156"/>
      <c r="AD132" s="156"/>
      <c r="AE132" s="156"/>
      <c r="AF132" s="156"/>
      <c r="AG132" s="156"/>
      <c r="AH132" s="156"/>
      <c r="AI132" s="156"/>
      <c r="AJ132" s="156"/>
      <c r="AK132" s="156"/>
      <c r="AL132" s="156"/>
      <c r="AM132" s="156"/>
      <c r="AN132" s="156"/>
      <c r="AO132" s="156"/>
      <c r="AP132" s="156"/>
      <c r="AQ132" s="156"/>
      <c r="AR132" s="145"/>
    </row>
    <row r="133" spans="2:44" ht="15.95" hidden="1" customHeight="1" x14ac:dyDescent="0.25">
      <c r="B133" s="845"/>
      <c r="C133" s="156"/>
      <c r="D133" s="156"/>
      <c r="E133" s="156"/>
      <c r="F133" s="156"/>
      <c r="G133" s="156"/>
      <c r="H133" s="156"/>
      <c r="I133" s="156"/>
      <c r="J133" s="156"/>
      <c r="K133" s="156"/>
      <c r="L133" s="156"/>
      <c r="M133" s="156"/>
      <c r="N133" s="156"/>
      <c r="O133" s="156"/>
      <c r="P133" s="156"/>
      <c r="Q133" s="156"/>
      <c r="R133" s="156"/>
      <c r="S133" s="156"/>
      <c r="T133" s="156"/>
      <c r="U133" s="156"/>
      <c r="V133" s="156"/>
      <c r="W133" s="156"/>
      <c r="X133" s="156"/>
      <c r="Y133" s="156"/>
      <c r="Z133" s="156"/>
      <c r="AA133" s="156"/>
      <c r="AB133" s="156"/>
      <c r="AC133" s="156"/>
      <c r="AD133" s="156"/>
      <c r="AE133" s="156"/>
      <c r="AF133" s="156"/>
      <c r="AG133" s="156"/>
      <c r="AH133" s="156"/>
      <c r="AI133" s="156"/>
      <c r="AJ133" s="156"/>
      <c r="AK133" s="156"/>
      <c r="AL133" s="156"/>
      <c r="AM133" s="156"/>
      <c r="AN133" s="156"/>
      <c r="AO133" s="156"/>
      <c r="AP133" s="156"/>
      <c r="AQ133" s="156"/>
      <c r="AR133" s="145"/>
    </row>
    <row r="134" spans="2:44" ht="15.95" hidden="1" customHeight="1" x14ac:dyDescent="0.25">
      <c r="B134" s="845">
        <v>60</v>
      </c>
      <c r="C134" s="156"/>
      <c r="D134" s="156"/>
      <c r="E134" s="156"/>
      <c r="F134" s="156"/>
      <c r="G134" s="156"/>
      <c r="H134" s="156"/>
      <c r="I134" s="156"/>
      <c r="J134" s="156"/>
      <c r="K134" s="156"/>
      <c r="L134" s="156"/>
      <c r="M134" s="156"/>
      <c r="N134" s="156"/>
      <c r="O134" s="156"/>
      <c r="P134" s="156"/>
      <c r="Q134" s="156"/>
      <c r="R134" s="156"/>
      <c r="S134" s="156"/>
      <c r="T134" s="156"/>
      <c r="U134" s="156"/>
      <c r="V134" s="156"/>
      <c r="W134" s="156"/>
      <c r="X134" s="156"/>
      <c r="Y134" s="156"/>
      <c r="Z134" s="156"/>
      <c r="AA134" s="156"/>
      <c r="AB134" s="156"/>
      <c r="AC134" s="156"/>
      <c r="AD134" s="156"/>
      <c r="AE134" s="156"/>
      <c r="AF134" s="156"/>
      <c r="AG134" s="156"/>
      <c r="AH134" s="156"/>
      <c r="AI134" s="156"/>
      <c r="AJ134" s="156"/>
      <c r="AK134" s="156"/>
      <c r="AL134" s="156"/>
      <c r="AM134" s="156"/>
      <c r="AN134" s="156"/>
      <c r="AO134" s="156"/>
      <c r="AP134" s="156"/>
      <c r="AQ134" s="156"/>
      <c r="AR134" s="145"/>
    </row>
    <row r="135" spans="2:44" ht="15.95" hidden="1" customHeight="1" x14ac:dyDescent="0.25">
      <c r="B135" s="845"/>
      <c r="C135" s="156"/>
      <c r="D135" s="156"/>
      <c r="E135" s="156"/>
      <c r="F135" s="156"/>
      <c r="G135" s="156"/>
      <c r="H135" s="156"/>
      <c r="I135" s="156"/>
      <c r="J135" s="156"/>
      <c r="K135" s="156"/>
      <c r="L135" s="156"/>
      <c r="M135" s="156"/>
      <c r="N135" s="156"/>
      <c r="O135" s="156"/>
      <c r="P135" s="156"/>
      <c r="Q135" s="156"/>
      <c r="R135" s="156"/>
      <c r="S135" s="156"/>
      <c r="T135" s="156"/>
      <c r="U135" s="156"/>
      <c r="V135" s="156"/>
      <c r="W135" s="156"/>
      <c r="X135" s="156"/>
      <c r="Y135" s="156"/>
      <c r="Z135" s="156"/>
      <c r="AA135" s="156"/>
      <c r="AB135" s="156"/>
      <c r="AC135" s="156"/>
      <c r="AD135" s="156"/>
      <c r="AE135" s="156"/>
      <c r="AF135" s="156"/>
      <c r="AG135" s="156"/>
      <c r="AH135" s="156"/>
      <c r="AI135" s="156"/>
      <c r="AJ135" s="156"/>
      <c r="AK135" s="156"/>
      <c r="AL135" s="156"/>
      <c r="AM135" s="156"/>
      <c r="AN135" s="156"/>
      <c r="AO135" s="156"/>
      <c r="AP135" s="156"/>
      <c r="AQ135" s="156"/>
      <c r="AR135" s="145"/>
    </row>
    <row r="136" spans="2:44" ht="15.95" hidden="1" customHeight="1" x14ac:dyDescent="0.25">
      <c r="B136" s="845">
        <v>61</v>
      </c>
      <c r="C136" s="156"/>
      <c r="D136" s="156"/>
      <c r="E136" s="156"/>
      <c r="F136" s="156"/>
      <c r="G136" s="156"/>
      <c r="H136" s="156"/>
      <c r="I136" s="156"/>
      <c r="J136" s="156"/>
      <c r="K136" s="156"/>
      <c r="L136" s="156"/>
      <c r="M136" s="156"/>
      <c r="N136" s="156"/>
      <c r="O136" s="156"/>
      <c r="P136" s="156"/>
      <c r="Q136" s="156"/>
      <c r="R136" s="156"/>
      <c r="S136" s="156"/>
      <c r="T136" s="156"/>
      <c r="U136" s="156"/>
      <c r="V136" s="156"/>
      <c r="W136" s="156"/>
      <c r="X136" s="156"/>
      <c r="Y136" s="156"/>
      <c r="Z136" s="156"/>
      <c r="AA136" s="156"/>
      <c r="AB136" s="156"/>
      <c r="AC136" s="156"/>
      <c r="AD136" s="156"/>
      <c r="AE136" s="156"/>
      <c r="AF136" s="156"/>
      <c r="AG136" s="156"/>
      <c r="AH136" s="156"/>
      <c r="AI136" s="156"/>
      <c r="AJ136" s="156"/>
      <c r="AK136" s="156"/>
      <c r="AL136" s="156"/>
      <c r="AM136" s="156"/>
      <c r="AN136" s="156"/>
      <c r="AO136" s="156"/>
      <c r="AP136" s="156"/>
      <c r="AQ136" s="156"/>
      <c r="AR136" s="145"/>
    </row>
    <row r="137" spans="2:44" ht="15.95" hidden="1" customHeight="1" x14ac:dyDescent="0.25">
      <c r="B137" s="845"/>
      <c r="C137" s="156"/>
      <c r="D137" s="156"/>
      <c r="E137" s="156"/>
      <c r="F137" s="156"/>
      <c r="G137" s="156"/>
      <c r="H137" s="156"/>
      <c r="I137" s="156"/>
      <c r="J137" s="156"/>
      <c r="K137" s="156"/>
      <c r="L137" s="156"/>
      <c r="M137" s="156"/>
      <c r="N137" s="156"/>
      <c r="O137" s="156"/>
      <c r="P137" s="156"/>
      <c r="Q137" s="156"/>
      <c r="R137" s="156"/>
      <c r="S137" s="156"/>
      <c r="T137" s="156"/>
      <c r="U137" s="156"/>
      <c r="V137" s="156"/>
      <c r="W137" s="156"/>
      <c r="X137" s="156"/>
      <c r="Y137" s="156"/>
      <c r="Z137" s="156"/>
      <c r="AA137" s="156"/>
      <c r="AB137" s="156"/>
      <c r="AC137" s="156"/>
      <c r="AD137" s="156"/>
      <c r="AE137" s="156"/>
      <c r="AF137" s="156"/>
      <c r="AG137" s="156"/>
      <c r="AH137" s="156"/>
      <c r="AI137" s="156"/>
      <c r="AJ137" s="156"/>
      <c r="AK137" s="156"/>
      <c r="AL137" s="156"/>
      <c r="AM137" s="156"/>
      <c r="AN137" s="156"/>
      <c r="AO137" s="156"/>
      <c r="AP137" s="156"/>
      <c r="AQ137" s="156"/>
      <c r="AR137" s="145"/>
    </row>
    <row r="138" spans="2:44" ht="15.95" hidden="1" customHeight="1" x14ac:dyDescent="0.25">
      <c r="B138" s="845">
        <v>62</v>
      </c>
      <c r="C138" s="156"/>
      <c r="D138" s="156"/>
      <c r="E138" s="156"/>
      <c r="F138" s="156"/>
      <c r="G138" s="156"/>
      <c r="H138" s="156"/>
      <c r="I138" s="156"/>
      <c r="J138" s="156"/>
      <c r="K138" s="156"/>
      <c r="L138" s="156"/>
      <c r="M138" s="156"/>
      <c r="N138" s="156"/>
      <c r="O138" s="156"/>
      <c r="P138" s="156"/>
      <c r="Q138" s="156"/>
      <c r="R138" s="156"/>
      <c r="S138" s="156"/>
      <c r="T138" s="156"/>
      <c r="U138" s="156"/>
      <c r="V138" s="156"/>
      <c r="W138" s="156"/>
      <c r="X138" s="156"/>
      <c r="Y138" s="156"/>
      <c r="Z138" s="156"/>
      <c r="AA138" s="156"/>
      <c r="AB138" s="156"/>
      <c r="AC138" s="156"/>
      <c r="AD138" s="156"/>
      <c r="AE138" s="156"/>
      <c r="AF138" s="156"/>
      <c r="AG138" s="156"/>
      <c r="AH138" s="156"/>
      <c r="AI138" s="156"/>
      <c r="AJ138" s="156"/>
      <c r="AK138" s="156"/>
      <c r="AL138" s="156"/>
      <c r="AM138" s="156"/>
      <c r="AN138" s="156"/>
      <c r="AO138" s="156"/>
      <c r="AP138" s="156"/>
      <c r="AQ138" s="156"/>
      <c r="AR138" s="145"/>
    </row>
    <row r="139" spans="2:44" ht="15.95" hidden="1" customHeight="1" x14ac:dyDescent="0.25">
      <c r="B139" s="845"/>
      <c r="C139" s="156"/>
      <c r="D139" s="156"/>
      <c r="E139" s="156"/>
      <c r="F139" s="156"/>
      <c r="G139" s="156"/>
      <c r="H139" s="156"/>
      <c r="I139" s="156"/>
      <c r="J139" s="156"/>
      <c r="K139" s="156"/>
      <c r="L139" s="156"/>
      <c r="M139" s="156"/>
      <c r="N139" s="156"/>
      <c r="O139" s="156"/>
      <c r="P139" s="156"/>
      <c r="Q139" s="156"/>
      <c r="R139" s="156"/>
      <c r="S139" s="156"/>
      <c r="T139" s="156"/>
      <c r="U139" s="156"/>
      <c r="V139" s="156"/>
      <c r="W139" s="156"/>
      <c r="X139" s="156"/>
      <c r="Y139" s="156"/>
      <c r="Z139" s="156"/>
      <c r="AA139" s="156"/>
      <c r="AB139" s="156"/>
      <c r="AC139" s="156"/>
      <c r="AD139" s="156"/>
      <c r="AE139" s="156"/>
      <c r="AF139" s="156"/>
      <c r="AG139" s="156"/>
      <c r="AH139" s="156"/>
      <c r="AI139" s="156"/>
      <c r="AJ139" s="156"/>
      <c r="AK139" s="156"/>
      <c r="AL139" s="156"/>
      <c r="AM139" s="156"/>
      <c r="AN139" s="156"/>
      <c r="AO139" s="156"/>
      <c r="AP139" s="156"/>
      <c r="AQ139" s="156"/>
      <c r="AR139" s="145"/>
    </row>
    <row r="140" spans="2:44" ht="15.95" hidden="1" customHeight="1" x14ac:dyDescent="0.25">
      <c r="B140" s="845">
        <v>63</v>
      </c>
      <c r="C140" s="156"/>
      <c r="D140" s="156"/>
      <c r="E140" s="156"/>
      <c r="F140" s="156"/>
      <c r="G140" s="156"/>
      <c r="H140" s="156"/>
      <c r="I140" s="156"/>
      <c r="J140" s="156"/>
      <c r="K140" s="156"/>
      <c r="L140" s="156"/>
      <c r="M140" s="156"/>
      <c r="N140" s="156"/>
      <c r="O140" s="156"/>
      <c r="P140" s="156"/>
      <c r="Q140" s="156"/>
      <c r="R140" s="156"/>
      <c r="S140" s="156"/>
      <c r="T140" s="156"/>
      <c r="U140" s="156"/>
      <c r="V140" s="156"/>
      <c r="W140" s="156"/>
      <c r="X140" s="156"/>
      <c r="Y140" s="156"/>
      <c r="Z140" s="156"/>
      <c r="AA140" s="156"/>
      <c r="AB140" s="156"/>
      <c r="AC140" s="156"/>
      <c r="AD140" s="156"/>
      <c r="AE140" s="156"/>
      <c r="AF140" s="156"/>
      <c r="AG140" s="156"/>
      <c r="AH140" s="156"/>
      <c r="AI140" s="156"/>
      <c r="AJ140" s="156"/>
      <c r="AK140" s="156"/>
      <c r="AL140" s="156"/>
      <c r="AM140" s="156"/>
      <c r="AN140" s="156"/>
      <c r="AO140" s="156"/>
      <c r="AP140" s="156"/>
      <c r="AQ140" s="156"/>
      <c r="AR140" s="145"/>
    </row>
    <row r="141" spans="2:44" ht="15.95" hidden="1" customHeight="1" x14ac:dyDescent="0.25">
      <c r="B141" s="845"/>
      <c r="C141" s="156"/>
      <c r="D141" s="156"/>
      <c r="E141" s="156"/>
      <c r="F141" s="156"/>
      <c r="G141" s="156"/>
      <c r="H141" s="156"/>
      <c r="I141" s="156"/>
      <c r="J141" s="156"/>
      <c r="K141" s="156"/>
      <c r="L141" s="156"/>
      <c r="M141" s="156"/>
      <c r="N141" s="156"/>
      <c r="O141" s="156"/>
      <c r="P141" s="156"/>
      <c r="Q141" s="156"/>
      <c r="R141" s="156"/>
      <c r="S141" s="156"/>
      <c r="T141" s="156"/>
      <c r="U141" s="156"/>
      <c r="V141" s="156"/>
      <c r="W141" s="156"/>
      <c r="X141" s="156"/>
      <c r="Y141" s="156"/>
      <c r="Z141" s="156"/>
      <c r="AA141" s="156"/>
      <c r="AB141" s="156"/>
      <c r="AC141" s="156"/>
      <c r="AD141" s="156"/>
      <c r="AE141" s="156"/>
      <c r="AF141" s="156"/>
      <c r="AG141" s="156"/>
      <c r="AH141" s="156"/>
      <c r="AI141" s="156"/>
      <c r="AJ141" s="156"/>
      <c r="AK141" s="156"/>
      <c r="AL141" s="156"/>
      <c r="AM141" s="156"/>
      <c r="AN141" s="156"/>
      <c r="AO141" s="156"/>
      <c r="AP141" s="156"/>
      <c r="AQ141" s="156"/>
      <c r="AR141" s="145"/>
    </row>
    <row r="142" spans="2:44" ht="15.95" hidden="1" customHeight="1" x14ac:dyDescent="0.25">
      <c r="B142" s="845">
        <v>64</v>
      </c>
      <c r="C142" s="156"/>
      <c r="D142" s="156"/>
      <c r="E142" s="156"/>
      <c r="F142" s="156"/>
      <c r="G142" s="156"/>
      <c r="H142" s="156"/>
      <c r="I142" s="156"/>
      <c r="J142" s="156"/>
      <c r="K142" s="156"/>
      <c r="L142" s="156"/>
      <c r="M142" s="156"/>
      <c r="N142" s="156"/>
      <c r="O142" s="156"/>
      <c r="P142" s="156"/>
      <c r="Q142" s="156"/>
      <c r="R142" s="156"/>
      <c r="S142" s="156"/>
      <c r="T142" s="156"/>
      <c r="U142" s="156"/>
      <c r="V142" s="156"/>
      <c r="W142" s="156"/>
      <c r="X142" s="156"/>
      <c r="Y142" s="156"/>
      <c r="Z142" s="156"/>
      <c r="AA142" s="156"/>
      <c r="AB142" s="156"/>
      <c r="AC142" s="156"/>
      <c r="AD142" s="156"/>
      <c r="AE142" s="156"/>
      <c r="AF142" s="156"/>
      <c r="AG142" s="156"/>
      <c r="AH142" s="156"/>
      <c r="AI142" s="156"/>
      <c r="AJ142" s="156"/>
      <c r="AK142" s="156"/>
      <c r="AL142" s="156"/>
      <c r="AM142" s="156"/>
      <c r="AN142" s="156"/>
      <c r="AO142" s="156"/>
      <c r="AP142" s="156"/>
      <c r="AQ142" s="156"/>
      <c r="AR142" s="145"/>
    </row>
    <row r="143" spans="2:44" ht="15.95" hidden="1" customHeight="1" x14ac:dyDescent="0.25">
      <c r="B143" s="845"/>
      <c r="C143" s="156"/>
      <c r="D143" s="156"/>
      <c r="E143" s="156"/>
      <c r="F143" s="156"/>
      <c r="G143" s="156"/>
      <c r="H143" s="156"/>
      <c r="I143" s="156"/>
      <c r="J143" s="156"/>
      <c r="K143" s="156"/>
      <c r="L143" s="156"/>
      <c r="M143" s="156"/>
      <c r="N143" s="156"/>
      <c r="O143" s="156"/>
      <c r="P143" s="156"/>
      <c r="Q143" s="156"/>
      <c r="R143" s="156"/>
      <c r="S143" s="156"/>
      <c r="T143" s="156"/>
      <c r="U143" s="156"/>
      <c r="V143" s="156"/>
      <c r="W143" s="156"/>
      <c r="X143" s="156"/>
      <c r="Y143" s="156"/>
      <c r="Z143" s="156"/>
      <c r="AA143" s="156"/>
      <c r="AB143" s="156"/>
      <c r="AC143" s="156"/>
      <c r="AD143" s="156"/>
      <c r="AE143" s="156"/>
      <c r="AF143" s="156"/>
      <c r="AG143" s="156"/>
      <c r="AH143" s="156"/>
      <c r="AI143" s="156"/>
      <c r="AJ143" s="156"/>
      <c r="AK143" s="156"/>
      <c r="AL143" s="156"/>
      <c r="AM143" s="156"/>
      <c r="AN143" s="156"/>
      <c r="AO143" s="156"/>
      <c r="AP143" s="156"/>
      <c r="AQ143" s="156"/>
      <c r="AR143" s="145"/>
    </row>
    <row r="144" spans="2:44" ht="15.95" hidden="1" customHeight="1" x14ac:dyDescent="0.25">
      <c r="B144" s="845">
        <v>65</v>
      </c>
      <c r="C144" s="156"/>
      <c r="D144" s="156"/>
      <c r="E144" s="156"/>
      <c r="F144" s="156"/>
      <c r="G144" s="156"/>
      <c r="H144" s="156"/>
      <c r="I144" s="156"/>
      <c r="J144" s="156"/>
      <c r="K144" s="156"/>
      <c r="L144" s="156"/>
      <c r="M144" s="156"/>
      <c r="N144" s="156"/>
      <c r="O144" s="156"/>
      <c r="P144" s="156"/>
      <c r="Q144" s="156"/>
      <c r="R144" s="156"/>
      <c r="S144" s="156"/>
      <c r="T144" s="156"/>
      <c r="U144" s="156"/>
      <c r="V144" s="156"/>
      <c r="W144" s="156"/>
      <c r="X144" s="156"/>
      <c r="Y144" s="156"/>
      <c r="Z144" s="156"/>
      <c r="AA144" s="156"/>
      <c r="AB144" s="156"/>
      <c r="AC144" s="156"/>
      <c r="AD144" s="156"/>
      <c r="AE144" s="156"/>
      <c r="AF144" s="156"/>
      <c r="AG144" s="156"/>
      <c r="AH144" s="156"/>
      <c r="AI144" s="156"/>
      <c r="AJ144" s="156"/>
      <c r="AK144" s="156"/>
      <c r="AL144" s="156"/>
      <c r="AM144" s="156"/>
      <c r="AN144" s="156"/>
      <c r="AO144" s="156"/>
      <c r="AP144" s="156"/>
      <c r="AQ144" s="156"/>
      <c r="AR144" s="145"/>
    </row>
    <row r="145" spans="2:44" ht="15.95" hidden="1" customHeight="1" x14ac:dyDescent="0.25">
      <c r="B145" s="845"/>
      <c r="C145" s="156"/>
      <c r="D145" s="156"/>
      <c r="E145" s="156"/>
      <c r="F145" s="156"/>
      <c r="G145" s="156"/>
      <c r="H145" s="156"/>
      <c r="I145" s="156"/>
      <c r="J145" s="156"/>
      <c r="K145" s="156"/>
      <c r="L145" s="156"/>
      <c r="M145" s="156"/>
      <c r="N145" s="156"/>
      <c r="O145" s="156"/>
      <c r="P145" s="156"/>
      <c r="Q145" s="156"/>
      <c r="R145" s="156"/>
      <c r="S145" s="156"/>
      <c r="T145" s="156"/>
      <c r="U145" s="156"/>
      <c r="V145" s="156"/>
      <c r="W145" s="156"/>
      <c r="X145" s="156"/>
      <c r="Y145" s="156"/>
      <c r="Z145" s="156"/>
      <c r="AA145" s="156"/>
      <c r="AB145" s="156"/>
      <c r="AC145" s="156"/>
      <c r="AD145" s="156"/>
      <c r="AE145" s="156"/>
      <c r="AF145" s="156"/>
      <c r="AG145" s="156"/>
      <c r="AH145" s="156"/>
      <c r="AI145" s="156"/>
      <c r="AJ145" s="156"/>
      <c r="AK145" s="156"/>
      <c r="AL145" s="156"/>
      <c r="AM145" s="156"/>
      <c r="AN145" s="156"/>
      <c r="AO145" s="156"/>
      <c r="AP145" s="156"/>
      <c r="AQ145" s="156"/>
      <c r="AR145" s="145"/>
    </row>
    <row r="146" spans="2:44" ht="15.95" hidden="1" customHeight="1" x14ac:dyDescent="0.25">
      <c r="B146" s="845">
        <v>66</v>
      </c>
      <c r="C146" s="156"/>
      <c r="D146" s="156"/>
      <c r="E146" s="156"/>
      <c r="F146" s="156"/>
      <c r="G146" s="156"/>
      <c r="H146" s="156"/>
      <c r="I146" s="156"/>
      <c r="J146" s="156"/>
      <c r="K146" s="156"/>
      <c r="L146" s="156"/>
      <c r="M146" s="156"/>
      <c r="N146" s="156"/>
      <c r="O146" s="156"/>
      <c r="P146" s="156"/>
      <c r="Q146" s="156"/>
      <c r="R146" s="156"/>
      <c r="S146" s="156"/>
      <c r="T146" s="156"/>
      <c r="U146" s="156"/>
      <c r="V146" s="156"/>
      <c r="W146" s="156"/>
      <c r="X146" s="156"/>
      <c r="Y146" s="156"/>
      <c r="Z146" s="156"/>
      <c r="AA146" s="156"/>
      <c r="AB146" s="156"/>
      <c r="AC146" s="156"/>
      <c r="AD146" s="156"/>
      <c r="AE146" s="156"/>
      <c r="AF146" s="156"/>
      <c r="AG146" s="156"/>
      <c r="AH146" s="156"/>
      <c r="AI146" s="156"/>
      <c r="AJ146" s="156"/>
      <c r="AK146" s="156"/>
      <c r="AL146" s="156"/>
      <c r="AM146" s="156"/>
      <c r="AN146" s="156"/>
      <c r="AO146" s="156"/>
      <c r="AP146" s="156"/>
      <c r="AQ146" s="156"/>
      <c r="AR146" s="145"/>
    </row>
    <row r="147" spans="2:44" ht="15.95" hidden="1" customHeight="1" x14ac:dyDescent="0.25">
      <c r="B147" s="845"/>
      <c r="C147" s="156"/>
      <c r="D147" s="156"/>
      <c r="E147" s="156"/>
      <c r="F147" s="156"/>
      <c r="G147" s="156"/>
      <c r="H147" s="156"/>
      <c r="I147" s="156"/>
      <c r="J147" s="156"/>
      <c r="K147" s="156"/>
      <c r="L147" s="156"/>
      <c r="M147" s="156"/>
      <c r="N147" s="156"/>
      <c r="O147" s="156"/>
      <c r="P147" s="156"/>
      <c r="Q147" s="156"/>
      <c r="R147" s="156"/>
      <c r="S147" s="156"/>
      <c r="T147" s="156"/>
      <c r="U147" s="156"/>
      <c r="V147" s="156"/>
      <c r="W147" s="156"/>
      <c r="X147" s="156"/>
      <c r="Y147" s="156"/>
      <c r="Z147" s="156"/>
      <c r="AA147" s="156"/>
      <c r="AB147" s="156"/>
      <c r="AC147" s="156"/>
      <c r="AD147" s="156"/>
      <c r="AE147" s="156"/>
      <c r="AF147" s="156"/>
      <c r="AG147" s="156"/>
      <c r="AH147" s="156"/>
      <c r="AI147" s="156"/>
      <c r="AJ147" s="156"/>
      <c r="AK147" s="156"/>
      <c r="AL147" s="156"/>
      <c r="AM147" s="156"/>
      <c r="AN147" s="156"/>
      <c r="AO147" s="156"/>
      <c r="AP147" s="156"/>
      <c r="AQ147" s="156"/>
      <c r="AR147" s="145"/>
    </row>
    <row r="148" spans="2:44" ht="15.95" hidden="1" customHeight="1" x14ac:dyDescent="0.25">
      <c r="B148" s="845">
        <v>67</v>
      </c>
      <c r="C148" s="156"/>
      <c r="D148" s="156"/>
      <c r="E148" s="156"/>
      <c r="F148" s="156"/>
      <c r="G148" s="156"/>
      <c r="H148" s="156"/>
      <c r="I148" s="156"/>
      <c r="J148" s="156"/>
      <c r="K148" s="156"/>
      <c r="L148" s="156"/>
      <c r="M148" s="156"/>
      <c r="N148" s="156"/>
      <c r="O148" s="156"/>
      <c r="P148" s="156"/>
      <c r="Q148" s="156"/>
      <c r="R148" s="156"/>
      <c r="S148" s="156"/>
      <c r="T148" s="156"/>
      <c r="U148" s="156"/>
      <c r="V148" s="156"/>
      <c r="W148" s="156"/>
      <c r="X148" s="156"/>
      <c r="Y148" s="156"/>
      <c r="Z148" s="156"/>
      <c r="AA148" s="156"/>
      <c r="AB148" s="156"/>
      <c r="AC148" s="156"/>
      <c r="AD148" s="156"/>
      <c r="AE148" s="156"/>
      <c r="AF148" s="156"/>
      <c r="AG148" s="156"/>
      <c r="AH148" s="156"/>
      <c r="AI148" s="156"/>
      <c r="AJ148" s="156"/>
      <c r="AK148" s="156"/>
      <c r="AL148" s="156"/>
      <c r="AM148" s="156"/>
      <c r="AN148" s="156"/>
      <c r="AO148" s="156"/>
      <c r="AP148" s="156"/>
      <c r="AQ148" s="156"/>
      <c r="AR148" s="145"/>
    </row>
    <row r="149" spans="2:44" ht="15.95" hidden="1" customHeight="1" x14ac:dyDescent="0.25">
      <c r="B149" s="845"/>
      <c r="C149" s="156"/>
      <c r="D149" s="156"/>
      <c r="E149" s="156"/>
      <c r="F149" s="156"/>
      <c r="G149" s="156"/>
      <c r="H149" s="156"/>
      <c r="I149" s="156"/>
      <c r="J149" s="156"/>
      <c r="K149" s="156"/>
      <c r="L149" s="156"/>
      <c r="M149" s="156"/>
      <c r="N149" s="156"/>
      <c r="O149" s="156"/>
      <c r="P149" s="156"/>
      <c r="Q149" s="156"/>
      <c r="R149" s="156"/>
      <c r="S149" s="156"/>
      <c r="T149" s="156"/>
      <c r="U149" s="156"/>
      <c r="V149" s="156"/>
      <c r="W149" s="156"/>
      <c r="X149" s="156"/>
      <c r="Y149" s="156"/>
      <c r="Z149" s="156"/>
      <c r="AA149" s="156"/>
      <c r="AB149" s="156"/>
      <c r="AC149" s="156"/>
      <c r="AD149" s="156"/>
      <c r="AE149" s="156"/>
      <c r="AF149" s="156"/>
      <c r="AG149" s="156"/>
      <c r="AH149" s="156"/>
      <c r="AI149" s="156"/>
      <c r="AJ149" s="156"/>
      <c r="AK149" s="156"/>
      <c r="AL149" s="156"/>
      <c r="AM149" s="156"/>
      <c r="AN149" s="156"/>
      <c r="AO149" s="156"/>
      <c r="AP149" s="156"/>
      <c r="AQ149" s="156"/>
      <c r="AR149" s="145"/>
    </row>
    <row r="150" spans="2:44" ht="15.95" hidden="1" customHeight="1" x14ac:dyDescent="0.25">
      <c r="B150" s="845">
        <v>68</v>
      </c>
      <c r="C150" s="156"/>
      <c r="D150" s="156"/>
      <c r="E150" s="156"/>
      <c r="F150" s="156"/>
      <c r="G150" s="156"/>
      <c r="H150" s="156"/>
      <c r="I150" s="156"/>
      <c r="J150" s="156"/>
      <c r="K150" s="156"/>
      <c r="L150" s="156"/>
      <c r="M150" s="156"/>
      <c r="N150" s="156"/>
      <c r="O150" s="156"/>
      <c r="P150" s="156"/>
      <c r="Q150" s="156"/>
      <c r="R150" s="156"/>
      <c r="S150" s="156"/>
      <c r="T150" s="156"/>
      <c r="U150" s="156"/>
      <c r="V150" s="156"/>
      <c r="W150" s="156"/>
      <c r="X150" s="156"/>
      <c r="Y150" s="156"/>
      <c r="Z150" s="156"/>
      <c r="AA150" s="156"/>
      <c r="AB150" s="156"/>
      <c r="AC150" s="156"/>
      <c r="AD150" s="156"/>
      <c r="AE150" s="156"/>
      <c r="AF150" s="156"/>
      <c r="AG150" s="156"/>
      <c r="AH150" s="156"/>
      <c r="AI150" s="156"/>
      <c r="AJ150" s="156"/>
      <c r="AK150" s="156"/>
      <c r="AL150" s="156"/>
      <c r="AM150" s="156"/>
      <c r="AN150" s="156"/>
      <c r="AO150" s="156"/>
      <c r="AP150" s="156"/>
      <c r="AQ150" s="156"/>
      <c r="AR150" s="145"/>
    </row>
    <row r="151" spans="2:44" ht="15.95" hidden="1" customHeight="1" x14ac:dyDescent="0.25">
      <c r="B151" s="845"/>
      <c r="C151" s="156"/>
      <c r="D151" s="156"/>
      <c r="E151" s="156"/>
      <c r="F151" s="156"/>
      <c r="G151" s="156"/>
      <c r="H151" s="156"/>
      <c r="I151" s="156"/>
      <c r="J151" s="156"/>
      <c r="K151" s="156"/>
      <c r="L151" s="156"/>
      <c r="M151" s="156"/>
      <c r="N151" s="156"/>
      <c r="O151" s="156"/>
      <c r="P151" s="156"/>
      <c r="Q151" s="156"/>
      <c r="R151" s="156"/>
      <c r="S151" s="156"/>
      <c r="T151" s="156"/>
      <c r="U151" s="156"/>
      <c r="V151" s="156"/>
      <c r="W151" s="156"/>
      <c r="X151" s="156"/>
      <c r="Y151" s="156"/>
      <c r="Z151" s="156"/>
      <c r="AA151" s="156"/>
      <c r="AB151" s="156"/>
      <c r="AC151" s="156"/>
      <c r="AD151" s="156"/>
      <c r="AE151" s="156"/>
      <c r="AF151" s="156"/>
      <c r="AG151" s="156"/>
      <c r="AH151" s="156"/>
      <c r="AI151" s="156"/>
      <c r="AJ151" s="156"/>
      <c r="AK151" s="156"/>
      <c r="AL151" s="156"/>
      <c r="AM151" s="156"/>
      <c r="AN151" s="156"/>
      <c r="AO151" s="156"/>
      <c r="AP151" s="156"/>
      <c r="AQ151" s="156"/>
      <c r="AR151" s="145"/>
    </row>
    <row r="152" spans="2:44" ht="15.95" hidden="1" customHeight="1" x14ac:dyDescent="0.25">
      <c r="B152" s="845">
        <v>69</v>
      </c>
      <c r="C152" s="156"/>
      <c r="D152" s="156"/>
      <c r="E152" s="156"/>
      <c r="F152" s="156"/>
      <c r="G152" s="156"/>
      <c r="H152" s="156"/>
      <c r="I152" s="156"/>
      <c r="J152" s="156"/>
      <c r="K152" s="156"/>
      <c r="L152" s="156"/>
      <c r="M152" s="156"/>
      <c r="N152" s="156"/>
      <c r="O152" s="156"/>
      <c r="P152" s="156"/>
      <c r="Q152" s="156"/>
      <c r="R152" s="156"/>
      <c r="S152" s="156"/>
      <c r="T152" s="156"/>
      <c r="U152" s="156"/>
      <c r="V152" s="156"/>
      <c r="W152" s="156"/>
      <c r="X152" s="156"/>
      <c r="Y152" s="156"/>
      <c r="Z152" s="156"/>
      <c r="AA152" s="156"/>
      <c r="AB152" s="156"/>
      <c r="AC152" s="156"/>
      <c r="AD152" s="156"/>
      <c r="AE152" s="156"/>
      <c r="AF152" s="156"/>
      <c r="AG152" s="156"/>
      <c r="AH152" s="156"/>
      <c r="AI152" s="156"/>
      <c r="AJ152" s="156"/>
      <c r="AK152" s="156"/>
      <c r="AL152" s="156"/>
      <c r="AM152" s="156"/>
      <c r="AN152" s="156"/>
      <c r="AO152" s="156"/>
      <c r="AP152" s="156"/>
      <c r="AQ152" s="156"/>
      <c r="AR152" s="145"/>
    </row>
    <row r="153" spans="2:44" ht="15.95" hidden="1" customHeight="1" x14ac:dyDescent="0.25">
      <c r="B153" s="845"/>
      <c r="C153" s="156"/>
      <c r="D153" s="156"/>
      <c r="E153" s="156"/>
      <c r="F153" s="156"/>
      <c r="G153" s="156"/>
      <c r="H153" s="156"/>
      <c r="I153" s="156"/>
      <c r="J153" s="156"/>
      <c r="K153" s="156"/>
      <c r="L153" s="156"/>
      <c r="M153" s="156"/>
      <c r="N153" s="156"/>
      <c r="O153" s="156"/>
      <c r="P153" s="156"/>
      <c r="Q153" s="156"/>
      <c r="R153" s="156"/>
      <c r="S153" s="156"/>
      <c r="T153" s="156"/>
      <c r="U153" s="156"/>
      <c r="V153" s="156"/>
      <c r="W153" s="156"/>
      <c r="X153" s="156"/>
      <c r="Y153" s="156"/>
      <c r="Z153" s="156"/>
      <c r="AA153" s="156"/>
      <c r="AB153" s="156"/>
      <c r="AC153" s="156"/>
      <c r="AD153" s="156"/>
      <c r="AE153" s="156"/>
      <c r="AF153" s="156"/>
      <c r="AG153" s="156"/>
      <c r="AH153" s="156"/>
      <c r="AI153" s="156"/>
      <c r="AJ153" s="156"/>
      <c r="AK153" s="156"/>
      <c r="AL153" s="156"/>
      <c r="AM153" s="156"/>
      <c r="AN153" s="156"/>
      <c r="AO153" s="156"/>
      <c r="AP153" s="156"/>
      <c r="AQ153" s="156"/>
      <c r="AR153" s="145"/>
    </row>
    <row r="154" spans="2:44" ht="15.95" hidden="1" customHeight="1" x14ac:dyDescent="0.25">
      <c r="B154" s="845">
        <v>70</v>
      </c>
      <c r="C154" s="156"/>
      <c r="D154" s="156"/>
      <c r="E154" s="156"/>
      <c r="F154" s="156"/>
      <c r="G154" s="156"/>
      <c r="H154" s="156"/>
      <c r="I154" s="156"/>
      <c r="J154" s="156"/>
      <c r="K154" s="156"/>
      <c r="L154" s="156"/>
      <c r="M154" s="156"/>
      <c r="N154" s="156"/>
      <c r="O154" s="156"/>
      <c r="P154" s="156"/>
      <c r="Q154" s="156"/>
      <c r="R154" s="156"/>
      <c r="S154" s="156"/>
      <c r="T154" s="156"/>
      <c r="U154" s="156"/>
      <c r="V154" s="156"/>
      <c r="W154" s="156"/>
      <c r="X154" s="156"/>
      <c r="Y154" s="156"/>
      <c r="Z154" s="156"/>
      <c r="AA154" s="156"/>
      <c r="AB154" s="156"/>
      <c r="AC154" s="156"/>
      <c r="AD154" s="156"/>
      <c r="AE154" s="156"/>
      <c r="AF154" s="156"/>
      <c r="AG154" s="156"/>
      <c r="AH154" s="156"/>
      <c r="AI154" s="156"/>
      <c r="AJ154" s="156"/>
      <c r="AK154" s="156"/>
      <c r="AL154" s="156"/>
      <c r="AM154" s="156"/>
      <c r="AN154" s="156"/>
      <c r="AO154" s="156"/>
      <c r="AP154" s="156"/>
      <c r="AQ154" s="156"/>
      <c r="AR154" s="145"/>
    </row>
    <row r="155" spans="2:44" ht="15.95" hidden="1" customHeight="1" x14ac:dyDescent="0.25">
      <c r="B155" s="845"/>
      <c r="C155" s="156"/>
      <c r="D155" s="156"/>
      <c r="E155" s="156"/>
      <c r="F155" s="156"/>
      <c r="G155" s="156"/>
      <c r="H155" s="156"/>
      <c r="I155" s="156"/>
      <c r="J155" s="156"/>
      <c r="K155" s="156"/>
      <c r="L155" s="156"/>
      <c r="M155" s="156"/>
      <c r="N155" s="156"/>
      <c r="O155" s="156"/>
      <c r="P155" s="156"/>
      <c r="Q155" s="156"/>
      <c r="R155" s="156"/>
      <c r="S155" s="156"/>
      <c r="T155" s="156"/>
      <c r="U155" s="156"/>
      <c r="V155" s="156"/>
      <c r="W155" s="156"/>
      <c r="X155" s="156"/>
      <c r="Y155" s="156"/>
      <c r="Z155" s="156"/>
      <c r="AA155" s="156"/>
      <c r="AB155" s="156"/>
      <c r="AC155" s="156"/>
      <c r="AD155" s="156"/>
      <c r="AE155" s="156"/>
      <c r="AF155" s="156"/>
      <c r="AG155" s="156"/>
      <c r="AH155" s="156"/>
      <c r="AI155" s="156"/>
      <c r="AJ155" s="156"/>
      <c r="AK155" s="156"/>
      <c r="AL155" s="156"/>
      <c r="AM155" s="156"/>
      <c r="AN155" s="156"/>
      <c r="AO155" s="156"/>
      <c r="AP155" s="156"/>
      <c r="AQ155" s="156"/>
      <c r="AR155" s="145"/>
    </row>
    <row r="156" spans="2:44" ht="15.95" hidden="1" customHeight="1" x14ac:dyDescent="0.25">
      <c r="B156" s="845">
        <v>71</v>
      </c>
      <c r="C156" s="156"/>
      <c r="D156" s="156"/>
      <c r="E156" s="156"/>
      <c r="F156" s="156"/>
      <c r="G156" s="156"/>
      <c r="H156" s="156"/>
      <c r="I156" s="156"/>
      <c r="J156" s="156"/>
      <c r="K156" s="156"/>
      <c r="L156" s="156"/>
      <c r="M156" s="156"/>
      <c r="N156" s="156"/>
      <c r="O156" s="156"/>
      <c r="P156" s="156"/>
      <c r="Q156" s="156"/>
      <c r="R156" s="156"/>
      <c r="S156" s="156"/>
      <c r="T156" s="156"/>
      <c r="U156" s="156"/>
      <c r="V156" s="156"/>
      <c r="W156" s="156"/>
      <c r="X156" s="156"/>
      <c r="Y156" s="156"/>
      <c r="Z156" s="156"/>
      <c r="AA156" s="156"/>
      <c r="AB156" s="156"/>
      <c r="AC156" s="156"/>
      <c r="AD156" s="156"/>
      <c r="AE156" s="156"/>
      <c r="AF156" s="156"/>
      <c r="AG156" s="156"/>
      <c r="AH156" s="156"/>
      <c r="AI156" s="156"/>
      <c r="AJ156" s="156"/>
      <c r="AK156" s="156"/>
      <c r="AL156" s="156"/>
      <c r="AM156" s="156"/>
      <c r="AN156" s="156"/>
      <c r="AO156" s="156"/>
      <c r="AP156" s="156"/>
      <c r="AQ156" s="156"/>
      <c r="AR156" s="145"/>
    </row>
    <row r="157" spans="2:44" ht="15.95" hidden="1" customHeight="1" x14ac:dyDescent="0.25">
      <c r="B157" s="845"/>
      <c r="C157" s="156"/>
      <c r="D157" s="156"/>
      <c r="E157" s="156"/>
      <c r="F157" s="156"/>
      <c r="G157" s="156"/>
      <c r="H157" s="156"/>
      <c r="I157" s="156"/>
      <c r="J157" s="156"/>
      <c r="K157" s="156"/>
      <c r="L157" s="156"/>
      <c r="M157" s="156"/>
      <c r="N157" s="156"/>
      <c r="O157" s="156"/>
      <c r="P157" s="156"/>
      <c r="Q157" s="156"/>
      <c r="R157" s="156"/>
      <c r="S157" s="156"/>
      <c r="T157" s="156"/>
      <c r="U157" s="156"/>
      <c r="V157" s="156"/>
      <c r="W157" s="156"/>
      <c r="X157" s="156"/>
      <c r="Y157" s="156"/>
      <c r="Z157" s="156"/>
      <c r="AA157" s="156"/>
      <c r="AB157" s="156"/>
      <c r="AC157" s="156"/>
      <c r="AD157" s="156"/>
      <c r="AE157" s="156"/>
      <c r="AF157" s="156"/>
      <c r="AG157" s="156"/>
      <c r="AH157" s="156"/>
      <c r="AI157" s="156"/>
      <c r="AJ157" s="156"/>
      <c r="AK157" s="156"/>
      <c r="AL157" s="156"/>
      <c r="AM157" s="156"/>
      <c r="AN157" s="156"/>
      <c r="AO157" s="156"/>
      <c r="AP157" s="156"/>
      <c r="AQ157" s="156"/>
      <c r="AR157" s="145"/>
    </row>
    <row r="158" spans="2:44" ht="15.95" hidden="1" customHeight="1" x14ac:dyDescent="0.25">
      <c r="B158" s="754">
        <v>72</v>
      </c>
      <c r="C158" s="17"/>
      <c r="D158" s="17"/>
      <c r="E158" s="17"/>
      <c r="F158" s="17"/>
      <c r="G158" s="17"/>
      <c r="H158" s="17"/>
      <c r="I158" s="17"/>
      <c r="J158" s="17"/>
      <c r="K158" s="17"/>
      <c r="L158" s="17"/>
      <c r="M158" s="17"/>
      <c r="N158" s="17"/>
      <c r="O158" s="17"/>
      <c r="P158" s="17"/>
      <c r="Q158" s="17"/>
      <c r="R158" s="17"/>
      <c r="S158" s="17"/>
      <c r="T158" s="17"/>
      <c r="U158" s="17"/>
      <c r="V158" s="17"/>
      <c r="W158" s="17"/>
      <c r="X158" s="17"/>
      <c r="Y158" s="17"/>
      <c r="Z158" s="17"/>
      <c r="AA158" s="17"/>
      <c r="AB158" s="17"/>
      <c r="AC158" s="17"/>
      <c r="AD158" s="17"/>
      <c r="AE158" s="17"/>
      <c r="AF158" s="17"/>
      <c r="AG158" s="17"/>
      <c r="AH158" s="17"/>
      <c r="AI158" s="17"/>
      <c r="AJ158" s="17"/>
      <c r="AK158" s="17"/>
      <c r="AL158" s="17"/>
      <c r="AM158" s="17"/>
      <c r="AN158" s="17"/>
      <c r="AO158" s="17"/>
      <c r="AP158" s="17"/>
      <c r="AQ158" s="17"/>
    </row>
    <row r="159" spans="2:44" ht="15.95" hidden="1" customHeight="1" x14ac:dyDescent="0.25">
      <c r="B159" s="754"/>
      <c r="C159" s="17"/>
      <c r="D159" s="17"/>
      <c r="E159" s="17"/>
      <c r="F159" s="17"/>
      <c r="G159" s="17"/>
      <c r="H159" s="17"/>
      <c r="I159" s="17"/>
      <c r="J159" s="17"/>
      <c r="K159" s="17"/>
      <c r="L159" s="17"/>
      <c r="M159" s="17"/>
      <c r="N159" s="17"/>
      <c r="O159" s="17"/>
      <c r="P159" s="17"/>
      <c r="Q159" s="17"/>
      <c r="R159" s="17"/>
      <c r="S159" s="17"/>
      <c r="T159" s="17"/>
      <c r="U159" s="17"/>
      <c r="V159" s="17"/>
      <c r="W159" s="17"/>
      <c r="X159" s="17"/>
      <c r="Y159" s="17"/>
      <c r="Z159" s="17"/>
      <c r="AA159" s="17"/>
      <c r="AB159" s="17"/>
      <c r="AC159" s="17"/>
      <c r="AD159" s="17"/>
      <c r="AE159" s="17"/>
      <c r="AF159" s="17"/>
      <c r="AG159" s="17"/>
      <c r="AH159" s="17"/>
      <c r="AI159" s="17"/>
      <c r="AJ159" s="17"/>
      <c r="AK159" s="17"/>
      <c r="AL159" s="17"/>
      <c r="AM159" s="17"/>
      <c r="AN159" s="17"/>
      <c r="AO159" s="17"/>
      <c r="AP159" s="17"/>
      <c r="AQ159" s="17"/>
    </row>
    <row r="160" spans="2:44" ht="15.95" hidden="1" customHeight="1" x14ac:dyDescent="0.25">
      <c r="B160" s="754">
        <v>73</v>
      </c>
      <c r="C160" s="17"/>
      <c r="D160" s="17"/>
      <c r="E160" s="17"/>
      <c r="F160" s="17"/>
      <c r="G160" s="17"/>
      <c r="H160" s="17"/>
      <c r="I160" s="17"/>
      <c r="J160" s="17"/>
      <c r="K160" s="17"/>
      <c r="L160" s="17"/>
      <c r="M160" s="17"/>
      <c r="N160" s="17"/>
      <c r="O160" s="17"/>
      <c r="P160" s="17"/>
      <c r="Q160" s="17"/>
      <c r="R160" s="17"/>
      <c r="S160" s="17"/>
      <c r="T160" s="17"/>
      <c r="U160" s="17"/>
      <c r="V160" s="17"/>
      <c r="W160" s="17"/>
      <c r="X160" s="17"/>
      <c r="Y160" s="17"/>
      <c r="Z160" s="17"/>
      <c r="AA160" s="17"/>
      <c r="AB160" s="17"/>
      <c r="AC160" s="17"/>
      <c r="AD160" s="17"/>
      <c r="AE160" s="17"/>
      <c r="AF160" s="17"/>
      <c r="AG160" s="17"/>
      <c r="AH160" s="17"/>
      <c r="AI160" s="17"/>
      <c r="AJ160" s="17"/>
      <c r="AK160" s="17"/>
      <c r="AL160" s="17"/>
      <c r="AM160" s="17"/>
      <c r="AN160" s="17"/>
      <c r="AO160" s="17"/>
      <c r="AP160" s="17"/>
      <c r="AQ160" s="17"/>
    </row>
    <row r="161" spans="2:43" ht="15.95" hidden="1" customHeight="1" x14ac:dyDescent="0.25">
      <c r="B161" s="754"/>
      <c r="C161" s="17"/>
      <c r="D161" s="17"/>
      <c r="E161" s="17"/>
      <c r="F161" s="17"/>
      <c r="G161" s="17"/>
      <c r="H161" s="17"/>
      <c r="I161" s="17"/>
      <c r="J161" s="17"/>
      <c r="K161" s="17"/>
      <c r="L161" s="17"/>
      <c r="M161" s="17"/>
      <c r="N161" s="17"/>
      <c r="O161" s="17"/>
      <c r="P161" s="17"/>
      <c r="Q161" s="17"/>
      <c r="R161" s="17"/>
      <c r="S161" s="17"/>
      <c r="T161" s="17"/>
      <c r="U161" s="17"/>
      <c r="V161" s="17"/>
      <c r="W161" s="17"/>
      <c r="X161" s="17"/>
      <c r="Y161" s="17"/>
      <c r="Z161" s="17"/>
      <c r="AA161" s="17"/>
      <c r="AB161" s="17"/>
      <c r="AC161" s="17"/>
      <c r="AD161" s="17"/>
      <c r="AE161" s="17"/>
      <c r="AF161" s="17"/>
      <c r="AG161" s="17"/>
      <c r="AH161" s="17"/>
      <c r="AI161" s="17"/>
      <c r="AJ161" s="17"/>
      <c r="AK161" s="17"/>
      <c r="AL161" s="17"/>
      <c r="AM161" s="17"/>
      <c r="AN161" s="17"/>
      <c r="AO161" s="17"/>
      <c r="AP161" s="17"/>
      <c r="AQ161" s="17"/>
    </row>
    <row r="162" spans="2:43" ht="15.95" hidden="1" customHeight="1" x14ac:dyDescent="0.25">
      <c r="B162" s="754">
        <v>74</v>
      </c>
      <c r="C162" s="17"/>
      <c r="D162" s="17"/>
      <c r="E162" s="17"/>
      <c r="F162" s="17"/>
      <c r="G162" s="17"/>
      <c r="H162" s="17"/>
      <c r="I162" s="17"/>
      <c r="J162" s="17"/>
      <c r="K162" s="17"/>
      <c r="L162" s="17"/>
      <c r="M162" s="17"/>
      <c r="N162" s="17"/>
      <c r="O162" s="17"/>
      <c r="P162" s="17"/>
      <c r="Q162" s="17"/>
      <c r="R162" s="17"/>
      <c r="S162" s="17"/>
      <c r="T162" s="17"/>
      <c r="U162" s="17"/>
      <c r="V162" s="17"/>
      <c r="W162" s="17"/>
      <c r="X162" s="17"/>
      <c r="Y162" s="17"/>
      <c r="Z162" s="17"/>
      <c r="AA162" s="17"/>
      <c r="AB162" s="17"/>
      <c r="AC162" s="17"/>
      <c r="AD162" s="17"/>
      <c r="AE162" s="17"/>
      <c r="AF162" s="17"/>
      <c r="AG162" s="17"/>
      <c r="AH162" s="17"/>
      <c r="AI162" s="17"/>
      <c r="AJ162" s="17"/>
      <c r="AK162" s="17"/>
      <c r="AL162" s="17"/>
      <c r="AM162" s="17"/>
      <c r="AN162" s="17"/>
      <c r="AO162" s="17"/>
      <c r="AP162" s="17"/>
      <c r="AQ162" s="17"/>
    </row>
    <row r="163" spans="2:43" ht="15.95" hidden="1" customHeight="1" x14ac:dyDescent="0.25">
      <c r="B163" s="754"/>
      <c r="C163" s="17"/>
      <c r="D163" s="17"/>
      <c r="E163" s="17"/>
      <c r="F163" s="17"/>
      <c r="G163" s="17"/>
      <c r="H163" s="17"/>
      <c r="I163" s="17"/>
      <c r="J163" s="17"/>
      <c r="K163" s="17"/>
      <c r="L163" s="17"/>
      <c r="M163" s="17"/>
      <c r="N163" s="17"/>
      <c r="O163" s="17"/>
      <c r="P163" s="17"/>
      <c r="Q163" s="17"/>
      <c r="R163" s="17"/>
      <c r="S163" s="17"/>
      <c r="T163" s="17"/>
      <c r="U163" s="17"/>
      <c r="V163" s="17"/>
      <c r="W163" s="17"/>
      <c r="X163" s="17"/>
      <c r="Y163" s="17"/>
      <c r="Z163" s="17"/>
      <c r="AA163" s="17"/>
      <c r="AB163" s="17"/>
      <c r="AC163" s="17"/>
      <c r="AD163" s="17"/>
      <c r="AE163" s="17"/>
      <c r="AF163" s="17"/>
      <c r="AG163" s="17"/>
      <c r="AH163" s="17"/>
      <c r="AI163" s="17"/>
      <c r="AJ163" s="17"/>
      <c r="AK163" s="17"/>
      <c r="AL163" s="17"/>
      <c r="AM163" s="17"/>
      <c r="AN163" s="17"/>
      <c r="AO163" s="17"/>
      <c r="AP163" s="17"/>
      <c r="AQ163" s="17"/>
    </row>
    <row r="164" spans="2:43" ht="15.95" hidden="1" customHeight="1" x14ac:dyDescent="0.25">
      <c r="B164" s="754">
        <v>75</v>
      </c>
      <c r="C164" s="17"/>
      <c r="D164" s="17"/>
      <c r="E164" s="17"/>
      <c r="F164" s="17"/>
      <c r="G164" s="17"/>
      <c r="H164" s="17"/>
      <c r="I164" s="17"/>
      <c r="J164" s="17"/>
      <c r="K164" s="17"/>
      <c r="L164" s="17"/>
      <c r="M164" s="17"/>
      <c r="N164" s="17"/>
      <c r="O164" s="17"/>
      <c r="P164" s="17"/>
      <c r="Q164" s="17"/>
      <c r="R164" s="17"/>
      <c r="S164" s="17"/>
      <c r="T164" s="17"/>
      <c r="U164" s="17"/>
      <c r="V164" s="17"/>
      <c r="W164" s="17"/>
      <c r="X164" s="17"/>
      <c r="Y164" s="17"/>
      <c r="Z164" s="17"/>
      <c r="AA164" s="17"/>
      <c r="AB164" s="17"/>
      <c r="AC164" s="17"/>
      <c r="AD164" s="17"/>
      <c r="AE164" s="17"/>
      <c r="AF164" s="17"/>
      <c r="AG164" s="17"/>
      <c r="AH164" s="17"/>
      <c r="AI164" s="17"/>
      <c r="AJ164" s="17"/>
      <c r="AK164" s="17"/>
      <c r="AL164" s="17"/>
      <c r="AM164" s="17"/>
      <c r="AN164" s="17"/>
      <c r="AO164" s="17"/>
      <c r="AP164" s="17"/>
      <c r="AQ164" s="17"/>
    </row>
    <row r="165" spans="2:43" ht="15.95" hidden="1" customHeight="1" x14ac:dyDescent="0.25">
      <c r="B165" s="754"/>
      <c r="C165" s="17"/>
      <c r="D165" s="17"/>
      <c r="E165" s="17"/>
      <c r="F165" s="17"/>
      <c r="G165" s="17"/>
      <c r="H165" s="17"/>
      <c r="I165" s="17"/>
      <c r="J165" s="17"/>
      <c r="K165" s="17"/>
      <c r="L165" s="17"/>
      <c r="M165" s="17"/>
      <c r="N165" s="17"/>
      <c r="O165" s="17"/>
      <c r="P165" s="17"/>
      <c r="Q165" s="17"/>
      <c r="R165" s="17"/>
      <c r="S165" s="17"/>
      <c r="T165" s="17"/>
      <c r="U165" s="17"/>
      <c r="V165" s="17"/>
      <c r="W165" s="17"/>
      <c r="X165" s="17"/>
      <c r="Y165" s="17"/>
      <c r="Z165" s="17"/>
      <c r="AA165" s="17"/>
      <c r="AB165" s="17"/>
      <c r="AC165" s="17"/>
      <c r="AD165" s="17"/>
      <c r="AE165" s="17"/>
      <c r="AF165" s="17"/>
      <c r="AG165" s="17"/>
      <c r="AH165" s="17"/>
      <c r="AI165" s="17"/>
      <c r="AJ165" s="17"/>
      <c r="AK165" s="17"/>
      <c r="AL165" s="17"/>
      <c r="AM165" s="17"/>
      <c r="AN165" s="17"/>
      <c r="AO165" s="17"/>
      <c r="AP165" s="17"/>
      <c r="AQ165" s="17"/>
    </row>
    <row r="166" spans="2:43" ht="15.95" hidden="1" customHeight="1" x14ac:dyDescent="0.25">
      <c r="B166" s="754">
        <v>76</v>
      </c>
      <c r="C166" s="17"/>
      <c r="D166" s="17"/>
      <c r="E166" s="17"/>
      <c r="F166" s="17"/>
      <c r="G166" s="17"/>
      <c r="H166" s="17"/>
      <c r="I166" s="17"/>
      <c r="J166" s="17"/>
      <c r="K166" s="17"/>
      <c r="L166" s="17"/>
      <c r="M166" s="17"/>
      <c r="N166" s="17"/>
      <c r="O166" s="17"/>
      <c r="P166" s="17"/>
      <c r="Q166" s="17"/>
      <c r="R166" s="17"/>
      <c r="S166" s="17"/>
      <c r="T166" s="17"/>
      <c r="U166" s="17"/>
      <c r="V166" s="17"/>
      <c r="W166" s="17"/>
      <c r="X166" s="17"/>
      <c r="Y166" s="17"/>
      <c r="Z166" s="17"/>
      <c r="AA166" s="17"/>
      <c r="AB166" s="17"/>
      <c r="AC166" s="17"/>
      <c r="AD166" s="17"/>
      <c r="AE166" s="17"/>
      <c r="AF166" s="17"/>
      <c r="AG166" s="17"/>
      <c r="AH166" s="17"/>
      <c r="AI166" s="17"/>
      <c r="AJ166" s="17"/>
      <c r="AK166" s="17"/>
      <c r="AL166" s="17"/>
      <c r="AM166" s="17"/>
      <c r="AN166" s="17"/>
      <c r="AO166" s="17"/>
      <c r="AP166" s="17"/>
      <c r="AQ166" s="17"/>
    </row>
    <row r="167" spans="2:43" ht="15.95" hidden="1" customHeight="1" x14ac:dyDescent="0.25">
      <c r="B167" s="754"/>
      <c r="C167" s="17"/>
      <c r="D167" s="17"/>
      <c r="E167" s="17"/>
      <c r="F167" s="17"/>
      <c r="G167" s="17"/>
      <c r="H167" s="17"/>
      <c r="I167" s="17"/>
      <c r="J167" s="17"/>
      <c r="K167" s="17"/>
      <c r="L167" s="17"/>
      <c r="M167" s="17"/>
      <c r="N167" s="17"/>
      <c r="O167" s="17"/>
      <c r="P167" s="17"/>
      <c r="Q167" s="17"/>
      <c r="R167" s="17"/>
      <c r="S167" s="17"/>
      <c r="T167" s="17"/>
      <c r="U167" s="17"/>
      <c r="V167" s="17"/>
      <c r="W167" s="17"/>
      <c r="X167" s="17"/>
      <c r="Y167" s="17"/>
      <c r="Z167" s="17"/>
      <c r="AA167" s="17"/>
      <c r="AB167" s="17"/>
      <c r="AC167" s="17"/>
      <c r="AD167" s="17"/>
      <c r="AE167" s="17"/>
      <c r="AF167" s="17"/>
      <c r="AG167" s="17"/>
      <c r="AH167" s="17"/>
      <c r="AI167" s="17"/>
      <c r="AJ167" s="17"/>
      <c r="AK167" s="17"/>
      <c r="AL167" s="17"/>
      <c r="AM167" s="17"/>
      <c r="AN167" s="17"/>
      <c r="AO167" s="17"/>
      <c r="AP167" s="17"/>
      <c r="AQ167" s="17"/>
    </row>
    <row r="168" spans="2:43" ht="15.95" hidden="1" customHeight="1" x14ac:dyDescent="0.25">
      <c r="B168" s="754">
        <v>77</v>
      </c>
      <c r="C168" s="17"/>
      <c r="D168" s="17"/>
      <c r="E168" s="17"/>
      <c r="F168" s="17"/>
      <c r="G168" s="17"/>
      <c r="H168" s="17"/>
      <c r="I168" s="17"/>
      <c r="J168" s="17"/>
      <c r="K168" s="17"/>
      <c r="L168" s="17"/>
      <c r="M168" s="17"/>
      <c r="N168" s="17"/>
      <c r="O168" s="17"/>
      <c r="P168" s="17"/>
      <c r="Q168" s="17"/>
      <c r="R168" s="17"/>
      <c r="S168" s="17"/>
      <c r="T168" s="17"/>
      <c r="U168" s="17"/>
      <c r="V168" s="17"/>
      <c r="W168" s="17"/>
      <c r="X168" s="17"/>
      <c r="Y168" s="17"/>
      <c r="Z168" s="17"/>
      <c r="AA168" s="17"/>
      <c r="AB168" s="17"/>
      <c r="AC168" s="17"/>
      <c r="AD168" s="17"/>
      <c r="AE168" s="17"/>
      <c r="AF168" s="17"/>
      <c r="AG168" s="17"/>
      <c r="AH168" s="17"/>
      <c r="AI168" s="17"/>
      <c r="AJ168" s="17"/>
      <c r="AK168" s="17"/>
      <c r="AL168" s="17"/>
      <c r="AM168" s="17"/>
      <c r="AN168" s="17"/>
      <c r="AO168" s="17"/>
      <c r="AP168" s="17"/>
      <c r="AQ168" s="17"/>
    </row>
    <row r="169" spans="2:43" ht="15.95" hidden="1" customHeight="1" x14ac:dyDescent="0.25">
      <c r="B169" s="754"/>
      <c r="C169" s="17"/>
      <c r="D169" s="17"/>
      <c r="E169" s="17"/>
      <c r="F169" s="17"/>
      <c r="G169" s="17"/>
      <c r="H169" s="17"/>
      <c r="I169" s="17"/>
      <c r="J169" s="17"/>
      <c r="K169" s="17"/>
      <c r="L169" s="17"/>
      <c r="M169" s="17"/>
      <c r="N169" s="17"/>
      <c r="O169" s="17"/>
      <c r="P169" s="17"/>
      <c r="Q169" s="17"/>
      <c r="R169" s="17"/>
      <c r="S169" s="17"/>
      <c r="T169" s="17"/>
      <c r="U169" s="17"/>
      <c r="V169" s="17"/>
      <c r="W169" s="17"/>
      <c r="X169" s="17"/>
      <c r="Y169" s="17"/>
      <c r="Z169" s="17"/>
      <c r="AA169" s="17"/>
      <c r="AB169" s="17"/>
      <c r="AC169" s="17"/>
      <c r="AD169" s="17"/>
      <c r="AE169" s="17"/>
      <c r="AF169" s="17"/>
      <c r="AG169" s="17"/>
      <c r="AH169" s="17"/>
      <c r="AI169" s="17"/>
      <c r="AJ169" s="17"/>
      <c r="AK169" s="17"/>
      <c r="AL169" s="17"/>
      <c r="AM169" s="17"/>
      <c r="AN169" s="17"/>
      <c r="AO169" s="17"/>
      <c r="AP169" s="17"/>
      <c r="AQ169" s="17"/>
    </row>
    <row r="170" spans="2:43" ht="15.95" hidden="1" customHeight="1" x14ac:dyDescent="0.25">
      <c r="B170" s="754">
        <v>78</v>
      </c>
      <c r="C170" s="17"/>
      <c r="D170" s="17"/>
      <c r="E170" s="17"/>
      <c r="F170" s="17"/>
      <c r="G170" s="17"/>
      <c r="H170" s="17"/>
      <c r="I170" s="17"/>
      <c r="J170" s="17"/>
      <c r="K170" s="17"/>
      <c r="L170" s="17"/>
      <c r="M170" s="17"/>
      <c r="N170" s="17"/>
      <c r="O170" s="17"/>
      <c r="P170" s="17"/>
      <c r="Q170" s="17"/>
      <c r="R170" s="17"/>
      <c r="S170" s="17"/>
      <c r="T170" s="17"/>
      <c r="U170" s="17"/>
      <c r="V170" s="17"/>
      <c r="W170" s="17"/>
      <c r="X170" s="17"/>
      <c r="Y170" s="17"/>
      <c r="Z170" s="17"/>
      <c r="AA170" s="17"/>
      <c r="AB170" s="17"/>
      <c r="AC170" s="17"/>
      <c r="AD170" s="17"/>
      <c r="AE170" s="17"/>
      <c r="AF170" s="17"/>
      <c r="AG170" s="17"/>
      <c r="AH170" s="17"/>
      <c r="AI170" s="17"/>
      <c r="AJ170" s="17"/>
      <c r="AK170" s="17"/>
      <c r="AL170" s="17"/>
      <c r="AM170" s="17"/>
      <c r="AN170" s="17"/>
      <c r="AO170" s="17"/>
      <c r="AP170" s="17"/>
      <c r="AQ170" s="17"/>
    </row>
    <row r="171" spans="2:43" ht="15.95" hidden="1" customHeight="1" x14ac:dyDescent="0.25">
      <c r="B171" s="754"/>
      <c r="C171" s="17"/>
      <c r="D171" s="17"/>
      <c r="E171" s="17"/>
      <c r="F171" s="17"/>
      <c r="G171" s="17"/>
      <c r="H171" s="17"/>
      <c r="I171" s="17"/>
      <c r="J171" s="17"/>
      <c r="K171" s="17"/>
      <c r="L171" s="17"/>
      <c r="M171" s="17"/>
      <c r="N171" s="17"/>
      <c r="O171" s="17"/>
      <c r="P171" s="17"/>
      <c r="Q171" s="17"/>
      <c r="R171" s="17"/>
      <c r="S171" s="17"/>
      <c r="T171" s="17"/>
      <c r="U171" s="17"/>
      <c r="V171" s="17"/>
      <c r="W171" s="17"/>
      <c r="X171" s="17"/>
      <c r="Y171" s="17"/>
      <c r="Z171" s="17"/>
      <c r="AA171" s="17"/>
      <c r="AB171" s="17"/>
      <c r="AC171" s="17"/>
      <c r="AD171" s="17"/>
      <c r="AE171" s="17"/>
      <c r="AF171" s="17"/>
      <c r="AG171" s="17"/>
      <c r="AH171" s="17"/>
      <c r="AI171" s="17"/>
      <c r="AJ171" s="17"/>
      <c r="AK171" s="17"/>
      <c r="AL171" s="17"/>
      <c r="AM171" s="17"/>
      <c r="AN171" s="17"/>
      <c r="AO171" s="17"/>
      <c r="AP171" s="17"/>
      <c r="AQ171" s="17"/>
    </row>
    <row r="172" spans="2:43" ht="15.95" hidden="1" customHeight="1" x14ac:dyDescent="0.25">
      <c r="B172" s="754">
        <v>79</v>
      </c>
      <c r="C172" s="17"/>
      <c r="D172" s="17"/>
      <c r="E172" s="17"/>
      <c r="F172" s="17"/>
      <c r="G172" s="17"/>
      <c r="H172" s="17"/>
      <c r="I172" s="17"/>
      <c r="J172" s="17"/>
      <c r="K172" s="17"/>
      <c r="L172" s="17"/>
      <c r="M172" s="17"/>
      <c r="N172" s="17"/>
      <c r="O172" s="17"/>
      <c r="P172" s="17"/>
      <c r="Q172" s="17"/>
      <c r="R172" s="17"/>
      <c r="S172" s="17"/>
      <c r="T172" s="17"/>
      <c r="U172" s="17"/>
      <c r="V172" s="17"/>
      <c r="W172" s="17"/>
      <c r="X172" s="17"/>
      <c r="Y172" s="17"/>
      <c r="Z172" s="17"/>
      <c r="AA172" s="17"/>
      <c r="AB172" s="17"/>
      <c r="AC172" s="17"/>
      <c r="AD172" s="17"/>
      <c r="AE172" s="17"/>
      <c r="AF172" s="17"/>
      <c r="AG172" s="17"/>
      <c r="AH172" s="17"/>
      <c r="AI172" s="17"/>
      <c r="AJ172" s="17"/>
      <c r="AK172" s="17"/>
      <c r="AL172" s="17"/>
      <c r="AM172" s="17"/>
      <c r="AN172" s="17"/>
      <c r="AO172" s="17"/>
      <c r="AP172" s="17"/>
      <c r="AQ172" s="17"/>
    </row>
    <row r="173" spans="2:43" ht="15.95" hidden="1" customHeight="1" x14ac:dyDescent="0.25">
      <c r="B173" s="754"/>
      <c r="C173" s="17"/>
      <c r="D173" s="17"/>
      <c r="E173" s="17"/>
      <c r="F173" s="17"/>
      <c r="G173" s="17"/>
      <c r="H173" s="17"/>
      <c r="I173" s="17"/>
      <c r="J173" s="17"/>
      <c r="K173" s="17"/>
      <c r="L173" s="17"/>
      <c r="M173" s="17"/>
      <c r="N173" s="17"/>
      <c r="O173" s="17"/>
      <c r="P173" s="17"/>
      <c r="Q173" s="17"/>
      <c r="R173" s="17"/>
      <c r="S173" s="17"/>
      <c r="T173" s="17"/>
      <c r="U173" s="17"/>
      <c r="V173" s="17"/>
      <c r="W173" s="17"/>
      <c r="X173" s="17"/>
      <c r="Y173" s="17"/>
      <c r="Z173" s="17"/>
      <c r="AA173" s="17"/>
      <c r="AB173" s="17"/>
      <c r="AC173" s="17"/>
      <c r="AD173" s="17"/>
      <c r="AE173" s="17"/>
      <c r="AF173" s="17"/>
      <c r="AG173" s="17"/>
      <c r="AH173" s="17"/>
      <c r="AI173" s="17"/>
      <c r="AJ173" s="17"/>
      <c r="AK173" s="17"/>
      <c r="AL173" s="17"/>
      <c r="AM173" s="17"/>
      <c r="AN173" s="17"/>
      <c r="AO173" s="17"/>
      <c r="AP173" s="17"/>
      <c r="AQ173" s="17"/>
    </row>
    <row r="174" spans="2:43" ht="15.95" hidden="1" customHeight="1" x14ac:dyDescent="0.25">
      <c r="B174" s="754">
        <v>80</v>
      </c>
      <c r="C174" s="17"/>
      <c r="D174" s="17"/>
      <c r="E174" s="17"/>
      <c r="F174" s="17"/>
      <c r="G174" s="17"/>
      <c r="H174" s="17"/>
      <c r="I174" s="17"/>
      <c r="J174" s="17"/>
      <c r="K174" s="17"/>
      <c r="L174" s="17"/>
      <c r="M174" s="17"/>
      <c r="N174" s="17"/>
      <c r="O174" s="17"/>
      <c r="P174" s="17"/>
      <c r="Q174" s="17"/>
      <c r="R174" s="17"/>
      <c r="S174" s="17"/>
      <c r="T174" s="17"/>
      <c r="U174" s="17"/>
      <c r="V174" s="17"/>
      <c r="W174" s="17"/>
      <c r="X174" s="17"/>
      <c r="Y174" s="17"/>
      <c r="Z174" s="17"/>
      <c r="AA174" s="17"/>
      <c r="AB174" s="17"/>
      <c r="AC174" s="17"/>
      <c r="AD174" s="17"/>
      <c r="AE174" s="17"/>
      <c r="AF174" s="17"/>
      <c r="AG174" s="17"/>
      <c r="AH174" s="17"/>
      <c r="AI174" s="17"/>
      <c r="AJ174" s="17"/>
      <c r="AK174" s="17"/>
      <c r="AL174" s="17"/>
      <c r="AM174" s="17"/>
      <c r="AN174" s="17"/>
      <c r="AO174" s="17"/>
      <c r="AP174" s="17"/>
      <c r="AQ174" s="17"/>
    </row>
    <row r="175" spans="2:43" ht="15.95" hidden="1" customHeight="1" x14ac:dyDescent="0.25">
      <c r="B175" s="754"/>
      <c r="C175" s="17"/>
      <c r="D175" s="17"/>
      <c r="E175" s="17"/>
      <c r="F175" s="17"/>
      <c r="G175" s="17"/>
      <c r="H175" s="17"/>
      <c r="I175" s="17"/>
      <c r="J175" s="17"/>
      <c r="K175" s="17"/>
      <c r="L175" s="17"/>
      <c r="M175" s="17"/>
      <c r="N175" s="17"/>
      <c r="O175" s="17"/>
      <c r="P175" s="17"/>
      <c r="Q175" s="17"/>
      <c r="R175" s="17"/>
      <c r="S175" s="17"/>
      <c r="T175" s="17"/>
      <c r="U175" s="17"/>
      <c r="V175" s="17"/>
      <c r="W175" s="17"/>
      <c r="X175" s="17"/>
      <c r="Y175" s="17"/>
      <c r="Z175" s="17"/>
      <c r="AA175" s="17"/>
      <c r="AB175" s="17"/>
      <c r="AC175" s="17"/>
      <c r="AD175" s="17"/>
      <c r="AE175" s="17"/>
      <c r="AF175" s="17"/>
      <c r="AG175" s="17"/>
      <c r="AH175" s="17"/>
      <c r="AI175" s="17"/>
      <c r="AJ175" s="17"/>
      <c r="AK175" s="17"/>
      <c r="AL175" s="17"/>
      <c r="AM175" s="17"/>
      <c r="AN175" s="17"/>
      <c r="AO175" s="17"/>
      <c r="AP175" s="17"/>
      <c r="AQ175" s="17"/>
    </row>
    <row r="176" spans="2:43" ht="15.95" hidden="1" customHeight="1" x14ac:dyDescent="0.25">
      <c r="B176" s="754">
        <v>81</v>
      </c>
      <c r="C176" s="17"/>
      <c r="D176" s="17"/>
      <c r="E176" s="17"/>
      <c r="F176" s="17"/>
      <c r="G176" s="17"/>
      <c r="H176" s="17"/>
      <c r="I176" s="17"/>
      <c r="J176" s="17"/>
      <c r="K176" s="17"/>
      <c r="L176" s="17"/>
      <c r="M176" s="17"/>
      <c r="N176" s="17"/>
      <c r="O176" s="17"/>
      <c r="P176" s="17"/>
      <c r="Q176" s="17"/>
      <c r="R176" s="17"/>
      <c r="S176" s="17"/>
      <c r="T176" s="17"/>
      <c r="U176" s="17"/>
      <c r="V176" s="17"/>
      <c r="W176" s="17"/>
      <c r="X176" s="17"/>
      <c r="Y176" s="17"/>
      <c r="Z176" s="17"/>
      <c r="AA176" s="17"/>
      <c r="AB176" s="17"/>
      <c r="AC176" s="17"/>
      <c r="AD176" s="17"/>
      <c r="AE176" s="17"/>
      <c r="AF176" s="17"/>
      <c r="AG176" s="17"/>
      <c r="AH176" s="17"/>
      <c r="AI176" s="17"/>
      <c r="AJ176" s="17"/>
      <c r="AK176" s="17"/>
      <c r="AL176" s="17"/>
      <c r="AM176" s="17"/>
      <c r="AN176" s="17"/>
      <c r="AO176" s="17"/>
      <c r="AP176" s="17"/>
      <c r="AQ176" s="17"/>
    </row>
    <row r="177" spans="2:43" ht="15.95" hidden="1" customHeight="1" x14ac:dyDescent="0.25">
      <c r="B177" s="754"/>
      <c r="C177" s="17"/>
      <c r="D177" s="17"/>
      <c r="E177" s="17"/>
      <c r="F177" s="17"/>
      <c r="G177" s="17"/>
      <c r="H177" s="17"/>
      <c r="I177" s="17"/>
      <c r="J177" s="17"/>
      <c r="K177" s="17"/>
      <c r="L177" s="17"/>
      <c r="M177" s="17"/>
      <c r="N177" s="17"/>
      <c r="O177" s="17"/>
      <c r="P177" s="17"/>
      <c r="Q177" s="17"/>
      <c r="R177" s="17"/>
      <c r="S177" s="17"/>
      <c r="T177" s="17"/>
      <c r="U177" s="17"/>
      <c r="V177" s="17"/>
      <c r="W177" s="17"/>
      <c r="X177" s="17"/>
      <c r="Y177" s="17"/>
      <c r="Z177" s="17"/>
      <c r="AA177" s="17"/>
      <c r="AB177" s="17"/>
      <c r="AC177" s="17"/>
      <c r="AD177" s="17"/>
      <c r="AE177" s="17"/>
      <c r="AF177" s="17"/>
      <c r="AG177" s="17"/>
      <c r="AH177" s="17"/>
      <c r="AI177" s="17"/>
      <c r="AJ177" s="17"/>
      <c r="AK177" s="17"/>
      <c r="AL177" s="17"/>
      <c r="AM177" s="17"/>
      <c r="AN177" s="17"/>
      <c r="AO177" s="17"/>
      <c r="AP177" s="17"/>
      <c r="AQ177" s="17"/>
    </row>
    <row r="178" spans="2:43" ht="15.95" hidden="1" customHeight="1" x14ac:dyDescent="0.25">
      <c r="B178" s="754">
        <v>82</v>
      </c>
      <c r="C178" s="17"/>
      <c r="D178" s="17"/>
      <c r="E178" s="17"/>
      <c r="F178" s="17"/>
      <c r="G178" s="17"/>
      <c r="H178" s="17"/>
      <c r="I178" s="17"/>
      <c r="J178" s="17"/>
      <c r="K178" s="17"/>
      <c r="L178" s="17"/>
      <c r="M178" s="17"/>
      <c r="N178" s="17"/>
      <c r="O178" s="17"/>
      <c r="P178" s="17"/>
      <c r="Q178" s="17"/>
      <c r="R178" s="17"/>
      <c r="S178" s="17"/>
      <c r="T178" s="17"/>
      <c r="U178" s="17"/>
      <c r="V178" s="17"/>
      <c r="W178" s="17"/>
      <c r="X178" s="17"/>
      <c r="Y178" s="17"/>
      <c r="Z178" s="17"/>
      <c r="AA178" s="17"/>
      <c r="AB178" s="17"/>
      <c r="AC178" s="17"/>
      <c r="AD178" s="17"/>
      <c r="AE178" s="17"/>
      <c r="AF178" s="17"/>
      <c r="AG178" s="17"/>
      <c r="AH178" s="17"/>
      <c r="AI178" s="17"/>
      <c r="AJ178" s="17"/>
      <c r="AK178" s="17"/>
      <c r="AL178" s="17"/>
      <c r="AM178" s="17"/>
      <c r="AN178" s="17"/>
      <c r="AO178" s="17"/>
      <c r="AP178" s="17"/>
      <c r="AQ178" s="17"/>
    </row>
    <row r="179" spans="2:43" ht="15.95" hidden="1" customHeight="1" x14ac:dyDescent="0.25">
      <c r="B179" s="754"/>
      <c r="C179" s="17"/>
      <c r="D179" s="17"/>
      <c r="E179" s="17"/>
      <c r="F179" s="17"/>
      <c r="G179" s="17"/>
      <c r="H179" s="17"/>
      <c r="I179" s="17"/>
      <c r="J179" s="17"/>
      <c r="K179" s="17"/>
      <c r="L179" s="17"/>
      <c r="M179" s="17"/>
      <c r="N179" s="17"/>
      <c r="O179" s="17"/>
      <c r="P179" s="17"/>
      <c r="Q179" s="17"/>
      <c r="R179" s="17"/>
      <c r="S179" s="17"/>
      <c r="T179" s="17"/>
      <c r="U179" s="17"/>
      <c r="V179" s="17"/>
      <c r="W179" s="17"/>
      <c r="X179" s="17"/>
      <c r="Y179" s="17"/>
      <c r="Z179" s="17"/>
      <c r="AA179" s="17"/>
      <c r="AB179" s="17"/>
      <c r="AC179" s="17"/>
      <c r="AD179" s="17"/>
      <c r="AE179" s="17"/>
      <c r="AF179" s="17"/>
      <c r="AG179" s="17"/>
      <c r="AH179" s="17"/>
      <c r="AI179" s="17"/>
      <c r="AJ179" s="17"/>
      <c r="AK179" s="17"/>
      <c r="AL179" s="17"/>
      <c r="AM179" s="17"/>
      <c r="AN179" s="17"/>
      <c r="AO179" s="17"/>
      <c r="AP179" s="17"/>
      <c r="AQ179" s="17"/>
    </row>
    <row r="180" spans="2:43" ht="15.95" hidden="1" customHeight="1" x14ac:dyDescent="0.25">
      <c r="B180" s="754">
        <v>83</v>
      </c>
      <c r="C180" s="17"/>
      <c r="D180" s="17"/>
      <c r="E180" s="17"/>
      <c r="F180" s="17"/>
      <c r="G180" s="17"/>
      <c r="H180" s="17"/>
      <c r="I180" s="17"/>
      <c r="J180" s="17"/>
      <c r="K180" s="17"/>
      <c r="L180" s="17"/>
      <c r="M180" s="17"/>
      <c r="N180" s="17"/>
      <c r="O180" s="17"/>
      <c r="P180" s="17"/>
      <c r="Q180" s="17"/>
      <c r="R180" s="17"/>
      <c r="S180" s="17"/>
      <c r="T180" s="17"/>
      <c r="U180" s="17"/>
      <c r="V180" s="17"/>
      <c r="W180" s="17"/>
      <c r="X180" s="17"/>
      <c r="Y180" s="17"/>
      <c r="Z180" s="17"/>
      <c r="AA180" s="17"/>
      <c r="AB180" s="17"/>
      <c r="AC180" s="17"/>
      <c r="AD180" s="17"/>
      <c r="AE180" s="17"/>
      <c r="AF180" s="17"/>
      <c r="AG180" s="17"/>
      <c r="AH180" s="17"/>
      <c r="AI180" s="17"/>
      <c r="AJ180" s="17"/>
      <c r="AK180" s="17"/>
      <c r="AL180" s="17"/>
      <c r="AM180" s="17"/>
      <c r="AN180" s="17"/>
      <c r="AO180" s="17"/>
      <c r="AP180" s="17"/>
      <c r="AQ180" s="17"/>
    </row>
    <row r="181" spans="2:43" ht="15.95" hidden="1" customHeight="1" x14ac:dyDescent="0.25">
      <c r="B181" s="754"/>
      <c r="C181" s="17"/>
      <c r="D181" s="17"/>
      <c r="E181" s="17"/>
      <c r="F181" s="17"/>
      <c r="G181" s="17"/>
      <c r="H181" s="17"/>
      <c r="I181" s="17"/>
      <c r="J181" s="17"/>
      <c r="K181" s="17"/>
      <c r="L181" s="17"/>
      <c r="M181" s="17"/>
      <c r="N181" s="17"/>
      <c r="O181" s="17"/>
      <c r="P181" s="17"/>
      <c r="Q181" s="17"/>
      <c r="R181" s="17"/>
      <c r="S181" s="17"/>
      <c r="T181" s="17"/>
      <c r="U181" s="17"/>
      <c r="V181" s="17"/>
      <c r="W181" s="17"/>
      <c r="X181" s="17"/>
      <c r="Y181" s="17"/>
      <c r="Z181" s="17"/>
      <c r="AA181" s="17"/>
      <c r="AB181" s="17"/>
      <c r="AC181" s="17"/>
      <c r="AD181" s="17"/>
      <c r="AE181" s="17"/>
      <c r="AF181" s="17"/>
      <c r="AG181" s="17"/>
      <c r="AH181" s="17"/>
      <c r="AI181" s="17"/>
      <c r="AJ181" s="17"/>
      <c r="AK181" s="17"/>
      <c r="AL181" s="17"/>
      <c r="AM181" s="17"/>
      <c r="AN181" s="17"/>
      <c r="AO181" s="17"/>
      <c r="AP181" s="17"/>
      <c r="AQ181" s="17"/>
    </row>
    <row r="182" spans="2:43" ht="15.95" hidden="1" customHeight="1" x14ac:dyDescent="0.25">
      <c r="B182" s="754">
        <v>84</v>
      </c>
      <c r="C182" s="17"/>
      <c r="D182" s="17"/>
      <c r="E182" s="17"/>
      <c r="F182" s="17"/>
      <c r="G182" s="17"/>
      <c r="H182" s="17"/>
      <c r="I182" s="17"/>
      <c r="J182" s="17"/>
      <c r="K182" s="17"/>
      <c r="L182" s="17"/>
      <c r="M182" s="17"/>
      <c r="N182" s="17"/>
      <c r="O182" s="17"/>
      <c r="P182" s="17"/>
      <c r="Q182" s="17"/>
      <c r="R182" s="17"/>
      <c r="S182" s="17"/>
      <c r="T182" s="17"/>
      <c r="U182" s="17"/>
      <c r="V182" s="17"/>
      <c r="W182" s="17"/>
      <c r="X182" s="17"/>
      <c r="Y182" s="17"/>
      <c r="Z182" s="17"/>
      <c r="AA182" s="17"/>
      <c r="AB182" s="17"/>
      <c r="AC182" s="17"/>
      <c r="AD182" s="17"/>
      <c r="AE182" s="17"/>
      <c r="AF182" s="17"/>
      <c r="AG182" s="17"/>
      <c r="AH182" s="17"/>
      <c r="AI182" s="17"/>
      <c r="AJ182" s="17"/>
      <c r="AK182" s="17"/>
      <c r="AL182" s="17"/>
      <c r="AM182" s="17"/>
      <c r="AN182" s="17"/>
      <c r="AO182" s="17"/>
      <c r="AP182" s="17"/>
      <c r="AQ182" s="17"/>
    </row>
    <row r="183" spans="2:43" ht="15.95" hidden="1" customHeight="1" x14ac:dyDescent="0.25">
      <c r="B183" s="754"/>
      <c r="C183" s="17"/>
      <c r="D183" s="17"/>
      <c r="E183" s="17"/>
      <c r="F183" s="17"/>
      <c r="G183" s="17"/>
      <c r="H183" s="17"/>
      <c r="I183" s="17"/>
      <c r="J183" s="17"/>
      <c r="K183" s="17"/>
      <c r="L183" s="17"/>
      <c r="M183" s="17"/>
      <c r="N183" s="17"/>
      <c r="O183" s="17"/>
      <c r="P183" s="17"/>
      <c r="Q183" s="17"/>
      <c r="R183" s="17"/>
      <c r="S183" s="17"/>
      <c r="T183" s="17"/>
      <c r="U183" s="17"/>
      <c r="V183" s="17"/>
      <c r="W183" s="17"/>
      <c r="X183" s="17"/>
      <c r="Y183" s="17"/>
      <c r="Z183" s="17"/>
      <c r="AA183" s="17"/>
      <c r="AB183" s="17"/>
      <c r="AC183" s="17"/>
      <c r="AD183" s="17"/>
      <c r="AE183" s="17"/>
      <c r="AF183" s="17"/>
      <c r="AG183" s="17"/>
      <c r="AH183" s="17"/>
      <c r="AI183" s="17"/>
      <c r="AJ183" s="17"/>
      <c r="AK183" s="17"/>
      <c r="AL183" s="17"/>
      <c r="AM183" s="17"/>
      <c r="AN183" s="17"/>
      <c r="AO183" s="17"/>
      <c r="AP183" s="17"/>
      <c r="AQ183" s="17"/>
    </row>
    <row r="184" spans="2:43" ht="15.95" hidden="1" customHeight="1" x14ac:dyDescent="0.25">
      <c r="B184" s="754">
        <v>85</v>
      </c>
      <c r="C184" s="17"/>
      <c r="D184" s="17"/>
      <c r="E184" s="17"/>
      <c r="F184" s="17"/>
      <c r="G184" s="17"/>
      <c r="H184" s="17"/>
      <c r="I184" s="17"/>
      <c r="J184" s="17"/>
      <c r="K184" s="17"/>
      <c r="L184" s="17"/>
      <c r="M184" s="17"/>
      <c r="N184" s="17"/>
      <c r="O184" s="17"/>
      <c r="P184" s="17"/>
      <c r="Q184" s="17"/>
      <c r="R184" s="17"/>
      <c r="S184" s="17"/>
      <c r="T184" s="17"/>
      <c r="U184" s="17"/>
      <c r="V184" s="17"/>
      <c r="W184" s="17"/>
      <c r="X184" s="17"/>
      <c r="Y184" s="17"/>
      <c r="Z184" s="17"/>
      <c r="AA184" s="17"/>
      <c r="AB184" s="17"/>
      <c r="AC184" s="17"/>
      <c r="AD184" s="17"/>
      <c r="AE184" s="17"/>
      <c r="AF184" s="17"/>
      <c r="AG184" s="17"/>
      <c r="AH184" s="17"/>
      <c r="AI184" s="17"/>
      <c r="AJ184" s="17"/>
      <c r="AK184" s="17"/>
      <c r="AL184" s="17"/>
      <c r="AM184" s="17"/>
      <c r="AN184" s="17"/>
      <c r="AO184" s="17"/>
      <c r="AP184" s="17"/>
      <c r="AQ184" s="17"/>
    </row>
    <row r="185" spans="2:43" ht="15.95" hidden="1" customHeight="1" x14ac:dyDescent="0.25">
      <c r="B185" s="754"/>
      <c r="C185" s="17"/>
      <c r="D185" s="17"/>
      <c r="E185" s="17"/>
      <c r="F185" s="17"/>
      <c r="G185" s="17"/>
      <c r="H185" s="17"/>
      <c r="I185" s="17"/>
      <c r="J185" s="17"/>
      <c r="K185" s="17"/>
      <c r="L185" s="17"/>
      <c r="M185" s="17"/>
      <c r="N185" s="17"/>
      <c r="O185" s="17"/>
      <c r="P185" s="17"/>
      <c r="Q185" s="17"/>
      <c r="R185" s="17"/>
      <c r="S185" s="17"/>
      <c r="T185" s="17"/>
      <c r="U185" s="17"/>
      <c r="V185" s="17"/>
      <c r="W185" s="17"/>
      <c r="X185" s="17"/>
      <c r="Y185" s="17"/>
      <c r="Z185" s="17"/>
      <c r="AA185" s="17"/>
      <c r="AB185" s="17"/>
      <c r="AC185" s="17"/>
      <c r="AD185" s="17"/>
      <c r="AE185" s="17"/>
      <c r="AF185" s="17"/>
      <c r="AG185" s="17"/>
      <c r="AH185" s="17"/>
      <c r="AI185" s="17"/>
      <c r="AJ185" s="17"/>
      <c r="AK185" s="17"/>
      <c r="AL185" s="17"/>
      <c r="AM185" s="17"/>
      <c r="AN185" s="17"/>
      <c r="AO185" s="17"/>
      <c r="AP185" s="17"/>
      <c r="AQ185" s="17"/>
    </row>
    <row r="186" spans="2:43" ht="15.95" hidden="1" customHeight="1" x14ac:dyDescent="0.25">
      <c r="B186" s="754">
        <v>86</v>
      </c>
      <c r="C186" s="17"/>
      <c r="D186" s="17"/>
      <c r="E186" s="17"/>
      <c r="F186" s="17"/>
      <c r="G186" s="17"/>
      <c r="H186" s="17"/>
      <c r="I186" s="17"/>
      <c r="J186" s="17"/>
      <c r="K186" s="17"/>
      <c r="L186" s="17"/>
      <c r="M186" s="17"/>
      <c r="N186" s="17"/>
      <c r="O186" s="17"/>
      <c r="P186" s="17"/>
      <c r="Q186" s="17"/>
      <c r="R186" s="17"/>
      <c r="S186" s="17"/>
      <c r="T186" s="17"/>
      <c r="U186" s="17"/>
      <c r="V186" s="17"/>
      <c r="W186" s="17"/>
      <c r="X186" s="17"/>
      <c r="Y186" s="17"/>
      <c r="Z186" s="17"/>
      <c r="AA186" s="17"/>
      <c r="AB186" s="17"/>
      <c r="AC186" s="17"/>
      <c r="AD186" s="17"/>
      <c r="AE186" s="17"/>
      <c r="AF186" s="17"/>
      <c r="AG186" s="17"/>
      <c r="AH186" s="17"/>
      <c r="AI186" s="17"/>
      <c r="AJ186" s="17"/>
      <c r="AK186" s="17"/>
      <c r="AL186" s="17"/>
      <c r="AM186" s="17"/>
      <c r="AN186" s="17"/>
      <c r="AO186" s="17"/>
      <c r="AP186" s="17"/>
      <c r="AQ186" s="17"/>
    </row>
    <row r="187" spans="2:43" ht="15.95" hidden="1" customHeight="1" x14ac:dyDescent="0.25">
      <c r="B187" s="754"/>
      <c r="C187" s="17"/>
      <c r="D187" s="17"/>
      <c r="E187" s="17"/>
      <c r="F187" s="17"/>
      <c r="G187" s="17"/>
      <c r="H187" s="17"/>
      <c r="I187" s="17"/>
      <c r="J187" s="17"/>
      <c r="K187" s="17"/>
      <c r="L187" s="17"/>
      <c r="M187" s="17"/>
      <c r="N187" s="17"/>
      <c r="O187" s="17"/>
      <c r="P187" s="17"/>
      <c r="Q187" s="17"/>
      <c r="R187" s="17"/>
      <c r="S187" s="17"/>
      <c r="T187" s="17"/>
      <c r="U187" s="17"/>
      <c r="V187" s="17"/>
      <c r="W187" s="17"/>
      <c r="X187" s="17"/>
      <c r="Y187" s="17"/>
      <c r="Z187" s="17"/>
      <c r="AA187" s="17"/>
      <c r="AB187" s="17"/>
      <c r="AC187" s="17"/>
      <c r="AD187" s="17"/>
      <c r="AE187" s="17"/>
      <c r="AF187" s="17"/>
      <c r="AG187" s="17"/>
      <c r="AH187" s="17"/>
      <c r="AI187" s="17"/>
      <c r="AJ187" s="17"/>
      <c r="AK187" s="17"/>
      <c r="AL187" s="17"/>
      <c r="AM187" s="17"/>
      <c r="AN187" s="17"/>
      <c r="AO187" s="17"/>
      <c r="AP187" s="17"/>
      <c r="AQ187" s="17"/>
    </row>
    <row r="188" spans="2:43" ht="15.95" hidden="1" customHeight="1" x14ac:dyDescent="0.25">
      <c r="B188" s="754">
        <v>87</v>
      </c>
      <c r="C188" s="17"/>
      <c r="D188" s="17"/>
      <c r="E188" s="17"/>
      <c r="F188" s="17"/>
      <c r="G188" s="17"/>
      <c r="H188" s="17"/>
      <c r="I188" s="17"/>
      <c r="J188" s="17"/>
      <c r="K188" s="17"/>
      <c r="L188" s="17"/>
      <c r="M188" s="17"/>
      <c r="N188" s="17"/>
      <c r="O188" s="17"/>
      <c r="P188" s="17"/>
      <c r="Q188" s="17"/>
      <c r="R188" s="17"/>
      <c r="S188" s="17"/>
      <c r="T188" s="17"/>
      <c r="U188" s="17"/>
      <c r="V188" s="17"/>
      <c r="W188" s="17"/>
      <c r="X188" s="17"/>
      <c r="Y188" s="17"/>
      <c r="Z188" s="17"/>
      <c r="AA188" s="17"/>
      <c r="AB188" s="17"/>
      <c r="AC188" s="17"/>
      <c r="AD188" s="17"/>
      <c r="AE188" s="17"/>
      <c r="AF188" s="17"/>
      <c r="AG188" s="17"/>
      <c r="AH188" s="17"/>
      <c r="AI188" s="17"/>
      <c r="AJ188" s="17"/>
      <c r="AK188" s="17"/>
      <c r="AL188" s="17"/>
      <c r="AM188" s="17"/>
      <c r="AN188" s="17"/>
      <c r="AO188" s="17"/>
      <c r="AP188" s="17"/>
      <c r="AQ188" s="17"/>
    </row>
    <row r="189" spans="2:43" ht="15.95" hidden="1" customHeight="1" x14ac:dyDescent="0.25">
      <c r="B189" s="754"/>
      <c r="C189" s="17"/>
      <c r="D189" s="17"/>
      <c r="E189" s="17"/>
      <c r="F189" s="17"/>
      <c r="G189" s="17"/>
      <c r="H189" s="17"/>
      <c r="I189" s="17"/>
      <c r="J189" s="17"/>
      <c r="K189" s="17"/>
      <c r="L189" s="17"/>
      <c r="M189" s="17"/>
      <c r="N189" s="17"/>
      <c r="O189" s="17"/>
      <c r="P189" s="17"/>
      <c r="Q189" s="17"/>
      <c r="R189" s="17"/>
      <c r="S189" s="17"/>
      <c r="T189" s="17"/>
      <c r="U189" s="17"/>
      <c r="V189" s="17"/>
      <c r="W189" s="17"/>
      <c r="X189" s="17"/>
      <c r="Y189" s="17"/>
      <c r="Z189" s="17"/>
      <c r="AA189" s="17"/>
      <c r="AB189" s="17"/>
      <c r="AC189" s="17"/>
      <c r="AD189" s="17"/>
      <c r="AE189" s="17"/>
      <c r="AF189" s="17"/>
      <c r="AG189" s="17"/>
      <c r="AH189" s="17"/>
      <c r="AI189" s="17"/>
      <c r="AJ189" s="17"/>
      <c r="AK189" s="17"/>
      <c r="AL189" s="17"/>
      <c r="AM189" s="17"/>
      <c r="AN189" s="17"/>
      <c r="AO189" s="17"/>
      <c r="AP189" s="17"/>
      <c r="AQ189" s="17"/>
    </row>
    <row r="190" spans="2:43" ht="15.95" hidden="1" customHeight="1" x14ac:dyDescent="0.25">
      <c r="B190" s="754">
        <v>88</v>
      </c>
      <c r="C190" s="17"/>
      <c r="D190" s="17"/>
      <c r="E190" s="17"/>
      <c r="F190" s="17"/>
      <c r="G190" s="17"/>
      <c r="H190" s="17"/>
      <c r="I190" s="17"/>
      <c r="J190" s="17"/>
      <c r="K190" s="17"/>
      <c r="L190" s="17"/>
      <c r="M190" s="17"/>
      <c r="N190" s="17"/>
      <c r="O190" s="17"/>
      <c r="P190" s="17"/>
      <c r="Q190" s="17"/>
      <c r="R190" s="17"/>
      <c r="S190" s="17"/>
      <c r="T190" s="17"/>
      <c r="U190" s="17"/>
      <c r="V190" s="17"/>
      <c r="W190" s="17"/>
      <c r="X190" s="17"/>
      <c r="Y190" s="17"/>
      <c r="Z190" s="17"/>
      <c r="AA190" s="17"/>
      <c r="AB190" s="17"/>
      <c r="AC190" s="17"/>
      <c r="AD190" s="17"/>
      <c r="AE190" s="17"/>
      <c r="AF190" s="17"/>
      <c r="AG190" s="17"/>
      <c r="AH190" s="17"/>
      <c r="AI190" s="17"/>
      <c r="AJ190" s="17"/>
      <c r="AK190" s="17"/>
      <c r="AL190" s="17"/>
      <c r="AM190" s="17"/>
      <c r="AN190" s="17"/>
      <c r="AO190" s="17"/>
      <c r="AP190" s="17"/>
      <c r="AQ190" s="17"/>
    </row>
    <row r="191" spans="2:43" ht="15.95" hidden="1" customHeight="1" x14ac:dyDescent="0.25">
      <c r="B191" s="754"/>
      <c r="C191" s="17"/>
      <c r="D191" s="17"/>
      <c r="E191" s="17"/>
      <c r="F191" s="17"/>
      <c r="G191" s="17"/>
      <c r="H191" s="17"/>
      <c r="I191" s="17"/>
      <c r="J191" s="17"/>
      <c r="K191" s="17"/>
      <c r="L191" s="17"/>
      <c r="M191" s="17"/>
      <c r="N191" s="17"/>
      <c r="O191" s="17"/>
      <c r="P191" s="17"/>
      <c r="Q191" s="17"/>
      <c r="R191" s="17"/>
      <c r="S191" s="17"/>
      <c r="T191" s="17"/>
      <c r="U191" s="17"/>
      <c r="V191" s="17"/>
      <c r="W191" s="17"/>
      <c r="X191" s="17"/>
      <c r="Y191" s="17"/>
      <c r="Z191" s="17"/>
      <c r="AA191" s="17"/>
      <c r="AB191" s="17"/>
      <c r="AC191" s="17"/>
      <c r="AD191" s="17"/>
      <c r="AE191" s="17"/>
      <c r="AF191" s="17"/>
      <c r="AG191" s="17"/>
      <c r="AH191" s="17"/>
      <c r="AI191" s="17"/>
      <c r="AJ191" s="17"/>
      <c r="AK191" s="17"/>
      <c r="AL191" s="17"/>
      <c r="AM191" s="17"/>
      <c r="AN191" s="17"/>
      <c r="AO191" s="17"/>
      <c r="AP191" s="17"/>
      <c r="AQ191" s="17"/>
    </row>
    <row r="192" spans="2:43" ht="15.95" hidden="1" customHeight="1" x14ac:dyDescent="0.25">
      <c r="B192" s="754">
        <v>89</v>
      </c>
      <c r="C192" s="17"/>
      <c r="D192" s="17"/>
      <c r="E192" s="17"/>
      <c r="F192" s="17"/>
      <c r="G192" s="17"/>
      <c r="H192" s="17"/>
      <c r="I192" s="17"/>
      <c r="J192" s="17"/>
      <c r="K192" s="17"/>
      <c r="L192" s="17"/>
      <c r="M192" s="17"/>
      <c r="N192" s="17"/>
      <c r="O192" s="17"/>
      <c r="P192" s="17"/>
      <c r="Q192" s="17"/>
      <c r="R192" s="17"/>
      <c r="S192" s="17"/>
      <c r="T192" s="17"/>
      <c r="U192" s="17"/>
      <c r="V192" s="17"/>
      <c r="W192" s="17"/>
      <c r="X192" s="17"/>
      <c r="Y192" s="17"/>
      <c r="Z192" s="17"/>
      <c r="AA192" s="17"/>
      <c r="AB192" s="17"/>
      <c r="AC192" s="17"/>
      <c r="AD192" s="17"/>
      <c r="AE192" s="17"/>
      <c r="AF192" s="17"/>
      <c r="AG192" s="17"/>
      <c r="AH192" s="17"/>
      <c r="AI192" s="17"/>
      <c r="AJ192" s="17"/>
      <c r="AK192" s="17"/>
      <c r="AL192" s="17"/>
      <c r="AM192" s="17"/>
      <c r="AN192" s="17"/>
      <c r="AO192" s="17"/>
      <c r="AP192" s="17"/>
      <c r="AQ192" s="17"/>
    </row>
    <row r="193" spans="2:44" ht="15.95" hidden="1" customHeight="1" x14ac:dyDescent="0.25">
      <c r="B193" s="754"/>
      <c r="C193" s="17"/>
      <c r="D193" s="17"/>
      <c r="E193" s="17"/>
      <c r="F193" s="17"/>
      <c r="G193" s="17"/>
      <c r="H193" s="17"/>
      <c r="I193" s="17"/>
      <c r="J193" s="17"/>
      <c r="K193" s="17"/>
      <c r="L193" s="17"/>
      <c r="M193" s="17"/>
      <c r="N193" s="17"/>
      <c r="O193" s="17"/>
      <c r="P193" s="17"/>
      <c r="Q193" s="17"/>
      <c r="R193" s="17"/>
      <c r="S193" s="17"/>
      <c r="T193" s="17"/>
      <c r="U193" s="17"/>
      <c r="V193" s="17"/>
      <c r="W193" s="17"/>
      <c r="X193" s="17"/>
      <c r="Y193" s="17"/>
      <c r="Z193" s="17"/>
      <c r="AA193" s="17"/>
      <c r="AB193" s="17"/>
      <c r="AC193" s="17"/>
      <c r="AD193" s="17"/>
      <c r="AE193" s="17"/>
      <c r="AF193" s="17"/>
      <c r="AG193" s="17"/>
      <c r="AH193" s="17"/>
      <c r="AI193" s="17"/>
      <c r="AJ193" s="17"/>
      <c r="AK193" s="17"/>
      <c r="AL193" s="17"/>
      <c r="AM193" s="17"/>
      <c r="AN193" s="17"/>
      <c r="AO193" s="17"/>
      <c r="AP193" s="17"/>
      <c r="AQ193" s="17"/>
    </row>
    <row r="194" spans="2:44" ht="15.95" hidden="1" customHeight="1" x14ac:dyDescent="0.25">
      <c r="B194" s="754">
        <v>90</v>
      </c>
      <c r="C194" s="17"/>
      <c r="D194" s="17"/>
      <c r="E194" s="17"/>
      <c r="F194" s="17"/>
      <c r="G194" s="17"/>
      <c r="H194" s="17"/>
      <c r="I194" s="17"/>
      <c r="J194" s="17"/>
      <c r="K194" s="17"/>
      <c r="L194" s="17"/>
      <c r="M194" s="17"/>
      <c r="N194" s="17"/>
      <c r="O194" s="17"/>
      <c r="P194" s="17"/>
      <c r="Q194" s="17"/>
      <c r="R194" s="17"/>
      <c r="S194" s="17"/>
      <c r="T194" s="17"/>
      <c r="U194" s="17"/>
      <c r="V194" s="17"/>
      <c r="W194" s="17"/>
      <c r="X194" s="17"/>
      <c r="Y194" s="17"/>
      <c r="Z194" s="17"/>
      <c r="AA194" s="17"/>
      <c r="AB194" s="17"/>
      <c r="AC194" s="17"/>
      <c r="AD194" s="17"/>
      <c r="AE194" s="17"/>
      <c r="AF194" s="17"/>
      <c r="AG194" s="17"/>
      <c r="AH194" s="17"/>
      <c r="AI194" s="17"/>
      <c r="AJ194" s="17"/>
      <c r="AK194" s="17"/>
      <c r="AL194" s="17"/>
      <c r="AM194" s="17"/>
      <c r="AN194" s="17"/>
      <c r="AO194" s="17"/>
      <c r="AP194" s="17"/>
      <c r="AQ194" s="17"/>
    </row>
    <row r="195" spans="2:44" ht="15.95" hidden="1" customHeight="1" x14ac:dyDescent="0.25">
      <c r="B195" s="754"/>
      <c r="C195" s="17"/>
      <c r="D195" s="17"/>
      <c r="E195" s="17"/>
      <c r="F195" s="17"/>
      <c r="G195" s="17"/>
      <c r="H195" s="17"/>
      <c r="I195" s="17"/>
      <c r="J195" s="17"/>
      <c r="K195" s="17"/>
      <c r="L195" s="17"/>
      <c r="M195" s="17"/>
      <c r="N195" s="17"/>
      <c r="O195" s="17"/>
      <c r="P195" s="17"/>
      <c r="Q195" s="17"/>
      <c r="R195" s="17"/>
      <c r="S195" s="17"/>
      <c r="T195" s="17"/>
      <c r="U195" s="17"/>
      <c r="V195" s="17"/>
      <c r="W195" s="17"/>
      <c r="X195" s="17"/>
      <c r="Y195" s="17"/>
      <c r="Z195" s="17"/>
      <c r="AA195" s="17"/>
      <c r="AB195" s="17"/>
      <c r="AC195" s="17"/>
      <c r="AD195" s="17"/>
      <c r="AE195" s="17"/>
      <c r="AF195" s="17"/>
      <c r="AG195" s="17"/>
      <c r="AH195" s="17"/>
      <c r="AI195" s="17"/>
      <c r="AJ195" s="17"/>
      <c r="AK195" s="17"/>
      <c r="AL195" s="17"/>
      <c r="AM195" s="17"/>
      <c r="AN195" s="17"/>
      <c r="AO195" s="17"/>
      <c r="AP195" s="17"/>
      <c r="AQ195" s="17"/>
    </row>
    <row r="196" spans="2:44" ht="15.95" hidden="1" customHeight="1" x14ac:dyDescent="0.25">
      <c r="B196" s="754">
        <v>91</v>
      </c>
      <c r="C196" s="17"/>
      <c r="D196" s="17"/>
      <c r="E196" s="17"/>
      <c r="F196" s="17"/>
      <c r="G196" s="17"/>
      <c r="H196" s="17"/>
      <c r="I196" s="17"/>
      <c r="J196" s="17"/>
      <c r="K196" s="17"/>
      <c r="L196" s="17"/>
      <c r="M196" s="17"/>
      <c r="N196" s="17"/>
      <c r="O196" s="17"/>
      <c r="P196" s="17"/>
      <c r="Q196" s="17"/>
      <c r="R196" s="17"/>
      <c r="S196" s="17"/>
      <c r="T196" s="17"/>
      <c r="U196" s="17"/>
      <c r="V196" s="17"/>
      <c r="W196" s="17"/>
      <c r="X196" s="17"/>
      <c r="Y196" s="17"/>
      <c r="Z196" s="17"/>
      <c r="AA196" s="17"/>
      <c r="AB196" s="17"/>
      <c r="AC196" s="17"/>
      <c r="AD196" s="17"/>
      <c r="AE196" s="17"/>
      <c r="AF196" s="17"/>
      <c r="AG196" s="17"/>
      <c r="AH196" s="17"/>
      <c r="AI196" s="17"/>
      <c r="AJ196" s="17"/>
      <c r="AK196" s="17"/>
      <c r="AL196" s="17"/>
      <c r="AM196" s="17"/>
      <c r="AN196" s="17"/>
      <c r="AO196" s="17"/>
      <c r="AP196" s="17"/>
      <c r="AQ196" s="17"/>
    </row>
    <row r="197" spans="2:44" ht="15.95" hidden="1" customHeight="1" x14ac:dyDescent="0.25">
      <c r="B197" s="754"/>
      <c r="C197" s="17"/>
      <c r="D197" s="17"/>
      <c r="E197" s="17"/>
      <c r="F197" s="17"/>
      <c r="G197" s="17"/>
      <c r="H197" s="17"/>
      <c r="I197" s="17"/>
      <c r="J197" s="17"/>
      <c r="K197" s="17"/>
      <c r="L197" s="17"/>
      <c r="M197" s="17"/>
      <c r="N197" s="17"/>
      <c r="O197" s="17"/>
      <c r="P197" s="17"/>
      <c r="Q197" s="17"/>
      <c r="R197" s="17"/>
      <c r="S197" s="17"/>
      <c r="T197" s="17"/>
      <c r="U197" s="17"/>
      <c r="V197" s="17"/>
      <c r="W197" s="17"/>
      <c r="X197" s="17"/>
      <c r="Y197" s="17"/>
      <c r="Z197" s="17"/>
      <c r="AA197" s="17"/>
      <c r="AB197" s="17"/>
      <c r="AC197" s="17"/>
      <c r="AD197" s="17"/>
      <c r="AE197" s="17"/>
      <c r="AF197" s="17"/>
      <c r="AG197" s="17"/>
      <c r="AH197" s="17"/>
      <c r="AI197" s="17"/>
      <c r="AJ197" s="17"/>
      <c r="AK197" s="17"/>
      <c r="AL197" s="17"/>
      <c r="AM197" s="17"/>
      <c r="AN197" s="17"/>
      <c r="AO197" s="17"/>
      <c r="AP197" s="17"/>
      <c r="AQ197" s="17"/>
    </row>
    <row r="198" spans="2:44" ht="15.95" hidden="1" customHeight="1" x14ac:dyDescent="0.25">
      <c r="B198" s="754">
        <v>92</v>
      </c>
      <c r="C198" s="17"/>
      <c r="D198" s="17"/>
      <c r="E198" s="17"/>
      <c r="F198" s="17"/>
      <c r="G198" s="17"/>
      <c r="H198" s="17"/>
      <c r="I198" s="17"/>
      <c r="J198" s="17"/>
      <c r="K198" s="17"/>
      <c r="L198" s="17"/>
      <c r="M198" s="17"/>
      <c r="N198" s="17"/>
      <c r="O198" s="17"/>
      <c r="P198" s="17"/>
      <c r="Q198" s="17"/>
      <c r="R198" s="17"/>
      <c r="S198" s="17"/>
      <c r="T198" s="17"/>
      <c r="U198" s="17"/>
      <c r="V198" s="17"/>
      <c r="W198" s="17"/>
      <c r="X198" s="17"/>
      <c r="Y198" s="17"/>
      <c r="Z198" s="17"/>
      <c r="AA198" s="17"/>
      <c r="AB198" s="17"/>
      <c r="AC198" s="17"/>
      <c r="AD198" s="17"/>
      <c r="AE198" s="17"/>
      <c r="AF198" s="17"/>
      <c r="AG198" s="17"/>
      <c r="AH198" s="17"/>
      <c r="AI198" s="17"/>
      <c r="AJ198" s="17"/>
      <c r="AK198" s="17"/>
      <c r="AL198" s="17"/>
      <c r="AM198" s="17"/>
      <c r="AN198" s="17"/>
      <c r="AO198" s="17"/>
      <c r="AP198" s="17"/>
      <c r="AQ198" s="17"/>
    </row>
    <row r="199" spans="2:44" ht="15.95" hidden="1" customHeight="1" x14ac:dyDescent="0.25">
      <c r="B199" s="754"/>
      <c r="C199" s="17"/>
      <c r="D199" s="17"/>
      <c r="E199" s="17"/>
      <c r="F199" s="17"/>
      <c r="G199" s="17"/>
      <c r="H199" s="17"/>
      <c r="I199" s="17"/>
      <c r="J199" s="17"/>
      <c r="K199" s="17"/>
      <c r="L199" s="17"/>
      <c r="M199" s="17"/>
      <c r="N199" s="17"/>
      <c r="O199" s="17"/>
      <c r="P199" s="17"/>
      <c r="Q199" s="17"/>
      <c r="R199" s="17"/>
      <c r="S199" s="17"/>
      <c r="T199" s="17"/>
      <c r="U199" s="17"/>
      <c r="V199" s="17"/>
      <c r="W199" s="17"/>
      <c r="X199" s="17"/>
      <c r="Y199" s="17"/>
      <c r="Z199" s="17"/>
      <c r="AA199" s="17"/>
      <c r="AB199" s="17"/>
      <c r="AC199" s="17"/>
      <c r="AD199" s="17"/>
      <c r="AE199" s="17"/>
      <c r="AF199" s="17"/>
      <c r="AG199" s="17"/>
      <c r="AH199" s="17"/>
      <c r="AI199" s="17"/>
      <c r="AJ199" s="17"/>
      <c r="AK199" s="17"/>
      <c r="AL199" s="17"/>
      <c r="AM199" s="17"/>
      <c r="AN199" s="17"/>
      <c r="AO199" s="17"/>
      <c r="AP199" s="17"/>
      <c r="AQ199" s="17"/>
    </row>
    <row r="200" spans="2:44" ht="15.95" customHeight="1" x14ac:dyDescent="0.25">
      <c r="B200" s="464" t="str">
        <f>FOOT1</f>
        <v>Ameren Missouri BizSavers program</v>
      </c>
      <c r="C200" s="464"/>
      <c r="D200" s="464"/>
      <c r="E200" s="464"/>
      <c r="F200" s="464"/>
      <c r="G200" s="464"/>
      <c r="H200" s="464"/>
      <c r="I200" s="464"/>
      <c r="J200" s="464"/>
      <c r="K200" s="464"/>
      <c r="L200" s="464"/>
      <c r="M200" s="537" t="str">
        <f>FOOTDISCLAIM</f>
        <v/>
      </c>
      <c r="N200" s="537"/>
      <c r="O200" s="537"/>
      <c r="P200" s="537"/>
      <c r="Q200" s="537"/>
      <c r="R200" s="537"/>
      <c r="S200" s="537"/>
      <c r="T200" s="537"/>
      <c r="U200" s="537"/>
      <c r="V200" s="537"/>
      <c r="W200" s="537"/>
      <c r="X200" s="537"/>
      <c r="Y200" s="537"/>
      <c r="Z200" s="537"/>
      <c r="AA200" s="537"/>
      <c r="AB200" s="537"/>
      <c r="AC200" s="537"/>
      <c r="AD200" s="537"/>
      <c r="AE200" s="537"/>
      <c r="AF200" s="537"/>
      <c r="AG200" s="537"/>
      <c r="AH200" s="464"/>
      <c r="AI200" s="464"/>
      <c r="AJ200" s="464"/>
      <c r="AK200" s="464"/>
      <c r="AL200" s="464"/>
      <c r="AM200" s="464"/>
      <c r="AN200" s="464"/>
      <c r="AO200" s="464"/>
      <c r="AP200" s="464"/>
      <c r="AQ200" s="464"/>
      <c r="AR200" s="465" t="str">
        <f>FOOT4</f>
        <v/>
      </c>
    </row>
    <row r="201" spans="2:44" ht="15.95" customHeight="1" x14ac:dyDescent="0.25">
      <c r="B201" s="464" t="str">
        <f>FOOT2</f>
        <v>Toll-Free 866-941-7299</v>
      </c>
      <c r="C201" s="464"/>
      <c r="D201" s="464"/>
      <c r="E201" s="464"/>
      <c r="F201" s="464"/>
      <c r="G201" s="464"/>
      <c r="H201" s="464"/>
      <c r="I201" s="464"/>
      <c r="J201" s="464"/>
      <c r="K201" s="464"/>
      <c r="L201" s="464"/>
      <c r="M201" s="537"/>
      <c r="N201" s="537"/>
      <c r="O201" s="537"/>
      <c r="P201" s="537"/>
      <c r="Q201" s="537"/>
      <c r="R201" s="537"/>
      <c r="S201" s="537"/>
      <c r="T201" s="537"/>
      <c r="U201" s="537"/>
      <c r="V201" s="537"/>
      <c r="W201" s="537"/>
      <c r="X201" s="537"/>
      <c r="Y201" s="537"/>
      <c r="Z201" s="537"/>
      <c r="AA201" s="537"/>
      <c r="AB201" s="537"/>
      <c r="AC201" s="537"/>
      <c r="AD201" s="537"/>
      <c r="AE201" s="537"/>
      <c r="AF201" s="537"/>
      <c r="AG201" s="537"/>
      <c r="AH201" s="464"/>
      <c r="AI201" s="464"/>
      <c r="AJ201" s="464"/>
      <c r="AK201" s="464"/>
      <c r="AL201" s="464"/>
      <c r="AM201" s="464"/>
      <c r="AN201" s="464"/>
      <c r="AO201" s="464"/>
      <c r="AP201" s="464"/>
      <c r="AQ201" s="464"/>
      <c r="AR201" s="465" t="str">
        <f>FOOT5</f>
        <v/>
      </c>
    </row>
    <row r="202" spans="2:44" ht="15.95" customHeight="1" x14ac:dyDescent="0.25">
      <c r="B202" s="466" t="str">
        <f>FOOT3</f>
        <v>BizSavers@ameren.com</v>
      </c>
      <c r="C202" s="464"/>
      <c r="D202" s="464"/>
      <c r="E202" s="464"/>
      <c r="F202" s="464"/>
      <c r="G202" s="464"/>
      <c r="H202" s="464"/>
      <c r="I202" s="464"/>
      <c r="J202" s="464"/>
      <c r="K202" s="464"/>
      <c r="L202" s="464"/>
      <c r="M202" s="467"/>
      <c r="N202" s="464"/>
      <c r="O202" s="464"/>
      <c r="P202" s="467"/>
      <c r="Q202" s="467"/>
      <c r="R202" s="467"/>
      <c r="S202" s="467"/>
      <c r="T202" s="467"/>
      <c r="U202" s="467"/>
      <c r="V202" s="467"/>
      <c r="W202" s="468" t="str">
        <f>VERSION</f>
        <v>EMS v2.0.0</v>
      </c>
      <c r="X202" s="467"/>
      <c r="Y202" s="467"/>
      <c r="Z202" s="467"/>
      <c r="AA202" s="467"/>
      <c r="AB202" s="467"/>
      <c r="AC202" s="467"/>
      <c r="AD202" s="467"/>
      <c r="AE202" s="464"/>
      <c r="AF202" s="464"/>
      <c r="AG202" s="464"/>
      <c r="AH202" s="464"/>
      <c r="AI202" s="464"/>
      <c r="AJ202" s="464"/>
      <c r="AK202" s="464"/>
      <c r="AL202" s="464"/>
      <c r="AM202" s="464"/>
      <c r="AN202" s="464"/>
      <c r="AO202" s="464"/>
      <c r="AP202" s="464"/>
      <c r="AQ202" s="464"/>
      <c r="AR202" s="465" t="str">
        <f>FOOT6</f>
        <v>Product of Lockheed Martin Energy</v>
      </c>
    </row>
  </sheetData>
  <sheetProtection algorithmName="SHA-512" hashValue="PGu4vK3hZOwfiw6TN2fiaw/gfYCnYFFePSnaMJUhNfOfEROCDJkJ/ll33onYPD86hCdIMHKiLUEvb7JyYByb6Q==" saltValue="uA+pdUz93H4nQVLdfJG4Ng==" spinCount="100000" sheet="1" objects="1" scenarios="1" selectLockedCells="1"/>
  <mergeCells count="350">
    <mergeCell ref="BB34:BB35"/>
    <mergeCell ref="BC34:BC35"/>
    <mergeCell ref="BB24:BB25"/>
    <mergeCell ref="BC24:BC25"/>
    <mergeCell ref="BB26:BB27"/>
    <mergeCell ref="BC26:BC27"/>
    <mergeCell ref="BB28:BB29"/>
    <mergeCell ref="BC28:BC29"/>
    <mergeCell ref="BB30:BB31"/>
    <mergeCell ref="BC30:BC31"/>
    <mergeCell ref="BB32:BB33"/>
    <mergeCell ref="BC32:BC33"/>
    <mergeCell ref="BB14:BB15"/>
    <mergeCell ref="BC14:BC15"/>
    <mergeCell ref="BB16:BB17"/>
    <mergeCell ref="BC16:BC17"/>
    <mergeCell ref="BB18:BB19"/>
    <mergeCell ref="BC18:BC19"/>
    <mergeCell ref="BB20:BB21"/>
    <mergeCell ref="BC20:BC21"/>
    <mergeCell ref="BB22:BB23"/>
    <mergeCell ref="BC22:BC23"/>
    <mergeCell ref="B16:B17"/>
    <mergeCell ref="R11:U11"/>
    <mergeCell ref="V11:Y11"/>
    <mergeCell ref="Z11:AC11"/>
    <mergeCell ref="AD12:AG12"/>
    <mergeCell ref="B40:B41"/>
    <mergeCell ref="B18:B19"/>
    <mergeCell ref="B20:B21"/>
    <mergeCell ref="B22:B23"/>
    <mergeCell ref="B24:B25"/>
    <mergeCell ref="B26:B27"/>
    <mergeCell ref="B28:B29"/>
    <mergeCell ref="B30:B31"/>
    <mergeCell ref="B32:B33"/>
    <mergeCell ref="B34:B35"/>
    <mergeCell ref="B36:B37"/>
    <mergeCell ref="B38:B39"/>
    <mergeCell ref="C14:E15"/>
    <mergeCell ref="F14:K15"/>
    <mergeCell ref="L14:P15"/>
    <mergeCell ref="Q14:R15"/>
    <mergeCell ref="S14:T15"/>
    <mergeCell ref="U14:Y15"/>
    <mergeCell ref="Z14:AA15"/>
    <mergeCell ref="B64:B65"/>
    <mergeCell ref="B42:B43"/>
    <mergeCell ref="B44:B45"/>
    <mergeCell ref="B46:B47"/>
    <mergeCell ref="B48:B49"/>
    <mergeCell ref="B50:B51"/>
    <mergeCell ref="B52:B53"/>
    <mergeCell ref="B54:B55"/>
    <mergeCell ref="B56:B57"/>
    <mergeCell ref="B58:B59"/>
    <mergeCell ref="B60:B61"/>
    <mergeCell ref="B62:B63"/>
    <mergeCell ref="B108:B109"/>
    <mergeCell ref="B110:B111"/>
    <mergeCell ref="B88:B89"/>
    <mergeCell ref="B66:B67"/>
    <mergeCell ref="B68:B69"/>
    <mergeCell ref="B70:B71"/>
    <mergeCell ref="B72:B73"/>
    <mergeCell ref="B74:B75"/>
    <mergeCell ref="B76:B77"/>
    <mergeCell ref="B78:B79"/>
    <mergeCell ref="B80:B81"/>
    <mergeCell ref="B82:B83"/>
    <mergeCell ref="B84:B85"/>
    <mergeCell ref="B86:B87"/>
    <mergeCell ref="B90:B91"/>
    <mergeCell ref="B92:B93"/>
    <mergeCell ref="B94:B95"/>
    <mergeCell ref="B96:B97"/>
    <mergeCell ref="B98:B99"/>
    <mergeCell ref="B100:B101"/>
    <mergeCell ref="B102:B103"/>
    <mergeCell ref="B104:B105"/>
    <mergeCell ref="B106:B107"/>
    <mergeCell ref="AQ1:AR1"/>
    <mergeCell ref="AQ2:AR3"/>
    <mergeCell ref="R9:AC10"/>
    <mergeCell ref="B168:B169"/>
    <mergeCell ref="B170:B171"/>
    <mergeCell ref="B136:B137"/>
    <mergeCell ref="B114:B115"/>
    <mergeCell ref="B116:B117"/>
    <mergeCell ref="B118:B119"/>
    <mergeCell ref="B120:B121"/>
    <mergeCell ref="B122:B123"/>
    <mergeCell ref="B124:B125"/>
    <mergeCell ref="B126:B127"/>
    <mergeCell ref="B128:B129"/>
    <mergeCell ref="B130:B131"/>
    <mergeCell ref="B132:B133"/>
    <mergeCell ref="B134:B135"/>
    <mergeCell ref="B148:B149"/>
    <mergeCell ref="B150:B151"/>
    <mergeCell ref="B152:B153"/>
    <mergeCell ref="B154:B155"/>
    <mergeCell ref="B156:B157"/>
    <mergeCell ref="B158:B159"/>
    <mergeCell ref="B112:B113"/>
    <mergeCell ref="B180:B181"/>
    <mergeCell ref="B182:B183"/>
    <mergeCell ref="B160:B161"/>
    <mergeCell ref="B138:B139"/>
    <mergeCell ref="B140:B141"/>
    <mergeCell ref="B142:B143"/>
    <mergeCell ref="B144:B145"/>
    <mergeCell ref="B146:B147"/>
    <mergeCell ref="M200:AG201"/>
    <mergeCell ref="B198:B199"/>
    <mergeCell ref="B186:B187"/>
    <mergeCell ref="B188:B189"/>
    <mergeCell ref="B190:B191"/>
    <mergeCell ref="B192:B193"/>
    <mergeCell ref="B194:B195"/>
    <mergeCell ref="B196:B197"/>
    <mergeCell ref="B184:B185"/>
    <mergeCell ref="B162:B163"/>
    <mergeCell ref="B164:B165"/>
    <mergeCell ref="B166:B167"/>
    <mergeCell ref="B172:B173"/>
    <mergeCell ref="B174:B175"/>
    <mergeCell ref="B176:B177"/>
    <mergeCell ref="B178:B179"/>
    <mergeCell ref="AB14:AC15"/>
    <mergeCell ref="AD14:AG14"/>
    <mergeCell ref="AH14:AJ15"/>
    <mergeCell ref="AK14:AN15"/>
    <mergeCell ref="AO14:AQ15"/>
    <mergeCell ref="AU14:AU15"/>
    <mergeCell ref="AV14:AV15"/>
    <mergeCell ref="AW14:AW15"/>
    <mergeCell ref="AX14:AX15"/>
    <mergeCell ref="AY14:AY15"/>
    <mergeCell ref="AZ14:AZ15"/>
    <mergeCell ref="BA14:BA15"/>
    <mergeCell ref="AD15:AE15"/>
    <mergeCell ref="AF15:AG15"/>
    <mergeCell ref="C16:E17"/>
    <mergeCell ref="F16:K17"/>
    <mergeCell ref="L16:P17"/>
    <mergeCell ref="Q16:R17"/>
    <mergeCell ref="S16:T17"/>
    <mergeCell ref="U16:Y17"/>
    <mergeCell ref="Z16:AA17"/>
    <mergeCell ref="AB16:AC17"/>
    <mergeCell ref="AD16:AE17"/>
    <mergeCell ref="AF16:AG17"/>
    <mergeCell ref="AH16:AJ17"/>
    <mergeCell ref="AK16:AN17"/>
    <mergeCell ref="AO16:AQ17"/>
    <mergeCell ref="AU16:AU17"/>
    <mergeCell ref="AV16:AV17"/>
    <mergeCell ref="AW16:AW17"/>
    <mergeCell ref="AX16:AX17"/>
    <mergeCell ref="AY16:AY17"/>
    <mergeCell ref="AZ16:AZ17"/>
    <mergeCell ref="BA16:BA17"/>
    <mergeCell ref="C18:E19"/>
    <mergeCell ref="F18:K19"/>
    <mergeCell ref="L18:P19"/>
    <mergeCell ref="Q18:R19"/>
    <mergeCell ref="S18:T19"/>
    <mergeCell ref="U18:Y19"/>
    <mergeCell ref="Z18:AA19"/>
    <mergeCell ref="AB18:AC19"/>
    <mergeCell ref="AD18:AE19"/>
    <mergeCell ref="AF18:AG19"/>
    <mergeCell ref="AH18:AJ19"/>
    <mergeCell ref="AK18:AN19"/>
    <mergeCell ref="AO18:AQ19"/>
    <mergeCell ref="AU18:AU19"/>
    <mergeCell ref="AV18:AV19"/>
    <mergeCell ref="AW18:AW19"/>
    <mergeCell ref="AX18:AX19"/>
    <mergeCell ref="AY18:AY19"/>
    <mergeCell ref="AZ18:AZ19"/>
    <mergeCell ref="BA18:BA19"/>
    <mergeCell ref="AK20:AN21"/>
    <mergeCell ref="AO20:AQ21"/>
    <mergeCell ref="AU20:AU21"/>
    <mergeCell ref="AV20:AV21"/>
    <mergeCell ref="AW20:AW21"/>
    <mergeCell ref="AX20:AX21"/>
    <mergeCell ref="AY20:AY21"/>
    <mergeCell ref="C20:E21"/>
    <mergeCell ref="F20:K21"/>
    <mergeCell ref="L20:P21"/>
    <mergeCell ref="Q20:R21"/>
    <mergeCell ref="S20:T21"/>
    <mergeCell ref="U20:Y21"/>
    <mergeCell ref="Z20:AA21"/>
    <mergeCell ref="AB20:AC21"/>
    <mergeCell ref="AD20:AE21"/>
    <mergeCell ref="AZ20:AZ21"/>
    <mergeCell ref="BA20:BA21"/>
    <mergeCell ref="C22:E23"/>
    <mergeCell ref="F22:K23"/>
    <mergeCell ref="L22:P23"/>
    <mergeCell ref="Q22:R23"/>
    <mergeCell ref="S22:T23"/>
    <mergeCell ref="U22:Y23"/>
    <mergeCell ref="Z22:AA23"/>
    <mergeCell ref="AB22:AC23"/>
    <mergeCell ref="AD22:AE23"/>
    <mergeCell ref="AF22:AG23"/>
    <mergeCell ref="AH22:AJ23"/>
    <mergeCell ref="AK22:AN23"/>
    <mergeCell ref="AO22:AQ23"/>
    <mergeCell ref="AU22:AU23"/>
    <mergeCell ref="AV22:AV23"/>
    <mergeCell ref="AW22:AW23"/>
    <mergeCell ref="AX22:AX23"/>
    <mergeCell ref="AY22:AY23"/>
    <mergeCell ref="AZ22:AZ23"/>
    <mergeCell ref="BA22:BA23"/>
    <mergeCell ref="AF20:AG21"/>
    <mergeCell ref="AH20:AJ21"/>
    <mergeCell ref="AK24:AN25"/>
    <mergeCell ref="AO24:AQ25"/>
    <mergeCell ref="AU24:AU25"/>
    <mergeCell ref="AV24:AV25"/>
    <mergeCell ref="AW24:AW25"/>
    <mergeCell ref="AX24:AX25"/>
    <mergeCell ref="AY24:AY25"/>
    <mergeCell ref="C24:E25"/>
    <mergeCell ref="F24:K25"/>
    <mergeCell ref="L24:P25"/>
    <mergeCell ref="Q24:R25"/>
    <mergeCell ref="S24:T25"/>
    <mergeCell ref="U24:Y25"/>
    <mergeCell ref="Z24:AA25"/>
    <mergeCell ref="AB24:AC25"/>
    <mergeCell ref="AD24:AE25"/>
    <mergeCell ref="AZ24:AZ25"/>
    <mergeCell ref="BA24:BA25"/>
    <mergeCell ref="C26:E27"/>
    <mergeCell ref="F26:K27"/>
    <mergeCell ref="L26:P27"/>
    <mergeCell ref="Q26:R27"/>
    <mergeCell ref="S26:T27"/>
    <mergeCell ref="U26:Y27"/>
    <mergeCell ref="Z26:AA27"/>
    <mergeCell ref="AB26:AC27"/>
    <mergeCell ref="AD26:AE27"/>
    <mergeCell ref="AF26:AG27"/>
    <mergeCell ref="AH26:AJ27"/>
    <mergeCell ref="AK26:AN27"/>
    <mergeCell ref="AO26:AQ27"/>
    <mergeCell ref="AU26:AU27"/>
    <mergeCell ref="AV26:AV27"/>
    <mergeCell ref="AW26:AW27"/>
    <mergeCell ref="AX26:AX27"/>
    <mergeCell ref="AY26:AY27"/>
    <mergeCell ref="AZ26:AZ27"/>
    <mergeCell ref="BA26:BA27"/>
    <mergeCell ref="AF24:AG25"/>
    <mergeCell ref="AH24:AJ25"/>
    <mergeCell ref="AK28:AN29"/>
    <mergeCell ref="AO28:AQ29"/>
    <mergeCell ref="AU28:AU29"/>
    <mergeCell ref="AV28:AV29"/>
    <mergeCell ref="AW28:AW29"/>
    <mergeCell ref="AX28:AX29"/>
    <mergeCell ref="AY28:AY29"/>
    <mergeCell ref="C28:E29"/>
    <mergeCell ref="F28:K29"/>
    <mergeCell ref="L28:P29"/>
    <mergeCell ref="Q28:R29"/>
    <mergeCell ref="S28:T29"/>
    <mergeCell ref="U28:Y29"/>
    <mergeCell ref="Z28:AA29"/>
    <mergeCell ref="AB28:AC29"/>
    <mergeCell ref="AD28:AE29"/>
    <mergeCell ref="C30:E31"/>
    <mergeCell ref="F30:K31"/>
    <mergeCell ref="L30:P31"/>
    <mergeCell ref="Q30:R31"/>
    <mergeCell ref="S30:T31"/>
    <mergeCell ref="U30:Y31"/>
    <mergeCell ref="Z30:AA31"/>
    <mergeCell ref="AB30:AC31"/>
    <mergeCell ref="AD30:AE31"/>
    <mergeCell ref="C32:E33"/>
    <mergeCell ref="F32:K33"/>
    <mergeCell ref="L32:P33"/>
    <mergeCell ref="Q32:R33"/>
    <mergeCell ref="S32:T33"/>
    <mergeCell ref="U32:Y33"/>
    <mergeCell ref="Z32:AA33"/>
    <mergeCell ref="AB32:AC33"/>
    <mergeCell ref="AD32:AE33"/>
    <mergeCell ref="AZ34:AZ35"/>
    <mergeCell ref="BA34:BA35"/>
    <mergeCell ref="AF32:AG33"/>
    <mergeCell ref="AH32:AJ33"/>
    <mergeCell ref="AK32:AN33"/>
    <mergeCell ref="AO32:AQ33"/>
    <mergeCell ref="AU32:AU33"/>
    <mergeCell ref="AV32:AV33"/>
    <mergeCell ref="AW32:AW33"/>
    <mergeCell ref="AX32:AX33"/>
    <mergeCell ref="AY32:AY33"/>
    <mergeCell ref="AF34:AG35"/>
    <mergeCell ref="AH34:AJ35"/>
    <mergeCell ref="AK34:AN35"/>
    <mergeCell ref="AO34:AQ35"/>
    <mergeCell ref="AU34:AU35"/>
    <mergeCell ref="AV34:AV35"/>
    <mergeCell ref="AW34:AW35"/>
    <mergeCell ref="AX34:AX35"/>
    <mergeCell ref="AY34:AY35"/>
    <mergeCell ref="C34:E35"/>
    <mergeCell ref="F34:K35"/>
    <mergeCell ref="L34:P35"/>
    <mergeCell ref="Q34:R35"/>
    <mergeCell ref="S34:T35"/>
    <mergeCell ref="U34:Y35"/>
    <mergeCell ref="Z34:AA35"/>
    <mergeCell ref="AB34:AC35"/>
    <mergeCell ref="AD34:AE35"/>
    <mergeCell ref="AH1:AK1"/>
    <mergeCell ref="AL1:AP1"/>
    <mergeCell ref="AH2:AK3"/>
    <mergeCell ref="AL2:AP3"/>
    <mergeCell ref="R12:U13"/>
    <mergeCell ref="V12:Y13"/>
    <mergeCell ref="Z12:AC13"/>
    <mergeCell ref="AZ32:AZ33"/>
    <mergeCell ref="BA32:BA33"/>
    <mergeCell ref="AZ28:AZ29"/>
    <mergeCell ref="BA28:BA29"/>
    <mergeCell ref="AF30:AG31"/>
    <mergeCell ref="AH30:AJ31"/>
    <mergeCell ref="AK30:AN31"/>
    <mergeCell ref="AO30:AQ31"/>
    <mergeCell ref="AU30:AU31"/>
    <mergeCell ref="AV30:AV31"/>
    <mergeCell ref="AW30:AW31"/>
    <mergeCell ref="AX30:AX31"/>
    <mergeCell ref="AY30:AY31"/>
    <mergeCell ref="AZ30:AZ31"/>
    <mergeCell ref="BA30:BA31"/>
    <mergeCell ref="AF28:AG29"/>
    <mergeCell ref="AH28:AJ29"/>
  </mergeCells>
  <conditionalFormatting sqref="AK16 AK18 AK20 AK22 AK24 AK26 AK28 AK30 AK32 AK34">
    <cfRule type="expression" dxfId="122" priority="37">
      <formula>ISNUMBER(AK16)=FALSE</formula>
    </cfRule>
  </conditionalFormatting>
  <conditionalFormatting sqref="Q16:AG17 Q20:AG35 U18:AG19">
    <cfRule type="expression" dxfId="121" priority="36">
      <formula>AND(ISBLANK($F16)=FALSE,ISBLANK(Q16)=TRUE)</formula>
    </cfRule>
  </conditionalFormatting>
  <conditionalFormatting sqref="Q18:T19">
    <cfRule type="expression" dxfId="120" priority="35">
      <formula>AND(ISBLANK($F18)=FALSE,ISBLANK(Q18)=TRUE)</formula>
    </cfRule>
  </conditionalFormatting>
  <conditionalFormatting sqref="L16:P17 L20:P35">
    <cfRule type="expression" dxfId="119" priority="26">
      <formula>AND(ISBLANK($F16)=FALSE,ISBLANK(L16)=TRUE)</formula>
    </cfRule>
  </conditionalFormatting>
  <conditionalFormatting sqref="L18:P19">
    <cfRule type="expression" dxfId="118" priority="25">
      <formula>AND(ISBLANK($F18)=FALSE,ISBLANK(L18)=TRUE)</formula>
    </cfRule>
  </conditionalFormatting>
  <conditionalFormatting sqref="AQ2:AR3">
    <cfRule type="cellIs" dxfId="117" priority="3" operator="equal">
      <formula>1</formula>
    </cfRule>
    <cfRule type="cellIs" dxfId="116" priority="4" operator="between">
      <formula>0.51</formula>
      <formula>0.99</formula>
    </cfRule>
    <cfRule type="cellIs" dxfId="115" priority="5" operator="lessThanOrEqual">
      <formula>0.5</formula>
    </cfRule>
  </conditionalFormatting>
  <conditionalFormatting sqref="AH2 AL2">
    <cfRule type="expression" dxfId="114" priority="1">
      <formula>PROJSTATUS=PROJSTATELI</formula>
    </cfRule>
    <cfRule type="expression" dxfId="113" priority="2">
      <formula>PROJSTATUS=PROJSTATREVIEW</formula>
    </cfRule>
    <cfRule type="expression" dxfId="112" priority="6">
      <formula>PROJSTATUS=PROJSTATPREAPPROVE</formula>
    </cfRule>
    <cfRule type="expression" dxfId="111" priority="7">
      <formula>PROJSTATUS=PROJSTATSTANDARD</formula>
    </cfRule>
    <cfRule type="expression" dxfId="110" priority="8">
      <formula>PROJSTATUS=PROJSTATEXP</formula>
    </cfRule>
  </conditionalFormatting>
  <dataValidations count="7">
    <dataValidation type="decimal" allowBlank="1" showInputMessage="1" showErrorMessage="1" prompt="Enter the kWh use per unit of equipment in one year." sqref="AB16 S16 AB34 S20 S22 S24 S26 S28 S30 S32 S34 S18 AB20 AB22 AB24 AB26 AB28 AB30 AB32 AB18">
      <formula1>0</formula1>
      <formula2>999999999</formula2>
    </dataValidation>
    <dataValidation type="decimal" allowBlank="1" showInputMessage="1" showErrorMessage="1" error="Please enter a numerical value" sqref="Z16 Q16 Z34 Q20 Q22 Q24 Q26 Q28 Q30 Q32 Q34 Q18 Z20 Z22 Z24 Z26 Z28 Z30 Z32 Z18">
      <formula1>0</formula1>
      <formula2>999999</formula2>
    </dataValidation>
    <dataValidation type="list" allowBlank="1" showInputMessage="1" showErrorMessage="1" sqref="AW16:AW35">
      <formula1>ENDUSECAT</formula1>
    </dataValidation>
    <dataValidation type="list" allowBlank="1" showInputMessage="1" showErrorMessage="1" prompt="Select the measure type that is closest to the selections in this list. If not listed, select &quot;Others&quot;" sqref="F16:K35">
      <formula1>CMECOMPAIRDESC</formula1>
    </dataValidation>
    <dataValidation type="decimal" allowBlank="1" showInputMessage="1" showErrorMessage="1" error="Please enter a numerical value" prompt="NOTE: This is the TOTAL Masterial or Labor COST of the measure, not a per UNIT basis._x000a__x000a_For New or Failed Replacement, this is the total cost difference between purchasing the baseline equipment vs. what is being installed." sqref="AF16 AD16 AF32 AD20 AD22 AD24 AD26 AD28 AD30 AD32 AD34 AF34 AF20 AF22 AF24 AF26 AF28 AF30 AF18 AD18">
      <formula1>0</formula1>
      <formula2>999999999</formula2>
    </dataValidation>
    <dataValidation type="list" allowBlank="1" showInputMessage="1" showErrorMessage="1" prompt="Select the project type using the dropdown._x000a__x000a_Select whether you are replacing existing working equipment/controls or purchasing new equipment/replace failed equipment._x000a__x000a_If you want to change this field, delete the data in the &quot;Measure Type&quot; field first." sqref="C16 C18 C34 C20 C22 C24 C26 C28 C30 C32">
      <formula1>IF(ISBLANK(F16),NONPRESCPROGRAM,"")</formula1>
    </dataValidation>
    <dataValidation allowBlank="1" showInputMessage="1" showErrorMessage="1" prompt="Baseline Detail is the equipment currently present that is being replaced._x000a__x000a_For New or Failed Replacement, this is the code-minimum equipment or control strategy that could be installed in lieu of the more efficient option." sqref="L16 L18 L34 L20 L22 L24 L26 L28 L30 L32"/>
  </dataValidations>
  <hyperlinks>
    <hyperlink ref="B202" r:id="rId1" display="NIPSCO.Savings@LMCO.com"/>
  </hyperlinks>
  <pageMargins left="0.25" right="0.25" top="0.25" bottom="0.25" header="0.25" footer="0.25"/>
  <pageSetup scale="45" fitToHeight="0" orientation="landscape" r:id="rId2"/>
  <drawing r:id="rId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pageSetUpPr fitToPage="1"/>
  </sheetPr>
  <dimension ref="A1:BZ202"/>
  <sheetViews>
    <sheetView showGridLines="0" showRowColHeaders="0" zoomScale="85" zoomScaleNormal="85" workbookViewId="0">
      <selection activeCell="U22" sqref="U22:Y23"/>
    </sheetView>
  </sheetViews>
  <sheetFormatPr defaultColWidth="0" defaultRowHeight="15" customHeight="1" zeroHeight="1" x14ac:dyDescent="0.25"/>
  <cols>
    <col min="1" max="44" width="4.7109375" customWidth="1"/>
    <col min="45" max="45" width="4.7109375" style="145" customWidth="1"/>
    <col min="46" max="46" width="4.7109375" style="145" hidden="1" customWidth="1"/>
    <col min="47" max="78" width="9.140625" style="145" hidden="1" customWidth="1"/>
    <col min="79" max="16384" width="9.140625" hidden="1"/>
  </cols>
  <sheetData>
    <row r="1" spans="2:78" ht="15.95" customHeight="1" x14ac:dyDescent="0.3">
      <c r="AH1" s="520" t="s">
        <v>520</v>
      </c>
      <c r="AI1" s="521"/>
      <c r="AJ1" s="521"/>
      <c r="AK1" s="521"/>
      <c r="AL1" s="532" t="s">
        <v>965</v>
      </c>
      <c r="AM1" s="532"/>
      <c r="AN1" s="532"/>
      <c r="AO1" s="532"/>
      <c r="AP1" s="532"/>
      <c r="AQ1" s="526" t="s">
        <v>529</v>
      </c>
      <c r="AR1" s="527"/>
    </row>
    <row r="2" spans="2:78" ht="15.95" customHeight="1" x14ac:dyDescent="0.25">
      <c r="AH2" s="522" t="str">
        <f ca="1">INCENSTATUS</f>
        <v>---</v>
      </c>
      <c r="AI2" s="523"/>
      <c r="AJ2" s="523"/>
      <c r="AK2" s="523"/>
      <c r="AL2" s="533" t="str">
        <f ca="1">PROJSTATUS</f>
        <v>Enter EMS Information</v>
      </c>
      <c r="AM2" s="533"/>
      <c r="AN2" s="533"/>
      <c r="AO2" s="533"/>
      <c r="AP2" s="533"/>
      <c r="AQ2" s="528">
        <f ca="1">PROGRESSSTATUS</f>
        <v>0</v>
      </c>
      <c r="AR2" s="529"/>
    </row>
    <row r="3" spans="2:78" ht="15.95" customHeight="1" x14ac:dyDescent="0.25">
      <c r="AH3" s="524"/>
      <c r="AI3" s="525"/>
      <c r="AJ3" s="525"/>
      <c r="AK3" s="525"/>
      <c r="AL3" s="534"/>
      <c r="AM3" s="534"/>
      <c r="AN3" s="534"/>
      <c r="AO3" s="534"/>
      <c r="AP3" s="534"/>
      <c r="AQ3" s="530"/>
      <c r="AR3" s="531"/>
    </row>
    <row r="4" spans="2:78" ht="15.95" customHeight="1" x14ac:dyDescent="0.25"/>
    <row r="5" spans="2:78" ht="15.95" customHeight="1" x14ac:dyDescent="0.25"/>
    <row r="6" spans="2:78" ht="15.95" customHeight="1" x14ac:dyDescent="0.25">
      <c r="AU6" s="150" t="s">
        <v>1679</v>
      </c>
      <c r="AV6" s="150">
        <f>PROJID</f>
        <v>0</v>
      </c>
    </row>
    <row r="7" spans="2:78" ht="15.95" customHeight="1" x14ac:dyDescent="0.25">
      <c r="AU7" s="246"/>
      <c r="AV7" s="246" t="s">
        <v>1266</v>
      </c>
      <c r="AW7" s="246" t="s">
        <v>271</v>
      </c>
      <c r="AX7" s="246" t="s">
        <v>1625</v>
      </c>
      <c r="AY7" s="246"/>
    </row>
    <row r="8" spans="2:78" ht="15.95" customHeight="1" x14ac:dyDescent="0.25">
      <c r="AU8" s="246" t="s">
        <v>259</v>
      </c>
      <c r="AV8" s="246" t="str">
        <f>CBPRESE</f>
        <v>NA</v>
      </c>
      <c r="AW8" s="246" t="str">
        <f>CBCUSE</f>
        <v>NA</v>
      </c>
      <c r="AX8" s="246" t="str">
        <f>CBALL</f>
        <v>NA</v>
      </c>
      <c r="AY8" s="246"/>
    </row>
    <row r="9" spans="2:78" s="67" customFormat="1" ht="15.95" customHeight="1" x14ac:dyDescent="0.25">
      <c r="B9" s="145"/>
      <c r="C9" s="145"/>
      <c r="D9" s="145"/>
      <c r="E9" s="145"/>
      <c r="F9" s="145"/>
      <c r="G9" s="145"/>
      <c r="H9" s="145"/>
      <c r="I9" s="145"/>
      <c r="J9" s="145"/>
      <c r="K9" s="145"/>
      <c r="L9" s="145"/>
      <c r="M9" s="145"/>
      <c r="N9" s="145"/>
      <c r="O9" s="145"/>
      <c r="P9" s="145"/>
      <c r="Q9" s="145"/>
      <c r="R9" s="700" t="str">
        <f>CONCATENATE(M4S7," ","Summary")</f>
        <v>Refrigeration Summary</v>
      </c>
      <c r="S9" s="700"/>
      <c r="T9" s="700"/>
      <c r="U9" s="700"/>
      <c r="V9" s="700"/>
      <c r="W9" s="700"/>
      <c r="X9" s="700"/>
      <c r="Y9" s="700"/>
      <c r="Z9" s="700"/>
      <c r="AA9" s="700"/>
      <c r="AB9" s="700"/>
      <c r="AC9" s="700"/>
      <c r="AD9" s="145"/>
      <c r="AE9" s="145"/>
      <c r="AF9" s="145"/>
      <c r="AG9" s="145"/>
      <c r="AH9" s="145"/>
      <c r="AI9" s="145"/>
      <c r="AJ9" s="145"/>
      <c r="AK9" s="145"/>
      <c r="AL9" s="145"/>
      <c r="AM9" s="145"/>
      <c r="AN9" s="145"/>
      <c r="AO9" s="145"/>
      <c r="AP9" s="145"/>
      <c r="AQ9" s="145"/>
      <c r="AR9" s="145"/>
      <c r="AS9" s="145"/>
      <c r="AT9" s="145"/>
      <c r="AU9" s="246"/>
      <c r="AV9" s="246"/>
      <c r="AW9" s="246"/>
      <c r="AX9" s="246"/>
      <c r="AY9" s="246"/>
      <c r="AZ9" s="145"/>
      <c r="BA9" s="145"/>
      <c r="BB9" s="145"/>
      <c r="BC9" s="145"/>
      <c r="BD9" s="145"/>
      <c r="BE9" s="145"/>
      <c r="BF9" s="145"/>
      <c r="BG9" s="145"/>
      <c r="BH9" s="145"/>
      <c r="BI9" s="145"/>
      <c r="BJ9" s="145"/>
      <c r="BK9" s="145"/>
      <c r="BL9" s="145"/>
      <c r="BM9" s="145"/>
      <c r="BN9" s="145"/>
      <c r="BO9" s="145"/>
      <c r="BP9" s="145"/>
      <c r="BQ9" s="145"/>
      <c r="BR9" s="145"/>
      <c r="BS9" s="145"/>
      <c r="BT9" s="145"/>
      <c r="BU9" s="145"/>
      <c r="BV9" s="145"/>
      <c r="BW9" s="145"/>
      <c r="BX9" s="145"/>
      <c r="BY9" s="145"/>
      <c r="BZ9" s="145"/>
    </row>
    <row r="10" spans="2:78" ht="15.95" customHeight="1" x14ac:dyDescent="0.25">
      <c r="B10" s="145"/>
      <c r="C10" s="145"/>
      <c r="D10" s="145"/>
      <c r="E10" s="145"/>
      <c r="F10" s="145"/>
      <c r="G10" s="145"/>
      <c r="H10" s="145"/>
      <c r="I10" s="145"/>
      <c r="J10" s="145"/>
      <c r="K10" s="145"/>
      <c r="L10" s="145"/>
      <c r="M10" s="145"/>
      <c r="N10" s="145"/>
      <c r="O10" s="145"/>
      <c r="P10" s="155"/>
      <c r="Q10" s="155"/>
      <c r="R10" s="700"/>
      <c r="S10" s="700"/>
      <c r="T10" s="700"/>
      <c r="U10" s="700"/>
      <c r="V10" s="700"/>
      <c r="W10" s="700"/>
      <c r="X10" s="700"/>
      <c r="Y10" s="700"/>
      <c r="Z10" s="700"/>
      <c r="AA10" s="700"/>
      <c r="AB10" s="700"/>
      <c r="AC10" s="700"/>
      <c r="AD10" s="155"/>
      <c r="AE10" s="155"/>
      <c r="AF10" s="155"/>
      <c r="AG10" s="145"/>
      <c r="AH10" s="145"/>
      <c r="AI10" s="145"/>
      <c r="AJ10" s="145"/>
      <c r="AK10" s="145"/>
      <c r="AL10" s="145"/>
      <c r="AM10" s="145"/>
      <c r="AN10" s="145"/>
      <c r="AO10" s="145"/>
      <c r="AP10" s="145"/>
      <c r="AQ10" s="145"/>
      <c r="AR10" s="145"/>
      <c r="AU10" s="246" t="s">
        <v>670</v>
      </c>
      <c r="AV10" s="246" t="str">
        <f>PAYPRESE</f>
        <v>NA</v>
      </c>
      <c r="AW10" s="246" t="str">
        <f>PAYCUSE</f>
        <v>NA</v>
      </c>
      <c r="AX10" s="246" t="str">
        <f>PAYALL</f>
        <v>NA</v>
      </c>
      <c r="AY10" s="246"/>
    </row>
    <row r="11" spans="2:78" ht="15.95" customHeight="1" x14ac:dyDescent="0.3">
      <c r="B11" s="145"/>
      <c r="C11" s="145"/>
      <c r="D11" s="145"/>
      <c r="E11" s="145"/>
      <c r="F11" s="145"/>
      <c r="G11" s="145"/>
      <c r="H11" s="145"/>
      <c r="I11" s="145"/>
      <c r="J11" s="145"/>
      <c r="K11" s="145"/>
      <c r="L11" s="145"/>
      <c r="M11" s="145"/>
      <c r="N11" s="145"/>
      <c r="O11" s="145"/>
      <c r="P11" s="145"/>
      <c r="Q11" s="145"/>
      <c r="R11" s="758" t="s">
        <v>69</v>
      </c>
      <c r="S11" s="758"/>
      <c r="T11" s="758"/>
      <c r="U11" s="758"/>
      <c r="V11" s="758" t="s">
        <v>70</v>
      </c>
      <c r="W11" s="758"/>
      <c r="X11" s="758"/>
      <c r="Y11" s="758"/>
      <c r="Z11" s="758" t="s">
        <v>71</v>
      </c>
      <c r="AA11" s="758"/>
      <c r="AB11" s="758"/>
      <c r="AC11" s="758"/>
      <c r="AD11" s="145"/>
      <c r="AE11" s="145"/>
      <c r="AF11" s="145"/>
      <c r="AG11" s="145"/>
      <c r="AH11" s="145"/>
      <c r="AI11" s="145"/>
      <c r="AJ11" s="145"/>
      <c r="AK11" s="145"/>
      <c r="AL11" s="145"/>
      <c r="AM11" s="145"/>
      <c r="AN11" s="145"/>
      <c r="AO11" s="145"/>
      <c r="AP11" s="145"/>
      <c r="AQ11" s="145"/>
      <c r="AR11" s="145"/>
      <c r="AU11" s="247" t="s">
        <v>1611</v>
      </c>
      <c r="AV11" s="150"/>
      <c r="AW11" s="150"/>
      <c r="AX11" s="150"/>
      <c r="AY11" s="150"/>
    </row>
    <row r="12" spans="2:78" ht="15.95" customHeight="1" x14ac:dyDescent="0.25">
      <c r="B12" s="145"/>
      <c r="C12" s="145"/>
      <c r="D12" s="145"/>
      <c r="E12" s="145"/>
      <c r="F12" s="145"/>
      <c r="G12" s="145"/>
      <c r="H12" s="145"/>
      <c r="I12" s="145"/>
      <c r="J12" s="145"/>
      <c r="K12" s="145"/>
      <c r="L12" s="145"/>
      <c r="M12" s="145"/>
      <c r="N12" s="145"/>
      <c r="O12" s="145"/>
      <c r="P12" s="145"/>
      <c r="Q12" s="145"/>
      <c r="R12" s="883">
        <f>SUM(AK16:AN199)</f>
        <v>0</v>
      </c>
      <c r="S12" s="883"/>
      <c r="T12" s="883"/>
      <c r="U12" s="883"/>
      <c r="V12" s="883">
        <f>SUM(AH16:AJ199)</f>
        <v>0</v>
      </c>
      <c r="W12" s="883"/>
      <c r="X12" s="883"/>
      <c r="Y12" s="883"/>
      <c r="Z12" s="884">
        <f>SUM(AO16:AQ199)</f>
        <v>0</v>
      </c>
      <c r="AA12" s="884"/>
      <c r="AB12" s="884"/>
      <c r="AC12" s="884"/>
      <c r="AD12" s="656"/>
      <c r="AE12" s="656"/>
      <c r="AF12" s="656"/>
      <c r="AG12" s="656"/>
      <c r="AH12" s="145"/>
      <c r="AI12" s="145"/>
      <c r="AJ12" s="145"/>
      <c r="AK12" s="145"/>
      <c r="AL12" s="145"/>
      <c r="AM12" s="145"/>
      <c r="AN12" s="145"/>
      <c r="AO12" s="145"/>
      <c r="AP12" s="145"/>
      <c r="AQ12" s="145"/>
      <c r="AR12" s="145"/>
    </row>
    <row r="13" spans="2:78" s="67" customFormat="1" ht="15.95" customHeight="1" x14ac:dyDescent="0.25">
      <c r="B13" s="145"/>
      <c r="C13" s="145"/>
      <c r="D13" s="145"/>
      <c r="E13" s="145"/>
      <c r="F13" s="145"/>
      <c r="G13" s="145"/>
      <c r="H13" s="145"/>
      <c r="I13" s="145"/>
      <c r="J13" s="145"/>
      <c r="K13" s="145"/>
      <c r="L13" s="145"/>
      <c r="M13" s="145"/>
      <c r="N13" s="145"/>
      <c r="O13" s="145"/>
      <c r="P13" s="145"/>
      <c r="Q13" s="145"/>
      <c r="R13" s="883"/>
      <c r="S13" s="883"/>
      <c r="T13" s="883"/>
      <c r="U13" s="883"/>
      <c r="V13" s="883"/>
      <c r="W13" s="883"/>
      <c r="X13" s="883"/>
      <c r="Y13" s="883"/>
      <c r="Z13" s="884"/>
      <c r="AA13" s="884"/>
      <c r="AB13" s="884"/>
      <c r="AC13" s="884"/>
      <c r="AD13" s="203"/>
      <c r="AE13" s="203"/>
      <c r="AF13" s="203"/>
      <c r="AG13" s="203"/>
      <c r="AH13" s="145"/>
      <c r="AI13" s="145"/>
      <c r="AJ13" s="145"/>
      <c r="AK13" s="145"/>
      <c r="AL13" s="145"/>
      <c r="AM13" s="145"/>
      <c r="AN13" s="145"/>
      <c r="AO13" s="145"/>
      <c r="AP13" s="145"/>
      <c r="AQ13" s="145"/>
      <c r="AR13" s="145"/>
      <c r="AS13" s="145"/>
      <c r="AT13" s="145"/>
      <c r="AU13" s="145"/>
      <c r="AV13" s="145"/>
      <c r="AW13" s="145"/>
      <c r="AX13" s="145"/>
      <c r="AY13" s="145"/>
      <c r="AZ13" s="145"/>
      <c r="BA13" s="145"/>
      <c r="BB13" s="145"/>
      <c r="BC13" s="145"/>
      <c r="BD13" s="145"/>
      <c r="BE13" s="145"/>
      <c r="BF13" s="145"/>
      <c r="BG13" s="145"/>
      <c r="BH13" s="145"/>
      <c r="BI13" s="145"/>
      <c r="BJ13" s="145"/>
      <c r="BK13" s="145"/>
      <c r="BL13" s="145"/>
      <c r="BM13" s="145"/>
      <c r="BN13" s="145"/>
      <c r="BO13" s="145"/>
      <c r="BP13" s="145"/>
      <c r="BQ13" s="145"/>
      <c r="BR13" s="145"/>
      <c r="BS13" s="145"/>
      <c r="BT13" s="145"/>
      <c r="BU13" s="145"/>
      <c r="BV13" s="145"/>
      <c r="BW13" s="145"/>
      <c r="BX13" s="145"/>
      <c r="BY13" s="145"/>
      <c r="BZ13" s="145"/>
    </row>
    <row r="14" spans="2:78" ht="15.95" customHeight="1" x14ac:dyDescent="0.25">
      <c r="B14" s="145"/>
      <c r="C14" s="720" t="s">
        <v>1081</v>
      </c>
      <c r="D14" s="720"/>
      <c r="E14" s="720"/>
      <c r="F14" s="720" t="s">
        <v>966</v>
      </c>
      <c r="G14" s="720"/>
      <c r="H14" s="720"/>
      <c r="I14" s="720"/>
      <c r="J14" s="720"/>
      <c r="K14" s="720"/>
      <c r="L14" s="720" t="s">
        <v>962</v>
      </c>
      <c r="M14" s="720"/>
      <c r="N14" s="720"/>
      <c r="O14" s="720"/>
      <c r="P14" s="720"/>
      <c r="Q14" s="720" t="s">
        <v>94</v>
      </c>
      <c r="R14" s="720"/>
      <c r="S14" s="885" t="s">
        <v>113</v>
      </c>
      <c r="T14" s="885"/>
      <c r="U14" s="720" t="s">
        <v>274</v>
      </c>
      <c r="V14" s="720"/>
      <c r="W14" s="720"/>
      <c r="X14" s="720"/>
      <c r="Y14" s="720"/>
      <c r="Z14" s="720" t="s">
        <v>94</v>
      </c>
      <c r="AA14" s="720"/>
      <c r="AB14" s="885" t="s">
        <v>113</v>
      </c>
      <c r="AC14" s="885"/>
      <c r="AD14" s="720" t="s">
        <v>109</v>
      </c>
      <c r="AE14" s="720"/>
      <c r="AF14" s="720"/>
      <c r="AG14" s="720"/>
      <c r="AH14" s="720" t="s">
        <v>109</v>
      </c>
      <c r="AI14" s="720"/>
      <c r="AJ14" s="720"/>
      <c r="AK14" s="720" t="s">
        <v>108</v>
      </c>
      <c r="AL14" s="720"/>
      <c r="AM14" s="720"/>
      <c r="AN14" s="720"/>
      <c r="AO14" s="720" t="s">
        <v>117</v>
      </c>
      <c r="AP14" s="720"/>
      <c r="AQ14" s="720"/>
      <c r="AR14" s="145"/>
      <c r="AS14" s="150"/>
      <c r="AT14" s="150"/>
      <c r="AU14" s="703" t="s">
        <v>259</v>
      </c>
      <c r="AV14" s="703" t="s">
        <v>672</v>
      </c>
      <c r="AW14" s="703" t="s">
        <v>665</v>
      </c>
      <c r="AX14" s="703" t="s">
        <v>170</v>
      </c>
      <c r="AY14" s="703" t="s">
        <v>159</v>
      </c>
      <c r="AZ14" s="703" t="s">
        <v>271</v>
      </c>
      <c r="BA14" s="703" t="s">
        <v>964</v>
      </c>
      <c r="BB14" s="703" t="s">
        <v>670</v>
      </c>
      <c r="BC14" s="703" t="s">
        <v>546</v>
      </c>
    </row>
    <row r="15" spans="2:78" ht="15.95" customHeight="1" thickBot="1" x14ac:dyDescent="0.3">
      <c r="B15" s="145"/>
      <c r="C15" s="721"/>
      <c r="D15" s="721"/>
      <c r="E15" s="721"/>
      <c r="F15" s="721"/>
      <c r="G15" s="721"/>
      <c r="H15" s="721"/>
      <c r="I15" s="721"/>
      <c r="J15" s="721"/>
      <c r="K15" s="721"/>
      <c r="L15" s="721"/>
      <c r="M15" s="721"/>
      <c r="N15" s="721"/>
      <c r="O15" s="721"/>
      <c r="P15" s="721"/>
      <c r="Q15" s="721"/>
      <c r="R15" s="721"/>
      <c r="S15" s="886"/>
      <c r="T15" s="886"/>
      <c r="U15" s="721"/>
      <c r="V15" s="721"/>
      <c r="W15" s="721"/>
      <c r="X15" s="721"/>
      <c r="Y15" s="721"/>
      <c r="Z15" s="721"/>
      <c r="AA15" s="721"/>
      <c r="AB15" s="886"/>
      <c r="AC15" s="886"/>
      <c r="AD15" s="721" t="s">
        <v>110</v>
      </c>
      <c r="AE15" s="721"/>
      <c r="AF15" s="721" t="s">
        <v>111</v>
      </c>
      <c r="AG15" s="721"/>
      <c r="AH15" s="721"/>
      <c r="AI15" s="721"/>
      <c r="AJ15" s="721"/>
      <c r="AK15" s="721"/>
      <c r="AL15" s="721"/>
      <c r="AM15" s="721"/>
      <c r="AN15" s="721"/>
      <c r="AO15" s="721"/>
      <c r="AP15" s="721"/>
      <c r="AQ15" s="721"/>
      <c r="AR15" s="145"/>
      <c r="AS15" s="150"/>
      <c r="AT15" s="150"/>
      <c r="AU15" s="704"/>
      <c r="AV15" s="704"/>
      <c r="AW15" s="704"/>
      <c r="AX15" s="704"/>
      <c r="AY15" s="704"/>
      <c r="AZ15" s="704"/>
      <c r="BA15" s="704"/>
      <c r="BB15" s="704"/>
      <c r="BC15" s="704"/>
    </row>
    <row r="16" spans="2:78" ht="15.95" customHeight="1" x14ac:dyDescent="0.25">
      <c r="B16" s="787">
        <v>1</v>
      </c>
      <c r="C16" s="875" t="s">
        <v>1078</v>
      </c>
      <c r="D16" s="875"/>
      <c r="E16" s="875"/>
      <c r="F16" s="877"/>
      <c r="G16" s="877"/>
      <c r="H16" s="877"/>
      <c r="I16" s="877"/>
      <c r="J16" s="877"/>
      <c r="K16" s="877"/>
      <c r="L16" s="877"/>
      <c r="M16" s="877"/>
      <c r="N16" s="877"/>
      <c r="O16" s="877"/>
      <c r="P16" s="877"/>
      <c r="Q16" s="879"/>
      <c r="R16" s="879"/>
      <c r="S16" s="785"/>
      <c r="T16" s="881"/>
      <c r="U16" s="815"/>
      <c r="V16" s="877"/>
      <c r="W16" s="877"/>
      <c r="X16" s="877"/>
      <c r="Y16" s="877"/>
      <c r="Z16" s="879"/>
      <c r="AA16" s="879"/>
      <c r="AB16" s="785"/>
      <c r="AC16" s="887"/>
      <c r="AD16" s="834"/>
      <c r="AE16" s="781"/>
      <c r="AF16" s="781"/>
      <c r="AG16" s="904"/>
      <c r="AH16" s="812" t="str">
        <f>IF(OR(C16="",F16="",L16="",Q16="",S16="",U16="",Z16="",AB16="",AD16="",AF16=""),"",ROUND(AD16+AF16,2))</f>
        <v/>
      </c>
      <c r="AI16" s="897"/>
      <c r="AJ16" s="897"/>
      <c r="AK16" s="900" t="str">
        <f>IF(OR(C16="",F16="",L16="",Q16="",S16="",U16="",Z16="",AB16="",AD16="",AF16=""),"",IF(BC16&lt;&gt;"",BC16,IF(C16="New/Replace Failed Equip.",BA16,AZ16)))</f>
        <v/>
      </c>
      <c r="AL16" s="900"/>
      <c r="AM16" s="900"/>
      <c r="AN16" s="900"/>
      <c r="AO16" s="902" t="str">
        <f>IF(OR(C16="",F16="",L16="",Q16="",S16="",U16="",Z16="",AB16="",AD16="",AF16=""),"",IF((Q16*S16)-(Z16*AB16)&lt;=0,0,ROUND((Q16*S16)-(Z16*AB16),0)))</f>
        <v/>
      </c>
      <c r="AP16" s="902"/>
      <c r="AQ16" s="902"/>
      <c r="AR16" s="145"/>
      <c r="AS16" s="150"/>
      <c r="AT16" s="150"/>
      <c r="AU16" s="891" t="str">
        <f>IFERROR(IF(OR(C16="",F16="",L16="",Q16="",S16="",U16="",Z16="",AB16="",AD16="",AF16=""),"",((1+ELOSS)*PEAKTD*(1+INDEX(ELECCB[Capacity Reserve Margin],MATCH(AX16,ELECCB[Year Number],0)))*((AO16*INDEX(ELECCB[NPV AEC $/kWh],MATCH(AX16,ELECCB[Year Number],1)))+(AV16*INDEX(ELECCB[NPV ACC+T&amp;D $/kW],MATCH(AX16,ELECCB[Year Number],1))))/AH16)),0)</f>
        <v/>
      </c>
      <c r="AV16" s="906" t="str">
        <f>IF(OR(C16="",F16="",L16="",Q16="",S16="",U16="",Z16="",AB16="",AD16="",AF16=""),"",ROUND(AO16*INDEX(ENDUSEALL[Factor],MATCH(AW16,ENDUSEALL[End Use to Coincident Peak Demand Factors],0)),4))</f>
        <v/>
      </c>
      <c r="AW16" s="895" t="str">
        <f>IF(OR(C16="",F16="",L16="",Q16="",S16="",U16="",Z16="",AB16="",AD16="",AF16=""),"",INDEX(CMEREFRI[End Use Category],MATCH(F16,CMEREFRI[Proj Desc 1],0)))</f>
        <v/>
      </c>
      <c r="AX16" s="777" t="str">
        <f>IF(OR(C16="",F16="",L16="",Q16="",S16="",U16="",Z16="",AB16="",AD16="",AF16=""),"",INDEX(CMEREFRI[EUL],MATCH(F16,CMEREFRI[Proj Desc 1],0)))</f>
        <v/>
      </c>
      <c r="AY16" s="889" t="str">
        <f>IF(OR(C16="",F16="",L16="",Q16="",S16="",U16="",Z16="",AB16="",AD16="",AF16=""),"",INDEX(CMEREFRI[Measure Number],MATCH(F16,CMEREFRI[Proj Desc 1],0)))</f>
        <v/>
      </c>
      <c r="AZ16" s="751" t="str">
        <f>IFERROR(ROUND(MIN(AH16*0.5,AO16*INDEX(ENDUSEALL[Inc Rate],MATCH(AW16,ENDUSEALL[End Use to Coincident Peak Demand Factors],0))),2),"")</f>
        <v/>
      </c>
      <c r="BA16" s="751" t="str">
        <f>IFERROR(ROUND(MIN(AH16,AO16*INDEX(ENDUSEALL[Inc Rate],MATCH(AW16,ENDUSEALL[End Use to Coincident Peak Demand Factors],0))),2),"")</f>
        <v/>
      </c>
      <c r="BB16" s="751" t="str">
        <f>IFERROR(AH16/M02S02F35/AO16,"")</f>
        <v/>
      </c>
      <c r="BC16" s="751" t="str">
        <f>IFERROR(IF((Q16*S16)-(Z16*AB16)&lt;=0,MEASURESAV,IF(M02S02F35="",MEASURERATE,IF(OR(F16="Others (Incremental)",F16="Others"),MEASURESUBMIT, IF(AH16/M02S02F35/AO16&lt;1.5,MEASUREPAY,IF(AU16&lt;1,MEASURECB,""))))),MEASURESUBMIT)</f>
        <v>Submit for Review</v>
      </c>
    </row>
    <row r="17" spans="2:55" ht="15.95" customHeight="1" x14ac:dyDescent="0.25">
      <c r="B17" s="787"/>
      <c r="C17" s="876"/>
      <c r="D17" s="876"/>
      <c r="E17" s="876"/>
      <c r="F17" s="878"/>
      <c r="G17" s="878"/>
      <c r="H17" s="878"/>
      <c r="I17" s="878"/>
      <c r="J17" s="878"/>
      <c r="K17" s="878"/>
      <c r="L17" s="878"/>
      <c r="M17" s="878"/>
      <c r="N17" s="878"/>
      <c r="O17" s="878"/>
      <c r="P17" s="878"/>
      <c r="Q17" s="880"/>
      <c r="R17" s="880"/>
      <c r="S17" s="786"/>
      <c r="T17" s="882"/>
      <c r="U17" s="818"/>
      <c r="V17" s="878"/>
      <c r="W17" s="878"/>
      <c r="X17" s="878"/>
      <c r="Y17" s="878"/>
      <c r="Z17" s="880"/>
      <c r="AA17" s="880"/>
      <c r="AB17" s="786"/>
      <c r="AC17" s="888"/>
      <c r="AD17" s="836"/>
      <c r="AE17" s="782"/>
      <c r="AF17" s="782"/>
      <c r="AG17" s="905"/>
      <c r="AH17" s="898"/>
      <c r="AI17" s="899"/>
      <c r="AJ17" s="899"/>
      <c r="AK17" s="901"/>
      <c r="AL17" s="901"/>
      <c r="AM17" s="901"/>
      <c r="AN17" s="901"/>
      <c r="AO17" s="903"/>
      <c r="AP17" s="903"/>
      <c r="AQ17" s="903"/>
      <c r="AR17" s="145"/>
      <c r="AS17" s="150"/>
      <c r="AT17" s="150"/>
      <c r="AU17" s="892"/>
      <c r="AV17" s="907"/>
      <c r="AW17" s="896"/>
      <c r="AX17" s="778"/>
      <c r="AY17" s="890"/>
      <c r="AZ17" s="752"/>
      <c r="BA17" s="752"/>
      <c r="BB17" s="752"/>
      <c r="BC17" s="752"/>
    </row>
    <row r="18" spans="2:55" ht="15.95" customHeight="1" x14ac:dyDescent="0.25">
      <c r="B18" s="845">
        <v>2</v>
      </c>
      <c r="C18" s="875"/>
      <c r="D18" s="875"/>
      <c r="E18" s="875"/>
      <c r="F18" s="877"/>
      <c r="G18" s="877"/>
      <c r="H18" s="877"/>
      <c r="I18" s="877"/>
      <c r="J18" s="877"/>
      <c r="K18" s="877"/>
      <c r="L18" s="877"/>
      <c r="M18" s="877"/>
      <c r="N18" s="877"/>
      <c r="O18" s="877"/>
      <c r="P18" s="877"/>
      <c r="Q18" s="879"/>
      <c r="R18" s="879"/>
      <c r="S18" s="785"/>
      <c r="T18" s="881"/>
      <c r="U18" s="815"/>
      <c r="V18" s="877"/>
      <c r="W18" s="877"/>
      <c r="X18" s="877"/>
      <c r="Y18" s="877"/>
      <c r="Z18" s="879"/>
      <c r="AA18" s="879"/>
      <c r="AB18" s="785"/>
      <c r="AC18" s="887"/>
      <c r="AD18" s="834"/>
      <c r="AE18" s="781"/>
      <c r="AF18" s="781"/>
      <c r="AG18" s="904"/>
      <c r="AH18" s="812" t="str">
        <f>IF(OR(C18="",F18="",L18="",Q18="",S18="",U18="",Z18="",AB18="",AD18="",AF18=""),"",ROUND(AD18+AF18,2))</f>
        <v/>
      </c>
      <c r="AI18" s="897"/>
      <c r="AJ18" s="897"/>
      <c r="AK18" s="900" t="str">
        <f>IF(OR(C18="",F18="",L18="",Q18="",S18="",U18="",Z18="",AB18="",AD18="",AF18=""),"",IF(BC18&lt;&gt;"",BC18,IF(C18="New/Replace Failed Equip.",BA18,AZ18)))</f>
        <v/>
      </c>
      <c r="AL18" s="900"/>
      <c r="AM18" s="900"/>
      <c r="AN18" s="900"/>
      <c r="AO18" s="902" t="str">
        <f>IF(OR(C18="",F18="",L18="",Q18="",S18="",U18="",Z18="",AB18="",AD18="",AF18=""),"",IF((Q18*S18)-(Z18*AB18)&lt;=0,0,ROUND((Q18*S18)-(Z18*AB18),0)))</f>
        <v/>
      </c>
      <c r="AP18" s="902"/>
      <c r="AQ18" s="902"/>
      <c r="AR18" s="145"/>
      <c r="AS18" s="150"/>
      <c r="AT18" s="150"/>
      <c r="AU18" s="891" t="str">
        <f>IFERROR(IF(OR(C18="",F18="",L18="",Q18="",S18="",U18="",Z18="",AB18="",AD18="",AF18=""),"",((1+ELOSS)*PEAKTD*(1+INDEX(ELECCB[Capacity Reserve Margin],MATCH(AX18,ELECCB[Year Number],0)))*((AO18*INDEX(ELECCB[NPV AEC $/kWh],MATCH(AX18,ELECCB[Year Number],1)))+(AV18*INDEX(ELECCB[NPV ACC+T&amp;D $/kW],MATCH(AX18,ELECCB[Year Number],1))))/AH18)),0)</f>
        <v/>
      </c>
      <c r="AV18" s="906" t="str">
        <f>IF(OR(C18="",F18="",L18="",Q18="",S18="",U18="",Z18="",AB18="",AD18="",AF18=""),"",ROUND(AO18*INDEX(ENDUSEALL[Factor],MATCH(AW18,ENDUSEALL[End Use to Coincident Peak Demand Factors],0)),4))</f>
        <v/>
      </c>
      <c r="AW18" s="895" t="str">
        <f>IF(OR(C18="",F18="",L18="",Q18="",S18="",U18="",Z18="",AB18="",AD18="",AF18=""),"",INDEX(CMEREFRI[End Use Category],MATCH(F18,CMEREFRI[Proj Desc 1],0)))</f>
        <v/>
      </c>
      <c r="AX18" s="777" t="str">
        <f>IF(OR(C18="",F18="",L18="",Q18="",S18="",U18="",Z18="",AB18="",AD18="",AF18=""),"",INDEX(CMEREFRI[EUL],MATCH(F18,CMEREFRI[Proj Desc 1],0)))</f>
        <v/>
      </c>
      <c r="AY18" s="889" t="str">
        <f>IF(OR(C18="",F18="",L18="",Q18="",S18="",U18="",Z18="",AB18="",AD18="",AF18=""),"",INDEX(CMEREFRI[Measure Number],MATCH(F18,CMEREFRI[Proj Desc 1],0)))</f>
        <v/>
      </c>
      <c r="AZ18" s="751" t="str">
        <f>IFERROR(ROUND(MIN(AH18*0.5,AO18*INDEX(ENDUSEALL[Inc Rate],MATCH(AW18,ENDUSEALL[End Use to Coincident Peak Demand Factors],0))),2),"")</f>
        <v/>
      </c>
      <c r="BA18" s="751" t="str">
        <f>IFERROR(ROUND(MIN(AH18,AO18*INDEX(ENDUSEALL[Inc Rate],MATCH(AW18,ENDUSEALL[End Use to Coincident Peak Demand Factors],0))),2),"")</f>
        <v/>
      </c>
      <c r="BB18" s="751" t="str">
        <f>IFERROR(AH18/M02S02F35/AO18,"")</f>
        <v/>
      </c>
      <c r="BC18" s="751" t="str">
        <f>IFERROR(IF((Q18*S18)-(Z18*AB18)&lt;=0,MEASURESAV,IF(M02S02F35="",MEASURERATE,IF(OR(F18="Others (Incremental)",F18="Others"),MEASURESUBMIT, IF(AH18/M02S02F35/AO18&lt;1.5,MEASUREPAY,IF(AU18&lt;1,MEASURECB,""))))),MEASURESUBMIT)</f>
        <v>Submit for Review</v>
      </c>
    </row>
    <row r="19" spans="2:55" ht="15.95" customHeight="1" x14ac:dyDescent="0.25">
      <c r="B19" s="845"/>
      <c r="C19" s="876"/>
      <c r="D19" s="876"/>
      <c r="E19" s="876"/>
      <c r="F19" s="878"/>
      <c r="G19" s="878"/>
      <c r="H19" s="878"/>
      <c r="I19" s="878"/>
      <c r="J19" s="878"/>
      <c r="K19" s="878"/>
      <c r="L19" s="878"/>
      <c r="M19" s="878"/>
      <c r="N19" s="878"/>
      <c r="O19" s="878"/>
      <c r="P19" s="878"/>
      <c r="Q19" s="880"/>
      <c r="R19" s="880"/>
      <c r="S19" s="786"/>
      <c r="T19" s="882"/>
      <c r="U19" s="818"/>
      <c r="V19" s="878"/>
      <c r="W19" s="878"/>
      <c r="X19" s="878"/>
      <c r="Y19" s="878"/>
      <c r="Z19" s="880"/>
      <c r="AA19" s="880"/>
      <c r="AB19" s="786"/>
      <c r="AC19" s="888"/>
      <c r="AD19" s="836"/>
      <c r="AE19" s="782"/>
      <c r="AF19" s="782"/>
      <c r="AG19" s="905"/>
      <c r="AH19" s="898"/>
      <c r="AI19" s="899"/>
      <c r="AJ19" s="899"/>
      <c r="AK19" s="901"/>
      <c r="AL19" s="901"/>
      <c r="AM19" s="901"/>
      <c r="AN19" s="901"/>
      <c r="AO19" s="903"/>
      <c r="AP19" s="903"/>
      <c r="AQ19" s="903"/>
      <c r="AR19" s="145"/>
      <c r="AS19" s="150"/>
      <c r="AT19" s="150"/>
      <c r="AU19" s="892"/>
      <c r="AV19" s="907"/>
      <c r="AW19" s="896"/>
      <c r="AX19" s="778"/>
      <c r="AY19" s="890"/>
      <c r="AZ19" s="752"/>
      <c r="BA19" s="752"/>
      <c r="BB19" s="752"/>
      <c r="BC19" s="752"/>
    </row>
    <row r="20" spans="2:55" ht="15.95" customHeight="1" x14ac:dyDescent="0.25">
      <c r="B20" s="845">
        <v>3</v>
      </c>
      <c r="C20" s="875"/>
      <c r="D20" s="875"/>
      <c r="E20" s="875"/>
      <c r="F20" s="877"/>
      <c r="G20" s="877"/>
      <c r="H20" s="877"/>
      <c r="I20" s="877"/>
      <c r="J20" s="877"/>
      <c r="K20" s="877"/>
      <c r="L20" s="877"/>
      <c r="M20" s="877"/>
      <c r="N20" s="877"/>
      <c r="O20" s="877"/>
      <c r="P20" s="877"/>
      <c r="Q20" s="879"/>
      <c r="R20" s="879"/>
      <c r="S20" s="785"/>
      <c r="T20" s="881"/>
      <c r="U20" s="815"/>
      <c r="V20" s="877"/>
      <c r="W20" s="877"/>
      <c r="X20" s="877"/>
      <c r="Y20" s="877"/>
      <c r="Z20" s="879"/>
      <c r="AA20" s="879"/>
      <c r="AB20" s="785"/>
      <c r="AC20" s="887"/>
      <c r="AD20" s="834"/>
      <c r="AE20" s="781"/>
      <c r="AF20" s="781"/>
      <c r="AG20" s="904"/>
      <c r="AH20" s="812" t="str">
        <f>IF(OR(C20="",F20="",L20="",Q20="",S20="",U20="",Z20="",AB20="",AD20="",AF20=""),"",ROUND(AD20+AF20,2))</f>
        <v/>
      </c>
      <c r="AI20" s="897"/>
      <c r="AJ20" s="897"/>
      <c r="AK20" s="900" t="str">
        <f>IF(OR(C20="",F20="",L20="",Q20="",S20="",U20="",Z20="",AB20="",AD20="",AF20=""),"",IF(BC20&lt;&gt;"",BC20,IF(C20="New/Replace Failed Equip.",BA20,AZ20)))</f>
        <v/>
      </c>
      <c r="AL20" s="900"/>
      <c r="AM20" s="900"/>
      <c r="AN20" s="900"/>
      <c r="AO20" s="902" t="str">
        <f>IF(OR(C20="",F20="",L20="",Q20="",S20="",U20="",Z20="",AB20="",AD20="",AF20=""),"",IF((Q20*S20)-(Z20*AB20)&lt;=0,0,ROUND((Q20*S20)-(Z20*AB20),0)))</f>
        <v/>
      </c>
      <c r="AP20" s="902"/>
      <c r="AQ20" s="902"/>
      <c r="AR20" s="145"/>
      <c r="AS20" s="150"/>
      <c r="AT20" s="150"/>
      <c r="AU20" s="891" t="str">
        <f>IFERROR(IF(OR(C20="",F20="",L20="",Q20="",S20="",U20="",Z20="",AB20="",AD20="",AF20=""),"",((1+ELOSS)*PEAKTD*(1+INDEX(ELECCB[Capacity Reserve Margin],MATCH(AX20,ELECCB[Year Number],0)))*((AO20*INDEX(ELECCB[NPV AEC $/kWh],MATCH(AX20,ELECCB[Year Number],1)))+(AV20*INDEX(ELECCB[NPV ACC+T&amp;D $/kW],MATCH(AX20,ELECCB[Year Number],1))))/AH20)),0)</f>
        <v/>
      </c>
      <c r="AV20" s="906" t="str">
        <f>IF(OR(C20="",F20="",L20="",Q20="",S20="",U20="",Z20="",AB20="",AD20="",AF20=""),"",ROUND(AO20*INDEX(ENDUSEALL[Factor],MATCH(AW20,ENDUSEALL[End Use to Coincident Peak Demand Factors],0)),4))</f>
        <v/>
      </c>
      <c r="AW20" s="895" t="str">
        <f>IF(OR(C20="",F20="",L20="",Q20="",S20="",U20="",Z20="",AB20="",AD20="",AF20=""),"",INDEX(CMEREFRI[End Use Category],MATCH(F20,CMEREFRI[Proj Desc 1],0)))</f>
        <v/>
      </c>
      <c r="AX20" s="777" t="str">
        <f>IF(OR(C20="",F20="",L20="",Q20="",S20="",U20="",Z20="",AB20="",AD20="",AF20=""),"",INDEX(CMEREFRI[EUL],MATCH(F20,CMEREFRI[Proj Desc 1],0)))</f>
        <v/>
      </c>
      <c r="AY20" s="889" t="str">
        <f>IF(OR(C20="",F20="",L20="",Q20="",S20="",U20="",Z20="",AB20="",AD20="",AF20=""),"",INDEX(CMEREFRI[Measure Number],MATCH(F20,CMEREFRI[Proj Desc 1],0)))</f>
        <v/>
      </c>
      <c r="AZ20" s="751" t="str">
        <f>IFERROR(ROUND(MIN(AH20*0.5,AO20*INDEX(ENDUSEALL[Inc Rate],MATCH(AW20,ENDUSEALL[End Use to Coincident Peak Demand Factors],0))),2),"")</f>
        <v/>
      </c>
      <c r="BA20" s="751" t="str">
        <f>IFERROR(ROUND(MIN(AH20,AO20*INDEX(ENDUSEALL[Inc Rate],MATCH(AW20,ENDUSEALL[End Use to Coincident Peak Demand Factors],0))),2),"")</f>
        <v/>
      </c>
      <c r="BB20" s="751" t="str">
        <f>IFERROR(AH20/M02S02F35/AO20,"")</f>
        <v/>
      </c>
      <c r="BC20" s="751" t="str">
        <f>IFERROR(IF((Q20*S20)-(Z20*AB20)&lt;=0,MEASURESAV,IF(M02S02F35="",MEASURERATE,IF(OR(F20="Others (Incremental)",F20="Others"),MEASURESUBMIT, IF(AH20/M02S02F35/AO20&lt;1.5,MEASUREPAY,IF(AU20&lt;1,MEASURECB,""))))),MEASURESUBMIT)</f>
        <v>Submit for Review</v>
      </c>
    </row>
    <row r="21" spans="2:55" ht="15.95" customHeight="1" x14ac:dyDescent="0.25">
      <c r="B21" s="845"/>
      <c r="C21" s="876"/>
      <c r="D21" s="876"/>
      <c r="E21" s="876"/>
      <c r="F21" s="878"/>
      <c r="G21" s="878"/>
      <c r="H21" s="878"/>
      <c r="I21" s="878"/>
      <c r="J21" s="878"/>
      <c r="K21" s="878"/>
      <c r="L21" s="878"/>
      <c r="M21" s="878"/>
      <c r="N21" s="878"/>
      <c r="O21" s="878"/>
      <c r="P21" s="878"/>
      <c r="Q21" s="880"/>
      <c r="R21" s="880"/>
      <c r="S21" s="786"/>
      <c r="T21" s="882"/>
      <c r="U21" s="818"/>
      <c r="V21" s="878"/>
      <c r="W21" s="878"/>
      <c r="X21" s="878"/>
      <c r="Y21" s="878"/>
      <c r="Z21" s="880"/>
      <c r="AA21" s="880"/>
      <c r="AB21" s="786"/>
      <c r="AC21" s="888"/>
      <c r="AD21" s="836"/>
      <c r="AE21" s="782"/>
      <c r="AF21" s="782"/>
      <c r="AG21" s="905"/>
      <c r="AH21" s="898"/>
      <c r="AI21" s="899"/>
      <c r="AJ21" s="899"/>
      <c r="AK21" s="901"/>
      <c r="AL21" s="901"/>
      <c r="AM21" s="901"/>
      <c r="AN21" s="901"/>
      <c r="AO21" s="903"/>
      <c r="AP21" s="903"/>
      <c r="AQ21" s="903"/>
      <c r="AR21" s="145"/>
      <c r="AS21" s="150"/>
      <c r="AT21" s="150"/>
      <c r="AU21" s="892"/>
      <c r="AV21" s="907"/>
      <c r="AW21" s="896"/>
      <c r="AX21" s="778"/>
      <c r="AY21" s="890"/>
      <c r="AZ21" s="752"/>
      <c r="BA21" s="752"/>
      <c r="BB21" s="752"/>
      <c r="BC21" s="752"/>
    </row>
    <row r="22" spans="2:55" ht="15.95" customHeight="1" x14ac:dyDescent="0.25">
      <c r="B22" s="845">
        <v>4</v>
      </c>
      <c r="C22" s="875"/>
      <c r="D22" s="875"/>
      <c r="E22" s="875"/>
      <c r="F22" s="877"/>
      <c r="G22" s="877"/>
      <c r="H22" s="877"/>
      <c r="I22" s="877"/>
      <c r="J22" s="877"/>
      <c r="K22" s="877"/>
      <c r="L22" s="877"/>
      <c r="M22" s="877"/>
      <c r="N22" s="877"/>
      <c r="O22" s="877"/>
      <c r="P22" s="877"/>
      <c r="Q22" s="879"/>
      <c r="R22" s="879"/>
      <c r="S22" s="785"/>
      <c r="T22" s="881"/>
      <c r="U22" s="815"/>
      <c r="V22" s="877"/>
      <c r="W22" s="877"/>
      <c r="X22" s="877"/>
      <c r="Y22" s="877"/>
      <c r="Z22" s="879"/>
      <c r="AA22" s="879"/>
      <c r="AB22" s="785"/>
      <c r="AC22" s="887"/>
      <c r="AD22" s="834"/>
      <c r="AE22" s="781"/>
      <c r="AF22" s="781"/>
      <c r="AG22" s="904"/>
      <c r="AH22" s="812" t="str">
        <f>IF(OR(C22="",F22="",L22="",Q22="",S22="",U22="",Z22="",AB22="",AD22="",AF22=""),"",ROUND(AD22+AF22,2))</f>
        <v/>
      </c>
      <c r="AI22" s="897"/>
      <c r="AJ22" s="897"/>
      <c r="AK22" s="900" t="str">
        <f>IF(OR(C22="",F22="",L22="",Q22="",S22="",U22="",Z22="",AB22="",AD22="",AF22=""),"",IF(BC22&lt;&gt;"",BC22,IF(C22="New/Replace Failed Equip.",BA22,AZ22)))</f>
        <v/>
      </c>
      <c r="AL22" s="900"/>
      <c r="AM22" s="900"/>
      <c r="AN22" s="900"/>
      <c r="AO22" s="902" t="str">
        <f>IF(OR(C22="",F22="",L22="",Q22="",S22="",U22="",Z22="",AB22="",AD22="",AF22=""),"",IF((Q22*S22)-(Z22*AB22)&lt;=0,0,ROUND((Q22*S22)-(Z22*AB22),0)))</f>
        <v/>
      </c>
      <c r="AP22" s="902"/>
      <c r="AQ22" s="902"/>
      <c r="AR22" s="145"/>
      <c r="AS22" s="150"/>
      <c r="AT22" s="150"/>
      <c r="AU22" s="891" t="str">
        <f>IFERROR(IF(OR(C22="",F22="",L22="",Q22="",S22="",U22="",Z22="",AB22="",AD22="",AF22=""),"",((1+ELOSS)*PEAKTD*(1+INDEX(ELECCB[Capacity Reserve Margin],MATCH(AX22,ELECCB[Year Number],0)))*((AO22*INDEX(ELECCB[NPV AEC $/kWh],MATCH(AX22,ELECCB[Year Number],1)))+(AV22*INDEX(ELECCB[NPV ACC+T&amp;D $/kW],MATCH(AX22,ELECCB[Year Number],1))))/AH22)),0)</f>
        <v/>
      </c>
      <c r="AV22" s="906" t="str">
        <f>IF(OR(C22="",F22="",L22="",Q22="",S22="",U22="",Z22="",AB22="",AD22="",AF22=""),"",ROUND(AO22*INDEX(ENDUSEALL[Factor],MATCH(AW22,ENDUSEALL[End Use to Coincident Peak Demand Factors],0)),4))</f>
        <v/>
      </c>
      <c r="AW22" s="895" t="str">
        <f>IF(OR(C22="",F22="",L22="",Q22="",S22="",U22="",Z22="",AB22="",AD22="",AF22=""),"",INDEX(CMEREFRI[End Use Category],MATCH(F22,CMEREFRI[Proj Desc 1],0)))</f>
        <v/>
      </c>
      <c r="AX22" s="777" t="str">
        <f>IF(OR(C22="",F22="",L22="",Q22="",S22="",U22="",Z22="",AB22="",AD22="",AF22=""),"",INDEX(CMEREFRI[EUL],MATCH(F22,CMEREFRI[Proj Desc 1],0)))</f>
        <v/>
      </c>
      <c r="AY22" s="889" t="str">
        <f>IF(OR(C22="",F22="",L22="",Q22="",S22="",U22="",Z22="",AB22="",AD22="",AF22=""),"",INDEX(CMEREFRI[Measure Number],MATCH(F22,CMEREFRI[Proj Desc 1],0)))</f>
        <v/>
      </c>
      <c r="AZ22" s="751" t="str">
        <f>IFERROR(ROUND(MIN(AH22*0.5,AO22*INDEX(ENDUSEALL[Inc Rate],MATCH(AW22,ENDUSEALL[End Use to Coincident Peak Demand Factors],0))),2),"")</f>
        <v/>
      </c>
      <c r="BA22" s="751" t="str">
        <f>IFERROR(ROUND(MIN(AH22,AO22*INDEX(ENDUSEALL[Inc Rate],MATCH(AW22,ENDUSEALL[End Use to Coincident Peak Demand Factors],0))),2),"")</f>
        <v/>
      </c>
      <c r="BB22" s="751" t="str">
        <f>IFERROR(AH22/M02S02F35/AO22,"")</f>
        <v/>
      </c>
      <c r="BC22" s="751" t="str">
        <f>IFERROR(IF((Q22*S22)-(Z22*AB22)&lt;=0,MEASURESAV,IF(M02S02F35="",MEASURERATE,IF(OR(F22="Others (Incremental)",F22="Others"),MEASURESUBMIT, IF(AH22/M02S02F35/AO22&lt;1.5,MEASUREPAY,IF(AU22&lt;1,MEASURECB,""))))),MEASURESUBMIT)</f>
        <v>Submit for Review</v>
      </c>
    </row>
    <row r="23" spans="2:55" ht="15.95" customHeight="1" x14ac:dyDescent="0.25">
      <c r="B23" s="845"/>
      <c r="C23" s="876"/>
      <c r="D23" s="876"/>
      <c r="E23" s="876"/>
      <c r="F23" s="878"/>
      <c r="G23" s="878"/>
      <c r="H23" s="878"/>
      <c r="I23" s="878"/>
      <c r="J23" s="878"/>
      <c r="K23" s="878"/>
      <c r="L23" s="878"/>
      <c r="M23" s="878"/>
      <c r="N23" s="878"/>
      <c r="O23" s="878"/>
      <c r="P23" s="878"/>
      <c r="Q23" s="880"/>
      <c r="R23" s="880"/>
      <c r="S23" s="786"/>
      <c r="T23" s="882"/>
      <c r="U23" s="818"/>
      <c r="V23" s="878"/>
      <c r="W23" s="878"/>
      <c r="X23" s="878"/>
      <c r="Y23" s="878"/>
      <c r="Z23" s="880"/>
      <c r="AA23" s="880"/>
      <c r="AB23" s="786"/>
      <c r="AC23" s="888"/>
      <c r="AD23" s="836"/>
      <c r="AE23" s="782"/>
      <c r="AF23" s="782"/>
      <c r="AG23" s="905"/>
      <c r="AH23" s="898"/>
      <c r="AI23" s="899"/>
      <c r="AJ23" s="899"/>
      <c r="AK23" s="901"/>
      <c r="AL23" s="901"/>
      <c r="AM23" s="901"/>
      <c r="AN23" s="901"/>
      <c r="AO23" s="903"/>
      <c r="AP23" s="903"/>
      <c r="AQ23" s="903"/>
      <c r="AR23" s="145"/>
      <c r="AS23" s="150"/>
      <c r="AT23" s="150"/>
      <c r="AU23" s="892"/>
      <c r="AV23" s="907"/>
      <c r="AW23" s="896"/>
      <c r="AX23" s="778"/>
      <c r="AY23" s="890"/>
      <c r="AZ23" s="752"/>
      <c r="BA23" s="752"/>
      <c r="BB23" s="752"/>
      <c r="BC23" s="752"/>
    </row>
    <row r="24" spans="2:55" ht="15.95" customHeight="1" x14ac:dyDescent="0.25">
      <c r="B24" s="845">
        <v>5</v>
      </c>
      <c r="C24" s="875"/>
      <c r="D24" s="875"/>
      <c r="E24" s="875"/>
      <c r="F24" s="877"/>
      <c r="G24" s="877"/>
      <c r="H24" s="877"/>
      <c r="I24" s="877"/>
      <c r="J24" s="877"/>
      <c r="K24" s="877"/>
      <c r="L24" s="877"/>
      <c r="M24" s="877"/>
      <c r="N24" s="877"/>
      <c r="O24" s="877"/>
      <c r="P24" s="877"/>
      <c r="Q24" s="879"/>
      <c r="R24" s="879"/>
      <c r="S24" s="785"/>
      <c r="T24" s="881"/>
      <c r="U24" s="815"/>
      <c r="V24" s="877"/>
      <c r="W24" s="877"/>
      <c r="X24" s="877"/>
      <c r="Y24" s="877"/>
      <c r="Z24" s="879"/>
      <c r="AA24" s="879"/>
      <c r="AB24" s="785"/>
      <c r="AC24" s="887"/>
      <c r="AD24" s="834"/>
      <c r="AE24" s="781"/>
      <c r="AF24" s="781"/>
      <c r="AG24" s="904"/>
      <c r="AH24" s="812" t="str">
        <f>IF(OR(C24="",F24="",L24="",Q24="",S24="",U24="",Z24="",AB24="",AD24="",AF24=""),"",ROUND(AD24+AF24,2))</f>
        <v/>
      </c>
      <c r="AI24" s="897"/>
      <c r="AJ24" s="897"/>
      <c r="AK24" s="900" t="str">
        <f>IF(OR(C24="",F24="",L24="",Q24="",S24="",U24="",Z24="",AB24="",AD24="",AF24=""),"",IF(BC24&lt;&gt;"",BC24,IF(C24="New/Replace Failed Equip.",BA24,AZ24)))</f>
        <v/>
      </c>
      <c r="AL24" s="900"/>
      <c r="AM24" s="900"/>
      <c r="AN24" s="900"/>
      <c r="AO24" s="902" t="str">
        <f>IF(OR(C24="",F24="",L24="",Q24="",S24="",U24="",Z24="",AB24="",AD24="",AF24=""),"",IF((Q24*S24)-(Z24*AB24)&lt;=0,0,ROUND((Q24*S24)-(Z24*AB24),0)))</f>
        <v/>
      </c>
      <c r="AP24" s="902"/>
      <c r="AQ24" s="902"/>
      <c r="AR24" s="145"/>
      <c r="AS24" s="150"/>
      <c r="AT24" s="150"/>
      <c r="AU24" s="891" t="str">
        <f>IFERROR(IF(OR(C24="",F24="",L24="",Q24="",S24="",U24="",Z24="",AB24="",AD24="",AF24=""),"",((1+ELOSS)*PEAKTD*(1+INDEX(ELECCB[Capacity Reserve Margin],MATCH(AX24,ELECCB[Year Number],0)))*((AO24*INDEX(ELECCB[NPV AEC $/kWh],MATCH(AX24,ELECCB[Year Number],1)))+(AV24*INDEX(ELECCB[NPV ACC+T&amp;D $/kW],MATCH(AX24,ELECCB[Year Number],1))))/AH24)),0)</f>
        <v/>
      </c>
      <c r="AV24" s="906" t="str">
        <f>IF(OR(C24="",F24="",L24="",Q24="",S24="",U24="",Z24="",AB24="",AD24="",AF24=""),"",ROUND(AO24*INDEX(ENDUSEALL[Factor],MATCH(AW24,ENDUSEALL[End Use to Coincident Peak Demand Factors],0)),4))</f>
        <v/>
      </c>
      <c r="AW24" s="895" t="str">
        <f>IF(OR(C24="",F24="",L24="",Q24="",S24="",U24="",Z24="",AB24="",AD24="",AF24=""),"",INDEX(CMEREFRI[End Use Category],MATCH(F24,CMEREFRI[Proj Desc 1],0)))</f>
        <v/>
      </c>
      <c r="AX24" s="777" t="str">
        <f>IF(OR(C24="",F24="",L24="",Q24="",S24="",U24="",Z24="",AB24="",AD24="",AF24=""),"",INDEX(CMEREFRI[EUL],MATCH(F24,CMEREFRI[Proj Desc 1],0)))</f>
        <v/>
      </c>
      <c r="AY24" s="889" t="str">
        <f>IF(OR(C24="",F24="",L24="",Q24="",S24="",U24="",Z24="",AB24="",AD24="",AF24=""),"",INDEX(CMEREFRI[Measure Number],MATCH(F24,CMEREFRI[Proj Desc 1],0)))</f>
        <v/>
      </c>
      <c r="AZ24" s="751" t="str">
        <f>IFERROR(ROUND(MIN(AH24*0.5,AO24*INDEX(ENDUSEALL[Inc Rate],MATCH(AW24,ENDUSEALL[End Use to Coincident Peak Demand Factors],0))),2),"")</f>
        <v/>
      </c>
      <c r="BA24" s="751" t="str">
        <f>IFERROR(ROUND(MIN(AH24,AO24*INDEX(ENDUSEALL[Inc Rate],MATCH(AW24,ENDUSEALL[End Use to Coincident Peak Demand Factors],0))),2),"")</f>
        <v/>
      </c>
      <c r="BB24" s="751" t="str">
        <f>IFERROR(AH24/M02S02F35/AO24,"")</f>
        <v/>
      </c>
      <c r="BC24" s="751" t="str">
        <f>IFERROR(IF((Q24*S24)-(Z24*AB24)&lt;=0,MEASURESAV,IF(M02S02F35="",MEASURERATE,IF(OR(F24="Others (Incremental)",F24="Others"),MEASURESUBMIT, IF(AH24/M02S02F35/AO24&lt;1.5,MEASUREPAY,IF(AU24&lt;1,MEASURECB,""))))),MEASURESUBMIT)</f>
        <v>Submit for Review</v>
      </c>
    </row>
    <row r="25" spans="2:55" ht="15.95" customHeight="1" x14ac:dyDescent="0.25">
      <c r="B25" s="845"/>
      <c r="C25" s="876"/>
      <c r="D25" s="876"/>
      <c r="E25" s="876"/>
      <c r="F25" s="878"/>
      <c r="G25" s="878"/>
      <c r="H25" s="878"/>
      <c r="I25" s="878"/>
      <c r="J25" s="878"/>
      <c r="K25" s="878"/>
      <c r="L25" s="878"/>
      <c r="M25" s="878"/>
      <c r="N25" s="878"/>
      <c r="O25" s="878"/>
      <c r="P25" s="878"/>
      <c r="Q25" s="880"/>
      <c r="R25" s="880"/>
      <c r="S25" s="786"/>
      <c r="T25" s="882"/>
      <c r="U25" s="818"/>
      <c r="V25" s="878"/>
      <c r="W25" s="878"/>
      <c r="X25" s="878"/>
      <c r="Y25" s="878"/>
      <c r="Z25" s="880"/>
      <c r="AA25" s="880"/>
      <c r="AB25" s="786"/>
      <c r="AC25" s="888"/>
      <c r="AD25" s="836"/>
      <c r="AE25" s="782"/>
      <c r="AF25" s="782"/>
      <c r="AG25" s="905"/>
      <c r="AH25" s="898"/>
      <c r="AI25" s="899"/>
      <c r="AJ25" s="899"/>
      <c r="AK25" s="901"/>
      <c r="AL25" s="901"/>
      <c r="AM25" s="901"/>
      <c r="AN25" s="901"/>
      <c r="AO25" s="903"/>
      <c r="AP25" s="903"/>
      <c r="AQ25" s="903"/>
      <c r="AR25" s="145"/>
      <c r="AS25" s="150"/>
      <c r="AT25" s="150"/>
      <c r="AU25" s="892"/>
      <c r="AV25" s="907"/>
      <c r="AW25" s="896"/>
      <c r="AX25" s="778"/>
      <c r="AY25" s="890"/>
      <c r="AZ25" s="752"/>
      <c r="BA25" s="752"/>
      <c r="BB25" s="752"/>
      <c r="BC25" s="752"/>
    </row>
    <row r="26" spans="2:55" ht="15.95" customHeight="1" x14ac:dyDescent="0.25">
      <c r="B26" s="845">
        <v>6</v>
      </c>
      <c r="C26" s="875"/>
      <c r="D26" s="875"/>
      <c r="E26" s="875"/>
      <c r="F26" s="877"/>
      <c r="G26" s="877"/>
      <c r="H26" s="877"/>
      <c r="I26" s="877"/>
      <c r="J26" s="877"/>
      <c r="K26" s="877"/>
      <c r="L26" s="877"/>
      <c r="M26" s="877"/>
      <c r="N26" s="877"/>
      <c r="O26" s="877"/>
      <c r="P26" s="877"/>
      <c r="Q26" s="879"/>
      <c r="R26" s="879"/>
      <c r="S26" s="785"/>
      <c r="T26" s="881"/>
      <c r="U26" s="815"/>
      <c r="V26" s="877"/>
      <c r="W26" s="877"/>
      <c r="X26" s="877"/>
      <c r="Y26" s="877"/>
      <c r="Z26" s="879"/>
      <c r="AA26" s="879"/>
      <c r="AB26" s="785"/>
      <c r="AC26" s="887"/>
      <c r="AD26" s="834"/>
      <c r="AE26" s="781"/>
      <c r="AF26" s="781"/>
      <c r="AG26" s="904"/>
      <c r="AH26" s="812" t="str">
        <f>IF(OR(C26="",F26="",L26="",Q26="",S26="",U26="",Z26="",AB26="",AD26="",AF26=""),"",ROUND(AD26+AF26,2))</f>
        <v/>
      </c>
      <c r="AI26" s="897"/>
      <c r="AJ26" s="897"/>
      <c r="AK26" s="900" t="str">
        <f>IF(OR(C26="",F26="",L26="",Q26="",S26="",U26="",Z26="",AB26="",AD26="",AF26=""),"",IF(BC26&lt;&gt;"",BC26,IF(C26="New/Replace Failed Equip.",BA26,AZ26)))</f>
        <v/>
      </c>
      <c r="AL26" s="900"/>
      <c r="AM26" s="900"/>
      <c r="AN26" s="900"/>
      <c r="AO26" s="902" t="str">
        <f>IF(OR(C26="",F26="",L26="",Q26="",S26="",U26="",Z26="",AB26="",AD26="",AF26=""),"",IF((Q26*S26)-(Z26*AB26)&lt;=0,0,ROUND((Q26*S26)-(Z26*AB26),0)))</f>
        <v/>
      </c>
      <c r="AP26" s="902"/>
      <c r="AQ26" s="902"/>
      <c r="AR26" s="145"/>
      <c r="AS26" s="150"/>
      <c r="AT26" s="150"/>
      <c r="AU26" s="891" t="str">
        <f>IFERROR(IF(OR(C26="",F26="",L26="",Q26="",S26="",U26="",Z26="",AB26="",AD26="",AF26=""),"",((1+ELOSS)*PEAKTD*(1+INDEX(ELECCB[Capacity Reserve Margin],MATCH(AX26,ELECCB[Year Number],0)))*((AO26*INDEX(ELECCB[NPV AEC $/kWh],MATCH(AX26,ELECCB[Year Number],1)))+(AV26*INDEX(ELECCB[NPV ACC+T&amp;D $/kW],MATCH(AX26,ELECCB[Year Number],1))))/AH26)),0)</f>
        <v/>
      </c>
      <c r="AV26" s="906" t="str">
        <f>IF(OR(C26="",F26="",L26="",Q26="",S26="",U26="",Z26="",AB26="",AD26="",AF26=""),"",ROUND(AO26*INDEX(ENDUSEALL[Factor],MATCH(AW26,ENDUSEALL[End Use to Coincident Peak Demand Factors],0)),4))</f>
        <v/>
      </c>
      <c r="AW26" s="895" t="str">
        <f>IF(OR(C26="",F26="",L26="",Q26="",S26="",U26="",Z26="",AB26="",AD26="",AF26=""),"",INDEX(CMEREFRI[End Use Category],MATCH(F26,CMEREFRI[Proj Desc 1],0)))</f>
        <v/>
      </c>
      <c r="AX26" s="777" t="str">
        <f>IF(OR(C26="",F26="",L26="",Q26="",S26="",U26="",Z26="",AB26="",AD26="",AF26=""),"",INDEX(CMEREFRI[EUL],MATCH(F26,CMEREFRI[Proj Desc 1],0)))</f>
        <v/>
      </c>
      <c r="AY26" s="889" t="str">
        <f>IF(OR(C26="",F26="",L26="",Q26="",S26="",U26="",Z26="",AB26="",AD26="",AF26=""),"",INDEX(CMEREFRI[Measure Number],MATCH(F26,CMEREFRI[Proj Desc 1],0)))</f>
        <v/>
      </c>
      <c r="AZ26" s="751" t="str">
        <f>IFERROR(ROUND(MIN(AH26*0.5,AO26*INDEX(ENDUSEALL[Inc Rate],MATCH(AW26,ENDUSEALL[End Use to Coincident Peak Demand Factors],0))),2),"")</f>
        <v/>
      </c>
      <c r="BA26" s="751" t="str">
        <f>IFERROR(ROUND(MIN(AH26,AO26*INDEX(ENDUSEALL[Inc Rate],MATCH(AW26,ENDUSEALL[End Use to Coincident Peak Demand Factors],0))),2),"")</f>
        <v/>
      </c>
      <c r="BB26" s="751" t="str">
        <f>IFERROR(AH26/M02S02F35/AO26,"")</f>
        <v/>
      </c>
      <c r="BC26" s="751" t="str">
        <f>IFERROR(IF((Q26*S26)-(Z26*AB26)&lt;=0,MEASURESAV,IF(M02S02F35="",MEASURERATE,IF(OR(F26="Others (Incremental)",F26="Others"),MEASURESUBMIT, IF(AH26/M02S02F35/AO26&lt;1.5,MEASUREPAY,IF(AU26&lt;1,MEASURECB,""))))),MEASURESUBMIT)</f>
        <v>Submit for Review</v>
      </c>
    </row>
    <row r="27" spans="2:55" ht="15.95" customHeight="1" x14ac:dyDescent="0.25">
      <c r="B27" s="845"/>
      <c r="C27" s="876"/>
      <c r="D27" s="876"/>
      <c r="E27" s="876"/>
      <c r="F27" s="878"/>
      <c r="G27" s="878"/>
      <c r="H27" s="878"/>
      <c r="I27" s="878"/>
      <c r="J27" s="878"/>
      <c r="K27" s="878"/>
      <c r="L27" s="878"/>
      <c r="M27" s="878"/>
      <c r="N27" s="878"/>
      <c r="O27" s="878"/>
      <c r="P27" s="878"/>
      <c r="Q27" s="880"/>
      <c r="R27" s="880"/>
      <c r="S27" s="786"/>
      <c r="T27" s="882"/>
      <c r="U27" s="818"/>
      <c r="V27" s="878"/>
      <c r="W27" s="878"/>
      <c r="X27" s="878"/>
      <c r="Y27" s="878"/>
      <c r="Z27" s="880"/>
      <c r="AA27" s="880"/>
      <c r="AB27" s="786"/>
      <c r="AC27" s="888"/>
      <c r="AD27" s="836"/>
      <c r="AE27" s="782"/>
      <c r="AF27" s="782"/>
      <c r="AG27" s="905"/>
      <c r="AH27" s="898"/>
      <c r="AI27" s="899"/>
      <c r="AJ27" s="899"/>
      <c r="AK27" s="901"/>
      <c r="AL27" s="901"/>
      <c r="AM27" s="901"/>
      <c r="AN27" s="901"/>
      <c r="AO27" s="903"/>
      <c r="AP27" s="903"/>
      <c r="AQ27" s="903"/>
      <c r="AR27" s="145"/>
      <c r="AS27" s="150"/>
      <c r="AT27" s="150"/>
      <c r="AU27" s="892"/>
      <c r="AV27" s="907"/>
      <c r="AW27" s="896"/>
      <c r="AX27" s="778"/>
      <c r="AY27" s="890"/>
      <c r="AZ27" s="752"/>
      <c r="BA27" s="752"/>
      <c r="BB27" s="752"/>
      <c r="BC27" s="752"/>
    </row>
    <row r="28" spans="2:55" ht="15.95" customHeight="1" x14ac:dyDescent="0.25">
      <c r="B28" s="845">
        <v>7</v>
      </c>
      <c r="C28" s="875"/>
      <c r="D28" s="875"/>
      <c r="E28" s="875"/>
      <c r="F28" s="877"/>
      <c r="G28" s="877"/>
      <c r="H28" s="877"/>
      <c r="I28" s="877"/>
      <c r="J28" s="877"/>
      <c r="K28" s="877"/>
      <c r="L28" s="877"/>
      <c r="M28" s="877"/>
      <c r="N28" s="877"/>
      <c r="O28" s="877"/>
      <c r="P28" s="877"/>
      <c r="Q28" s="879"/>
      <c r="R28" s="879"/>
      <c r="S28" s="785"/>
      <c r="T28" s="881"/>
      <c r="U28" s="815"/>
      <c r="V28" s="877"/>
      <c r="W28" s="877"/>
      <c r="X28" s="877"/>
      <c r="Y28" s="877"/>
      <c r="Z28" s="879"/>
      <c r="AA28" s="879"/>
      <c r="AB28" s="785"/>
      <c r="AC28" s="887"/>
      <c r="AD28" s="834"/>
      <c r="AE28" s="781"/>
      <c r="AF28" s="781"/>
      <c r="AG28" s="904"/>
      <c r="AH28" s="812" t="str">
        <f>IF(OR(C28="",F28="",L28="",Q28="",S28="",U28="",Z28="",AB28="",AD28="",AF28=""),"",ROUND(AD28+AF28,2))</f>
        <v/>
      </c>
      <c r="AI28" s="897"/>
      <c r="AJ28" s="897"/>
      <c r="AK28" s="900" t="str">
        <f>IF(OR(C28="",F28="",L28="",Q28="",S28="",U28="",Z28="",AB28="",AD28="",AF28=""),"",IF(BC28&lt;&gt;"",BC28,IF(C28="New/Replace Failed Equip.",BA28,AZ28)))</f>
        <v/>
      </c>
      <c r="AL28" s="900"/>
      <c r="AM28" s="900"/>
      <c r="AN28" s="900"/>
      <c r="AO28" s="902" t="str">
        <f>IF(OR(C28="",F28="",L28="",Q28="",S28="",U28="",Z28="",AB28="",AD28="",AF28=""),"",IF((Q28*S28)-(Z28*AB28)&lt;=0,0,ROUND((Q28*S28)-(Z28*AB28),0)))</f>
        <v/>
      </c>
      <c r="AP28" s="902"/>
      <c r="AQ28" s="902"/>
      <c r="AR28" s="145"/>
      <c r="AS28" s="150"/>
      <c r="AT28" s="150"/>
      <c r="AU28" s="891" t="str">
        <f>IFERROR(IF(OR(C28="",F28="",L28="",Q28="",S28="",U28="",Z28="",AB28="",AD28="",AF28=""),"",((1+ELOSS)*PEAKTD*(1+INDEX(ELECCB[Capacity Reserve Margin],MATCH(AX28,ELECCB[Year Number],0)))*((AO28*INDEX(ELECCB[NPV AEC $/kWh],MATCH(AX28,ELECCB[Year Number],1)))+(AV28*INDEX(ELECCB[NPV ACC+T&amp;D $/kW],MATCH(AX28,ELECCB[Year Number],1))))/AH28)),0)</f>
        <v/>
      </c>
      <c r="AV28" s="906" t="str">
        <f>IF(OR(C28="",F28="",L28="",Q28="",S28="",U28="",Z28="",AB28="",AD28="",AF28=""),"",ROUND(AO28*INDEX(ENDUSEALL[Factor],MATCH(AW28,ENDUSEALL[End Use to Coincident Peak Demand Factors],0)),4))</f>
        <v/>
      </c>
      <c r="AW28" s="895" t="str">
        <f>IF(OR(C28="",F28="",L28="",Q28="",S28="",U28="",Z28="",AB28="",AD28="",AF28=""),"",INDEX(CMEREFRI[End Use Category],MATCH(F28,CMEREFRI[Proj Desc 1],0)))</f>
        <v/>
      </c>
      <c r="AX28" s="777" t="str">
        <f>IF(OR(C28="",F28="",L28="",Q28="",S28="",U28="",Z28="",AB28="",AD28="",AF28=""),"",INDEX(CMEREFRI[EUL],MATCH(F28,CMEREFRI[Proj Desc 1],0)))</f>
        <v/>
      </c>
      <c r="AY28" s="889" t="str">
        <f>IF(OR(C28="",F28="",L28="",Q28="",S28="",U28="",Z28="",AB28="",AD28="",AF28=""),"",INDEX(CMEREFRI[Measure Number],MATCH(F28,CMEREFRI[Proj Desc 1],0)))</f>
        <v/>
      </c>
      <c r="AZ28" s="751" t="str">
        <f>IFERROR(ROUND(MIN(AH28*0.5,AO28*INDEX(ENDUSEALL[Inc Rate],MATCH(AW28,ENDUSEALL[End Use to Coincident Peak Demand Factors],0))),2),"")</f>
        <v/>
      </c>
      <c r="BA28" s="751" t="str">
        <f>IFERROR(ROUND(MIN(AH28,AO28*INDEX(ENDUSEALL[Inc Rate],MATCH(AW28,ENDUSEALL[End Use to Coincident Peak Demand Factors],0))),2),"")</f>
        <v/>
      </c>
      <c r="BB28" s="751" t="str">
        <f>IFERROR(AH28/M02S02F35/AO28,"")</f>
        <v/>
      </c>
      <c r="BC28" s="751" t="str">
        <f>IFERROR(IF((Q28*S28)-(Z28*AB28)&lt;=0,MEASURESAV,IF(M02S02F35="",MEASURERATE,IF(OR(F28="Others (Incremental)",F28="Others"),MEASURESUBMIT, IF(AH28/M02S02F35/AO28&lt;1.5,MEASUREPAY,IF(AU28&lt;1,MEASURECB,""))))),MEASURESUBMIT)</f>
        <v>Submit for Review</v>
      </c>
    </row>
    <row r="29" spans="2:55" ht="15.95" customHeight="1" x14ac:dyDescent="0.25">
      <c r="B29" s="845"/>
      <c r="C29" s="876"/>
      <c r="D29" s="876"/>
      <c r="E29" s="876"/>
      <c r="F29" s="878"/>
      <c r="G29" s="878"/>
      <c r="H29" s="878"/>
      <c r="I29" s="878"/>
      <c r="J29" s="878"/>
      <c r="K29" s="878"/>
      <c r="L29" s="878"/>
      <c r="M29" s="878"/>
      <c r="N29" s="878"/>
      <c r="O29" s="878"/>
      <c r="P29" s="878"/>
      <c r="Q29" s="880"/>
      <c r="R29" s="880"/>
      <c r="S29" s="786"/>
      <c r="T29" s="882"/>
      <c r="U29" s="818"/>
      <c r="V29" s="878"/>
      <c r="W29" s="878"/>
      <c r="X29" s="878"/>
      <c r="Y29" s="878"/>
      <c r="Z29" s="880"/>
      <c r="AA29" s="880"/>
      <c r="AB29" s="786"/>
      <c r="AC29" s="888"/>
      <c r="AD29" s="836"/>
      <c r="AE29" s="782"/>
      <c r="AF29" s="782"/>
      <c r="AG29" s="905"/>
      <c r="AH29" s="898"/>
      <c r="AI29" s="899"/>
      <c r="AJ29" s="899"/>
      <c r="AK29" s="901"/>
      <c r="AL29" s="901"/>
      <c r="AM29" s="901"/>
      <c r="AN29" s="901"/>
      <c r="AO29" s="903"/>
      <c r="AP29" s="903"/>
      <c r="AQ29" s="903"/>
      <c r="AR29" s="145"/>
      <c r="AS29" s="150"/>
      <c r="AT29" s="150"/>
      <c r="AU29" s="892"/>
      <c r="AV29" s="907"/>
      <c r="AW29" s="896"/>
      <c r="AX29" s="778"/>
      <c r="AY29" s="890"/>
      <c r="AZ29" s="752"/>
      <c r="BA29" s="752"/>
      <c r="BB29" s="752"/>
      <c r="BC29" s="752"/>
    </row>
    <row r="30" spans="2:55" ht="15.95" customHeight="1" x14ac:dyDescent="0.25">
      <c r="B30" s="845">
        <v>8</v>
      </c>
      <c r="C30" s="875"/>
      <c r="D30" s="875"/>
      <c r="E30" s="875"/>
      <c r="F30" s="877"/>
      <c r="G30" s="877"/>
      <c r="H30" s="877"/>
      <c r="I30" s="877"/>
      <c r="J30" s="877"/>
      <c r="K30" s="877"/>
      <c r="L30" s="877"/>
      <c r="M30" s="877"/>
      <c r="N30" s="877"/>
      <c r="O30" s="877"/>
      <c r="P30" s="877"/>
      <c r="Q30" s="879"/>
      <c r="R30" s="879"/>
      <c r="S30" s="785"/>
      <c r="T30" s="881"/>
      <c r="U30" s="815"/>
      <c r="V30" s="877"/>
      <c r="W30" s="877"/>
      <c r="X30" s="877"/>
      <c r="Y30" s="877"/>
      <c r="Z30" s="879"/>
      <c r="AA30" s="879"/>
      <c r="AB30" s="785"/>
      <c r="AC30" s="887"/>
      <c r="AD30" s="834"/>
      <c r="AE30" s="781"/>
      <c r="AF30" s="781"/>
      <c r="AG30" s="904"/>
      <c r="AH30" s="812" t="str">
        <f>IF(OR(C30="",F30="",L30="",Q30="",S30="",U30="",Z30="",AB30="",AD30="",AF30=""),"",ROUND(AD30+AF30,2))</f>
        <v/>
      </c>
      <c r="AI30" s="897"/>
      <c r="AJ30" s="897"/>
      <c r="AK30" s="900" t="str">
        <f>IF(OR(C30="",F30="",L30="",Q30="",S30="",U30="",Z30="",AB30="",AD30="",AF30=""),"",IF(BC30&lt;&gt;"",BC30,IF(C30="New/Replace Failed Equip.",BA30,AZ30)))</f>
        <v/>
      </c>
      <c r="AL30" s="900"/>
      <c r="AM30" s="900"/>
      <c r="AN30" s="900"/>
      <c r="AO30" s="902" t="str">
        <f>IF(OR(C30="",F30="",L30="",Q30="",S30="",U30="",Z30="",AB30="",AD30="",AF30=""),"",IF((Q30*S30)-(Z30*AB30)&lt;=0,0,ROUND((Q30*S30)-(Z30*AB30),0)))</f>
        <v/>
      </c>
      <c r="AP30" s="902"/>
      <c r="AQ30" s="902"/>
      <c r="AR30" s="145"/>
      <c r="AS30" s="150"/>
      <c r="AT30" s="150"/>
      <c r="AU30" s="891" t="str">
        <f>IFERROR(IF(OR(C30="",F30="",L30="",Q30="",S30="",U30="",Z30="",AB30="",AD30="",AF30=""),"",((1+ELOSS)*PEAKTD*(1+INDEX(ELECCB[Capacity Reserve Margin],MATCH(AX30,ELECCB[Year Number],0)))*((AO30*INDEX(ELECCB[NPV AEC $/kWh],MATCH(AX30,ELECCB[Year Number],1)))+(AV30*INDEX(ELECCB[NPV ACC+T&amp;D $/kW],MATCH(AX30,ELECCB[Year Number],1))))/AH30)),0)</f>
        <v/>
      </c>
      <c r="AV30" s="906" t="str">
        <f>IF(OR(C30="",F30="",L30="",Q30="",S30="",U30="",Z30="",AB30="",AD30="",AF30=""),"",ROUND(AO30*INDEX(ENDUSEALL[Factor],MATCH(AW30,ENDUSEALL[End Use to Coincident Peak Demand Factors],0)),4))</f>
        <v/>
      </c>
      <c r="AW30" s="895" t="str">
        <f>IF(OR(C30="",F30="",L30="",Q30="",S30="",U30="",Z30="",AB30="",AD30="",AF30=""),"",INDEX(CMEREFRI[End Use Category],MATCH(F30,CMEREFRI[Proj Desc 1],0)))</f>
        <v/>
      </c>
      <c r="AX30" s="777" t="str">
        <f>IF(OR(C30="",F30="",L30="",Q30="",S30="",U30="",Z30="",AB30="",AD30="",AF30=""),"",INDEX(CMEREFRI[EUL],MATCH(F30,CMEREFRI[Proj Desc 1],0)))</f>
        <v/>
      </c>
      <c r="AY30" s="889" t="str">
        <f>IF(OR(C30="",F30="",L30="",Q30="",S30="",U30="",Z30="",AB30="",AD30="",AF30=""),"",INDEX(CMEREFRI[Measure Number],MATCH(F30,CMEREFRI[Proj Desc 1],0)))</f>
        <v/>
      </c>
      <c r="AZ30" s="751" t="str">
        <f>IFERROR(ROUND(MIN(AH30*0.5,AO30*INDEX(ENDUSEALL[Inc Rate],MATCH(AW30,ENDUSEALL[End Use to Coincident Peak Demand Factors],0))),2),"")</f>
        <v/>
      </c>
      <c r="BA30" s="751" t="str">
        <f>IFERROR(ROUND(MIN(AH30,AO30*INDEX(ENDUSEALL[Inc Rate],MATCH(AW30,ENDUSEALL[End Use to Coincident Peak Demand Factors],0))),2),"")</f>
        <v/>
      </c>
      <c r="BB30" s="751" t="str">
        <f>IFERROR(AH30/M02S02F35/AO30,"")</f>
        <v/>
      </c>
      <c r="BC30" s="751" t="str">
        <f>IFERROR(IF((Q30*S30)-(Z30*AB30)&lt;=0,MEASURESAV,IF(M02S02F35="",MEASURERATE,IF(OR(F30="Others (Incremental)",F30="Others"),MEASURESUBMIT, IF(AH30/M02S02F35/AO30&lt;1.5,MEASUREPAY,IF(AU30&lt;1,MEASURECB,""))))),MEASURESUBMIT)</f>
        <v>Submit for Review</v>
      </c>
    </row>
    <row r="31" spans="2:55" ht="15.95" customHeight="1" x14ac:dyDescent="0.25">
      <c r="B31" s="845"/>
      <c r="C31" s="876"/>
      <c r="D31" s="876"/>
      <c r="E31" s="876"/>
      <c r="F31" s="878"/>
      <c r="G31" s="878"/>
      <c r="H31" s="878"/>
      <c r="I31" s="878"/>
      <c r="J31" s="878"/>
      <c r="K31" s="878"/>
      <c r="L31" s="878"/>
      <c r="M31" s="878"/>
      <c r="N31" s="878"/>
      <c r="O31" s="878"/>
      <c r="P31" s="878"/>
      <c r="Q31" s="880"/>
      <c r="R31" s="880"/>
      <c r="S31" s="786"/>
      <c r="T31" s="882"/>
      <c r="U31" s="818"/>
      <c r="V31" s="878"/>
      <c r="W31" s="878"/>
      <c r="X31" s="878"/>
      <c r="Y31" s="878"/>
      <c r="Z31" s="880"/>
      <c r="AA31" s="880"/>
      <c r="AB31" s="786"/>
      <c r="AC31" s="888"/>
      <c r="AD31" s="836"/>
      <c r="AE31" s="782"/>
      <c r="AF31" s="782"/>
      <c r="AG31" s="905"/>
      <c r="AH31" s="898"/>
      <c r="AI31" s="899"/>
      <c r="AJ31" s="899"/>
      <c r="AK31" s="901"/>
      <c r="AL31" s="901"/>
      <c r="AM31" s="901"/>
      <c r="AN31" s="901"/>
      <c r="AO31" s="903"/>
      <c r="AP31" s="903"/>
      <c r="AQ31" s="903"/>
      <c r="AR31" s="145"/>
      <c r="AS31" s="150"/>
      <c r="AT31" s="150"/>
      <c r="AU31" s="892"/>
      <c r="AV31" s="907"/>
      <c r="AW31" s="896"/>
      <c r="AX31" s="778"/>
      <c r="AY31" s="890"/>
      <c r="AZ31" s="752"/>
      <c r="BA31" s="752"/>
      <c r="BB31" s="752"/>
      <c r="BC31" s="752"/>
    </row>
    <row r="32" spans="2:55" ht="15.95" customHeight="1" x14ac:dyDescent="0.25">
      <c r="B32" s="845">
        <v>9</v>
      </c>
      <c r="C32" s="875"/>
      <c r="D32" s="875"/>
      <c r="E32" s="875"/>
      <c r="F32" s="877"/>
      <c r="G32" s="877"/>
      <c r="H32" s="877"/>
      <c r="I32" s="877"/>
      <c r="J32" s="877"/>
      <c r="K32" s="877"/>
      <c r="L32" s="877"/>
      <c r="M32" s="877"/>
      <c r="N32" s="877"/>
      <c r="O32" s="877"/>
      <c r="P32" s="877"/>
      <c r="Q32" s="879"/>
      <c r="R32" s="879"/>
      <c r="S32" s="785"/>
      <c r="T32" s="881"/>
      <c r="U32" s="815"/>
      <c r="V32" s="877"/>
      <c r="W32" s="877"/>
      <c r="X32" s="877"/>
      <c r="Y32" s="877"/>
      <c r="Z32" s="879"/>
      <c r="AA32" s="879"/>
      <c r="AB32" s="785"/>
      <c r="AC32" s="887"/>
      <c r="AD32" s="834"/>
      <c r="AE32" s="781"/>
      <c r="AF32" s="781"/>
      <c r="AG32" s="904"/>
      <c r="AH32" s="812" t="str">
        <f>IF(OR(C32="",F32="",L32="",Q32="",S32="",U32="",Z32="",AB32="",AD32="",AF32=""),"",ROUND(AD32+AF32,2))</f>
        <v/>
      </c>
      <c r="AI32" s="897"/>
      <c r="AJ32" s="897"/>
      <c r="AK32" s="900" t="str">
        <f>IF(OR(C32="",F32="",L32="",Q32="",S32="",U32="",Z32="",AB32="",AD32="",AF32=""),"",IF(BC32&lt;&gt;"",BC32,IF(C32="New/Replace Failed Equip.",BA32,AZ32)))</f>
        <v/>
      </c>
      <c r="AL32" s="900"/>
      <c r="AM32" s="900"/>
      <c r="AN32" s="900"/>
      <c r="AO32" s="902" t="str">
        <f>IF(OR(C32="",F32="",L32="",Q32="",S32="",U32="",Z32="",AB32="",AD32="",AF32=""),"",IF((Q32*S32)-(Z32*AB32)&lt;=0,0,ROUND((Q32*S32)-(Z32*AB32),0)))</f>
        <v/>
      </c>
      <c r="AP32" s="902"/>
      <c r="AQ32" s="902"/>
      <c r="AR32" s="145"/>
      <c r="AS32" s="150"/>
      <c r="AT32" s="150"/>
      <c r="AU32" s="891" t="str">
        <f>IFERROR(IF(OR(C32="",F32="",L32="",Q32="",S32="",U32="",Z32="",AB32="",AD32="",AF32=""),"",((1+ELOSS)*PEAKTD*(1+INDEX(ELECCB[Capacity Reserve Margin],MATCH(AX32,ELECCB[Year Number],0)))*((AO32*INDEX(ELECCB[NPV AEC $/kWh],MATCH(AX32,ELECCB[Year Number],1)))+(AV32*INDEX(ELECCB[NPV ACC+T&amp;D $/kW],MATCH(AX32,ELECCB[Year Number],1))))/AH32)),0)</f>
        <v/>
      </c>
      <c r="AV32" s="906" t="str">
        <f>IF(OR(C32="",F32="",L32="",Q32="",S32="",U32="",Z32="",AB32="",AD32="",AF32=""),"",ROUND(AO32*INDEX(ENDUSEALL[Factor],MATCH(AW32,ENDUSEALL[End Use to Coincident Peak Demand Factors],0)),4))</f>
        <v/>
      </c>
      <c r="AW32" s="895" t="str">
        <f>IF(OR(C32="",F32="",L32="",Q32="",S32="",U32="",Z32="",AB32="",AD32="",AF32=""),"",INDEX(CMEREFRI[End Use Category],MATCH(F32,CMEREFRI[Proj Desc 1],0)))</f>
        <v/>
      </c>
      <c r="AX32" s="777" t="str">
        <f>IF(OR(C32="",F32="",L32="",Q32="",S32="",U32="",Z32="",AB32="",AD32="",AF32=""),"",INDEX(CMEREFRI[EUL],MATCH(F32,CMEREFRI[Proj Desc 1],0)))</f>
        <v/>
      </c>
      <c r="AY32" s="889" t="str">
        <f>IF(OR(C32="",F32="",L32="",Q32="",S32="",U32="",Z32="",AB32="",AD32="",AF32=""),"",INDEX(CMEREFRI[Measure Number],MATCH(F32,CMEREFRI[Proj Desc 1],0)))</f>
        <v/>
      </c>
      <c r="AZ32" s="751" t="str">
        <f>IFERROR(ROUND(MIN(AH32*0.5,AO32*INDEX(ENDUSEALL[Inc Rate],MATCH(AW32,ENDUSEALL[End Use to Coincident Peak Demand Factors],0))),2),"")</f>
        <v/>
      </c>
      <c r="BA32" s="751" t="str">
        <f>IFERROR(ROUND(MIN(AH32,AO32*INDEX(ENDUSEALL[Inc Rate],MATCH(AW32,ENDUSEALL[End Use to Coincident Peak Demand Factors],0))),2),"")</f>
        <v/>
      </c>
      <c r="BB32" s="751" t="str">
        <f>IFERROR(AH32/M02S02F35/AO32,"")</f>
        <v/>
      </c>
      <c r="BC32" s="751" t="str">
        <f>IFERROR(IF((Q32*S32)-(Z32*AB32)&lt;=0,MEASURESAV,IF(M02S02F35="",MEASURERATE,IF(OR(F32="Others (Incremental)",F32="Others"),MEASURESUBMIT, IF(AH32/M02S02F35/AO32&lt;1.5,MEASUREPAY,IF(AU32&lt;1,MEASURECB,""))))),MEASURESUBMIT)</f>
        <v>Submit for Review</v>
      </c>
    </row>
    <row r="33" spans="2:55" ht="15.95" customHeight="1" x14ac:dyDescent="0.25">
      <c r="B33" s="845"/>
      <c r="C33" s="876"/>
      <c r="D33" s="876"/>
      <c r="E33" s="876"/>
      <c r="F33" s="878"/>
      <c r="G33" s="878"/>
      <c r="H33" s="878"/>
      <c r="I33" s="878"/>
      <c r="J33" s="878"/>
      <c r="K33" s="878"/>
      <c r="L33" s="878"/>
      <c r="M33" s="878"/>
      <c r="N33" s="878"/>
      <c r="O33" s="878"/>
      <c r="P33" s="878"/>
      <c r="Q33" s="880"/>
      <c r="R33" s="880"/>
      <c r="S33" s="786"/>
      <c r="T33" s="882"/>
      <c r="U33" s="818"/>
      <c r="V33" s="878"/>
      <c r="W33" s="878"/>
      <c r="X33" s="878"/>
      <c r="Y33" s="878"/>
      <c r="Z33" s="880"/>
      <c r="AA33" s="880"/>
      <c r="AB33" s="786"/>
      <c r="AC33" s="888"/>
      <c r="AD33" s="836"/>
      <c r="AE33" s="782"/>
      <c r="AF33" s="782"/>
      <c r="AG33" s="905"/>
      <c r="AH33" s="898"/>
      <c r="AI33" s="899"/>
      <c r="AJ33" s="899"/>
      <c r="AK33" s="901"/>
      <c r="AL33" s="901"/>
      <c r="AM33" s="901"/>
      <c r="AN33" s="901"/>
      <c r="AO33" s="903"/>
      <c r="AP33" s="903"/>
      <c r="AQ33" s="903"/>
      <c r="AR33" s="145"/>
      <c r="AS33" s="150"/>
      <c r="AT33" s="150"/>
      <c r="AU33" s="892"/>
      <c r="AV33" s="907"/>
      <c r="AW33" s="896"/>
      <c r="AX33" s="778"/>
      <c r="AY33" s="890"/>
      <c r="AZ33" s="752"/>
      <c r="BA33" s="752"/>
      <c r="BB33" s="752"/>
      <c r="BC33" s="752"/>
    </row>
    <row r="34" spans="2:55" ht="15.95" customHeight="1" x14ac:dyDescent="0.25">
      <c r="B34" s="845">
        <v>10</v>
      </c>
      <c r="C34" s="875"/>
      <c r="D34" s="875"/>
      <c r="E34" s="875"/>
      <c r="F34" s="877"/>
      <c r="G34" s="877"/>
      <c r="H34" s="877"/>
      <c r="I34" s="877"/>
      <c r="J34" s="877"/>
      <c r="K34" s="877"/>
      <c r="L34" s="877"/>
      <c r="M34" s="877"/>
      <c r="N34" s="877"/>
      <c r="O34" s="877"/>
      <c r="P34" s="877"/>
      <c r="Q34" s="879"/>
      <c r="R34" s="879"/>
      <c r="S34" s="785"/>
      <c r="T34" s="881"/>
      <c r="U34" s="815"/>
      <c r="V34" s="877"/>
      <c r="W34" s="877"/>
      <c r="X34" s="877"/>
      <c r="Y34" s="877"/>
      <c r="Z34" s="879"/>
      <c r="AA34" s="879"/>
      <c r="AB34" s="785"/>
      <c r="AC34" s="887"/>
      <c r="AD34" s="834"/>
      <c r="AE34" s="781"/>
      <c r="AF34" s="781"/>
      <c r="AG34" s="904"/>
      <c r="AH34" s="812" t="str">
        <f>IF(OR(C34="",F34="",L34="",Q34="",S34="",U34="",Z34="",AB34="",AD34="",AF34=""),"",ROUND(AD34+AF34,2))</f>
        <v/>
      </c>
      <c r="AI34" s="897"/>
      <c r="AJ34" s="897"/>
      <c r="AK34" s="900" t="str">
        <f>IF(OR(C34="",F34="",L34="",Q34="",S34="",U34="",Z34="",AB34="",AD34="",AF34=""),"",IF(BC34&lt;&gt;"",BC34,IF(C34="New/Replace Failed Equip.",BA34,AZ34)))</f>
        <v/>
      </c>
      <c r="AL34" s="900"/>
      <c r="AM34" s="900"/>
      <c r="AN34" s="900"/>
      <c r="AO34" s="902" t="str">
        <f>IF(OR(C34="",F34="",L34="",Q34="",S34="",U34="",Z34="",AB34="",AD34="",AF34=""),"",IF((Q34*S34)-(Z34*AB34)&lt;=0,0,ROUND((Q34*S34)-(Z34*AB34),0)))</f>
        <v/>
      </c>
      <c r="AP34" s="902"/>
      <c r="AQ34" s="902"/>
      <c r="AR34" s="145"/>
      <c r="AS34" s="150"/>
      <c r="AT34" s="150"/>
      <c r="AU34" s="891" t="str">
        <f>IFERROR(IF(OR(C34="",F34="",L34="",Q34="",S34="",U34="",Z34="",AB34="",AD34="",AF34=""),"",((1+ELOSS)*PEAKTD*(1+INDEX(ELECCB[Capacity Reserve Margin],MATCH(AX34,ELECCB[Year Number],0)))*((AO34*INDEX(ELECCB[NPV AEC $/kWh],MATCH(AX34,ELECCB[Year Number],1)))+(AV34*INDEX(ELECCB[NPV ACC+T&amp;D $/kW],MATCH(AX34,ELECCB[Year Number],1))))/AH34)),0)</f>
        <v/>
      </c>
      <c r="AV34" s="906" t="str">
        <f>IF(OR(C34="",F34="",L34="",Q34="",S34="",U34="",Z34="",AB34="",AD34="",AF34=""),"",ROUND(AO34*INDEX(ENDUSEALL[Factor],MATCH(AW34,ENDUSEALL[End Use to Coincident Peak Demand Factors],0)),4))</f>
        <v/>
      </c>
      <c r="AW34" s="895" t="str">
        <f>IF(OR(C34="",F34="",L34="",Q34="",S34="",U34="",Z34="",AB34="",AD34="",AF34=""),"",INDEX(CMEREFRI[End Use Category],MATCH(F34,CMEREFRI[Proj Desc 1],0)))</f>
        <v/>
      </c>
      <c r="AX34" s="777" t="str">
        <f>IF(OR(C34="",F34="",L34="",Q34="",S34="",U34="",Z34="",AB34="",AD34="",AF34=""),"",INDEX(CMEREFRI[EUL],MATCH(F34,CMEREFRI[Proj Desc 1],0)))</f>
        <v/>
      </c>
      <c r="AY34" s="889" t="str">
        <f>IF(OR(C34="",F34="",L34="",Q34="",S34="",U34="",Z34="",AB34="",AD34="",AF34=""),"",INDEX(CMEREFRI[Measure Number],MATCH(F34,CMEREFRI[Proj Desc 1],0)))</f>
        <v/>
      </c>
      <c r="AZ34" s="751" t="str">
        <f>IFERROR(ROUND(MIN(AH34*0.5,AO34*INDEX(ENDUSEALL[Inc Rate],MATCH(AW34,ENDUSEALL[End Use to Coincident Peak Demand Factors],0))),2),"")</f>
        <v/>
      </c>
      <c r="BA34" s="751" t="str">
        <f>IFERROR(ROUND(MIN(AH34,AO34*INDEX(ENDUSEALL[Inc Rate],MATCH(AW34,ENDUSEALL[End Use to Coincident Peak Demand Factors],0))),2),"")</f>
        <v/>
      </c>
      <c r="BB34" s="751" t="str">
        <f>IFERROR(AH34/M02S02F35/AO34,"")</f>
        <v/>
      </c>
      <c r="BC34" s="751" t="str">
        <f>IFERROR(IF((Q34*S34)-(Z34*AB34)&lt;=0,MEASURESAV,IF(M02S02F35="",MEASURERATE,IF(OR(F34="Others (Incremental)",F34="Others"),MEASURESUBMIT, IF(AH34/M02S02F35/AO34&lt;1.5,MEASUREPAY,IF(AU34&lt;1,MEASURECB,""))))),MEASURESUBMIT)</f>
        <v>Submit for Review</v>
      </c>
    </row>
    <row r="35" spans="2:55" ht="15.95" customHeight="1" x14ac:dyDescent="0.25">
      <c r="B35" s="845"/>
      <c r="C35" s="876"/>
      <c r="D35" s="876"/>
      <c r="E35" s="876"/>
      <c r="F35" s="878"/>
      <c r="G35" s="878"/>
      <c r="H35" s="878"/>
      <c r="I35" s="878"/>
      <c r="J35" s="878"/>
      <c r="K35" s="878"/>
      <c r="L35" s="878"/>
      <c r="M35" s="878"/>
      <c r="N35" s="878"/>
      <c r="O35" s="878"/>
      <c r="P35" s="878"/>
      <c r="Q35" s="880"/>
      <c r="R35" s="880"/>
      <c r="S35" s="786"/>
      <c r="T35" s="882"/>
      <c r="U35" s="818"/>
      <c r="V35" s="878"/>
      <c r="W35" s="878"/>
      <c r="X35" s="878"/>
      <c r="Y35" s="878"/>
      <c r="Z35" s="880"/>
      <c r="AA35" s="880"/>
      <c r="AB35" s="786"/>
      <c r="AC35" s="888"/>
      <c r="AD35" s="836"/>
      <c r="AE35" s="782"/>
      <c r="AF35" s="782"/>
      <c r="AG35" s="905"/>
      <c r="AH35" s="898"/>
      <c r="AI35" s="899"/>
      <c r="AJ35" s="899"/>
      <c r="AK35" s="901"/>
      <c r="AL35" s="901"/>
      <c r="AM35" s="901"/>
      <c r="AN35" s="901"/>
      <c r="AO35" s="903"/>
      <c r="AP35" s="903"/>
      <c r="AQ35" s="903"/>
      <c r="AR35" s="145"/>
      <c r="AS35" s="150"/>
      <c r="AT35" s="150"/>
      <c r="AU35" s="892"/>
      <c r="AV35" s="907"/>
      <c r="AW35" s="896"/>
      <c r="AX35" s="778"/>
      <c r="AY35" s="890"/>
      <c r="AZ35" s="752"/>
      <c r="BA35" s="752"/>
      <c r="BB35" s="752"/>
      <c r="BC35" s="752"/>
    </row>
    <row r="36" spans="2:55" ht="15.95" hidden="1" customHeight="1" x14ac:dyDescent="0.25">
      <c r="B36" s="845">
        <v>11</v>
      </c>
      <c r="C36" s="145"/>
      <c r="D36" s="145"/>
      <c r="E36" s="145"/>
      <c r="F36" s="145"/>
      <c r="G36" s="145"/>
      <c r="H36" s="145"/>
      <c r="I36" s="145"/>
      <c r="J36" s="145"/>
      <c r="K36" s="145"/>
      <c r="L36" s="145"/>
      <c r="M36" s="145"/>
      <c r="N36" s="145"/>
      <c r="O36" s="145"/>
      <c r="P36" s="145"/>
      <c r="Q36" s="145"/>
      <c r="R36" s="145"/>
      <c r="S36" s="145"/>
      <c r="T36" s="145"/>
      <c r="U36" s="145"/>
      <c r="V36" s="145"/>
      <c r="W36" s="145"/>
      <c r="X36" s="145"/>
      <c r="Y36" s="145"/>
      <c r="Z36" s="145"/>
      <c r="AA36" s="145"/>
      <c r="AB36" s="145"/>
      <c r="AC36" s="145"/>
      <c r="AD36" s="145"/>
      <c r="AE36" s="145"/>
      <c r="AF36" s="145"/>
      <c r="AG36" s="145"/>
      <c r="AH36" s="145"/>
      <c r="AI36" s="145"/>
      <c r="AJ36" s="145"/>
      <c r="AK36" s="145"/>
      <c r="AL36" s="145"/>
      <c r="AM36" s="145"/>
      <c r="AN36" s="145"/>
      <c r="AO36" s="145"/>
      <c r="AP36" s="145"/>
      <c r="AQ36" s="145"/>
      <c r="AR36" s="145"/>
    </row>
    <row r="37" spans="2:55" ht="15.95" hidden="1" customHeight="1" x14ac:dyDescent="0.25">
      <c r="B37" s="845"/>
      <c r="C37" s="145"/>
      <c r="D37" s="145"/>
      <c r="E37" s="145"/>
      <c r="F37" s="145"/>
      <c r="G37" s="145"/>
      <c r="H37" s="145"/>
      <c r="I37" s="145"/>
      <c r="J37" s="145"/>
      <c r="K37" s="145"/>
      <c r="L37" s="145"/>
      <c r="M37" s="145"/>
      <c r="N37" s="145"/>
      <c r="O37" s="145"/>
      <c r="P37" s="145"/>
      <c r="Q37" s="145"/>
      <c r="R37" s="145"/>
      <c r="S37" s="145"/>
      <c r="T37" s="145"/>
      <c r="U37" s="145"/>
      <c r="V37" s="145"/>
      <c r="W37" s="145"/>
      <c r="X37" s="145"/>
      <c r="Y37" s="145"/>
      <c r="Z37" s="145"/>
      <c r="AA37" s="145"/>
      <c r="AB37" s="145"/>
      <c r="AC37" s="145"/>
      <c r="AD37" s="145"/>
      <c r="AE37" s="145"/>
      <c r="AF37" s="145"/>
      <c r="AG37" s="145"/>
      <c r="AH37" s="145"/>
      <c r="AI37" s="145"/>
      <c r="AJ37" s="145"/>
      <c r="AK37" s="145"/>
      <c r="AL37" s="145"/>
      <c r="AM37" s="145"/>
      <c r="AN37" s="145"/>
      <c r="AO37" s="145"/>
      <c r="AP37" s="145"/>
      <c r="AQ37" s="145"/>
      <c r="AR37" s="145"/>
    </row>
    <row r="38" spans="2:55" ht="15.95" hidden="1" customHeight="1" x14ac:dyDescent="0.25">
      <c r="B38" s="845">
        <v>12</v>
      </c>
      <c r="C38" s="156"/>
      <c r="D38" s="156"/>
      <c r="E38" s="156"/>
      <c r="F38" s="156"/>
      <c r="G38" s="156"/>
      <c r="H38" s="156"/>
      <c r="I38" s="156"/>
      <c r="J38" s="156"/>
      <c r="K38" s="156"/>
      <c r="L38" s="156"/>
      <c r="M38" s="156"/>
      <c r="N38" s="156"/>
      <c r="O38" s="156"/>
      <c r="P38" s="156"/>
      <c r="Q38" s="156"/>
      <c r="R38" s="156"/>
      <c r="S38" s="156"/>
      <c r="T38" s="156"/>
      <c r="U38" s="156"/>
      <c r="V38" s="156"/>
      <c r="W38" s="156"/>
      <c r="X38" s="156"/>
      <c r="Y38" s="156"/>
      <c r="Z38" s="156"/>
      <c r="AA38" s="156"/>
      <c r="AB38" s="156"/>
      <c r="AC38" s="156"/>
      <c r="AD38" s="156"/>
      <c r="AE38" s="156"/>
      <c r="AF38" s="156"/>
      <c r="AG38" s="156"/>
      <c r="AH38" s="156"/>
      <c r="AI38" s="156"/>
      <c r="AJ38" s="156"/>
      <c r="AK38" s="156"/>
      <c r="AL38" s="156"/>
      <c r="AM38" s="156"/>
      <c r="AN38" s="156"/>
      <c r="AO38" s="156"/>
      <c r="AP38" s="156"/>
      <c r="AQ38" s="156"/>
      <c r="AR38" s="145"/>
    </row>
    <row r="39" spans="2:55" ht="15.95" hidden="1" customHeight="1" x14ac:dyDescent="0.25">
      <c r="B39" s="845"/>
      <c r="C39" s="156"/>
      <c r="D39" s="156"/>
      <c r="E39" s="156"/>
      <c r="F39" s="156"/>
      <c r="G39" s="156"/>
      <c r="H39" s="156"/>
      <c r="I39" s="156"/>
      <c r="J39" s="156"/>
      <c r="K39" s="156"/>
      <c r="L39" s="156"/>
      <c r="M39" s="156"/>
      <c r="N39" s="156"/>
      <c r="O39" s="156"/>
      <c r="P39" s="156"/>
      <c r="Q39" s="156"/>
      <c r="R39" s="156"/>
      <c r="S39" s="156"/>
      <c r="T39" s="156"/>
      <c r="U39" s="156"/>
      <c r="V39" s="156"/>
      <c r="W39" s="156"/>
      <c r="X39" s="156"/>
      <c r="Y39" s="156"/>
      <c r="Z39" s="156"/>
      <c r="AA39" s="156"/>
      <c r="AB39" s="156"/>
      <c r="AC39" s="156"/>
      <c r="AD39" s="156"/>
      <c r="AE39" s="156"/>
      <c r="AF39" s="156"/>
      <c r="AG39" s="156"/>
      <c r="AH39" s="156"/>
      <c r="AI39" s="156"/>
      <c r="AJ39" s="156"/>
      <c r="AK39" s="156"/>
      <c r="AL39" s="156"/>
      <c r="AM39" s="156"/>
      <c r="AN39" s="156"/>
      <c r="AO39" s="156"/>
      <c r="AP39" s="156"/>
      <c r="AQ39" s="156"/>
      <c r="AR39" s="145"/>
    </row>
    <row r="40" spans="2:55" ht="15.95" hidden="1" customHeight="1" x14ac:dyDescent="0.25">
      <c r="B40" s="845">
        <v>13</v>
      </c>
      <c r="C40" s="156"/>
      <c r="D40" s="156"/>
      <c r="E40" s="156"/>
      <c r="F40" s="156"/>
      <c r="G40" s="156"/>
      <c r="H40" s="156"/>
      <c r="I40" s="156"/>
      <c r="J40" s="156"/>
      <c r="K40" s="156"/>
      <c r="L40" s="156"/>
      <c r="M40" s="156"/>
      <c r="N40" s="156"/>
      <c r="O40" s="156"/>
      <c r="P40" s="156"/>
      <c r="Q40" s="156"/>
      <c r="R40" s="156"/>
      <c r="S40" s="156"/>
      <c r="T40" s="156"/>
      <c r="U40" s="156"/>
      <c r="V40" s="156"/>
      <c r="W40" s="156"/>
      <c r="X40" s="156"/>
      <c r="Y40" s="156"/>
      <c r="Z40" s="156"/>
      <c r="AA40" s="156"/>
      <c r="AB40" s="156"/>
      <c r="AC40" s="156"/>
      <c r="AD40" s="156"/>
      <c r="AE40" s="156"/>
      <c r="AF40" s="156"/>
      <c r="AG40" s="156"/>
      <c r="AH40" s="156"/>
      <c r="AI40" s="156"/>
      <c r="AJ40" s="156"/>
      <c r="AK40" s="156"/>
      <c r="AL40" s="156"/>
      <c r="AM40" s="156"/>
      <c r="AN40" s="156"/>
      <c r="AO40" s="156"/>
      <c r="AP40" s="156"/>
      <c r="AQ40" s="156"/>
      <c r="AR40" s="145"/>
    </row>
    <row r="41" spans="2:55" ht="15.95" hidden="1" customHeight="1" x14ac:dyDescent="0.25">
      <c r="B41" s="845"/>
      <c r="C41" s="156"/>
      <c r="D41" s="156"/>
      <c r="E41" s="156"/>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156"/>
      <c r="AH41" s="156"/>
      <c r="AI41" s="156"/>
      <c r="AJ41" s="156"/>
      <c r="AK41" s="156"/>
      <c r="AL41" s="156"/>
      <c r="AM41" s="156"/>
      <c r="AN41" s="156"/>
      <c r="AO41" s="156"/>
      <c r="AP41" s="156"/>
      <c r="AQ41" s="156"/>
      <c r="AR41" s="145"/>
    </row>
    <row r="42" spans="2:55" ht="15.95" hidden="1" customHeight="1" x14ac:dyDescent="0.25">
      <c r="B42" s="845">
        <v>14</v>
      </c>
      <c r="C42" s="156"/>
      <c r="D42" s="156"/>
      <c r="E42" s="156"/>
      <c r="F42" s="156"/>
      <c r="G42" s="156"/>
      <c r="H42" s="156"/>
      <c r="I42" s="156"/>
      <c r="J42" s="156"/>
      <c r="K42" s="156"/>
      <c r="L42" s="156"/>
      <c r="M42" s="156"/>
      <c r="N42" s="156"/>
      <c r="O42" s="156"/>
      <c r="P42" s="156"/>
      <c r="Q42" s="156"/>
      <c r="R42" s="156"/>
      <c r="S42" s="156"/>
      <c r="T42" s="156"/>
      <c r="U42" s="156"/>
      <c r="V42" s="156"/>
      <c r="W42" s="156"/>
      <c r="X42" s="156"/>
      <c r="Y42" s="156"/>
      <c r="Z42" s="156"/>
      <c r="AA42" s="156"/>
      <c r="AB42" s="156"/>
      <c r="AC42" s="156"/>
      <c r="AD42" s="156"/>
      <c r="AE42" s="156"/>
      <c r="AF42" s="156"/>
      <c r="AG42" s="156"/>
      <c r="AH42" s="156"/>
      <c r="AI42" s="156"/>
      <c r="AJ42" s="156"/>
      <c r="AK42" s="156"/>
      <c r="AL42" s="156"/>
      <c r="AM42" s="156"/>
      <c r="AN42" s="156"/>
      <c r="AO42" s="156"/>
      <c r="AP42" s="156"/>
      <c r="AQ42" s="156"/>
      <c r="AR42" s="145"/>
    </row>
    <row r="43" spans="2:55" ht="15.95" hidden="1" customHeight="1" x14ac:dyDescent="0.25">
      <c r="B43" s="845"/>
      <c r="C43" s="156"/>
      <c r="D43" s="156"/>
      <c r="E43" s="156"/>
      <c r="F43" s="156"/>
      <c r="G43" s="156"/>
      <c r="H43" s="156"/>
      <c r="I43" s="156"/>
      <c r="J43" s="156"/>
      <c r="K43" s="156"/>
      <c r="L43" s="156"/>
      <c r="M43" s="156"/>
      <c r="N43" s="156"/>
      <c r="O43" s="156"/>
      <c r="P43" s="156"/>
      <c r="Q43" s="156"/>
      <c r="R43" s="156"/>
      <c r="S43" s="156"/>
      <c r="T43" s="156"/>
      <c r="U43" s="156"/>
      <c r="V43" s="156"/>
      <c r="W43" s="156"/>
      <c r="X43" s="156"/>
      <c r="Y43" s="156"/>
      <c r="Z43" s="156"/>
      <c r="AA43" s="156"/>
      <c r="AB43" s="156"/>
      <c r="AC43" s="156"/>
      <c r="AD43" s="156"/>
      <c r="AE43" s="156"/>
      <c r="AF43" s="156"/>
      <c r="AG43" s="156"/>
      <c r="AH43" s="156"/>
      <c r="AI43" s="156"/>
      <c r="AJ43" s="156"/>
      <c r="AK43" s="156"/>
      <c r="AL43" s="156"/>
      <c r="AM43" s="156"/>
      <c r="AN43" s="156"/>
      <c r="AO43" s="156"/>
      <c r="AP43" s="156"/>
      <c r="AQ43" s="156"/>
      <c r="AR43" s="145"/>
    </row>
    <row r="44" spans="2:55" ht="15.95" hidden="1" customHeight="1" x14ac:dyDescent="0.25">
      <c r="B44" s="845">
        <v>15</v>
      </c>
      <c r="C44" s="156"/>
      <c r="D44" s="156"/>
      <c r="E44" s="156"/>
      <c r="F44" s="156"/>
      <c r="G44" s="156"/>
      <c r="H44" s="156"/>
      <c r="I44" s="156"/>
      <c r="J44" s="156"/>
      <c r="K44" s="156"/>
      <c r="L44" s="156"/>
      <c r="M44" s="156"/>
      <c r="N44" s="156"/>
      <c r="O44" s="156"/>
      <c r="P44" s="156"/>
      <c r="Q44" s="156"/>
      <c r="R44" s="156"/>
      <c r="S44" s="156"/>
      <c r="T44" s="156"/>
      <c r="U44" s="156"/>
      <c r="V44" s="156"/>
      <c r="W44" s="156"/>
      <c r="X44" s="156"/>
      <c r="Y44" s="156"/>
      <c r="Z44" s="156"/>
      <c r="AA44" s="156"/>
      <c r="AB44" s="156"/>
      <c r="AC44" s="156"/>
      <c r="AD44" s="156"/>
      <c r="AE44" s="156"/>
      <c r="AF44" s="156"/>
      <c r="AG44" s="156"/>
      <c r="AH44" s="156"/>
      <c r="AI44" s="156"/>
      <c r="AJ44" s="156"/>
      <c r="AK44" s="156"/>
      <c r="AL44" s="156"/>
      <c r="AM44" s="156"/>
      <c r="AN44" s="156"/>
      <c r="AO44" s="156"/>
      <c r="AP44" s="156"/>
      <c r="AQ44" s="156"/>
      <c r="AR44" s="145"/>
    </row>
    <row r="45" spans="2:55" ht="15.95" hidden="1" customHeight="1" x14ac:dyDescent="0.25">
      <c r="B45" s="845"/>
      <c r="C45" s="156"/>
      <c r="D45" s="156"/>
      <c r="E45" s="156"/>
      <c r="F45" s="156"/>
      <c r="G45" s="156"/>
      <c r="H45" s="156"/>
      <c r="I45" s="156"/>
      <c r="J45" s="156"/>
      <c r="K45" s="156"/>
      <c r="L45" s="156"/>
      <c r="M45" s="156"/>
      <c r="N45" s="156"/>
      <c r="O45" s="156"/>
      <c r="P45" s="156"/>
      <c r="Q45" s="156"/>
      <c r="R45" s="156"/>
      <c r="S45" s="156"/>
      <c r="T45" s="156"/>
      <c r="U45" s="156"/>
      <c r="V45" s="156"/>
      <c r="W45" s="156"/>
      <c r="X45" s="156"/>
      <c r="Y45" s="156"/>
      <c r="Z45" s="156"/>
      <c r="AA45" s="156"/>
      <c r="AB45" s="156"/>
      <c r="AC45" s="156"/>
      <c r="AD45" s="156"/>
      <c r="AE45" s="156"/>
      <c r="AF45" s="156"/>
      <c r="AG45" s="156"/>
      <c r="AH45" s="156"/>
      <c r="AI45" s="156"/>
      <c r="AJ45" s="156"/>
      <c r="AK45" s="156"/>
      <c r="AL45" s="156"/>
      <c r="AM45" s="156"/>
      <c r="AN45" s="156"/>
      <c r="AO45" s="156"/>
      <c r="AP45" s="156"/>
      <c r="AQ45" s="156"/>
      <c r="AR45" s="145"/>
    </row>
    <row r="46" spans="2:55" ht="15.95" hidden="1" customHeight="1" x14ac:dyDescent="0.25">
      <c r="B46" s="845">
        <v>16</v>
      </c>
      <c r="C46" s="156"/>
      <c r="D46" s="156"/>
      <c r="E46" s="156"/>
      <c r="F46" s="156"/>
      <c r="G46" s="156"/>
      <c r="H46" s="156"/>
      <c r="I46" s="156"/>
      <c r="J46" s="156"/>
      <c r="K46" s="156"/>
      <c r="L46" s="156"/>
      <c r="M46" s="156"/>
      <c r="N46" s="156"/>
      <c r="O46" s="156"/>
      <c r="P46" s="156"/>
      <c r="Q46" s="156"/>
      <c r="R46" s="156"/>
      <c r="S46" s="156"/>
      <c r="T46" s="156"/>
      <c r="U46" s="156"/>
      <c r="V46" s="156"/>
      <c r="W46" s="156"/>
      <c r="X46" s="156"/>
      <c r="Y46" s="156"/>
      <c r="Z46" s="156"/>
      <c r="AA46" s="156"/>
      <c r="AB46" s="156"/>
      <c r="AC46" s="156"/>
      <c r="AD46" s="156"/>
      <c r="AE46" s="156"/>
      <c r="AF46" s="156"/>
      <c r="AG46" s="156"/>
      <c r="AH46" s="156"/>
      <c r="AI46" s="156"/>
      <c r="AJ46" s="156"/>
      <c r="AK46" s="156"/>
      <c r="AL46" s="156"/>
      <c r="AM46" s="156"/>
      <c r="AN46" s="156"/>
      <c r="AO46" s="156"/>
      <c r="AP46" s="156"/>
      <c r="AQ46" s="156"/>
      <c r="AR46" s="145"/>
    </row>
    <row r="47" spans="2:55" ht="15.95" hidden="1" customHeight="1" x14ac:dyDescent="0.25">
      <c r="B47" s="845"/>
      <c r="C47" s="156"/>
      <c r="D47" s="156"/>
      <c r="E47" s="156"/>
      <c r="F47" s="156"/>
      <c r="G47" s="156"/>
      <c r="H47" s="156"/>
      <c r="I47" s="156"/>
      <c r="J47" s="156"/>
      <c r="K47" s="156"/>
      <c r="L47" s="156"/>
      <c r="M47" s="156"/>
      <c r="N47" s="156"/>
      <c r="O47" s="156"/>
      <c r="P47" s="156"/>
      <c r="Q47" s="156"/>
      <c r="R47" s="156"/>
      <c r="S47" s="156"/>
      <c r="T47" s="156"/>
      <c r="U47" s="156"/>
      <c r="V47" s="156"/>
      <c r="W47" s="156"/>
      <c r="X47" s="156"/>
      <c r="Y47" s="156"/>
      <c r="Z47" s="156"/>
      <c r="AA47" s="156"/>
      <c r="AB47" s="156"/>
      <c r="AC47" s="156"/>
      <c r="AD47" s="156"/>
      <c r="AE47" s="156"/>
      <c r="AF47" s="156"/>
      <c r="AG47" s="156"/>
      <c r="AH47" s="156"/>
      <c r="AI47" s="156"/>
      <c r="AJ47" s="156"/>
      <c r="AK47" s="156"/>
      <c r="AL47" s="156"/>
      <c r="AM47" s="156"/>
      <c r="AN47" s="156"/>
      <c r="AO47" s="156"/>
      <c r="AP47" s="156"/>
      <c r="AQ47" s="156"/>
      <c r="AR47" s="145"/>
    </row>
    <row r="48" spans="2:55" ht="15.95" hidden="1" customHeight="1" x14ac:dyDescent="0.25">
      <c r="B48" s="845">
        <v>17</v>
      </c>
      <c r="C48" s="156"/>
      <c r="D48" s="156"/>
      <c r="E48" s="156"/>
      <c r="F48" s="156"/>
      <c r="G48" s="156"/>
      <c r="H48" s="156"/>
      <c r="I48" s="156"/>
      <c r="J48" s="156"/>
      <c r="K48" s="156"/>
      <c r="L48" s="156"/>
      <c r="M48" s="156"/>
      <c r="N48" s="156"/>
      <c r="O48" s="156"/>
      <c r="P48" s="156"/>
      <c r="Q48" s="156"/>
      <c r="R48" s="156"/>
      <c r="S48" s="156"/>
      <c r="T48" s="156"/>
      <c r="U48" s="156"/>
      <c r="V48" s="156"/>
      <c r="W48" s="156"/>
      <c r="X48" s="156"/>
      <c r="Y48" s="156"/>
      <c r="Z48" s="156"/>
      <c r="AA48" s="156"/>
      <c r="AB48" s="156"/>
      <c r="AC48" s="156"/>
      <c r="AD48" s="156"/>
      <c r="AE48" s="156"/>
      <c r="AF48" s="156"/>
      <c r="AG48" s="156"/>
      <c r="AH48" s="156"/>
      <c r="AI48" s="156"/>
      <c r="AJ48" s="156"/>
      <c r="AK48" s="156"/>
      <c r="AL48" s="156"/>
      <c r="AM48" s="156"/>
      <c r="AN48" s="156"/>
      <c r="AO48" s="156"/>
      <c r="AP48" s="156"/>
      <c r="AQ48" s="156"/>
      <c r="AR48" s="145"/>
    </row>
    <row r="49" spans="2:44" ht="15.95" hidden="1" customHeight="1" x14ac:dyDescent="0.25">
      <c r="B49" s="845"/>
      <c r="C49" s="156"/>
      <c r="D49" s="156"/>
      <c r="E49" s="156"/>
      <c r="F49" s="156"/>
      <c r="G49" s="156"/>
      <c r="H49" s="156"/>
      <c r="I49" s="156"/>
      <c r="J49" s="156"/>
      <c r="K49" s="156"/>
      <c r="L49" s="156"/>
      <c r="M49" s="156"/>
      <c r="N49" s="156"/>
      <c r="O49" s="156"/>
      <c r="P49" s="156"/>
      <c r="Q49" s="156"/>
      <c r="R49" s="156"/>
      <c r="S49" s="156"/>
      <c r="T49" s="156"/>
      <c r="U49" s="156"/>
      <c r="V49" s="156"/>
      <c r="W49" s="156"/>
      <c r="X49" s="156"/>
      <c r="Y49" s="156"/>
      <c r="Z49" s="156"/>
      <c r="AA49" s="156"/>
      <c r="AB49" s="156"/>
      <c r="AC49" s="156"/>
      <c r="AD49" s="156"/>
      <c r="AE49" s="156"/>
      <c r="AF49" s="156"/>
      <c r="AG49" s="156"/>
      <c r="AH49" s="156"/>
      <c r="AI49" s="156"/>
      <c r="AJ49" s="156"/>
      <c r="AK49" s="156"/>
      <c r="AL49" s="156"/>
      <c r="AM49" s="156"/>
      <c r="AN49" s="156"/>
      <c r="AO49" s="156"/>
      <c r="AP49" s="156"/>
      <c r="AQ49" s="156"/>
      <c r="AR49" s="145"/>
    </row>
    <row r="50" spans="2:44" ht="15.95" hidden="1" customHeight="1" x14ac:dyDescent="0.25">
      <c r="B50" s="845">
        <v>18</v>
      </c>
      <c r="C50" s="156"/>
      <c r="D50" s="156"/>
      <c r="E50" s="156"/>
      <c r="F50" s="156"/>
      <c r="G50" s="156"/>
      <c r="H50" s="156"/>
      <c r="I50" s="156"/>
      <c r="J50" s="156"/>
      <c r="K50" s="156"/>
      <c r="L50" s="156"/>
      <c r="M50" s="156"/>
      <c r="N50" s="156"/>
      <c r="O50" s="156"/>
      <c r="P50" s="156"/>
      <c r="Q50" s="156"/>
      <c r="R50" s="156"/>
      <c r="S50" s="156"/>
      <c r="T50" s="156"/>
      <c r="U50" s="156"/>
      <c r="V50" s="156"/>
      <c r="W50" s="156"/>
      <c r="X50" s="156"/>
      <c r="Y50" s="156"/>
      <c r="Z50" s="156"/>
      <c r="AA50" s="156"/>
      <c r="AB50" s="156"/>
      <c r="AC50" s="156"/>
      <c r="AD50" s="156"/>
      <c r="AE50" s="156"/>
      <c r="AF50" s="156"/>
      <c r="AG50" s="156"/>
      <c r="AH50" s="156"/>
      <c r="AI50" s="156"/>
      <c r="AJ50" s="156"/>
      <c r="AK50" s="156"/>
      <c r="AL50" s="156"/>
      <c r="AM50" s="156"/>
      <c r="AN50" s="156"/>
      <c r="AO50" s="156"/>
      <c r="AP50" s="156"/>
      <c r="AQ50" s="156"/>
      <c r="AR50" s="145"/>
    </row>
    <row r="51" spans="2:44" ht="15.95" hidden="1" customHeight="1" x14ac:dyDescent="0.25">
      <c r="B51" s="845"/>
      <c r="C51" s="156"/>
      <c r="D51" s="156"/>
      <c r="E51" s="156"/>
      <c r="F51" s="156"/>
      <c r="G51" s="156"/>
      <c r="H51" s="156"/>
      <c r="I51" s="156"/>
      <c r="J51" s="156"/>
      <c r="K51" s="156"/>
      <c r="L51" s="156"/>
      <c r="M51" s="156"/>
      <c r="N51" s="156"/>
      <c r="O51" s="156"/>
      <c r="P51" s="156"/>
      <c r="Q51" s="156"/>
      <c r="R51" s="156"/>
      <c r="S51" s="156"/>
      <c r="T51" s="156"/>
      <c r="U51" s="156"/>
      <c r="V51" s="156"/>
      <c r="W51" s="156"/>
      <c r="X51" s="156"/>
      <c r="Y51" s="156"/>
      <c r="Z51" s="156"/>
      <c r="AA51" s="156"/>
      <c r="AB51" s="156"/>
      <c r="AC51" s="156"/>
      <c r="AD51" s="156"/>
      <c r="AE51" s="156"/>
      <c r="AF51" s="156"/>
      <c r="AG51" s="156"/>
      <c r="AH51" s="156"/>
      <c r="AI51" s="156"/>
      <c r="AJ51" s="156"/>
      <c r="AK51" s="156"/>
      <c r="AL51" s="156"/>
      <c r="AM51" s="156"/>
      <c r="AN51" s="156"/>
      <c r="AO51" s="156"/>
      <c r="AP51" s="156"/>
      <c r="AQ51" s="156"/>
      <c r="AR51" s="145"/>
    </row>
    <row r="52" spans="2:44" ht="15.95" hidden="1" customHeight="1" x14ac:dyDescent="0.25">
      <c r="B52" s="845">
        <v>19</v>
      </c>
      <c r="C52" s="156"/>
      <c r="D52" s="156"/>
      <c r="E52" s="156"/>
      <c r="F52" s="156"/>
      <c r="G52" s="156"/>
      <c r="H52" s="156"/>
      <c r="I52" s="156"/>
      <c r="J52" s="156"/>
      <c r="K52" s="156"/>
      <c r="L52" s="156"/>
      <c r="M52" s="156"/>
      <c r="N52" s="156"/>
      <c r="O52" s="156"/>
      <c r="P52" s="156"/>
      <c r="Q52" s="156"/>
      <c r="R52" s="156"/>
      <c r="S52" s="156"/>
      <c r="T52" s="156"/>
      <c r="U52" s="156"/>
      <c r="V52" s="156"/>
      <c r="W52" s="156"/>
      <c r="X52" s="156"/>
      <c r="Y52" s="156"/>
      <c r="Z52" s="156"/>
      <c r="AA52" s="156"/>
      <c r="AB52" s="156"/>
      <c r="AC52" s="156"/>
      <c r="AD52" s="156"/>
      <c r="AE52" s="156"/>
      <c r="AF52" s="156"/>
      <c r="AG52" s="156"/>
      <c r="AH52" s="156"/>
      <c r="AI52" s="156"/>
      <c r="AJ52" s="156"/>
      <c r="AK52" s="156"/>
      <c r="AL52" s="156"/>
      <c r="AM52" s="156"/>
      <c r="AN52" s="156"/>
      <c r="AO52" s="156"/>
      <c r="AP52" s="156"/>
      <c r="AQ52" s="156"/>
      <c r="AR52" s="145"/>
    </row>
    <row r="53" spans="2:44" ht="15.95" hidden="1" customHeight="1" x14ac:dyDescent="0.25">
      <c r="B53" s="845"/>
      <c r="C53" s="156"/>
      <c r="D53" s="156"/>
      <c r="E53" s="156"/>
      <c r="F53" s="156"/>
      <c r="G53" s="156"/>
      <c r="H53" s="156"/>
      <c r="I53" s="156"/>
      <c r="J53" s="156"/>
      <c r="K53" s="156"/>
      <c r="L53" s="156"/>
      <c r="M53" s="156"/>
      <c r="N53" s="156"/>
      <c r="O53" s="156"/>
      <c r="P53" s="156"/>
      <c r="Q53" s="156"/>
      <c r="R53" s="156"/>
      <c r="S53" s="156"/>
      <c r="T53" s="156"/>
      <c r="U53" s="156"/>
      <c r="V53" s="156"/>
      <c r="W53" s="156"/>
      <c r="X53" s="156"/>
      <c r="Y53" s="156"/>
      <c r="Z53" s="156"/>
      <c r="AA53" s="156"/>
      <c r="AB53" s="156"/>
      <c r="AC53" s="156"/>
      <c r="AD53" s="156"/>
      <c r="AE53" s="156"/>
      <c r="AF53" s="156"/>
      <c r="AG53" s="156"/>
      <c r="AH53" s="156"/>
      <c r="AI53" s="156"/>
      <c r="AJ53" s="156"/>
      <c r="AK53" s="156"/>
      <c r="AL53" s="156"/>
      <c r="AM53" s="156"/>
      <c r="AN53" s="156"/>
      <c r="AO53" s="156"/>
      <c r="AP53" s="156"/>
      <c r="AQ53" s="156"/>
      <c r="AR53" s="145"/>
    </row>
    <row r="54" spans="2:44" ht="15.95" hidden="1" customHeight="1" x14ac:dyDescent="0.25">
      <c r="B54" s="845">
        <v>20</v>
      </c>
      <c r="C54" s="156"/>
      <c r="D54" s="156"/>
      <c r="E54" s="156"/>
      <c r="F54" s="156"/>
      <c r="G54" s="156"/>
      <c r="H54" s="156"/>
      <c r="I54" s="156"/>
      <c r="J54" s="156"/>
      <c r="K54" s="156"/>
      <c r="L54" s="156"/>
      <c r="M54" s="156"/>
      <c r="N54" s="156"/>
      <c r="O54" s="156"/>
      <c r="P54" s="156"/>
      <c r="Q54" s="156"/>
      <c r="R54" s="156"/>
      <c r="S54" s="156"/>
      <c r="T54" s="156"/>
      <c r="U54" s="156"/>
      <c r="V54" s="156"/>
      <c r="W54" s="156"/>
      <c r="X54" s="156"/>
      <c r="Y54" s="156"/>
      <c r="Z54" s="156"/>
      <c r="AA54" s="156"/>
      <c r="AB54" s="156"/>
      <c r="AC54" s="156"/>
      <c r="AD54" s="156"/>
      <c r="AE54" s="156"/>
      <c r="AF54" s="156"/>
      <c r="AG54" s="156"/>
      <c r="AH54" s="156"/>
      <c r="AI54" s="156"/>
      <c r="AJ54" s="156"/>
      <c r="AK54" s="156"/>
      <c r="AL54" s="156"/>
      <c r="AM54" s="156"/>
      <c r="AN54" s="156"/>
      <c r="AO54" s="156"/>
      <c r="AP54" s="156"/>
      <c r="AQ54" s="156"/>
      <c r="AR54" s="145"/>
    </row>
    <row r="55" spans="2:44" ht="15.95" hidden="1" customHeight="1" x14ac:dyDescent="0.25">
      <c r="B55" s="845"/>
      <c r="C55" s="156"/>
      <c r="D55" s="156"/>
      <c r="E55" s="156"/>
      <c r="F55" s="156"/>
      <c r="G55" s="156"/>
      <c r="H55" s="156"/>
      <c r="I55" s="156"/>
      <c r="J55" s="156"/>
      <c r="K55" s="156"/>
      <c r="L55" s="156"/>
      <c r="M55" s="156"/>
      <c r="N55" s="156"/>
      <c r="O55" s="156"/>
      <c r="P55" s="156"/>
      <c r="Q55" s="156"/>
      <c r="R55" s="156"/>
      <c r="S55" s="156"/>
      <c r="T55" s="156"/>
      <c r="U55" s="156"/>
      <c r="V55" s="156"/>
      <c r="W55" s="156"/>
      <c r="X55" s="156"/>
      <c r="Y55" s="156"/>
      <c r="Z55" s="156"/>
      <c r="AA55" s="156"/>
      <c r="AB55" s="156"/>
      <c r="AC55" s="156"/>
      <c r="AD55" s="156"/>
      <c r="AE55" s="156"/>
      <c r="AF55" s="156"/>
      <c r="AG55" s="156"/>
      <c r="AH55" s="156"/>
      <c r="AI55" s="156"/>
      <c r="AJ55" s="156"/>
      <c r="AK55" s="156"/>
      <c r="AL55" s="156"/>
      <c r="AM55" s="156"/>
      <c r="AN55" s="156"/>
      <c r="AO55" s="156"/>
      <c r="AP55" s="156"/>
      <c r="AQ55" s="156"/>
      <c r="AR55" s="145"/>
    </row>
    <row r="56" spans="2:44" ht="15.95" hidden="1" customHeight="1" x14ac:dyDescent="0.25">
      <c r="B56" s="845">
        <v>21</v>
      </c>
      <c r="C56" s="156"/>
      <c r="D56" s="156"/>
      <c r="E56" s="156"/>
      <c r="F56" s="156"/>
      <c r="G56" s="156"/>
      <c r="H56" s="156"/>
      <c r="I56" s="156"/>
      <c r="J56" s="156"/>
      <c r="K56" s="156"/>
      <c r="L56" s="156"/>
      <c r="M56" s="156"/>
      <c r="N56" s="156"/>
      <c r="O56" s="156"/>
      <c r="P56" s="156"/>
      <c r="Q56" s="156"/>
      <c r="R56" s="156"/>
      <c r="S56" s="156"/>
      <c r="T56" s="156"/>
      <c r="U56" s="156"/>
      <c r="V56" s="156"/>
      <c r="W56" s="156"/>
      <c r="X56" s="156"/>
      <c r="Y56" s="156"/>
      <c r="Z56" s="156"/>
      <c r="AA56" s="156"/>
      <c r="AB56" s="156"/>
      <c r="AC56" s="156"/>
      <c r="AD56" s="156"/>
      <c r="AE56" s="156"/>
      <c r="AF56" s="156"/>
      <c r="AG56" s="156"/>
      <c r="AH56" s="156"/>
      <c r="AI56" s="156"/>
      <c r="AJ56" s="156"/>
      <c r="AK56" s="156"/>
      <c r="AL56" s="156"/>
      <c r="AM56" s="156"/>
      <c r="AN56" s="156"/>
      <c r="AO56" s="156"/>
      <c r="AP56" s="156"/>
      <c r="AQ56" s="156"/>
      <c r="AR56" s="145"/>
    </row>
    <row r="57" spans="2:44" ht="15.95" hidden="1" customHeight="1" x14ac:dyDescent="0.25">
      <c r="B57" s="845"/>
      <c r="C57" s="156"/>
      <c r="D57" s="156"/>
      <c r="E57" s="156"/>
      <c r="F57" s="156"/>
      <c r="G57" s="156"/>
      <c r="H57" s="156"/>
      <c r="I57" s="156"/>
      <c r="J57" s="156"/>
      <c r="K57" s="156"/>
      <c r="L57" s="156"/>
      <c r="M57" s="156"/>
      <c r="N57" s="156"/>
      <c r="O57" s="156"/>
      <c r="P57" s="156"/>
      <c r="Q57" s="156"/>
      <c r="R57" s="156"/>
      <c r="S57" s="156"/>
      <c r="T57" s="156"/>
      <c r="U57" s="156"/>
      <c r="V57" s="156"/>
      <c r="W57" s="156"/>
      <c r="X57" s="156"/>
      <c r="Y57" s="156"/>
      <c r="Z57" s="156"/>
      <c r="AA57" s="156"/>
      <c r="AB57" s="156"/>
      <c r="AC57" s="156"/>
      <c r="AD57" s="156"/>
      <c r="AE57" s="156"/>
      <c r="AF57" s="156"/>
      <c r="AG57" s="156"/>
      <c r="AH57" s="156"/>
      <c r="AI57" s="156"/>
      <c r="AJ57" s="156"/>
      <c r="AK57" s="156"/>
      <c r="AL57" s="156"/>
      <c r="AM57" s="156"/>
      <c r="AN57" s="156"/>
      <c r="AO57" s="156"/>
      <c r="AP57" s="156"/>
      <c r="AQ57" s="156"/>
      <c r="AR57" s="145"/>
    </row>
    <row r="58" spans="2:44" ht="15.95" hidden="1" customHeight="1" x14ac:dyDescent="0.25">
      <c r="B58" s="845">
        <v>22</v>
      </c>
      <c r="C58" s="156"/>
      <c r="D58" s="156"/>
      <c r="E58" s="156"/>
      <c r="F58" s="156"/>
      <c r="G58" s="156"/>
      <c r="H58" s="156"/>
      <c r="I58" s="156"/>
      <c r="J58" s="156"/>
      <c r="K58" s="156"/>
      <c r="L58" s="156"/>
      <c r="M58" s="156"/>
      <c r="N58" s="156"/>
      <c r="O58" s="156"/>
      <c r="P58" s="156"/>
      <c r="Q58" s="156"/>
      <c r="R58" s="156"/>
      <c r="S58" s="156"/>
      <c r="T58" s="156"/>
      <c r="U58" s="156"/>
      <c r="V58" s="156"/>
      <c r="W58" s="156"/>
      <c r="X58" s="156"/>
      <c r="Y58" s="156"/>
      <c r="Z58" s="156"/>
      <c r="AA58" s="156"/>
      <c r="AB58" s="156"/>
      <c r="AC58" s="156"/>
      <c r="AD58" s="156"/>
      <c r="AE58" s="156"/>
      <c r="AF58" s="156"/>
      <c r="AG58" s="156"/>
      <c r="AH58" s="156"/>
      <c r="AI58" s="156"/>
      <c r="AJ58" s="156"/>
      <c r="AK58" s="156"/>
      <c r="AL58" s="156"/>
      <c r="AM58" s="156"/>
      <c r="AN58" s="156"/>
      <c r="AO58" s="156"/>
      <c r="AP58" s="156"/>
      <c r="AQ58" s="156"/>
      <c r="AR58" s="145"/>
    </row>
    <row r="59" spans="2:44" ht="15.95" hidden="1" customHeight="1" x14ac:dyDescent="0.25">
      <c r="B59" s="845"/>
      <c r="C59" s="156"/>
      <c r="D59" s="156"/>
      <c r="E59" s="156"/>
      <c r="F59" s="156"/>
      <c r="G59" s="156"/>
      <c r="H59" s="156"/>
      <c r="I59" s="156"/>
      <c r="J59" s="156"/>
      <c r="K59" s="156"/>
      <c r="L59" s="156"/>
      <c r="M59" s="156"/>
      <c r="N59" s="156"/>
      <c r="O59" s="156"/>
      <c r="P59" s="156"/>
      <c r="Q59" s="156"/>
      <c r="R59" s="156"/>
      <c r="S59" s="156"/>
      <c r="T59" s="156"/>
      <c r="U59" s="156"/>
      <c r="V59" s="156"/>
      <c r="W59" s="156"/>
      <c r="X59" s="156"/>
      <c r="Y59" s="156"/>
      <c r="Z59" s="156"/>
      <c r="AA59" s="156"/>
      <c r="AB59" s="156"/>
      <c r="AC59" s="156"/>
      <c r="AD59" s="156"/>
      <c r="AE59" s="156"/>
      <c r="AF59" s="156"/>
      <c r="AG59" s="156"/>
      <c r="AH59" s="156"/>
      <c r="AI59" s="156"/>
      <c r="AJ59" s="156"/>
      <c r="AK59" s="156"/>
      <c r="AL59" s="156"/>
      <c r="AM59" s="156"/>
      <c r="AN59" s="156"/>
      <c r="AO59" s="156"/>
      <c r="AP59" s="156"/>
      <c r="AQ59" s="156"/>
      <c r="AR59" s="145"/>
    </row>
    <row r="60" spans="2:44" ht="15.95" hidden="1" customHeight="1" x14ac:dyDescent="0.25">
      <c r="B60" s="845">
        <v>23</v>
      </c>
      <c r="C60" s="156"/>
      <c r="D60" s="156"/>
      <c r="E60" s="156"/>
      <c r="F60" s="156"/>
      <c r="G60" s="156"/>
      <c r="H60" s="156"/>
      <c r="I60" s="156"/>
      <c r="J60" s="156"/>
      <c r="K60" s="156"/>
      <c r="L60" s="156"/>
      <c r="M60" s="156"/>
      <c r="N60" s="156"/>
      <c r="O60" s="156"/>
      <c r="P60" s="156"/>
      <c r="Q60" s="156"/>
      <c r="R60" s="156"/>
      <c r="S60" s="156"/>
      <c r="T60" s="156"/>
      <c r="U60" s="156"/>
      <c r="V60" s="156"/>
      <c r="W60" s="156"/>
      <c r="X60" s="156"/>
      <c r="Y60" s="156"/>
      <c r="Z60" s="156"/>
      <c r="AA60" s="156"/>
      <c r="AB60" s="156"/>
      <c r="AC60" s="156"/>
      <c r="AD60" s="156"/>
      <c r="AE60" s="156"/>
      <c r="AF60" s="156"/>
      <c r="AG60" s="156"/>
      <c r="AH60" s="156"/>
      <c r="AI60" s="156"/>
      <c r="AJ60" s="156"/>
      <c r="AK60" s="156"/>
      <c r="AL60" s="156"/>
      <c r="AM60" s="156"/>
      <c r="AN60" s="156"/>
      <c r="AO60" s="156"/>
      <c r="AP60" s="156"/>
      <c r="AQ60" s="156"/>
      <c r="AR60" s="145"/>
    </row>
    <row r="61" spans="2:44" ht="15.95" hidden="1" customHeight="1" x14ac:dyDescent="0.25">
      <c r="B61" s="845"/>
      <c r="C61" s="156"/>
      <c r="D61" s="156"/>
      <c r="E61" s="156"/>
      <c r="F61" s="156"/>
      <c r="G61" s="156"/>
      <c r="H61" s="156"/>
      <c r="I61" s="156"/>
      <c r="J61" s="156"/>
      <c r="K61" s="156"/>
      <c r="L61" s="156"/>
      <c r="M61" s="156"/>
      <c r="N61" s="156"/>
      <c r="O61" s="156"/>
      <c r="P61" s="156"/>
      <c r="Q61" s="156"/>
      <c r="R61" s="156"/>
      <c r="S61" s="156"/>
      <c r="T61" s="156"/>
      <c r="U61" s="156"/>
      <c r="V61" s="156"/>
      <c r="W61" s="156"/>
      <c r="X61" s="156"/>
      <c r="Y61" s="156"/>
      <c r="Z61" s="156"/>
      <c r="AA61" s="156"/>
      <c r="AB61" s="156"/>
      <c r="AC61" s="156"/>
      <c r="AD61" s="156"/>
      <c r="AE61" s="156"/>
      <c r="AF61" s="156"/>
      <c r="AG61" s="156"/>
      <c r="AH61" s="156"/>
      <c r="AI61" s="156"/>
      <c r="AJ61" s="156"/>
      <c r="AK61" s="156"/>
      <c r="AL61" s="156"/>
      <c r="AM61" s="156"/>
      <c r="AN61" s="156"/>
      <c r="AO61" s="156"/>
      <c r="AP61" s="156"/>
      <c r="AQ61" s="156"/>
      <c r="AR61" s="145"/>
    </row>
    <row r="62" spans="2:44" ht="15.95" hidden="1" customHeight="1" x14ac:dyDescent="0.25">
      <c r="B62" s="845">
        <v>24</v>
      </c>
      <c r="C62" s="156"/>
      <c r="D62" s="156"/>
      <c r="E62" s="156"/>
      <c r="F62" s="156"/>
      <c r="G62" s="156"/>
      <c r="H62" s="156"/>
      <c r="I62" s="156"/>
      <c r="J62" s="156"/>
      <c r="K62" s="156"/>
      <c r="L62" s="156"/>
      <c r="M62" s="156"/>
      <c r="N62" s="156"/>
      <c r="O62" s="156"/>
      <c r="P62" s="156"/>
      <c r="Q62" s="156"/>
      <c r="R62" s="156"/>
      <c r="S62" s="156"/>
      <c r="T62" s="156"/>
      <c r="U62" s="156"/>
      <c r="V62" s="156"/>
      <c r="W62" s="156"/>
      <c r="X62" s="156"/>
      <c r="Y62" s="156"/>
      <c r="Z62" s="156"/>
      <c r="AA62" s="156"/>
      <c r="AB62" s="156"/>
      <c r="AC62" s="156"/>
      <c r="AD62" s="156"/>
      <c r="AE62" s="156"/>
      <c r="AF62" s="156"/>
      <c r="AG62" s="156"/>
      <c r="AH62" s="156"/>
      <c r="AI62" s="156"/>
      <c r="AJ62" s="156"/>
      <c r="AK62" s="156"/>
      <c r="AL62" s="156"/>
      <c r="AM62" s="156"/>
      <c r="AN62" s="156"/>
      <c r="AO62" s="156"/>
      <c r="AP62" s="156"/>
      <c r="AQ62" s="156"/>
      <c r="AR62" s="145"/>
    </row>
    <row r="63" spans="2:44" ht="15.95" hidden="1" customHeight="1" x14ac:dyDescent="0.25">
      <c r="B63" s="845"/>
      <c r="C63" s="156"/>
      <c r="D63" s="156"/>
      <c r="E63" s="156"/>
      <c r="F63" s="156"/>
      <c r="G63" s="156"/>
      <c r="H63" s="156"/>
      <c r="I63" s="156"/>
      <c r="J63" s="156"/>
      <c r="K63" s="156"/>
      <c r="L63" s="156"/>
      <c r="M63" s="156"/>
      <c r="N63" s="156"/>
      <c r="O63" s="156"/>
      <c r="P63" s="156"/>
      <c r="Q63" s="156"/>
      <c r="R63" s="156"/>
      <c r="S63" s="156"/>
      <c r="T63" s="156"/>
      <c r="U63" s="156"/>
      <c r="V63" s="156"/>
      <c r="W63" s="156"/>
      <c r="X63" s="156"/>
      <c r="Y63" s="156"/>
      <c r="Z63" s="156"/>
      <c r="AA63" s="156"/>
      <c r="AB63" s="156"/>
      <c r="AC63" s="156"/>
      <c r="AD63" s="156"/>
      <c r="AE63" s="156"/>
      <c r="AF63" s="156"/>
      <c r="AG63" s="156"/>
      <c r="AH63" s="156"/>
      <c r="AI63" s="156"/>
      <c r="AJ63" s="156"/>
      <c r="AK63" s="156"/>
      <c r="AL63" s="156"/>
      <c r="AM63" s="156"/>
      <c r="AN63" s="156"/>
      <c r="AO63" s="156"/>
      <c r="AP63" s="156"/>
      <c r="AQ63" s="156"/>
      <c r="AR63" s="145"/>
    </row>
    <row r="64" spans="2:44" ht="15.95" hidden="1" customHeight="1" x14ac:dyDescent="0.25">
      <c r="B64" s="845">
        <v>25</v>
      </c>
      <c r="C64" s="156"/>
      <c r="D64" s="156"/>
      <c r="E64" s="156"/>
      <c r="F64" s="156"/>
      <c r="G64" s="156"/>
      <c r="H64" s="156"/>
      <c r="I64" s="156"/>
      <c r="J64" s="156"/>
      <c r="K64" s="156"/>
      <c r="L64" s="156"/>
      <c r="M64" s="156"/>
      <c r="N64" s="156"/>
      <c r="O64" s="156"/>
      <c r="P64" s="156"/>
      <c r="Q64" s="156"/>
      <c r="R64" s="156"/>
      <c r="S64" s="156"/>
      <c r="T64" s="156"/>
      <c r="U64" s="156"/>
      <c r="V64" s="156"/>
      <c r="W64" s="156"/>
      <c r="X64" s="156"/>
      <c r="Y64" s="156"/>
      <c r="Z64" s="156"/>
      <c r="AA64" s="156"/>
      <c r="AB64" s="156"/>
      <c r="AC64" s="156"/>
      <c r="AD64" s="156"/>
      <c r="AE64" s="156"/>
      <c r="AF64" s="156"/>
      <c r="AG64" s="156"/>
      <c r="AH64" s="156"/>
      <c r="AI64" s="156"/>
      <c r="AJ64" s="156"/>
      <c r="AK64" s="156"/>
      <c r="AL64" s="156"/>
      <c r="AM64" s="156"/>
      <c r="AN64" s="156"/>
      <c r="AO64" s="156"/>
      <c r="AP64" s="156"/>
      <c r="AQ64" s="156"/>
      <c r="AR64" s="145"/>
    </row>
    <row r="65" spans="2:44" ht="15.95" hidden="1" customHeight="1" x14ac:dyDescent="0.25">
      <c r="B65" s="845"/>
      <c r="C65" s="156"/>
      <c r="D65" s="156"/>
      <c r="E65" s="156"/>
      <c r="F65" s="156"/>
      <c r="G65" s="156"/>
      <c r="H65" s="156"/>
      <c r="I65" s="156"/>
      <c r="J65" s="156"/>
      <c r="K65" s="156"/>
      <c r="L65" s="156"/>
      <c r="M65" s="156"/>
      <c r="N65" s="156"/>
      <c r="O65" s="156"/>
      <c r="P65" s="156"/>
      <c r="Q65" s="156"/>
      <c r="R65" s="156"/>
      <c r="S65" s="156"/>
      <c r="T65" s="156"/>
      <c r="U65" s="156"/>
      <c r="V65" s="156"/>
      <c r="W65" s="156"/>
      <c r="X65" s="156"/>
      <c r="Y65" s="156"/>
      <c r="Z65" s="156"/>
      <c r="AA65" s="156"/>
      <c r="AB65" s="156"/>
      <c r="AC65" s="156"/>
      <c r="AD65" s="156"/>
      <c r="AE65" s="156"/>
      <c r="AF65" s="156"/>
      <c r="AG65" s="156"/>
      <c r="AH65" s="156"/>
      <c r="AI65" s="156"/>
      <c r="AJ65" s="156"/>
      <c r="AK65" s="156"/>
      <c r="AL65" s="156"/>
      <c r="AM65" s="156"/>
      <c r="AN65" s="156"/>
      <c r="AO65" s="156"/>
      <c r="AP65" s="156"/>
      <c r="AQ65" s="156"/>
      <c r="AR65" s="145"/>
    </row>
    <row r="66" spans="2:44" ht="15.95" hidden="1" customHeight="1" x14ac:dyDescent="0.25">
      <c r="B66" s="845">
        <v>26</v>
      </c>
      <c r="C66" s="156"/>
      <c r="D66" s="156"/>
      <c r="E66" s="156"/>
      <c r="F66" s="156"/>
      <c r="G66" s="156"/>
      <c r="H66" s="156"/>
      <c r="I66" s="156"/>
      <c r="J66" s="156"/>
      <c r="K66" s="156"/>
      <c r="L66" s="156"/>
      <c r="M66" s="156"/>
      <c r="N66" s="156"/>
      <c r="O66" s="156"/>
      <c r="P66" s="156"/>
      <c r="Q66" s="156"/>
      <c r="R66" s="156"/>
      <c r="S66" s="156"/>
      <c r="T66" s="156"/>
      <c r="U66" s="156"/>
      <c r="V66" s="156"/>
      <c r="W66" s="156"/>
      <c r="X66" s="156"/>
      <c r="Y66" s="156"/>
      <c r="Z66" s="156"/>
      <c r="AA66" s="156"/>
      <c r="AB66" s="156"/>
      <c r="AC66" s="156"/>
      <c r="AD66" s="156"/>
      <c r="AE66" s="156"/>
      <c r="AF66" s="156"/>
      <c r="AG66" s="156"/>
      <c r="AH66" s="156"/>
      <c r="AI66" s="156"/>
      <c r="AJ66" s="156"/>
      <c r="AK66" s="156"/>
      <c r="AL66" s="156"/>
      <c r="AM66" s="156"/>
      <c r="AN66" s="156"/>
      <c r="AO66" s="156"/>
      <c r="AP66" s="156"/>
      <c r="AQ66" s="156"/>
      <c r="AR66" s="145"/>
    </row>
    <row r="67" spans="2:44" ht="15.95" hidden="1" customHeight="1" x14ac:dyDescent="0.25">
      <c r="B67" s="845"/>
      <c r="C67" s="156"/>
      <c r="D67" s="156"/>
      <c r="E67" s="156"/>
      <c r="F67" s="156"/>
      <c r="G67" s="156"/>
      <c r="H67" s="156"/>
      <c r="I67" s="156"/>
      <c r="J67" s="156"/>
      <c r="K67" s="156"/>
      <c r="L67" s="156"/>
      <c r="M67" s="156"/>
      <c r="N67" s="156"/>
      <c r="O67" s="156"/>
      <c r="P67" s="156"/>
      <c r="Q67" s="156"/>
      <c r="R67" s="156"/>
      <c r="S67" s="156"/>
      <c r="T67" s="156"/>
      <c r="U67" s="156"/>
      <c r="V67" s="156"/>
      <c r="W67" s="156"/>
      <c r="X67" s="156"/>
      <c r="Y67" s="156"/>
      <c r="Z67" s="156"/>
      <c r="AA67" s="156"/>
      <c r="AB67" s="156"/>
      <c r="AC67" s="156"/>
      <c r="AD67" s="156"/>
      <c r="AE67" s="156"/>
      <c r="AF67" s="156"/>
      <c r="AG67" s="156"/>
      <c r="AH67" s="156"/>
      <c r="AI67" s="156"/>
      <c r="AJ67" s="156"/>
      <c r="AK67" s="156"/>
      <c r="AL67" s="156"/>
      <c r="AM67" s="156"/>
      <c r="AN67" s="156"/>
      <c r="AO67" s="156"/>
      <c r="AP67" s="156"/>
      <c r="AQ67" s="156"/>
      <c r="AR67" s="145"/>
    </row>
    <row r="68" spans="2:44" ht="15.95" hidden="1" customHeight="1" x14ac:dyDescent="0.25">
      <c r="B68" s="845">
        <v>27</v>
      </c>
      <c r="C68" s="156"/>
      <c r="D68" s="156"/>
      <c r="E68" s="156"/>
      <c r="F68" s="156"/>
      <c r="G68" s="156"/>
      <c r="H68" s="156"/>
      <c r="I68" s="156"/>
      <c r="J68" s="156"/>
      <c r="K68" s="156"/>
      <c r="L68" s="156"/>
      <c r="M68" s="156"/>
      <c r="N68" s="156"/>
      <c r="O68" s="156"/>
      <c r="P68" s="156"/>
      <c r="Q68" s="156"/>
      <c r="R68" s="156"/>
      <c r="S68" s="156"/>
      <c r="T68" s="156"/>
      <c r="U68" s="156"/>
      <c r="V68" s="156"/>
      <c r="W68" s="156"/>
      <c r="X68" s="156"/>
      <c r="Y68" s="156"/>
      <c r="Z68" s="156"/>
      <c r="AA68" s="156"/>
      <c r="AB68" s="156"/>
      <c r="AC68" s="156"/>
      <c r="AD68" s="156"/>
      <c r="AE68" s="156"/>
      <c r="AF68" s="156"/>
      <c r="AG68" s="156"/>
      <c r="AH68" s="156"/>
      <c r="AI68" s="156"/>
      <c r="AJ68" s="156"/>
      <c r="AK68" s="156"/>
      <c r="AL68" s="156"/>
      <c r="AM68" s="156"/>
      <c r="AN68" s="156"/>
      <c r="AO68" s="156"/>
      <c r="AP68" s="156"/>
      <c r="AQ68" s="156"/>
      <c r="AR68" s="145"/>
    </row>
    <row r="69" spans="2:44" ht="15.95" hidden="1" customHeight="1" x14ac:dyDescent="0.25">
      <c r="B69" s="845"/>
      <c r="C69" s="156"/>
      <c r="D69" s="156"/>
      <c r="E69" s="156"/>
      <c r="F69" s="156"/>
      <c r="G69" s="156"/>
      <c r="H69" s="156"/>
      <c r="I69" s="156"/>
      <c r="J69" s="156"/>
      <c r="K69" s="156"/>
      <c r="L69" s="156"/>
      <c r="M69" s="156"/>
      <c r="N69" s="156"/>
      <c r="O69" s="156"/>
      <c r="P69" s="156"/>
      <c r="Q69" s="156"/>
      <c r="R69" s="156"/>
      <c r="S69" s="156"/>
      <c r="T69" s="156"/>
      <c r="U69" s="156"/>
      <c r="V69" s="156"/>
      <c r="W69" s="156"/>
      <c r="X69" s="156"/>
      <c r="Y69" s="156"/>
      <c r="Z69" s="156"/>
      <c r="AA69" s="156"/>
      <c r="AB69" s="156"/>
      <c r="AC69" s="156"/>
      <c r="AD69" s="156"/>
      <c r="AE69" s="156"/>
      <c r="AF69" s="156"/>
      <c r="AG69" s="156"/>
      <c r="AH69" s="156"/>
      <c r="AI69" s="156"/>
      <c r="AJ69" s="156"/>
      <c r="AK69" s="156"/>
      <c r="AL69" s="156"/>
      <c r="AM69" s="156"/>
      <c r="AN69" s="156"/>
      <c r="AO69" s="156"/>
      <c r="AP69" s="156"/>
      <c r="AQ69" s="156"/>
      <c r="AR69" s="145"/>
    </row>
    <row r="70" spans="2:44" ht="15.95" hidden="1" customHeight="1" x14ac:dyDescent="0.25">
      <c r="B70" s="845">
        <v>28</v>
      </c>
      <c r="C70" s="156"/>
      <c r="D70" s="156"/>
      <c r="E70" s="156"/>
      <c r="F70" s="156"/>
      <c r="G70" s="156"/>
      <c r="H70" s="156"/>
      <c r="I70" s="156"/>
      <c r="J70" s="156"/>
      <c r="K70" s="156"/>
      <c r="L70" s="156"/>
      <c r="M70" s="156"/>
      <c r="N70" s="156"/>
      <c r="O70" s="156"/>
      <c r="P70" s="156"/>
      <c r="Q70" s="156"/>
      <c r="R70" s="156"/>
      <c r="S70" s="156"/>
      <c r="T70" s="156"/>
      <c r="U70" s="156"/>
      <c r="V70" s="156"/>
      <c r="W70" s="156"/>
      <c r="X70" s="156"/>
      <c r="Y70" s="156"/>
      <c r="Z70" s="156"/>
      <c r="AA70" s="156"/>
      <c r="AB70" s="156"/>
      <c r="AC70" s="156"/>
      <c r="AD70" s="156"/>
      <c r="AE70" s="156"/>
      <c r="AF70" s="156"/>
      <c r="AG70" s="156"/>
      <c r="AH70" s="156"/>
      <c r="AI70" s="156"/>
      <c r="AJ70" s="156"/>
      <c r="AK70" s="156"/>
      <c r="AL70" s="156"/>
      <c r="AM70" s="156"/>
      <c r="AN70" s="156"/>
      <c r="AO70" s="156"/>
      <c r="AP70" s="156"/>
      <c r="AQ70" s="156"/>
      <c r="AR70" s="145"/>
    </row>
    <row r="71" spans="2:44" ht="15.95" hidden="1" customHeight="1" x14ac:dyDescent="0.25">
      <c r="B71" s="845"/>
      <c r="C71" s="156"/>
      <c r="D71" s="156"/>
      <c r="E71" s="156"/>
      <c r="F71" s="156"/>
      <c r="G71" s="156"/>
      <c r="H71" s="156"/>
      <c r="I71" s="156"/>
      <c r="J71" s="156"/>
      <c r="K71" s="156"/>
      <c r="L71" s="156"/>
      <c r="M71" s="156"/>
      <c r="N71" s="156"/>
      <c r="O71" s="156"/>
      <c r="P71" s="156"/>
      <c r="Q71" s="156"/>
      <c r="R71" s="156"/>
      <c r="S71" s="156"/>
      <c r="T71" s="156"/>
      <c r="U71" s="156"/>
      <c r="V71" s="156"/>
      <c r="W71" s="156"/>
      <c r="X71" s="156"/>
      <c r="Y71" s="156"/>
      <c r="Z71" s="156"/>
      <c r="AA71" s="156"/>
      <c r="AB71" s="156"/>
      <c r="AC71" s="156"/>
      <c r="AD71" s="156"/>
      <c r="AE71" s="156"/>
      <c r="AF71" s="156"/>
      <c r="AG71" s="156"/>
      <c r="AH71" s="156"/>
      <c r="AI71" s="156"/>
      <c r="AJ71" s="156"/>
      <c r="AK71" s="156"/>
      <c r="AL71" s="156"/>
      <c r="AM71" s="156"/>
      <c r="AN71" s="156"/>
      <c r="AO71" s="156"/>
      <c r="AP71" s="156"/>
      <c r="AQ71" s="156"/>
      <c r="AR71" s="145"/>
    </row>
    <row r="72" spans="2:44" ht="15.95" hidden="1" customHeight="1" x14ac:dyDescent="0.25">
      <c r="B72" s="845">
        <v>29</v>
      </c>
      <c r="C72" s="156"/>
      <c r="D72" s="156"/>
      <c r="E72" s="156"/>
      <c r="F72" s="156"/>
      <c r="G72" s="156"/>
      <c r="H72" s="156"/>
      <c r="I72" s="156"/>
      <c r="J72" s="156"/>
      <c r="K72" s="156"/>
      <c r="L72" s="156"/>
      <c r="M72" s="156"/>
      <c r="N72" s="156"/>
      <c r="O72" s="156"/>
      <c r="P72" s="156"/>
      <c r="Q72" s="156"/>
      <c r="R72" s="156"/>
      <c r="S72" s="156"/>
      <c r="T72" s="156"/>
      <c r="U72" s="156"/>
      <c r="V72" s="156"/>
      <c r="W72" s="156"/>
      <c r="X72" s="156"/>
      <c r="Y72" s="156"/>
      <c r="Z72" s="156"/>
      <c r="AA72" s="156"/>
      <c r="AB72" s="156"/>
      <c r="AC72" s="156"/>
      <c r="AD72" s="156"/>
      <c r="AE72" s="156"/>
      <c r="AF72" s="156"/>
      <c r="AG72" s="156"/>
      <c r="AH72" s="156"/>
      <c r="AI72" s="156"/>
      <c r="AJ72" s="156"/>
      <c r="AK72" s="156"/>
      <c r="AL72" s="156"/>
      <c r="AM72" s="156"/>
      <c r="AN72" s="156"/>
      <c r="AO72" s="156"/>
      <c r="AP72" s="156"/>
      <c r="AQ72" s="156"/>
      <c r="AR72" s="145"/>
    </row>
    <row r="73" spans="2:44" ht="15.95" hidden="1" customHeight="1" x14ac:dyDescent="0.25">
      <c r="B73" s="845"/>
      <c r="C73" s="156"/>
      <c r="D73" s="156"/>
      <c r="E73" s="156"/>
      <c r="F73" s="156"/>
      <c r="G73" s="156"/>
      <c r="H73" s="156"/>
      <c r="I73" s="156"/>
      <c r="J73" s="156"/>
      <c r="K73" s="156"/>
      <c r="L73" s="156"/>
      <c r="M73" s="156"/>
      <c r="N73" s="156"/>
      <c r="O73" s="156"/>
      <c r="P73" s="156"/>
      <c r="Q73" s="156"/>
      <c r="R73" s="156"/>
      <c r="S73" s="156"/>
      <c r="T73" s="156"/>
      <c r="U73" s="156"/>
      <c r="V73" s="156"/>
      <c r="W73" s="156"/>
      <c r="X73" s="156"/>
      <c r="Y73" s="156"/>
      <c r="Z73" s="156"/>
      <c r="AA73" s="156"/>
      <c r="AB73" s="156"/>
      <c r="AC73" s="156"/>
      <c r="AD73" s="156"/>
      <c r="AE73" s="156"/>
      <c r="AF73" s="156"/>
      <c r="AG73" s="156"/>
      <c r="AH73" s="156"/>
      <c r="AI73" s="156"/>
      <c r="AJ73" s="156"/>
      <c r="AK73" s="156"/>
      <c r="AL73" s="156"/>
      <c r="AM73" s="156"/>
      <c r="AN73" s="156"/>
      <c r="AO73" s="156"/>
      <c r="AP73" s="156"/>
      <c r="AQ73" s="156"/>
      <c r="AR73" s="145"/>
    </row>
    <row r="74" spans="2:44" ht="15.95" hidden="1" customHeight="1" x14ac:dyDescent="0.25">
      <c r="B74" s="845">
        <v>30</v>
      </c>
      <c r="C74" s="156"/>
      <c r="D74" s="156"/>
      <c r="E74" s="156"/>
      <c r="F74" s="156"/>
      <c r="G74" s="156"/>
      <c r="H74" s="156"/>
      <c r="I74" s="156"/>
      <c r="J74" s="156"/>
      <c r="K74" s="156"/>
      <c r="L74" s="156"/>
      <c r="M74" s="156"/>
      <c r="N74" s="156"/>
      <c r="O74" s="156"/>
      <c r="P74" s="156"/>
      <c r="Q74" s="156"/>
      <c r="R74" s="156"/>
      <c r="S74" s="156"/>
      <c r="T74" s="156"/>
      <c r="U74" s="156"/>
      <c r="V74" s="156"/>
      <c r="W74" s="156"/>
      <c r="X74" s="156"/>
      <c r="Y74" s="156"/>
      <c r="Z74" s="156"/>
      <c r="AA74" s="156"/>
      <c r="AB74" s="156"/>
      <c r="AC74" s="156"/>
      <c r="AD74" s="156"/>
      <c r="AE74" s="156"/>
      <c r="AF74" s="156"/>
      <c r="AG74" s="156"/>
      <c r="AH74" s="156"/>
      <c r="AI74" s="156"/>
      <c r="AJ74" s="156"/>
      <c r="AK74" s="156"/>
      <c r="AL74" s="156"/>
      <c r="AM74" s="156"/>
      <c r="AN74" s="156"/>
      <c r="AO74" s="156"/>
      <c r="AP74" s="156"/>
      <c r="AQ74" s="156"/>
      <c r="AR74" s="145"/>
    </row>
    <row r="75" spans="2:44" ht="15.95" hidden="1" customHeight="1" x14ac:dyDescent="0.25">
      <c r="B75" s="845"/>
      <c r="C75" s="156"/>
      <c r="D75" s="156"/>
      <c r="E75" s="156"/>
      <c r="F75" s="156"/>
      <c r="G75" s="156"/>
      <c r="H75" s="156"/>
      <c r="I75" s="156"/>
      <c r="J75" s="156"/>
      <c r="K75" s="156"/>
      <c r="L75" s="156"/>
      <c r="M75" s="156"/>
      <c r="N75" s="156"/>
      <c r="O75" s="156"/>
      <c r="P75" s="156"/>
      <c r="Q75" s="156"/>
      <c r="R75" s="156"/>
      <c r="S75" s="156"/>
      <c r="T75" s="156"/>
      <c r="U75" s="156"/>
      <c r="V75" s="156"/>
      <c r="W75" s="156"/>
      <c r="X75" s="156"/>
      <c r="Y75" s="156"/>
      <c r="Z75" s="156"/>
      <c r="AA75" s="156"/>
      <c r="AB75" s="156"/>
      <c r="AC75" s="156"/>
      <c r="AD75" s="156"/>
      <c r="AE75" s="156"/>
      <c r="AF75" s="156"/>
      <c r="AG75" s="156"/>
      <c r="AH75" s="156"/>
      <c r="AI75" s="156"/>
      <c r="AJ75" s="156"/>
      <c r="AK75" s="156"/>
      <c r="AL75" s="156"/>
      <c r="AM75" s="156"/>
      <c r="AN75" s="156"/>
      <c r="AO75" s="156"/>
      <c r="AP75" s="156"/>
      <c r="AQ75" s="156"/>
      <c r="AR75" s="145"/>
    </row>
    <row r="76" spans="2:44" ht="15.95" hidden="1" customHeight="1" x14ac:dyDescent="0.25">
      <c r="B76" s="845">
        <v>31</v>
      </c>
      <c r="C76" s="156"/>
      <c r="D76" s="156"/>
      <c r="E76" s="156"/>
      <c r="F76" s="156"/>
      <c r="G76" s="156"/>
      <c r="H76" s="156"/>
      <c r="I76" s="156"/>
      <c r="J76" s="156"/>
      <c r="K76" s="156"/>
      <c r="L76" s="156"/>
      <c r="M76" s="156"/>
      <c r="N76" s="156"/>
      <c r="O76" s="156"/>
      <c r="P76" s="156"/>
      <c r="Q76" s="156"/>
      <c r="R76" s="156"/>
      <c r="S76" s="156"/>
      <c r="T76" s="156"/>
      <c r="U76" s="156"/>
      <c r="V76" s="156"/>
      <c r="W76" s="156"/>
      <c r="X76" s="156"/>
      <c r="Y76" s="156"/>
      <c r="Z76" s="156"/>
      <c r="AA76" s="156"/>
      <c r="AB76" s="156"/>
      <c r="AC76" s="156"/>
      <c r="AD76" s="156"/>
      <c r="AE76" s="156"/>
      <c r="AF76" s="156"/>
      <c r="AG76" s="156"/>
      <c r="AH76" s="156"/>
      <c r="AI76" s="156"/>
      <c r="AJ76" s="156"/>
      <c r="AK76" s="156"/>
      <c r="AL76" s="156"/>
      <c r="AM76" s="156"/>
      <c r="AN76" s="156"/>
      <c r="AO76" s="156"/>
      <c r="AP76" s="156"/>
      <c r="AQ76" s="156"/>
      <c r="AR76" s="145"/>
    </row>
    <row r="77" spans="2:44" ht="15.95" hidden="1" customHeight="1" x14ac:dyDescent="0.25">
      <c r="B77" s="845"/>
      <c r="C77" s="156"/>
      <c r="D77" s="156"/>
      <c r="E77" s="156"/>
      <c r="F77" s="156"/>
      <c r="G77" s="156"/>
      <c r="H77" s="156"/>
      <c r="I77" s="156"/>
      <c r="J77" s="156"/>
      <c r="K77" s="156"/>
      <c r="L77" s="156"/>
      <c r="M77" s="156"/>
      <c r="N77" s="156"/>
      <c r="O77" s="156"/>
      <c r="P77" s="156"/>
      <c r="Q77" s="156"/>
      <c r="R77" s="156"/>
      <c r="S77" s="156"/>
      <c r="T77" s="156"/>
      <c r="U77" s="156"/>
      <c r="V77" s="156"/>
      <c r="W77" s="156"/>
      <c r="X77" s="156"/>
      <c r="Y77" s="156"/>
      <c r="Z77" s="156"/>
      <c r="AA77" s="156"/>
      <c r="AB77" s="156"/>
      <c r="AC77" s="156"/>
      <c r="AD77" s="156"/>
      <c r="AE77" s="156"/>
      <c r="AF77" s="156"/>
      <c r="AG77" s="156"/>
      <c r="AH77" s="156"/>
      <c r="AI77" s="156"/>
      <c r="AJ77" s="156"/>
      <c r="AK77" s="156"/>
      <c r="AL77" s="156"/>
      <c r="AM77" s="156"/>
      <c r="AN77" s="156"/>
      <c r="AO77" s="156"/>
      <c r="AP77" s="156"/>
      <c r="AQ77" s="156"/>
      <c r="AR77" s="145"/>
    </row>
    <row r="78" spans="2:44" ht="15.95" hidden="1" customHeight="1" x14ac:dyDescent="0.25">
      <c r="B78" s="845">
        <v>32</v>
      </c>
      <c r="C78" s="156"/>
      <c r="D78" s="156"/>
      <c r="E78" s="156"/>
      <c r="F78" s="156"/>
      <c r="G78" s="156"/>
      <c r="H78" s="156"/>
      <c r="I78" s="156"/>
      <c r="J78" s="156"/>
      <c r="K78" s="156"/>
      <c r="L78" s="156"/>
      <c r="M78" s="156"/>
      <c r="N78" s="156"/>
      <c r="O78" s="156"/>
      <c r="P78" s="156"/>
      <c r="Q78" s="156"/>
      <c r="R78" s="156"/>
      <c r="S78" s="156"/>
      <c r="T78" s="156"/>
      <c r="U78" s="156"/>
      <c r="V78" s="156"/>
      <c r="W78" s="156"/>
      <c r="X78" s="156"/>
      <c r="Y78" s="156"/>
      <c r="Z78" s="156"/>
      <c r="AA78" s="156"/>
      <c r="AB78" s="156"/>
      <c r="AC78" s="156"/>
      <c r="AD78" s="156"/>
      <c r="AE78" s="156"/>
      <c r="AF78" s="156"/>
      <c r="AG78" s="156"/>
      <c r="AH78" s="156"/>
      <c r="AI78" s="156"/>
      <c r="AJ78" s="156"/>
      <c r="AK78" s="156"/>
      <c r="AL78" s="156"/>
      <c r="AM78" s="156"/>
      <c r="AN78" s="156"/>
      <c r="AO78" s="156"/>
      <c r="AP78" s="156"/>
      <c r="AQ78" s="156"/>
      <c r="AR78" s="145"/>
    </row>
    <row r="79" spans="2:44" ht="15.95" hidden="1" customHeight="1" x14ac:dyDescent="0.25">
      <c r="B79" s="845"/>
      <c r="C79" s="156"/>
      <c r="D79" s="156"/>
      <c r="E79" s="156"/>
      <c r="F79" s="156"/>
      <c r="G79" s="156"/>
      <c r="H79" s="156"/>
      <c r="I79" s="156"/>
      <c r="J79" s="156"/>
      <c r="K79" s="156"/>
      <c r="L79" s="156"/>
      <c r="M79" s="156"/>
      <c r="N79" s="156"/>
      <c r="O79" s="156"/>
      <c r="P79" s="156"/>
      <c r="Q79" s="156"/>
      <c r="R79" s="156"/>
      <c r="S79" s="156"/>
      <c r="T79" s="156"/>
      <c r="U79" s="156"/>
      <c r="V79" s="156"/>
      <c r="W79" s="156"/>
      <c r="X79" s="156"/>
      <c r="Y79" s="156"/>
      <c r="Z79" s="156"/>
      <c r="AA79" s="156"/>
      <c r="AB79" s="156"/>
      <c r="AC79" s="156"/>
      <c r="AD79" s="156"/>
      <c r="AE79" s="156"/>
      <c r="AF79" s="156"/>
      <c r="AG79" s="156"/>
      <c r="AH79" s="156"/>
      <c r="AI79" s="156"/>
      <c r="AJ79" s="156"/>
      <c r="AK79" s="156"/>
      <c r="AL79" s="156"/>
      <c r="AM79" s="156"/>
      <c r="AN79" s="156"/>
      <c r="AO79" s="156"/>
      <c r="AP79" s="156"/>
      <c r="AQ79" s="156"/>
      <c r="AR79" s="145"/>
    </row>
    <row r="80" spans="2:44" ht="15.95" hidden="1" customHeight="1" x14ac:dyDescent="0.25">
      <c r="B80" s="845">
        <v>33</v>
      </c>
      <c r="C80" s="156"/>
      <c r="D80" s="156"/>
      <c r="E80" s="156"/>
      <c r="F80" s="156"/>
      <c r="G80" s="156"/>
      <c r="H80" s="156"/>
      <c r="I80" s="156"/>
      <c r="J80" s="156"/>
      <c r="K80" s="156"/>
      <c r="L80" s="156"/>
      <c r="M80" s="156"/>
      <c r="N80" s="156"/>
      <c r="O80" s="156"/>
      <c r="P80" s="156"/>
      <c r="Q80" s="156"/>
      <c r="R80" s="156"/>
      <c r="S80" s="156"/>
      <c r="T80" s="156"/>
      <c r="U80" s="156"/>
      <c r="V80" s="156"/>
      <c r="W80" s="156"/>
      <c r="X80" s="156"/>
      <c r="Y80" s="156"/>
      <c r="Z80" s="156"/>
      <c r="AA80" s="156"/>
      <c r="AB80" s="156"/>
      <c r="AC80" s="156"/>
      <c r="AD80" s="156"/>
      <c r="AE80" s="156"/>
      <c r="AF80" s="156"/>
      <c r="AG80" s="156"/>
      <c r="AH80" s="156"/>
      <c r="AI80" s="156"/>
      <c r="AJ80" s="156"/>
      <c r="AK80" s="156"/>
      <c r="AL80" s="156"/>
      <c r="AM80" s="156"/>
      <c r="AN80" s="156"/>
      <c r="AO80" s="156"/>
      <c r="AP80" s="156"/>
      <c r="AQ80" s="156"/>
      <c r="AR80" s="145"/>
    </row>
    <row r="81" spans="2:44" ht="15.95" hidden="1" customHeight="1" x14ac:dyDescent="0.25">
      <c r="B81" s="845"/>
      <c r="C81" s="156"/>
      <c r="D81" s="156"/>
      <c r="E81" s="156"/>
      <c r="F81" s="156"/>
      <c r="G81" s="156"/>
      <c r="H81" s="156"/>
      <c r="I81" s="156"/>
      <c r="J81" s="156"/>
      <c r="K81" s="156"/>
      <c r="L81" s="156"/>
      <c r="M81" s="156"/>
      <c r="N81" s="156"/>
      <c r="O81" s="156"/>
      <c r="P81" s="156"/>
      <c r="Q81" s="156"/>
      <c r="R81" s="156"/>
      <c r="S81" s="156"/>
      <c r="T81" s="156"/>
      <c r="U81" s="156"/>
      <c r="V81" s="156"/>
      <c r="W81" s="156"/>
      <c r="X81" s="156"/>
      <c r="Y81" s="156"/>
      <c r="Z81" s="156"/>
      <c r="AA81" s="156"/>
      <c r="AB81" s="156"/>
      <c r="AC81" s="156"/>
      <c r="AD81" s="156"/>
      <c r="AE81" s="156"/>
      <c r="AF81" s="156"/>
      <c r="AG81" s="156"/>
      <c r="AH81" s="156"/>
      <c r="AI81" s="156"/>
      <c r="AJ81" s="156"/>
      <c r="AK81" s="156"/>
      <c r="AL81" s="156"/>
      <c r="AM81" s="156"/>
      <c r="AN81" s="156"/>
      <c r="AO81" s="156"/>
      <c r="AP81" s="156"/>
      <c r="AQ81" s="156"/>
      <c r="AR81" s="145"/>
    </row>
    <row r="82" spans="2:44" ht="15.95" hidden="1" customHeight="1" x14ac:dyDescent="0.25">
      <c r="B82" s="845">
        <v>34</v>
      </c>
      <c r="C82" s="156"/>
      <c r="D82" s="156"/>
      <c r="E82" s="156"/>
      <c r="F82" s="156"/>
      <c r="G82" s="156"/>
      <c r="H82" s="156"/>
      <c r="I82" s="156"/>
      <c r="J82" s="156"/>
      <c r="K82" s="156"/>
      <c r="L82" s="156"/>
      <c r="M82" s="156"/>
      <c r="N82" s="156"/>
      <c r="O82" s="156"/>
      <c r="P82" s="156"/>
      <c r="Q82" s="156"/>
      <c r="R82" s="156"/>
      <c r="S82" s="156"/>
      <c r="T82" s="156"/>
      <c r="U82" s="156"/>
      <c r="V82" s="156"/>
      <c r="W82" s="156"/>
      <c r="X82" s="156"/>
      <c r="Y82" s="156"/>
      <c r="Z82" s="156"/>
      <c r="AA82" s="156"/>
      <c r="AB82" s="156"/>
      <c r="AC82" s="156"/>
      <c r="AD82" s="156"/>
      <c r="AE82" s="156"/>
      <c r="AF82" s="156"/>
      <c r="AG82" s="156"/>
      <c r="AH82" s="156"/>
      <c r="AI82" s="156"/>
      <c r="AJ82" s="156"/>
      <c r="AK82" s="156"/>
      <c r="AL82" s="156"/>
      <c r="AM82" s="156"/>
      <c r="AN82" s="156"/>
      <c r="AO82" s="156"/>
      <c r="AP82" s="156"/>
      <c r="AQ82" s="156"/>
      <c r="AR82" s="145"/>
    </row>
    <row r="83" spans="2:44" ht="15.95" hidden="1" customHeight="1" x14ac:dyDescent="0.25">
      <c r="B83" s="845"/>
      <c r="C83" s="156"/>
      <c r="D83" s="156"/>
      <c r="E83" s="156"/>
      <c r="F83" s="156"/>
      <c r="G83" s="156"/>
      <c r="H83" s="156"/>
      <c r="I83" s="156"/>
      <c r="J83" s="156"/>
      <c r="K83" s="156"/>
      <c r="L83" s="156"/>
      <c r="M83" s="156"/>
      <c r="N83" s="156"/>
      <c r="O83" s="156"/>
      <c r="P83" s="156"/>
      <c r="Q83" s="156"/>
      <c r="R83" s="156"/>
      <c r="S83" s="156"/>
      <c r="T83" s="156"/>
      <c r="U83" s="156"/>
      <c r="V83" s="156"/>
      <c r="W83" s="156"/>
      <c r="X83" s="156"/>
      <c r="Y83" s="156"/>
      <c r="Z83" s="156"/>
      <c r="AA83" s="156"/>
      <c r="AB83" s="156"/>
      <c r="AC83" s="156"/>
      <c r="AD83" s="156"/>
      <c r="AE83" s="156"/>
      <c r="AF83" s="156"/>
      <c r="AG83" s="156"/>
      <c r="AH83" s="156"/>
      <c r="AI83" s="156"/>
      <c r="AJ83" s="156"/>
      <c r="AK83" s="156"/>
      <c r="AL83" s="156"/>
      <c r="AM83" s="156"/>
      <c r="AN83" s="156"/>
      <c r="AO83" s="156"/>
      <c r="AP83" s="156"/>
      <c r="AQ83" s="156"/>
      <c r="AR83" s="145"/>
    </row>
    <row r="84" spans="2:44" ht="15.95" hidden="1" customHeight="1" x14ac:dyDescent="0.25">
      <c r="B84" s="845">
        <v>35</v>
      </c>
      <c r="C84" s="156"/>
      <c r="D84" s="156"/>
      <c r="E84" s="156"/>
      <c r="F84" s="156"/>
      <c r="G84" s="156"/>
      <c r="H84" s="156"/>
      <c r="I84" s="156"/>
      <c r="J84" s="156"/>
      <c r="K84" s="156"/>
      <c r="L84" s="156"/>
      <c r="M84" s="156"/>
      <c r="N84" s="156"/>
      <c r="O84" s="156"/>
      <c r="P84" s="156"/>
      <c r="Q84" s="156"/>
      <c r="R84" s="156"/>
      <c r="S84" s="156"/>
      <c r="T84" s="156"/>
      <c r="U84" s="156"/>
      <c r="V84" s="156"/>
      <c r="W84" s="156"/>
      <c r="X84" s="156"/>
      <c r="Y84" s="156"/>
      <c r="Z84" s="156"/>
      <c r="AA84" s="156"/>
      <c r="AB84" s="156"/>
      <c r="AC84" s="156"/>
      <c r="AD84" s="156"/>
      <c r="AE84" s="156"/>
      <c r="AF84" s="156"/>
      <c r="AG84" s="156"/>
      <c r="AH84" s="156"/>
      <c r="AI84" s="156"/>
      <c r="AJ84" s="156"/>
      <c r="AK84" s="156"/>
      <c r="AL84" s="156"/>
      <c r="AM84" s="156"/>
      <c r="AN84" s="156"/>
      <c r="AO84" s="156"/>
      <c r="AP84" s="156"/>
      <c r="AQ84" s="156"/>
      <c r="AR84" s="145"/>
    </row>
    <row r="85" spans="2:44" ht="15.95" hidden="1" customHeight="1" x14ac:dyDescent="0.25">
      <c r="B85" s="845"/>
      <c r="C85" s="156"/>
      <c r="D85" s="156"/>
      <c r="E85" s="156"/>
      <c r="F85" s="156"/>
      <c r="G85" s="156"/>
      <c r="H85" s="156"/>
      <c r="I85" s="156"/>
      <c r="J85" s="156"/>
      <c r="K85" s="156"/>
      <c r="L85" s="156"/>
      <c r="M85" s="156"/>
      <c r="N85" s="156"/>
      <c r="O85" s="156"/>
      <c r="P85" s="156"/>
      <c r="Q85" s="156"/>
      <c r="R85" s="156"/>
      <c r="S85" s="156"/>
      <c r="T85" s="156"/>
      <c r="U85" s="156"/>
      <c r="V85" s="156"/>
      <c r="W85" s="156"/>
      <c r="X85" s="156"/>
      <c r="Y85" s="156"/>
      <c r="Z85" s="156"/>
      <c r="AA85" s="156"/>
      <c r="AB85" s="156"/>
      <c r="AC85" s="156"/>
      <c r="AD85" s="156"/>
      <c r="AE85" s="156"/>
      <c r="AF85" s="156"/>
      <c r="AG85" s="156"/>
      <c r="AH85" s="156"/>
      <c r="AI85" s="156"/>
      <c r="AJ85" s="156"/>
      <c r="AK85" s="156"/>
      <c r="AL85" s="156"/>
      <c r="AM85" s="156"/>
      <c r="AN85" s="156"/>
      <c r="AO85" s="156"/>
      <c r="AP85" s="156"/>
      <c r="AQ85" s="156"/>
      <c r="AR85" s="145"/>
    </row>
    <row r="86" spans="2:44" ht="15.95" hidden="1" customHeight="1" x14ac:dyDescent="0.25">
      <c r="B86" s="845">
        <v>36</v>
      </c>
      <c r="C86" s="156"/>
      <c r="D86" s="156"/>
      <c r="E86" s="156"/>
      <c r="F86" s="156"/>
      <c r="G86" s="156"/>
      <c r="H86" s="156"/>
      <c r="I86" s="156"/>
      <c r="J86" s="156"/>
      <c r="K86" s="156"/>
      <c r="L86" s="156"/>
      <c r="M86" s="156"/>
      <c r="N86" s="156"/>
      <c r="O86" s="156"/>
      <c r="P86" s="156"/>
      <c r="Q86" s="156"/>
      <c r="R86" s="156"/>
      <c r="S86" s="156"/>
      <c r="T86" s="156"/>
      <c r="U86" s="156"/>
      <c r="V86" s="156"/>
      <c r="W86" s="156"/>
      <c r="X86" s="156"/>
      <c r="Y86" s="156"/>
      <c r="Z86" s="156"/>
      <c r="AA86" s="156"/>
      <c r="AB86" s="156"/>
      <c r="AC86" s="156"/>
      <c r="AD86" s="156"/>
      <c r="AE86" s="156"/>
      <c r="AF86" s="156"/>
      <c r="AG86" s="156"/>
      <c r="AH86" s="156"/>
      <c r="AI86" s="156"/>
      <c r="AJ86" s="156"/>
      <c r="AK86" s="156"/>
      <c r="AL86" s="156"/>
      <c r="AM86" s="156"/>
      <c r="AN86" s="156"/>
      <c r="AO86" s="156"/>
      <c r="AP86" s="156"/>
      <c r="AQ86" s="156"/>
      <c r="AR86" s="145"/>
    </row>
    <row r="87" spans="2:44" ht="15.95" hidden="1" customHeight="1" x14ac:dyDescent="0.25">
      <c r="B87" s="845"/>
      <c r="C87" s="156"/>
      <c r="D87" s="156"/>
      <c r="E87" s="156"/>
      <c r="F87" s="156"/>
      <c r="G87" s="156"/>
      <c r="H87" s="156"/>
      <c r="I87" s="156"/>
      <c r="J87" s="156"/>
      <c r="K87" s="156"/>
      <c r="L87" s="156"/>
      <c r="M87" s="156"/>
      <c r="N87" s="156"/>
      <c r="O87" s="156"/>
      <c r="P87" s="156"/>
      <c r="Q87" s="156"/>
      <c r="R87" s="156"/>
      <c r="S87" s="156"/>
      <c r="T87" s="156"/>
      <c r="U87" s="156"/>
      <c r="V87" s="156"/>
      <c r="W87" s="156"/>
      <c r="X87" s="156"/>
      <c r="Y87" s="156"/>
      <c r="Z87" s="156"/>
      <c r="AA87" s="156"/>
      <c r="AB87" s="156"/>
      <c r="AC87" s="156"/>
      <c r="AD87" s="156"/>
      <c r="AE87" s="156"/>
      <c r="AF87" s="156"/>
      <c r="AG87" s="156"/>
      <c r="AH87" s="156"/>
      <c r="AI87" s="156"/>
      <c r="AJ87" s="156"/>
      <c r="AK87" s="156"/>
      <c r="AL87" s="156"/>
      <c r="AM87" s="156"/>
      <c r="AN87" s="156"/>
      <c r="AO87" s="156"/>
      <c r="AP87" s="156"/>
      <c r="AQ87" s="156"/>
      <c r="AR87" s="145"/>
    </row>
    <row r="88" spans="2:44" ht="15.95" hidden="1" customHeight="1" x14ac:dyDescent="0.25">
      <c r="B88" s="845">
        <v>37</v>
      </c>
      <c r="C88" s="156"/>
      <c r="D88" s="156"/>
      <c r="E88" s="156"/>
      <c r="F88" s="156"/>
      <c r="G88" s="156"/>
      <c r="H88" s="156"/>
      <c r="I88" s="156"/>
      <c r="J88" s="156"/>
      <c r="K88" s="156"/>
      <c r="L88" s="156"/>
      <c r="M88" s="156"/>
      <c r="N88" s="156"/>
      <c r="O88" s="156"/>
      <c r="P88" s="156"/>
      <c r="Q88" s="156"/>
      <c r="R88" s="156"/>
      <c r="S88" s="156"/>
      <c r="T88" s="156"/>
      <c r="U88" s="156"/>
      <c r="V88" s="156"/>
      <c r="W88" s="156"/>
      <c r="X88" s="156"/>
      <c r="Y88" s="156"/>
      <c r="Z88" s="156"/>
      <c r="AA88" s="156"/>
      <c r="AB88" s="156"/>
      <c r="AC88" s="156"/>
      <c r="AD88" s="156"/>
      <c r="AE88" s="156"/>
      <c r="AF88" s="156"/>
      <c r="AG88" s="156"/>
      <c r="AH88" s="156"/>
      <c r="AI88" s="156"/>
      <c r="AJ88" s="156"/>
      <c r="AK88" s="156"/>
      <c r="AL88" s="156"/>
      <c r="AM88" s="156"/>
      <c r="AN88" s="156"/>
      <c r="AO88" s="156"/>
      <c r="AP88" s="156"/>
      <c r="AQ88" s="156"/>
      <c r="AR88" s="145"/>
    </row>
    <row r="89" spans="2:44" ht="15.95" hidden="1" customHeight="1" x14ac:dyDescent="0.25">
      <c r="B89" s="845"/>
      <c r="C89" s="156"/>
      <c r="D89" s="156"/>
      <c r="E89" s="156"/>
      <c r="F89" s="156"/>
      <c r="G89" s="156"/>
      <c r="H89" s="156"/>
      <c r="I89" s="156"/>
      <c r="J89" s="156"/>
      <c r="K89" s="156"/>
      <c r="L89" s="156"/>
      <c r="M89" s="156"/>
      <c r="N89" s="156"/>
      <c r="O89" s="156"/>
      <c r="P89" s="156"/>
      <c r="Q89" s="156"/>
      <c r="R89" s="156"/>
      <c r="S89" s="156"/>
      <c r="T89" s="156"/>
      <c r="U89" s="156"/>
      <c r="V89" s="156"/>
      <c r="W89" s="156"/>
      <c r="X89" s="156"/>
      <c r="Y89" s="156"/>
      <c r="Z89" s="156"/>
      <c r="AA89" s="156"/>
      <c r="AB89" s="156"/>
      <c r="AC89" s="156"/>
      <c r="AD89" s="156"/>
      <c r="AE89" s="156"/>
      <c r="AF89" s="156"/>
      <c r="AG89" s="156"/>
      <c r="AH89" s="156"/>
      <c r="AI89" s="156"/>
      <c r="AJ89" s="156"/>
      <c r="AK89" s="156"/>
      <c r="AL89" s="156"/>
      <c r="AM89" s="156"/>
      <c r="AN89" s="156"/>
      <c r="AO89" s="156"/>
      <c r="AP89" s="156"/>
      <c r="AQ89" s="156"/>
      <c r="AR89" s="145"/>
    </row>
    <row r="90" spans="2:44" ht="15.95" hidden="1" customHeight="1" x14ac:dyDescent="0.25">
      <c r="B90" s="845">
        <v>38</v>
      </c>
      <c r="C90" s="156"/>
      <c r="D90" s="156"/>
      <c r="E90" s="156"/>
      <c r="F90" s="156"/>
      <c r="G90" s="156"/>
      <c r="H90" s="156"/>
      <c r="I90" s="156"/>
      <c r="J90" s="156"/>
      <c r="K90" s="156"/>
      <c r="L90" s="156"/>
      <c r="M90" s="156"/>
      <c r="N90" s="156"/>
      <c r="O90" s="156"/>
      <c r="P90" s="156"/>
      <c r="Q90" s="156"/>
      <c r="R90" s="156"/>
      <c r="S90" s="156"/>
      <c r="T90" s="156"/>
      <c r="U90" s="156"/>
      <c r="V90" s="156"/>
      <c r="W90" s="156"/>
      <c r="X90" s="156"/>
      <c r="Y90" s="156"/>
      <c r="Z90" s="156"/>
      <c r="AA90" s="156"/>
      <c r="AB90" s="156"/>
      <c r="AC90" s="156"/>
      <c r="AD90" s="156"/>
      <c r="AE90" s="156"/>
      <c r="AF90" s="156"/>
      <c r="AG90" s="156"/>
      <c r="AH90" s="156"/>
      <c r="AI90" s="156"/>
      <c r="AJ90" s="156"/>
      <c r="AK90" s="156"/>
      <c r="AL90" s="156"/>
      <c r="AM90" s="156"/>
      <c r="AN90" s="156"/>
      <c r="AO90" s="156"/>
      <c r="AP90" s="156"/>
      <c r="AQ90" s="156"/>
      <c r="AR90" s="145"/>
    </row>
    <row r="91" spans="2:44" ht="15.95" hidden="1" customHeight="1" x14ac:dyDescent="0.25">
      <c r="B91" s="845"/>
      <c r="C91" s="156"/>
      <c r="D91" s="156"/>
      <c r="E91" s="156"/>
      <c r="F91" s="156"/>
      <c r="G91" s="156"/>
      <c r="H91" s="156"/>
      <c r="I91" s="156"/>
      <c r="J91" s="156"/>
      <c r="K91" s="156"/>
      <c r="L91" s="156"/>
      <c r="M91" s="156"/>
      <c r="N91" s="156"/>
      <c r="O91" s="156"/>
      <c r="P91" s="156"/>
      <c r="Q91" s="156"/>
      <c r="R91" s="156"/>
      <c r="S91" s="156"/>
      <c r="T91" s="156"/>
      <c r="U91" s="156"/>
      <c r="V91" s="156"/>
      <c r="W91" s="156"/>
      <c r="X91" s="156"/>
      <c r="Y91" s="156"/>
      <c r="Z91" s="156"/>
      <c r="AA91" s="156"/>
      <c r="AB91" s="156"/>
      <c r="AC91" s="156"/>
      <c r="AD91" s="156"/>
      <c r="AE91" s="156"/>
      <c r="AF91" s="156"/>
      <c r="AG91" s="156"/>
      <c r="AH91" s="156"/>
      <c r="AI91" s="156"/>
      <c r="AJ91" s="156"/>
      <c r="AK91" s="156"/>
      <c r="AL91" s="156"/>
      <c r="AM91" s="156"/>
      <c r="AN91" s="156"/>
      <c r="AO91" s="156"/>
      <c r="AP91" s="156"/>
      <c r="AQ91" s="156"/>
      <c r="AR91" s="145"/>
    </row>
    <row r="92" spans="2:44" ht="15.95" hidden="1" customHeight="1" x14ac:dyDescent="0.25">
      <c r="B92" s="845">
        <v>39</v>
      </c>
      <c r="C92" s="156"/>
      <c r="D92" s="156"/>
      <c r="E92" s="156"/>
      <c r="F92" s="156"/>
      <c r="G92" s="156"/>
      <c r="H92" s="156"/>
      <c r="I92" s="156"/>
      <c r="J92" s="156"/>
      <c r="K92" s="156"/>
      <c r="L92" s="156"/>
      <c r="M92" s="156"/>
      <c r="N92" s="156"/>
      <c r="O92" s="156"/>
      <c r="P92" s="156"/>
      <c r="Q92" s="156"/>
      <c r="R92" s="156"/>
      <c r="S92" s="156"/>
      <c r="T92" s="156"/>
      <c r="U92" s="156"/>
      <c r="V92" s="156"/>
      <c r="W92" s="156"/>
      <c r="X92" s="156"/>
      <c r="Y92" s="156"/>
      <c r="Z92" s="156"/>
      <c r="AA92" s="156"/>
      <c r="AB92" s="156"/>
      <c r="AC92" s="156"/>
      <c r="AD92" s="156"/>
      <c r="AE92" s="156"/>
      <c r="AF92" s="156"/>
      <c r="AG92" s="156"/>
      <c r="AH92" s="156"/>
      <c r="AI92" s="156"/>
      <c r="AJ92" s="156"/>
      <c r="AK92" s="156"/>
      <c r="AL92" s="156"/>
      <c r="AM92" s="156"/>
      <c r="AN92" s="156"/>
      <c r="AO92" s="156"/>
      <c r="AP92" s="156"/>
      <c r="AQ92" s="156"/>
      <c r="AR92" s="145"/>
    </row>
    <row r="93" spans="2:44" ht="15.95" hidden="1" customHeight="1" x14ac:dyDescent="0.25">
      <c r="B93" s="845"/>
      <c r="C93" s="156"/>
      <c r="D93" s="156"/>
      <c r="E93" s="156"/>
      <c r="F93" s="156"/>
      <c r="G93" s="156"/>
      <c r="H93" s="156"/>
      <c r="I93" s="156"/>
      <c r="J93" s="156"/>
      <c r="K93" s="156"/>
      <c r="L93" s="156"/>
      <c r="M93" s="156"/>
      <c r="N93" s="156"/>
      <c r="O93" s="156"/>
      <c r="P93" s="156"/>
      <c r="Q93" s="156"/>
      <c r="R93" s="156"/>
      <c r="S93" s="156"/>
      <c r="T93" s="156"/>
      <c r="U93" s="156"/>
      <c r="V93" s="156"/>
      <c r="W93" s="156"/>
      <c r="X93" s="156"/>
      <c r="Y93" s="156"/>
      <c r="Z93" s="156"/>
      <c r="AA93" s="156"/>
      <c r="AB93" s="156"/>
      <c r="AC93" s="156"/>
      <c r="AD93" s="156"/>
      <c r="AE93" s="156"/>
      <c r="AF93" s="156"/>
      <c r="AG93" s="156"/>
      <c r="AH93" s="156"/>
      <c r="AI93" s="156"/>
      <c r="AJ93" s="156"/>
      <c r="AK93" s="156"/>
      <c r="AL93" s="156"/>
      <c r="AM93" s="156"/>
      <c r="AN93" s="156"/>
      <c r="AO93" s="156"/>
      <c r="AP93" s="156"/>
      <c r="AQ93" s="156"/>
      <c r="AR93" s="145"/>
    </row>
    <row r="94" spans="2:44" ht="15.95" hidden="1" customHeight="1" x14ac:dyDescent="0.25">
      <c r="B94" s="845">
        <v>40</v>
      </c>
      <c r="C94" s="156"/>
      <c r="D94" s="156"/>
      <c r="E94" s="156"/>
      <c r="F94" s="156"/>
      <c r="G94" s="156"/>
      <c r="H94" s="156"/>
      <c r="I94" s="156"/>
      <c r="J94" s="156"/>
      <c r="K94" s="156"/>
      <c r="L94" s="156"/>
      <c r="M94" s="156"/>
      <c r="N94" s="156"/>
      <c r="O94" s="156"/>
      <c r="P94" s="156"/>
      <c r="Q94" s="156"/>
      <c r="R94" s="156"/>
      <c r="S94" s="156"/>
      <c r="T94" s="156"/>
      <c r="U94" s="156"/>
      <c r="V94" s="156"/>
      <c r="W94" s="156"/>
      <c r="X94" s="156"/>
      <c r="Y94" s="156"/>
      <c r="Z94" s="156"/>
      <c r="AA94" s="156"/>
      <c r="AB94" s="156"/>
      <c r="AC94" s="156"/>
      <c r="AD94" s="156"/>
      <c r="AE94" s="156"/>
      <c r="AF94" s="156"/>
      <c r="AG94" s="156"/>
      <c r="AH94" s="156"/>
      <c r="AI94" s="156"/>
      <c r="AJ94" s="156"/>
      <c r="AK94" s="156"/>
      <c r="AL94" s="156"/>
      <c r="AM94" s="156"/>
      <c r="AN94" s="156"/>
      <c r="AO94" s="156"/>
      <c r="AP94" s="156"/>
      <c r="AQ94" s="156"/>
      <c r="AR94" s="145"/>
    </row>
    <row r="95" spans="2:44" ht="15.95" hidden="1" customHeight="1" x14ac:dyDescent="0.25">
      <c r="B95" s="845"/>
      <c r="C95" s="156"/>
      <c r="D95" s="156"/>
      <c r="E95" s="156"/>
      <c r="F95" s="156"/>
      <c r="G95" s="156"/>
      <c r="H95" s="156"/>
      <c r="I95" s="156"/>
      <c r="J95" s="156"/>
      <c r="K95" s="156"/>
      <c r="L95" s="156"/>
      <c r="M95" s="156"/>
      <c r="N95" s="156"/>
      <c r="O95" s="156"/>
      <c r="P95" s="156"/>
      <c r="Q95" s="156"/>
      <c r="R95" s="156"/>
      <c r="S95" s="156"/>
      <c r="T95" s="156"/>
      <c r="U95" s="156"/>
      <c r="V95" s="156"/>
      <c r="W95" s="156"/>
      <c r="X95" s="156"/>
      <c r="Y95" s="156"/>
      <c r="Z95" s="156"/>
      <c r="AA95" s="156"/>
      <c r="AB95" s="156"/>
      <c r="AC95" s="156"/>
      <c r="AD95" s="156"/>
      <c r="AE95" s="156"/>
      <c r="AF95" s="156"/>
      <c r="AG95" s="156"/>
      <c r="AH95" s="156"/>
      <c r="AI95" s="156"/>
      <c r="AJ95" s="156"/>
      <c r="AK95" s="156"/>
      <c r="AL95" s="156"/>
      <c r="AM95" s="156"/>
      <c r="AN95" s="156"/>
      <c r="AO95" s="156"/>
      <c r="AP95" s="156"/>
      <c r="AQ95" s="156"/>
      <c r="AR95" s="145"/>
    </row>
    <row r="96" spans="2:44" ht="15.95" hidden="1" customHeight="1" x14ac:dyDescent="0.25">
      <c r="B96" s="845">
        <v>41</v>
      </c>
      <c r="C96" s="156"/>
      <c r="D96" s="156"/>
      <c r="E96" s="156"/>
      <c r="F96" s="156"/>
      <c r="G96" s="156"/>
      <c r="H96" s="156"/>
      <c r="I96" s="156"/>
      <c r="J96" s="156"/>
      <c r="K96" s="156"/>
      <c r="L96" s="156"/>
      <c r="M96" s="156"/>
      <c r="N96" s="156"/>
      <c r="O96" s="156"/>
      <c r="P96" s="156"/>
      <c r="Q96" s="156"/>
      <c r="R96" s="156"/>
      <c r="S96" s="156"/>
      <c r="T96" s="156"/>
      <c r="U96" s="156"/>
      <c r="V96" s="156"/>
      <c r="W96" s="156"/>
      <c r="X96" s="156"/>
      <c r="Y96" s="156"/>
      <c r="Z96" s="156"/>
      <c r="AA96" s="156"/>
      <c r="AB96" s="156"/>
      <c r="AC96" s="156"/>
      <c r="AD96" s="156"/>
      <c r="AE96" s="156"/>
      <c r="AF96" s="156"/>
      <c r="AG96" s="156"/>
      <c r="AH96" s="156"/>
      <c r="AI96" s="156"/>
      <c r="AJ96" s="156"/>
      <c r="AK96" s="156"/>
      <c r="AL96" s="156"/>
      <c r="AM96" s="156"/>
      <c r="AN96" s="156"/>
      <c r="AO96" s="156"/>
      <c r="AP96" s="156"/>
      <c r="AQ96" s="156"/>
      <c r="AR96" s="145"/>
    </row>
    <row r="97" spans="2:44" ht="15.95" hidden="1" customHeight="1" x14ac:dyDescent="0.25">
      <c r="B97" s="845"/>
      <c r="C97" s="156"/>
      <c r="D97" s="156"/>
      <c r="E97" s="156"/>
      <c r="F97" s="156"/>
      <c r="G97" s="156"/>
      <c r="H97" s="156"/>
      <c r="I97" s="156"/>
      <c r="J97" s="156"/>
      <c r="K97" s="156"/>
      <c r="L97" s="156"/>
      <c r="M97" s="156"/>
      <c r="N97" s="156"/>
      <c r="O97" s="156"/>
      <c r="P97" s="156"/>
      <c r="Q97" s="156"/>
      <c r="R97" s="156"/>
      <c r="S97" s="156"/>
      <c r="T97" s="156"/>
      <c r="U97" s="156"/>
      <c r="V97" s="156"/>
      <c r="W97" s="156"/>
      <c r="X97" s="156"/>
      <c r="Y97" s="156"/>
      <c r="Z97" s="156"/>
      <c r="AA97" s="156"/>
      <c r="AB97" s="156"/>
      <c r="AC97" s="156"/>
      <c r="AD97" s="156"/>
      <c r="AE97" s="156"/>
      <c r="AF97" s="156"/>
      <c r="AG97" s="156"/>
      <c r="AH97" s="156"/>
      <c r="AI97" s="156"/>
      <c r="AJ97" s="156"/>
      <c r="AK97" s="156"/>
      <c r="AL97" s="156"/>
      <c r="AM97" s="156"/>
      <c r="AN97" s="156"/>
      <c r="AO97" s="156"/>
      <c r="AP97" s="156"/>
      <c r="AQ97" s="156"/>
      <c r="AR97" s="145"/>
    </row>
    <row r="98" spans="2:44" ht="15.95" hidden="1" customHeight="1" x14ac:dyDescent="0.25">
      <c r="B98" s="845">
        <v>42</v>
      </c>
      <c r="C98" s="156"/>
      <c r="D98" s="156"/>
      <c r="E98" s="156"/>
      <c r="F98" s="156"/>
      <c r="G98" s="156"/>
      <c r="H98" s="156"/>
      <c r="I98" s="156"/>
      <c r="J98" s="156"/>
      <c r="K98" s="156"/>
      <c r="L98" s="156"/>
      <c r="M98" s="156"/>
      <c r="N98" s="156"/>
      <c r="O98" s="156"/>
      <c r="P98" s="156"/>
      <c r="Q98" s="156"/>
      <c r="R98" s="156"/>
      <c r="S98" s="156"/>
      <c r="T98" s="156"/>
      <c r="U98" s="156"/>
      <c r="V98" s="156"/>
      <c r="W98" s="156"/>
      <c r="X98" s="156"/>
      <c r="Y98" s="156"/>
      <c r="Z98" s="156"/>
      <c r="AA98" s="156"/>
      <c r="AB98" s="156"/>
      <c r="AC98" s="156"/>
      <c r="AD98" s="156"/>
      <c r="AE98" s="156"/>
      <c r="AF98" s="156"/>
      <c r="AG98" s="156"/>
      <c r="AH98" s="156"/>
      <c r="AI98" s="156"/>
      <c r="AJ98" s="156"/>
      <c r="AK98" s="156"/>
      <c r="AL98" s="156"/>
      <c r="AM98" s="156"/>
      <c r="AN98" s="156"/>
      <c r="AO98" s="156"/>
      <c r="AP98" s="156"/>
      <c r="AQ98" s="156"/>
      <c r="AR98" s="145"/>
    </row>
    <row r="99" spans="2:44" ht="15.95" hidden="1" customHeight="1" x14ac:dyDescent="0.25">
      <c r="B99" s="845"/>
      <c r="C99" s="156"/>
      <c r="D99" s="156"/>
      <c r="E99" s="156"/>
      <c r="F99" s="156"/>
      <c r="G99" s="156"/>
      <c r="H99" s="156"/>
      <c r="I99" s="156"/>
      <c r="J99" s="156"/>
      <c r="K99" s="156"/>
      <c r="L99" s="156"/>
      <c r="M99" s="156"/>
      <c r="N99" s="156"/>
      <c r="O99" s="156"/>
      <c r="P99" s="156"/>
      <c r="Q99" s="156"/>
      <c r="R99" s="156"/>
      <c r="S99" s="156"/>
      <c r="T99" s="156"/>
      <c r="U99" s="156"/>
      <c r="V99" s="156"/>
      <c r="W99" s="156"/>
      <c r="X99" s="156"/>
      <c r="Y99" s="156"/>
      <c r="Z99" s="156"/>
      <c r="AA99" s="156"/>
      <c r="AB99" s="156"/>
      <c r="AC99" s="156"/>
      <c r="AD99" s="156"/>
      <c r="AE99" s="156"/>
      <c r="AF99" s="156"/>
      <c r="AG99" s="156"/>
      <c r="AH99" s="156"/>
      <c r="AI99" s="156"/>
      <c r="AJ99" s="156"/>
      <c r="AK99" s="156"/>
      <c r="AL99" s="156"/>
      <c r="AM99" s="156"/>
      <c r="AN99" s="156"/>
      <c r="AO99" s="156"/>
      <c r="AP99" s="156"/>
      <c r="AQ99" s="156"/>
      <c r="AR99" s="145"/>
    </row>
    <row r="100" spans="2:44" ht="15.95" hidden="1" customHeight="1" x14ac:dyDescent="0.25">
      <c r="B100" s="845">
        <v>43</v>
      </c>
      <c r="C100" s="156"/>
      <c r="D100" s="156"/>
      <c r="E100" s="156"/>
      <c r="F100" s="156"/>
      <c r="G100" s="156"/>
      <c r="H100" s="156"/>
      <c r="I100" s="156"/>
      <c r="J100" s="156"/>
      <c r="K100" s="156"/>
      <c r="L100" s="156"/>
      <c r="M100" s="156"/>
      <c r="N100" s="156"/>
      <c r="O100" s="156"/>
      <c r="P100" s="156"/>
      <c r="Q100" s="156"/>
      <c r="R100" s="156"/>
      <c r="S100" s="156"/>
      <c r="T100" s="156"/>
      <c r="U100" s="156"/>
      <c r="V100" s="156"/>
      <c r="W100" s="156"/>
      <c r="X100" s="156"/>
      <c r="Y100" s="156"/>
      <c r="Z100" s="156"/>
      <c r="AA100" s="156"/>
      <c r="AB100" s="156"/>
      <c r="AC100" s="156"/>
      <c r="AD100" s="156"/>
      <c r="AE100" s="156"/>
      <c r="AF100" s="156"/>
      <c r="AG100" s="156"/>
      <c r="AH100" s="156"/>
      <c r="AI100" s="156"/>
      <c r="AJ100" s="156"/>
      <c r="AK100" s="156"/>
      <c r="AL100" s="156"/>
      <c r="AM100" s="156"/>
      <c r="AN100" s="156"/>
      <c r="AO100" s="156"/>
      <c r="AP100" s="156"/>
      <c r="AQ100" s="156"/>
      <c r="AR100" s="145"/>
    </row>
    <row r="101" spans="2:44" ht="15.95" hidden="1" customHeight="1" x14ac:dyDescent="0.25">
      <c r="B101" s="845"/>
      <c r="C101" s="156"/>
      <c r="D101" s="156"/>
      <c r="E101" s="156"/>
      <c r="F101" s="156"/>
      <c r="G101" s="156"/>
      <c r="H101" s="156"/>
      <c r="I101" s="156"/>
      <c r="J101" s="156"/>
      <c r="K101" s="156"/>
      <c r="L101" s="156"/>
      <c r="M101" s="156"/>
      <c r="N101" s="156"/>
      <c r="O101" s="156"/>
      <c r="P101" s="156"/>
      <c r="Q101" s="156"/>
      <c r="R101" s="156"/>
      <c r="S101" s="156"/>
      <c r="T101" s="156"/>
      <c r="U101" s="156"/>
      <c r="V101" s="156"/>
      <c r="W101" s="156"/>
      <c r="X101" s="156"/>
      <c r="Y101" s="156"/>
      <c r="Z101" s="156"/>
      <c r="AA101" s="156"/>
      <c r="AB101" s="156"/>
      <c r="AC101" s="156"/>
      <c r="AD101" s="156"/>
      <c r="AE101" s="156"/>
      <c r="AF101" s="156"/>
      <c r="AG101" s="156"/>
      <c r="AH101" s="156"/>
      <c r="AI101" s="156"/>
      <c r="AJ101" s="156"/>
      <c r="AK101" s="156"/>
      <c r="AL101" s="156"/>
      <c r="AM101" s="156"/>
      <c r="AN101" s="156"/>
      <c r="AO101" s="156"/>
      <c r="AP101" s="156"/>
      <c r="AQ101" s="156"/>
      <c r="AR101" s="145"/>
    </row>
    <row r="102" spans="2:44" ht="15.95" hidden="1" customHeight="1" x14ac:dyDescent="0.25">
      <c r="B102" s="845">
        <v>44</v>
      </c>
      <c r="C102" s="156"/>
      <c r="D102" s="156"/>
      <c r="E102" s="156"/>
      <c r="F102" s="156"/>
      <c r="G102" s="156"/>
      <c r="H102" s="156"/>
      <c r="I102" s="156"/>
      <c r="J102" s="156"/>
      <c r="K102" s="156"/>
      <c r="L102" s="156"/>
      <c r="M102" s="156"/>
      <c r="N102" s="156"/>
      <c r="O102" s="156"/>
      <c r="P102" s="156"/>
      <c r="Q102" s="156"/>
      <c r="R102" s="156"/>
      <c r="S102" s="156"/>
      <c r="T102" s="156"/>
      <c r="U102" s="156"/>
      <c r="V102" s="156"/>
      <c r="W102" s="156"/>
      <c r="X102" s="156"/>
      <c r="Y102" s="156"/>
      <c r="Z102" s="156"/>
      <c r="AA102" s="156"/>
      <c r="AB102" s="156"/>
      <c r="AC102" s="156"/>
      <c r="AD102" s="156"/>
      <c r="AE102" s="156"/>
      <c r="AF102" s="156"/>
      <c r="AG102" s="156"/>
      <c r="AH102" s="156"/>
      <c r="AI102" s="156"/>
      <c r="AJ102" s="156"/>
      <c r="AK102" s="156"/>
      <c r="AL102" s="156"/>
      <c r="AM102" s="156"/>
      <c r="AN102" s="156"/>
      <c r="AO102" s="156"/>
      <c r="AP102" s="156"/>
      <c r="AQ102" s="156"/>
      <c r="AR102" s="145"/>
    </row>
    <row r="103" spans="2:44" ht="15.95" hidden="1" customHeight="1" x14ac:dyDescent="0.25">
      <c r="B103" s="845"/>
      <c r="C103" s="156"/>
      <c r="D103" s="156"/>
      <c r="E103" s="156"/>
      <c r="F103" s="156"/>
      <c r="G103" s="156"/>
      <c r="H103" s="156"/>
      <c r="I103" s="156"/>
      <c r="J103" s="156"/>
      <c r="K103" s="156"/>
      <c r="L103" s="156"/>
      <c r="M103" s="156"/>
      <c r="N103" s="156"/>
      <c r="O103" s="156"/>
      <c r="P103" s="156"/>
      <c r="Q103" s="156"/>
      <c r="R103" s="156"/>
      <c r="S103" s="156"/>
      <c r="T103" s="156"/>
      <c r="U103" s="156"/>
      <c r="V103" s="156"/>
      <c r="W103" s="156"/>
      <c r="X103" s="156"/>
      <c r="Y103" s="156"/>
      <c r="Z103" s="156"/>
      <c r="AA103" s="156"/>
      <c r="AB103" s="156"/>
      <c r="AC103" s="156"/>
      <c r="AD103" s="156"/>
      <c r="AE103" s="156"/>
      <c r="AF103" s="156"/>
      <c r="AG103" s="156"/>
      <c r="AH103" s="156"/>
      <c r="AI103" s="156"/>
      <c r="AJ103" s="156"/>
      <c r="AK103" s="156"/>
      <c r="AL103" s="156"/>
      <c r="AM103" s="156"/>
      <c r="AN103" s="156"/>
      <c r="AO103" s="156"/>
      <c r="AP103" s="156"/>
      <c r="AQ103" s="156"/>
      <c r="AR103" s="145"/>
    </row>
    <row r="104" spans="2:44" ht="15.95" hidden="1" customHeight="1" x14ac:dyDescent="0.25">
      <c r="B104" s="845">
        <v>45</v>
      </c>
      <c r="C104" s="156"/>
      <c r="D104" s="156"/>
      <c r="E104" s="156"/>
      <c r="F104" s="156"/>
      <c r="G104" s="156"/>
      <c r="H104" s="156"/>
      <c r="I104" s="156"/>
      <c r="J104" s="156"/>
      <c r="K104" s="156"/>
      <c r="L104" s="156"/>
      <c r="M104" s="156"/>
      <c r="N104" s="156"/>
      <c r="O104" s="156"/>
      <c r="P104" s="156"/>
      <c r="Q104" s="156"/>
      <c r="R104" s="156"/>
      <c r="S104" s="156"/>
      <c r="T104" s="156"/>
      <c r="U104" s="156"/>
      <c r="V104" s="156"/>
      <c r="W104" s="156"/>
      <c r="X104" s="156"/>
      <c r="Y104" s="156"/>
      <c r="Z104" s="156"/>
      <c r="AA104" s="156"/>
      <c r="AB104" s="156"/>
      <c r="AC104" s="156"/>
      <c r="AD104" s="156"/>
      <c r="AE104" s="156"/>
      <c r="AF104" s="156"/>
      <c r="AG104" s="156"/>
      <c r="AH104" s="156"/>
      <c r="AI104" s="156"/>
      <c r="AJ104" s="156"/>
      <c r="AK104" s="156"/>
      <c r="AL104" s="156"/>
      <c r="AM104" s="156"/>
      <c r="AN104" s="156"/>
      <c r="AO104" s="156"/>
      <c r="AP104" s="156"/>
      <c r="AQ104" s="156"/>
      <c r="AR104" s="145"/>
    </row>
    <row r="105" spans="2:44" ht="15.95" hidden="1" customHeight="1" x14ac:dyDescent="0.25">
      <c r="B105" s="845"/>
      <c r="C105" s="156"/>
      <c r="D105" s="156"/>
      <c r="E105" s="156"/>
      <c r="F105" s="156"/>
      <c r="G105" s="156"/>
      <c r="H105" s="156"/>
      <c r="I105" s="156"/>
      <c r="J105" s="156"/>
      <c r="K105" s="156"/>
      <c r="L105" s="156"/>
      <c r="M105" s="156"/>
      <c r="N105" s="156"/>
      <c r="O105" s="156"/>
      <c r="P105" s="156"/>
      <c r="Q105" s="156"/>
      <c r="R105" s="156"/>
      <c r="S105" s="156"/>
      <c r="T105" s="156"/>
      <c r="U105" s="156"/>
      <c r="V105" s="156"/>
      <c r="W105" s="156"/>
      <c r="X105" s="156"/>
      <c r="Y105" s="156"/>
      <c r="Z105" s="156"/>
      <c r="AA105" s="156"/>
      <c r="AB105" s="156"/>
      <c r="AC105" s="156"/>
      <c r="AD105" s="156"/>
      <c r="AE105" s="156"/>
      <c r="AF105" s="156"/>
      <c r="AG105" s="156"/>
      <c r="AH105" s="156"/>
      <c r="AI105" s="156"/>
      <c r="AJ105" s="156"/>
      <c r="AK105" s="156"/>
      <c r="AL105" s="156"/>
      <c r="AM105" s="156"/>
      <c r="AN105" s="156"/>
      <c r="AO105" s="156"/>
      <c r="AP105" s="156"/>
      <c r="AQ105" s="156"/>
      <c r="AR105" s="145"/>
    </row>
    <row r="106" spans="2:44" ht="15.95" hidden="1" customHeight="1" x14ac:dyDescent="0.25">
      <c r="B106" s="845">
        <v>46</v>
      </c>
      <c r="C106" s="156"/>
      <c r="D106" s="156"/>
      <c r="E106" s="156"/>
      <c r="F106" s="156"/>
      <c r="G106" s="156"/>
      <c r="H106" s="156"/>
      <c r="I106" s="156"/>
      <c r="J106" s="156"/>
      <c r="K106" s="156"/>
      <c r="L106" s="156"/>
      <c r="M106" s="156"/>
      <c r="N106" s="156"/>
      <c r="O106" s="156"/>
      <c r="P106" s="156"/>
      <c r="Q106" s="156"/>
      <c r="R106" s="156"/>
      <c r="S106" s="156"/>
      <c r="T106" s="156"/>
      <c r="U106" s="156"/>
      <c r="V106" s="156"/>
      <c r="W106" s="156"/>
      <c r="X106" s="156"/>
      <c r="Y106" s="156"/>
      <c r="Z106" s="156"/>
      <c r="AA106" s="156"/>
      <c r="AB106" s="156"/>
      <c r="AC106" s="156"/>
      <c r="AD106" s="156"/>
      <c r="AE106" s="156"/>
      <c r="AF106" s="156"/>
      <c r="AG106" s="156"/>
      <c r="AH106" s="156"/>
      <c r="AI106" s="156"/>
      <c r="AJ106" s="156"/>
      <c r="AK106" s="156"/>
      <c r="AL106" s="156"/>
      <c r="AM106" s="156"/>
      <c r="AN106" s="156"/>
      <c r="AO106" s="156"/>
      <c r="AP106" s="156"/>
      <c r="AQ106" s="156"/>
      <c r="AR106" s="145"/>
    </row>
    <row r="107" spans="2:44" ht="15.95" hidden="1" customHeight="1" x14ac:dyDescent="0.25">
      <c r="B107" s="845"/>
      <c r="C107" s="156"/>
      <c r="D107" s="156"/>
      <c r="E107" s="156"/>
      <c r="F107" s="156"/>
      <c r="G107" s="156"/>
      <c r="H107" s="156"/>
      <c r="I107" s="156"/>
      <c r="J107" s="156"/>
      <c r="K107" s="156"/>
      <c r="L107" s="156"/>
      <c r="M107" s="156"/>
      <c r="N107" s="156"/>
      <c r="O107" s="156"/>
      <c r="P107" s="156"/>
      <c r="Q107" s="156"/>
      <c r="R107" s="156"/>
      <c r="S107" s="156"/>
      <c r="T107" s="156"/>
      <c r="U107" s="156"/>
      <c r="V107" s="156"/>
      <c r="W107" s="156"/>
      <c r="X107" s="156"/>
      <c r="Y107" s="156"/>
      <c r="Z107" s="156"/>
      <c r="AA107" s="156"/>
      <c r="AB107" s="156"/>
      <c r="AC107" s="156"/>
      <c r="AD107" s="156"/>
      <c r="AE107" s="156"/>
      <c r="AF107" s="156"/>
      <c r="AG107" s="156"/>
      <c r="AH107" s="156"/>
      <c r="AI107" s="156"/>
      <c r="AJ107" s="156"/>
      <c r="AK107" s="156"/>
      <c r="AL107" s="156"/>
      <c r="AM107" s="156"/>
      <c r="AN107" s="156"/>
      <c r="AO107" s="156"/>
      <c r="AP107" s="156"/>
      <c r="AQ107" s="156"/>
      <c r="AR107" s="145"/>
    </row>
    <row r="108" spans="2:44" ht="15.95" hidden="1" customHeight="1" x14ac:dyDescent="0.25">
      <c r="B108" s="845">
        <v>47</v>
      </c>
      <c r="C108" s="156"/>
      <c r="D108" s="156"/>
      <c r="E108" s="156"/>
      <c r="F108" s="156"/>
      <c r="G108" s="156"/>
      <c r="H108" s="156"/>
      <c r="I108" s="156"/>
      <c r="J108" s="156"/>
      <c r="K108" s="156"/>
      <c r="L108" s="156"/>
      <c r="M108" s="156"/>
      <c r="N108" s="156"/>
      <c r="O108" s="156"/>
      <c r="P108" s="156"/>
      <c r="Q108" s="156"/>
      <c r="R108" s="156"/>
      <c r="S108" s="156"/>
      <c r="T108" s="156"/>
      <c r="U108" s="156"/>
      <c r="V108" s="156"/>
      <c r="W108" s="156"/>
      <c r="X108" s="156"/>
      <c r="Y108" s="156"/>
      <c r="Z108" s="156"/>
      <c r="AA108" s="156"/>
      <c r="AB108" s="156"/>
      <c r="AC108" s="156"/>
      <c r="AD108" s="156"/>
      <c r="AE108" s="156"/>
      <c r="AF108" s="156"/>
      <c r="AG108" s="156"/>
      <c r="AH108" s="156"/>
      <c r="AI108" s="156"/>
      <c r="AJ108" s="156"/>
      <c r="AK108" s="156"/>
      <c r="AL108" s="156"/>
      <c r="AM108" s="156"/>
      <c r="AN108" s="156"/>
      <c r="AO108" s="156"/>
      <c r="AP108" s="156"/>
      <c r="AQ108" s="156"/>
      <c r="AR108" s="145"/>
    </row>
    <row r="109" spans="2:44" ht="15.95" hidden="1" customHeight="1" x14ac:dyDescent="0.25">
      <c r="B109" s="845"/>
      <c r="C109" s="156"/>
      <c r="D109" s="156"/>
      <c r="E109" s="156"/>
      <c r="F109" s="156"/>
      <c r="G109" s="156"/>
      <c r="H109" s="156"/>
      <c r="I109" s="156"/>
      <c r="J109" s="156"/>
      <c r="K109" s="156"/>
      <c r="L109" s="156"/>
      <c r="M109" s="156"/>
      <c r="N109" s="156"/>
      <c r="O109" s="156"/>
      <c r="P109" s="156"/>
      <c r="Q109" s="156"/>
      <c r="R109" s="156"/>
      <c r="S109" s="156"/>
      <c r="T109" s="156"/>
      <c r="U109" s="156"/>
      <c r="V109" s="156"/>
      <c r="W109" s="156"/>
      <c r="X109" s="156"/>
      <c r="Y109" s="156"/>
      <c r="Z109" s="156"/>
      <c r="AA109" s="156"/>
      <c r="AB109" s="156"/>
      <c r="AC109" s="156"/>
      <c r="AD109" s="156"/>
      <c r="AE109" s="156"/>
      <c r="AF109" s="156"/>
      <c r="AG109" s="156"/>
      <c r="AH109" s="156"/>
      <c r="AI109" s="156"/>
      <c r="AJ109" s="156"/>
      <c r="AK109" s="156"/>
      <c r="AL109" s="156"/>
      <c r="AM109" s="156"/>
      <c r="AN109" s="156"/>
      <c r="AO109" s="156"/>
      <c r="AP109" s="156"/>
      <c r="AQ109" s="156"/>
      <c r="AR109" s="145"/>
    </row>
    <row r="110" spans="2:44" ht="15.95" hidden="1" customHeight="1" x14ac:dyDescent="0.25">
      <c r="B110" s="845">
        <v>48</v>
      </c>
      <c r="C110" s="156"/>
      <c r="D110" s="156"/>
      <c r="E110" s="156"/>
      <c r="F110" s="156"/>
      <c r="G110" s="156"/>
      <c r="H110" s="156"/>
      <c r="I110" s="156"/>
      <c r="J110" s="156"/>
      <c r="K110" s="156"/>
      <c r="L110" s="156"/>
      <c r="M110" s="156"/>
      <c r="N110" s="156"/>
      <c r="O110" s="156"/>
      <c r="P110" s="156"/>
      <c r="Q110" s="156"/>
      <c r="R110" s="156"/>
      <c r="S110" s="156"/>
      <c r="T110" s="156"/>
      <c r="U110" s="156"/>
      <c r="V110" s="156"/>
      <c r="W110" s="156"/>
      <c r="X110" s="156"/>
      <c r="Y110" s="156"/>
      <c r="Z110" s="156"/>
      <c r="AA110" s="156"/>
      <c r="AB110" s="156"/>
      <c r="AC110" s="156"/>
      <c r="AD110" s="156"/>
      <c r="AE110" s="156"/>
      <c r="AF110" s="156"/>
      <c r="AG110" s="156"/>
      <c r="AH110" s="156"/>
      <c r="AI110" s="156"/>
      <c r="AJ110" s="156"/>
      <c r="AK110" s="156"/>
      <c r="AL110" s="156"/>
      <c r="AM110" s="156"/>
      <c r="AN110" s="156"/>
      <c r="AO110" s="156"/>
      <c r="AP110" s="156"/>
      <c r="AQ110" s="156"/>
      <c r="AR110" s="145"/>
    </row>
    <row r="111" spans="2:44" ht="15.95" hidden="1" customHeight="1" x14ac:dyDescent="0.25">
      <c r="B111" s="845"/>
      <c r="C111" s="156"/>
      <c r="D111" s="156"/>
      <c r="E111" s="156"/>
      <c r="F111" s="156"/>
      <c r="G111" s="156"/>
      <c r="H111" s="156"/>
      <c r="I111" s="156"/>
      <c r="J111" s="156"/>
      <c r="K111" s="156"/>
      <c r="L111" s="156"/>
      <c r="M111" s="156"/>
      <c r="N111" s="156"/>
      <c r="O111" s="156"/>
      <c r="P111" s="156"/>
      <c r="Q111" s="156"/>
      <c r="R111" s="156"/>
      <c r="S111" s="156"/>
      <c r="T111" s="156"/>
      <c r="U111" s="156"/>
      <c r="V111" s="156"/>
      <c r="W111" s="156"/>
      <c r="X111" s="156"/>
      <c r="Y111" s="156"/>
      <c r="Z111" s="156"/>
      <c r="AA111" s="156"/>
      <c r="AB111" s="156"/>
      <c r="AC111" s="156"/>
      <c r="AD111" s="156"/>
      <c r="AE111" s="156"/>
      <c r="AF111" s="156"/>
      <c r="AG111" s="156"/>
      <c r="AH111" s="156"/>
      <c r="AI111" s="156"/>
      <c r="AJ111" s="156"/>
      <c r="AK111" s="156"/>
      <c r="AL111" s="156"/>
      <c r="AM111" s="156"/>
      <c r="AN111" s="156"/>
      <c r="AO111" s="156"/>
      <c r="AP111" s="156"/>
      <c r="AQ111" s="156"/>
      <c r="AR111" s="145"/>
    </row>
    <row r="112" spans="2:44" ht="15.95" hidden="1" customHeight="1" x14ac:dyDescent="0.25">
      <c r="B112" s="845">
        <v>49</v>
      </c>
      <c r="C112" s="156"/>
      <c r="D112" s="156"/>
      <c r="E112" s="156"/>
      <c r="F112" s="156"/>
      <c r="G112" s="156"/>
      <c r="H112" s="156"/>
      <c r="I112" s="156"/>
      <c r="J112" s="156"/>
      <c r="K112" s="156"/>
      <c r="L112" s="156"/>
      <c r="M112" s="156"/>
      <c r="N112" s="156"/>
      <c r="O112" s="156"/>
      <c r="P112" s="156"/>
      <c r="Q112" s="156"/>
      <c r="R112" s="156"/>
      <c r="S112" s="156"/>
      <c r="T112" s="156"/>
      <c r="U112" s="156"/>
      <c r="V112" s="156"/>
      <c r="W112" s="156"/>
      <c r="X112" s="156"/>
      <c r="Y112" s="156"/>
      <c r="Z112" s="156"/>
      <c r="AA112" s="156"/>
      <c r="AB112" s="156"/>
      <c r="AC112" s="156"/>
      <c r="AD112" s="156"/>
      <c r="AE112" s="156"/>
      <c r="AF112" s="156"/>
      <c r="AG112" s="156"/>
      <c r="AH112" s="156"/>
      <c r="AI112" s="156"/>
      <c r="AJ112" s="156"/>
      <c r="AK112" s="156"/>
      <c r="AL112" s="156"/>
      <c r="AM112" s="156"/>
      <c r="AN112" s="156"/>
      <c r="AO112" s="156"/>
      <c r="AP112" s="156"/>
      <c r="AQ112" s="156"/>
      <c r="AR112" s="145"/>
    </row>
    <row r="113" spans="2:44" ht="15.95" hidden="1" customHeight="1" x14ac:dyDescent="0.25">
      <c r="B113" s="845"/>
      <c r="C113" s="156"/>
      <c r="D113" s="156"/>
      <c r="E113" s="156"/>
      <c r="F113" s="156"/>
      <c r="G113" s="156"/>
      <c r="H113" s="156"/>
      <c r="I113" s="156"/>
      <c r="J113" s="156"/>
      <c r="K113" s="156"/>
      <c r="L113" s="156"/>
      <c r="M113" s="156"/>
      <c r="N113" s="156"/>
      <c r="O113" s="156"/>
      <c r="P113" s="156"/>
      <c r="Q113" s="156"/>
      <c r="R113" s="156"/>
      <c r="S113" s="156"/>
      <c r="T113" s="156"/>
      <c r="U113" s="156"/>
      <c r="V113" s="156"/>
      <c r="W113" s="156"/>
      <c r="X113" s="156"/>
      <c r="Y113" s="156"/>
      <c r="Z113" s="156"/>
      <c r="AA113" s="156"/>
      <c r="AB113" s="156"/>
      <c r="AC113" s="156"/>
      <c r="AD113" s="156"/>
      <c r="AE113" s="156"/>
      <c r="AF113" s="156"/>
      <c r="AG113" s="156"/>
      <c r="AH113" s="156"/>
      <c r="AI113" s="156"/>
      <c r="AJ113" s="156"/>
      <c r="AK113" s="156"/>
      <c r="AL113" s="156"/>
      <c r="AM113" s="156"/>
      <c r="AN113" s="156"/>
      <c r="AO113" s="156"/>
      <c r="AP113" s="156"/>
      <c r="AQ113" s="156"/>
      <c r="AR113" s="145"/>
    </row>
    <row r="114" spans="2:44" ht="15.95" hidden="1" customHeight="1" x14ac:dyDescent="0.25">
      <c r="B114" s="845">
        <v>50</v>
      </c>
      <c r="C114" s="156"/>
      <c r="D114" s="156"/>
      <c r="E114" s="156"/>
      <c r="F114" s="156"/>
      <c r="G114" s="156"/>
      <c r="H114" s="156"/>
      <c r="I114" s="156"/>
      <c r="J114" s="156"/>
      <c r="K114" s="156"/>
      <c r="L114" s="156"/>
      <c r="M114" s="156"/>
      <c r="N114" s="156"/>
      <c r="O114" s="156"/>
      <c r="P114" s="156"/>
      <c r="Q114" s="156"/>
      <c r="R114" s="156"/>
      <c r="S114" s="156"/>
      <c r="T114" s="156"/>
      <c r="U114" s="156"/>
      <c r="V114" s="156"/>
      <c r="W114" s="156"/>
      <c r="X114" s="156"/>
      <c r="Y114" s="156"/>
      <c r="Z114" s="156"/>
      <c r="AA114" s="156"/>
      <c r="AB114" s="156"/>
      <c r="AC114" s="156"/>
      <c r="AD114" s="156"/>
      <c r="AE114" s="156"/>
      <c r="AF114" s="156"/>
      <c r="AG114" s="156"/>
      <c r="AH114" s="156"/>
      <c r="AI114" s="156"/>
      <c r="AJ114" s="156"/>
      <c r="AK114" s="156"/>
      <c r="AL114" s="156"/>
      <c r="AM114" s="156"/>
      <c r="AN114" s="156"/>
      <c r="AO114" s="156"/>
      <c r="AP114" s="156"/>
      <c r="AQ114" s="156"/>
      <c r="AR114" s="145"/>
    </row>
    <row r="115" spans="2:44" ht="15.95" hidden="1" customHeight="1" x14ac:dyDescent="0.25">
      <c r="B115" s="845"/>
      <c r="C115" s="156"/>
      <c r="D115" s="156"/>
      <c r="E115" s="156"/>
      <c r="F115" s="156"/>
      <c r="G115" s="156"/>
      <c r="H115" s="156"/>
      <c r="I115" s="156"/>
      <c r="J115" s="156"/>
      <c r="K115" s="156"/>
      <c r="L115" s="156"/>
      <c r="M115" s="156"/>
      <c r="N115" s="156"/>
      <c r="O115" s="156"/>
      <c r="P115" s="156"/>
      <c r="Q115" s="156"/>
      <c r="R115" s="156"/>
      <c r="S115" s="156"/>
      <c r="T115" s="156"/>
      <c r="U115" s="156"/>
      <c r="V115" s="156"/>
      <c r="W115" s="156"/>
      <c r="X115" s="156"/>
      <c r="Y115" s="156"/>
      <c r="Z115" s="156"/>
      <c r="AA115" s="156"/>
      <c r="AB115" s="156"/>
      <c r="AC115" s="156"/>
      <c r="AD115" s="156"/>
      <c r="AE115" s="156"/>
      <c r="AF115" s="156"/>
      <c r="AG115" s="156"/>
      <c r="AH115" s="156"/>
      <c r="AI115" s="156"/>
      <c r="AJ115" s="156"/>
      <c r="AK115" s="156"/>
      <c r="AL115" s="156"/>
      <c r="AM115" s="156"/>
      <c r="AN115" s="156"/>
      <c r="AO115" s="156"/>
      <c r="AP115" s="156"/>
      <c r="AQ115" s="156"/>
      <c r="AR115" s="145"/>
    </row>
    <row r="116" spans="2:44" ht="15.95" hidden="1" customHeight="1" x14ac:dyDescent="0.25">
      <c r="B116" s="845">
        <v>51</v>
      </c>
      <c r="C116" s="156"/>
      <c r="D116" s="156"/>
      <c r="E116" s="156"/>
      <c r="F116" s="156"/>
      <c r="G116" s="156"/>
      <c r="H116" s="156"/>
      <c r="I116" s="156"/>
      <c r="J116" s="156"/>
      <c r="K116" s="156"/>
      <c r="L116" s="156"/>
      <c r="M116" s="156"/>
      <c r="N116" s="156"/>
      <c r="O116" s="156"/>
      <c r="P116" s="156"/>
      <c r="Q116" s="156"/>
      <c r="R116" s="156"/>
      <c r="S116" s="156"/>
      <c r="T116" s="156"/>
      <c r="U116" s="156"/>
      <c r="V116" s="156"/>
      <c r="W116" s="156"/>
      <c r="X116" s="156"/>
      <c r="Y116" s="156"/>
      <c r="Z116" s="156"/>
      <c r="AA116" s="156"/>
      <c r="AB116" s="156"/>
      <c r="AC116" s="156"/>
      <c r="AD116" s="156"/>
      <c r="AE116" s="156"/>
      <c r="AF116" s="156"/>
      <c r="AG116" s="156"/>
      <c r="AH116" s="156"/>
      <c r="AI116" s="156"/>
      <c r="AJ116" s="156"/>
      <c r="AK116" s="156"/>
      <c r="AL116" s="156"/>
      <c r="AM116" s="156"/>
      <c r="AN116" s="156"/>
      <c r="AO116" s="156"/>
      <c r="AP116" s="156"/>
      <c r="AQ116" s="156"/>
      <c r="AR116" s="145"/>
    </row>
    <row r="117" spans="2:44" ht="15.95" hidden="1" customHeight="1" x14ac:dyDescent="0.25">
      <c r="B117" s="845"/>
      <c r="C117" s="156"/>
      <c r="D117" s="156"/>
      <c r="E117" s="156"/>
      <c r="F117" s="156"/>
      <c r="G117" s="156"/>
      <c r="H117" s="156"/>
      <c r="I117" s="156"/>
      <c r="J117" s="156"/>
      <c r="K117" s="156"/>
      <c r="L117" s="156"/>
      <c r="M117" s="156"/>
      <c r="N117" s="156"/>
      <c r="O117" s="156"/>
      <c r="P117" s="156"/>
      <c r="Q117" s="156"/>
      <c r="R117" s="156"/>
      <c r="S117" s="156"/>
      <c r="T117" s="156"/>
      <c r="U117" s="156"/>
      <c r="V117" s="156"/>
      <c r="W117" s="156"/>
      <c r="X117" s="156"/>
      <c r="Y117" s="156"/>
      <c r="Z117" s="156"/>
      <c r="AA117" s="156"/>
      <c r="AB117" s="156"/>
      <c r="AC117" s="156"/>
      <c r="AD117" s="156"/>
      <c r="AE117" s="156"/>
      <c r="AF117" s="156"/>
      <c r="AG117" s="156"/>
      <c r="AH117" s="156"/>
      <c r="AI117" s="156"/>
      <c r="AJ117" s="156"/>
      <c r="AK117" s="156"/>
      <c r="AL117" s="156"/>
      <c r="AM117" s="156"/>
      <c r="AN117" s="156"/>
      <c r="AO117" s="156"/>
      <c r="AP117" s="156"/>
      <c r="AQ117" s="156"/>
      <c r="AR117" s="145"/>
    </row>
    <row r="118" spans="2:44" ht="15.95" hidden="1" customHeight="1" x14ac:dyDescent="0.25">
      <c r="B118" s="845">
        <v>52</v>
      </c>
      <c r="C118" s="156"/>
      <c r="D118" s="156"/>
      <c r="E118" s="156"/>
      <c r="F118" s="156"/>
      <c r="G118" s="156"/>
      <c r="H118" s="156"/>
      <c r="I118" s="156"/>
      <c r="J118" s="156"/>
      <c r="K118" s="156"/>
      <c r="L118" s="156"/>
      <c r="M118" s="156"/>
      <c r="N118" s="156"/>
      <c r="O118" s="156"/>
      <c r="P118" s="156"/>
      <c r="Q118" s="156"/>
      <c r="R118" s="156"/>
      <c r="S118" s="156"/>
      <c r="T118" s="156"/>
      <c r="U118" s="156"/>
      <c r="V118" s="156"/>
      <c r="W118" s="156"/>
      <c r="X118" s="156"/>
      <c r="Y118" s="156"/>
      <c r="Z118" s="156"/>
      <c r="AA118" s="156"/>
      <c r="AB118" s="156"/>
      <c r="AC118" s="156"/>
      <c r="AD118" s="156"/>
      <c r="AE118" s="156"/>
      <c r="AF118" s="156"/>
      <c r="AG118" s="156"/>
      <c r="AH118" s="156"/>
      <c r="AI118" s="156"/>
      <c r="AJ118" s="156"/>
      <c r="AK118" s="156"/>
      <c r="AL118" s="156"/>
      <c r="AM118" s="156"/>
      <c r="AN118" s="156"/>
      <c r="AO118" s="156"/>
      <c r="AP118" s="156"/>
      <c r="AQ118" s="156"/>
      <c r="AR118" s="145"/>
    </row>
    <row r="119" spans="2:44" ht="15.95" hidden="1" customHeight="1" x14ac:dyDescent="0.25">
      <c r="B119" s="845"/>
      <c r="C119" s="156"/>
      <c r="D119" s="156"/>
      <c r="E119" s="156"/>
      <c r="F119" s="156"/>
      <c r="G119" s="156"/>
      <c r="H119" s="156"/>
      <c r="I119" s="156"/>
      <c r="J119" s="156"/>
      <c r="K119" s="156"/>
      <c r="L119" s="156"/>
      <c r="M119" s="156"/>
      <c r="N119" s="156"/>
      <c r="O119" s="156"/>
      <c r="P119" s="156"/>
      <c r="Q119" s="156"/>
      <c r="R119" s="156"/>
      <c r="S119" s="156"/>
      <c r="T119" s="156"/>
      <c r="U119" s="156"/>
      <c r="V119" s="156"/>
      <c r="W119" s="156"/>
      <c r="X119" s="156"/>
      <c r="Y119" s="156"/>
      <c r="Z119" s="156"/>
      <c r="AA119" s="156"/>
      <c r="AB119" s="156"/>
      <c r="AC119" s="156"/>
      <c r="AD119" s="156"/>
      <c r="AE119" s="156"/>
      <c r="AF119" s="156"/>
      <c r="AG119" s="156"/>
      <c r="AH119" s="156"/>
      <c r="AI119" s="156"/>
      <c r="AJ119" s="156"/>
      <c r="AK119" s="156"/>
      <c r="AL119" s="156"/>
      <c r="AM119" s="156"/>
      <c r="AN119" s="156"/>
      <c r="AO119" s="156"/>
      <c r="AP119" s="156"/>
      <c r="AQ119" s="156"/>
      <c r="AR119" s="145"/>
    </row>
    <row r="120" spans="2:44" ht="15.95" hidden="1" customHeight="1" x14ac:dyDescent="0.25">
      <c r="B120" s="845">
        <v>53</v>
      </c>
      <c r="C120" s="156"/>
      <c r="D120" s="156"/>
      <c r="E120" s="156"/>
      <c r="F120" s="156"/>
      <c r="G120" s="156"/>
      <c r="H120" s="156"/>
      <c r="I120" s="156"/>
      <c r="J120" s="156"/>
      <c r="K120" s="156"/>
      <c r="L120" s="156"/>
      <c r="M120" s="156"/>
      <c r="N120" s="156"/>
      <c r="O120" s="156"/>
      <c r="P120" s="156"/>
      <c r="Q120" s="156"/>
      <c r="R120" s="156"/>
      <c r="S120" s="156"/>
      <c r="T120" s="156"/>
      <c r="U120" s="156"/>
      <c r="V120" s="156"/>
      <c r="W120" s="156"/>
      <c r="X120" s="156"/>
      <c r="Y120" s="156"/>
      <c r="Z120" s="156"/>
      <c r="AA120" s="156"/>
      <c r="AB120" s="156"/>
      <c r="AC120" s="156"/>
      <c r="AD120" s="156"/>
      <c r="AE120" s="156"/>
      <c r="AF120" s="156"/>
      <c r="AG120" s="156"/>
      <c r="AH120" s="156"/>
      <c r="AI120" s="156"/>
      <c r="AJ120" s="156"/>
      <c r="AK120" s="156"/>
      <c r="AL120" s="156"/>
      <c r="AM120" s="156"/>
      <c r="AN120" s="156"/>
      <c r="AO120" s="156"/>
      <c r="AP120" s="156"/>
      <c r="AQ120" s="156"/>
      <c r="AR120" s="145"/>
    </row>
    <row r="121" spans="2:44" ht="15.95" hidden="1" customHeight="1" x14ac:dyDescent="0.25">
      <c r="B121" s="845"/>
      <c r="C121" s="156"/>
      <c r="D121" s="156"/>
      <c r="E121" s="156"/>
      <c r="F121" s="156"/>
      <c r="G121" s="156"/>
      <c r="H121" s="156"/>
      <c r="I121" s="156"/>
      <c r="J121" s="156"/>
      <c r="K121" s="156"/>
      <c r="L121" s="156"/>
      <c r="M121" s="156"/>
      <c r="N121" s="156"/>
      <c r="O121" s="156"/>
      <c r="P121" s="156"/>
      <c r="Q121" s="156"/>
      <c r="R121" s="156"/>
      <c r="S121" s="156"/>
      <c r="T121" s="156"/>
      <c r="U121" s="156"/>
      <c r="V121" s="156"/>
      <c r="W121" s="156"/>
      <c r="X121" s="156"/>
      <c r="Y121" s="156"/>
      <c r="Z121" s="156"/>
      <c r="AA121" s="156"/>
      <c r="AB121" s="156"/>
      <c r="AC121" s="156"/>
      <c r="AD121" s="156"/>
      <c r="AE121" s="156"/>
      <c r="AF121" s="156"/>
      <c r="AG121" s="156"/>
      <c r="AH121" s="156"/>
      <c r="AI121" s="156"/>
      <c r="AJ121" s="156"/>
      <c r="AK121" s="156"/>
      <c r="AL121" s="156"/>
      <c r="AM121" s="156"/>
      <c r="AN121" s="156"/>
      <c r="AO121" s="156"/>
      <c r="AP121" s="156"/>
      <c r="AQ121" s="156"/>
      <c r="AR121" s="145"/>
    </row>
    <row r="122" spans="2:44" ht="15.95" hidden="1" customHeight="1" x14ac:dyDescent="0.25">
      <c r="B122" s="754">
        <v>54</v>
      </c>
      <c r="C122" s="17"/>
      <c r="D122" s="17"/>
      <c r="E122" s="17"/>
      <c r="F122" s="17"/>
      <c r="G122" s="17"/>
      <c r="H122" s="17"/>
      <c r="I122" s="17"/>
      <c r="J122" s="17"/>
      <c r="K122" s="17"/>
      <c r="L122" s="17"/>
      <c r="M122" s="17"/>
      <c r="N122" s="17"/>
      <c r="O122" s="17"/>
      <c r="P122" s="17"/>
      <c r="Q122" s="17"/>
      <c r="R122" s="17"/>
      <c r="S122" s="17"/>
      <c r="T122" s="17"/>
      <c r="U122" s="17"/>
      <c r="V122" s="17"/>
      <c r="W122" s="17"/>
      <c r="X122" s="17"/>
      <c r="Y122" s="17"/>
      <c r="Z122" s="17"/>
      <c r="AA122" s="17"/>
      <c r="AB122" s="17"/>
      <c r="AC122" s="17"/>
      <c r="AD122" s="17"/>
      <c r="AE122" s="17"/>
      <c r="AF122" s="17"/>
      <c r="AG122" s="17"/>
      <c r="AH122" s="17"/>
      <c r="AI122" s="17"/>
      <c r="AJ122" s="17"/>
      <c r="AK122" s="17"/>
      <c r="AL122" s="17"/>
      <c r="AM122" s="17"/>
      <c r="AN122" s="17"/>
      <c r="AO122" s="17"/>
      <c r="AP122" s="17"/>
      <c r="AQ122" s="17"/>
    </row>
    <row r="123" spans="2:44" ht="15.95" hidden="1" customHeight="1" x14ac:dyDescent="0.25">
      <c r="B123" s="754"/>
      <c r="C123" s="17"/>
      <c r="D123" s="17"/>
      <c r="E123" s="17"/>
      <c r="F123" s="17"/>
      <c r="G123" s="17"/>
      <c r="H123" s="17"/>
      <c r="I123" s="17"/>
      <c r="J123" s="17"/>
      <c r="K123" s="17"/>
      <c r="L123" s="17"/>
      <c r="M123" s="17"/>
      <c r="N123" s="17"/>
      <c r="O123" s="17"/>
      <c r="P123" s="17"/>
      <c r="Q123" s="17"/>
      <c r="R123" s="17"/>
      <c r="S123" s="17"/>
      <c r="T123" s="17"/>
      <c r="U123" s="17"/>
      <c r="V123" s="17"/>
      <c r="W123" s="17"/>
      <c r="X123" s="17"/>
      <c r="Y123" s="17"/>
      <c r="Z123" s="17"/>
      <c r="AA123" s="17"/>
      <c r="AB123" s="17"/>
      <c r="AC123" s="17"/>
      <c r="AD123" s="17"/>
      <c r="AE123" s="17"/>
      <c r="AF123" s="17"/>
      <c r="AG123" s="17"/>
      <c r="AH123" s="17"/>
      <c r="AI123" s="17"/>
      <c r="AJ123" s="17"/>
      <c r="AK123" s="17"/>
      <c r="AL123" s="17"/>
      <c r="AM123" s="17"/>
      <c r="AN123" s="17"/>
      <c r="AO123" s="17"/>
      <c r="AP123" s="17"/>
      <c r="AQ123" s="17"/>
    </row>
    <row r="124" spans="2:44" ht="15.95" hidden="1" customHeight="1" x14ac:dyDescent="0.25">
      <c r="B124" s="754">
        <v>55</v>
      </c>
      <c r="C124" s="17"/>
      <c r="D124" s="17"/>
      <c r="E124" s="17"/>
      <c r="F124" s="17"/>
      <c r="G124" s="17"/>
      <c r="H124" s="17"/>
      <c r="I124" s="17"/>
      <c r="J124" s="17"/>
      <c r="K124" s="17"/>
      <c r="L124" s="17"/>
      <c r="M124" s="17"/>
      <c r="N124" s="17"/>
      <c r="O124" s="17"/>
      <c r="P124" s="17"/>
      <c r="Q124" s="17"/>
      <c r="R124" s="17"/>
      <c r="S124" s="17"/>
      <c r="T124" s="17"/>
      <c r="U124" s="17"/>
      <c r="V124" s="17"/>
      <c r="W124" s="17"/>
      <c r="X124" s="17"/>
      <c r="Y124" s="17"/>
      <c r="Z124" s="17"/>
      <c r="AA124" s="17"/>
      <c r="AB124" s="17"/>
      <c r="AC124" s="17"/>
      <c r="AD124" s="17"/>
      <c r="AE124" s="17"/>
      <c r="AF124" s="17"/>
      <c r="AG124" s="17"/>
      <c r="AH124" s="17"/>
      <c r="AI124" s="17"/>
      <c r="AJ124" s="17"/>
      <c r="AK124" s="17"/>
      <c r="AL124" s="17"/>
      <c r="AM124" s="17"/>
      <c r="AN124" s="17"/>
      <c r="AO124" s="17"/>
      <c r="AP124" s="17"/>
      <c r="AQ124" s="17"/>
    </row>
    <row r="125" spans="2:44" ht="15.95" hidden="1" customHeight="1" x14ac:dyDescent="0.25">
      <c r="B125" s="754"/>
      <c r="C125" s="17"/>
      <c r="D125" s="17"/>
      <c r="E125" s="17"/>
      <c r="F125" s="17"/>
      <c r="G125" s="17"/>
      <c r="H125" s="17"/>
      <c r="I125" s="17"/>
      <c r="J125" s="17"/>
      <c r="K125" s="17"/>
      <c r="L125" s="17"/>
      <c r="M125" s="17"/>
      <c r="N125" s="17"/>
      <c r="O125" s="17"/>
      <c r="P125" s="17"/>
      <c r="Q125" s="17"/>
      <c r="R125" s="17"/>
      <c r="S125" s="17"/>
      <c r="T125" s="17"/>
      <c r="U125" s="17"/>
      <c r="V125" s="17"/>
      <c r="W125" s="17"/>
      <c r="X125" s="17"/>
      <c r="Y125" s="17"/>
      <c r="Z125" s="17"/>
      <c r="AA125" s="17"/>
      <c r="AB125" s="17"/>
      <c r="AC125" s="17"/>
      <c r="AD125" s="17"/>
      <c r="AE125" s="17"/>
      <c r="AF125" s="17"/>
      <c r="AG125" s="17"/>
      <c r="AH125" s="17"/>
      <c r="AI125" s="17"/>
      <c r="AJ125" s="17"/>
      <c r="AK125" s="17"/>
      <c r="AL125" s="17"/>
      <c r="AM125" s="17"/>
      <c r="AN125" s="17"/>
      <c r="AO125" s="17"/>
      <c r="AP125" s="17"/>
      <c r="AQ125" s="17"/>
    </row>
    <row r="126" spans="2:44" ht="15.95" hidden="1" customHeight="1" x14ac:dyDescent="0.25">
      <c r="B126" s="754">
        <v>56</v>
      </c>
      <c r="C126" s="17"/>
      <c r="D126" s="17"/>
      <c r="E126" s="17"/>
      <c r="F126" s="17"/>
      <c r="G126" s="17"/>
      <c r="H126" s="17"/>
      <c r="I126" s="17"/>
      <c r="J126" s="17"/>
      <c r="K126" s="17"/>
      <c r="L126" s="17"/>
      <c r="M126" s="17"/>
      <c r="N126" s="17"/>
      <c r="O126" s="17"/>
      <c r="P126" s="17"/>
      <c r="Q126" s="17"/>
      <c r="R126" s="17"/>
      <c r="S126" s="17"/>
      <c r="T126" s="17"/>
      <c r="U126" s="17"/>
      <c r="V126" s="17"/>
      <c r="W126" s="17"/>
      <c r="X126" s="17"/>
      <c r="Y126" s="17"/>
      <c r="Z126" s="17"/>
      <c r="AA126" s="17"/>
      <c r="AB126" s="17"/>
      <c r="AC126" s="17"/>
      <c r="AD126" s="17"/>
      <c r="AE126" s="17"/>
      <c r="AF126" s="17"/>
      <c r="AG126" s="17"/>
      <c r="AH126" s="17"/>
      <c r="AI126" s="17"/>
      <c r="AJ126" s="17"/>
      <c r="AK126" s="17"/>
      <c r="AL126" s="17"/>
      <c r="AM126" s="17"/>
      <c r="AN126" s="17"/>
      <c r="AO126" s="17"/>
      <c r="AP126" s="17"/>
      <c r="AQ126" s="17"/>
    </row>
    <row r="127" spans="2:44" ht="15.95" hidden="1" customHeight="1" x14ac:dyDescent="0.25">
      <c r="B127" s="754"/>
      <c r="C127" s="17"/>
      <c r="D127" s="17"/>
      <c r="E127" s="17"/>
      <c r="F127" s="17"/>
      <c r="G127" s="17"/>
      <c r="H127" s="17"/>
      <c r="I127" s="17"/>
      <c r="J127" s="17"/>
      <c r="K127" s="17"/>
      <c r="L127" s="17"/>
      <c r="M127" s="17"/>
      <c r="N127" s="17"/>
      <c r="O127" s="17"/>
      <c r="P127" s="17"/>
      <c r="Q127" s="17"/>
      <c r="R127" s="17"/>
      <c r="S127" s="17"/>
      <c r="T127" s="17"/>
      <c r="U127" s="17"/>
      <c r="V127" s="17"/>
      <c r="W127" s="17"/>
      <c r="X127" s="17"/>
      <c r="Y127" s="17"/>
      <c r="Z127" s="17"/>
      <c r="AA127" s="17"/>
      <c r="AB127" s="17"/>
      <c r="AC127" s="17"/>
      <c r="AD127" s="17"/>
      <c r="AE127" s="17"/>
      <c r="AF127" s="17"/>
      <c r="AG127" s="17"/>
      <c r="AH127" s="17"/>
      <c r="AI127" s="17"/>
      <c r="AJ127" s="17"/>
      <c r="AK127" s="17"/>
      <c r="AL127" s="17"/>
      <c r="AM127" s="17"/>
      <c r="AN127" s="17"/>
      <c r="AO127" s="17"/>
      <c r="AP127" s="17"/>
      <c r="AQ127" s="17"/>
    </row>
    <row r="128" spans="2:44" ht="15.95" hidden="1" customHeight="1" x14ac:dyDescent="0.25">
      <c r="B128" s="754">
        <v>57</v>
      </c>
      <c r="C128" s="17"/>
      <c r="D128" s="17"/>
      <c r="E128" s="17"/>
      <c r="F128" s="17"/>
      <c r="G128" s="17"/>
      <c r="H128" s="17"/>
      <c r="I128" s="17"/>
      <c r="J128" s="17"/>
      <c r="K128" s="17"/>
      <c r="L128" s="17"/>
      <c r="M128" s="17"/>
      <c r="N128" s="17"/>
      <c r="O128" s="17"/>
      <c r="P128" s="17"/>
      <c r="Q128" s="17"/>
      <c r="R128" s="17"/>
      <c r="S128" s="17"/>
      <c r="T128" s="17"/>
      <c r="U128" s="17"/>
      <c r="V128" s="17"/>
      <c r="W128" s="17"/>
      <c r="X128" s="17"/>
      <c r="Y128" s="17"/>
      <c r="Z128" s="17"/>
      <c r="AA128" s="17"/>
      <c r="AB128" s="17"/>
      <c r="AC128" s="17"/>
      <c r="AD128" s="17"/>
      <c r="AE128" s="17"/>
      <c r="AF128" s="17"/>
      <c r="AG128" s="17"/>
      <c r="AH128" s="17"/>
      <c r="AI128" s="17"/>
      <c r="AJ128" s="17"/>
      <c r="AK128" s="17"/>
      <c r="AL128" s="17"/>
      <c r="AM128" s="17"/>
      <c r="AN128" s="17"/>
      <c r="AO128" s="17"/>
      <c r="AP128" s="17"/>
      <c r="AQ128" s="17"/>
    </row>
    <row r="129" spans="2:43" ht="15.95" hidden="1" customHeight="1" x14ac:dyDescent="0.25">
      <c r="B129" s="754"/>
      <c r="C129" s="17"/>
      <c r="D129" s="17"/>
      <c r="E129" s="17"/>
      <c r="F129" s="17"/>
      <c r="G129" s="17"/>
      <c r="H129" s="17"/>
      <c r="I129" s="17"/>
      <c r="J129" s="17"/>
      <c r="K129" s="17"/>
      <c r="L129" s="17"/>
      <c r="M129" s="17"/>
      <c r="N129" s="17"/>
      <c r="O129" s="17"/>
      <c r="P129" s="17"/>
      <c r="Q129" s="17"/>
      <c r="R129" s="17"/>
      <c r="S129" s="17"/>
      <c r="T129" s="17"/>
      <c r="U129" s="17"/>
      <c r="V129" s="17"/>
      <c r="W129" s="17"/>
      <c r="X129" s="17"/>
      <c r="Y129" s="17"/>
      <c r="Z129" s="17"/>
      <c r="AA129" s="17"/>
      <c r="AB129" s="17"/>
      <c r="AC129" s="17"/>
      <c r="AD129" s="17"/>
      <c r="AE129" s="17"/>
      <c r="AF129" s="17"/>
      <c r="AG129" s="17"/>
      <c r="AH129" s="17"/>
      <c r="AI129" s="17"/>
      <c r="AJ129" s="17"/>
      <c r="AK129" s="17"/>
      <c r="AL129" s="17"/>
      <c r="AM129" s="17"/>
      <c r="AN129" s="17"/>
      <c r="AO129" s="17"/>
      <c r="AP129" s="17"/>
      <c r="AQ129" s="17"/>
    </row>
    <row r="130" spans="2:43" ht="15.95" hidden="1" customHeight="1" x14ac:dyDescent="0.25">
      <c r="B130" s="754">
        <v>58</v>
      </c>
      <c r="C130" s="17"/>
      <c r="D130" s="17"/>
      <c r="E130" s="17"/>
      <c r="F130" s="17"/>
      <c r="G130" s="17"/>
      <c r="H130" s="17"/>
      <c r="I130" s="17"/>
      <c r="J130" s="17"/>
      <c r="K130" s="17"/>
      <c r="L130" s="17"/>
      <c r="M130" s="17"/>
      <c r="N130" s="17"/>
      <c r="O130" s="17"/>
      <c r="P130" s="17"/>
      <c r="Q130" s="17"/>
      <c r="R130" s="17"/>
      <c r="S130" s="17"/>
      <c r="T130" s="17"/>
      <c r="U130" s="17"/>
      <c r="V130" s="17"/>
      <c r="W130" s="17"/>
      <c r="X130" s="17"/>
      <c r="Y130" s="17"/>
      <c r="Z130" s="17"/>
      <c r="AA130" s="17"/>
      <c r="AB130" s="17"/>
      <c r="AC130" s="17"/>
      <c r="AD130" s="17"/>
      <c r="AE130" s="17"/>
      <c r="AF130" s="17"/>
      <c r="AG130" s="17"/>
      <c r="AH130" s="17"/>
      <c r="AI130" s="17"/>
      <c r="AJ130" s="17"/>
      <c r="AK130" s="17"/>
      <c r="AL130" s="17"/>
      <c r="AM130" s="17"/>
      <c r="AN130" s="17"/>
      <c r="AO130" s="17"/>
      <c r="AP130" s="17"/>
      <c r="AQ130" s="17"/>
    </row>
    <row r="131" spans="2:43" ht="15.95" hidden="1" customHeight="1" x14ac:dyDescent="0.25">
      <c r="B131" s="754"/>
      <c r="C131" s="17"/>
      <c r="D131" s="17"/>
      <c r="E131" s="17"/>
      <c r="F131" s="17"/>
      <c r="G131" s="17"/>
      <c r="H131" s="17"/>
      <c r="I131" s="17"/>
      <c r="J131" s="17"/>
      <c r="K131" s="17"/>
      <c r="L131" s="17"/>
      <c r="M131" s="17"/>
      <c r="N131" s="17"/>
      <c r="O131" s="17"/>
      <c r="P131" s="17"/>
      <c r="Q131" s="17"/>
      <c r="R131" s="17"/>
      <c r="S131" s="17"/>
      <c r="T131" s="17"/>
      <c r="U131" s="17"/>
      <c r="V131" s="17"/>
      <c r="W131" s="17"/>
      <c r="X131" s="17"/>
      <c r="Y131" s="17"/>
      <c r="Z131" s="17"/>
      <c r="AA131" s="17"/>
      <c r="AB131" s="17"/>
      <c r="AC131" s="17"/>
      <c r="AD131" s="17"/>
      <c r="AE131" s="17"/>
      <c r="AF131" s="17"/>
      <c r="AG131" s="17"/>
      <c r="AH131" s="17"/>
      <c r="AI131" s="17"/>
      <c r="AJ131" s="17"/>
      <c r="AK131" s="17"/>
      <c r="AL131" s="17"/>
      <c r="AM131" s="17"/>
      <c r="AN131" s="17"/>
      <c r="AO131" s="17"/>
      <c r="AP131" s="17"/>
      <c r="AQ131" s="17"/>
    </row>
    <row r="132" spans="2:43" ht="15.95" hidden="1" customHeight="1" x14ac:dyDescent="0.25">
      <c r="B132" s="754">
        <v>59</v>
      </c>
      <c r="C132" s="17"/>
      <c r="D132" s="17"/>
      <c r="E132" s="17"/>
      <c r="F132" s="17"/>
      <c r="G132" s="17"/>
      <c r="H132" s="17"/>
      <c r="I132" s="17"/>
      <c r="J132" s="17"/>
      <c r="K132" s="17"/>
      <c r="L132" s="17"/>
      <c r="M132" s="17"/>
      <c r="N132" s="17"/>
      <c r="O132" s="17"/>
      <c r="P132" s="17"/>
      <c r="Q132" s="17"/>
      <c r="R132" s="17"/>
      <c r="S132" s="17"/>
      <c r="T132" s="17"/>
      <c r="U132" s="17"/>
      <c r="V132" s="17"/>
      <c r="W132" s="17"/>
      <c r="X132" s="17"/>
      <c r="Y132" s="17"/>
      <c r="Z132" s="17"/>
      <c r="AA132" s="17"/>
      <c r="AB132" s="17"/>
      <c r="AC132" s="17"/>
      <c r="AD132" s="17"/>
      <c r="AE132" s="17"/>
      <c r="AF132" s="17"/>
      <c r="AG132" s="17"/>
      <c r="AH132" s="17"/>
      <c r="AI132" s="17"/>
      <c r="AJ132" s="17"/>
      <c r="AK132" s="17"/>
      <c r="AL132" s="17"/>
      <c r="AM132" s="17"/>
      <c r="AN132" s="17"/>
      <c r="AO132" s="17"/>
      <c r="AP132" s="17"/>
      <c r="AQ132" s="17"/>
    </row>
    <row r="133" spans="2:43" ht="15.95" hidden="1" customHeight="1" x14ac:dyDescent="0.25">
      <c r="B133" s="754"/>
      <c r="C133" s="17"/>
      <c r="D133" s="17"/>
      <c r="E133" s="17"/>
      <c r="F133" s="17"/>
      <c r="G133" s="17"/>
      <c r="H133" s="17"/>
      <c r="I133" s="17"/>
      <c r="J133" s="17"/>
      <c r="K133" s="17"/>
      <c r="L133" s="17"/>
      <c r="M133" s="17"/>
      <c r="N133" s="17"/>
      <c r="O133" s="17"/>
      <c r="P133" s="17"/>
      <c r="Q133" s="17"/>
      <c r="R133" s="17"/>
      <c r="S133" s="17"/>
      <c r="T133" s="17"/>
      <c r="U133" s="17"/>
      <c r="V133" s="17"/>
      <c r="W133" s="17"/>
      <c r="X133" s="17"/>
      <c r="Y133" s="17"/>
      <c r="Z133" s="17"/>
      <c r="AA133" s="17"/>
      <c r="AB133" s="17"/>
      <c r="AC133" s="17"/>
      <c r="AD133" s="17"/>
      <c r="AE133" s="17"/>
      <c r="AF133" s="17"/>
      <c r="AG133" s="17"/>
      <c r="AH133" s="17"/>
      <c r="AI133" s="17"/>
      <c r="AJ133" s="17"/>
      <c r="AK133" s="17"/>
      <c r="AL133" s="17"/>
      <c r="AM133" s="17"/>
      <c r="AN133" s="17"/>
      <c r="AO133" s="17"/>
      <c r="AP133" s="17"/>
      <c r="AQ133" s="17"/>
    </row>
    <row r="134" spans="2:43" ht="15.95" hidden="1" customHeight="1" x14ac:dyDescent="0.25">
      <c r="B134" s="754">
        <v>60</v>
      </c>
      <c r="C134" s="17"/>
      <c r="D134" s="17"/>
      <c r="E134" s="17"/>
      <c r="F134" s="17"/>
      <c r="G134" s="17"/>
      <c r="H134" s="17"/>
      <c r="I134" s="17"/>
      <c r="J134" s="17"/>
      <c r="K134" s="17"/>
      <c r="L134" s="17"/>
      <c r="M134" s="17"/>
      <c r="N134" s="17"/>
      <c r="O134" s="17"/>
      <c r="P134" s="17"/>
      <c r="Q134" s="17"/>
      <c r="R134" s="17"/>
      <c r="S134" s="17"/>
      <c r="T134" s="17"/>
      <c r="U134" s="17"/>
      <c r="V134" s="17"/>
      <c r="W134" s="17"/>
      <c r="X134" s="17"/>
      <c r="Y134" s="17"/>
      <c r="Z134" s="17"/>
      <c r="AA134" s="17"/>
      <c r="AB134" s="17"/>
      <c r="AC134" s="17"/>
      <c r="AD134" s="17"/>
      <c r="AE134" s="17"/>
      <c r="AF134" s="17"/>
      <c r="AG134" s="17"/>
      <c r="AH134" s="17"/>
      <c r="AI134" s="17"/>
      <c r="AJ134" s="17"/>
      <c r="AK134" s="17"/>
      <c r="AL134" s="17"/>
      <c r="AM134" s="17"/>
      <c r="AN134" s="17"/>
      <c r="AO134" s="17"/>
      <c r="AP134" s="17"/>
      <c r="AQ134" s="17"/>
    </row>
    <row r="135" spans="2:43" ht="15.95" hidden="1" customHeight="1" x14ac:dyDescent="0.25">
      <c r="B135" s="754"/>
      <c r="C135" s="17"/>
      <c r="D135" s="17"/>
      <c r="E135" s="17"/>
      <c r="F135" s="17"/>
      <c r="G135" s="17"/>
      <c r="H135" s="17"/>
      <c r="I135" s="17"/>
      <c r="J135" s="17"/>
      <c r="K135" s="17"/>
      <c r="L135" s="17"/>
      <c r="M135" s="17"/>
      <c r="N135" s="17"/>
      <c r="O135" s="17"/>
      <c r="P135" s="17"/>
      <c r="Q135" s="17"/>
      <c r="R135" s="17"/>
      <c r="S135" s="17"/>
      <c r="T135" s="17"/>
      <c r="U135" s="17"/>
      <c r="V135" s="17"/>
      <c r="W135" s="17"/>
      <c r="X135" s="17"/>
      <c r="Y135" s="17"/>
      <c r="Z135" s="17"/>
      <c r="AA135" s="17"/>
      <c r="AB135" s="17"/>
      <c r="AC135" s="17"/>
      <c r="AD135" s="17"/>
      <c r="AE135" s="17"/>
      <c r="AF135" s="17"/>
      <c r="AG135" s="17"/>
      <c r="AH135" s="17"/>
      <c r="AI135" s="17"/>
      <c r="AJ135" s="17"/>
      <c r="AK135" s="17"/>
      <c r="AL135" s="17"/>
      <c r="AM135" s="17"/>
      <c r="AN135" s="17"/>
      <c r="AO135" s="17"/>
      <c r="AP135" s="17"/>
      <c r="AQ135" s="17"/>
    </row>
    <row r="136" spans="2:43" ht="15.95" hidden="1" customHeight="1" x14ac:dyDescent="0.25">
      <c r="B136" s="754">
        <v>61</v>
      </c>
      <c r="C136" s="17"/>
      <c r="D136" s="17"/>
      <c r="E136" s="17"/>
      <c r="F136" s="17"/>
      <c r="G136" s="17"/>
      <c r="H136" s="17"/>
      <c r="I136" s="17"/>
      <c r="J136" s="17"/>
      <c r="K136" s="17"/>
      <c r="L136" s="17"/>
      <c r="M136" s="17"/>
      <c r="N136" s="17"/>
      <c r="O136" s="17"/>
      <c r="P136" s="17"/>
      <c r="Q136" s="17"/>
      <c r="R136" s="17"/>
      <c r="S136" s="17"/>
      <c r="T136" s="17"/>
      <c r="U136" s="17"/>
      <c r="V136" s="17"/>
      <c r="W136" s="17"/>
      <c r="X136" s="17"/>
      <c r="Y136" s="17"/>
      <c r="Z136" s="17"/>
      <c r="AA136" s="17"/>
      <c r="AB136" s="17"/>
      <c r="AC136" s="17"/>
      <c r="AD136" s="17"/>
      <c r="AE136" s="17"/>
      <c r="AF136" s="17"/>
      <c r="AG136" s="17"/>
      <c r="AH136" s="17"/>
      <c r="AI136" s="17"/>
      <c r="AJ136" s="17"/>
      <c r="AK136" s="17"/>
      <c r="AL136" s="17"/>
      <c r="AM136" s="17"/>
      <c r="AN136" s="17"/>
      <c r="AO136" s="17"/>
      <c r="AP136" s="17"/>
      <c r="AQ136" s="17"/>
    </row>
    <row r="137" spans="2:43" ht="15.95" hidden="1" customHeight="1" x14ac:dyDescent="0.25">
      <c r="B137" s="754"/>
      <c r="C137" s="17"/>
      <c r="D137" s="17"/>
      <c r="E137" s="17"/>
      <c r="F137" s="17"/>
      <c r="G137" s="17"/>
      <c r="H137" s="17"/>
      <c r="I137" s="17"/>
      <c r="J137" s="17"/>
      <c r="K137" s="17"/>
      <c r="L137" s="17"/>
      <c r="M137" s="17"/>
      <c r="N137" s="17"/>
      <c r="O137" s="17"/>
      <c r="P137" s="17"/>
      <c r="Q137" s="17"/>
      <c r="R137" s="17"/>
      <c r="S137" s="17"/>
      <c r="T137" s="17"/>
      <c r="U137" s="17"/>
      <c r="V137" s="17"/>
      <c r="W137" s="17"/>
      <c r="X137" s="17"/>
      <c r="Y137" s="17"/>
      <c r="Z137" s="17"/>
      <c r="AA137" s="17"/>
      <c r="AB137" s="17"/>
      <c r="AC137" s="17"/>
      <c r="AD137" s="17"/>
      <c r="AE137" s="17"/>
      <c r="AF137" s="17"/>
      <c r="AG137" s="17"/>
      <c r="AH137" s="17"/>
      <c r="AI137" s="17"/>
      <c r="AJ137" s="17"/>
      <c r="AK137" s="17"/>
      <c r="AL137" s="17"/>
      <c r="AM137" s="17"/>
      <c r="AN137" s="17"/>
      <c r="AO137" s="17"/>
      <c r="AP137" s="17"/>
      <c r="AQ137" s="17"/>
    </row>
    <row r="138" spans="2:43" ht="15.95" hidden="1" customHeight="1" x14ac:dyDescent="0.25">
      <c r="B138" s="754">
        <v>62</v>
      </c>
      <c r="C138" s="17"/>
      <c r="D138" s="17"/>
      <c r="E138" s="17"/>
      <c r="F138" s="17"/>
      <c r="G138" s="17"/>
      <c r="H138" s="17"/>
      <c r="I138" s="17"/>
      <c r="J138" s="17"/>
      <c r="K138" s="17"/>
      <c r="L138" s="17"/>
      <c r="M138" s="17"/>
      <c r="N138" s="17"/>
      <c r="O138" s="17"/>
      <c r="P138" s="17"/>
      <c r="Q138" s="17"/>
      <c r="R138" s="17"/>
      <c r="S138" s="17"/>
      <c r="T138" s="17"/>
      <c r="U138" s="17"/>
      <c r="V138" s="17"/>
      <c r="W138" s="17"/>
      <c r="X138" s="17"/>
      <c r="Y138" s="17"/>
      <c r="Z138" s="17"/>
      <c r="AA138" s="17"/>
      <c r="AB138" s="17"/>
      <c r="AC138" s="17"/>
      <c r="AD138" s="17"/>
      <c r="AE138" s="17"/>
      <c r="AF138" s="17"/>
      <c r="AG138" s="17"/>
      <c r="AH138" s="17"/>
      <c r="AI138" s="17"/>
      <c r="AJ138" s="17"/>
      <c r="AK138" s="17"/>
      <c r="AL138" s="17"/>
      <c r="AM138" s="17"/>
      <c r="AN138" s="17"/>
      <c r="AO138" s="17"/>
      <c r="AP138" s="17"/>
      <c r="AQ138" s="17"/>
    </row>
    <row r="139" spans="2:43" ht="15.95" hidden="1" customHeight="1" x14ac:dyDescent="0.25">
      <c r="B139" s="754"/>
      <c r="C139" s="17"/>
      <c r="D139" s="17"/>
      <c r="E139" s="17"/>
      <c r="F139" s="17"/>
      <c r="G139" s="17"/>
      <c r="H139" s="17"/>
      <c r="I139" s="17"/>
      <c r="J139" s="17"/>
      <c r="K139" s="17"/>
      <c r="L139" s="17"/>
      <c r="M139" s="17"/>
      <c r="N139" s="17"/>
      <c r="O139" s="17"/>
      <c r="P139" s="17"/>
      <c r="Q139" s="17"/>
      <c r="R139" s="17"/>
      <c r="S139" s="17"/>
      <c r="T139" s="17"/>
      <c r="U139" s="17"/>
      <c r="V139" s="17"/>
      <c r="W139" s="17"/>
      <c r="X139" s="17"/>
      <c r="Y139" s="17"/>
      <c r="Z139" s="17"/>
      <c r="AA139" s="17"/>
      <c r="AB139" s="17"/>
      <c r="AC139" s="17"/>
      <c r="AD139" s="17"/>
      <c r="AE139" s="17"/>
      <c r="AF139" s="17"/>
      <c r="AG139" s="17"/>
      <c r="AH139" s="17"/>
      <c r="AI139" s="17"/>
      <c r="AJ139" s="17"/>
      <c r="AK139" s="17"/>
      <c r="AL139" s="17"/>
      <c r="AM139" s="17"/>
      <c r="AN139" s="17"/>
      <c r="AO139" s="17"/>
      <c r="AP139" s="17"/>
      <c r="AQ139" s="17"/>
    </row>
    <row r="140" spans="2:43" ht="15.95" hidden="1" customHeight="1" x14ac:dyDescent="0.25">
      <c r="B140" s="754">
        <v>63</v>
      </c>
      <c r="C140" s="17"/>
      <c r="D140" s="17"/>
      <c r="E140" s="17"/>
      <c r="F140" s="17"/>
      <c r="G140" s="17"/>
      <c r="H140" s="17"/>
      <c r="I140" s="17"/>
      <c r="J140" s="17"/>
      <c r="K140" s="17"/>
      <c r="L140" s="17"/>
      <c r="M140" s="17"/>
      <c r="N140" s="17"/>
      <c r="O140" s="17"/>
      <c r="P140" s="17"/>
      <c r="Q140" s="17"/>
      <c r="R140" s="17"/>
      <c r="S140" s="17"/>
      <c r="T140" s="17"/>
      <c r="U140" s="17"/>
      <c r="V140" s="17"/>
      <c r="W140" s="17"/>
      <c r="X140" s="17"/>
      <c r="Y140" s="17"/>
      <c r="Z140" s="17"/>
      <c r="AA140" s="17"/>
      <c r="AB140" s="17"/>
      <c r="AC140" s="17"/>
      <c r="AD140" s="17"/>
      <c r="AE140" s="17"/>
      <c r="AF140" s="17"/>
      <c r="AG140" s="17"/>
      <c r="AH140" s="17"/>
      <c r="AI140" s="17"/>
      <c r="AJ140" s="17"/>
      <c r="AK140" s="17"/>
      <c r="AL140" s="17"/>
      <c r="AM140" s="17"/>
      <c r="AN140" s="17"/>
      <c r="AO140" s="17"/>
      <c r="AP140" s="17"/>
      <c r="AQ140" s="17"/>
    </row>
    <row r="141" spans="2:43" ht="15.95" hidden="1" customHeight="1" x14ac:dyDescent="0.25">
      <c r="B141" s="754"/>
      <c r="C141" s="17"/>
      <c r="D141" s="17"/>
      <c r="E141" s="17"/>
      <c r="F141" s="17"/>
      <c r="G141" s="17"/>
      <c r="H141" s="17"/>
      <c r="I141" s="17"/>
      <c r="J141" s="17"/>
      <c r="K141" s="17"/>
      <c r="L141" s="17"/>
      <c r="M141" s="17"/>
      <c r="N141" s="17"/>
      <c r="O141" s="17"/>
      <c r="P141" s="17"/>
      <c r="Q141" s="17"/>
      <c r="R141" s="17"/>
      <c r="S141" s="17"/>
      <c r="T141" s="17"/>
      <c r="U141" s="17"/>
      <c r="V141" s="17"/>
      <c r="W141" s="17"/>
      <c r="X141" s="17"/>
      <c r="Y141" s="17"/>
      <c r="Z141" s="17"/>
      <c r="AA141" s="17"/>
      <c r="AB141" s="17"/>
      <c r="AC141" s="17"/>
      <c r="AD141" s="17"/>
      <c r="AE141" s="17"/>
      <c r="AF141" s="17"/>
      <c r="AG141" s="17"/>
      <c r="AH141" s="17"/>
      <c r="AI141" s="17"/>
      <c r="AJ141" s="17"/>
      <c r="AK141" s="17"/>
      <c r="AL141" s="17"/>
      <c r="AM141" s="17"/>
      <c r="AN141" s="17"/>
      <c r="AO141" s="17"/>
      <c r="AP141" s="17"/>
      <c r="AQ141" s="17"/>
    </row>
    <row r="142" spans="2:43" ht="15.95" hidden="1" customHeight="1" x14ac:dyDescent="0.25">
      <c r="B142" s="754">
        <v>64</v>
      </c>
      <c r="C142" s="17"/>
      <c r="D142" s="17"/>
      <c r="E142" s="17"/>
      <c r="F142" s="17"/>
      <c r="G142" s="17"/>
      <c r="H142" s="17"/>
      <c r="I142" s="17"/>
      <c r="J142" s="17"/>
      <c r="K142" s="17"/>
      <c r="L142" s="17"/>
      <c r="M142" s="17"/>
      <c r="N142" s="17"/>
      <c r="O142" s="17"/>
      <c r="P142" s="17"/>
      <c r="Q142" s="17"/>
      <c r="R142" s="17"/>
      <c r="S142" s="17"/>
      <c r="T142" s="17"/>
      <c r="U142" s="17"/>
      <c r="V142" s="17"/>
      <c r="W142" s="17"/>
      <c r="X142" s="17"/>
      <c r="Y142" s="17"/>
      <c r="Z142" s="17"/>
      <c r="AA142" s="17"/>
      <c r="AB142" s="17"/>
      <c r="AC142" s="17"/>
      <c r="AD142" s="17"/>
      <c r="AE142" s="17"/>
      <c r="AF142" s="17"/>
      <c r="AG142" s="17"/>
      <c r="AH142" s="17"/>
      <c r="AI142" s="17"/>
      <c r="AJ142" s="17"/>
      <c r="AK142" s="17"/>
      <c r="AL142" s="17"/>
      <c r="AM142" s="17"/>
      <c r="AN142" s="17"/>
      <c r="AO142" s="17"/>
      <c r="AP142" s="17"/>
      <c r="AQ142" s="17"/>
    </row>
    <row r="143" spans="2:43" ht="15.95" hidden="1" customHeight="1" x14ac:dyDescent="0.25">
      <c r="B143" s="754"/>
      <c r="C143" s="17"/>
      <c r="D143" s="17"/>
      <c r="E143" s="17"/>
      <c r="F143" s="17"/>
      <c r="G143" s="17"/>
      <c r="H143" s="17"/>
      <c r="I143" s="17"/>
      <c r="J143" s="17"/>
      <c r="K143" s="17"/>
      <c r="L143" s="17"/>
      <c r="M143" s="17"/>
      <c r="N143" s="17"/>
      <c r="O143" s="17"/>
      <c r="P143" s="17"/>
      <c r="Q143" s="17"/>
      <c r="R143" s="17"/>
      <c r="S143" s="17"/>
      <c r="T143" s="17"/>
      <c r="U143" s="17"/>
      <c r="V143" s="17"/>
      <c r="W143" s="17"/>
      <c r="X143" s="17"/>
      <c r="Y143" s="17"/>
      <c r="Z143" s="17"/>
      <c r="AA143" s="17"/>
      <c r="AB143" s="17"/>
      <c r="AC143" s="17"/>
      <c r="AD143" s="17"/>
      <c r="AE143" s="17"/>
      <c r="AF143" s="17"/>
      <c r="AG143" s="17"/>
      <c r="AH143" s="17"/>
      <c r="AI143" s="17"/>
      <c r="AJ143" s="17"/>
      <c r="AK143" s="17"/>
      <c r="AL143" s="17"/>
      <c r="AM143" s="17"/>
      <c r="AN143" s="17"/>
      <c r="AO143" s="17"/>
      <c r="AP143" s="17"/>
      <c r="AQ143" s="17"/>
    </row>
    <row r="144" spans="2:43" ht="15.95" hidden="1" customHeight="1" x14ac:dyDescent="0.25">
      <c r="B144" s="754">
        <v>65</v>
      </c>
      <c r="C144" s="17"/>
      <c r="D144" s="17"/>
      <c r="E144" s="17"/>
      <c r="F144" s="17"/>
      <c r="G144" s="17"/>
      <c r="H144" s="17"/>
      <c r="I144" s="17"/>
      <c r="J144" s="17"/>
      <c r="K144" s="17"/>
      <c r="L144" s="17"/>
      <c r="M144" s="17"/>
      <c r="N144" s="17"/>
      <c r="O144" s="17"/>
      <c r="P144" s="17"/>
      <c r="Q144" s="17"/>
      <c r="R144" s="17"/>
      <c r="S144" s="17"/>
      <c r="T144" s="17"/>
      <c r="U144" s="17"/>
      <c r="V144" s="17"/>
      <c r="W144" s="17"/>
      <c r="X144" s="17"/>
      <c r="Y144" s="17"/>
      <c r="Z144" s="17"/>
      <c r="AA144" s="17"/>
      <c r="AB144" s="17"/>
      <c r="AC144" s="17"/>
      <c r="AD144" s="17"/>
      <c r="AE144" s="17"/>
      <c r="AF144" s="17"/>
      <c r="AG144" s="17"/>
      <c r="AH144" s="17"/>
      <c r="AI144" s="17"/>
      <c r="AJ144" s="17"/>
      <c r="AK144" s="17"/>
      <c r="AL144" s="17"/>
      <c r="AM144" s="17"/>
      <c r="AN144" s="17"/>
      <c r="AO144" s="17"/>
      <c r="AP144" s="17"/>
      <c r="AQ144" s="17"/>
    </row>
    <row r="145" spans="2:43" ht="15.95" hidden="1" customHeight="1" x14ac:dyDescent="0.25">
      <c r="B145" s="754"/>
      <c r="C145" s="17"/>
      <c r="D145" s="17"/>
      <c r="E145" s="17"/>
      <c r="F145" s="17"/>
      <c r="G145" s="17"/>
      <c r="H145" s="17"/>
      <c r="I145" s="17"/>
      <c r="J145" s="17"/>
      <c r="K145" s="17"/>
      <c r="L145" s="17"/>
      <c r="M145" s="17"/>
      <c r="N145" s="17"/>
      <c r="O145" s="17"/>
      <c r="P145" s="17"/>
      <c r="Q145" s="17"/>
      <c r="R145" s="17"/>
      <c r="S145" s="17"/>
      <c r="T145" s="17"/>
      <c r="U145" s="17"/>
      <c r="V145" s="17"/>
      <c r="W145" s="17"/>
      <c r="X145" s="17"/>
      <c r="Y145" s="17"/>
      <c r="Z145" s="17"/>
      <c r="AA145" s="17"/>
      <c r="AB145" s="17"/>
      <c r="AC145" s="17"/>
      <c r="AD145" s="17"/>
      <c r="AE145" s="17"/>
      <c r="AF145" s="17"/>
      <c r="AG145" s="17"/>
      <c r="AH145" s="17"/>
      <c r="AI145" s="17"/>
      <c r="AJ145" s="17"/>
      <c r="AK145" s="17"/>
      <c r="AL145" s="17"/>
      <c r="AM145" s="17"/>
      <c r="AN145" s="17"/>
      <c r="AO145" s="17"/>
      <c r="AP145" s="17"/>
      <c r="AQ145" s="17"/>
    </row>
    <row r="146" spans="2:43" ht="15.95" hidden="1" customHeight="1" x14ac:dyDescent="0.25">
      <c r="B146" s="754">
        <v>66</v>
      </c>
      <c r="C146" s="17"/>
      <c r="D146" s="17"/>
      <c r="E146" s="17"/>
      <c r="F146" s="17"/>
      <c r="G146" s="17"/>
      <c r="H146" s="17"/>
      <c r="I146" s="17"/>
      <c r="J146" s="17"/>
      <c r="K146" s="17"/>
      <c r="L146" s="17"/>
      <c r="M146" s="17"/>
      <c r="N146" s="17"/>
      <c r="O146" s="17"/>
      <c r="P146" s="17"/>
      <c r="Q146" s="17"/>
      <c r="R146" s="17"/>
      <c r="S146" s="17"/>
      <c r="T146" s="17"/>
      <c r="U146" s="17"/>
      <c r="V146" s="17"/>
      <c r="W146" s="17"/>
      <c r="X146" s="17"/>
      <c r="Y146" s="17"/>
      <c r="Z146" s="17"/>
      <c r="AA146" s="17"/>
      <c r="AB146" s="17"/>
      <c r="AC146" s="17"/>
      <c r="AD146" s="17"/>
      <c r="AE146" s="17"/>
      <c r="AF146" s="17"/>
      <c r="AG146" s="17"/>
      <c r="AH146" s="17"/>
      <c r="AI146" s="17"/>
      <c r="AJ146" s="17"/>
      <c r="AK146" s="17"/>
      <c r="AL146" s="17"/>
      <c r="AM146" s="17"/>
      <c r="AN146" s="17"/>
      <c r="AO146" s="17"/>
      <c r="AP146" s="17"/>
      <c r="AQ146" s="17"/>
    </row>
    <row r="147" spans="2:43" ht="15.95" hidden="1" customHeight="1" x14ac:dyDescent="0.25">
      <c r="B147" s="754"/>
      <c r="C147" s="17"/>
      <c r="D147" s="17"/>
      <c r="E147" s="17"/>
      <c r="F147" s="17"/>
      <c r="G147" s="17"/>
      <c r="H147" s="17"/>
      <c r="I147" s="17"/>
      <c r="J147" s="17"/>
      <c r="K147" s="17"/>
      <c r="L147" s="17"/>
      <c r="M147" s="17"/>
      <c r="N147" s="17"/>
      <c r="O147" s="17"/>
      <c r="P147" s="17"/>
      <c r="Q147" s="17"/>
      <c r="R147" s="17"/>
      <c r="S147" s="17"/>
      <c r="T147" s="17"/>
      <c r="U147" s="17"/>
      <c r="V147" s="17"/>
      <c r="W147" s="17"/>
      <c r="X147" s="17"/>
      <c r="Y147" s="17"/>
      <c r="Z147" s="17"/>
      <c r="AA147" s="17"/>
      <c r="AB147" s="17"/>
      <c r="AC147" s="17"/>
      <c r="AD147" s="17"/>
      <c r="AE147" s="17"/>
      <c r="AF147" s="17"/>
      <c r="AG147" s="17"/>
      <c r="AH147" s="17"/>
      <c r="AI147" s="17"/>
      <c r="AJ147" s="17"/>
      <c r="AK147" s="17"/>
      <c r="AL147" s="17"/>
      <c r="AM147" s="17"/>
      <c r="AN147" s="17"/>
      <c r="AO147" s="17"/>
      <c r="AP147" s="17"/>
      <c r="AQ147" s="17"/>
    </row>
    <row r="148" spans="2:43" ht="15.95" hidden="1" customHeight="1" x14ac:dyDescent="0.25">
      <c r="B148" s="754">
        <v>67</v>
      </c>
      <c r="C148" s="17"/>
      <c r="D148" s="17"/>
      <c r="E148" s="17"/>
      <c r="F148" s="17"/>
      <c r="G148" s="17"/>
      <c r="H148" s="17"/>
      <c r="I148" s="17"/>
      <c r="J148" s="17"/>
      <c r="K148" s="17"/>
      <c r="L148" s="17"/>
      <c r="M148" s="17"/>
      <c r="N148" s="17"/>
      <c r="O148" s="17"/>
      <c r="P148" s="17"/>
      <c r="Q148" s="17"/>
      <c r="R148" s="17"/>
      <c r="S148" s="17"/>
      <c r="T148" s="17"/>
      <c r="U148" s="17"/>
      <c r="V148" s="17"/>
      <c r="W148" s="17"/>
      <c r="X148" s="17"/>
      <c r="Y148" s="17"/>
      <c r="Z148" s="17"/>
      <c r="AA148" s="17"/>
      <c r="AB148" s="17"/>
      <c r="AC148" s="17"/>
      <c r="AD148" s="17"/>
      <c r="AE148" s="17"/>
      <c r="AF148" s="17"/>
      <c r="AG148" s="17"/>
      <c r="AH148" s="17"/>
      <c r="AI148" s="17"/>
      <c r="AJ148" s="17"/>
      <c r="AK148" s="17"/>
      <c r="AL148" s="17"/>
      <c r="AM148" s="17"/>
      <c r="AN148" s="17"/>
      <c r="AO148" s="17"/>
      <c r="AP148" s="17"/>
      <c r="AQ148" s="17"/>
    </row>
    <row r="149" spans="2:43" ht="15.95" hidden="1" customHeight="1" x14ac:dyDescent="0.25">
      <c r="B149" s="754"/>
      <c r="C149" s="17"/>
      <c r="D149" s="17"/>
      <c r="E149" s="17"/>
      <c r="F149" s="17"/>
      <c r="G149" s="17"/>
      <c r="H149" s="17"/>
      <c r="I149" s="17"/>
      <c r="J149" s="17"/>
      <c r="K149" s="17"/>
      <c r="L149" s="17"/>
      <c r="M149" s="17"/>
      <c r="N149" s="17"/>
      <c r="O149" s="17"/>
      <c r="P149" s="17"/>
      <c r="Q149" s="17"/>
      <c r="R149" s="17"/>
      <c r="S149" s="17"/>
      <c r="T149" s="17"/>
      <c r="U149" s="17"/>
      <c r="V149" s="17"/>
      <c r="W149" s="17"/>
      <c r="X149" s="17"/>
      <c r="Y149" s="17"/>
      <c r="Z149" s="17"/>
      <c r="AA149" s="17"/>
      <c r="AB149" s="17"/>
      <c r="AC149" s="17"/>
      <c r="AD149" s="17"/>
      <c r="AE149" s="17"/>
      <c r="AF149" s="17"/>
      <c r="AG149" s="17"/>
      <c r="AH149" s="17"/>
      <c r="AI149" s="17"/>
      <c r="AJ149" s="17"/>
      <c r="AK149" s="17"/>
      <c r="AL149" s="17"/>
      <c r="AM149" s="17"/>
      <c r="AN149" s="17"/>
      <c r="AO149" s="17"/>
      <c r="AP149" s="17"/>
      <c r="AQ149" s="17"/>
    </row>
    <row r="150" spans="2:43" ht="15.95" hidden="1" customHeight="1" x14ac:dyDescent="0.25">
      <c r="B150" s="754">
        <v>68</v>
      </c>
      <c r="C150" s="17"/>
      <c r="D150" s="17"/>
      <c r="E150" s="17"/>
      <c r="F150" s="17"/>
      <c r="G150" s="17"/>
      <c r="H150" s="17"/>
      <c r="I150" s="17"/>
      <c r="J150" s="17"/>
      <c r="K150" s="17"/>
      <c r="L150" s="17"/>
      <c r="M150" s="17"/>
      <c r="N150" s="17"/>
      <c r="O150" s="17"/>
      <c r="P150" s="17"/>
      <c r="Q150" s="17"/>
      <c r="R150" s="17"/>
      <c r="S150" s="17"/>
      <c r="T150" s="17"/>
      <c r="U150" s="17"/>
      <c r="V150" s="17"/>
      <c r="W150" s="17"/>
      <c r="X150" s="17"/>
      <c r="Y150" s="17"/>
      <c r="Z150" s="17"/>
      <c r="AA150" s="17"/>
      <c r="AB150" s="17"/>
      <c r="AC150" s="17"/>
      <c r="AD150" s="17"/>
      <c r="AE150" s="17"/>
      <c r="AF150" s="17"/>
      <c r="AG150" s="17"/>
      <c r="AH150" s="17"/>
      <c r="AI150" s="17"/>
      <c r="AJ150" s="17"/>
      <c r="AK150" s="17"/>
      <c r="AL150" s="17"/>
      <c r="AM150" s="17"/>
      <c r="AN150" s="17"/>
      <c r="AO150" s="17"/>
      <c r="AP150" s="17"/>
      <c r="AQ150" s="17"/>
    </row>
    <row r="151" spans="2:43" ht="15.95" hidden="1" customHeight="1" x14ac:dyDescent="0.25">
      <c r="B151" s="754"/>
      <c r="C151" s="17"/>
      <c r="D151" s="17"/>
      <c r="E151" s="17"/>
      <c r="F151" s="17"/>
      <c r="G151" s="17"/>
      <c r="H151" s="17"/>
      <c r="I151" s="17"/>
      <c r="J151" s="17"/>
      <c r="K151" s="17"/>
      <c r="L151" s="17"/>
      <c r="M151" s="17"/>
      <c r="N151" s="17"/>
      <c r="O151" s="17"/>
      <c r="P151" s="17"/>
      <c r="Q151" s="17"/>
      <c r="R151" s="17"/>
      <c r="S151" s="17"/>
      <c r="T151" s="17"/>
      <c r="U151" s="17"/>
      <c r="V151" s="17"/>
      <c r="W151" s="17"/>
      <c r="X151" s="17"/>
      <c r="Y151" s="17"/>
      <c r="Z151" s="17"/>
      <c r="AA151" s="17"/>
      <c r="AB151" s="17"/>
      <c r="AC151" s="17"/>
      <c r="AD151" s="17"/>
      <c r="AE151" s="17"/>
      <c r="AF151" s="17"/>
      <c r="AG151" s="17"/>
      <c r="AH151" s="17"/>
      <c r="AI151" s="17"/>
      <c r="AJ151" s="17"/>
      <c r="AK151" s="17"/>
      <c r="AL151" s="17"/>
      <c r="AM151" s="17"/>
      <c r="AN151" s="17"/>
      <c r="AO151" s="17"/>
      <c r="AP151" s="17"/>
      <c r="AQ151" s="17"/>
    </row>
    <row r="152" spans="2:43" ht="15.95" hidden="1" customHeight="1" x14ac:dyDescent="0.25">
      <c r="B152" s="754">
        <v>69</v>
      </c>
      <c r="C152" s="17"/>
      <c r="D152" s="17"/>
      <c r="E152" s="17"/>
      <c r="F152" s="17"/>
      <c r="G152" s="17"/>
      <c r="H152" s="17"/>
      <c r="I152" s="17"/>
      <c r="J152" s="17"/>
      <c r="K152" s="17"/>
      <c r="L152" s="17"/>
      <c r="M152" s="17"/>
      <c r="N152" s="17"/>
      <c r="O152" s="17"/>
      <c r="P152" s="17"/>
      <c r="Q152" s="17"/>
      <c r="R152" s="17"/>
      <c r="S152" s="17"/>
      <c r="T152" s="17"/>
      <c r="U152" s="17"/>
      <c r="V152" s="17"/>
      <c r="W152" s="17"/>
      <c r="X152" s="17"/>
      <c r="Y152" s="17"/>
      <c r="Z152" s="17"/>
      <c r="AA152" s="17"/>
      <c r="AB152" s="17"/>
      <c r="AC152" s="17"/>
      <c r="AD152" s="17"/>
      <c r="AE152" s="17"/>
      <c r="AF152" s="17"/>
      <c r="AG152" s="17"/>
      <c r="AH152" s="17"/>
      <c r="AI152" s="17"/>
      <c r="AJ152" s="17"/>
      <c r="AK152" s="17"/>
      <c r="AL152" s="17"/>
      <c r="AM152" s="17"/>
      <c r="AN152" s="17"/>
      <c r="AO152" s="17"/>
      <c r="AP152" s="17"/>
      <c r="AQ152" s="17"/>
    </row>
    <row r="153" spans="2:43" ht="15.95" hidden="1" customHeight="1" x14ac:dyDescent="0.25">
      <c r="B153" s="754"/>
      <c r="C153" s="17"/>
      <c r="D153" s="17"/>
      <c r="E153" s="17"/>
      <c r="F153" s="17"/>
      <c r="G153" s="17"/>
      <c r="H153" s="17"/>
      <c r="I153" s="17"/>
      <c r="J153" s="17"/>
      <c r="K153" s="17"/>
      <c r="L153" s="17"/>
      <c r="M153" s="17"/>
      <c r="N153" s="17"/>
      <c r="O153" s="17"/>
      <c r="P153" s="17"/>
      <c r="Q153" s="17"/>
      <c r="R153" s="17"/>
      <c r="S153" s="17"/>
      <c r="T153" s="17"/>
      <c r="U153" s="17"/>
      <c r="V153" s="17"/>
      <c r="W153" s="17"/>
      <c r="X153" s="17"/>
      <c r="Y153" s="17"/>
      <c r="Z153" s="17"/>
      <c r="AA153" s="17"/>
      <c r="AB153" s="17"/>
      <c r="AC153" s="17"/>
      <c r="AD153" s="17"/>
      <c r="AE153" s="17"/>
      <c r="AF153" s="17"/>
      <c r="AG153" s="17"/>
      <c r="AH153" s="17"/>
      <c r="AI153" s="17"/>
      <c r="AJ153" s="17"/>
      <c r="AK153" s="17"/>
      <c r="AL153" s="17"/>
      <c r="AM153" s="17"/>
      <c r="AN153" s="17"/>
      <c r="AO153" s="17"/>
      <c r="AP153" s="17"/>
      <c r="AQ153" s="17"/>
    </row>
    <row r="154" spans="2:43" ht="15.95" hidden="1" customHeight="1" x14ac:dyDescent="0.25">
      <c r="B154" s="754">
        <v>70</v>
      </c>
      <c r="C154" s="17"/>
      <c r="D154" s="17"/>
      <c r="E154" s="17"/>
      <c r="F154" s="17"/>
      <c r="G154" s="17"/>
      <c r="H154" s="17"/>
      <c r="I154" s="17"/>
      <c r="J154" s="17"/>
      <c r="K154" s="17"/>
      <c r="L154" s="17"/>
      <c r="M154" s="17"/>
      <c r="N154" s="17"/>
      <c r="O154" s="17"/>
      <c r="P154" s="17"/>
      <c r="Q154" s="17"/>
      <c r="R154" s="17"/>
      <c r="S154" s="17"/>
      <c r="T154" s="17"/>
      <c r="U154" s="17"/>
      <c r="V154" s="17"/>
      <c r="W154" s="17"/>
      <c r="X154" s="17"/>
      <c r="Y154" s="17"/>
      <c r="Z154" s="17"/>
      <c r="AA154" s="17"/>
      <c r="AB154" s="17"/>
      <c r="AC154" s="17"/>
      <c r="AD154" s="17"/>
      <c r="AE154" s="17"/>
      <c r="AF154" s="17"/>
      <c r="AG154" s="17"/>
      <c r="AH154" s="17"/>
      <c r="AI154" s="17"/>
      <c r="AJ154" s="17"/>
      <c r="AK154" s="17"/>
      <c r="AL154" s="17"/>
      <c r="AM154" s="17"/>
      <c r="AN154" s="17"/>
      <c r="AO154" s="17"/>
      <c r="AP154" s="17"/>
      <c r="AQ154" s="17"/>
    </row>
    <row r="155" spans="2:43" ht="15.95" hidden="1" customHeight="1" x14ac:dyDescent="0.25">
      <c r="B155" s="754"/>
      <c r="C155" s="17"/>
      <c r="D155" s="17"/>
      <c r="E155" s="17"/>
      <c r="F155" s="17"/>
      <c r="G155" s="17"/>
      <c r="H155" s="17"/>
      <c r="I155" s="17"/>
      <c r="J155" s="17"/>
      <c r="K155" s="17"/>
      <c r="L155" s="17"/>
      <c r="M155" s="17"/>
      <c r="N155" s="17"/>
      <c r="O155" s="17"/>
      <c r="P155" s="17"/>
      <c r="Q155" s="17"/>
      <c r="R155" s="17"/>
      <c r="S155" s="17"/>
      <c r="T155" s="17"/>
      <c r="U155" s="17"/>
      <c r="V155" s="17"/>
      <c r="W155" s="17"/>
      <c r="X155" s="17"/>
      <c r="Y155" s="17"/>
      <c r="Z155" s="17"/>
      <c r="AA155" s="17"/>
      <c r="AB155" s="17"/>
      <c r="AC155" s="17"/>
      <c r="AD155" s="17"/>
      <c r="AE155" s="17"/>
      <c r="AF155" s="17"/>
      <c r="AG155" s="17"/>
      <c r="AH155" s="17"/>
      <c r="AI155" s="17"/>
      <c r="AJ155" s="17"/>
      <c r="AK155" s="17"/>
      <c r="AL155" s="17"/>
      <c r="AM155" s="17"/>
      <c r="AN155" s="17"/>
      <c r="AO155" s="17"/>
      <c r="AP155" s="17"/>
      <c r="AQ155" s="17"/>
    </row>
    <row r="156" spans="2:43" ht="15.95" hidden="1" customHeight="1" x14ac:dyDescent="0.25">
      <c r="B156" s="754">
        <v>71</v>
      </c>
      <c r="C156" s="17"/>
      <c r="D156" s="17"/>
      <c r="E156" s="17"/>
      <c r="F156" s="17"/>
      <c r="G156" s="17"/>
      <c r="H156" s="17"/>
      <c r="I156" s="17"/>
      <c r="J156" s="17"/>
      <c r="K156" s="17"/>
      <c r="L156" s="17"/>
      <c r="M156" s="17"/>
      <c r="N156" s="17"/>
      <c r="O156" s="17"/>
      <c r="P156" s="17"/>
      <c r="Q156" s="17"/>
      <c r="R156" s="17"/>
      <c r="S156" s="17"/>
      <c r="T156" s="17"/>
      <c r="U156" s="17"/>
      <c r="V156" s="17"/>
      <c r="W156" s="17"/>
      <c r="X156" s="17"/>
      <c r="Y156" s="17"/>
      <c r="Z156" s="17"/>
      <c r="AA156" s="17"/>
      <c r="AB156" s="17"/>
      <c r="AC156" s="17"/>
      <c r="AD156" s="17"/>
      <c r="AE156" s="17"/>
      <c r="AF156" s="17"/>
      <c r="AG156" s="17"/>
      <c r="AH156" s="17"/>
      <c r="AI156" s="17"/>
      <c r="AJ156" s="17"/>
      <c r="AK156" s="17"/>
      <c r="AL156" s="17"/>
      <c r="AM156" s="17"/>
      <c r="AN156" s="17"/>
      <c r="AO156" s="17"/>
      <c r="AP156" s="17"/>
      <c r="AQ156" s="17"/>
    </row>
    <row r="157" spans="2:43" ht="15.95" hidden="1" customHeight="1" x14ac:dyDescent="0.25">
      <c r="B157" s="754"/>
      <c r="C157" s="17"/>
      <c r="D157" s="17"/>
      <c r="E157" s="17"/>
      <c r="F157" s="17"/>
      <c r="G157" s="17"/>
      <c r="H157" s="17"/>
      <c r="I157" s="17"/>
      <c r="J157" s="17"/>
      <c r="K157" s="17"/>
      <c r="L157" s="17"/>
      <c r="M157" s="17"/>
      <c r="N157" s="17"/>
      <c r="O157" s="17"/>
      <c r="P157" s="17"/>
      <c r="Q157" s="17"/>
      <c r="R157" s="17"/>
      <c r="S157" s="17"/>
      <c r="T157" s="17"/>
      <c r="U157" s="17"/>
      <c r="V157" s="17"/>
      <c r="W157" s="17"/>
      <c r="X157" s="17"/>
      <c r="Y157" s="17"/>
      <c r="Z157" s="17"/>
      <c r="AA157" s="17"/>
      <c r="AB157" s="17"/>
      <c r="AC157" s="17"/>
      <c r="AD157" s="17"/>
      <c r="AE157" s="17"/>
      <c r="AF157" s="17"/>
      <c r="AG157" s="17"/>
      <c r="AH157" s="17"/>
      <c r="AI157" s="17"/>
      <c r="AJ157" s="17"/>
      <c r="AK157" s="17"/>
      <c r="AL157" s="17"/>
      <c r="AM157" s="17"/>
      <c r="AN157" s="17"/>
      <c r="AO157" s="17"/>
      <c r="AP157" s="17"/>
      <c r="AQ157" s="17"/>
    </row>
    <row r="158" spans="2:43" ht="15.95" hidden="1" customHeight="1" x14ac:dyDescent="0.25">
      <c r="B158" s="754">
        <v>72</v>
      </c>
      <c r="C158" s="17"/>
      <c r="D158" s="17"/>
      <c r="E158" s="17"/>
      <c r="F158" s="17"/>
      <c r="G158" s="17"/>
      <c r="H158" s="17"/>
      <c r="I158" s="17"/>
      <c r="J158" s="17"/>
      <c r="K158" s="17"/>
      <c r="L158" s="17"/>
      <c r="M158" s="17"/>
      <c r="N158" s="17"/>
      <c r="O158" s="17"/>
      <c r="P158" s="17"/>
      <c r="Q158" s="17"/>
      <c r="R158" s="17"/>
      <c r="S158" s="17"/>
      <c r="T158" s="17"/>
      <c r="U158" s="17"/>
      <c r="V158" s="17"/>
      <c r="W158" s="17"/>
      <c r="X158" s="17"/>
      <c r="Y158" s="17"/>
      <c r="Z158" s="17"/>
      <c r="AA158" s="17"/>
      <c r="AB158" s="17"/>
      <c r="AC158" s="17"/>
      <c r="AD158" s="17"/>
      <c r="AE158" s="17"/>
      <c r="AF158" s="17"/>
      <c r="AG158" s="17"/>
      <c r="AH158" s="17"/>
      <c r="AI158" s="17"/>
      <c r="AJ158" s="17"/>
      <c r="AK158" s="17"/>
      <c r="AL158" s="17"/>
      <c r="AM158" s="17"/>
      <c r="AN158" s="17"/>
      <c r="AO158" s="17"/>
      <c r="AP158" s="17"/>
      <c r="AQ158" s="17"/>
    </row>
    <row r="159" spans="2:43" ht="15.95" hidden="1" customHeight="1" x14ac:dyDescent="0.25">
      <c r="B159" s="754"/>
      <c r="C159" s="17"/>
      <c r="D159" s="17"/>
      <c r="E159" s="17"/>
      <c r="F159" s="17"/>
      <c r="G159" s="17"/>
      <c r="H159" s="17"/>
      <c r="I159" s="17"/>
      <c r="J159" s="17"/>
      <c r="K159" s="17"/>
      <c r="L159" s="17"/>
      <c r="M159" s="17"/>
      <c r="N159" s="17"/>
      <c r="O159" s="17"/>
      <c r="P159" s="17"/>
      <c r="Q159" s="17"/>
      <c r="R159" s="17"/>
      <c r="S159" s="17"/>
      <c r="T159" s="17"/>
      <c r="U159" s="17"/>
      <c r="V159" s="17"/>
      <c r="W159" s="17"/>
      <c r="X159" s="17"/>
      <c r="Y159" s="17"/>
      <c r="Z159" s="17"/>
      <c r="AA159" s="17"/>
      <c r="AB159" s="17"/>
      <c r="AC159" s="17"/>
      <c r="AD159" s="17"/>
      <c r="AE159" s="17"/>
      <c r="AF159" s="17"/>
      <c r="AG159" s="17"/>
      <c r="AH159" s="17"/>
      <c r="AI159" s="17"/>
      <c r="AJ159" s="17"/>
      <c r="AK159" s="17"/>
      <c r="AL159" s="17"/>
      <c r="AM159" s="17"/>
      <c r="AN159" s="17"/>
      <c r="AO159" s="17"/>
      <c r="AP159" s="17"/>
      <c r="AQ159" s="17"/>
    </row>
    <row r="160" spans="2:43" ht="15.95" hidden="1" customHeight="1" x14ac:dyDescent="0.25">
      <c r="B160" s="754">
        <v>73</v>
      </c>
      <c r="C160" s="17"/>
      <c r="D160" s="17"/>
      <c r="E160" s="17"/>
      <c r="F160" s="17"/>
      <c r="G160" s="17"/>
      <c r="H160" s="17"/>
      <c r="I160" s="17"/>
      <c r="J160" s="17"/>
      <c r="K160" s="17"/>
      <c r="L160" s="17"/>
      <c r="M160" s="17"/>
      <c r="N160" s="17"/>
      <c r="O160" s="17"/>
      <c r="P160" s="17"/>
      <c r="Q160" s="17"/>
      <c r="R160" s="17"/>
      <c r="S160" s="17"/>
      <c r="T160" s="17"/>
      <c r="U160" s="17"/>
      <c r="V160" s="17"/>
      <c r="W160" s="17"/>
      <c r="X160" s="17"/>
      <c r="Y160" s="17"/>
      <c r="Z160" s="17"/>
      <c r="AA160" s="17"/>
      <c r="AB160" s="17"/>
      <c r="AC160" s="17"/>
      <c r="AD160" s="17"/>
      <c r="AE160" s="17"/>
      <c r="AF160" s="17"/>
      <c r="AG160" s="17"/>
      <c r="AH160" s="17"/>
      <c r="AI160" s="17"/>
      <c r="AJ160" s="17"/>
      <c r="AK160" s="17"/>
      <c r="AL160" s="17"/>
      <c r="AM160" s="17"/>
      <c r="AN160" s="17"/>
      <c r="AO160" s="17"/>
      <c r="AP160" s="17"/>
      <c r="AQ160" s="17"/>
    </row>
    <row r="161" spans="2:43" ht="15.95" hidden="1" customHeight="1" x14ac:dyDescent="0.25">
      <c r="B161" s="754"/>
      <c r="C161" s="17"/>
      <c r="D161" s="17"/>
      <c r="E161" s="17"/>
      <c r="F161" s="17"/>
      <c r="G161" s="17"/>
      <c r="H161" s="17"/>
      <c r="I161" s="17"/>
      <c r="J161" s="17"/>
      <c r="K161" s="17"/>
      <c r="L161" s="17"/>
      <c r="M161" s="17"/>
      <c r="N161" s="17"/>
      <c r="O161" s="17"/>
      <c r="P161" s="17"/>
      <c r="Q161" s="17"/>
      <c r="R161" s="17"/>
      <c r="S161" s="17"/>
      <c r="T161" s="17"/>
      <c r="U161" s="17"/>
      <c r="V161" s="17"/>
      <c r="W161" s="17"/>
      <c r="X161" s="17"/>
      <c r="Y161" s="17"/>
      <c r="Z161" s="17"/>
      <c r="AA161" s="17"/>
      <c r="AB161" s="17"/>
      <c r="AC161" s="17"/>
      <c r="AD161" s="17"/>
      <c r="AE161" s="17"/>
      <c r="AF161" s="17"/>
      <c r="AG161" s="17"/>
      <c r="AH161" s="17"/>
      <c r="AI161" s="17"/>
      <c r="AJ161" s="17"/>
      <c r="AK161" s="17"/>
      <c r="AL161" s="17"/>
      <c r="AM161" s="17"/>
      <c r="AN161" s="17"/>
      <c r="AO161" s="17"/>
      <c r="AP161" s="17"/>
      <c r="AQ161" s="17"/>
    </row>
    <row r="162" spans="2:43" ht="15.95" hidden="1" customHeight="1" x14ac:dyDescent="0.25">
      <c r="B162" s="754">
        <v>74</v>
      </c>
      <c r="C162" s="17"/>
      <c r="D162" s="17"/>
      <c r="E162" s="17"/>
      <c r="F162" s="17"/>
      <c r="G162" s="17"/>
      <c r="H162" s="17"/>
      <c r="I162" s="17"/>
      <c r="J162" s="17"/>
      <c r="K162" s="17"/>
      <c r="L162" s="17"/>
      <c r="M162" s="17"/>
      <c r="N162" s="17"/>
      <c r="O162" s="17"/>
      <c r="P162" s="17"/>
      <c r="Q162" s="17"/>
      <c r="R162" s="17"/>
      <c r="S162" s="17"/>
      <c r="T162" s="17"/>
      <c r="U162" s="17"/>
      <c r="V162" s="17"/>
      <c r="W162" s="17"/>
      <c r="X162" s="17"/>
      <c r="Y162" s="17"/>
      <c r="Z162" s="17"/>
      <c r="AA162" s="17"/>
      <c r="AB162" s="17"/>
      <c r="AC162" s="17"/>
      <c r="AD162" s="17"/>
      <c r="AE162" s="17"/>
      <c r="AF162" s="17"/>
      <c r="AG162" s="17"/>
      <c r="AH162" s="17"/>
      <c r="AI162" s="17"/>
      <c r="AJ162" s="17"/>
      <c r="AK162" s="17"/>
      <c r="AL162" s="17"/>
      <c r="AM162" s="17"/>
      <c r="AN162" s="17"/>
      <c r="AO162" s="17"/>
      <c r="AP162" s="17"/>
      <c r="AQ162" s="17"/>
    </row>
    <row r="163" spans="2:43" ht="15.95" hidden="1" customHeight="1" x14ac:dyDescent="0.25">
      <c r="B163" s="754"/>
      <c r="C163" s="17"/>
      <c r="D163" s="17"/>
      <c r="E163" s="17"/>
      <c r="F163" s="17"/>
      <c r="G163" s="17"/>
      <c r="H163" s="17"/>
      <c r="I163" s="17"/>
      <c r="J163" s="17"/>
      <c r="K163" s="17"/>
      <c r="L163" s="17"/>
      <c r="M163" s="17"/>
      <c r="N163" s="17"/>
      <c r="O163" s="17"/>
      <c r="P163" s="17"/>
      <c r="Q163" s="17"/>
      <c r="R163" s="17"/>
      <c r="S163" s="17"/>
      <c r="T163" s="17"/>
      <c r="U163" s="17"/>
      <c r="V163" s="17"/>
      <c r="W163" s="17"/>
      <c r="X163" s="17"/>
      <c r="Y163" s="17"/>
      <c r="Z163" s="17"/>
      <c r="AA163" s="17"/>
      <c r="AB163" s="17"/>
      <c r="AC163" s="17"/>
      <c r="AD163" s="17"/>
      <c r="AE163" s="17"/>
      <c r="AF163" s="17"/>
      <c r="AG163" s="17"/>
      <c r="AH163" s="17"/>
      <c r="AI163" s="17"/>
      <c r="AJ163" s="17"/>
      <c r="AK163" s="17"/>
      <c r="AL163" s="17"/>
      <c r="AM163" s="17"/>
      <c r="AN163" s="17"/>
      <c r="AO163" s="17"/>
      <c r="AP163" s="17"/>
      <c r="AQ163" s="17"/>
    </row>
    <row r="164" spans="2:43" ht="15.95" hidden="1" customHeight="1" x14ac:dyDescent="0.25">
      <c r="B164" s="754">
        <v>75</v>
      </c>
      <c r="C164" s="17"/>
      <c r="D164" s="17"/>
      <c r="E164" s="17"/>
      <c r="F164" s="17"/>
      <c r="G164" s="17"/>
      <c r="H164" s="17"/>
      <c r="I164" s="17"/>
      <c r="J164" s="17"/>
      <c r="K164" s="17"/>
      <c r="L164" s="17"/>
      <c r="M164" s="17"/>
      <c r="N164" s="17"/>
      <c r="O164" s="17"/>
      <c r="P164" s="17"/>
      <c r="Q164" s="17"/>
      <c r="R164" s="17"/>
      <c r="S164" s="17"/>
      <c r="T164" s="17"/>
      <c r="U164" s="17"/>
      <c r="V164" s="17"/>
      <c r="W164" s="17"/>
      <c r="X164" s="17"/>
      <c r="Y164" s="17"/>
      <c r="Z164" s="17"/>
      <c r="AA164" s="17"/>
      <c r="AB164" s="17"/>
      <c r="AC164" s="17"/>
      <c r="AD164" s="17"/>
      <c r="AE164" s="17"/>
      <c r="AF164" s="17"/>
      <c r="AG164" s="17"/>
      <c r="AH164" s="17"/>
      <c r="AI164" s="17"/>
      <c r="AJ164" s="17"/>
      <c r="AK164" s="17"/>
      <c r="AL164" s="17"/>
      <c r="AM164" s="17"/>
      <c r="AN164" s="17"/>
      <c r="AO164" s="17"/>
      <c r="AP164" s="17"/>
      <c r="AQ164" s="17"/>
    </row>
    <row r="165" spans="2:43" ht="15.95" hidden="1" customHeight="1" x14ac:dyDescent="0.25">
      <c r="B165" s="754"/>
      <c r="C165" s="17"/>
      <c r="D165" s="17"/>
      <c r="E165" s="17"/>
      <c r="F165" s="17"/>
      <c r="G165" s="17"/>
      <c r="H165" s="17"/>
      <c r="I165" s="17"/>
      <c r="J165" s="17"/>
      <c r="K165" s="17"/>
      <c r="L165" s="17"/>
      <c r="M165" s="17"/>
      <c r="N165" s="17"/>
      <c r="O165" s="17"/>
      <c r="P165" s="17"/>
      <c r="Q165" s="17"/>
      <c r="R165" s="17"/>
      <c r="S165" s="17"/>
      <c r="T165" s="17"/>
      <c r="U165" s="17"/>
      <c r="V165" s="17"/>
      <c r="W165" s="17"/>
      <c r="X165" s="17"/>
      <c r="Y165" s="17"/>
      <c r="Z165" s="17"/>
      <c r="AA165" s="17"/>
      <c r="AB165" s="17"/>
      <c r="AC165" s="17"/>
      <c r="AD165" s="17"/>
      <c r="AE165" s="17"/>
      <c r="AF165" s="17"/>
      <c r="AG165" s="17"/>
      <c r="AH165" s="17"/>
      <c r="AI165" s="17"/>
      <c r="AJ165" s="17"/>
      <c r="AK165" s="17"/>
      <c r="AL165" s="17"/>
      <c r="AM165" s="17"/>
      <c r="AN165" s="17"/>
      <c r="AO165" s="17"/>
      <c r="AP165" s="17"/>
      <c r="AQ165" s="17"/>
    </row>
    <row r="166" spans="2:43" ht="15.95" hidden="1" customHeight="1" x14ac:dyDescent="0.25">
      <c r="B166" s="754">
        <v>76</v>
      </c>
      <c r="C166" s="17"/>
      <c r="D166" s="17"/>
      <c r="E166" s="17"/>
      <c r="F166" s="17"/>
      <c r="G166" s="17"/>
      <c r="H166" s="17"/>
      <c r="I166" s="17"/>
      <c r="J166" s="17"/>
      <c r="K166" s="17"/>
      <c r="L166" s="17"/>
      <c r="M166" s="17"/>
      <c r="N166" s="17"/>
      <c r="O166" s="17"/>
      <c r="P166" s="17"/>
      <c r="Q166" s="17"/>
      <c r="R166" s="17"/>
      <c r="S166" s="17"/>
      <c r="T166" s="17"/>
      <c r="U166" s="17"/>
      <c r="V166" s="17"/>
      <c r="W166" s="17"/>
      <c r="X166" s="17"/>
      <c r="Y166" s="17"/>
      <c r="Z166" s="17"/>
      <c r="AA166" s="17"/>
      <c r="AB166" s="17"/>
      <c r="AC166" s="17"/>
      <c r="AD166" s="17"/>
      <c r="AE166" s="17"/>
      <c r="AF166" s="17"/>
      <c r="AG166" s="17"/>
      <c r="AH166" s="17"/>
      <c r="AI166" s="17"/>
      <c r="AJ166" s="17"/>
      <c r="AK166" s="17"/>
      <c r="AL166" s="17"/>
      <c r="AM166" s="17"/>
      <c r="AN166" s="17"/>
      <c r="AO166" s="17"/>
      <c r="AP166" s="17"/>
      <c r="AQ166" s="17"/>
    </row>
    <row r="167" spans="2:43" ht="15.95" hidden="1" customHeight="1" x14ac:dyDescent="0.25">
      <c r="B167" s="754"/>
      <c r="C167" s="17"/>
      <c r="D167" s="17"/>
      <c r="E167" s="17"/>
      <c r="F167" s="17"/>
      <c r="G167" s="17"/>
      <c r="H167" s="17"/>
      <c r="I167" s="17"/>
      <c r="J167" s="17"/>
      <c r="K167" s="17"/>
      <c r="L167" s="17"/>
      <c r="M167" s="17"/>
      <c r="N167" s="17"/>
      <c r="O167" s="17"/>
      <c r="P167" s="17"/>
      <c r="Q167" s="17"/>
      <c r="R167" s="17"/>
      <c r="S167" s="17"/>
      <c r="T167" s="17"/>
      <c r="U167" s="17"/>
      <c r="V167" s="17"/>
      <c r="W167" s="17"/>
      <c r="X167" s="17"/>
      <c r="Y167" s="17"/>
      <c r="Z167" s="17"/>
      <c r="AA167" s="17"/>
      <c r="AB167" s="17"/>
      <c r="AC167" s="17"/>
      <c r="AD167" s="17"/>
      <c r="AE167" s="17"/>
      <c r="AF167" s="17"/>
      <c r="AG167" s="17"/>
      <c r="AH167" s="17"/>
      <c r="AI167" s="17"/>
      <c r="AJ167" s="17"/>
      <c r="AK167" s="17"/>
      <c r="AL167" s="17"/>
      <c r="AM167" s="17"/>
      <c r="AN167" s="17"/>
      <c r="AO167" s="17"/>
      <c r="AP167" s="17"/>
      <c r="AQ167" s="17"/>
    </row>
    <row r="168" spans="2:43" ht="15.95" hidden="1" customHeight="1" x14ac:dyDescent="0.25">
      <c r="B168" s="754">
        <v>77</v>
      </c>
      <c r="C168" s="17"/>
      <c r="D168" s="17"/>
      <c r="E168" s="17"/>
      <c r="F168" s="17"/>
      <c r="G168" s="17"/>
      <c r="H168" s="17"/>
      <c r="I168" s="17"/>
      <c r="J168" s="17"/>
      <c r="K168" s="17"/>
      <c r="L168" s="17"/>
      <c r="M168" s="17"/>
      <c r="N168" s="17"/>
      <c r="O168" s="17"/>
      <c r="P168" s="17"/>
      <c r="Q168" s="17"/>
      <c r="R168" s="17"/>
      <c r="S168" s="17"/>
      <c r="T168" s="17"/>
      <c r="U168" s="17"/>
      <c r="V168" s="17"/>
      <c r="W168" s="17"/>
      <c r="X168" s="17"/>
      <c r="Y168" s="17"/>
      <c r="Z168" s="17"/>
      <c r="AA168" s="17"/>
      <c r="AB168" s="17"/>
      <c r="AC168" s="17"/>
      <c r="AD168" s="17"/>
      <c r="AE168" s="17"/>
      <c r="AF168" s="17"/>
      <c r="AG168" s="17"/>
      <c r="AH168" s="17"/>
      <c r="AI168" s="17"/>
      <c r="AJ168" s="17"/>
      <c r="AK168" s="17"/>
      <c r="AL168" s="17"/>
      <c r="AM168" s="17"/>
      <c r="AN168" s="17"/>
      <c r="AO168" s="17"/>
      <c r="AP168" s="17"/>
      <c r="AQ168" s="17"/>
    </row>
    <row r="169" spans="2:43" ht="15.95" hidden="1" customHeight="1" x14ac:dyDescent="0.25">
      <c r="B169" s="754"/>
      <c r="C169" s="17"/>
      <c r="D169" s="17"/>
      <c r="E169" s="17"/>
      <c r="F169" s="17"/>
      <c r="G169" s="17"/>
      <c r="H169" s="17"/>
      <c r="I169" s="17"/>
      <c r="J169" s="17"/>
      <c r="K169" s="17"/>
      <c r="L169" s="17"/>
      <c r="M169" s="17"/>
      <c r="N169" s="17"/>
      <c r="O169" s="17"/>
      <c r="P169" s="17"/>
      <c r="Q169" s="17"/>
      <c r="R169" s="17"/>
      <c r="S169" s="17"/>
      <c r="T169" s="17"/>
      <c r="U169" s="17"/>
      <c r="V169" s="17"/>
      <c r="W169" s="17"/>
      <c r="X169" s="17"/>
      <c r="Y169" s="17"/>
      <c r="Z169" s="17"/>
      <c r="AA169" s="17"/>
      <c r="AB169" s="17"/>
      <c r="AC169" s="17"/>
      <c r="AD169" s="17"/>
      <c r="AE169" s="17"/>
      <c r="AF169" s="17"/>
      <c r="AG169" s="17"/>
      <c r="AH169" s="17"/>
      <c r="AI169" s="17"/>
      <c r="AJ169" s="17"/>
      <c r="AK169" s="17"/>
      <c r="AL169" s="17"/>
      <c r="AM169" s="17"/>
      <c r="AN169" s="17"/>
      <c r="AO169" s="17"/>
      <c r="AP169" s="17"/>
      <c r="AQ169" s="17"/>
    </row>
    <row r="170" spans="2:43" ht="15.95" hidden="1" customHeight="1" x14ac:dyDescent="0.25">
      <c r="B170" s="754">
        <v>78</v>
      </c>
      <c r="C170" s="17"/>
      <c r="D170" s="17"/>
      <c r="E170" s="17"/>
      <c r="F170" s="17"/>
      <c r="G170" s="17"/>
      <c r="H170" s="17"/>
      <c r="I170" s="17"/>
      <c r="J170" s="17"/>
      <c r="K170" s="17"/>
      <c r="L170" s="17"/>
      <c r="M170" s="17"/>
      <c r="N170" s="17"/>
      <c r="O170" s="17"/>
      <c r="P170" s="17"/>
      <c r="Q170" s="17"/>
      <c r="R170" s="17"/>
      <c r="S170" s="17"/>
      <c r="T170" s="17"/>
      <c r="U170" s="17"/>
      <c r="V170" s="17"/>
      <c r="W170" s="17"/>
      <c r="X170" s="17"/>
      <c r="Y170" s="17"/>
      <c r="Z170" s="17"/>
      <c r="AA170" s="17"/>
      <c r="AB170" s="17"/>
      <c r="AC170" s="17"/>
      <c r="AD170" s="17"/>
      <c r="AE170" s="17"/>
      <c r="AF170" s="17"/>
      <c r="AG170" s="17"/>
      <c r="AH170" s="17"/>
      <c r="AI170" s="17"/>
      <c r="AJ170" s="17"/>
      <c r="AK170" s="17"/>
      <c r="AL170" s="17"/>
      <c r="AM170" s="17"/>
      <c r="AN170" s="17"/>
      <c r="AO170" s="17"/>
      <c r="AP170" s="17"/>
      <c r="AQ170" s="17"/>
    </row>
    <row r="171" spans="2:43" ht="15.95" hidden="1" customHeight="1" x14ac:dyDescent="0.25">
      <c r="B171" s="754"/>
      <c r="C171" s="17"/>
      <c r="D171" s="17"/>
      <c r="E171" s="17"/>
      <c r="F171" s="17"/>
      <c r="G171" s="17"/>
      <c r="H171" s="17"/>
      <c r="I171" s="17"/>
      <c r="J171" s="17"/>
      <c r="K171" s="17"/>
      <c r="L171" s="17"/>
      <c r="M171" s="17"/>
      <c r="N171" s="17"/>
      <c r="O171" s="17"/>
      <c r="P171" s="17"/>
      <c r="Q171" s="17"/>
      <c r="R171" s="17"/>
      <c r="S171" s="17"/>
      <c r="T171" s="17"/>
      <c r="U171" s="17"/>
      <c r="V171" s="17"/>
      <c r="W171" s="17"/>
      <c r="X171" s="17"/>
      <c r="Y171" s="17"/>
      <c r="Z171" s="17"/>
      <c r="AA171" s="17"/>
      <c r="AB171" s="17"/>
      <c r="AC171" s="17"/>
      <c r="AD171" s="17"/>
      <c r="AE171" s="17"/>
      <c r="AF171" s="17"/>
      <c r="AG171" s="17"/>
      <c r="AH171" s="17"/>
      <c r="AI171" s="17"/>
      <c r="AJ171" s="17"/>
      <c r="AK171" s="17"/>
      <c r="AL171" s="17"/>
      <c r="AM171" s="17"/>
      <c r="AN171" s="17"/>
      <c r="AO171" s="17"/>
      <c r="AP171" s="17"/>
      <c r="AQ171" s="17"/>
    </row>
    <row r="172" spans="2:43" ht="15.95" hidden="1" customHeight="1" x14ac:dyDescent="0.25">
      <c r="B172" s="754">
        <v>79</v>
      </c>
      <c r="C172" s="17"/>
      <c r="D172" s="17"/>
      <c r="E172" s="17"/>
      <c r="F172" s="17"/>
      <c r="G172" s="17"/>
      <c r="H172" s="17"/>
      <c r="I172" s="17"/>
      <c r="J172" s="17"/>
      <c r="K172" s="17"/>
      <c r="L172" s="17"/>
      <c r="M172" s="17"/>
      <c r="N172" s="17"/>
      <c r="O172" s="17"/>
      <c r="P172" s="17"/>
      <c r="Q172" s="17"/>
      <c r="R172" s="17"/>
      <c r="S172" s="17"/>
      <c r="T172" s="17"/>
      <c r="U172" s="17"/>
      <c r="V172" s="17"/>
      <c r="W172" s="17"/>
      <c r="X172" s="17"/>
      <c r="Y172" s="17"/>
      <c r="Z172" s="17"/>
      <c r="AA172" s="17"/>
      <c r="AB172" s="17"/>
      <c r="AC172" s="17"/>
      <c r="AD172" s="17"/>
      <c r="AE172" s="17"/>
      <c r="AF172" s="17"/>
      <c r="AG172" s="17"/>
      <c r="AH172" s="17"/>
      <c r="AI172" s="17"/>
      <c r="AJ172" s="17"/>
      <c r="AK172" s="17"/>
      <c r="AL172" s="17"/>
      <c r="AM172" s="17"/>
      <c r="AN172" s="17"/>
      <c r="AO172" s="17"/>
      <c r="AP172" s="17"/>
      <c r="AQ172" s="17"/>
    </row>
    <row r="173" spans="2:43" ht="15.95" hidden="1" customHeight="1" x14ac:dyDescent="0.25">
      <c r="B173" s="754"/>
      <c r="C173" s="17"/>
      <c r="D173" s="17"/>
      <c r="E173" s="17"/>
      <c r="F173" s="17"/>
      <c r="G173" s="17"/>
      <c r="H173" s="17"/>
      <c r="I173" s="17"/>
      <c r="J173" s="17"/>
      <c r="K173" s="17"/>
      <c r="L173" s="17"/>
      <c r="M173" s="17"/>
      <c r="N173" s="17"/>
      <c r="O173" s="17"/>
      <c r="P173" s="17"/>
      <c r="Q173" s="17"/>
      <c r="R173" s="17"/>
      <c r="S173" s="17"/>
      <c r="T173" s="17"/>
      <c r="U173" s="17"/>
      <c r="V173" s="17"/>
      <c r="W173" s="17"/>
      <c r="X173" s="17"/>
      <c r="Y173" s="17"/>
      <c r="Z173" s="17"/>
      <c r="AA173" s="17"/>
      <c r="AB173" s="17"/>
      <c r="AC173" s="17"/>
      <c r="AD173" s="17"/>
      <c r="AE173" s="17"/>
      <c r="AF173" s="17"/>
      <c r="AG173" s="17"/>
      <c r="AH173" s="17"/>
      <c r="AI173" s="17"/>
      <c r="AJ173" s="17"/>
      <c r="AK173" s="17"/>
      <c r="AL173" s="17"/>
      <c r="AM173" s="17"/>
      <c r="AN173" s="17"/>
      <c r="AO173" s="17"/>
      <c r="AP173" s="17"/>
      <c r="AQ173" s="17"/>
    </row>
    <row r="174" spans="2:43" ht="15.95" hidden="1" customHeight="1" x14ac:dyDescent="0.25">
      <c r="B174" s="754">
        <v>80</v>
      </c>
      <c r="C174" s="17"/>
      <c r="D174" s="17"/>
      <c r="E174" s="17"/>
      <c r="F174" s="17"/>
      <c r="G174" s="17"/>
      <c r="H174" s="17"/>
      <c r="I174" s="17"/>
      <c r="J174" s="17"/>
      <c r="K174" s="17"/>
      <c r="L174" s="17"/>
      <c r="M174" s="17"/>
      <c r="N174" s="17"/>
      <c r="O174" s="17"/>
      <c r="P174" s="17"/>
      <c r="Q174" s="17"/>
      <c r="R174" s="17"/>
      <c r="S174" s="17"/>
      <c r="T174" s="17"/>
      <c r="U174" s="17"/>
      <c r="V174" s="17"/>
      <c r="W174" s="17"/>
      <c r="X174" s="17"/>
      <c r="Y174" s="17"/>
      <c r="Z174" s="17"/>
      <c r="AA174" s="17"/>
      <c r="AB174" s="17"/>
      <c r="AC174" s="17"/>
      <c r="AD174" s="17"/>
      <c r="AE174" s="17"/>
      <c r="AF174" s="17"/>
      <c r="AG174" s="17"/>
      <c r="AH174" s="17"/>
      <c r="AI174" s="17"/>
      <c r="AJ174" s="17"/>
      <c r="AK174" s="17"/>
      <c r="AL174" s="17"/>
      <c r="AM174" s="17"/>
      <c r="AN174" s="17"/>
      <c r="AO174" s="17"/>
      <c r="AP174" s="17"/>
      <c r="AQ174" s="17"/>
    </row>
    <row r="175" spans="2:43" ht="15.95" hidden="1" customHeight="1" x14ac:dyDescent="0.25">
      <c r="B175" s="754"/>
      <c r="C175" s="17"/>
      <c r="D175" s="17"/>
      <c r="E175" s="17"/>
      <c r="F175" s="17"/>
      <c r="G175" s="17"/>
      <c r="H175" s="17"/>
      <c r="I175" s="17"/>
      <c r="J175" s="17"/>
      <c r="K175" s="17"/>
      <c r="L175" s="17"/>
      <c r="M175" s="17"/>
      <c r="N175" s="17"/>
      <c r="O175" s="17"/>
      <c r="P175" s="17"/>
      <c r="Q175" s="17"/>
      <c r="R175" s="17"/>
      <c r="S175" s="17"/>
      <c r="T175" s="17"/>
      <c r="U175" s="17"/>
      <c r="V175" s="17"/>
      <c r="W175" s="17"/>
      <c r="X175" s="17"/>
      <c r="Y175" s="17"/>
      <c r="Z175" s="17"/>
      <c r="AA175" s="17"/>
      <c r="AB175" s="17"/>
      <c r="AC175" s="17"/>
      <c r="AD175" s="17"/>
      <c r="AE175" s="17"/>
      <c r="AF175" s="17"/>
      <c r="AG175" s="17"/>
      <c r="AH175" s="17"/>
      <c r="AI175" s="17"/>
      <c r="AJ175" s="17"/>
      <c r="AK175" s="17"/>
      <c r="AL175" s="17"/>
      <c r="AM175" s="17"/>
      <c r="AN175" s="17"/>
      <c r="AO175" s="17"/>
      <c r="AP175" s="17"/>
      <c r="AQ175" s="17"/>
    </row>
    <row r="176" spans="2:43" ht="15.95" hidden="1" customHeight="1" x14ac:dyDescent="0.25">
      <c r="B176" s="754">
        <v>81</v>
      </c>
      <c r="C176" s="17"/>
      <c r="D176" s="17"/>
      <c r="E176" s="17"/>
      <c r="F176" s="17"/>
      <c r="G176" s="17"/>
      <c r="H176" s="17"/>
      <c r="I176" s="17"/>
      <c r="J176" s="17"/>
      <c r="K176" s="17"/>
      <c r="L176" s="17"/>
      <c r="M176" s="17"/>
      <c r="N176" s="17"/>
      <c r="O176" s="17"/>
      <c r="P176" s="17"/>
      <c r="Q176" s="17"/>
      <c r="R176" s="17"/>
      <c r="S176" s="17"/>
      <c r="T176" s="17"/>
      <c r="U176" s="17"/>
      <c r="V176" s="17"/>
      <c r="W176" s="17"/>
      <c r="X176" s="17"/>
      <c r="Y176" s="17"/>
      <c r="Z176" s="17"/>
      <c r="AA176" s="17"/>
      <c r="AB176" s="17"/>
      <c r="AC176" s="17"/>
      <c r="AD176" s="17"/>
      <c r="AE176" s="17"/>
      <c r="AF176" s="17"/>
      <c r="AG176" s="17"/>
      <c r="AH176" s="17"/>
      <c r="AI176" s="17"/>
      <c r="AJ176" s="17"/>
      <c r="AK176" s="17"/>
      <c r="AL176" s="17"/>
      <c r="AM176" s="17"/>
      <c r="AN176" s="17"/>
      <c r="AO176" s="17"/>
      <c r="AP176" s="17"/>
      <c r="AQ176" s="17"/>
    </row>
    <row r="177" spans="2:43" ht="15.95" hidden="1" customHeight="1" x14ac:dyDescent="0.25">
      <c r="B177" s="754"/>
      <c r="C177" s="17"/>
      <c r="D177" s="17"/>
      <c r="E177" s="17"/>
      <c r="F177" s="17"/>
      <c r="G177" s="17"/>
      <c r="H177" s="17"/>
      <c r="I177" s="17"/>
      <c r="J177" s="17"/>
      <c r="K177" s="17"/>
      <c r="L177" s="17"/>
      <c r="M177" s="17"/>
      <c r="N177" s="17"/>
      <c r="O177" s="17"/>
      <c r="P177" s="17"/>
      <c r="Q177" s="17"/>
      <c r="R177" s="17"/>
      <c r="S177" s="17"/>
      <c r="T177" s="17"/>
      <c r="U177" s="17"/>
      <c r="V177" s="17"/>
      <c r="W177" s="17"/>
      <c r="X177" s="17"/>
      <c r="Y177" s="17"/>
      <c r="Z177" s="17"/>
      <c r="AA177" s="17"/>
      <c r="AB177" s="17"/>
      <c r="AC177" s="17"/>
      <c r="AD177" s="17"/>
      <c r="AE177" s="17"/>
      <c r="AF177" s="17"/>
      <c r="AG177" s="17"/>
      <c r="AH177" s="17"/>
      <c r="AI177" s="17"/>
      <c r="AJ177" s="17"/>
      <c r="AK177" s="17"/>
      <c r="AL177" s="17"/>
      <c r="AM177" s="17"/>
      <c r="AN177" s="17"/>
      <c r="AO177" s="17"/>
      <c r="AP177" s="17"/>
      <c r="AQ177" s="17"/>
    </row>
    <row r="178" spans="2:43" ht="15.95" hidden="1" customHeight="1" x14ac:dyDescent="0.25">
      <c r="B178" s="754">
        <v>82</v>
      </c>
      <c r="C178" s="17"/>
      <c r="D178" s="17"/>
      <c r="E178" s="17"/>
      <c r="F178" s="17"/>
      <c r="G178" s="17"/>
      <c r="H178" s="17"/>
      <c r="I178" s="17"/>
      <c r="J178" s="17"/>
      <c r="K178" s="17"/>
      <c r="L178" s="17"/>
      <c r="M178" s="17"/>
      <c r="N178" s="17"/>
      <c r="O178" s="17"/>
      <c r="P178" s="17"/>
      <c r="Q178" s="17"/>
      <c r="R178" s="17"/>
      <c r="S178" s="17"/>
      <c r="T178" s="17"/>
      <c r="U178" s="17"/>
      <c r="V178" s="17"/>
      <c r="W178" s="17"/>
      <c r="X178" s="17"/>
      <c r="Y178" s="17"/>
      <c r="Z178" s="17"/>
      <c r="AA178" s="17"/>
      <c r="AB178" s="17"/>
      <c r="AC178" s="17"/>
      <c r="AD178" s="17"/>
      <c r="AE178" s="17"/>
      <c r="AF178" s="17"/>
      <c r="AG178" s="17"/>
      <c r="AH178" s="17"/>
      <c r="AI178" s="17"/>
      <c r="AJ178" s="17"/>
      <c r="AK178" s="17"/>
      <c r="AL178" s="17"/>
      <c r="AM178" s="17"/>
      <c r="AN178" s="17"/>
      <c r="AO178" s="17"/>
      <c r="AP178" s="17"/>
      <c r="AQ178" s="17"/>
    </row>
    <row r="179" spans="2:43" ht="15.95" hidden="1" customHeight="1" x14ac:dyDescent="0.25">
      <c r="B179" s="754"/>
      <c r="C179" s="17"/>
      <c r="D179" s="17"/>
      <c r="E179" s="17"/>
      <c r="F179" s="17"/>
      <c r="G179" s="17"/>
      <c r="H179" s="17"/>
      <c r="I179" s="17"/>
      <c r="J179" s="17"/>
      <c r="K179" s="17"/>
      <c r="L179" s="17"/>
      <c r="M179" s="17"/>
      <c r="N179" s="17"/>
      <c r="O179" s="17"/>
      <c r="P179" s="17"/>
      <c r="Q179" s="17"/>
      <c r="R179" s="17"/>
      <c r="S179" s="17"/>
      <c r="T179" s="17"/>
      <c r="U179" s="17"/>
      <c r="V179" s="17"/>
      <c r="W179" s="17"/>
      <c r="X179" s="17"/>
      <c r="Y179" s="17"/>
      <c r="Z179" s="17"/>
      <c r="AA179" s="17"/>
      <c r="AB179" s="17"/>
      <c r="AC179" s="17"/>
      <c r="AD179" s="17"/>
      <c r="AE179" s="17"/>
      <c r="AF179" s="17"/>
      <c r="AG179" s="17"/>
      <c r="AH179" s="17"/>
      <c r="AI179" s="17"/>
      <c r="AJ179" s="17"/>
      <c r="AK179" s="17"/>
      <c r="AL179" s="17"/>
      <c r="AM179" s="17"/>
      <c r="AN179" s="17"/>
      <c r="AO179" s="17"/>
      <c r="AP179" s="17"/>
      <c r="AQ179" s="17"/>
    </row>
    <row r="180" spans="2:43" ht="15.95" hidden="1" customHeight="1" x14ac:dyDescent="0.25">
      <c r="B180" s="754">
        <v>83</v>
      </c>
      <c r="C180" s="17"/>
      <c r="D180" s="17"/>
      <c r="E180" s="17"/>
      <c r="F180" s="17"/>
      <c r="G180" s="17"/>
      <c r="H180" s="17"/>
      <c r="I180" s="17"/>
      <c r="J180" s="17"/>
      <c r="K180" s="17"/>
      <c r="L180" s="17"/>
      <c r="M180" s="17"/>
      <c r="N180" s="17"/>
      <c r="O180" s="17"/>
      <c r="P180" s="17"/>
      <c r="Q180" s="17"/>
      <c r="R180" s="17"/>
      <c r="S180" s="17"/>
      <c r="T180" s="17"/>
      <c r="U180" s="17"/>
      <c r="V180" s="17"/>
      <c r="W180" s="17"/>
      <c r="X180" s="17"/>
      <c r="Y180" s="17"/>
      <c r="Z180" s="17"/>
      <c r="AA180" s="17"/>
      <c r="AB180" s="17"/>
      <c r="AC180" s="17"/>
      <c r="AD180" s="17"/>
      <c r="AE180" s="17"/>
      <c r="AF180" s="17"/>
      <c r="AG180" s="17"/>
      <c r="AH180" s="17"/>
      <c r="AI180" s="17"/>
      <c r="AJ180" s="17"/>
      <c r="AK180" s="17"/>
      <c r="AL180" s="17"/>
      <c r="AM180" s="17"/>
      <c r="AN180" s="17"/>
      <c r="AO180" s="17"/>
      <c r="AP180" s="17"/>
      <c r="AQ180" s="17"/>
    </row>
    <row r="181" spans="2:43" ht="15.95" hidden="1" customHeight="1" x14ac:dyDescent="0.25">
      <c r="B181" s="754"/>
      <c r="C181" s="17"/>
      <c r="D181" s="17"/>
      <c r="E181" s="17"/>
      <c r="F181" s="17"/>
      <c r="G181" s="17"/>
      <c r="H181" s="17"/>
      <c r="I181" s="17"/>
      <c r="J181" s="17"/>
      <c r="K181" s="17"/>
      <c r="L181" s="17"/>
      <c r="M181" s="17"/>
      <c r="N181" s="17"/>
      <c r="O181" s="17"/>
      <c r="P181" s="17"/>
      <c r="Q181" s="17"/>
      <c r="R181" s="17"/>
      <c r="S181" s="17"/>
      <c r="T181" s="17"/>
      <c r="U181" s="17"/>
      <c r="V181" s="17"/>
      <c r="W181" s="17"/>
      <c r="X181" s="17"/>
      <c r="Y181" s="17"/>
      <c r="Z181" s="17"/>
      <c r="AA181" s="17"/>
      <c r="AB181" s="17"/>
      <c r="AC181" s="17"/>
      <c r="AD181" s="17"/>
      <c r="AE181" s="17"/>
      <c r="AF181" s="17"/>
      <c r="AG181" s="17"/>
      <c r="AH181" s="17"/>
      <c r="AI181" s="17"/>
      <c r="AJ181" s="17"/>
      <c r="AK181" s="17"/>
      <c r="AL181" s="17"/>
      <c r="AM181" s="17"/>
      <c r="AN181" s="17"/>
      <c r="AO181" s="17"/>
      <c r="AP181" s="17"/>
      <c r="AQ181" s="17"/>
    </row>
    <row r="182" spans="2:43" ht="15.95" hidden="1" customHeight="1" x14ac:dyDescent="0.25">
      <c r="B182" s="754">
        <v>84</v>
      </c>
      <c r="C182" s="17"/>
      <c r="D182" s="17"/>
      <c r="E182" s="17"/>
      <c r="F182" s="17"/>
      <c r="G182" s="17"/>
      <c r="H182" s="17"/>
      <c r="I182" s="17"/>
      <c r="J182" s="17"/>
      <c r="K182" s="17"/>
      <c r="L182" s="17"/>
      <c r="M182" s="17"/>
      <c r="N182" s="17"/>
      <c r="O182" s="17"/>
      <c r="P182" s="17"/>
      <c r="Q182" s="17"/>
      <c r="R182" s="17"/>
      <c r="S182" s="17"/>
      <c r="T182" s="17"/>
      <c r="U182" s="17"/>
      <c r="V182" s="17"/>
      <c r="W182" s="17"/>
      <c r="X182" s="17"/>
      <c r="Y182" s="17"/>
      <c r="Z182" s="17"/>
      <c r="AA182" s="17"/>
      <c r="AB182" s="17"/>
      <c r="AC182" s="17"/>
      <c r="AD182" s="17"/>
      <c r="AE182" s="17"/>
      <c r="AF182" s="17"/>
      <c r="AG182" s="17"/>
      <c r="AH182" s="17"/>
      <c r="AI182" s="17"/>
      <c r="AJ182" s="17"/>
      <c r="AK182" s="17"/>
      <c r="AL182" s="17"/>
      <c r="AM182" s="17"/>
      <c r="AN182" s="17"/>
      <c r="AO182" s="17"/>
      <c r="AP182" s="17"/>
      <c r="AQ182" s="17"/>
    </row>
    <row r="183" spans="2:43" ht="15.95" hidden="1" customHeight="1" x14ac:dyDescent="0.25">
      <c r="B183" s="754"/>
      <c r="C183" s="17"/>
      <c r="D183" s="17"/>
      <c r="E183" s="17"/>
      <c r="F183" s="17"/>
      <c r="G183" s="17"/>
      <c r="H183" s="17"/>
      <c r="I183" s="17"/>
      <c r="J183" s="17"/>
      <c r="K183" s="17"/>
      <c r="L183" s="17"/>
      <c r="M183" s="17"/>
      <c r="N183" s="17"/>
      <c r="O183" s="17"/>
      <c r="P183" s="17"/>
      <c r="Q183" s="17"/>
      <c r="R183" s="17"/>
      <c r="S183" s="17"/>
      <c r="T183" s="17"/>
      <c r="U183" s="17"/>
      <c r="V183" s="17"/>
      <c r="W183" s="17"/>
      <c r="X183" s="17"/>
      <c r="Y183" s="17"/>
      <c r="Z183" s="17"/>
      <c r="AA183" s="17"/>
      <c r="AB183" s="17"/>
      <c r="AC183" s="17"/>
      <c r="AD183" s="17"/>
      <c r="AE183" s="17"/>
      <c r="AF183" s="17"/>
      <c r="AG183" s="17"/>
      <c r="AH183" s="17"/>
      <c r="AI183" s="17"/>
      <c r="AJ183" s="17"/>
      <c r="AK183" s="17"/>
      <c r="AL183" s="17"/>
      <c r="AM183" s="17"/>
      <c r="AN183" s="17"/>
      <c r="AO183" s="17"/>
      <c r="AP183" s="17"/>
      <c r="AQ183" s="17"/>
    </row>
    <row r="184" spans="2:43" ht="15.95" hidden="1" customHeight="1" x14ac:dyDescent="0.25">
      <c r="B184" s="754">
        <v>85</v>
      </c>
      <c r="C184" s="17"/>
      <c r="D184" s="17"/>
      <c r="E184" s="17"/>
      <c r="F184" s="17"/>
      <c r="G184" s="17"/>
      <c r="H184" s="17"/>
      <c r="I184" s="17"/>
      <c r="J184" s="17"/>
      <c r="K184" s="17"/>
      <c r="L184" s="17"/>
      <c r="M184" s="17"/>
      <c r="N184" s="17"/>
      <c r="O184" s="17"/>
      <c r="P184" s="17"/>
      <c r="Q184" s="17"/>
      <c r="R184" s="17"/>
      <c r="S184" s="17"/>
      <c r="T184" s="17"/>
      <c r="U184" s="17"/>
      <c r="V184" s="17"/>
      <c r="W184" s="17"/>
      <c r="X184" s="17"/>
      <c r="Y184" s="17"/>
      <c r="Z184" s="17"/>
      <c r="AA184" s="17"/>
      <c r="AB184" s="17"/>
      <c r="AC184" s="17"/>
      <c r="AD184" s="17"/>
      <c r="AE184" s="17"/>
      <c r="AF184" s="17"/>
      <c r="AG184" s="17"/>
      <c r="AH184" s="17"/>
      <c r="AI184" s="17"/>
      <c r="AJ184" s="17"/>
      <c r="AK184" s="17"/>
      <c r="AL184" s="17"/>
      <c r="AM184" s="17"/>
      <c r="AN184" s="17"/>
      <c r="AO184" s="17"/>
      <c r="AP184" s="17"/>
      <c r="AQ184" s="17"/>
    </row>
    <row r="185" spans="2:43" ht="15.95" hidden="1" customHeight="1" x14ac:dyDescent="0.25">
      <c r="B185" s="754"/>
      <c r="C185" s="17"/>
      <c r="D185" s="17"/>
      <c r="E185" s="17"/>
      <c r="F185" s="17"/>
      <c r="G185" s="17"/>
      <c r="H185" s="17"/>
      <c r="I185" s="17"/>
      <c r="J185" s="17"/>
      <c r="K185" s="17"/>
      <c r="L185" s="17"/>
      <c r="M185" s="17"/>
      <c r="N185" s="17"/>
      <c r="O185" s="17"/>
      <c r="P185" s="17"/>
      <c r="Q185" s="17"/>
      <c r="R185" s="17"/>
      <c r="S185" s="17"/>
      <c r="T185" s="17"/>
      <c r="U185" s="17"/>
      <c r="V185" s="17"/>
      <c r="W185" s="17"/>
      <c r="X185" s="17"/>
      <c r="Y185" s="17"/>
      <c r="Z185" s="17"/>
      <c r="AA185" s="17"/>
      <c r="AB185" s="17"/>
      <c r="AC185" s="17"/>
      <c r="AD185" s="17"/>
      <c r="AE185" s="17"/>
      <c r="AF185" s="17"/>
      <c r="AG185" s="17"/>
      <c r="AH185" s="17"/>
      <c r="AI185" s="17"/>
      <c r="AJ185" s="17"/>
      <c r="AK185" s="17"/>
      <c r="AL185" s="17"/>
      <c r="AM185" s="17"/>
      <c r="AN185" s="17"/>
      <c r="AO185" s="17"/>
      <c r="AP185" s="17"/>
      <c r="AQ185" s="17"/>
    </row>
    <row r="186" spans="2:43" ht="15.95" hidden="1" customHeight="1" x14ac:dyDescent="0.25">
      <c r="B186" s="754">
        <v>86</v>
      </c>
      <c r="C186" s="17"/>
      <c r="D186" s="17"/>
      <c r="E186" s="17"/>
      <c r="F186" s="17"/>
      <c r="G186" s="17"/>
      <c r="H186" s="17"/>
      <c r="I186" s="17"/>
      <c r="J186" s="17"/>
      <c r="K186" s="17"/>
      <c r="L186" s="17"/>
      <c r="M186" s="17"/>
      <c r="N186" s="17"/>
      <c r="O186" s="17"/>
      <c r="P186" s="17"/>
      <c r="Q186" s="17"/>
      <c r="R186" s="17"/>
      <c r="S186" s="17"/>
      <c r="T186" s="17"/>
      <c r="U186" s="17"/>
      <c r="V186" s="17"/>
      <c r="W186" s="17"/>
      <c r="X186" s="17"/>
      <c r="Y186" s="17"/>
      <c r="Z186" s="17"/>
      <c r="AA186" s="17"/>
      <c r="AB186" s="17"/>
      <c r="AC186" s="17"/>
      <c r="AD186" s="17"/>
      <c r="AE186" s="17"/>
      <c r="AF186" s="17"/>
      <c r="AG186" s="17"/>
      <c r="AH186" s="17"/>
      <c r="AI186" s="17"/>
      <c r="AJ186" s="17"/>
      <c r="AK186" s="17"/>
      <c r="AL186" s="17"/>
      <c r="AM186" s="17"/>
      <c r="AN186" s="17"/>
      <c r="AO186" s="17"/>
      <c r="AP186" s="17"/>
      <c r="AQ186" s="17"/>
    </row>
    <row r="187" spans="2:43" ht="15.95" hidden="1" customHeight="1" x14ac:dyDescent="0.25">
      <c r="B187" s="754"/>
      <c r="C187" s="17"/>
      <c r="D187" s="17"/>
      <c r="E187" s="17"/>
      <c r="F187" s="17"/>
      <c r="G187" s="17"/>
      <c r="H187" s="17"/>
      <c r="I187" s="17"/>
      <c r="J187" s="17"/>
      <c r="K187" s="17"/>
      <c r="L187" s="17"/>
      <c r="M187" s="17"/>
      <c r="N187" s="17"/>
      <c r="O187" s="17"/>
      <c r="P187" s="17"/>
      <c r="Q187" s="17"/>
      <c r="R187" s="17"/>
      <c r="S187" s="17"/>
      <c r="T187" s="17"/>
      <c r="U187" s="17"/>
      <c r="V187" s="17"/>
      <c r="W187" s="17"/>
      <c r="X187" s="17"/>
      <c r="Y187" s="17"/>
      <c r="Z187" s="17"/>
      <c r="AA187" s="17"/>
      <c r="AB187" s="17"/>
      <c r="AC187" s="17"/>
      <c r="AD187" s="17"/>
      <c r="AE187" s="17"/>
      <c r="AF187" s="17"/>
      <c r="AG187" s="17"/>
      <c r="AH187" s="17"/>
      <c r="AI187" s="17"/>
      <c r="AJ187" s="17"/>
      <c r="AK187" s="17"/>
      <c r="AL187" s="17"/>
      <c r="AM187" s="17"/>
      <c r="AN187" s="17"/>
      <c r="AO187" s="17"/>
      <c r="AP187" s="17"/>
      <c r="AQ187" s="17"/>
    </row>
    <row r="188" spans="2:43" ht="15.95" hidden="1" customHeight="1" x14ac:dyDescent="0.25">
      <c r="B188" s="754">
        <v>87</v>
      </c>
      <c r="C188" s="17"/>
      <c r="D188" s="17"/>
      <c r="E188" s="17"/>
      <c r="F188" s="17"/>
      <c r="G188" s="17"/>
      <c r="H188" s="17"/>
      <c r="I188" s="17"/>
      <c r="J188" s="17"/>
      <c r="K188" s="17"/>
      <c r="L188" s="17"/>
      <c r="M188" s="17"/>
      <c r="N188" s="17"/>
      <c r="O188" s="17"/>
      <c r="P188" s="17"/>
      <c r="Q188" s="17"/>
      <c r="R188" s="17"/>
      <c r="S188" s="17"/>
      <c r="T188" s="17"/>
      <c r="U188" s="17"/>
      <c r="V188" s="17"/>
      <c r="W188" s="17"/>
      <c r="X188" s="17"/>
      <c r="Y188" s="17"/>
      <c r="Z188" s="17"/>
      <c r="AA188" s="17"/>
      <c r="AB188" s="17"/>
      <c r="AC188" s="17"/>
      <c r="AD188" s="17"/>
      <c r="AE188" s="17"/>
      <c r="AF188" s="17"/>
      <c r="AG188" s="17"/>
      <c r="AH188" s="17"/>
      <c r="AI188" s="17"/>
      <c r="AJ188" s="17"/>
      <c r="AK188" s="17"/>
      <c r="AL188" s="17"/>
      <c r="AM188" s="17"/>
      <c r="AN188" s="17"/>
      <c r="AO188" s="17"/>
      <c r="AP188" s="17"/>
      <c r="AQ188" s="17"/>
    </row>
    <row r="189" spans="2:43" ht="15.95" hidden="1" customHeight="1" x14ac:dyDescent="0.25">
      <c r="B189" s="754"/>
      <c r="C189" s="17"/>
      <c r="D189" s="17"/>
      <c r="E189" s="17"/>
      <c r="F189" s="17"/>
      <c r="G189" s="17"/>
      <c r="H189" s="17"/>
      <c r="I189" s="17"/>
      <c r="J189" s="17"/>
      <c r="K189" s="17"/>
      <c r="L189" s="17"/>
      <c r="M189" s="17"/>
      <c r="N189" s="17"/>
      <c r="O189" s="17"/>
      <c r="P189" s="17"/>
      <c r="Q189" s="17"/>
      <c r="R189" s="17"/>
      <c r="S189" s="17"/>
      <c r="T189" s="17"/>
      <c r="U189" s="17"/>
      <c r="V189" s="17"/>
      <c r="W189" s="17"/>
      <c r="X189" s="17"/>
      <c r="Y189" s="17"/>
      <c r="Z189" s="17"/>
      <c r="AA189" s="17"/>
      <c r="AB189" s="17"/>
      <c r="AC189" s="17"/>
      <c r="AD189" s="17"/>
      <c r="AE189" s="17"/>
      <c r="AF189" s="17"/>
      <c r="AG189" s="17"/>
      <c r="AH189" s="17"/>
      <c r="AI189" s="17"/>
      <c r="AJ189" s="17"/>
      <c r="AK189" s="17"/>
      <c r="AL189" s="17"/>
      <c r="AM189" s="17"/>
      <c r="AN189" s="17"/>
      <c r="AO189" s="17"/>
      <c r="AP189" s="17"/>
      <c r="AQ189" s="17"/>
    </row>
    <row r="190" spans="2:43" ht="15.95" hidden="1" customHeight="1" x14ac:dyDescent="0.25">
      <c r="B190" s="754">
        <v>88</v>
      </c>
      <c r="C190" s="17"/>
      <c r="D190" s="17"/>
      <c r="E190" s="17"/>
      <c r="F190" s="17"/>
      <c r="G190" s="17"/>
      <c r="H190" s="17"/>
      <c r="I190" s="17"/>
      <c r="J190" s="17"/>
      <c r="K190" s="17"/>
      <c r="L190" s="17"/>
      <c r="M190" s="17"/>
      <c r="N190" s="17"/>
      <c r="O190" s="17"/>
      <c r="P190" s="17"/>
      <c r="Q190" s="17"/>
      <c r="R190" s="17"/>
      <c r="S190" s="17"/>
      <c r="T190" s="17"/>
      <c r="U190" s="17"/>
      <c r="V190" s="17"/>
      <c r="W190" s="17"/>
      <c r="X190" s="17"/>
      <c r="Y190" s="17"/>
      <c r="Z190" s="17"/>
      <c r="AA190" s="17"/>
      <c r="AB190" s="17"/>
      <c r="AC190" s="17"/>
      <c r="AD190" s="17"/>
      <c r="AE190" s="17"/>
      <c r="AF190" s="17"/>
      <c r="AG190" s="17"/>
      <c r="AH190" s="17"/>
      <c r="AI190" s="17"/>
      <c r="AJ190" s="17"/>
      <c r="AK190" s="17"/>
      <c r="AL190" s="17"/>
      <c r="AM190" s="17"/>
      <c r="AN190" s="17"/>
      <c r="AO190" s="17"/>
      <c r="AP190" s="17"/>
      <c r="AQ190" s="17"/>
    </row>
    <row r="191" spans="2:43" ht="15.95" hidden="1" customHeight="1" x14ac:dyDescent="0.25">
      <c r="B191" s="754"/>
      <c r="C191" s="17"/>
      <c r="D191" s="17"/>
      <c r="E191" s="17"/>
      <c r="F191" s="17"/>
      <c r="G191" s="17"/>
      <c r="H191" s="17"/>
      <c r="I191" s="17"/>
      <c r="J191" s="17"/>
      <c r="K191" s="17"/>
      <c r="L191" s="17"/>
      <c r="M191" s="17"/>
      <c r="N191" s="17"/>
      <c r="O191" s="17"/>
      <c r="P191" s="17"/>
      <c r="Q191" s="17"/>
      <c r="R191" s="17"/>
      <c r="S191" s="17"/>
      <c r="T191" s="17"/>
      <c r="U191" s="17"/>
      <c r="V191" s="17"/>
      <c r="W191" s="17"/>
      <c r="X191" s="17"/>
      <c r="Y191" s="17"/>
      <c r="Z191" s="17"/>
      <c r="AA191" s="17"/>
      <c r="AB191" s="17"/>
      <c r="AC191" s="17"/>
      <c r="AD191" s="17"/>
      <c r="AE191" s="17"/>
      <c r="AF191" s="17"/>
      <c r="AG191" s="17"/>
      <c r="AH191" s="17"/>
      <c r="AI191" s="17"/>
      <c r="AJ191" s="17"/>
      <c r="AK191" s="17"/>
      <c r="AL191" s="17"/>
      <c r="AM191" s="17"/>
      <c r="AN191" s="17"/>
      <c r="AO191" s="17"/>
      <c r="AP191" s="17"/>
      <c r="AQ191" s="17"/>
    </row>
    <row r="192" spans="2:43" ht="15.95" hidden="1" customHeight="1" x14ac:dyDescent="0.25">
      <c r="B192" s="754">
        <v>89</v>
      </c>
      <c r="C192" s="17"/>
      <c r="D192" s="17"/>
      <c r="E192" s="17"/>
      <c r="F192" s="17"/>
      <c r="G192" s="17"/>
      <c r="H192" s="17"/>
      <c r="I192" s="17"/>
      <c r="J192" s="17"/>
      <c r="K192" s="17"/>
      <c r="L192" s="17"/>
      <c r="M192" s="17"/>
      <c r="N192" s="17"/>
      <c r="O192" s="17"/>
      <c r="P192" s="17"/>
      <c r="Q192" s="17"/>
      <c r="R192" s="17"/>
      <c r="S192" s="17"/>
      <c r="T192" s="17"/>
      <c r="U192" s="17"/>
      <c r="V192" s="17"/>
      <c r="W192" s="17"/>
      <c r="X192" s="17"/>
      <c r="Y192" s="17"/>
      <c r="Z192" s="17"/>
      <c r="AA192" s="17"/>
      <c r="AB192" s="17"/>
      <c r="AC192" s="17"/>
      <c r="AD192" s="17"/>
      <c r="AE192" s="17"/>
      <c r="AF192" s="17"/>
      <c r="AG192" s="17"/>
      <c r="AH192" s="17"/>
      <c r="AI192" s="17"/>
      <c r="AJ192" s="17"/>
      <c r="AK192" s="17"/>
      <c r="AL192" s="17"/>
      <c r="AM192" s="17"/>
      <c r="AN192" s="17"/>
      <c r="AO192" s="17"/>
      <c r="AP192" s="17"/>
      <c r="AQ192" s="17"/>
    </row>
    <row r="193" spans="2:44" ht="15.95" hidden="1" customHeight="1" x14ac:dyDescent="0.25">
      <c r="B193" s="754"/>
      <c r="C193" s="17"/>
      <c r="D193" s="17"/>
      <c r="E193" s="17"/>
      <c r="F193" s="17"/>
      <c r="G193" s="17"/>
      <c r="H193" s="17"/>
      <c r="I193" s="17"/>
      <c r="J193" s="17"/>
      <c r="K193" s="17"/>
      <c r="L193" s="17"/>
      <c r="M193" s="17"/>
      <c r="N193" s="17"/>
      <c r="O193" s="17"/>
      <c r="P193" s="17"/>
      <c r="Q193" s="17"/>
      <c r="R193" s="17"/>
      <c r="S193" s="17"/>
      <c r="T193" s="17"/>
      <c r="U193" s="17"/>
      <c r="V193" s="17"/>
      <c r="W193" s="17"/>
      <c r="X193" s="17"/>
      <c r="Y193" s="17"/>
      <c r="Z193" s="17"/>
      <c r="AA193" s="17"/>
      <c r="AB193" s="17"/>
      <c r="AC193" s="17"/>
      <c r="AD193" s="17"/>
      <c r="AE193" s="17"/>
      <c r="AF193" s="17"/>
      <c r="AG193" s="17"/>
      <c r="AH193" s="17"/>
      <c r="AI193" s="17"/>
      <c r="AJ193" s="17"/>
      <c r="AK193" s="17"/>
      <c r="AL193" s="17"/>
      <c r="AM193" s="17"/>
      <c r="AN193" s="17"/>
      <c r="AO193" s="17"/>
      <c r="AP193" s="17"/>
      <c r="AQ193" s="17"/>
    </row>
    <row r="194" spans="2:44" ht="15.95" hidden="1" customHeight="1" x14ac:dyDescent="0.25">
      <c r="B194" s="754">
        <v>90</v>
      </c>
      <c r="C194" s="17"/>
      <c r="D194" s="17"/>
      <c r="E194" s="17"/>
      <c r="F194" s="17"/>
      <c r="G194" s="17"/>
      <c r="H194" s="17"/>
      <c r="I194" s="17"/>
      <c r="J194" s="17"/>
      <c r="K194" s="17"/>
      <c r="L194" s="17"/>
      <c r="M194" s="17"/>
      <c r="N194" s="17"/>
      <c r="O194" s="17"/>
      <c r="P194" s="17"/>
      <c r="Q194" s="17"/>
      <c r="R194" s="17"/>
      <c r="S194" s="17"/>
      <c r="T194" s="17"/>
      <c r="U194" s="17"/>
      <c r="V194" s="17"/>
      <c r="W194" s="17"/>
      <c r="X194" s="17"/>
      <c r="Y194" s="17"/>
      <c r="Z194" s="17"/>
      <c r="AA194" s="17"/>
      <c r="AB194" s="17"/>
      <c r="AC194" s="17"/>
      <c r="AD194" s="17"/>
      <c r="AE194" s="17"/>
      <c r="AF194" s="17"/>
      <c r="AG194" s="17"/>
      <c r="AH194" s="17"/>
      <c r="AI194" s="17"/>
      <c r="AJ194" s="17"/>
      <c r="AK194" s="17"/>
      <c r="AL194" s="17"/>
      <c r="AM194" s="17"/>
      <c r="AN194" s="17"/>
      <c r="AO194" s="17"/>
      <c r="AP194" s="17"/>
      <c r="AQ194" s="17"/>
    </row>
    <row r="195" spans="2:44" ht="15.95" hidden="1" customHeight="1" x14ac:dyDescent="0.25">
      <c r="B195" s="754"/>
      <c r="C195" s="17"/>
      <c r="D195" s="17"/>
      <c r="E195" s="17"/>
      <c r="F195" s="17"/>
      <c r="G195" s="17"/>
      <c r="H195" s="17"/>
      <c r="I195" s="17"/>
      <c r="J195" s="17"/>
      <c r="K195" s="17"/>
      <c r="L195" s="17"/>
      <c r="M195" s="17"/>
      <c r="N195" s="17"/>
      <c r="O195" s="17"/>
      <c r="P195" s="17"/>
      <c r="Q195" s="17"/>
      <c r="R195" s="17"/>
      <c r="S195" s="17"/>
      <c r="T195" s="17"/>
      <c r="U195" s="17"/>
      <c r="V195" s="17"/>
      <c r="W195" s="17"/>
      <c r="X195" s="17"/>
      <c r="Y195" s="17"/>
      <c r="Z195" s="17"/>
      <c r="AA195" s="17"/>
      <c r="AB195" s="17"/>
      <c r="AC195" s="17"/>
      <c r="AD195" s="17"/>
      <c r="AE195" s="17"/>
      <c r="AF195" s="17"/>
      <c r="AG195" s="17"/>
      <c r="AH195" s="17"/>
      <c r="AI195" s="17"/>
      <c r="AJ195" s="17"/>
      <c r="AK195" s="17"/>
      <c r="AL195" s="17"/>
      <c r="AM195" s="17"/>
      <c r="AN195" s="17"/>
      <c r="AO195" s="17"/>
      <c r="AP195" s="17"/>
      <c r="AQ195" s="17"/>
    </row>
    <row r="196" spans="2:44" ht="15.95" hidden="1" customHeight="1" x14ac:dyDescent="0.25">
      <c r="B196" s="754">
        <v>91</v>
      </c>
      <c r="C196" s="17"/>
      <c r="D196" s="17"/>
      <c r="E196" s="17"/>
      <c r="F196" s="17"/>
      <c r="G196" s="17"/>
      <c r="H196" s="17"/>
      <c r="I196" s="17"/>
      <c r="J196" s="17"/>
      <c r="K196" s="17"/>
      <c r="L196" s="17"/>
      <c r="M196" s="17"/>
      <c r="N196" s="17"/>
      <c r="O196" s="17"/>
      <c r="P196" s="17"/>
      <c r="Q196" s="17"/>
      <c r="R196" s="17"/>
      <c r="S196" s="17"/>
      <c r="T196" s="17"/>
      <c r="U196" s="17"/>
      <c r="V196" s="17"/>
      <c r="W196" s="17"/>
      <c r="X196" s="17"/>
      <c r="Y196" s="17"/>
      <c r="Z196" s="17"/>
      <c r="AA196" s="17"/>
      <c r="AB196" s="17"/>
      <c r="AC196" s="17"/>
      <c r="AD196" s="17"/>
      <c r="AE196" s="17"/>
      <c r="AF196" s="17"/>
      <c r="AG196" s="17"/>
      <c r="AH196" s="17"/>
      <c r="AI196" s="17"/>
      <c r="AJ196" s="17"/>
      <c r="AK196" s="17"/>
      <c r="AL196" s="17"/>
      <c r="AM196" s="17"/>
      <c r="AN196" s="17"/>
      <c r="AO196" s="17"/>
      <c r="AP196" s="17"/>
      <c r="AQ196" s="17"/>
    </row>
    <row r="197" spans="2:44" ht="15.95" hidden="1" customHeight="1" x14ac:dyDescent="0.25">
      <c r="B197" s="754"/>
      <c r="C197" s="17"/>
      <c r="D197" s="17"/>
      <c r="E197" s="17"/>
      <c r="F197" s="17"/>
      <c r="G197" s="17"/>
      <c r="H197" s="17"/>
      <c r="I197" s="17"/>
      <c r="J197" s="17"/>
      <c r="K197" s="17"/>
      <c r="L197" s="17"/>
      <c r="M197" s="17"/>
      <c r="N197" s="17"/>
      <c r="O197" s="17"/>
      <c r="P197" s="17"/>
      <c r="Q197" s="17"/>
      <c r="R197" s="17"/>
      <c r="S197" s="17"/>
      <c r="T197" s="17"/>
      <c r="U197" s="17"/>
      <c r="V197" s="17"/>
      <c r="W197" s="17"/>
      <c r="X197" s="17"/>
      <c r="Y197" s="17"/>
      <c r="Z197" s="17"/>
      <c r="AA197" s="17"/>
      <c r="AB197" s="17"/>
      <c r="AC197" s="17"/>
      <c r="AD197" s="17"/>
      <c r="AE197" s="17"/>
      <c r="AF197" s="17"/>
      <c r="AG197" s="17"/>
      <c r="AH197" s="17"/>
      <c r="AI197" s="17"/>
      <c r="AJ197" s="17"/>
      <c r="AK197" s="17"/>
      <c r="AL197" s="17"/>
      <c r="AM197" s="17"/>
      <c r="AN197" s="17"/>
      <c r="AO197" s="17"/>
      <c r="AP197" s="17"/>
      <c r="AQ197" s="17"/>
    </row>
    <row r="198" spans="2:44" ht="15.95" hidden="1" customHeight="1" x14ac:dyDescent="0.25">
      <c r="B198" s="754">
        <v>92</v>
      </c>
      <c r="C198" s="17"/>
      <c r="D198" s="17"/>
      <c r="E198" s="17"/>
      <c r="F198" s="17"/>
      <c r="G198" s="17"/>
      <c r="H198" s="17"/>
      <c r="I198" s="17"/>
      <c r="J198" s="17"/>
      <c r="K198" s="17"/>
      <c r="L198" s="17"/>
      <c r="M198" s="17"/>
      <c r="N198" s="17"/>
      <c r="O198" s="17"/>
      <c r="P198" s="17"/>
      <c r="Q198" s="17"/>
      <c r="R198" s="17"/>
      <c r="S198" s="17"/>
      <c r="T198" s="17"/>
      <c r="U198" s="17"/>
      <c r="V198" s="17"/>
      <c r="W198" s="17"/>
      <c r="X198" s="17"/>
      <c r="Y198" s="17"/>
      <c r="Z198" s="17"/>
      <c r="AA198" s="17"/>
      <c r="AB198" s="17"/>
      <c r="AC198" s="17"/>
      <c r="AD198" s="17"/>
      <c r="AE198" s="17"/>
      <c r="AF198" s="17"/>
      <c r="AG198" s="17"/>
      <c r="AH198" s="17"/>
      <c r="AI198" s="17"/>
      <c r="AJ198" s="17"/>
      <c r="AK198" s="17"/>
      <c r="AL198" s="17"/>
      <c r="AM198" s="17"/>
      <c r="AN198" s="17"/>
      <c r="AO198" s="17"/>
      <c r="AP198" s="17"/>
      <c r="AQ198" s="17"/>
    </row>
    <row r="199" spans="2:44" ht="15.95" hidden="1" customHeight="1" x14ac:dyDescent="0.25">
      <c r="B199" s="754"/>
      <c r="C199" s="17"/>
      <c r="D199" s="17"/>
      <c r="E199" s="17"/>
      <c r="F199" s="17"/>
      <c r="G199" s="17"/>
      <c r="H199" s="17"/>
      <c r="I199" s="17"/>
      <c r="J199" s="17"/>
      <c r="K199" s="17"/>
      <c r="L199" s="17"/>
      <c r="M199" s="17"/>
      <c r="N199" s="17"/>
      <c r="O199" s="17"/>
      <c r="P199" s="17"/>
      <c r="Q199" s="17"/>
      <c r="R199" s="17"/>
      <c r="S199" s="17"/>
      <c r="T199" s="17"/>
      <c r="U199" s="17"/>
      <c r="V199" s="17"/>
      <c r="W199" s="17"/>
      <c r="X199" s="17"/>
      <c r="Y199" s="17"/>
      <c r="Z199" s="17"/>
      <c r="AA199" s="17"/>
      <c r="AB199" s="17"/>
      <c r="AC199" s="17"/>
      <c r="AD199" s="17"/>
      <c r="AE199" s="17"/>
      <c r="AF199" s="17"/>
      <c r="AG199" s="17"/>
      <c r="AH199" s="17"/>
      <c r="AI199" s="17"/>
      <c r="AJ199" s="17"/>
      <c r="AK199" s="17"/>
      <c r="AL199" s="17"/>
      <c r="AM199" s="17"/>
      <c r="AN199" s="17"/>
      <c r="AO199" s="17"/>
      <c r="AP199" s="17"/>
      <c r="AQ199" s="17"/>
    </row>
    <row r="200" spans="2:44" ht="15.95" customHeight="1" x14ac:dyDescent="0.25">
      <c r="B200" s="464" t="str">
        <f>FOOT1</f>
        <v>Ameren Missouri BizSavers program</v>
      </c>
      <c r="C200" s="464"/>
      <c r="D200" s="464"/>
      <c r="E200" s="464"/>
      <c r="F200" s="464"/>
      <c r="G200" s="464"/>
      <c r="H200" s="464"/>
      <c r="I200" s="464"/>
      <c r="J200" s="464"/>
      <c r="K200" s="464"/>
      <c r="L200" s="464"/>
      <c r="M200" s="537" t="str">
        <f>FOOTDISCLAIM</f>
        <v/>
      </c>
      <c r="N200" s="537"/>
      <c r="O200" s="537"/>
      <c r="P200" s="537"/>
      <c r="Q200" s="537"/>
      <c r="R200" s="537"/>
      <c r="S200" s="537"/>
      <c r="T200" s="537"/>
      <c r="U200" s="537"/>
      <c r="V200" s="537"/>
      <c r="W200" s="537"/>
      <c r="X200" s="537"/>
      <c r="Y200" s="537"/>
      <c r="Z200" s="537"/>
      <c r="AA200" s="537"/>
      <c r="AB200" s="537"/>
      <c r="AC200" s="537"/>
      <c r="AD200" s="537"/>
      <c r="AE200" s="537"/>
      <c r="AF200" s="537"/>
      <c r="AG200" s="537"/>
      <c r="AH200" s="464"/>
      <c r="AI200" s="464"/>
      <c r="AJ200" s="464"/>
      <c r="AK200" s="464"/>
      <c r="AL200" s="464"/>
      <c r="AM200" s="464"/>
      <c r="AN200" s="464"/>
      <c r="AO200" s="464"/>
      <c r="AP200" s="464"/>
      <c r="AQ200" s="464"/>
      <c r="AR200" s="465" t="str">
        <f>FOOT4</f>
        <v/>
      </c>
    </row>
    <row r="201" spans="2:44" ht="15.95" customHeight="1" x14ac:dyDescent="0.25">
      <c r="B201" s="464" t="str">
        <f>FOOT2</f>
        <v>Toll-Free 866-941-7299</v>
      </c>
      <c r="C201" s="464"/>
      <c r="D201" s="464"/>
      <c r="E201" s="464"/>
      <c r="F201" s="464"/>
      <c r="G201" s="464"/>
      <c r="H201" s="464"/>
      <c r="I201" s="464"/>
      <c r="J201" s="464"/>
      <c r="K201" s="464"/>
      <c r="L201" s="464"/>
      <c r="M201" s="537"/>
      <c r="N201" s="537"/>
      <c r="O201" s="537"/>
      <c r="P201" s="537"/>
      <c r="Q201" s="537"/>
      <c r="R201" s="537"/>
      <c r="S201" s="537"/>
      <c r="T201" s="537"/>
      <c r="U201" s="537"/>
      <c r="V201" s="537"/>
      <c r="W201" s="537"/>
      <c r="X201" s="537"/>
      <c r="Y201" s="537"/>
      <c r="Z201" s="537"/>
      <c r="AA201" s="537"/>
      <c r="AB201" s="537"/>
      <c r="AC201" s="537"/>
      <c r="AD201" s="537"/>
      <c r="AE201" s="537"/>
      <c r="AF201" s="537"/>
      <c r="AG201" s="537"/>
      <c r="AH201" s="464"/>
      <c r="AI201" s="464"/>
      <c r="AJ201" s="464"/>
      <c r="AK201" s="464"/>
      <c r="AL201" s="464"/>
      <c r="AM201" s="464"/>
      <c r="AN201" s="464"/>
      <c r="AO201" s="464"/>
      <c r="AP201" s="464"/>
      <c r="AQ201" s="464"/>
      <c r="AR201" s="465" t="str">
        <f>FOOT5</f>
        <v/>
      </c>
    </row>
    <row r="202" spans="2:44" ht="15.95" customHeight="1" x14ac:dyDescent="0.25">
      <c r="B202" s="466" t="str">
        <f>FOOT3</f>
        <v>BizSavers@ameren.com</v>
      </c>
      <c r="C202" s="464"/>
      <c r="D202" s="464"/>
      <c r="E202" s="464"/>
      <c r="F202" s="464"/>
      <c r="G202" s="464"/>
      <c r="H202" s="464"/>
      <c r="I202" s="464"/>
      <c r="J202" s="464"/>
      <c r="K202" s="464"/>
      <c r="L202" s="464"/>
      <c r="M202" s="467"/>
      <c r="N202" s="464"/>
      <c r="O202" s="464"/>
      <c r="P202" s="467"/>
      <c r="Q202" s="467"/>
      <c r="R202" s="467"/>
      <c r="S202" s="467"/>
      <c r="T202" s="467"/>
      <c r="U202" s="467"/>
      <c r="V202" s="467"/>
      <c r="W202" s="468" t="str">
        <f>VERSION</f>
        <v>EMS v2.0.0</v>
      </c>
      <c r="X202" s="467"/>
      <c r="Y202" s="467"/>
      <c r="Z202" s="467"/>
      <c r="AA202" s="467"/>
      <c r="AB202" s="467"/>
      <c r="AC202" s="467"/>
      <c r="AD202" s="467"/>
      <c r="AE202" s="464"/>
      <c r="AF202" s="464"/>
      <c r="AG202" s="464"/>
      <c r="AH202" s="464"/>
      <c r="AI202" s="464"/>
      <c r="AJ202" s="464"/>
      <c r="AK202" s="464"/>
      <c r="AL202" s="464"/>
      <c r="AM202" s="464"/>
      <c r="AN202" s="464"/>
      <c r="AO202" s="464"/>
      <c r="AP202" s="464"/>
      <c r="AQ202" s="464"/>
      <c r="AR202" s="465" t="str">
        <f>FOOT6</f>
        <v>Product of Lockheed Martin Energy</v>
      </c>
    </row>
  </sheetData>
  <sheetProtection algorithmName="SHA-512" hashValue="lcqbZVPA3tKUe2jLXLpaqAm29G/PZOmaNpvoXMw2Zu0QfO9GyhnhExLCdJV4BihLghP2JfoEBVnkMHOfr/cO6A==" saltValue="+gnF6jJjYcHoZudzJ35wAg==" spinCount="100000" sheet="1" objects="1" scenarios="1" selectLockedCells="1"/>
  <mergeCells count="350">
    <mergeCell ref="BB34:BB35"/>
    <mergeCell ref="BC34:BC35"/>
    <mergeCell ref="BB24:BB25"/>
    <mergeCell ref="BC24:BC25"/>
    <mergeCell ref="BB26:BB27"/>
    <mergeCell ref="BC26:BC27"/>
    <mergeCell ref="BB28:BB29"/>
    <mergeCell ref="BC28:BC29"/>
    <mergeCell ref="BB30:BB31"/>
    <mergeCell ref="BC30:BC31"/>
    <mergeCell ref="BB32:BB33"/>
    <mergeCell ref="BC32:BC33"/>
    <mergeCell ref="BB14:BB15"/>
    <mergeCell ref="BC14:BC15"/>
    <mergeCell ref="BB16:BB17"/>
    <mergeCell ref="BC16:BC17"/>
    <mergeCell ref="BB18:BB19"/>
    <mergeCell ref="BC18:BC19"/>
    <mergeCell ref="BB20:BB21"/>
    <mergeCell ref="BC20:BC21"/>
    <mergeCell ref="BB22:BB23"/>
    <mergeCell ref="BC22:BC23"/>
    <mergeCell ref="B16:B17"/>
    <mergeCell ref="R11:U11"/>
    <mergeCell ref="V11:Y11"/>
    <mergeCell ref="Z11:AC11"/>
    <mergeCell ref="AD12:AG12"/>
    <mergeCell ref="B40:B41"/>
    <mergeCell ref="B18:B19"/>
    <mergeCell ref="B20:B21"/>
    <mergeCell ref="B22:B23"/>
    <mergeCell ref="B24:B25"/>
    <mergeCell ref="B26:B27"/>
    <mergeCell ref="B28:B29"/>
    <mergeCell ref="B30:B31"/>
    <mergeCell ref="B32:B33"/>
    <mergeCell ref="B34:B35"/>
    <mergeCell ref="B36:B37"/>
    <mergeCell ref="B38:B39"/>
    <mergeCell ref="C14:E15"/>
    <mergeCell ref="F14:K15"/>
    <mergeCell ref="L14:P15"/>
    <mergeCell ref="Q14:R15"/>
    <mergeCell ref="S14:T15"/>
    <mergeCell ref="U14:Y15"/>
    <mergeCell ref="Z14:AA15"/>
    <mergeCell ref="B64:B65"/>
    <mergeCell ref="B42:B43"/>
    <mergeCell ref="B44:B45"/>
    <mergeCell ref="B46:B47"/>
    <mergeCell ref="B48:B49"/>
    <mergeCell ref="B50:B51"/>
    <mergeCell ref="B52:B53"/>
    <mergeCell ref="B54:B55"/>
    <mergeCell ref="B56:B57"/>
    <mergeCell ref="B58:B59"/>
    <mergeCell ref="B60:B61"/>
    <mergeCell ref="B62:B63"/>
    <mergeCell ref="B108:B109"/>
    <mergeCell ref="B110:B111"/>
    <mergeCell ref="B88:B89"/>
    <mergeCell ref="B66:B67"/>
    <mergeCell ref="B68:B69"/>
    <mergeCell ref="B70:B71"/>
    <mergeCell ref="B72:B73"/>
    <mergeCell ref="B74:B75"/>
    <mergeCell ref="B76:B77"/>
    <mergeCell ref="B78:B79"/>
    <mergeCell ref="B80:B81"/>
    <mergeCell ref="B82:B83"/>
    <mergeCell ref="B84:B85"/>
    <mergeCell ref="B86:B87"/>
    <mergeCell ref="B90:B91"/>
    <mergeCell ref="B92:B93"/>
    <mergeCell ref="B94:B95"/>
    <mergeCell ref="B96:B97"/>
    <mergeCell ref="B98:B99"/>
    <mergeCell ref="B100:B101"/>
    <mergeCell ref="B102:B103"/>
    <mergeCell ref="B104:B105"/>
    <mergeCell ref="B106:B107"/>
    <mergeCell ref="AQ1:AR1"/>
    <mergeCell ref="AQ2:AR3"/>
    <mergeCell ref="R9:AC10"/>
    <mergeCell ref="B168:B169"/>
    <mergeCell ref="B170:B171"/>
    <mergeCell ref="B136:B137"/>
    <mergeCell ref="B114:B115"/>
    <mergeCell ref="B116:B117"/>
    <mergeCell ref="B118:B119"/>
    <mergeCell ref="B120:B121"/>
    <mergeCell ref="B122:B123"/>
    <mergeCell ref="B124:B125"/>
    <mergeCell ref="B126:B127"/>
    <mergeCell ref="B128:B129"/>
    <mergeCell ref="B130:B131"/>
    <mergeCell ref="B132:B133"/>
    <mergeCell ref="B134:B135"/>
    <mergeCell ref="B148:B149"/>
    <mergeCell ref="B150:B151"/>
    <mergeCell ref="B152:B153"/>
    <mergeCell ref="B154:B155"/>
    <mergeCell ref="B156:B157"/>
    <mergeCell ref="B158:B159"/>
    <mergeCell ref="B112:B113"/>
    <mergeCell ref="B180:B181"/>
    <mergeCell ref="B182:B183"/>
    <mergeCell ref="B160:B161"/>
    <mergeCell ref="B138:B139"/>
    <mergeCell ref="B140:B141"/>
    <mergeCell ref="B142:B143"/>
    <mergeCell ref="B144:B145"/>
    <mergeCell ref="B146:B147"/>
    <mergeCell ref="M200:AG201"/>
    <mergeCell ref="B198:B199"/>
    <mergeCell ref="B186:B187"/>
    <mergeCell ref="B188:B189"/>
    <mergeCell ref="B190:B191"/>
    <mergeCell ref="B192:B193"/>
    <mergeCell ref="B194:B195"/>
    <mergeCell ref="B196:B197"/>
    <mergeCell ref="B184:B185"/>
    <mergeCell ref="B162:B163"/>
    <mergeCell ref="B164:B165"/>
    <mergeCell ref="B166:B167"/>
    <mergeCell ref="B172:B173"/>
    <mergeCell ref="B174:B175"/>
    <mergeCell ref="B176:B177"/>
    <mergeCell ref="B178:B179"/>
    <mergeCell ref="AB14:AC15"/>
    <mergeCell ref="AD14:AG14"/>
    <mergeCell ref="AH14:AJ15"/>
    <mergeCell ref="AK14:AN15"/>
    <mergeCell ref="AO14:AQ15"/>
    <mergeCell ref="AU14:AU15"/>
    <mergeCell ref="AV14:AV15"/>
    <mergeCell ref="AW14:AW15"/>
    <mergeCell ref="AX14:AX15"/>
    <mergeCell ref="AY14:AY15"/>
    <mergeCell ref="AZ14:AZ15"/>
    <mergeCell ref="BA14:BA15"/>
    <mergeCell ref="AD15:AE15"/>
    <mergeCell ref="AF15:AG15"/>
    <mergeCell ref="C16:E17"/>
    <mergeCell ref="F16:K17"/>
    <mergeCell ref="L16:P17"/>
    <mergeCell ref="Q16:R17"/>
    <mergeCell ref="S16:T17"/>
    <mergeCell ref="U16:Y17"/>
    <mergeCell ref="Z16:AA17"/>
    <mergeCell ref="AB16:AC17"/>
    <mergeCell ref="AD16:AE17"/>
    <mergeCell ref="AF16:AG17"/>
    <mergeCell ref="AH16:AJ17"/>
    <mergeCell ref="AK16:AN17"/>
    <mergeCell ref="AO16:AQ17"/>
    <mergeCell ref="AU16:AU17"/>
    <mergeCell ref="AV16:AV17"/>
    <mergeCell ref="AW16:AW17"/>
    <mergeCell ref="AX16:AX17"/>
    <mergeCell ref="AY16:AY17"/>
    <mergeCell ref="AZ16:AZ17"/>
    <mergeCell ref="BA16:BA17"/>
    <mergeCell ref="C18:E19"/>
    <mergeCell ref="F18:K19"/>
    <mergeCell ref="L18:P19"/>
    <mergeCell ref="Q18:R19"/>
    <mergeCell ref="S18:T19"/>
    <mergeCell ref="U18:Y19"/>
    <mergeCell ref="Z18:AA19"/>
    <mergeCell ref="AB18:AC19"/>
    <mergeCell ref="AD18:AE19"/>
    <mergeCell ref="AF18:AG19"/>
    <mergeCell ref="AH18:AJ19"/>
    <mergeCell ref="AK18:AN19"/>
    <mergeCell ref="AO18:AQ19"/>
    <mergeCell ref="AU18:AU19"/>
    <mergeCell ref="AV18:AV19"/>
    <mergeCell ref="AW18:AW19"/>
    <mergeCell ref="AX18:AX19"/>
    <mergeCell ref="AY18:AY19"/>
    <mergeCell ref="AZ18:AZ19"/>
    <mergeCell ref="BA18:BA19"/>
    <mergeCell ref="AK20:AN21"/>
    <mergeCell ref="AO20:AQ21"/>
    <mergeCell ref="AU20:AU21"/>
    <mergeCell ref="AV20:AV21"/>
    <mergeCell ref="AW20:AW21"/>
    <mergeCell ref="AX20:AX21"/>
    <mergeCell ref="AY20:AY21"/>
    <mergeCell ref="C20:E21"/>
    <mergeCell ref="F20:K21"/>
    <mergeCell ref="L20:P21"/>
    <mergeCell ref="Q20:R21"/>
    <mergeCell ref="S20:T21"/>
    <mergeCell ref="U20:Y21"/>
    <mergeCell ref="Z20:AA21"/>
    <mergeCell ref="AB20:AC21"/>
    <mergeCell ref="AD20:AE21"/>
    <mergeCell ref="AZ20:AZ21"/>
    <mergeCell ref="BA20:BA21"/>
    <mergeCell ref="C22:E23"/>
    <mergeCell ref="F22:K23"/>
    <mergeCell ref="L22:P23"/>
    <mergeCell ref="Q22:R23"/>
    <mergeCell ref="S22:T23"/>
    <mergeCell ref="U22:Y23"/>
    <mergeCell ref="Z22:AA23"/>
    <mergeCell ref="AB22:AC23"/>
    <mergeCell ref="AD22:AE23"/>
    <mergeCell ref="AF22:AG23"/>
    <mergeCell ref="AH22:AJ23"/>
    <mergeCell ref="AK22:AN23"/>
    <mergeCell ref="AO22:AQ23"/>
    <mergeCell ref="AU22:AU23"/>
    <mergeCell ref="AV22:AV23"/>
    <mergeCell ref="AW22:AW23"/>
    <mergeCell ref="AX22:AX23"/>
    <mergeCell ref="AY22:AY23"/>
    <mergeCell ref="AZ22:AZ23"/>
    <mergeCell ref="BA22:BA23"/>
    <mergeCell ref="AF20:AG21"/>
    <mergeCell ref="AH20:AJ21"/>
    <mergeCell ref="AK24:AN25"/>
    <mergeCell ref="AO24:AQ25"/>
    <mergeCell ref="AU24:AU25"/>
    <mergeCell ref="AV24:AV25"/>
    <mergeCell ref="AW24:AW25"/>
    <mergeCell ref="AX24:AX25"/>
    <mergeCell ref="AY24:AY25"/>
    <mergeCell ref="C24:E25"/>
    <mergeCell ref="F24:K25"/>
    <mergeCell ref="L24:P25"/>
    <mergeCell ref="Q24:R25"/>
    <mergeCell ref="S24:T25"/>
    <mergeCell ref="U24:Y25"/>
    <mergeCell ref="Z24:AA25"/>
    <mergeCell ref="AB24:AC25"/>
    <mergeCell ref="AD24:AE25"/>
    <mergeCell ref="AZ24:AZ25"/>
    <mergeCell ref="BA24:BA25"/>
    <mergeCell ref="C26:E27"/>
    <mergeCell ref="F26:K27"/>
    <mergeCell ref="L26:P27"/>
    <mergeCell ref="Q26:R27"/>
    <mergeCell ref="S26:T27"/>
    <mergeCell ref="U26:Y27"/>
    <mergeCell ref="Z26:AA27"/>
    <mergeCell ref="AB26:AC27"/>
    <mergeCell ref="AD26:AE27"/>
    <mergeCell ref="AF26:AG27"/>
    <mergeCell ref="AH26:AJ27"/>
    <mergeCell ref="AK26:AN27"/>
    <mergeCell ref="AO26:AQ27"/>
    <mergeCell ref="AU26:AU27"/>
    <mergeCell ref="AV26:AV27"/>
    <mergeCell ref="AW26:AW27"/>
    <mergeCell ref="AX26:AX27"/>
    <mergeCell ref="AY26:AY27"/>
    <mergeCell ref="AZ26:AZ27"/>
    <mergeCell ref="BA26:BA27"/>
    <mergeCell ref="AF24:AG25"/>
    <mergeCell ref="AH24:AJ25"/>
    <mergeCell ref="AK28:AN29"/>
    <mergeCell ref="AO28:AQ29"/>
    <mergeCell ref="AU28:AU29"/>
    <mergeCell ref="AV28:AV29"/>
    <mergeCell ref="AW28:AW29"/>
    <mergeCell ref="AX28:AX29"/>
    <mergeCell ref="AY28:AY29"/>
    <mergeCell ref="C28:E29"/>
    <mergeCell ref="F28:K29"/>
    <mergeCell ref="L28:P29"/>
    <mergeCell ref="Q28:R29"/>
    <mergeCell ref="S28:T29"/>
    <mergeCell ref="U28:Y29"/>
    <mergeCell ref="Z28:AA29"/>
    <mergeCell ref="AB28:AC29"/>
    <mergeCell ref="AD28:AE29"/>
    <mergeCell ref="C30:E31"/>
    <mergeCell ref="F30:K31"/>
    <mergeCell ref="L30:P31"/>
    <mergeCell ref="Q30:R31"/>
    <mergeCell ref="S30:T31"/>
    <mergeCell ref="U30:Y31"/>
    <mergeCell ref="Z30:AA31"/>
    <mergeCell ref="AB30:AC31"/>
    <mergeCell ref="AD30:AE31"/>
    <mergeCell ref="C32:E33"/>
    <mergeCell ref="F32:K33"/>
    <mergeCell ref="L32:P33"/>
    <mergeCell ref="Q32:R33"/>
    <mergeCell ref="S32:T33"/>
    <mergeCell ref="U32:Y33"/>
    <mergeCell ref="Z32:AA33"/>
    <mergeCell ref="AB32:AC33"/>
    <mergeCell ref="AD32:AE33"/>
    <mergeCell ref="AZ34:AZ35"/>
    <mergeCell ref="BA34:BA35"/>
    <mergeCell ref="AF32:AG33"/>
    <mergeCell ref="AH32:AJ33"/>
    <mergeCell ref="AK32:AN33"/>
    <mergeCell ref="AO32:AQ33"/>
    <mergeCell ref="AU32:AU33"/>
    <mergeCell ref="AV32:AV33"/>
    <mergeCell ref="AW32:AW33"/>
    <mergeCell ref="AX32:AX33"/>
    <mergeCell ref="AY32:AY33"/>
    <mergeCell ref="AF34:AG35"/>
    <mergeCell ref="AH34:AJ35"/>
    <mergeCell ref="AK34:AN35"/>
    <mergeCell ref="AO34:AQ35"/>
    <mergeCell ref="AU34:AU35"/>
    <mergeCell ref="AV34:AV35"/>
    <mergeCell ref="AW34:AW35"/>
    <mergeCell ref="AX34:AX35"/>
    <mergeCell ref="AY34:AY35"/>
    <mergeCell ref="C34:E35"/>
    <mergeCell ref="F34:K35"/>
    <mergeCell ref="L34:P35"/>
    <mergeCell ref="Q34:R35"/>
    <mergeCell ref="S34:T35"/>
    <mergeCell ref="U34:Y35"/>
    <mergeCell ref="Z34:AA35"/>
    <mergeCell ref="AB34:AC35"/>
    <mergeCell ref="AD34:AE35"/>
    <mergeCell ref="AH1:AK1"/>
    <mergeCell ref="AL1:AP1"/>
    <mergeCell ref="AH2:AK3"/>
    <mergeCell ref="AL2:AP3"/>
    <mergeCell ref="R12:U13"/>
    <mergeCell ref="V12:Y13"/>
    <mergeCell ref="Z12:AC13"/>
    <mergeCell ref="AZ32:AZ33"/>
    <mergeCell ref="BA32:BA33"/>
    <mergeCell ref="AZ28:AZ29"/>
    <mergeCell ref="BA28:BA29"/>
    <mergeCell ref="AF30:AG31"/>
    <mergeCell ref="AH30:AJ31"/>
    <mergeCell ref="AK30:AN31"/>
    <mergeCell ref="AO30:AQ31"/>
    <mergeCell ref="AU30:AU31"/>
    <mergeCell ref="AV30:AV31"/>
    <mergeCell ref="AW30:AW31"/>
    <mergeCell ref="AX30:AX31"/>
    <mergeCell ref="AY30:AY31"/>
    <mergeCell ref="AZ30:AZ31"/>
    <mergeCell ref="BA30:BA31"/>
    <mergeCell ref="AF28:AG29"/>
    <mergeCell ref="AH28:AJ29"/>
  </mergeCells>
  <conditionalFormatting sqref="AK16 AK18 AK20 AK22 AK24 AK26 AK28 AK30 AK32 AK34">
    <cfRule type="expression" dxfId="109" priority="37">
      <formula>ISNUMBER(AK16)=FALSE</formula>
    </cfRule>
  </conditionalFormatting>
  <conditionalFormatting sqref="Q16:AG17 Q20:AG35 U18:AG19">
    <cfRule type="expression" dxfId="108" priority="36">
      <formula>AND(ISBLANK($F16)=FALSE,ISBLANK(Q16)=TRUE)</formula>
    </cfRule>
  </conditionalFormatting>
  <conditionalFormatting sqref="Q18:T19">
    <cfRule type="expression" dxfId="107" priority="35">
      <formula>AND(ISBLANK($F18)=FALSE,ISBLANK(Q18)=TRUE)</formula>
    </cfRule>
  </conditionalFormatting>
  <conditionalFormatting sqref="L16:P17 L20:P35">
    <cfRule type="expression" dxfId="106" priority="26">
      <formula>AND(ISBLANK($F16)=FALSE,ISBLANK(L16)=TRUE)</formula>
    </cfRule>
  </conditionalFormatting>
  <conditionalFormatting sqref="L18:P19">
    <cfRule type="expression" dxfId="105" priority="25">
      <formula>AND(ISBLANK($F18)=FALSE,ISBLANK(L18)=TRUE)</formula>
    </cfRule>
  </conditionalFormatting>
  <conditionalFormatting sqref="AQ2:AR3">
    <cfRule type="cellIs" dxfId="104" priority="3" operator="equal">
      <formula>1</formula>
    </cfRule>
    <cfRule type="cellIs" dxfId="103" priority="4" operator="between">
      <formula>0.51</formula>
      <formula>0.99</formula>
    </cfRule>
    <cfRule type="cellIs" dxfId="102" priority="5" operator="lessThanOrEqual">
      <formula>0.5</formula>
    </cfRule>
  </conditionalFormatting>
  <conditionalFormatting sqref="AH2 AL2">
    <cfRule type="expression" dxfId="101" priority="1">
      <formula>PROJSTATUS=PROJSTATELI</formula>
    </cfRule>
    <cfRule type="expression" dxfId="100" priority="2">
      <formula>PROJSTATUS=PROJSTATREVIEW</formula>
    </cfRule>
    <cfRule type="expression" dxfId="99" priority="6">
      <formula>PROJSTATUS=PROJSTATPREAPPROVE</formula>
    </cfRule>
    <cfRule type="expression" dxfId="98" priority="7">
      <formula>PROJSTATUS=PROJSTATSTANDARD</formula>
    </cfRule>
    <cfRule type="expression" dxfId="97" priority="8">
      <formula>PROJSTATUS=PROJSTATEXP</formula>
    </cfRule>
  </conditionalFormatting>
  <dataValidations count="7">
    <dataValidation type="decimal" allowBlank="1" showInputMessage="1" showErrorMessage="1" prompt="Enter the kWh use per unit of equipment in one year." sqref="AB16 S16 AB34 S20 S22 S24 S26 S28 S30 S32 S34 S18 AB20 AB22 AB24 AB26 AB28 AB30 AB32 AB18">
      <formula1>0</formula1>
      <formula2>999999999</formula2>
    </dataValidation>
    <dataValidation type="decimal" allowBlank="1" showInputMessage="1" showErrorMessage="1" error="Please enter a numerical value" sqref="Z16 Q16 Z34 Q20 Q22 Q24 Q26 Q28 Q30 Q32 Q34 Q18 Z20 Z22 Z24 Z26 Z28 Z30 Z32 Z18">
      <formula1>0</formula1>
      <formula2>999999</formula2>
    </dataValidation>
    <dataValidation type="list" allowBlank="1" showInputMessage="1" showErrorMessage="1" sqref="AW16:AW35">
      <formula1>ENDUSECAT</formula1>
    </dataValidation>
    <dataValidation type="list" allowBlank="1" showInputMessage="1" showErrorMessage="1" prompt="Select the measure type that is closest to the selections in this list. If not listed, select &quot;Others&quot;" sqref="F16:K35">
      <formula1>CMEREFRIDESC</formula1>
    </dataValidation>
    <dataValidation type="decimal" allowBlank="1" showInputMessage="1" showErrorMessage="1" error="Please enter a numerical value" prompt="NOTE: This is the TOTAL Masterial or Labor COST of the measure, not a per UNIT basis._x000a__x000a_For New or Failed Replacement, this is the total cost difference between purchasing the baseline equipment vs. what is being installed." sqref="AF16 AD16 AF32 AD20 AD22 AD24 AD26 AD28 AD30 AD32 AD34 AF34 AF20 AF22 AF24 AF26 AF28 AF30 AF18 AD18">
      <formula1>0</formula1>
      <formula2>999999999</formula2>
    </dataValidation>
    <dataValidation type="list" allowBlank="1" showInputMessage="1" showErrorMessage="1" prompt="Select the project type using the dropdown._x000a__x000a_Select whether you are replacing existing working equipment/controls or purchasing new equipment/replace failed equipment._x000a__x000a_If you want to change this field, delete the data in the &quot;Measure Type&quot; field first." sqref="C16 C18 C34 C20 C22 C24 C26 C28 C30 C32">
      <formula1>IF(ISBLANK(F16),NONPRESCPROGRAM,"")</formula1>
    </dataValidation>
    <dataValidation allowBlank="1" showInputMessage="1" showErrorMessage="1" prompt="Baseline Detail is the equipment currently present that is being replaced._x000a__x000a_For New or Failed Replacement, this is the code-minimum equipment or control strategy that could be installed in lieu of the more efficient option." sqref="L16 L18 L34 L20 L22 L24 L26 L28 L30 L32"/>
  </dataValidations>
  <hyperlinks>
    <hyperlink ref="B202" r:id="rId1" display="NIPSCO.Savings@LMCO.com"/>
  </hyperlinks>
  <pageMargins left="0.25" right="0.25" top="0.25" bottom="0.25" header="0.25" footer="0.25"/>
  <pageSetup scale="45" fitToHeight="0" orientation="landscape" r:id="rId2"/>
  <drawing r:id="rId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pageSetUpPr fitToPage="1"/>
  </sheetPr>
  <dimension ref="A1:BZ202"/>
  <sheetViews>
    <sheetView showGridLines="0" showRowColHeaders="0" zoomScale="85" zoomScaleNormal="85" workbookViewId="0">
      <selection activeCell="U22" sqref="U22:Y23"/>
    </sheetView>
  </sheetViews>
  <sheetFormatPr defaultColWidth="0" defaultRowHeight="15" customHeight="1" zeroHeight="1" x14ac:dyDescent="0.25"/>
  <cols>
    <col min="1" max="44" width="4.7109375" customWidth="1"/>
    <col min="45" max="45" width="4.7109375" style="145" customWidth="1"/>
    <col min="46" max="46" width="4.7109375" style="145" hidden="1" customWidth="1"/>
    <col min="47" max="78" width="9.140625" style="145" hidden="1" customWidth="1"/>
    <col min="79" max="16384" width="9.140625" hidden="1"/>
  </cols>
  <sheetData>
    <row r="1" spans="2:78" ht="15.95" customHeight="1" x14ac:dyDescent="0.3">
      <c r="AH1" s="520" t="s">
        <v>520</v>
      </c>
      <c r="AI1" s="521"/>
      <c r="AJ1" s="521"/>
      <c r="AK1" s="521"/>
      <c r="AL1" s="532" t="s">
        <v>965</v>
      </c>
      <c r="AM1" s="532"/>
      <c r="AN1" s="532"/>
      <c r="AO1" s="532"/>
      <c r="AP1" s="532"/>
      <c r="AQ1" s="526" t="s">
        <v>529</v>
      </c>
      <c r="AR1" s="527"/>
    </row>
    <row r="2" spans="2:78" ht="15.95" customHeight="1" x14ac:dyDescent="0.25">
      <c r="AH2" s="522" t="str">
        <f ca="1">INCENSTATUS</f>
        <v>---</v>
      </c>
      <c r="AI2" s="523"/>
      <c r="AJ2" s="523"/>
      <c r="AK2" s="523"/>
      <c r="AL2" s="533" t="str">
        <f ca="1">PROJSTATUS</f>
        <v>Enter EMS Information</v>
      </c>
      <c r="AM2" s="533"/>
      <c r="AN2" s="533"/>
      <c r="AO2" s="533"/>
      <c r="AP2" s="533"/>
      <c r="AQ2" s="528">
        <f ca="1">PROGRESSSTATUS</f>
        <v>0</v>
      </c>
      <c r="AR2" s="529"/>
    </row>
    <row r="3" spans="2:78" ht="15.95" customHeight="1" x14ac:dyDescent="0.25">
      <c r="AH3" s="524"/>
      <c r="AI3" s="525"/>
      <c r="AJ3" s="525"/>
      <c r="AK3" s="525"/>
      <c r="AL3" s="534"/>
      <c r="AM3" s="534"/>
      <c r="AN3" s="534"/>
      <c r="AO3" s="534"/>
      <c r="AP3" s="534"/>
      <c r="AQ3" s="530"/>
      <c r="AR3" s="531"/>
    </row>
    <row r="4" spans="2:78" ht="15.95" customHeight="1" x14ac:dyDescent="0.25"/>
    <row r="5" spans="2:78" ht="15.95" customHeight="1" x14ac:dyDescent="0.25"/>
    <row r="6" spans="2:78" ht="15.95" customHeight="1" x14ac:dyDescent="0.25">
      <c r="AU6" s="150" t="s">
        <v>1679</v>
      </c>
      <c r="AV6" s="150">
        <f>PROJID</f>
        <v>0</v>
      </c>
    </row>
    <row r="7" spans="2:78" ht="15.95" customHeight="1" x14ac:dyDescent="0.25">
      <c r="AU7" s="246"/>
      <c r="AV7" s="246" t="s">
        <v>1266</v>
      </c>
      <c r="AW7" s="246" t="s">
        <v>271</v>
      </c>
      <c r="AX7" s="246" t="s">
        <v>1625</v>
      </c>
      <c r="AY7" s="246"/>
    </row>
    <row r="8" spans="2:78" ht="15.95" customHeight="1" x14ac:dyDescent="0.25">
      <c r="AU8" s="246" t="s">
        <v>259</v>
      </c>
      <c r="AV8" s="246" t="str">
        <f>CBPRESE</f>
        <v>NA</v>
      </c>
      <c r="AW8" s="246" t="str">
        <f>CBCUSE</f>
        <v>NA</v>
      </c>
      <c r="AX8" s="246" t="str">
        <f>CBALL</f>
        <v>NA</v>
      </c>
      <c r="AY8" s="246"/>
    </row>
    <row r="9" spans="2:78" s="67" customFormat="1" ht="15.95" customHeight="1" x14ac:dyDescent="0.25">
      <c r="B9" s="145"/>
      <c r="C9" s="145"/>
      <c r="D9" s="145"/>
      <c r="E9" s="145"/>
      <c r="F9" s="145"/>
      <c r="G9" s="145"/>
      <c r="H9" s="145"/>
      <c r="I9" s="145"/>
      <c r="J9" s="145"/>
      <c r="K9" s="145"/>
      <c r="L9" s="145"/>
      <c r="M9" s="145"/>
      <c r="N9" s="145"/>
      <c r="O9" s="145"/>
      <c r="P9" s="145"/>
      <c r="Q9" s="145"/>
      <c r="R9" s="700" t="str">
        <f>CONCATENATE(M4S8," ","Summary")</f>
        <v>Miscellaneous Summary</v>
      </c>
      <c r="S9" s="700"/>
      <c r="T9" s="700"/>
      <c r="U9" s="700"/>
      <c r="V9" s="700"/>
      <c r="W9" s="700"/>
      <c r="X9" s="700"/>
      <c r="Y9" s="700"/>
      <c r="Z9" s="700"/>
      <c r="AA9" s="700"/>
      <c r="AB9" s="700"/>
      <c r="AC9" s="700"/>
      <c r="AD9" s="145"/>
      <c r="AE9" s="145"/>
      <c r="AF9" s="145"/>
      <c r="AG9" s="145"/>
      <c r="AH9" s="145"/>
      <c r="AI9" s="145"/>
      <c r="AJ9" s="145"/>
      <c r="AK9" s="145"/>
      <c r="AL9" s="145"/>
      <c r="AM9" s="145"/>
      <c r="AN9" s="145"/>
      <c r="AO9" s="145"/>
      <c r="AP9" s="145"/>
      <c r="AQ9" s="145"/>
      <c r="AR9" s="145"/>
      <c r="AS9" s="145"/>
      <c r="AT9" s="145"/>
      <c r="AU9" s="246"/>
      <c r="AV9" s="246"/>
      <c r="AW9" s="246"/>
      <c r="AX9" s="246"/>
      <c r="AY9" s="246"/>
      <c r="AZ9" s="145"/>
      <c r="BA9" s="145"/>
      <c r="BB9" s="145"/>
      <c r="BC9" s="145"/>
      <c r="BD9" s="145"/>
      <c r="BE9" s="145"/>
      <c r="BF9" s="145"/>
      <c r="BG9" s="145"/>
      <c r="BH9" s="145"/>
      <c r="BI9" s="145"/>
      <c r="BJ9" s="145"/>
      <c r="BK9" s="145"/>
      <c r="BL9" s="145"/>
      <c r="BM9" s="145"/>
      <c r="BN9" s="145"/>
      <c r="BO9" s="145"/>
      <c r="BP9" s="145"/>
      <c r="BQ9" s="145"/>
      <c r="BR9" s="145"/>
      <c r="BS9" s="145"/>
      <c r="BT9" s="145"/>
      <c r="BU9" s="145"/>
      <c r="BV9" s="145"/>
      <c r="BW9" s="145"/>
      <c r="BX9" s="145"/>
      <c r="BY9" s="145"/>
      <c r="BZ9" s="145"/>
    </row>
    <row r="10" spans="2:78" ht="15.95" customHeight="1" x14ac:dyDescent="0.25">
      <c r="B10" s="145"/>
      <c r="C10" s="145"/>
      <c r="D10" s="145"/>
      <c r="E10" s="145"/>
      <c r="F10" s="145"/>
      <c r="G10" s="145"/>
      <c r="H10" s="145"/>
      <c r="I10" s="145"/>
      <c r="J10" s="145"/>
      <c r="K10" s="145"/>
      <c r="L10" s="145"/>
      <c r="M10" s="145"/>
      <c r="N10" s="145"/>
      <c r="O10" s="145"/>
      <c r="P10" s="155"/>
      <c r="Q10" s="155"/>
      <c r="R10" s="700"/>
      <c r="S10" s="700"/>
      <c r="T10" s="700"/>
      <c r="U10" s="700"/>
      <c r="V10" s="700"/>
      <c r="W10" s="700"/>
      <c r="X10" s="700"/>
      <c r="Y10" s="700"/>
      <c r="Z10" s="700"/>
      <c r="AA10" s="700"/>
      <c r="AB10" s="700"/>
      <c r="AC10" s="700"/>
      <c r="AD10" s="155"/>
      <c r="AE10" s="155"/>
      <c r="AF10" s="155"/>
      <c r="AG10" s="145"/>
      <c r="AH10" s="145"/>
      <c r="AI10" s="145"/>
      <c r="AJ10" s="145"/>
      <c r="AK10" s="145"/>
      <c r="AL10" s="145"/>
      <c r="AM10" s="145"/>
      <c r="AN10" s="145"/>
      <c r="AO10" s="145"/>
      <c r="AP10" s="145"/>
      <c r="AQ10" s="145"/>
      <c r="AR10" s="145"/>
      <c r="AU10" s="246" t="s">
        <v>670</v>
      </c>
      <c r="AV10" s="246" t="str">
        <f>PAYPRESE</f>
        <v>NA</v>
      </c>
      <c r="AW10" s="246" t="str">
        <f>PAYCUSE</f>
        <v>NA</v>
      </c>
      <c r="AX10" s="246" t="str">
        <f>PAYALL</f>
        <v>NA</v>
      </c>
      <c r="AY10" s="246"/>
    </row>
    <row r="11" spans="2:78" ht="15.95" customHeight="1" x14ac:dyDescent="0.3">
      <c r="B11" s="145"/>
      <c r="C11" s="145"/>
      <c r="D11" s="145"/>
      <c r="E11" s="145"/>
      <c r="F11" s="145"/>
      <c r="G11" s="145"/>
      <c r="H11" s="145"/>
      <c r="I11" s="145"/>
      <c r="J11" s="145"/>
      <c r="K11" s="145"/>
      <c r="L11" s="145"/>
      <c r="M11" s="145"/>
      <c r="N11" s="145"/>
      <c r="O11" s="145"/>
      <c r="P11" s="145"/>
      <c r="Q11" s="145"/>
      <c r="R11" s="758" t="s">
        <v>69</v>
      </c>
      <c r="S11" s="758"/>
      <c r="T11" s="758"/>
      <c r="U11" s="758"/>
      <c r="V11" s="758" t="s">
        <v>70</v>
      </c>
      <c r="W11" s="758"/>
      <c r="X11" s="758"/>
      <c r="Y11" s="758"/>
      <c r="Z11" s="758" t="s">
        <v>71</v>
      </c>
      <c r="AA11" s="758"/>
      <c r="AB11" s="758"/>
      <c r="AC11" s="758"/>
      <c r="AD11" s="145"/>
      <c r="AE11" s="145"/>
      <c r="AF11" s="145"/>
      <c r="AG11" s="145"/>
      <c r="AH11" s="145"/>
      <c r="AI11" s="145"/>
      <c r="AJ11" s="145"/>
      <c r="AK11" s="145"/>
      <c r="AL11" s="145"/>
      <c r="AM11" s="145"/>
      <c r="AN11" s="145"/>
      <c r="AO11" s="145"/>
      <c r="AP11" s="145"/>
      <c r="AQ11" s="145"/>
      <c r="AR11" s="145"/>
      <c r="AU11" s="247" t="s">
        <v>1611</v>
      </c>
      <c r="AV11" s="150"/>
      <c r="AW11" s="150"/>
      <c r="AX11" s="150"/>
      <c r="AY11" s="150"/>
    </row>
    <row r="12" spans="2:78" ht="15.95" customHeight="1" x14ac:dyDescent="0.25">
      <c r="B12" s="145"/>
      <c r="C12" s="145"/>
      <c r="D12" s="145"/>
      <c r="E12" s="145"/>
      <c r="F12" s="145"/>
      <c r="G12" s="145"/>
      <c r="H12" s="145"/>
      <c r="I12" s="145"/>
      <c r="J12" s="145"/>
      <c r="K12" s="145"/>
      <c r="L12" s="145"/>
      <c r="M12" s="145"/>
      <c r="N12" s="145"/>
      <c r="O12" s="145"/>
      <c r="P12" s="145"/>
      <c r="Q12" s="145"/>
      <c r="R12" s="883">
        <f>SUM(AK16:AN199)</f>
        <v>0</v>
      </c>
      <c r="S12" s="883"/>
      <c r="T12" s="883"/>
      <c r="U12" s="883"/>
      <c r="V12" s="883">
        <f>SUM(AH16:AJ199)</f>
        <v>0</v>
      </c>
      <c r="W12" s="883"/>
      <c r="X12" s="883"/>
      <c r="Y12" s="883"/>
      <c r="Z12" s="884">
        <f>SUM(AO16:AQ199)</f>
        <v>0</v>
      </c>
      <c r="AA12" s="884"/>
      <c r="AB12" s="884"/>
      <c r="AC12" s="884"/>
      <c r="AD12" s="656"/>
      <c r="AE12" s="656"/>
      <c r="AF12" s="656"/>
      <c r="AG12" s="656"/>
      <c r="AH12" s="145"/>
      <c r="AI12" s="145"/>
      <c r="AJ12" s="145"/>
      <c r="AK12" s="145"/>
      <c r="AL12" s="145"/>
      <c r="AM12" s="145"/>
      <c r="AN12" s="145"/>
      <c r="AO12" s="145"/>
      <c r="AP12" s="145"/>
      <c r="AQ12" s="145"/>
      <c r="AR12" s="145"/>
    </row>
    <row r="13" spans="2:78" s="67" customFormat="1" ht="15.95" customHeight="1" x14ac:dyDescent="0.25">
      <c r="B13" s="145"/>
      <c r="C13" s="145"/>
      <c r="D13" s="145"/>
      <c r="E13" s="145"/>
      <c r="F13" s="145"/>
      <c r="G13" s="145"/>
      <c r="H13" s="145"/>
      <c r="I13" s="145"/>
      <c r="J13" s="145"/>
      <c r="K13" s="145"/>
      <c r="L13" s="145"/>
      <c r="M13" s="145"/>
      <c r="N13" s="145"/>
      <c r="O13" s="145"/>
      <c r="P13" s="145"/>
      <c r="Q13" s="145"/>
      <c r="R13" s="883"/>
      <c r="S13" s="883"/>
      <c r="T13" s="883"/>
      <c r="U13" s="883"/>
      <c r="V13" s="883"/>
      <c r="W13" s="883"/>
      <c r="X13" s="883"/>
      <c r="Y13" s="883"/>
      <c r="Z13" s="884"/>
      <c r="AA13" s="884"/>
      <c r="AB13" s="884"/>
      <c r="AC13" s="884"/>
      <c r="AD13" s="203"/>
      <c r="AE13" s="203"/>
      <c r="AF13" s="203"/>
      <c r="AG13" s="203"/>
      <c r="AH13" s="145"/>
      <c r="AI13" s="145"/>
      <c r="AJ13" s="145"/>
      <c r="AK13" s="145"/>
      <c r="AL13" s="145"/>
      <c r="AM13" s="145"/>
      <c r="AN13" s="145"/>
      <c r="AO13" s="145"/>
      <c r="AP13" s="145"/>
      <c r="AQ13" s="145"/>
      <c r="AR13" s="145"/>
      <c r="AS13" s="145"/>
      <c r="AT13" s="145"/>
      <c r="AU13" s="145"/>
      <c r="AV13" s="145"/>
      <c r="AW13" s="145"/>
      <c r="AX13" s="145"/>
      <c r="AY13" s="145"/>
      <c r="AZ13" s="145"/>
      <c r="BA13" s="145"/>
      <c r="BB13" s="145"/>
      <c r="BC13" s="145"/>
      <c r="BD13" s="145"/>
      <c r="BE13" s="145"/>
      <c r="BF13" s="145"/>
      <c r="BG13" s="145"/>
      <c r="BH13" s="145"/>
      <c r="BI13" s="145"/>
      <c r="BJ13" s="145"/>
      <c r="BK13" s="145"/>
      <c r="BL13" s="145"/>
      <c r="BM13" s="145"/>
      <c r="BN13" s="145"/>
      <c r="BO13" s="145"/>
      <c r="BP13" s="145"/>
      <c r="BQ13" s="145"/>
      <c r="BR13" s="145"/>
      <c r="BS13" s="145"/>
      <c r="BT13" s="145"/>
      <c r="BU13" s="145"/>
      <c r="BV13" s="145"/>
      <c r="BW13" s="145"/>
      <c r="BX13" s="145"/>
      <c r="BY13" s="145"/>
      <c r="BZ13" s="145"/>
    </row>
    <row r="14" spans="2:78" ht="15.95" customHeight="1" x14ac:dyDescent="0.25">
      <c r="B14" s="145"/>
      <c r="C14" s="720" t="s">
        <v>1081</v>
      </c>
      <c r="D14" s="720"/>
      <c r="E14" s="720"/>
      <c r="F14" s="720" t="s">
        <v>966</v>
      </c>
      <c r="G14" s="720"/>
      <c r="H14" s="720"/>
      <c r="I14" s="720"/>
      <c r="J14" s="720"/>
      <c r="K14" s="720"/>
      <c r="L14" s="720" t="s">
        <v>962</v>
      </c>
      <c r="M14" s="720"/>
      <c r="N14" s="720"/>
      <c r="O14" s="720"/>
      <c r="P14" s="720"/>
      <c r="Q14" s="720" t="s">
        <v>94</v>
      </c>
      <c r="R14" s="720"/>
      <c r="S14" s="885" t="s">
        <v>113</v>
      </c>
      <c r="T14" s="885"/>
      <c r="U14" s="720" t="s">
        <v>274</v>
      </c>
      <c r="V14" s="720"/>
      <c r="W14" s="720"/>
      <c r="X14" s="720"/>
      <c r="Y14" s="720"/>
      <c r="Z14" s="720" t="s">
        <v>94</v>
      </c>
      <c r="AA14" s="720"/>
      <c r="AB14" s="885" t="s">
        <v>113</v>
      </c>
      <c r="AC14" s="885"/>
      <c r="AD14" s="720" t="s">
        <v>109</v>
      </c>
      <c r="AE14" s="720"/>
      <c r="AF14" s="720"/>
      <c r="AG14" s="720"/>
      <c r="AH14" s="720" t="s">
        <v>109</v>
      </c>
      <c r="AI14" s="720"/>
      <c r="AJ14" s="720"/>
      <c r="AK14" s="720" t="s">
        <v>108</v>
      </c>
      <c r="AL14" s="720"/>
      <c r="AM14" s="720"/>
      <c r="AN14" s="720"/>
      <c r="AO14" s="720" t="s">
        <v>117</v>
      </c>
      <c r="AP14" s="720"/>
      <c r="AQ14" s="720"/>
      <c r="AR14" s="145"/>
      <c r="AS14" s="150"/>
      <c r="AT14" s="150"/>
      <c r="AU14" s="703" t="s">
        <v>259</v>
      </c>
      <c r="AV14" s="703" t="s">
        <v>672</v>
      </c>
      <c r="AW14" s="703" t="s">
        <v>665</v>
      </c>
      <c r="AX14" s="703" t="s">
        <v>170</v>
      </c>
      <c r="AY14" s="703" t="s">
        <v>159</v>
      </c>
      <c r="AZ14" s="703" t="s">
        <v>271</v>
      </c>
      <c r="BA14" s="703" t="s">
        <v>964</v>
      </c>
      <c r="BB14" s="703" t="s">
        <v>670</v>
      </c>
      <c r="BC14" s="703" t="s">
        <v>546</v>
      </c>
    </row>
    <row r="15" spans="2:78" ht="15.95" customHeight="1" thickBot="1" x14ac:dyDescent="0.3">
      <c r="B15" s="145"/>
      <c r="C15" s="721"/>
      <c r="D15" s="721"/>
      <c r="E15" s="721"/>
      <c r="F15" s="721"/>
      <c r="G15" s="721"/>
      <c r="H15" s="721"/>
      <c r="I15" s="721"/>
      <c r="J15" s="721"/>
      <c r="K15" s="721"/>
      <c r="L15" s="721"/>
      <c r="M15" s="721"/>
      <c r="N15" s="721"/>
      <c r="O15" s="721"/>
      <c r="P15" s="721"/>
      <c r="Q15" s="721"/>
      <c r="R15" s="721"/>
      <c r="S15" s="886"/>
      <c r="T15" s="886"/>
      <c r="U15" s="721"/>
      <c r="V15" s="721"/>
      <c r="W15" s="721"/>
      <c r="X15" s="721"/>
      <c r="Y15" s="721"/>
      <c r="Z15" s="721"/>
      <c r="AA15" s="721"/>
      <c r="AB15" s="886"/>
      <c r="AC15" s="886"/>
      <c r="AD15" s="721" t="s">
        <v>110</v>
      </c>
      <c r="AE15" s="721"/>
      <c r="AF15" s="721" t="s">
        <v>111</v>
      </c>
      <c r="AG15" s="721"/>
      <c r="AH15" s="721"/>
      <c r="AI15" s="721"/>
      <c r="AJ15" s="721"/>
      <c r="AK15" s="721"/>
      <c r="AL15" s="721"/>
      <c r="AM15" s="721"/>
      <c r="AN15" s="721"/>
      <c r="AO15" s="721"/>
      <c r="AP15" s="721"/>
      <c r="AQ15" s="721"/>
      <c r="AR15" s="145"/>
      <c r="AS15" s="150"/>
      <c r="AT15" s="150"/>
      <c r="AU15" s="704"/>
      <c r="AV15" s="704"/>
      <c r="AW15" s="704"/>
      <c r="AX15" s="704"/>
      <c r="AY15" s="704"/>
      <c r="AZ15" s="704"/>
      <c r="BA15" s="704"/>
      <c r="BB15" s="704"/>
      <c r="BC15" s="704"/>
    </row>
    <row r="16" spans="2:78" ht="15.95" customHeight="1" x14ac:dyDescent="0.25">
      <c r="B16" s="787">
        <v>1</v>
      </c>
      <c r="C16" s="875"/>
      <c r="D16" s="875"/>
      <c r="E16" s="875"/>
      <c r="F16" s="877"/>
      <c r="G16" s="877"/>
      <c r="H16" s="877"/>
      <c r="I16" s="877"/>
      <c r="J16" s="877"/>
      <c r="K16" s="877"/>
      <c r="L16" s="877"/>
      <c r="M16" s="877"/>
      <c r="N16" s="877"/>
      <c r="O16" s="877"/>
      <c r="P16" s="877"/>
      <c r="Q16" s="879"/>
      <c r="R16" s="879"/>
      <c r="S16" s="785"/>
      <c r="T16" s="881"/>
      <c r="U16" s="815"/>
      <c r="V16" s="877"/>
      <c r="W16" s="877"/>
      <c r="X16" s="877"/>
      <c r="Y16" s="877"/>
      <c r="Z16" s="879"/>
      <c r="AA16" s="879"/>
      <c r="AB16" s="785"/>
      <c r="AC16" s="887"/>
      <c r="AD16" s="834"/>
      <c r="AE16" s="781"/>
      <c r="AF16" s="781"/>
      <c r="AG16" s="904"/>
      <c r="AH16" s="812" t="str">
        <f>IF(OR(C16="",F16="",L16="",Q16="",S16="",U16="",Z16="",AB16="",AD16="",AF16=""),"",ROUND(AD16+AF16,2))</f>
        <v/>
      </c>
      <c r="AI16" s="897"/>
      <c r="AJ16" s="897"/>
      <c r="AK16" s="900" t="str">
        <f>IF(OR(C16="",F16="",L16="",Q16="",S16="",U16="",Z16="",AB16="",AD16="",AF16=""),"",IF(BC16&lt;&gt;"",BC16,IF(C16="New/Replace Failed Equip.",BA16,AZ16)))</f>
        <v/>
      </c>
      <c r="AL16" s="900"/>
      <c r="AM16" s="900"/>
      <c r="AN16" s="900"/>
      <c r="AO16" s="902" t="str">
        <f>IF(OR(C16="",F16="",L16="",Q16="",S16="",U16="",Z16="",AB16="",AD16="",AF16=""),"",IF((Q16*S16)-(Z16*AB16)&lt;=0,0,ROUND((Q16*S16)-(Z16*AB16),0)))</f>
        <v/>
      </c>
      <c r="AP16" s="902"/>
      <c r="AQ16" s="902"/>
      <c r="AR16" s="145"/>
      <c r="AS16" s="150"/>
      <c r="AT16" s="150"/>
      <c r="AU16" s="891" t="str">
        <f>IFERROR(IF(OR(C16="",F16="",L16="",Q16="",S16="",U16="",Z16="",AB16="",AD16="",AF16=""),"",((1+ELOSS)*PEAKTD*(1+INDEX(ELECCB[Capacity Reserve Margin],MATCH(AX16,ELECCB[Year Number],0)))*((AO16*INDEX(ELECCB[NPV AEC $/kWh],MATCH(AX16,ELECCB[Year Number],1)))+(AV16*INDEX(ELECCB[NPV ACC+T&amp;D $/kW],MATCH(AX16,ELECCB[Year Number],1))))/AH16)),0)</f>
        <v/>
      </c>
      <c r="AV16" s="906" t="str">
        <f>IF(OR(C16="",F16="",L16="",Q16="",S16="",U16="",Z16="",AB16="",AD16="",AF16=""),"",ROUND(AO16*INDEX(ENDUSEALL[Factor],MATCH(AW16,ENDUSEALL[End Use to Coincident Peak Demand Factors],0)),4))</f>
        <v/>
      </c>
      <c r="AW16" s="895" t="str">
        <f>IF(OR(C16="",F16="",L16="",Q16="",S16="",U16="",Z16="",AB16="",AD16="",AF16=""),"",INDEX(CMEMISC[End Use Category],MATCH(F16,CMEMISC[Proj Desc 1],0)))</f>
        <v/>
      </c>
      <c r="AX16" s="777" t="str">
        <f>IF(OR(C16="",F16="",L16="",Q16="",S16="",U16="",Z16="",AB16="",AD16="",AF16=""),"",INDEX(CMEMISC[EUL],MATCH(F16,CMEMISC[Proj Desc 1],0)))</f>
        <v/>
      </c>
      <c r="AY16" s="889" t="str">
        <f>IF(OR(C16="",F16="",L16="",Q16="",S16="",U16="",Z16="",AB16="",AD16="",AF16=""),"",INDEX(CMEMISC[Measure Number],MATCH(F16,CMEMISC[Proj Desc 1],0)))</f>
        <v/>
      </c>
      <c r="AZ16" s="751" t="str">
        <f>IFERROR(ROUND(MIN(AH16*0.5,AO16*INDEX(ENDUSEALL[Inc Rate],MATCH(AW16,ENDUSEALL[End Use to Coincident Peak Demand Factors],0))),2),"")</f>
        <v/>
      </c>
      <c r="BA16" s="751" t="str">
        <f>IFERROR(ROUND(MIN(AH16,AO16*INDEX(ENDUSEALL[Inc Rate],MATCH(AW16,ENDUSEALL[End Use to Coincident Peak Demand Factors],0))),2),"")</f>
        <v/>
      </c>
      <c r="BB16" s="751" t="str">
        <f>IFERROR(AH16/M02S02F35/AO16,"")</f>
        <v/>
      </c>
      <c r="BC16" s="751" t="str">
        <f>IFERROR(IF((Q16*S16)-(Z16*AB16)&lt;=0,MEASURESAV,IF(M02S02F35="",MEASURERATE,IF(OR(F16="Others (Incremental)",F16="Others"),MEASURESUBMIT, IF(AH16/M02S02F35/AO16&lt;1.5,MEASUREPAY,IF(AU16&lt;1,MEASURECB,""))))),MEASURESUBMIT)</f>
        <v>Submit for Review</v>
      </c>
    </row>
    <row r="17" spans="2:55" ht="15.95" customHeight="1" x14ac:dyDescent="0.25">
      <c r="B17" s="787"/>
      <c r="C17" s="876"/>
      <c r="D17" s="876"/>
      <c r="E17" s="876"/>
      <c r="F17" s="878"/>
      <c r="G17" s="878"/>
      <c r="H17" s="878"/>
      <c r="I17" s="878"/>
      <c r="J17" s="878"/>
      <c r="K17" s="878"/>
      <c r="L17" s="878"/>
      <c r="M17" s="878"/>
      <c r="N17" s="878"/>
      <c r="O17" s="878"/>
      <c r="P17" s="878"/>
      <c r="Q17" s="880"/>
      <c r="R17" s="880"/>
      <c r="S17" s="786"/>
      <c r="T17" s="882"/>
      <c r="U17" s="818"/>
      <c r="V17" s="878"/>
      <c r="W17" s="878"/>
      <c r="X17" s="878"/>
      <c r="Y17" s="878"/>
      <c r="Z17" s="880"/>
      <c r="AA17" s="880"/>
      <c r="AB17" s="786"/>
      <c r="AC17" s="888"/>
      <c r="AD17" s="836"/>
      <c r="AE17" s="782"/>
      <c r="AF17" s="782"/>
      <c r="AG17" s="905"/>
      <c r="AH17" s="898"/>
      <c r="AI17" s="899"/>
      <c r="AJ17" s="899"/>
      <c r="AK17" s="901"/>
      <c r="AL17" s="901"/>
      <c r="AM17" s="901"/>
      <c r="AN17" s="901"/>
      <c r="AO17" s="903"/>
      <c r="AP17" s="903"/>
      <c r="AQ17" s="903"/>
      <c r="AR17" s="145"/>
      <c r="AS17" s="150"/>
      <c r="AT17" s="150"/>
      <c r="AU17" s="892"/>
      <c r="AV17" s="907"/>
      <c r="AW17" s="896"/>
      <c r="AX17" s="778"/>
      <c r="AY17" s="890"/>
      <c r="AZ17" s="752"/>
      <c r="BA17" s="752"/>
      <c r="BB17" s="752"/>
      <c r="BC17" s="752"/>
    </row>
    <row r="18" spans="2:55" ht="15.95" customHeight="1" x14ac:dyDescent="0.25">
      <c r="B18" s="845">
        <v>2</v>
      </c>
      <c r="C18" s="875"/>
      <c r="D18" s="875"/>
      <c r="E18" s="875"/>
      <c r="F18" s="877"/>
      <c r="G18" s="877"/>
      <c r="H18" s="877"/>
      <c r="I18" s="877"/>
      <c r="J18" s="877"/>
      <c r="K18" s="877"/>
      <c r="L18" s="877"/>
      <c r="M18" s="877"/>
      <c r="N18" s="877"/>
      <c r="O18" s="877"/>
      <c r="P18" s="877"/>
      <c r="Q18" s="879"/>
      <c r="R18" s="879"/>
      <c r="S18" s="785"/>
      <c r="T18" s="881"/>
      <c r="U18" s="815"/>
      <c r="V18" s="877"/>
      <c r="W18" s="877"/>
      <c r="X18" s="877"/>
      <c r="Y18" s="877"/>
      <c r="Z18" s="879"/>
      <c r="AA18" s="879"/>
      <c r="AB18" s="785"/>
      <c r="AC18" s="887"/>
      <c r="AD18" s="834"/>
      <c r="AE18" s="781"/>
      <c r="AF18" s="781"/>
      <c r="AG18" s="904"/>
      <c r="AH18" s="812" t="str">
        <f>IF(OR(C18="",F18="",L18="",Q18="",S18="",U18="",Z18="",AB18="",AD18="",AF18=""),"",ROUND(AD18+AF18,2))</f>
        <v/>
      </c>
      <c r="AI18" s="897"/>
      <c r="AJ18" s="897"/>
      <c r="AK18" s="900" t="str">
        <f>IF(OR(C18="",F18="",L18="",Q18="",S18="",U18="",Z18="",AB18="",AD18="",AF18=""),"",IF(BC18&lt;&gt;"",BC18,IF(C18="New/Replace Failed Equip.",BA18,AZ18)))</f>
        <v/>
      </c>
      <c r="AL18" s="900"/>
      <c r="AM18" s="900"/>
      <c r="AN18" s="900"/>
      <c r="AO18" s="902" t="str">
        <f>IF(OR(C18="",F18="",L18="",Q18="",S18="",U18="",Z18="",AB18="",AD18="",AF18=""),"",IF((Q18*S18)-(Z18*AB18)&lt;=0,0,ROUND((Q18*S18)-(Z18*AB18),0)))</f>
        <v/>
      </c>
      <c r="AP18" s="902"/>
      <c r="AQ18" s="902"/>
      <c r="AR18" s="145"/>
      <c r="AS18" s="150"/>
      <c r="AT18" s="150"/>
      <c r="AU18" s="891" t="str">
        <f>IFERROR(IF(OR(C18="",F18="",L18="",Q18="",S18="",U18="",Z18="",AB18="",AD18="",AF18=""),"",((1+ELOSS)*PEAKTD*(1+INDEX(ELECCB[Capacity Reserve Margin],MATCH(AX18,ELECCB[Year Number],0)))*((AO18*INDEX(ELECCB[NPV AEC $/kWh],MATCH(AX18,ELECCB[Year Number],1)))+(AV18*INDEX(ELECCB[NPV ACC+T&amp;D $/kW],MATCH(AX18,ELECCB[Year Number],1))))/AH18)),0)</f>
        <v/>
      </c>
      <c r="AV18" s="906" t="str">
        <f>IF(OR(C18="",F18="",L18="",Q18="",S18="",U18="",Z18="",AB18="",AD18="",AF18=""),"",ROUND(AO18*INDEX(ENDUSEALL[Factor],MATCH(AW18,ENDUSEALL[End Use to Coincident Peak Demand Factors],0)),4))</f>
        <v/>
      </c>
      <c r="AW18" s="895" t="str">
        <f>IF(OR(C18="",F18="",L18="",Q18="",S18="",U18="",Z18="",AB18="",AD18="",AF18=""),"",INDEX(CMEMISC[End Use Category],MATCH(F18,CMEMISC[Proj Desc 1],0)))</f>
        <v/>
      </c>
      <c r="AX18" s="777" t="str">
        <f>IF(OR(C18="",F18="",L18="",Q18="",S18="",U18="",Z18="",AB18="",AD18="",AF18=""),"",INDEX(CMEMISC[EUL],MATCH(F18,CMEMISC[Proj Desc 1],0)))</f>
        <v/>
      </c>
      <c r="AY18" s="889" t="str">
        <f>IF(OR(C18="",F18="",L18="",Q18="",S18="",U18="",Z18="",AB18="",AD18="",AF18=""),"",INDEX(CMEMISC[Measure Number],MATCH(F18,CMEMISC[Proj Desc 1],0)))</f>
        <v/>
      </c>
      <c r="AZ18" s="751" t="str">
        <f>IFERROR(ROUND(MIN(AH18*0.5,AO18*INDEX(ENDUSEALL[Inc Rate],MATCH(AW18,ENDUSEALL[End Use to Coincident Peak Demand Factors],0))),2),"")</f>
        <v/>
      </c>
      <c r="BA18" s="751" t="str">
        <f>IFERROR(ROUND(MIN(AH18,AO18*INDEX(ENDUSEALL[Inc Rate],MATCH(AW18,ENDUSEALL[End Use to Coincident Peak Demand Factors],0))),2),"")</f>
        <v/>
      </c>
      <c r="BB18" s="751" t="str">
        <f>IFERROR(AH18/M02S02F35/AO18,"")</f>
        <v/>
      </c>
      <c r="BC18" s="751" t="str">
        <f>IFERROR(IF((Q18*S18)-(Z18*AB18)&lt;=0,MEASURESAV,IF(M02S02F35="",MEASURERATE,IF(OR(F18="Others (Incremental)",F18="Others"),MEASURESUBMIT, IF(AH18/M02S02F35/AO18&lt;1.5,MEASUREPAY,IF(AU18&lt;1,MEASURECB,""))))),MEASURESUBMIT)</f>
        <v>Submit for Review</v>
      </c>
    </row>
    <row r="19" spans="2:55" ht="15.95" customHeight="1" x14ac:dyDescent="0.25">
      <c r="B19" s="845"/>
      <c r="C19" s="876"/>
      <c r="D19" s="876"/>
      <c r="E19" s="876"/>
      <c r="F19" s="878"/>
      <c r="G19" s="878"/>
      <c r="H19" s="878"/>
      <c r="I19" s="878"/>
      <c r="J19" s="878"/>
      <c r="K19" s="878"/>
      <c r="L19" s="878"/>
      <c r="M19" s="878"/>
      <c r="N19" s="878"/>
      <c r="O19" s="878"/>
      <c r="P19" s="878"/>
      <c r="Q19" s="880"/>
      <c r="R19" s="880"/>
      <c r="S19" s="786"/>
      <c r="T19" s="882"/>
      <c r="U19" s="818"/>
      <c r="V19" s="878"/>
      <c r="W19" s="878"/>
      <c r="X19" s="878"/>
      <c r="Y19" s="878"/>
      <c r="Z19" s="880"/>
      <c r="AA19" s="880"/>
      <c r="AB19" s="786"/>
      <c r="AC19" s="888"/>
      <c r="AD19" s="836"/>
      <c r="AE19" s="782"/>
      <c r="AF19" s="782"/>
      <c r="AG19" s="905"/>
      <c r="AH19" s="898"/>
      <c r="AI19" s="899"/>
      <c r="AJ19" s="899"/>
      <c r="AK19" s="901"/>
      <c r="AL19" s="901"/>
      <c r="AM19" s="901"/>
      <c r="AN19" s="901"/>
      <c r="AO19" s="903"/>
      <c r="AP19" s="903"/>
      <c r="AQ19" s="903"/>
      <c r="AR19" s="145"/>
      <c r="AS19" s="150"/>
      <c r="AT19" s="150"/>
      <c r="AU19" s="892"/>
      <c r="AV19" s="907"/>
      <c r="AW19" s="896"/>
      <c r="AX19" s="778"/>
      <c r="AY19" s="890"/>
      <c r="AZ19" s="752"/>
      <c r="BA19" s="752"/>
      <c r="BB19" s="752"/>
      <c r="BC19" s="752"/>
    </row>
    <row r="20" spans="2:55" ht="15.95" customHeight="1" x14ac:dyDescent="0.25">
      <c r="B20" s="845">
        <v>3</v>
      </c>
      <c r="C20" s="875"/>
      <c r="D20" s="875"/>
      <c r="E20" s="875"/>
      <c r="F20" s="877"/>
      <c r="G20" s="877"/>
      <c r="H20" s="877"/>
      <c r="I20" s="877"/>
      <c r="J20" s="877"/>
      <c r="K20" s="877"/>
      <c r="L20" s="877"/>
      <c r="M20" s="877"/>
      <c r="N20" s="877"/>
      <c r="O20" s="877"/>
      <c r="P20" s="877"/>
      <c r="Q20" s="879"/>
      <c r="R20" s="879"/>
      <c r="S20" s="785"/>
      <c r="T20" s="881"/>
      <c r="U20" s="815"/>
      <c r="V20" s="877"/>
      <c r="W20" s="877"/>
      <c r="X20" s="877"/>
      <c r="Y20" s="877"/>
      <c r="Z20" s="879"/>
      <c r="AA20" s="879"/>
      <c r="AB20" s="785"/>
      <c r="AC20" s="887"/>
      <c r="AD20" s="834"/>
      <c r="AE20" s="781"/>
      <c r="AF20" s="781"/>
      <c r="AG20" s="904"/>
      <c r="AH20" s="812" t="str">
        <f>IF(OR(C20="",F20="",L20="",Q20="",S20="",U20="",Z20="",AB20="",AD20="",AF20=""),"",ROUND(AD20+AF20,2))</f>
        <v/>
      </c>
      <c r="AI20" s="897"/>
      <c r="AJ20" s="897"/>
      <c r="AK20" s="900" t="str">
        <f>IF(OR(C20="",F20="",L20="",Q20="",S20="",U20="",Z20="",AB20="",AD20="",AF20=""),"",IF(BC20&lt;&gt;"",BC20,IF(C20="New/Replace Failed Equip.",BA20,AZ20)))</f>
        <v/>
      </c>
      <c r="AL20" s="900"/>
      <c r="AM20" s="900"/>
      <c r="AN20" s="900"/>
      <c r="AO20" s="902" t="str">
        <f>IF(OR(C20="",F20="",L20="",Q20="",S20="",U20="",Z20="",AB20="",AD20="",AF20=""),"",IF((Q20*S20)-(Z20*AB20)&lt;=0,0,ROUND((Q20*S20)-(Z20*AB20),0)))</f>
        <v/>
      </c>
      <c r="AP20" s="902"/>
      <c r="AQ20" s="902"/>
      <c r="AR20" s="145"/>
      <c r="AS20" s="150"/>
      <c r="AT20" s="150"/>
      <c r="AU20" s="891" t="str">
        <f>IFERROR(IF(OR(C20="",F20="",L20="",Q20="",S20="",U20="",Z20="",AB20="",AD20="",AF20=""),"",((1+ELOSS)*PEAKTD*(1+INDEX(ELECCB[Capacity Reserve Margin],MATCH(AX20,ELECCB[Year Number],0)))*((AO20*INDEX(ELECCB[NPV AEC $/kWh],MATCH(AX20,ELECCB[Year Number],1)))+(AV20*INDEX(ELECCB[NPV ACC+T&amp;D $/kW],MATCH(AX20,ELECCB[Year Number],1))))/AH20)),0)</f>
        <v/>
      </c>
      <c r="AV20" s="906" t="str">
        <f>IF(OR(C20="",F20="",L20="",Q20="",S20="",U20="",Z20="",AB20="",AD20="",AF20=""),"",ROUND(AO20*INDEX(ENDUSEALL[Factor],MATCH(AW20,ENDUSEALL[End Use to Coincident Peak Demand Factors],0)),4))</f>
        <v/>
      </c>
      <c r="AW20" s="895" t="str">
        <f>IF(OR(C20="",F20="",L20="",Q20="",S20="",U20="",Z20="",AB20="",AD20="",AF20=""),"",INDEX(CMEMISC[End Use Category],MATCH(F20,CMEMISC[Proj Desc 1],0)))</f>
        <v/>
      </c>
      <c r="AX20" s="777" t="str">
        <f>IF(OR(C20="",F20="",L20="",Q20="",S20="",U20="",Z20="",AB20="",AD20="",AF20=""),"",INDEX(CMEMISC[EUL],MATCH(F20,CMEMISC[Proj Desc 1],0)))</f>
        <v/>
      </c>
      <c r="AY20" s="889" t="str">
        <f>IF(OR(C20="",F20="",L20="",Q20="",S20="",U20="",Z20="",AB20="",AD20="",AF20=""),"",INDEX(CMEMISC[Measure Number],MATCH(F20,CMEMISC[Proj Desc 1],0)))</f>
        <v/>
      </c>
      <c r="AZ20" s="751" t="str">
        <f>IFERROR(ROUND(MIN(AH20*0.5,AO20*INDEX(ENDUSEALL[Inc Rate],MATCH(AW20,ENDUSEALL[End Use to Coincident Peak Demand Factors],0))),2),"")</f>
        <v/>
      </c>
      <c r="BA20" s="751" t="str">
        <f>IFERROR(ROUND(MIN(AH20,AO20*INDEX(ENDUSEALL[Inc Rate],MATCH(AW20,ENDUSEALL[End Use to Coincident Peak Demand Factors],0))),2),"")</f>
        <v/>
      </c>
      <c r="BB20" s="751" t="str">
        <f>IFERROR(AH20/M02S02F35/AO20,"")</f>
        <v/>
      </c>
      <c r="BC20" s="751" t="str">
        <f>IFERROR(IF((Q20*S20)-(Z20*AB20)&lt;=0,MEASURESAV,IF(M02S02F35="",MEASURERATE,IF(OR(F20="Others (Incremental)",F20="Others"),MEASURESUBMIT, IF(AH20/M02S02F35/AO20&lt;1.5,MEASUREPAY,IF(AU20&lt;1,MEASURECB,""))))),MEASURESUBMIT)</f>
        <v>Submit for Review</v>
      </c>
    </row>
    <row r="21" spans="2:55" ht="15.95" customHeight="1" x14ac:dyDescent="0.25">
      <c r="B21" s="845"/>
      <c r="C21" s="876"/>
      <c r="D21" s="876"/>
      <c r="E21" s="876"/>
      <c r="F21" s="878"/>
      <c r="G21" s="878"/>
      <c r="H21" s="878"/>
      <c r="I21" s="878"/>
      <c r="J21" s="878"/>
      <c r="K21" s="878"/>
      <c r="L21" s="878"/>
      <c r="M21" s="878"/>
      <c r="N21" s="878"/>
      <c r="O21" s="878"/>
      <c r="P21" s="878"/>
      <c r="Q21" s="880"/>
      <c r="R21" s="880"/>
      <c r="S21" s="786"/>
      <c r="T21" s="882"/>
      <c r="U21" s="818"/>
      <c r="V21" s="878"/>
      <c r="W21" s="878"/>
      <c r="X21" s="878"/>
      <c r="Y21" s="878"/>
      <c r="Z21" s="880"/>
      <c r="AA21" s="880"/>
      <c r="AB21" s="786"/>
      <c r="AC21" s="888"/>
      <c r="AD21" s="836"/>
      <c r="AE21" s="782"/>
      <c r="AF21" s="782"/>
      <c r="AG21" s="905"/>
      <c r="AH21" s="898"/>
      <c r="AI21" s="899"/>
      <c r="AJ21" s="899"/>
      <c r="AK21" s="901"/>
      <c r="AL21" s="901"/>
      <c r="AM21" s="901"/>
      <c r="AN21" s="901"/>
      <c r="AO21" s="903"/>
      <c r="AP21" s="903"/>
      <c r="AQ21" s="903"/>
      <c r="AR21" s="145"/>
      <c r="AS21" s="150"/>
      <c r="AT21" s="150"/>
      <c r="AU21" s="892"/>
      <c r="AV21" s="907"/>
      <c r="AW21" s="896"/>
      <c r="AX21" s="778"/>
      <c r="AY21" s="890"/>
      <c r="AZ21" s="752"/>
      <c r="BA21" s="752"/>
      <c r="BB21" s="752"/>
      <c r="BC21" s="752"/>
    </row>
    <row r="22" spans="2:55" ht="15.95" customHeight="1" x14ac:dyDescent="0.25">
      <c r="B22" s="845">
        <v>4</v>
      </c>
      <c r="C22" s="875"/>
      <c r="D22" s="875"/>
      <c r="E22" s="875"/>
      <c r="F22" s="877"/>
      <c r="G22" s="877"/>
      <c r="H22" s="877"/>
      <c r="I22" s="877"/>
      <c r="J22" s="877"/>
      <c r="K22" s="877"/>
      <c r="L22" s="877"/>
      <c r="M22" s="877"/>
      <c r="N22" s="877"/>
      <c r="O22" s="877"/>
      <c r="P22" s="877"/>
      <c r="Q22" s="879"/>
      <c r="R22" s="879"/>
      <c r="S22" s="785"/>
      <c r="T22" s="881"/>
      <c r="U22" s="815"/>
      <c r="V22" s="877"/>
      <c r="W22" s="877"/>
      <c r="X22" s="877"/>
      <c r="Y22" s="877"/>
      <c r="Z22" s="879"/>
      <c r="AA22" s="879"/>
      <c r="AB22" s="785"/>
      <c r="AC22" s="887"/>
      <c r="AD22" s="834"/>
      <c r="AE22" s="781"/>
      <c r="AF22" s="781"/>
      <c r="AG22" s="904"/>
      <c r="AH22" s="812" t="str">
        <f>IF(OR(C22="",F22="",L22="",Q22="",S22="",U22="",Z22="",AB22="",AD22="",AF22=""),"",ROUND(AD22+AF22,2))</f>
        <v/>
      </c>
      <c r="AI22" s="897"/>
      <c r="AJ22" s="897"/>
      <c r="AK22" s="900" t="str">
        <f>IF(OR(C22="",F22="",L22="",Q22="",S22="",U22="",Z22="",AB22="",AD22="",AF22=""),"",IF(BC22&lt;&gt;"",BC22,IF(C22="New/Replace Failed Equip.",BA22,AZ22)))</f>
        <v/>
      </c>
      <c r="AL22" s="900"/>
      <c r="AM22" s="900"/>
      <c r="AN22" s="900"/>
      <c r="AO22" s="902" t="str">
        <f>IF(OR(C22="",F22="",L22="",Q22="",S22="",U22="",Z22="",AB22="",AD22="",AF22=""),"",IF((Q22*S22)-(Z22*AB22)&lt;=0,0,ROUND((Q22*S22)-(Z22*AB22),0)))</f>
        <v/>
      </c>
      <c r="AP22" s="902"/>
      <c r="AQ22" s="902"/>
      <c r="AR22" s="145"/>
      <c r="AS22" s="150"/>
      <c r="AT22" s="150"/>
      <c r="AU22" s="891" t="str">
        <f>IFERROR(IF(OR(C22="",F22="",L22="",Q22="",S22="",U22="",Z22="",AB22="",AD22="",AF22=""),"",((1+ELOSS)*PEAKTD*(1+INDEX(ELECCB[Capacity Reserve Margin],MATCH(AX22,ELECCB[Year Number],0)))*((AO22*INDEX(ELECCB[NPV AEC $/kWh],MATCH(AX22,ELECCB[Year Number],1)))+(AV22*INDEX(ELECCB[NPV ACC+T&amp;D $/kW],MATCH(AX22,ELECCB[Year Number],1))))/AH22)),0)</f>
        <v/>
      </c>
      <c r="AV22" s="906" t="str">
        <f>IF(OR(C22="",F22="",L22="",Q22="",S22="",U22="",Z22="",AB22="",AD22="",AF22=""),"",ROUND(AO22*INDEX(ENDUSEALL[Factor],MATCH(AW22,ENDUSEALL[End Use to Coincident Peak Demand Factors],0)),4))</f>
        <v/>
      </c>
      <c r="AW22" s="895" t="str">
        <f>IF(OR(C22="",F22="",L22="",Q22="",S22="",U22="",Z22="",AB22="",AD22="",AF22=""),"",INDEX(CMEMISC[End Use Category],MATCH(F22,CMEMISC[Proj Desc 1],0)))</f>
        <v/>
      </c>
      <c r="AX22" s="777" t="str">
        <f>IF(OR(C22="",F22="",L22="",Q22="",S22="",U22="",Z22="",AB22="",AD22="",AF22=""),"",INDEX(CMEMISC[EUL],MATCH(F22,CMEMISC[Proj Desc 1],0)))</f>
        <v/>
      </c>
      <c r="AY22" s="889" t="str">
        <f>IF(OR(C22="",F22="",L22="",Q22="",S22="",U22="",Z22="",AB22="",AD22="",AF22=""),"",INDEX(CMEMISC[Measure Number],MATCH(F22,CMEMISC[Proj Desc 1],0)))</f>
        <v/>
      </c>
      <c r="AZ22" s="751" t="str">
        <f>IFERROR(ROUND(MIN(AH22*0.5,AO22*INDEX(ENDUSEALL[Inc Rate],MATCH(AW22,ENDUSEALL[End Use to Coincident Peak Demand Factors],0))),2),"")</f>
        <v/>
      </c>
      <c r="BA22" s="751" t="str">
        <f>IFERROR(ROUND(MIN(AH22,AO22*INDEX(ENDUSEALL[Inc Rate],MATCH(AW22,ENDUSEALL[End Use to Coincident Peak Demand Factors],0))),2),"")</f>
        <v/>
      </c>
      <c r="BB22" s="751" t="str">
        <f>IFERROR(AH22/M02S02F35/AO22,"")</f>
        <v/>
      </c>
      <c r="BC22" s="751" t="str">
        <f>IFERROR(IF((Q22*S22)-(Z22*AB22)&lt;=0,MEASURESAV,IF(M02S02F35="",MEASURERATE,IF(OR(F22="Others (Incremental)",F22="Others"),MEASURESUBMIT, IF(AH22/M02S02F35/AO22&lt;1.5,MEASUREPAY,IF(AU22&lt;1,MEASURECB,""))))),MEASURESUBMIT)</f>
        <v>Submit for Review</v>
      </c>
    </row>
    <row r="23" spans="2:55" ht="15.95" customHeight="1" x14ac:dyDescent="0.25">
      <c r="B23" s="845"/>
      <c r="C23" s="876"/>
      <c r="D23" s="876"/>
      <c r="E23" s="876"/>
      <c r="F23" s="878"/>
      <c r="G23" s="878"/>
      <c r="H23" s="878"/>
      <c r="I23" s="878"/>
      <c r="J23" s="878"/>
      <c r="K23" s="878"/>
      <c r="L23" s="878"/>
      <c r="M23" s="878"/>
      <c r="N23" s="878"/>
      <c r="O23" s="878"/>
      <c r="P23" s="878"/>
      <c r="Q23" s="880"/>
      <c r="R23" s="880"/>
      <c r="S23" s="786"/>
      <c r="T23" s="882"/>
      <c r="U23" s="818"/>
      <c r="V23" s="878"/>
      <c r="W23" s="878"/>
      <c r="X23" s="878"/>
      <c r="Y23" s="878"/>
      <c r="Z23" s="880"/>
      <c r="AA23" s="880"/>
      <c r="AB23" s="786"/>
      <c r="AC23" s="888"/>
      <c r="AD23" s="836"/>
      <c r="AE23" s="782"/>
      <c r="AF23" s="782"/>
      <c r="AG23" s="905"/>
      <c r="AH23" s="898"/>
      <c r="AI23" s="899"/>
      <c r="AJ23" s="899"/>
      <c r="AK23" s="901"/>
      <c r="AL23" s="901"/>
      <c r="AM23" s="901"/>
      <c r="AN23" s="901"/>
      <c r="AO23" s="903"/>
      <c r="AP23" s="903"/>
      <c r="AQ23" s="903"/>
      <c r="AR23" s="145"/>
      <c r="AS23" s="150"/>
      <c r="AT23" s="150"/>
      <c r="AU23" s="892"/>
      <c r="AV23" s="907"/>
      <c r="AW23" s="896"/>
      <c r="AX23" s="778"/>
      <c r="AY23" s="890"/>
      <c r="AZ23" s="752"/>
      <c r="BA23" s="752"/>
      <c r="BB23" s="752"/>
      <c r="BC23" s="752"/>
    </row>
    <row r="24" spans="2:55" ht="15.95" customHeight="1" x14ac:dyDescent="0.25">
      <c r="B24" s="845">
        <v>5</v>
      </c>
      <c r="C24" s="875"/>
      <c r="D24" s="875"/>
      <c r="E24" s="875"/>
      <c r="F24" s="877"/>
      <c r="G24" s="877"/>
      <c r="H24" s="877"/>
      <c r="I24" s="877"/>
      <c r="J24" s="877"/>
      <c r="K24" s="877"/>
      <c r="L24" s="877"/>
      <c r="M24" s="877"/>
      <c r="N24" s="877"/>
      <c r="O24" s="877"/>
      <c r="P24" s="877"/>
      <c r="Q24" s="879"/>
      <c r="R24" s="879"/>
      <c r="S24" s="785"/>
      <c r="T24" s="881"/>
      <c r="U24" s="815"/>
      <c r="V24" s="877"/>
      <c r="W24" s="877"/>
      <c r="X24" s="877"/>
      <c r="Y24" s="877"/>
      <c r="Z24" s="879"/>
      <c r="AA24" s="879"/>
      <c r="AB24" s="785"/>
      <c r="AC24" s="887"/>
      <c r="AD24" s="834"/>
      <c r="AE24" s="781"/>
      <c r="AF24" s="781"/>
      <c r="AG24" s="904"/>
      <c r="AH24" s="812" t="str">
        <f>IF(OR(C24="",F24="",L24="",Q24="",S24="",U24="",Z24="",AB24="",AD24="",AF24=""),"",ROUND(AD24+AF24,2))</f>
        <v/>
      </c>
      <c r="AI24" s="897"/>
      <c r="AJ24" s="897"/>
      <c r="AK24" s="900" t="str">
        <f>IF(OR(C24="",F24="",L24="",Q24="",S24="",U24="",Z24="",AB24="",AD24="",AF24=""),"",IF(BC24&lt;&gt;"",BC24,IF(C24="New/Replace Failed Equip.",BA24,AZ24)))</f>
        <v/>
      </c>
      <c r="AL24" s="900"/>
      <c r="AM24" s="900"/>
      <c r="AN24" s="900"/>
      <c r="AO24" s="902" t="str">
        <f>IF(OR(C24="",F24="",L24="",Q24="",S24="",U24="",Z24="",AB24="",AD24="",AF24=""),"",IF((Q24*S24)-(Z24*AB24)&lt;=0,0,ROUND((Q24*S24)-(Z24*AB24),0)))</f>
        <v/>
      </c>
      <c r="AP24" s="902"/>
      <c r="AQ24" s="902"/>
      <c r="AR24" s="145"/>
      <c r="AS24" s="150"/>
      <c r="AT24" s="150"/>
      <c r="AU24" s="891" t="str">
        <f>IFERROR(IF(OR(C24="",F24="",L24="",Q24="",S24="",U24="",Z24="",AB24="",AD24="",AF24=""),"",((1+ELOSS)*PEAKTD*(1+INDEX(ELECCB[Capacity Reserve Margin],MATCH(AX24,ELECCB[Year Number],0)))*((AO24*INDEX(ELECCB[NPV AEC $/kWh],MATCH(AX24,ELECCB[Year Number],1)))+(AV24*INDEX(ELECCB[NPV ACC+T&amp;D $/kW],MATCH(AX24,ELECCB[Year Number],1))))/AH24)),0)</f>
        <v/>
      </c>
      <c r="AV24" s="906" t="str">
        <f>IF(OR(C24="",F24="",L24="",Q24="",S24="",U24="",Z24="",AB24="",AD24="",AF24=""),"",ROUND(AO24*INDEX(ENDUSEALL[Factor],MATCH(AW24,ENDUSEALL[End Use to Coincident Peak Demand Factors],0)),4))</f>
        <v/>
      </c>
      <c r="AW24" s="895" t="str">
        <f>IF(OR(C24="",F24="",L24="",Q24="",S24="",U24="",Z24="",AB24="",AD24="",AF24=""),"",INDEX(CMEMISC[End Use Category],MATCH(F24,CMEMISC[Proj Desc 1],0)))</f>
        <v/>
      </c>
      <c r="AX24" s="777" t="str">
        <f>IF(OR(C24="",F24="",L24="",Q24="",S24="",U24="",Z24="",AB24="",AD24="",AF24=""),"",INDEX(CMEMISC[EUL],MATCH(F24,CMEMISC[Proj Desc 1],0)))</f>
        <v/>
      </c>
      <c r="AY24" s="889" t="str">
        <f>IF(OR(C24="",F24="",L24="",Q24="",S24="",U24="",Z24="",AB24="",AD24="",AF24=""),"",INDEX(CMEMISC[Measure Number],MATCH(F24,CMEMISC[Proj Desc 1],0)))</f>
        <v/>
      </c>
      <c r="AZ24" s="751" t="str">
        <f>IFERROR(ROUND(MIN(AH24*0.5,AO24*INDEX(ENDUSEALL[Inc Rate],MATCH(AW24,ENDUSEALL[End Use to Coincident Peak Demand Factors],0))),2),"")</f>
        <v/>
      </c>
      <c r="BA24" s="751" t="str">
        <f>IFERROR(ROUND(MIN(AH24,AO24*INDEX(ENDUSEALL[Inc Rate],MATCH(AW24,ENDUSEALL[End Use to Coincident Peak Demand Factors],0))),2),"")</f>
        <v/>
      </c>
      <c r="BB24" s="751" t="str">
        <f>IFERROR(AH24/M02S02F35/AO24,"")</f>
        <v/>
      </c>
      <c r="BC24" s="751" t="str">
        <f>IFERROR(IF((Q24*S24)-(Z24*AB24)&lt;=0,MEASURESAV,IF(M02S02F35="",MEASURERATE,IF(OR(F24="Others (Incremental)",F24="Others"),MEASURESUBMIT, IF(AH24/M02S02F35/AO24&lt;1.5,MEASUREPAY,IF(AU24&lt;1,MEASURECB,""))))),MEASURESUBMIT)</f>
        <v>Submit for Review</v>
      </c>
    </row>
    <row r="25" spans="2:55" ht="15.95" customHeight="1" x14ac:dyDescent="0.25">
      <c r="B25" s="845"/>
      <c r="C25" s="876"/>
      <c r="D25" s="876"/>
      <c r="E25" s="876"/>
      <c r="F25" s="878"/>
      <c r="G25" s="878"/>
      <c r="H25" s="878"/>
      <c r="I25" s="878"/>
      <c r="J25" s="878"/>
      <c r="K25" s="878"/>
      <c r="L25" s="878"/>
      <c r="M25" s="878"/>
      <c r="N25" s="878"/>
      <c r="O25" s="878"/>
      <c r="P25" s="878"/>
      <c r="Q25" s="880"/>
      <c r="R25" s="880"/>
      <c r="S25" s="786"/>
      <c r="T25" s="882"/>
      <c r="U25" s="818"/>
      <c r="V25" s="878"/>
      <c r="W25" s="878"/>
      <c r="X25" s="878"/>
      <c r="Y25" s="878"/>
      <c r="Z25" s="880"/>
      <c r="AA25" s="880"/>
      <c r="AB25" s="786"/>
      <c r="AC25" s="888"/>
      <c r="AD25" s="836"/>
      <c r="AE25" s="782"/>
      <c r="AF25" s="782"/>
      <c r="AG25" s="905"/>
      <c r="AH25" s="898"/>
      <c r="AI25" s="899"/>
      <c r="AJ25" s="899"/>
      <c r="AK25" s="901"/>
      <c r="AL25" s="901"/>
      <c r="AM25" s="901"/>
      <c r="AN25" s="901"/>
      <c r="AO25" s="903"/>
      <c r="AP25" s="903"/>
      <c r="AQ25" s="903"/>
      <c r="AR25" s="145"/>
      <c r="AS25" s="150"/>
      <c r="AT25" s="150"/>
      <c r="AU25" s="892"/>
      <c r="AV25" s="907"/>
      <c r="AW25" s="896"/>
      <c r="AX25" s="778"/>
      <c r="AY25" s="890"/>
      <c r="AZ25" s="752"/>
      <c r="BA25" s="752"/>
      <c r="BB25" s="752"/>
      <c r="BC25" s="752"/>
    </row>
    <row r="26" spans="2:55" ht="15.95" customHeight="1" x14ac:dyDescent="0.25">
      <c r="B26" s="845">
        <v>6</v>
      </c>
      <c r="C26" s="875"/>
      <c r="D26" s="875"/>
      <c r="E26" s="875"/>
      <c r="F26" s="877"/>
      <c r="G26" s="877"/>
      <c r="H26" s="877"/>
      <c r="I26" s="877"/>
      <c r="J26" s="877"/>
      <c r="K26" s="877"/>
      <c r="L26" s="877"/>
      <c r="M26" s="877"/>
      <c r="N26" s="877"/>
      <c r="O26" s="877"/>
      <c r="P26" s="877"/>
      <c r="Q26" s="879"/>
      <c r="R26" s="879"/>
      <c r="S26" s="785"/>
      <c r="T26" s="881"/>
      <c r="U26" s="815"/>
      <c r="V26" s="877"/>
      <c r="W26" s="877"/>
      <c r="X26" s="877"/>
      <c r="Y26" s="877"/>
      <c r="Z26" s="879"/>
      <c r="AA26" s="879"/>
      <c r="AB26" s="785"/>
      <c r="AC26" s="887"/>
      <c r="AD26" s="834"/>
      <c r="AE26" s="781"/>
      <c r="AF26" s="781"/>
      <c r="AG26" s="904"/>
      <c r="AH26" s="812" t="str">
        <f>IF(OR(C26="",F26="",L26="",Q26="",S26="",U26="",Z26="",AB26="",AD26="",AF26=""),"",ROUND(AD26+AF26,2))</f>
        <v/>
      </c>
      <c r="AI26" s="897"/>
      <c r="AJ26" s="897"/>
      <c r="AK26" s="900" t="str">
        <f>IF(OR(C26="",F26="",L26="",Q26="",S26="",U26="",Z26="",AB26="",AD26="",AF26=""),"",IF(BC26&lt;&gt;"",BC26,IF(C26="New/Replace Failed Equip.",BA26,AZ26)))</f>
        <v/>
      </c>
      <c r="AL26" s="900"/>
      <c r="AM26" s="900"/>
      <c r="AN26" s="900"/>
      <c r="AO26" s="902" t="str">
        <f>IF(OR(C26="",F26="",L26="",Q26="",S26="",U26="",Z26="",AB26="",AD26="",AF26=""),"",IF((Q26*S26)-(Z26*AB26)&lt;=0,0,ROUND((Q26*S26)-(Z26*AB26),0)))</f>
        <v/>
      </c>
      <c r="AP26" s="902"/>
      <c r="AQ26" s="902"/>
      <c r="AR26" s="145"/>
      <c r="AS26" s="150"/>
      <c r="AT26" s="150"/>
      <c r="AU26" s="891" t="str">
        <f>IFERROR(IF(OR(C26="",F26="",L26="",Q26="",S26="",U26="",Z26="",AB26="",AD26="",AF26=""),"",((1+ELOSS)*PEAKTD*(1+INDEX(ELECCB[Capacity Reserve Margin],MATCH(AX26,ELECCB[Year Number],0)))*((AO26*INDEX(ELECCB[NPV AEC $/kWh],MATCH(AX26,ELECCB[Year Number],1)))+(AV26*INDEX(ELECCB[NPV ACC+T&amp;D $/kW],MATCH(AX26,ELECCB[Year Number],1))))/AH26)),0)</f>
        <v/>
      </c>
      <c r="AV26" s="906" t="str">
        <f>IF(OR(C26="",F26="",L26="",Q26="",S26="",U26="",Z26="",AB26="",AD26="",AF26=""),"",ROUND(AO26*INDEX(ENDUSEALL[Factor],MATCH(AW26,ENDUSEALL[End Use to Coincident Peak Demand Factors],0)),4))</f>
        <v/>
      </c>
      <c r="AW26" s="895" t="str">
        <f>IF(OR(C26="",F26="",L26="",Q26="",S26="",U26="",Z26="",AB26="",AD26="",AF26=""),"",INDEX(CMEMISC[End Use Category],MATCH(F26,CMEMISC[Proj Desc 1],0)))</f>
        <v/>
      </c>
      <c r="AX26" s="777" t="str">
        <f>IF(OR(C26="",F26="",L26="",Q26="",S26="",U26="",Z26="",AB26="",AD26="",AF26=""),"",INDEX(CMEMISC[EUL],MATCH(F26,CMEMISC[Proj Desc 1],0)))</f>
        <v/>
      </c>
      <c r="AY26" s="889" t="str">
        <f>IF(OR(C26="",F26="",L26="",Q26="",S26="",U26="",Z26="",AB26="",AD26="",AF26=""),"",INDEX(CMEMISC[Measure Number],MATCH(F26,CMEMISC[Proj Desc 1],0)))</f>
        <v/>
      </c>
      <c r="AZ26" s="751" t="str">
        <f>IFERROR(ROUND(MIN(AH26*0.5,AO26*INDEX(ENDUSEALL[Inc Rate],MATCH(AW26,ENDUSEALL[End Use to Coincident Peak Demand Factors],0))),2),"")</f>
        <v/>
      </c>
      <c r="BA26" s="751" t="str">
        <f>IFERROR(ROUND(MIN(AH26,AO26*INDEX(ENDUSEALL[Inc Rate],MATCH(AW26,ENDUSEALL[End Use to Coincident Peak Demand Factors],0))),2),"")</f>
        <v/>
      </c>
      <c r="BB26" s="751" t="str">
        <f>IFERROR(AH26/M02S02F35/AO26,"")</f>
        <v/>
      </c>
      <c r="BC26" s="751" t="str">
        <f>IFERROR(IF((Q26*S26)-(Z26*AB26)&lt;=0,MEASURESAV,IF(M02S02F35="",MEASURERATE,IF(OR(F26="Others (Incremental)",F26="Others"),MEASURESUBMIT, IF(AH26/M02S02F35/AO26&lt;1.5,MEASUREPAY,IF(AU26&lt;1,MEASURECB,""))))),MEASURESUBMIT)</f>
        <v>Submit for Review</v>
      </c>
    </row>
    <row r="27" spans="2:55" ht="15.95" customHeight="1" x14ac:dyDescent="0.25">
      <c r="B27" s="845"/>
      <c r="C27" s="876"/>
      <c r="D27" s="876"/>
      <c r="E27" s="876"/>
      <c r="F27" s="878"/>
      <c r="G27" s="878"/>
      <c r="H27" s="878"/>
      <c r="I27" s="878"/>
      <c r="J27" s="878"/>
      <c r="K27" s="878"/>
      <c r="L27" s="878"/>
      <c r="M27" s="878"/>
      <c r="N27" s="878"/>
      <c r="O27" s="878"/>
      <c r="P27" s="878"/>
      <c r="Q27" s="880"/>
      <c r="R27" s="880"/>
      <c r="S27" s="786"/>
      <c r="T27" s="882"/>
      <c r="U27" s="818"/>
      <c r="V27" s="878"/>
      <c r="W27" s="878"/>
      <c r="X27" s="878"/>
      <c r="Y27" s="878"/>
      <c r="Z27" s="880"/>
      <c r="AA27" s="880"/>
      <c r="AB27" s="786"/>
      <c r="AC27" s="888"/>
      <c r="AD27" s="836"/>
      <c r="AE27" s="782"/>
      <c r="AF27" s="782"/>
      <c r="AG27" s="905"/>
      <c r="AH27" s="898"/>
      <c r="AI27" s="899"/>
      <c r="AJ27" s="899"/>
      <c r="AK27" s="901"/>
      <c r="AL27" s="901"/>
      <c r="AM27" s="901"/>
      <c r="AN27" s="901"/>
      <c r="AO27" s="903"/>
      <c r="AP27" s="903"/>
      <c r="AQ27" s="903"/>
      <c r="AR27" s="145"/>
      <c r="AS27" s="150"/>
      <c r="AT27" s="150"/>
      <c r="AU27" s="892"/>
      <c r="AV27" s="907"/>
      <c r="AW27" s="896"/>
      <c r="AX27" s="778"/>
      <c r="AY27" s="890"/>
      <c r="AZ27" s="752"/>
      <c r="BA27" s="752"/>
      <c r="BB27" s="752"/>
      <c r="BC27" s="752"/>
    </row>
    <row r="28" spans="2:55" ht="15.95" customHeight="1" x14ac:dyDescent="0.25">
      <c r="B28" s="845">
        <v>7</v>
      </c>
      <c r="C28" s="875"/>
      <c r="D28" s="875"/>
      <c r="E28" s="875"/>
      <c r="F28" s="877"/>
      <c r="G28" s="877"/>
      <c r="H28" s="877"/>
      <c r="I28" s="877"/>
      <c r="J28" s="877"/>
      <c r="K28" s="877"/>
      <c r="L28" s="877"/>
      <c r="M28" s="877"/>
      <c r="N28" s="877"/>
      <c r="O28" s="877"/>
      <c r="P28" s="877"/>
      <c r="Q28" s="879"/>
      <c r="R28" s="879"/>
      <c r="S28" s="785"/>
      <c r="T28" s="881"/>
      <c r="U28" s="815"/>
      <c r="V28" s="877"/>
      <c r="W28" s="877"/>
      <c r="X28" s="877"/>
      <c r="Y28" s="877"/>
      <c r="Z28" s="879"/>
      <c r="AA28" s="879"/>
      <c r="AB28" s="785"/>
      <c r="AC28" s="887"/>
      <c r="AD28" s="834"/>
      <c r="AE28" s="781"/>
      <c r="AF28" s="781"/>
      <c r="AG28" s="904"/>
      <c r="AH28" s="812" t="str">
        <f>IF(OR(C28="",F28="",L28="",Q28="",S28="",U28="",Z28="",AB28="",AD28="",AF28=""),"",ROUND(AD28+AF28,2))</f>
        <v/>
      </c>
      <c r="AI28" s="897"/>
      <c r="AJ28" s="897"/>
      <c r="AK28" s="900" t="str">
        <f>IF(OR(C28="",F28="",L28="",Q28="",S28="",U28="",Z28="",AB28="",AD28="",AF28=""),"",IF(BC28&lt;&gt;"",BC28,IF(C28="New/Replace Failed Equip.",BA28,AZ28)))</f>
        <v/>
      </c>
      <c r="AL28" s="900"/>
      <c r="AM28" s="900"/>
      <c r="AN28" s="900"/>
      <c r="AO28" s="902" t="str">
        <f>IF(OR(C28="",F28="",L28="",Q28="",S28="",U28="",Z28="",AB28="",AD28="",AF28=""),"",IF((Q28*S28)-(Z28*AB28)&lt;=0,0,ROUND((Q28*S28)-(Z28*AB28),0)))</f>
        <v/>
      </c>
      <c r="AP28" s="902"/>
      <c r="AQ28" s="902"/>
      <c r="AR28" s="145"/>
      <c r="AS28" s="150"/>
      <c r="AT28" s="150"/>
      <c r="AU28" s="891" t="str">
        <f>IFERROR(IF(OR(C28="",F28="",L28="",Q28="",S28="",U28="",Z28="",AB28="",AD28="",AF28=""),"",((1+ELOSS)*PEAKTD*(1+INDEX(ELECCB[Capacity Reserve Margin],MATCH(AX28,ELECCB[Year Number],0)))*((AO28*INDEX(ELECCB[NPV AEC $/kWh],MATCH(AX28,ELECCB[Year Number],1)))+(AV28*INDEX(ELECCB[NPV ACC+T&amp;D $/kW],MATCH(AX28,ELECCB[Year Number],1))))/AH28)),0)</f>
        <v/>
      </c>
      <c r="AV28" s="906" t="str">
        <f>IF(OR(C28="",F28="",L28="",Q28="",S28="",U28="",Z28="",AB28="",AD28="",AF28=""),"",ROUND(AO28*INDEX(ENDUSEALL[Factor],MATCH(AW28,ENDUSEALL[End Use to Coincident Peak Demand Factors],0)),4))</f>
        <v/>
      </c>
      <c r="AW28" s="895" t="str">
        <f>IF(OR(C28="",F28="",L28="",Q28="",S28="",U28="",Z28="",AB28="",AD28="",AF28=""),"",INDEX(CMEMISC[End Use Category],MATCH(F28,CMEMISC[Proj Desc 1],0)))</f>
        <v/>
      </c>
      <c r="AX28" s="777" t="str">
        <f>IF(OR(C28="",F28="",L28="",Q28="",S28="",U28="",Z28="",AB28="",AD28="",AF28=""),"",INDEX(CMEMISC[EUL],MATCH(F28,CMEMISC[Proj Desc 1],0)))</f>
        <v/>
      </c>
      <c r="AY28" s="889" t="str">
        <f>IF(OR(C28="",F28="",L28="",Q28="",S28="",U28="",Z28="",AB28="",AD28="",AF28=""),"",INDEX(CMEMISC[Measure Number],MATCH(F28,CMEMISC[Proj Desc 1],0)))</f>
        <v/>
      </c>
      <c r="AZ28" s="751" t="str">
        <f>IFERROR(ROUND(MIN(AH28*0.5,AO28*INDEX(ENDUSEALL[Inc Rate],MATCH(AW28,ENDUSEALL[End Use to Coincident Peak Demand Factors],0))),2),"")</f>
        <v/>
      </c>
      <c r="BA28" s="751" t="str">
        <f>IFERROR(ROUND(MIN(AH28,AO28*INDEX(ENDUSEALL[Inc Rate],MATCH(AW28,ENDUSEALL[End Use to Coincident Peak Demand Factors],0))),2),"")</f>
        <v/>
      </c>
      <c r="BB28" s="751" t="str">
        <f>IFERROR(AH28/M02S02F35/AO28,"")</f>
        <v/>
      </c>
      <c r="BC28" s="751" t="str">
        <f>IFERROR(IF((Q28*S28)-(Z28*AB28)&lt;=0,MEASURESAV,IF(M02S02F35="",MEASURERATE,IF(OR(F28="Others (Incremental)",F28="Others"),MEASURESUBMIT, IF(AH28/M02S02F35/AO28&lt;1.5,MEASUREPAY,IF(AU28&lt;1,MEASURECB,""))))),MEASURESUBMIT)</f>
        <v>Submit for Review</v>
      </c>
    </row>
    <row r="29" spans="2:55" ht="15.95" customHeight="1" x14ac:dyDescent="0.25">
      <c r="B29" s="845"/>
      <c r="C29" s="876"/>
      <c r="D29" s="876"/>
      <c r="E29" s="876"/>
      <c r="F29" s="878"/>
      <c r="G29" s="878"/>
      <c r="H29" s="878"/>
      <c r="I29" s="878"/>
      <c r="J29" s="878"/>
      <c r="K29" s="878"/>
      <c r="L29" s="878"/>
      <c r="M29" s="878"/>
      <c r="N29" s="878"/>
      <c r="O29" s="878"/>
      <c r="P29" s="878"/>
      <c r="Q29" s="880"/>
      <c r="R29" s="880"/>
      <c r="S29" s="786"/>
      <c r="T29" s="882"/>
      <c r="U29" s="818"/>
      <c r="V29" s="878"/>
      <c r="W29" s="878"/>
      <c r="X29" s="878"/>
      <c r="Y29" s="878"/>
      <c r="Z29" s="880"/>
      <c r="AA29" s="880"/>
      <c r="AB29" s="786"/>
      <c r="AC29" s="888"/>
      <c r="AD29" s="836"/>
      <c r="AE29" s="782"/>
      <c r="AF29" s="782"/>
      <c r="AG29" s="905"/>
      <c r="AH29" s="898"/>
      <c r="AI29" s="899"/>
      <c r="AJ29" s="899"/>
      <c r="AK29" s="901"/>
      <c r="AL29" s="901"/>
      <c r="AM29" s="901"/>
      <c r="AN29" s="901"/>
      <c r="AO29" s="903"/>
      <c r="AP29" s="903"/>
      <c r="AQ29" s="903"/>
      <c r="AR29" s="145"/>
      <c r="AS29" s="150"/>
      <c r="AT29" s="150"/>
      <c r="AU29" s="892"/>
      <c r="AV29" s="907"/>
      <c r="AW29" s="896"/>
      <c r="AX29" s="778"/>
      <c r="AY29" s="890"/>
      <c r="AZ29" s="752"/>
      <c r="BA29" s="752"/>
      <c r="BB29" s="752"/>
      <c r="BC29" s="752"/>
    </row>
    <row r="30" spans="2:55" ht="15.95" customHeight="1" x14ac:dyDescent="0.25">
      <c r="B30" s="845">
        <v>8</v>
      </c>
      <c r="C30" s="875"/>
      <c r="D30" s="875"/>
      <c r="E30" s="875"/>
      <c r="F30" s="877"/>
      <c r="G30" s="877"/>
      <c r="H30" s="877"/>
      <c r="I30" s="877"/>
      <c r="J30" s="877"/>
      <c r="K30" s="877"/>
      <c r="L30" s="877"/>
      <c r="M30" s="877"/>
      <c r="N30" s="877"/>
      <c r="O30" s="877"/>
      <c r="P30" s="877"/>
      <c r="Q30" s="879"/>
      <c r="R30" s="879"/>
      <c r="S30" s="785"/>
      <c r="T30" s="881"/>
      <c r="U30" s="815"/>
      <c r="V30" s="877"/>
      <c r="W30" s="877"/>
      <c r="X30" s="877"/>
      <c r="Y30" s="877"/>
      <c r="Z30" s="879"/>
      <c r="AA30" s="879"/>
      <c r="AB30" s="785"/>
      <c r="AC30" s="887"/>
      <c r="AD30" s="834"/>
      <c r="AE30" s="781"/>
      <c r="AF30" s="781"/>
      <c r="AG30" s="904"/>
      <c r="AH30" s="812" t="str">
        <f>IF(OR(C30="",F30="",L30="",Q30="",S30="",U30="",Z30="",AB30="",AD30="",AF30=""),"",ROUND(AD30+AF30,2))</f>
        <v/>
      </c>
      <c r="AI30" s="897"/>
      <c r="AJ30" s="897"/>
      <c r="AK30" s="900" t="str">
        <f>IF(OR(C30="",F30="",L30="",Q30="",S30="",U30="",Z30="",AB30="",AD30="",AF30=""),"",IF(BC30&lt;&gt;"",BC30,IF(C30="New/Replace Failed Equip.",BA30,AZ30)))</f>
        <v/>
      </c>
      <c r="AL30" s="900"/>
      <c r="AM30" s="900"/>
      <c r="AN30" s="900"/>
      <c r="AO30" s="902" t="str">
        <f>IF(OR(C30="",F30="",L30="",Q30="",S30="",U30="",Z30="",AB30="",AD30="",AF30=""),"",IF((Q30*S30)-(Z30*AB30)&lt;=0,0,ROUND((Q30*S30)-(Z30*AB30),0)))</f>
        <v/>
      </c>
      <c r="AP30" s="902"/>
      <c r="AQ30" s="902"/>
      <c r="AR30" s="145"/>
      <c r="AS30" s="150"/>
      <c r="AT30" s="150"/>
      <c r="AU30" s="891" t="str">
        <f>IFERROR(IF(OR(C30="",F30="",L30="",Q30="",S30="",U30="",Z30="",AB30="",AD30="",AF30=""),"",((1+ELOSS)*PEAKTD*(1+INDEX(ELECCB[Capacity Reserve Margin],MATCH(AX30,ELECCB[Year Number],0)))*((AO30*INDEX(ELECCB[NPV AEC $/kWh],MATCH(AX30,ELECCB[Year Number],1)))+(AV30*INDEX(ELECCB[NPV ACC+T&amp;D $/kW],MATCH(AX30,ELECCB[Year Number],1))))/AH30)),0)</f>
        <v/>
      </c>
      <c r="AV30" s="906" t="str">
        <f>IF(OR(C30="",F30="",L30="",Q30="",S30="",U30="",Z30="",AB30="",AD30="",AF30=""),"",ROUND(AO30*INDEX(ENDUSEALL[Factor],MATCH(AW30,ENDUSEALL[End Use to Coincident Peak Demand Factors],0)),4))</f>
        <v/>
      </c>
      <c r="AW30" s="895" t="str">
        <f>IF(OR(C30="",F30="",L30="",Q30="",S30="",U30="",Z30="",AB30="",AD30="",AF30=""),"",INDEX(CMEMISC[End Use Category],MATCH(F30,CMEMISC[Proj Desc 1],0)))</f>
        <v/>
      </c>
      <c r="AX30" s="777" t="str">
        <f>IF(OR(C30="",F30="",L30="",Q30="",S30="",U30="",Z30="",AB30="",AD30="",AF30=""),"",INDEX(CMEMISC[EUL],MATCH(F30,CMEMISC[Proj Desc 1],0)))</f>
        <v/>
      </c>
      <c r="AY30" s="889" t="str">
        <f>IF(OR(C30="",F30="",L30="",Q30="",S30="",U30="",Z30="",AB30="",AD30="",AF30=""),"",INDEX(CMEMISC[Measure Number],MATCH(F30,CMEMISC[Proj Desc 1],0)))</f>
        <v/>
      </c>
      <c r="AZ30" s="751" t="str">
        <f>IFERROR(ROUND(MIN(AH30*0.5,AO30*INDEX(ENDUSEALL[Inc Rate],MATCH(AW30,ENDUSEALL[End Use to Coincident Peak Demand Factors],0))),2),"")</f>
        <v/>
      </c>
      <c r="BA30" s="751" t="str">
        <f>IFERROR(ROUND(MIN(AH30,AO30*INDEX(ENDUSEALL[Inc Rate],MATCH(AW30,ENDUSEALL[End Use to Coincident Peak Demand Factors],0))),2),"")</f>
        <v/>
      </c>
      <c r="BB30" s="751" t="str">
        <f>IFERROR(AH30/M02S02F35/AO30,"")</f>
        <v/>
      </c>
      <c r="BC30" s="751" t="str">
        <f>IFERROR(IF((Q30*S30)-(Z30*AB30)&lt;=0,MEASURESAV,IF(M02S02F35="",MEASURERATE,IF(OR(F30="Others (Incremental)",F30="Others"),MEASURESUBMIT, IF(AH30/M02S02F35/AO30&lt;1.5,MEASUREPAY,IF(AU30&lt;1,MEASURECB,""))))),MEASURESUBMIT)</f>
        <v>Submit for Review</v>
      </c>
    </row>
    <row r="31" spans="2:55" ht="15.95" customHeight="1" x14ac:dyDescent="0.25">
      <c r="B31" s="845"/>
      <c r="C31" s="876"/>
      <c r="D31" s="876"/>
      <c r="E31" s="876"/>
      <c r="F31" s="878"/>
      <c r="G31" s="878"/>
      <c r="H31" s="878"/>
      <c r="I31" s="878"/>
      <c r="J31" s="878"/>
      <c r="K31" s="878"/>
      <c r="L31" s="878"/>
      <c r="M31" s="878"/>
      <c r="N31" s="878"/>
      <c r="O31" s="878"/>
      <c r="P31" s="878"/>
      <c r="Q31" s="880"/>
      <c r="R31" s="880"/>
      <c r="S31" s="786"/>
      <c r="T31" s="882"/>
      <c r="U31" s="818"/>
      <c r="V31" s="878"/>
      <c r="W31" s="878"/>
      <c r="X31" s="878"/>
      <c r="Y31" s="878"/>
      <c r="Z31" s="880"/>
      <c r="AA31" s="880"/>
      <c r="AB31" s="786"/>
      <c r="AC31" s="888"/>
      <c r="AD31" s="836"/>
      <c r="AE31" s="782"/>
      <c r="AF31" s="782"/>
      <c r="AG31" s="905"/>
      <c r="AH31" s="898"/>
      <c r="AI31" s="899"/>
      <c r="AJ31" s="899"/>
      <c r="AK31" s="901"/>
      <c r="AL31" s="901"/>
      <c r="AM31" s="901"/>
      <c r="AN31" s="901"/>
      <c r="AO31" s="903"/>
      <c r="AP31" s="903"/>
      <c r="AQ31" s="903"/>
      <c r="AR31" s="145"/>
      <c r="AS31" s="150"/>
      <c r="AT31" s="150"/>
      <c r="AU31" s="892"/>
      <c r="AV31" s="907"/>
      <c r="AW31" s="896"/>
      <c r="AX31" s="778"/>
      <c r="AY31" s="890"/>
      <c r="AZ31" s="752"/>
      <c r="BA31" s="752"/>
      <c r="BB31" s="752"/>
      <c r="BC31" s="752"/>
    </row>
    <row r="32" spans="2:55" ht="15.95" customHeight="1" x14ac:dyDescent="0.25">
      <c r="B32" s="845">
        <v>9</v>
      </c>
      <c r="C32" s="875"/>
      <c r="D32" s="875"/>
      <c r="E32" s="875"/>
      <c r="F32" s="877"/>
      <c r="G32" s="877"/>
      <c r="H32" s="877"/>
      <c r="I32" s="877"/>
      <c r="J32" s="877"/>
      <c r="K32" s="877"/>
      <c r="L32" s="877"/>
      <c r="M32" s="877"/>
      <c r="N32" s="877"/>
      <c r="O32" s="877"/>
      <c r="P32" s="877"/>
      <c r="Q32" s="879"/>
      <c r="R32" s="879"/>
      <c r="S32" s="785"/>
      <c r="T32" s="881"/>
      <c r="U32" s="815"/>
      <c r="V32" s="877"/>
      <c r="W32" s="877"/>
      <c r="X32" s="877"/>
      <c r="Y32" s="877"/>
      <c r="Z32" s="879"/>
      <c r="AA32" s="879"/>
      <c r="AB32" s="785"/>
      <c r="AC32" s="887"/>
      <c r="AD32" s="834"/>
      <c r="AE32" s="781"/>
      <c r="AF32" s="781"/>
      <c r="AG32" s="904"/>
      <c r="AH32" s="812" t="str">
        <f>IF(OR(C32="",F32="",L32="",Q32="",S32="",U32="",Z32="",AB32="",AD32="",AF32=""),"",ROUND(AD32+AF32,2))</f>
        <v/>
      </c>
      <c r="AI32" s="897"/>
      <c r="AJ32" s="897"/>
      <c r="AK32" s="900" t="str">
        <f>IF(OR(C32="",F32="",L32="",Q32="",S32="",U32="",Z32="",AB32="",AD32="",AF32=""),"",IF(BC32&lt;&gt;"",BC32,IF(C32="New/Replace Failed Equip.",BA32,AZ32)))</f>
        <v/>
      </c>
      <c r="AL32" s="900"/>
      <c r="AM32" s="900"/>
      <c r="AN32" s="900"/>
      <c r="AO32" s="902" t="str">
        <f>IF(OR(C32="",F32="",L32="",Q32="",S32="",U32="",Z32="",AB32="",AD32="",AF32=""),"",IF((Q32*S32)-(Z32*AB32)&lt;=0,0,ROUND((Q32*S32)-(Z32*AB32),0)))</f>
        <v/>
      </c>
      <c r="AP32" s="902"/>
      <c r="AQ32" s="902"/>
      <c r="AR32" s="145"/>
      <c r="AS32" s="150"/>
      <c r="AT32" s="150"/>
      <c r="AU32" s="891" t="str">
        <f>IFERROR(IF(OR(C32="",F32="",L32="",Q32="",S32="",U32="",Z32="",AB32="",AD32="",AF32=""),"",((1+ELOSS)*PEAKTD*(1+INDEX(ELECCB[Capacity Reserve Margin],MATCH(AX32,ELECCB[Year Number],0)))*((AO32*INDEX(ELECCB[NPV AEC $/kWh],MATCH(AX32,ELECCB[Year Number],1)))+(AV32*INDEX(ELECCB[NPV ACC+T&amp;D $/kW],MATCH(AX32,ELECCB[Year Number],1))))/AH32)),0)</f>
        <v/>
      </c>
      <c r="AV32" s="906" t="str">
        <f>IF(OR(C32="",F32="",L32="",Q32="",S32="",U32="",Z32="",AB32="",AD32="",AF32=""),"",ROUND(AO32*INDEX(ENDUSEALL[Factor],MATCH(AW32,ENDUSEALL[End Use to Coincident Peak Demand Factors],0)),4))</f>
        <v/>
      </c>
      <c r="AW32" s="895" t="str">
        <f>IF(OR(C32="",F32="",L32="",Q32="",S32="",U32="",Z32="",AB32="",AD32="",AF32=""),"",INDEX(CMEMISC[End Use Category],MATCH(F32,CMEMISC[Proj Desc 1],0)))</f>
        <v/>
      </c>
      <c r="AX32" s="777" t="str">
        <f>IF(OR(C32="",F32="",L32="",Q32="",S32="",U32="",Z32="",AB32="",AD32="",AF32=""),"",INDEX(CMEMISC[EUL],MATCH(F32,CMEMISC[Proj Desc 1],0)))</f>
        <v/>
      </c>
      <c r="AY32" s="889" t="str">
        <f>IF(OR(C32="",F32="",L32="",Q32="",S32="",U32="",Z32="",AB32="",AD32="",AF32=""),"",INDEX(CMEMISC[Measure Number],MATCH(F32,CMEMISC[Proj Desc 1],0)))</f>
        <v/>
      </c>
      <c r="AZ32" s="751" t="str">
        <f>IFERROR(ROUND(MIN(AH32*0.5,AO32*INDEX(ENDUSEALL[Inc Rate],MATCH(AW32,ENDUSEALL[End Use to Coincident Peak Demand Factors],0))),2),"")</f>
        <v/>
      </c>
      <c r="BA32" s="751" t="str">
        <f>IFERROR(ROUND(MIN(AH32,AO32*INDEX(ENDUSEALL[Inc Rate],MATCH(AW32,ENDUSEALL[End Use to Coincident Peak Demand Factors],0))),2),"")</f>
        <v/>
      </c>
      <c r="BB32" s="751" t="str">
        <f>IFERROR(AH32/M02S02F35/AO32,"")</f>
        <v/>
      </c>
      <c r="BC32" s="751" t="str">
        <f>IFERROR(IF((Q32*S32)-(Z32*AB32)&lt;=0,MEASURESAV,IF(M02S02F35="",MEASURERATE,IF(OR(F32="Others (Incremental)",F32="Others"),MEASURESUBMIT, IF(AH32/M02S02F35/AO32&lt;1.5,MEASUREPAY,IF(AU32&lt;1,MEASURECB,""))))),MEASURESUBMIT)</f>
        <v>Submit for Review</v>
      </c>
    </row>
    <row r="33" spans="2:55" ht="15.95" customHeight="1" x14ac:dyDescent="0.25">
      <c r="B33" s="845"/>
      <c r="C33" s="876"/>
      <c r="D33" s="876"/>
      <c r="E33" s="876"/>
      <c r="F33" s="878"/>
      <c r="G33" s="878"/>
      <c r="H33" s="878"/>
      <c r="I33" s="878"/>
      <c r="J33" s="878"/>
      <c r="K33" s="878"/>
      <c r="L33" s="878"/>
      <c r="M33" s="878"/>
      <c r="N33" s="878"/>
      <c r="O33" s="878"/>
      <c r="P33" s="878"/>
      <c r="Q33" s="880"/>
      <c r="R33" s="880"/>
      <c r="S33" s="786"/>
      <c r="T33" s="882"/>
      <c r="U33" s="818"/>
      <c r="V33" s="878"/>
      <c r="W33" s="878"/>
      <c r="X33" s="878"/>
      <c r="Y33" s="878"/>
      <c r="Z33" s="880"/>
      <c r="AA33" s="880"/>
      <c r="AB33" s="786"/>
      <c r="AC33" s="888"/>
      <c r="AD33" s="836"/>
      <c r="AE33" s="782"/>
      <c r="AF33" s="782"/>
      <c r="AG33" s="905"/>
      <c r="AH33" s="898"/>
      <c r="AI33" s="899"/>
      <c r="AJ33" s="899"/>
      <c r="AK33" s="901"/>
      <c r="AL33" s="901"/>
      <c r="AM33" s="901"/>
      <c r="AN33" s="901"/>
      <c r="AO33" s="903"/>
      <c r="AP33" s="903"/>
      <c r="AQ33" s="903"/>
      <c r="AR33" s="145"/>
      <c r="AS33" s="150"/>
      <c r="AT33" s="150"/>
      <c r="AU33" s="892"/>
      <c r="AV33" s="907"/>
      <c r="AW33" s="896"/>
      <c r="AX33" s="778"/>
      <c r="AY33" s="890"/>
      <c r="AZ33" s="752"/>
      <c r="BA33" s="752"/>
      <c r="BB33" s="752"/>
      <c r="BC33" s="752"/>
    </row>
    <row r="34" spans="2:55" ht="15.95" customHeight="1" x14ac:dyDescent="0.25">
      <c r="B34" s="845">
        <v>10</v>
      </c>
      <c r="C34" s="875"/>
      <c r="D34" s="875"/>
      <c r="E34" s="875"/>
      <c r="F34" s="877"/>
      <c r="G34" s="877"/>
      <c r="H34" s="877"/>
      <c r="I34" s="877"/>
      <c r="J34" s="877"/>
      <c r="K34" s="877"/>
      <c r="L34" s="877"/>
      <c r="M34" s="877"/>
      <c r="N34" s="877"/>
      <c r="O34" s="877"/>
      <c r="P34" s="877"/>
      <c r="Q34" s="879"/>
      <c r="R34" s="879"/>
      <c r="S34" s="785"/>
      <c r="T34" s="881"/>
      <c r="U34" s="815"/>
      <c r="V34" s="877"/>
      <c r="W34" s="877"/>
      <c r="X34" s="877"/>
      <c r="Y34" s="877"/>
      <c r="Z34" s="879"/>
      <c r="AA34" s="879"/>
      <c r="AB34" s="785"/>
      <c r="AC34" s="887"/>
      <c r="AD34" s="834"/>
      <c r="AE34" s="781"/>
      <c r="AF34" s="781"/>
      <c r="AG34" s="904"/>
      <c r="AH34" s="812" t="str">
        <f>IF(OR(C34="",F34="",L34="",Q34="",S34="",U34="",Z34="",AB34="",AD34="",AF34=""),"",ROUND(AD34+AF34,2))</f>
        <v/>
      </c>
      <c r="AI34" s="897"/>
      <c r="AJ34" s="897"/>
      <c r="AK34" s="900" t="str">
        <f>IF(OR(C34="",F34="",L34="",Q34="",S34="",U34="",Z34="",AB34="",AD34="",AF34=""),"",IF(BC34&lt;&gt;"",BC34,IF(C34="New/Replace Failed Equip.",BA34,AZ34)))</f>
        <v/>
      </c>
      <c r="AL34" s="900"/>
      <c r="AM34" s="900"/>
      <c r="AN34" s="900"/>
      <c r="AO34" s="902" t="str">
        <f>IF(OR(C34="",F34="",L34="",Q34="",S34="",U34="",Z34="",AB34="",AD34="",AF34=""),"",IF((Q34*S34)-(Z34*AB34)&lt;=0,0,ROUND((Q34*S34)-(Z34*AB34),0)))</f>
        <v/>
      </c>
      <c r="AP34" s="902"/>
      <c r="AQ34" s="902"/>
      <c r="AR34" s="145"/>
      <c r="AS34" s="150"/>
      <c r="AT34" s="150"/>
      <c r="AU34" s="891" t="str">
        <f>IFERROR(IF(OR(C34="",F34="",L34="",Q34="",S34="",U34="",Z34="",AB34="",AD34="",AF34=""),"",((1+ELOSS)*PEAKTD*(1+INDEX(ELECCB[Capacity Reserve Margin],MATCH(AX34,ELECCB[Year Number],0)))*((AO34*INDEX(ELECCB[NPV AEC $/kWh],MATCH(AX34,ELECCB[Year Number],1)))+(AV34*INDEX(ELECCB[NPV ACC+T&amp;D $/kW],MATCH(AX34,ELECCB[Year Number],1))))/AH34)),0)</f>
        <v/>
      </c>
      <c r="AV34" s="906" t="str">
        <f>IF(OR(C34="",F34="",L34="",Q34="",S34="",U34="",Z34="",AB34="",AD34="",AF34=""),"",ROUND(AO34*INDEX(ENDUSEALL[Factor],MATCH(AW34,ENDUSEALL[End Use to Coincident Peak Demand Factors],0)),4))</f>
        <v/>
      </c>
      <c r="AW34" s="895" t="str">
        <f>IF(OR(C34="",F34="",L34="",Q34="",S34="",U34="",Z34="",AB34="",AD34="",AF34=""),"",INDEX(CMEMISC[End Use Category],MATCH(F34,CMEMISC[Proj Desc 1],0)))</f>
        <v/>
      </c>
      <c r="AX34" s="777" t="str">
        <f>IF(OR(C34="",F34="",L34="",Q34="",S34="",U34="",Z34="",AB34="",AD34="",AF34=""),"",INDEX(CMEMISC[EUL],MATCH(F34,CMEMISC[Proj Desc 1],0)))</f>
        <v/>
      </c>
      <c r="AY34" s="889" t="str">
        <f>IF(OR(C34="",F34="",L34="",Q34="",S34="",U34="",Z34="",AB34="",AD34="",AF34=""),"",INDEX(CMEMISC[Measure Number],MATCH(F34,CMEMISC[Proj Desc 1],0)))</f>
        <v/>
      </c>
      <c r="AZ34" s="751" t="str">
        <f>IFERROR(ROUND(MIN(AH34*0.5,AO34*INDEX(ENDUSEALL[Inc Rate],MATCH(AW34,ENDUSEALL[End Use to Coincident Peak Demand Factors],0))),2),"")</f>
        <v/>
      </c>
      <c r="BA34" s="751" t="str">
        <f>IFERROR(ROUND(MIN(AH34,AO34*INDEX(ENDUSEALL[Inc Rate],MATCH(AW34,ENDUSEALL[End Use to Coincident Peak Demand Factors],0))),2),"")</f>
        <v/>
      </c>
      <c r="BB34" s="751" t="str">
        <f>IFERROR(AH34/M02S02F35/AO34,"")</f>
        <v/>
      </c>
      <c r="BC34" s="751" t="str">
        <f>IFERROR(IF((Q34*S34)-(Z34*AB34)&lt;=0,MEASURESAV,IF(M02S02F35="",MEASURERATE,IF(OR(F34="Others (Incremental)",F34="Others"),MEASURESUBMIT, IF(AH34/M02S02F35/AO34&lt;1.5,MEASUREPAY,IF(AU34&lt;1,MEASURECB,""))))),MEASURESUBMIT)</f>
        <v>Submit for Review</v>
      </c>
    </row>
    <row r="35" spans="2:55" ht="15.95" customHeight="1" x14ac:dyDescent="0.25">
      <c r="B35" s="845"/>
      <c r="C35" s="876"/>
      <c r="D35" s="876"/>
      <c r="E35" s="876"/>
      <c r="F35" s="878"/>
      <c r="G35" s="878"/>
      <c r="H35" s="878"/>
      <c r="I35" s="878"/>
      <c r="J35" s="878"/>
      <c r="K35" s="878"/>
      <c r="L35" s="878"/>
      <c r="M35" s="878"/>
      <c r="N35" s="878"/>
      <c r="O35" s="878"/>
      <c r="P35" s="878"/>
      <c r="Q35" s="880"/>
      <c r="R35" s="880"/>
      <c r="S35" s="786"/>
      <c r="T35" s="882"/>
      <c r="U35" s="818"/>
      <c r="V35" s="878"/>
      <c r="W35" s="878"/>
      <c r="X35" s="878"/>
      <c r="Y35" s="878"/>
      <c r="Z35" s="880"/>
      <c r="AA35" s="880"/>
      <c r="AB35" s="786"/>
      <c r="AC35" s="888"/>
      <c r="AD35" s="836"/>
      <c r="AE35" s="782"/>
      <c r="AF35" s="782"/>
      <c r="AG35" s="905"/>
      <c r="AH35" s="898"/>
      <c r="AI35" s="899"/>
      <c r="AJ35" s="899"/>
      <c r="AK35" s="901"/>
      <c r="AL35" s="901"/>
      <c r="AM35" s="901"/>
      <c r="AN35" s="901"/>
      <c r="AO35" s="903"/>
      <c r="AP35" s="903"/>
      <c r="AQ35" s="903"/>
      <c r="AR35" s="145"/>
      <c r="AS35" s="150"/>
      <c r="AT35" s="150"/>
      <c r="AU35" s="892"/>
      <c r="AV35" s="907"/>
      <c r="AW35" s="896"/>
      <c r="AX35" s="778"/>
      <c r="AY35" s="890"/>
      <c r="AZ35" s="752"/>
      <c r="BA35" s="752"/>
      <c r="BB35" s="752"/>
      <c r="BC35" s="752"/>
    </row>
    <row r="36" spans="2:55" ht="15.95" hidden="1" customHeight="1" x14ac:dyDescent="0.25">
      <c r="B36" s="845">
        <v>11</v>
      </c>
      <c r="C36" s="145"/>
      <c r="D36" s="145"/>
      <c r="E36" s="145"/>
      <c r="F36" s="145"/>
      <c r="G36" s="145"/>
      <c r="H36" s="145"/>
      <c r="I36" s="145"/>
      <c r="J36" s="145"/>
      <c r="K36" s="145"/>
      <c r="L36" s="145"/>
      <c r="M36" s="145"/>
      <c r="N36" s="145"/>
      <c r="O36" s="145"/>
      <c r="P36" s="145"/>
      <c r="Q36" s="145"/>
      <c r="R36" s="145"/>
      <c r="S36" s="145"/>
      <c r="T36" s="145"/>
      <c r="U36" s="145"/>
      <c r="V36" s="145"/>
      <c r="W36" s="145"/>
      <c r="X36" s="145"/>
      <c r="Y36" s="145"/>
      <c r="Z36" s="145"/>
      <c r="AA36" s="145"/>
      <c r="AB36" s="145"/>
      <c r="AC36" s="145"/>
      <c r="AD36" s="145"/>
      <c r="AE36" s="145"/>
      <c r="AF36" s="145"/>
      <c r="AG36" s="145"/>
      <c r="AH36" s="145"/>
      <c r="AI36" s="145"/>
      <c r="AJ36" s="145"/>
      <c r="AK36" s="145"/>
      <c r="AL36" s="145"/>
      <c r="AM36" s="145"/>
      <c r="AN36" s="145"/>
      <c r="AO36" s="145"/>
      <c r="AP36" s="145"/>
      <c r="AQ36" s="145"/>
      <c r="AR36" s="145"/>
    </row>
    <row r="37" spans="2:55" ht="15.95" hidden="1" customHeight="1" x14ac:dyDescent="0.25">
      <c r="B37" s="845"/>
      <c r="C37" s="156"/>
      <c r="D37" s="156"/>
      <c r="E37" s="156"/>
      <c r="F37" s="156"/>
      <c r="G37" s="156"/>
      <c r="H37" s="156"/>
      <c r="I37" s="156"/>
      <c r="J37" s="156"/>
      <c r="K37" s="156"/>
      <c r="L37" s="156"/>
      <c r="M37" s="156"/>
      <c r="N37" s="156"/>
      <c r="O37" s="156"/>
      <c r="P37" s="156"/>
      <c r="Q37" s="156"/>
      <c r="R37" s="156"/>
      <c r="S37" s="156"/>
      <c r="T37" s="156"/>
      <c r="U37" s="156"/>
      <c r="V37" s="156"/>
      <c r="W37" s="156"/>
      <c r="X37" s="156"/>
      <c r="Y37" s="156"/>
      <c r="Z37" s="156"/>
      <c r="AA37" s="156"/>
      <c r="AB37" s="156"/>
      <c r="AC37" s="156"/>
      <c r="AD37" s="156"/>
      <c r="AE37" s="156"/>
      <c r="AF37" s="156"/>
      <c r="AG37" s="156"/>
      <c r="AH37" s="156"/>
      <c r="AI37" s="156"/>
      <c r="AJ37" s="156"/>
      <c r="AK37" s="156"/>
      <c r="AL37" s="156"/>
      <c r="AM37" s="156"/>
      <c r="AN37" s="156"/>
      <c r="AO37" s="156"/>
      <c r="AP37" s="156"/>
      <c r="AQ37" s="156"/>
      <c r="AR37" s="145"/>
    </row>
    <row r="38" spans="2:55" ht="15.95" hidden="1" customHeight="1" x14ac:dyDescent="0.25">
      <c r="B38" s="845">
        <v>12</v>
      </c>
      <c r="C38" s="156"/>
      <c r="D38" s="156"/>
      <c r="E38" s="156"/>
      <c r="F38" s="156"/>
      <c r="G38" s="156"/>
      <c r="H38" s="156"/>
      <c r="I38" s="156"/>
      <c r="J38" s="156"/>
      <c r="K38" s="156"/>
      <c r="L38" s="156"/>
      <c r="M38" s="156"/>
      <c r="N38" s="156"/>
      <c r="O38" s="156"/>
      <c r="P38" s="156"/>
      <c r="Q38" s="156"/>
      <c r="R38" s="156"/>
      <c r="S38" s="156"/>
      <c r="T38" s="156"/>
      <c r="U38" s="156"/>
      <c r="V38" s="156"/>
      <c r="W38" s="156"/>
      <c r="X38" s="156"/>
      <c r="Y38" s="156"/>
      <c r="Z38" s="156"/>
      <c r="AA38" s="156"/>
      <c r="AB38" s="156"/>
      <c r="AC38" s="156"/>
      <c r="AD38" s="156"/>
      <c r="AE38" s="156"/>
      <c r="AF38" s="156"/>
      <c r="AG38" s="156"/>
      <c r="AH38" s="156"/>
      <c r="AI38" s="156"/>
      <c r="AJ38" s="156"/>
      <c r="AK38" s="156"/>
      <c r="AL38" s="156"/>
      <c r="AM38" s="156"/>
      <c r="AN38" s="156"/>
      <c r="AO38" s="156"/>
      <c r="AP38" s="156"/>
      <c r="AQ38" s="156"/>
      <c r="AR38" s="145"/>
    </row>
    <row r="39" spans="2:55" ht="15.95" hidden="1" customHeight="1" x14ac:dyDescent="0.25">
      <c r="B39" s="845"/>
      <c r="C39" s="156"/>
      <c r="D39" s="156"/>
      <c r="E39" s="156"/>
      <c r="F39" s="156"/>
      <c r="G39" s="156"/>
      <c r="H39" s="156"/>
      <c r="I39" s="156"/>
      <c r="J39" s="156"/>
      <c r="K39" s="156"/>
      <c r="L39" s="156"/>
      <c r="M39" s="156"/>
      <c r="N39" s="156"/>
      <c r="O39" s="156"/>
      <c r="P39" s="156"/>
      <c r="Q39" s="156"/>
      <c r="R39" s="156"/>
      <c r="S39" s="156"/>
      <c r="T39" s="156"/>
      <c r="U39" s="156"/>
      <c r="V39" s="156"/>
      <c r="W39" s="156"/>
      <c r="X39" s="156"/>
      <c r="Y39" s="156"/>
      <c r="Z39" s="156"/>
      <c r="AA39" s="156"/>
      <c r="AB39" s="156"/>
      <c r="AC39" s="156"/>
      <c r="AD39" s="156"/>
      <c r="AE39" s="156"/>
      <c r="AF39" s="156"/>
      <c r="AG39" s="156"/>
      <c r="AH39" s="156"/>
      <c r="AI39" s="156"/>
      <c r="AJ39" s="156"/>
      <c r="AK39" s="156"/>
      <c r="AL39" s="156"/>
      <c r="AM39" s="156"/>
      <c r="AN39" s="156"/>
      <c r="AO39" s="156"/>
      <c r="AP39" s="156"/>
      <c r="AQ39" s="156"/>
      <c r="AR39" s="145"/>
    </row>
    <row r="40" spans="2:55" ht="15.95" hidden="1" customHeight="1" x14ac:dyDescent="0.25">
      <c r="B40" s="845">
        <v>13</v>
      </c>
      <c r="C40" s="156"/>
      <c r="D40" s="156"/>
      <c r="E40" s="156"/>
      <c r="F40" s="156"/>
      <c r="G40" s="156"/>
      <c r="H40" s="156"/>
      <c r="I40" s="156"/>
      <c r="J40" s="156"/>
      <c r="K40" s="156"/>
      <c r="L40" s="156"/>
      <c r="M40" s="156"/>
      <c r="N40" s="156"/>
      <c r="O40" s="156"/>
      <c r="P40" s="156"/>
      <c r="Q40" s="156"/>
      <c r="R40" s="156"/>
      <c r="S40" s="156"/>
      <c r="T40" s="156"/>
      <c r="U40" s="156"/>
      <c r="V40" s="156"/>
      <c r="W40" s="156"/>
      <c r="X40" s="156"/>
      <c r="Y40" s="156"/>
      <c r="Z40" s="156"/>
      <c r="AA40" s="156"/>
      <c r="AB40" s="156"/>
      <c r="AC40" s="156"/>
      <c r="AD40" s="156"/>
      <c r="AE40" s="156"/>
      <c r="AF40" s="156"/>
      <c r="AG40" s="156"/>
      <c r="AH40" s="156"/>
      <c r="AI40" s="156"/>
      <c r="AJ40" s="156"/>
      <c r="AK40" s="156"/>
      <c r="AL40" s="156"/>
      <c r="AM40" s="156"/>
      <c r="AN40" s="156"/>
      <c r="AO40" s="156"/>
      <c r="AP40" s="156"/>
      <c r="AQ40" s="156"/>
      <c r="AR40" s="145"/>
    </row>
    <row r="41" spans="2:55" ht="15.95" hidden="1" customHeight="1" x14ac:dyDescent="0.25">
      <c r="B41" s="845"/>
      <c r="C41" s="156"/>
      <c r="D41" s="156"/>
      <c r="E41" s="156"/>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156"/>
      <c r="AH41" s="156"/>
      <c r="AI41" s="156"/>
      <c r="AJ41" s="156"/>
      <c r="AK41" s="156"/>
      <c r="AL41" s="156"/>
      <c r="AM41" s="156"/>
      <c r="AN41" s="156"/>
      <c r="AO41" s="156"/>
      <c r="AP41" s="156"/>
      <c r="AQ41" s="156"/>
      <c r="AR41" s="145"/>
    </row>
    <row r="42" spans="2:55" ht="15.95" hidden="1" customHeight="1" x14ac:dyDescent="0.25">
      <c r="B42" s="845">
        <v>14</v>
      </c>
      <c r="C42" s="156"/>
      <c r="D42" s="156"/>
      <c r="E42" s="156"/>
      <c r="F42" s="156"/>
      <c r="G42" s="156"/>
      <c r="H42" s="156"/>
      <c r="I42" s="156"/>
      <c r="J42" s="156"/>
      <c r="K42" s="156"/>
      <c r="L42" s="156"/>
      <c r="M42" s="156"/>
      <c r="N42" s="156"/>
      <c r="O42" s="156"/>
      <c r="P42" s="156"/>
      <c r="Q42" s="156"/>
      <c r="R42" s="156"/>
      <c r="S42" s="156"/>
      <c r="T42" s="156"/>
      <c r="U42" s="156"/>
      <c r="V42" s="156"/>
      <c r="W42" s="156"/>
      <c r="X42" s="156"/>
      <c r="Y42" s="156"/>
      <c r="Z42" s="156"/>
      <c r="AA42" s="156"/>
      <c r="AB42" s="156"/>
      <c r="AC42" s="156"/>
      <c r="AD42" s="156"/>
      <c r="AE42" s="156"/>
      <c r="AF42" s="156"/>
      <c r="AG42" s="156"/>
      <c r="AH42" s="156"/>
      <c r="AI42" s="156"/>
      <c r="AJ42" s="156"/>
      <c r="AK42" s="156"/>
      <c r="AL42" s="156"/>
      <c r="AM42" s="156"/>
      <c r="AN42" s="156"/>
      <c r="AO42" s="156"/>
      <c r="AP42" s="156"/>
      <c r="AQ42" s="156"/>
      <c r="AR42" s="145"/>
    </row>
    <row r="43" spans="2:55" ht="15.95" hidden="1" customHeight="1" x14ac:dyDescent="0.25">
      <c r="B43" s="845"/>
      <c r="C43" s="156"/>
      <c r="D43" s="156"/>
      <c r="E43" s="156"/>
      <c r="F43" s="156"/>
      <c r="G43" s="156"/>
      <c r="H43" s="156"/>
      <c r="I43" s="156"/>
      <c r="J43" s="156"/>
      <c r="K43" s="156"/>
      <c r="L43" s="156"/>
      <c r="M43" s="156"/>
      <c r="N43" s="156"/>
      <c r="O43" s="156"/>
      <c r="P43" s="156"/>
      <c r="Q43" s="156"/>
      <c r="R43" s="156"/>
      <c r="S43" s="156"/>
      <c r="T43" s="156"/>
      <c r="U43" s="156"/>
      <c r="V43" s="156"/>
      <c r="W43" s="156"/>
      <c r="X43" s="156"/>
      <c r="Y43" s="156"/>
      <c r="Z43" s="156"/>
      <c r="AA43" s="156"/>
      <c r="AB43" s="156"/>
      <c r="AC43" s="156"/>
      <c r="AD43" s="156"/>
      <c r="AE43" s="156"/>
      <c r="AF43" s="156"/>
      <c r="AG43" s="156"/>
      <c r="AH43" s="156"/>
      <c r="AI43" s="156"/>
      <c r="AJ43" s="156"/>
      <c r="AK43" s="156"/>
      <c r="AL43" s="156"/>
      <c r="AM43" s="156"/>
      <c r="AN43" s="156"/>
      <c r="AO43" s="156"/>
      <c r="AP43" s="156"/>
      <c r="AQ43" s="156"/>
      <c r="AR43" s="145"/>
    </row>
    <row r="44" spans="2:55" ht="15.95" hidden="1" customHeight="1" x14ac:dyDescent="0.25">
      <c r="B44" s="845">
        <v>15</v>
      </c>
      <c r="C44" s="156"/>
      <c r="D44" s="156"/>
      <c r="E44" s="156"/>
      <c r="F44" s="156"/>
      <c r="G44" s="156"/>
      <c r="H44" s="156"/>
      <c r="I44" s="156"/>
      <c r="J44" s="156"/>
      <c r="K44" s="156"/>
      <c r="L44" s="156"/>
      <c r="M44" s="156"/>
      <c r="N44" s="156"/>
      <c r="O44" s="156"/>
      <c r="P44" s="156"/>
      <c r="Q44" s="156"/>
      <c r="R44" s="156"/>
      <c r="S44" s="156"/>
      <c r="T44" s="156"/>
      <c r="U44" s="156"/>
      <c r="V44" s="156"/>
      <c r="W44" s="156"/>
      <c r="X44" s="156"/>
      <c r="Y44" s="156"/>
      <c r="Z44" s="156"/>
      <c r="AA44" s="156"/>
      <c r="AB44" s="156"/>
      <c r="AC44" s="156"/>
      <c r="AD44" s="156"/>
      <c r="AE44" s="156"/>
      <c r="AF44" s="156"/>
      <c r="AG44" s="156"/>
      <c r="AH44" s="156"/>
      <c r="AI44" s="156"/>
      <c r="AJ44" s="156"/>
      <c r="AK44" s="156"/>
      <c r="AL44" s="156"/>
      <c r="AM44" s="156"/>
      <c r="AN44" s="156"/>
      <c r="AO44" s="156"/>
      <c r="AP44" s="156"/>
      <c r="AQ44" s="156"/>
      <c r="AR44" s="145"/>
    </row>
    <row r="45" spans="2:55" ht="15.95" hidden="1" customHeight="1" x14ac:dyDescent="0.25">
      <c r="B45" s="845"/>
      <c r="C45" s="156"/>
      <c r="D45" s="156"/>
      <c r="E45" s="156"/>
      <c r="F45" s="156"/>
      <c r="G45" s="156"/>
      <c r="H45" s="156"/>
      <c r="I45" s="156"/>
      <c r="J45" s="156"/>
      <c r="K45" s="156"/>
      <c r="L45" s="156"/>
      <c r="M45" s="156"/>
      <c r="N45" s="156"/>
      <c r="O45" s="156"/>
      <c r="P45" s="156"/>
      <c r="Q45" s="156"/>
      <c r="R45" s="156"/>
      <c r="S45" s="156"/>
      <c r="T45" s="156"/>
      <c r="U45" s="156"/>
      <c r="V45" s="156"/>
      <c r="W45" s="156"/>
      <c r="X45" s="156"/>
      <c r="Y45" s="156"/>
      <c r="Z45" s="156"/>
      <c r="AA45" s="156"/>
      <c r="AB45" s="156"/>
      <c r="AC45" s="156"/>
      <c r="AD45" s="156"/>
      <c r="AE45" s="156"/>
      <c r="AF45" s="156"/>
      <c r="AG45" s="156"/>
      <c r="AH45" s="156"/>
      <c r="AI45" s="156"/>
      <c r="AJ45" s="156"/>
      <c r="AK45" s="156"/>
      <c r="AL45" s="156"/>
      <c r="AM45" s="156"/>
      <c r="AN45" s="156"/>
      <c r="AO45" s="156"/>
      <c r="AP45" s="156"/>
      <c r="AQ45" s="156"/>
      <c r="AR45" s="145"/>
    </row>
    <row r="46" spans="2:55" ht="15.95" hidden="1" customHeight="1" x14ac:dyDescent="0.25">
      <c r="B46" s="845">
        <v>16</v>
      </c>
      <c r="C46" s="156"/>
      <c r="D46" s="156"/>
      <c r="E46" s="156"/>
      <c r="F46" s="156"/>
      <c r="G46" s="156"/>
      <c r="H46" s="156"/>
      <c r="I46" s="156"/>
      <c r="J46" s="156"/>
      <c r="K46" s="156"/>
      <c r="L46" s="156"/>
      <c r="M46" s="156"/>
      <c r="N46" s="156"/>
      <c r="O46" s="156"/>
      <c r="P46" s="156"/>
      <c r="Q46" s="156"/>
      <c r="R46" s="156"/>
      <c r="S46" s="156"/>
      <c r="T46" s="156"/>
      <c r="U46" s="156"/>
      <c r="V46" s="156"/>
      <c r="W46" s="156"/>
      <c r="X46" s="156"/>
      <c r="Y46" s="156"/>
      <c r="Z46" s="156"/>
      <c r="AA46" s="156"/>
      <c r="AB46" s="156"/>
      <c r="AC46" s="156"/>
      <c r="AD46" s="156"/>
      <c r="AE46" s="156"/>
      <c r="AF46" s="156"/>
      <c r="AG46" s="156"/>
      <c r="AH46" s="156"/>
      <c r="AI46" s="156"/>
      <c r="AJ46" s="156"/>
      <c r="AK46" s="156"/>
      <c r="AL46" s="156"/>
      <c r="AM46" s="156"/>
      <c r="AN46" s="156"/>
      <c r="AO46" s="156"/>
      <c r="AP46" s="156"/>
      <c r="AQ46" s="156"/>
      <c r="AR46" s="145"/>
    </row>
    <row r="47" spans="2:55" ht="15.95" hidden="1" customHeight="1" x14ac:dyDescent="0.25">
      <c r="B47" s="845"/>
      <c r="C47" s="156"/>
      <c r="D47" s="156"/>
      <c r="E47" s="156"/>
      <c r="F47" s="156"/>
      <c r="G47" s="156"/>
      <c r="H47" s="156"/>
      <c r="I47" s="156"/>
      <c r="J47" s="156"/>
      <c r="K47" s="156"/>
      <c r="L47" s="156"/>
      <c r="M47" s="156"/>
      <c r="N47" s="156"/>
      <c r="O47" s="156"/>
      <c r="P47" s="156"/>
      <c r="Q47" s="156"/>
      <c r="R47" s="156"/>
      <c r="S47" s="156"/>
      <c r="T47" s="156"/>
      <c r="U47" s="156"/>
      <c r="V47" s="156"/>
      <c r="W47" s="156"/>
      <c r="X47" s="156"/>
      <c r="Y47" s="156"/>
      <c r="Z47" s="156"/>
      <c r="AA47" s="156"/>
      <c r="AB47" s="156"/>
      <c r="AC47" s="156"/>
      <c r="AD47" s="156"/>
      <c r="AE47" s="156"/>
      <c r="AF47" s="156"/>
      <c r="AG47" s="156"/>
      <c r="AH47" s="156"/>
      <c r="AI47" s="156"/>
      <c r="AJ47" s="156"/>
      <c r="AK47" s="156"/>
      <c r="AL47" s="156"/>
      <c r="AM47" s="156"/>
      <c r="AN47" s="156"/>
      <c r="AO47" s="156"/>
      <c r="AP47" s="156"/>
      <c r="AQ47" s="156"/>
      <c r="AR47" s="145"/>
    </row>
    <row r="48" spans="2:55" ht="15.95" hidden="1" customHeight="1" x14ac:dyDescent="0.25">
      <c r="B48" s="845">
        <v>17</v>
      </c>
      <c r="C48" s="156"/>
      <c r="D48" s="156"/>
      <c r="E48" s="156"/>
      <c r="F48" s="156"/>
      <c r="G48" s="156"/>
      <c r="H48" s="156"/>
      <c r="I48" s="156"/>
      <c r="J48" s="156"/>
      <c r="K48" s="156"/>
      <c r="L48" s="156"/>
      <c r="M48" s="156"/>
      <c r="N48" s="156"/>
      <c r="O48" s="156"/>
      <c r="P48" s="156"/>
      <c r="Q48" s="156"/>
      <c r="R48" s="156"/>
      <c r="S48" s="156"/>
      <c r="T48" s="156"/>
      <c r="U48" s="156"/>
      <c r="V48" s="156"/>
      <c r="W48" s="156"/>
      <c r="X48" s="156"/>
      <c r="Y48" s="156"/>
      <c r="Z48" s="156"/>
      <c r="AA48" s="156"/>
      <c r="AB48" s="156"/>
      <c r="AC48" s="156"/>
      <c r="AD48" s="156"/>
      <c r="AE48" s="156"/>
      <c r="AF48" s="156"/>
      <c r="AG48" s="156"/>
      <c r="AH48" s="156"/>
      <c r="AI48" s="156"/>
      <c r="AJ48" s="156"/>
      <c r="AK48" s="156"/>
      <c r="AL48" s="156"/>
      <c r="AM48" s="156"/>
      <c r="AN48" s="156"/>
      <c r="AO48" s="156"/>
      <c r="AP48" s="156"/>
      <c r="AQ48" s="156"/>
      <c r="AR48" s="145"/>
    </row>
    <row r="49" spans="2:44" ht="15.95" hidden="1" customHeight="1" x14ac:dyDescent="0.25">
      <c r="B49" s="845"/>
      <c r="C49" s="156"/>
      <c r="D49" s="156"/>
      <c r="E49" s="156"/>
      <c r="F49" s="156"/>
      <c r="G49" s="156"/>
      <c r="H49" s="156"/>
      <c r="I49" s="156"/>
      <c r="J49" s="156"/>
      <c r="K49" s="156"/>
      <c r="L49" s="156"/>
      <c r="M49" s="156"/>
      <c r="N49" s="156"/>
      <c r="O49" s="156"/>
      <c r="P49" s="156"/>
      <c r="Q49" s="156"/>
      <c r="R49" s="156"/>
      <c r="S49" s="156"/>
      <c r="T49" s="156"/>
      <c r="U49" s="156"/>
      <c r="V49" s="156"/>
      <c r="W49" s="156"/>
      <c r="X49" s="156"/>
      <c r="Y49" s="156"/>
      <c r="Z49" s="156"/>
      <c r="AA49" s="156"/>
      <c r="AB49" s="156"/>
      <c r="AC49" s="156"/>
      <c r="AD49" s="156"/>
      <c r="AE49" s="156"/>
      <c r="AF49" s="156"/>
      <c r="AG49" s="156"/>
      <c r="AH49" s="156"/>
      <c r="AI49" s="156"/>
      <c r="AJ49" s="156"/>
      <c r="AK49" s="156"/>
      <c r="AL49" s="156"/>
      <c r="AM49" s="156"/>
      <c r="AN49" s="156"/>
      <c r="AO49" s="156"/>
      <c r="AP49" s="156"/>
      <c r="AQ49" s="156"/>
      <c r="AR49" s="145"/>
    </row>
    <row r="50" spans="2:44" ht="15.95" hidden="1" customHeight="1" x14ac:dyDescent="0.25">
      <c r="B50" s="845">
        <v>18</v>
      </c>
      <c r="C50" s="156"/>
      <c r="D50" s="156"/>
      <c r="E50" s="156"/>
      <c r="F50" s="156"/>
      <c r="G50" s="156"/>
      <c r="H50" s="156"/>
      <c r="I50" s="156"/>
      <c r="J50" s="156"/>
      <c r="K50" s="156"/>
      <c r="L50" s="156"/>
      <c r="M50" s="156"/>
      <c r="N50" s="156"/>
      <c r="O50" s="156"/>
      <c r="P50" s="156"/>
      <c r="Q50" s="156"/>
      <c r="R50" s="156"/>
      <c r="S50" s="156"/>
      <c r="T50" s="156"/>
      <c r="U50" s="156"/>
      <c r="V50" s="156"/>
      <c r="W50" s="156"/>
      <c r="X50" s="156"/>
      <c r="Y50" s="156"/>
      <c r="Z50" s="156"/>
      <c r="AA50" s="156"/>
      <c r="AB50" s="156"/>
      <c r="AC50" s="156"/>
      <c r="AD50" s="156"/>
      <c r="AE50" s="156"/>
      <c r="AF50" s="156"/>
      <c r="AG50" s="156"/>
      <c r="AH50" s="156"/>
      <c r="AI50" s="156"/>
      <c r="AJ50" s="156"/>
      <c r="AK50" s="156"/>
      <c r="AL50" s="156"/>
      <c r="AM50" s="156"/>
      <c r="AN50" s="156"/>
      <c r="AO50" s="156"/>
      <c r="AP50" s="156"/>
      <c r="AQ50" s="156"/>
      <c r="AR50" s="145"/>
    </row>
    <row r="51" spans="2:44" ht="15.95" hidden="1" customHeight="1" x14ac:dyDescent="0.25">
      <c r="B51" s="845"/>
      <c r="C51" s="156"/>
      <c r="D51" s="156"/>
      <c r="E51" s="156"/>
      <c r="F51" s="156"/>
      <c r="G51" s="156"/>
      <c r="H51" s="156"/>
      <c r="I51" s="156"/>
      <c r="J51" s="156"/>
      <c r="K51" s="156"/>
      <c r="L51" s="156"/>
      <c r="M51" s="156"/>
      <c r="N51" s="156"/>
      <c r="O51" s="156"/>
      <c r="P51" s="156"/>
      <c r="Q51" s="156"/>
      <c r="R51" s="156"/>
      <c r="S51" s="156"/>
      <c r="T51" s="156"/>
      <c r="U51" s="156"/>
      <c r="V51" s="156"/>
      <c r="W51" s="156"/>
      <c r="X51" s="156"/>
      <c r="Y51" s="156"/>
      <c r="Z51" s="156"/>
      <c r="AA51" s="156"/>
      <c r="AB51" s="156"/>
      <c r="AC51" s="156"/>
      <c r="AD51" s="156"/>
      <c r="AE51" s="156"/>
      <c r="AF51" s="156"/>
      <c r="AG51" s="156"/>
      <c r="AH51" s="156"/>
      <c r="AI51" s="156"/>
      <c r="AJ51" s="156"/>
      <c r="AK51" s="156"/>
      <c r="AL51" s="156"/>
      <c r="AM51" s="156"/>
      <c r="AN51" s="156"/>
      <c r="AO51" s="156"/>
      <c r="AP51" s="156"/>
      <c r="AQ51" s="156"/>
      <c r="AR51" s="145"/>
    </row>
    <row r="52" spans="2:44" ht="15.95" hidden="1" customHeight="1" x14ac:dyDescent="0.25">
      <c r="B52" s="845">
        <v>19</v>
      </c>
      <c r="C52" s="156"/>
      <c r="D52" s="156"/>
      <c r="E52" s="156"/>
      <c r="F52" s="156"/>
      <c r="G52" s="156"/>
      <c r="H52" s="156"/>
      <c r="I52" s="156"/>
      <c r="J52" s="156"/>
      <c r="K52" s="156"/>
      <c r="L52" s="156"/>
      <c r="M52" s="156"/>
      <c r="N52" s="156"/>
      <c r="O52" s="156"/>
      <c r="P52" s="156"/>
      <c r="Q52" s="156"/>
      <c r="R52" s="156"/>
      <c r="S52" s="156"/>
      <c r="T52" s="156"/>
      <c r="U52" s="156"/>
      <c r="V52" s="156"/>
      <c r="W52" s="156"/>
      <c r="X52" s="156"/>
      <c r="Y52" s="156"/>
      <c r="Z52" s="156"/>
      <c r="AA52" s="156"/>
      <c r="AB52" s="156"/>
      <c r="AC52" s="156"/>
      <c r="AD52" s="156"/>
      <c r="AE52" s="156"/>
      <c r="AF52" s="156"/>
      <c r="AG52" s="156"/>
      <c r="AH52" s="156"/>
      <c r="AI52" s="156"/>
      <c r="AJ52" s="156"/>
      <c r="AK52" s="156"/>
      <c r="AL52" s="156"/>
      <c r="AM52" s="156"/>
      <c r="AN52" s="156"/>
      <c r="AO52" s="156"/>
      <c r="AP52" s="156"/>
      <c r="AQ52" s="156"/>
      <c r="AR52" s="145"/>
    </row>
    <row r="53" spans="2:44" ht="15.95" hidden="1" customHeight="1" x14ac:dyDescent="0.25">
      <c r="B53" s="845"/>
      <c r="C53" s="156"/>
      <c r="D53" s="156"/>
      <c r="E53" s="156"/>
      <c r="F53" s="156"/>
      <c r="G53" s="156"/>
      <c r="H53" s="156"/>
      <c r="I53" s="156"/>
      <c r="J53" s="156"/>
      <c r="K53" s="156"/>
      <c r="L53" s="156"/>
      <c r="M53" s="156"/>
      <c r="N53" s="156"/>
      <c r="O53" s="156"/>
      <c r="P53" s="156"/>
      <c r="Q53" s="156"/>
      <c r="R53" s="156"/>
      <c r="S53" s="156"/>
      <c r="T53" s="156"/>
      <c r="U53" s="156"/>
      <c r="V53" s="156"/>
      <c r="W53" s="156"/>
      <c r="X53" s="156"/>
      <c r="Y53" s="156"/>
      <c r="Z53" s="156"/>
      <c r="AA53" s="156"/>
      <c r="AB53" s="156"/>
      <c r="AC53" s="156"/>
      <c r="AD53" s="156"/>
      <c r="AE53" s="156"/>
      <c r="AF53" s="156"/>
      <c r="AG53" s="156"/>
      <c r="AH53" s="156"/>
      <c r="AI53" s="156"/>
      <c r="AJ53" s="156"/>
      <c r="AK53" s="156"/>
      <c r="AL53" s="156"/>
      <c r="AM53" s="156"/>
      <c r="AN53" s="156"/>
      <c r="AO53" s="156"/>
      <c r="AP53" s="156"/>
      <c r="AQ53" s="156"/>
      <c r="AR53" s="145"/>
    </row>
    <row r="54" spans="2:44" ht="15.95" hidden="1" customHeight="1" x14ac:dyDescent="0.25">
      <c r="B54" s="845">
        <v>20</v>
      </c>
      <c r="C54" s="156"/>
      <c r="D54" s="156"/>
      <c r="E54" s="156"/>
      <c r="F54" s="156"/>
      <c r="G54" s="156"/>
      <c r="H54" s="156"/>
      <c r="I54" s="156"/>
      <c r="J54" s="156"/>
      <c r="K54" s="156"/>
      <c r="L54" s="156"/>
      <c r="M54" s="156"/>
      <c r="N54" s="156"/>
      <c r="O54" s="156"/>
      <c r="P54" s="156"/>
      <c r="Q54" s="156"/>
      <c r="R54" s="156"/>
      <c r="S54" s="156"/>
      <c r="T54" s="156"/>
      <c r="U54" s="156"/>
      <c r="V54" s="156"/>
      <c r="W54" s="156"/>
      <c r="X54" s="156"/>
      <c r="Y54" s="156"/>
      <c r="Z54" s="156"/>
      <c r="AA54" s="156"/>
      <c r="AB54" s="156"/>
      <c r="AC54" s="156"/>
      <c r="AD54" s="156"/>
      <c r="AE54" s="156"/>
      <c r="AF54" s="156"/>
      <c r="AG54" s="156"/>
      <c r="AH54" s="156"/>
      <c r="AI54" s="156"/>
      <c r="AJ54" s="156"/>
      <c r="AK54" s="156"/>
      <c r="AL54" s="156"/>
      <c r="AM54" s="156"/>
      <c r="AN54" s="156"/>
      <c r="AO54" s="156"/>
      <c r="AP54" s="156"/>
      <c r="AQ54" s="156"/>
      <c r="AR54" s="145"/>
    </row>
    <row r="55" spans="2:44" ht="15.95" hidden="1" customHeight="1" x14ac:dyDescent="0.25">
      <c r="B55" s="845"/>
      <c r="C55" s="156"/>
      <c r="D55" s="156"/>
      <c r="E55" s="156"/>
      <c r="F55" s="156"/>
      <c r="G55" s="156"/>
      <c r="H55" s="156"/>
      <c r="I55" s="156"/>
      <c r="J55" s="156"/>
      <c r="K55" s="156"/>
      <c r="L55" s="156"/>
      <c r="M55" s="156"/>
      <c r="N55" s="156"/>
      <c r="O55" s="156"/>
      <c r="P55" s="156"/>
      <c r="Q55" s="156"/>
      <c r="R55" s="156"/>
      <c r="S55" s="156"/>
      <c r="T55" s="156"/>
      <c r="U55" s="156"/>
      <c r="V55" s="156"/>
      <c r="W55" s="156"/>
      <c r="X55" s="156"/>
      <c r="Y55" s="156"/>
      <c r="Z55" s="156"/>
      <c r="AA55" s="156"/>
      <c r="AB55" s="156"/>
      <c r="AC55" s="156"/>
      <c r="AD55" s="156"/>
      <c r="AE55" s="156"/>
      <c r="AF55" s="156"/>
      <c r="AG55" s="156"/>
      <c r="AH55" s="156"/>
      <c r="AI55" s="156"/>
      <c r="AJ55" s="156"/>
      <c r="AK55" s="156"/>
      <c r="AL55" s="156"/>
      <c r="AM55" s="156"/>
      <c r="AN55" s="156"/>
      <c r="AO55" s="156"/>
      <c r="AP55" s="156"/>
      <c r="AQ55" s="156"/>
      <c r="AR55" s="145"/>
    </row>
    <row r="56" spans="2:44" ht="15.95" hidden="1" customHeight="1" x14ac:dyDescent="0.25">
      <c r="B56" s="845">
        <v>21</v>
      </c>
      <c r="C56" s="156"/>
      <c r="D56" s="156"/>
      <c r="E56" s="156"/>
      <c r="F56" s="156"/>
      <c r="G56" s="156"/>
      <c r="H56" s="156"/>
      <c r="I56" s="156"/>
      <c r="J56" s="156"/>
      <c r="K56" s="156"/>
      <c r="L56" s="156"/>
      <c r="M56" s="156"/>
      <c r="N56" s="156"/>
      <c r="O56" s="156"/>
      <c r="P56" s="156"/>
      <c r="Q56" s="156"/>
      <c r="R56" s="156"/>
      <c r="S56" s="156"/>
      <c r="T56" s="156"/>
      <c r="U56" s="156"/>
      <c r="V56" s="156"/>
      <c r="W56" s="156"/>
      <c r="X56" s="156"/>
      <c r="Y56" s="156"/>
      <c r="Z56" s="156"/>
      <c r="AA56" s="156"/>
      <c r="AB56" s="156"/>
      <c r="AC56" s="156"/>
      <c r="AD56" s="156"/>
      <c r="AE56" s="156"/>
      <c r="AF56" s="156"/>
      <c r="AG56" s="156"/>
      <c r="AH56" s="156"/>
      <c r="AI56" s="156"/>
      <c r="AJ56" s="156"/>
      <c r="AK56" s="156"/>
      <c r="AL56" s="156"/>
      <c r="AM56" s="156"/>
      <c r="AN56" s="156"/>
      <c r="AO56" s="156"/>
      <c r="AP56" s="156"/>
      <c r="AQ56" s="156"/>
      <c r="AR56" s="145"/>
    </row>
    <row r="57" spans="2:44" ht="15.95" hidden="1" customHeight="1" x14ac:dyDescent="0.25">
      <c r="B57" s="845"/>
      <c r="C57" s="156"/>
      <c r="D57" s="156"/>
      <c r="E57" s="156"/>
      <c r="F57" s="156"/>
      <c r="G57" s="156"/>
      <c r="H57" s="156"/>
      <c r="I57" s="156"/>
      <c r="J57" s="156"/>
      <c r="K57" s="156"/>
      <c r="L57" s="156"/>
      <c r="M57" s="156"/>
      <c r="N57" s="156"/>
      <c r="O57" s="156"/>
      <c r="P57" s="156"/>
      <c r="Q57" s="156"/>
      <c r="R57" s="156"/>
      <c r="S57" s="156"/>
      <c r="T57" s="156"/>
      <c r="U57" s="156"/>
      <c r="V57" s="156"/>
      <c r="W57" s="156"/>
      <c r="X57" s="156"/>
      <c r="Y57" s="156"/>
      <c r="Z57" s="156"/>
      <c r="AA57" s="156"/>
      <c r="AB57" s="156"/>
      <c r="AC57" s="156"/>
      <c r="AD57" s="156"/>
      <c r="AE57" s="156"/>
      <c r="AF57" s="156"/>
      <c r="AG57" s="156"/>
      <c r="AH57" s="156"/>
      <c r="AI57" s="156"/>
      <c r="AJ57" s="156"/>
      <c r="AK57" s="156"/>
      <c r="AL57" s="156"/>
      <c r="AM57" s="156"/>
      <c r="AN57" s="156"/>
      <c r="AO57" s="156"/>
      <c r="AP57" s="156"/>
      <c r="AQ57" s="156"/>
      <c r="AR57" s="145"/>
    </row>
    <row r="58" spans="2:44" ht="15.95" hidden="1" customHeight="1" x14ac:dyDescent="0.25">
      <c r="B58" s="845">
        <v>22</v>
      </c>
      <c r="C58" s="156"/>
      <c r="D58" s="156"/>
      <c r="E58" s="156"/>
      <c r="F58" s="156"/>
      <c r="G58" s="156"/>
      <c r="H58" s="156"/>
      <c r="I58" s="156"/>
      <c r="J58" s="156"/>
      <c r="K58" s="156"/>
      <c r="L58" s="156"/>
      <c r="M58" s="156"/>
      <c r="N58" s="156"/>
      <c r="O58" s="156"/>
      <c r="P58" s="156"/>
      <c r="Q58" s="156"/>
      <c r="R58" s="156"/>
      <c r="S58" s="156"/>
      <c r="T58" s="156"/>
      <c r="U58" s="156"/>
      <c r="V58" s="156"/>
      <c r="W58" s="156"/>
      <c r="X58" s="156"/>
      <c r="Y58" s="156"/>
      <c r="Z58" s="156"/>
      <c r="AA58" s="156"/>
      <c r="AB58" s="156"/>
      <c r="AC58" s="156"/>
      <c r="AD58" s="156"/>
      <c r="AE58" s="156"/>
      <c r="AF58" s="156"/>
      <c r="AG58" s="156"/>
      <c r="AH58" s="156"/>
      <c r="AI58" s="156"/>
      <c r="AJ58" s="156"/>
      <c r="AK58" s="156"/>
      <c r="AL58" s="156"/>
      <c r="AM58" s="156"/>
      <c r="AN58" s="156"/>
      <c r="AO58" s="156"/>
      <c r="AP58" s="156"/>
      <c r="AQ58" s="156"/>
      <c r="AR58" s="145"/>
    </row>
    <row r="59" spans="2:44" ht="15.95" hidden="1" customHeight="1" x14ac:dyDescent="0.25">
      <c r="B59" s="845"/>
      <c r="C59" s="156"/>
      <c r="D59" s="156"/>
      <c r="E59" s="156"/>
      <c r="F59" s="156"/>
      <c r="G59" s="156"/>
      <c r="H59" s="156"/>
      <c r="I59" s="156"/>
      <c r="J59" s="156"/>
      <c r="K59" s="156"/>
      <c r="L59" s="156"/>
      <c r="M59" s="156"/>
      <c r="N59" s="156"/>
      <c r="O59" s="156"/>
      <c r="P59" s="156"/>
      <c r="Q59" s="156"/>
      <c r="R59" s="156"/>
      <c r="S59" s="156"/>
      <c r="T59" s="156"/>
      <c r="U59" s="156"/>
      <c r="V59" s="156"/>
      <c r="W59" s="156"/>
      <c r="X59" s="156"/>
      <c r="Y59" s="156"/>
      <c r="Z59" s="156"/>
      <c r="AA59" s="156"/>
      <c r="AB59" s="156"/>
      <c r="AC59" s="156"/>
      <c r="AD59" s="156"/>
      <c r="AE59" s="156"/>
      <c r="AF59" s="156"/>
      <c r="AG59" s="156"/>
      <c r="AH59" s="156"/>
      <c r="AI59" s="156"/>
      <c r="AJ59" s="156"/>
      <c r="AK59" s="156"/>
      <c r="AL59" s="156"/>
      <c r="AM59" s="156"/>
      <c r="AN59" s="156"/>
      <c r="AO59" s="156"/>
      <c r="AP59" s="156"/>
      <c r="AQ59" s="156"/>
      <c r="AR59" s="145"/>
    </row>
    <row r="60" spans="2:44" ht="15.95" hidden="1" customHeight="1" x14ac:dyDescent="0.25">
      <c r="B60" s="845">
        <v>23</v>
      </c>
      <c r="C60" s="156"/>
      <c r="D60" s="156"/>
      <c r="E60" s="156"/>
      <c r="F60" s="156"/>
      <c r="G60" s="156"/>
      <c r="H60" s="156"/>
      <c r="I60" s="156"/>
      <c r="J60" s="156"/>
      <c r="K60" s="156"/>
      <c r="L60" s="156"/>
      <c r="M60" s="156"/>
      <c r="N60" s="156"/>
      <c r="O60" s="156"/>
      <c r="P60" s="156"/>
      <c r="Q60" s="156"/>
      <c r="R60" s="156"/>
      <c r="S60" s="156"/>
      <c r="T60" s="156"/>
      <c r="U60" s="156"/>
      <c r="V60" s="156"/>
      <c r="W60" s="156"/>
      <c r="X60" s="156"/>
      <c r="Y60" s="156"/>
      <c r="Z60" s="156"/>
      <c r="AA60" s="156"/>
      <c r="AB60" s="156"/>
      <c r="AC60" s="156"/>
      <c r="AD60" s="156"/>
      <c r="AE60" s="156"/>
      <c r="AF60" s="156"/>
      <c r="AG60" s="156"/>
      <c r="AH60" s="156"/>
      <c r="AI60" s="156"/>
      <c r="AJ60" s="156"/>
      <c r="AK60" s="156"/>
      <c r="AL60" s="156"/>
      <c r="AM60" s="156"/>
      <c r="AN60" s="156"/>
      <c r="AO60" s="156"/>
      <c r="AP60" s="156"/>
      <c r="AQ60" s="156"/>
      <c r="AR60" s="145"/>
    </row>
    <row r="61" spans="2:44" ht="15.95" hidden="1" customHeight="1" x14ac:dyDescent="0.25">
      <c r="B61" s="845"/>
      <c r="C61" s="156"/>
      <c r="D61" s="156"/>
      <c r="E61" s="156"/>
      <c r="F61" s="156"/>
      <c r="G61" s="156"/>
      <c r="H61" s="156"/>
      <c r="I61" s="156"/>
      <c r="J61" s="156"/>
      <c r="K61" s="156"/>
      <c r="L61" s="156"/>
      <c r="M61" s="156"/>
      <c r="N61" s="156"/>
      <c r="O61" s="156"/>
      <c r="P61" s="156"/>
      <c r="Q61" s="156"/>
      <c r="R61" s="156"/>
      <c r="S61" s="156"/>
      <c r="T61" s="156"/>
      <c r="U61" s="156"/>
      <c r="V61" s="156"/>
      <c r="W61" s="156"/>
      <c r="X61" s="156"/>
      <c r="Y61" s="156"/>
      <c r="Z61" s="156"/>
      <c r="AA61" s="156"/>
      <c r="AB61" s="156"/>
      <c r="AC61" s="156"/>
      <c r="AD61" s="156"/>
      <c r="AE61" s="156"/>
      <c r="AF61" s="156"/>
      <c r="AG61" s="156"/>
      <c r="AH61" s="156"/>
      <c r="AI61" s="156"/>
      <c r="AJ61" s="156"/>
      <c r="AK61" s="156"/>
      <c r="AL61" s="156"/>
      <c r="AM61" s="156"/>
      <c r="AN61" s="156"/>
      <c r="AO61" s="156"/>
      <c r="AP61" s="156"/>
      <c r="AQ61" s="156"/>
      <c r="AR61" s="145"/>
    </row>
    <row r="62" spans="2:44" ht="15.95" hidden="1" customHeight="1" x14ac:dyDescent="0.25">
      <c r="B62" s="845">
        <v>24</v>
      </c>
      <c r="C62" s="156"/>
      <c r="D62" s="156"/>
      <c r="E62" s="156"/>
      <c r="F62" s="156"/>
      <c r="G62" s="156"/>
      <c r="H62" s="156"/>
      <c r="I62" s="156"/>
      <c r="J62" s="156"/>
      <c r="K62" s="156"/>
      <c r="L62" s="156"/>
      <c r="M62" s="156"/>
      <c r="N62" s="156"/>
      <c r="O62" s="156"/>
      <c r="P62" s="156"/>
      <c r="Q62" s="156"/>
      <c r="R62" s="156"/>
      <c r="S62" s="156"/>
      <c r="T62" s="156"/>
      <c r="U62" s="156"/>
      <c r="V62" s="156"/>
      <c r="W62" s="156"/>
      <c r="X62" s="156"/>
      <c r="Y62" s="156"/>
      <c r="Z62" s="156"/>
      <c r="AA62" s="156"/>
      <c r="AB62" s="156"/>
      <c r="AC62" s="156"/>
      <c r="AD62" s="156"/>
      <c r="AE62" s="156"/>
      <c r="AF62" s="156"/>
      <c r="AG62" s="156"/>
      <c r="AH62" s="156"/>
      <c r="AI62" s="156"/>
      <c r="AJ62" s="156"/>
      <c r="AK62" s="156"/>
      <c r="AL62" s="156"/>
      <c r="AM62" s="156"/>
      <c r="AN62" s="156"/>
      <c r="AO62" s="156"/>
      <c r="AP62" s="156"/>
      <c r="AQ62" s="156"/>
      <c r="AR62" s="145"/>
    </row>
    <row r="63" spans="2:44" ht="15.95" hidden="1" customHeight="1" x14ac:dyDescent="0.25">
      <c r="B63" s="845"/>
      <c r="C63" s="156"/>
      <c r="D63" s="156"/>
      <c r="E63" s="156"/>
      <c r="F63" s="156"/>
      <c r="G63" s="156"/>
      <c r="H63" s="156"/>
      <c r="I63" s="156"/>
      <c r="J63" s="156"/>
      <c r="K63" s="156"/>
      <c r="L63" s="156"/>
      <c r="M63" s="156"/>
      <c r="N63" s="156"/>
      <c r="O63" s="156"/>
      <c r="P63" s="156"/>
      <c r="Q63" s="156"/>
      <c r="R63" s="156"/>
      <c r="S63" s="156"/>
      <c r="T63" s="156"/>
      <c r="U63" s="156"/>
      <c r="V63" s="156"/>
      <c r="W63" s="156"/>
      <c r="X63" s="156"/>
      <c r="Y63" s="156"/>
      <c r="Z63" s="156"/>
      <c r="AA63" s="156"/>
      <c r="AB63" s="156"/>
      <c r="AC63" s="156"/>
      <c r="AD63" s="156"/>
      <c r="AE63" s="156"/>
      <c r="AF63" s="156"/>
      <c r="AG63" s="156"/>
      <c r="AH63" s="156"/>
      <c r="AI63" s="156"/>
      <c r="AJ63" s="156"/>
      <c r="AK63" s="156"/>
      <c r="AL63" s="156"/>
      <c r="AM63" s="156"/>
      <c r="AN63" s="156"/>
      <c r="AO63" s="156"/>
      <c r="AP63" s="156"/>
      <c r="AQ63" s="156"/>
      <c r="AR63" s="145"/>
    </row>
    <row r="64" spans="2:44" ht="15.95" hidden="1" customHeight="1" x14ac:dyDescent="0.25">
      <c r="B64" s="845">
        <v>25</v>
      </c>
      <c r="C64" s="156"/>
      <c r="D64" s="156"/>
      <c r="E64" s="156"/>
      <c r="F64" s="156"/>
      <c r="G64" s="156"/>
      <c r="H64" s="156"/>
      <c r="I64" s="156"/>
      <c r="J64" s="156"/>
      <c r="K64" s="156"/>
      <c r="L64" s="156"/>
      <c r="M64" s="156"/>
      <c r="N64" s="156"/>
      <c r="O64" s="156"/>
      <c r="P64" s="156"/>
      <c r="Q64" s="156"/>
      <c r="R64" s="156"/>
      <c r="S64" s="156"/>
      <c r="T64" s="156"/>
      <c r="U64" s="156"/>
      <c r="V64" s="156"/>
      <c r="W64" s="156"/>
      <c r="X64" s="156"/>
      <c r="Y64" s="156"/>
      <c r="Z64" s="156"/>
      <c r="AA64" s="156"/>
      <c r="AB64" s="156"/>
      <c r="AC64" s="156"/>
      <c r="AD64" s="156"/>
      <c r="AE64" s="156"/>
      <c r="AF64" s="156"/>
      <c r="AG64" s="156"/>
      <c r="AH64" s="156"/>
      <c r="AI64" s="156"/>
      <c r="AJ64" s="156"/>
      <c r="AK64" s="156"/>
      <c r="AL64" s="156"/>
      <c r="AM64" s="156"/>
      <c r="AN64" s="156"/>
      <c r="AO64" s="156"/>
      <c r="AP64" s="156"/>
      <c r="AQ64" s="156"/>
      <c r="AR64" s="145"/>
    </row>
    <row r="65" spans="2:44" ht="15.95" hidden="1" customHeight="1" x14ac:dyDescent="0.25">
      <c r="B65" s="845"/>
      <c r="C65" s="156"/>
      <c r="D65" s="156"/>
      <c r="E65" s="156"/>
      <c r="F65" s="156"/>
      <c r="G65" s="156"/>
      <c r="H65" s="156"/>
      <c r="I65" s="156"/>
      <c r="J65" s="156"/>
      <c r="K65" s="156"/>
      <c r="L65" s="156"/>
      <c r="M65" s="156"/>
      <c r="N65" s="156"/>
      <c r="O65" s="156"/>
      <c r="P65" s="156"/>
      <c r="Q65" s="156"/>
      <c r="R65" s="156"/>
      <c r="S65" s="156"/>
      <c r="T65" s="156"/>
      <c r="U65" s="156"/>
      <c r="V65" s="156"/>
      <c r="W65" s="156"/>
      <c r="X65" s="156"/>
      <c r="Y65" s="156"/>
      <c r="Z65" s="156"/>
      <c r="AA65" s="156"/>
      <c r="AB65" s="156"/>
      <c r="AC65" s="156"/>
      <c r="AD65" s="156"/>
      <c r="AE65" s="156"/>
      <c r="AF65" s="156"/>
      <c r="AG65" s="156"/>
      <c r="AH65" s="156"/>
      <c r="AI65" s="156"/>
      <c r="AJ65" s="156"/>
      <c r="AK65" s="156"/>
      <c r="AL65" s="156"/>
      <c r="AM65" s="156"/>
      <c r="AN65" s="156"/>
      <c r="AO65" s="156"/>
      <c r="AP65" s="156"/>
      <c r="AQ65" s="156"/>
      <c r="AR65" s="145"/>
    </row>
    <row r="66" spans="2:44" ht="15.95" hidden="1" customHeight="1" x14ac:dyDescent="0.25">
      <c r="B66" s="845">
        <v>26</v>
      </c>
      <c r="C66" s="156"/>
      <c r="D66" s="156"/>
      <c r="E66" s="156"/>
      <c r="F66" s="156"/>
      <c r="G66" s="156"/>
      <c r="H66" s="156"/>
      <c r="I66" s="156"/>
      <c r="J66" s="156"/>
      <c r="K66" s="156"/>
      <c r="L66" s="156"/>
      <c r="M66" s="156"/>
      <c r="N66" s="156"/>
      <c r="O66" s="156"/>
      <c r="P66" s="156"/>
      <c r="Q66" s="156"/>
      <c r="R66" s="156"/>
      <c r="S66" s="156"/>
      <c r="T66" s="156"/>
      <c r="U66" s="156"/>
      <c r="V66" s="156"/>
      <c r="W66" s="156"/>
      <c r="X66" s="156"/>
      <c r="Y66" s="156"/>
      <c r="Z66" s="156"/>
      <c r="AA66" s="156"/>
      <c r="AB66" s="156"/>
      <c r="AC66" s="156"/>
      <c r="AD66" s="156"/>
      <c r="AE66" s="156"/>
      <c r="AF66" s="156"/>
      <c r="AG66" s="156"/>
      <c r="AH66" s="156"/>
      <c r="AI66" s="156"/>
      <c r="AJ66" s="156"/>
      <c r="AK66" s="156"/>
      <c r="AL66" s="156"/>
      <c r="AM66" s="156"/>
      <c r="AN66" s="156"/>
      <c r="AO66" s="156"/>
      <c r="AP66" s="156"/>
      <c r="AQ66" s="156"/>
      <c r="AR66" s="145"/>
    </row>
    <row r="67" spans="2:44" ht="15.95" hidden="1" customHeight="1" x14ac:dyDescent="0.25">
      <c r="B67" s="845"/>
      <c r="C67" s="156"/>
      <c r="D67" s="156"/>
      <c r="E67" s="156"/>
      <c r="F67" s="156"/>
      <c r="G67" s="156"/>
      <c r="H67" s="156"/>
      <c r="I67" s="156"/>
      <c r="J67" s="156"/>
      <c r="K67" s="156"/>
      <c r="L67" s="156"/>
      <c r="M67" s="156"/>
      <c r="N67" s="156"/>
      <c r="O67" s="156"/>
      <c r="P67" s="156"/>
      <c r="Q67" s="156"/>
      <c r="R67" s="156"/>
      <c r="S67" s="156"/>
      <c r="T67" s="156"/>
      <c r="U67" s="156"/>
      <c r="V67" s="156"/>
      <c r="W67" s="156"/>
      <c r="X67" s="156"/>
      <c r="Y67" s="156"/>
      <c r="Z67" s="156"/>
      <c r="AA67" s="156"/>
      <c r="AB67" s="156"/>
      <c r="AC67" s="156"/>
      <c r="AD67" s="156"/>
      <c r="AE67" s="156"/>
      <c r="AF67" s="156"/>
      <c r="AG67" s="156"/>
      <c r="AH67" s="156"/>
      <c r="AI67" s="156"/>
      <c r="AJ67" s="156"/>
      <c r="AK67" s="156"/>
      <c r="AL67" s="156"/>
      <c r="AM67" s="156"/>
      <c r="AN67" s="156"/>
      <c r="AO67" s="156"/>
      <c r="AP67" s="156"/>
      <c r="AQ67" s="156"/>
      <c r="AR67" s="145"/>
    </row>
    <row r="68" spans="2:44" ht="15.95" hidden="1" customHeight="1" x14ac:dyDescent="0.25">
      <c r="B68" s="845">
        <v>27</v>
      </c>
      <c r="C68" s="156"/>
      <c r="D68" s="156"/>
      <c r="E68" s="156"/>
      <c r="F68" s="156"/>
      <c r="G68" s="156"/>
      <c r="H68" s="156"/>
      <c r="I68" s="156"/>
      <c r="J68" s="156"/>
      <c r="K68" s="156"/>
      <c r="L68" s="156"/>
      <c r="M68" s="156"/>
      <c r="N68" s="156"/>
      <c r="O68" s="156"/>
      <c r="P68" s="156"/>
      <c r="Q68" s="156"/>
      <c r="R68" s="156"/>
      <c r="S68" s="156"/>
      <c r="T68" s="156"/>
      <c r="U68" s="156"/>
      <c r="V68" s="156"/>
      <c r="W68" s="156"/>
      <c r="X68" s="156"/>
      <c r="Y68" s="156"/>
      <c r="Z68" s="156"/>
      <c r="AA68" s="156"/>
      <c r="AB68" s="156"/>
      <c r="AC68" s="156"/>
      <c r="AD68" s="156"/>
      <c r="AE68" s="156"/>
      <c r="AF68" s="156"/>
      <c r="AG68" s="156"/>
      <c r="AH68" s="156"/>
      <c r="AI68" s="156"/>
      <c r="AJ68" s="156"/>
      <c r="AK68" s="156"/>
      <c r="AL68" s="156"/>
      <c r="AM68" s="156"/>
      <c r="AN68" s="156"/>
      <c r="AO68" s="156"/>
      <c r="AP68" s="156"/>
      <c r="AQ68" s="156"/>
      <c r="AR68" s="145"/>
    </row>
    <row r="69" spans="2:44" ht="15.95" hidden="1" customHeight="1" x14ac:dyDescent="0.25">
      <c r="B69" s="845"/>
      <c r="C69" s="156"/>
      <c r="D69" s="156"/>
      <c r="E69" s="156"/>
      <c r="F69" s="156"/>
      <c r="G69" s="156"/>
      <c r="H69" s="156"/>
      <c r="I69" s="156"/>
      <c r="J69" s="156"/>
      <c r="K69" s="156"/>
      <c r="L69" s="156"/>
      <c r="M69" s="156"/>
      <c r="N69" s="156"/>
      <c r="O69" s="156"/>
      <c r="P69" s="156"/>
      <c r="Q69" s="156"/>
      <c r="R69" s="156"/>
      <c r="S69" s="156"/>
      <c r="T69" s="156"/>
      <c r="U69" s="156"/>
      <c r="V69" s="156"/>
      <c r="W69" s="156"/>
      <c r="X69" s="156"/>
      <c r="Y69" s="156"/>
      <c r="Z69" s="156"/>
      <c r="AA69" s="156"/>
      <c r="AB69" s="156"/>
      <c r="AC69" s="156"/>
      <c r="AD69" s="156"/>
      <c r="AE69" s="156"/>
      <c r="AF69" s="156"/>
      <c r="AG69" s="156"/>
      <c r="AH69" s="156"/>
      <c r="AI69" s="156"/>
      <c r="AJ69" s="156"/>
      <c r="AK69" s="156"/>
      <c r="AL69" s="156"/>
      <c r="AM69" s="156"/>
      <c r="AN69" s="156"/>
      <c r="AO69" s="156"/>
      <c r="AP69" s="156"/>
      <c r="AQ69" s="156"/>
      <c r="AR69" s="145"/>
    </row>
    <row r="70" spans="2:44" ht="15.95" hidden="1" customHeight="1" x14ac:dyDescent="0.25">
      <c r="B70" s="845">
        <v>28</v>
      </c>
      <c r="C70" s="156"/>
      <c r="D70" s="156"/>
      <c r="E70" s="156"/>
      <c r="F70" s="156"/>
      <c r="G70" s="156"/>
      <c r="H70" s="156"/>
      <c r="I70" s="156"/>
      <c r="J70" s="156"/>
      <c r="K70" s="156"/>
      <c r="L70" s="156"/>
      <c r="M70" s="156"/>
      <c r="N70" s="156"/>
      <c r="O70" s="156"/>
      <c r="P70" s="156"/>
      <c r="Q70" s="156"/>
      <c r="R70" s="156"/>
      <c r="S70" s="156"/>
      <c r="T70" s="156"/>
      <c r="U70" s="156"/>
      <c r="V70" s="156"/>
      <c r="W70" s="156"/>
      <c r="X70" s="156"/>
      <c r="Y70" s="156"/>
      <c r="Z70" s="156"/>
      <c r="AA70" s="156"/>
      <c r="AB70" s="156"/>
      <c r="AC70" s="156"/>
      <c r="AD70" s="156"/>
      <c r="AE70" s="156"/>
      <c r="AF70" s="156"/>
      <c r="AG70" s="156"/>
      <c r="AH70" s="156"/>
      <c r="AI70" s="156"/>
      <c r="AJ70" s="156"/>
      <c r="AK70" s="156"/>
      <c r="AL70" s="156"/>
      <c r="AM70" s="156"/>
      <c r="AN70" s="156"/>
      <c r="AO70" s="156"/>
      <c r="AP70" s="156"/>
      <c r="AQ70" s="156"/>
      <c r="AR70" s="145"/>
    </row>
    <row r="71" spans="2:44" ht="15.95" hidden="1" customHeight="1" x14ac:dyDescent="0.25">
      <c r="B71" s="845"/>
      <c r="C71" s="156"/>
      <c r="D71" s="156"/>
      <c r="E71" s="156"/>
      <c r="F71" s="156"/>
      <c r="G71" s="156"/>
      <c r="H71" s="156"/>
      <c r="I71" s="156"/>
      <c r="J71" s="156"/>
      <c r="K71" s="156"/>
      <c r="L71" s="156"/>
      <c r="M71" s="156"/>
      <c r="N71" s="156"/>
      <c r="O71" s="156"/>
      <c r="P71" s="156"/>
      <c r="Q71" s="156"/>
      <c r="R71" s="156"/>
      <c r="S71" s="156"/>
      <c r="T71" s="156"/>
      <c r="U71" s="156"/>
      <c r="V71" s="156"/>
      <c r="W71" s="156"/>
      <c r="X71" s="156"/>
      <c r="Y71" s="156"/>
      <c r="Z71" s="156"/>
      <c r="AA71" s="156"/>
      <c r="AB71" s="156"/>
      <c r="AC71" s="156"/>
      <c r="AD71" s="156"/>
      <c r="AE71" s="156"/>
      <c r="AF71" s="156"/>
      <c r="AG71" s="156"/>
      <c r="AH71" s="156"/>
      <c r="AI71" s="156"/>
      <c r="AJ71" s="156"/>
      <c r="AK71" s="156"/>
      <c r="AL71" s="156"/>
      <c r="AM71" s="156"/>
      <c r="AN71" s="156"/>
      <c r="AO71" s="156"/>
      <c r="AP71" s="156"/>
      <c r="AQ71" s="156"/>
      <c r="AR71" s="145"/>
    </row>
    <row r="72" spans="2:44" ht="15.95" hidden="1" customHeight="1" x14ac:dyDescent="0.25">
      <c r="B72" s="845">
        <v>29</v>
      </c>
      <c r="C72" s="156"/>
      <c r="D72" s="156"/>
      <c r="E72" s="156"/>
      <c r="F72" s="156"/>
      <c r="G72" s="156"/>
      <c r="H72" s="156"/>
      <c r="I72" s="156"/>
      <c r="J72" s="156"/>
      <c r="K72" s="156"/>
      <c r="L72" s="156"/>
      <c r="M72" s="156"/>
      <c r="N72" s="156"/>
      <c r="O72" s="156"/>
      <c r="P72" s="156"/>
      <c r="Q72" s="156"/>
      <c r="R72" s="156"/>
      <c r="S72" s="156"/>
      <c r="T72" s="156"/>
      <c r="U72" s="156"/>
      <c r="V72" s="156"/>
      <c r="W72" s="156"/>
      <c r="X72" s="156"/>
      <c r="Y72" s="156"/>
      <c r="Z72" s="156"/>
      <c r="AA72" s="156"/>
      <c r="AB72" s="156"/>
      <c r="AC72" s="156"/>
      <c r="AD72" s="156"/>
      <c r="AE72" s="156"/>
      <c r="AF72" s="156"/>
      <c r="AG72" s="156"/>
      <c r="AH72" s="156"/>
      <c r="AI72" s="156"/>
      <c r="AJ72" s="156"/>
      <c r="AK72" s="156"/>
      <c r="AL72" s="156"/>
      <c r="AM72" s="156"/>
      <c r="AN72" s="156"/>
      <c r="AO72" s="156"/>
      <c r="AP72" s="156"/>
      <c r="AQ72" s="156"/>
      <c r="AR72" s="145"/>
    </row>
    <row r="73" spans="2:44" ht="15.95" hidden="1" customHeight="1" x14ac:dyDescent="0.25">
      <c r="B73" s="845"/>
      <c r="C73" s="156"/>
      <c r="D73" s="156"/>
      <c r="E73" s="156"/>
      <c r="F73" s="156"/>
      <c r="G73" s="156"/>
      <c r="H73" s="156"/>
      <c r="I73" s="156"/>
      <c r="J73" s="156"/>
      <c r="K73" s="156"/>
      <c r="L73" s="156"/>
      <c r="M73" s="156"/>
      <c r="N73" s="156"/>
      <c r="O73" s="156"/>
      <c r="P73" s="156"/>
      <c r="Q73" s="156"/>
      <c r="R73" s="156"/>
      <c r="S73" s="156"/>
      <c r="T73" s="156"/>
      <c r="U73" s="156"/>
      <c r="V73" s="156"/>
      <c r="W73" s="156"/>
      <c r="X73" s="156"/>
      <c r="Y73" s="156"/>
      <c r="Z73" s="156"/>
      <c r="AA73" s="156"/>
      <c r="AB73" s="156"/>
      <c r="AC73" s="156"/>
      <c r="AD73" s="156"/>
      <c r="AE73" s="156"/>
      <c r="AF73" s="156"/>
      <c r="AG73" s="156"/>
      <c r="AH73" s="156"/>
      <c r="AI73" s="156"/>
      <c r="AJ73" s="156"/>
      <c r="AK73" s="156"/>
      <c r="AL73" s="156"/>
      <c r="AM73" s="156"/>
      <c r="AN73" s="156"/>
      <c r="AO73" s="156"/>
      <c r="AP73" s="156"/>
      <c r="AQ73" s="156"/>
      <c r="AR73" s="145"/>
    </row>
    <row r="74" spans="2:44" ht="15.95" hidden="1" customHeight="1" x14ac:dyDescent="0.25">
      <c r="B74" s="845">
        <v>30</v>
      </c>
      <c r="C74" s="156"/>
      <c r="D74" s="156"/>
      <c r="E74" s="156"/>
      <c r="F74" s="156"/>
      <c r="G74" s="156"/>
      <c r="H74" s="156"/>
      <c r="I74" s="156"/>
      <c r="J74" s="156"/>
      <c r="K74" s="156"/>
      <c r="L74" s="156"/>
      <c r="M74" s="156"/>
      <c r="N74" s="156"/>
      <c r="O74" s="156"/>
      <c r="P74" s="156"/>
      <c r="Q74" s="156"/>
      <c r="R74" s="156"/>
      <c r="S74" s="156"/>
      <c r="T74" s="156"/>
      <c r="U74" s="156"/>
      <c r="V74" s="156"/>
      <c r="W74" s="156"/>
      <c r="X74" s="156"/>
      <c r="Y74" s="156"/>
      <c r="Z74" s="156"/>
      <c r="AA74" s="156"/>
      <c r="AB74" s="156"/>
      <c r="AC74" s="156"/>
      <c r="AD74" s="156"/>
      <c r="AE74" s="156"/>
      <c r="AF74" s="156"/>
      <c r="AG74" s="156"/>
      <c r="AH74" s="156"/>
      <c r="AI74" s="156"/>
      <c r="AJ74" s="156"/>
      <c r="AK74" s="156"/>
      <c r="AL74" s="156"/>
      <c r="AM74" s="156"/>
      <c r="AN74" s="156"/>
      <c r="AO74" s="156"/>
      <c r="AP74" s="156"/>
      <c r="AQ74" s="156"/>
      <c r="AR74" s="145"/>
    </row>
    <row r="75" spans="2:44" ht="15.95" hidden="1" customHeight="1" x14ac:dyDescent="0.25">
      <c r="B75" s="845"/>
      <c r="C75" s="156"/>
      <c r="D75" s="156"/>
      <c r="E75" s="156"/>
      <c r="F75" s="156"/>
      <c r="G75" s="156"/>
      <c r="H75" s="156"/>
      <c r="I75" s="156"/>
      <c r="J75" s="156"/>
      <c r="K75" s="156"/>
      <c r="L75" s="156"/>
      <c r="M75" s="156"/>
      <c r="N75" s="156"/>
      <c r="O75" s="156"/>
      <c r="P75" s="156"/>
      <c r="Q75" s="156"/>
      <c r="R75" s="156"/>
      <c r="S75" s="156"/>
      <c r="T75" s="156"/>
      <c r="U75" s="156"/>
      <c r="V75" s="156"/>
      <c r="W75" s="156"/>
      <c r="X75" s="156"/>
      <c r="Y75" s="156"/>
      <c r="Z75" s="156"/>
      <c r="AA75" s="156"/>
      <c r="AB75" s="156"/>
      <c r="AC75" s="156"/>
      <c r="AD75" s="156"/>
      <c r="AE75" s="156"/>
      <c r="AF75" s="156"/>
      <c r="AG75" s="156"/>
      <c r="AH75" s="156"/>
      <c r="AI75" s="156"/>
      <c r="AJ75" s="156"/>
      <c r="AK75" s="156"/>
      <c r="AL75" s="156"/>
      <c r="AM75" s="156"/>
      <c r="AN75" s="156"/>
      <c r="AO75" s="156"/>
      <c r="AP75" s="156"/>
      <c r="AQ75" s="156"/>
      <c r="AR75" s="145"/>
    </row>
    <row r="76" spans="2:44" ht="15.95" hidden="1" customHeight="1" x14ac:dyDescent="0.25">
      <c r="B76" s="845">
        <v>31</v>
      </c>
      <c r="C76" s="156"/>
      <c r="D76" s="156"/>
      <c r="E76" s="156"/>
      <c r="F76" s="156"/>
      <c r="G76" s="156"/>
      <c r="H76" s="156"/>
      <c r="I76" s="156"/>
      <c r="J76" s="156"/>
      <c r="K76" s="156"/>
      <c r="L76" s="156"/>
      <c r="M76" s="156"/>
      <c r="N76" s="156"/>
      <c r="O76" s="156"/>
      <c r="P76" s="156"/>
      <c r="Q76" s="156"/>
      <c r="R76" s="156"/>
      <c r="S76" s="156"/>
      <c r="T76" s="156"/>
      <c r="U76" s="156"/>
      <c r="V76" s="156"/>
      <c r="W76" s="156"/>
      <c r="X76" s="156"/>
      <c r="Y76" s="156"/>
      <c r="Z76" s="156"/>
      <c r="AA76" s="156"/>
      <c r="AB76" s="156"/>
      <c r="AC76" s="156"/>
      <c r="AD76" s="156"/>
      <c r="AE76" s="156"/>
      <c r="AF76" s="156"/>
      <c r="AG76" s="156"/>
      <c r="AH76" s="156"/>
      <c r="AI76" s="156"/>
      <c r="AJ76" s="156"/>
      <c r="AK76" s="156"/>
      <c r="AL76" s="156"/>
      <c r="AM76" s="156"/>
      <c r="AN76" s="156"/>
      <c r="AO76" s="156"/>
      <c r="AP76" s="156"/>
      <c r="AQ76" s="156"/>
      <c r="AR76" s="145"/>
    </row>
    <row r="77" spans="2:44" ht="15.95" hidden="1" customHeight="1" x14ac:dyDescent="0.25">
      <c r="B77" s="845"/>
      <c r="C77" s="156"/>
      <c r="D77" s="156"/>
      <c r="E77" s="156"/>
      <c r="F77" s="156"/>
      <c r="G77" s="156"/>
      <c r="H77" s="156"/>
      <c r="I77" s="156"/>
      <c r="J77" s="156"/>
      <c r="K77" s="156"/>
      <c r="L77" s="156"/>
      <c r="M77" s="156"/>
      <c r="N77" s="156"/>
      <c r="O77" s="156"/>
      <c r="P77" s="156"/>
      <c r="Q77" s="156"/>
      <c r="R77" s="156"/>
      <c r="S77" s="156"/>
      <c r="T77" s="156"/>
      <c r="U77" s="156"/>
      <c r="V77" s="156"/>
      <c r="W77" s="156"/>
      <c r="X77" s="156"/>
      <c r="Y77" s="156"/>
      <c r="Z77" s="156"/>
      <c r="AA77" s="156"/>
      <c r="AB77" s="156"/>
      <c r="AC77" s="156"/>
      <c r="AD77" s="156"/>
      <c r="AE77" s="156"/>
      <c r="AF77" s="156"/>
      <c r="AG77" s="156"/>
      <c r="AH77" s="156"/>
      <c r="AI77" s="156"/>
      <c r="AJ77" s="156"/>
      <c r="AK77" s="156"/>
      <c r="AL77" s="156"/>
      <c r="AM77" s="156"/>
      <c r="AN77" s="156"/>
      <c r="AO77" s="156"/>
      <c r="AP77" s="156"/>
      <c r="AQ77" s="156"/>
      <c r="AR77" s="145"/>
    </row>
    <row r="78" spans="2:44" ht="15.95" hidden="1" customHeight="1" x14ac:dyDescent="0.25">
      <c r="B78" s="845">
        <v>32</v>
      </c>
      <c r="C78" s="156"/>
      <c r="D78" s="156"/>
      <c r="E78" s="156"/>
      <c r="F78" s="156"/>
      <c r="G78" s="156"/>
      <c r="H78" s="156"/>
      <c r="I78" s="156"/>
      <c r="J78" s="156"/>
      <c r="K78" s="156"/>
      <c r="L78" s="156"/>
      <c r="M78" s="156"/>
      <c r="N78" s="156"/>
      <c r="O78" s="156"/>
      <c r="P78" s="156"/>
      <c r="Q78" s="156"/>
      <c r="R78" s="156"/>
      <c r="S78" s="156"/>
      <c r="T78" s="156"/>
      <c r="U78" s="156"/>
      <c r="V78" s="156"/>
      <c r="W78" s="156"/>
      <c r="X78" s="156"/>
      <c r="Y78" s="156"/>
      <c r="Z78" s="156"/>
      <c r="AA78" s="156"/>
      <c r="AB78" s="156"/>
      <c r="AC78" s="156"/>
      <c r="AD78" s="156"/>
      <c r="AE78" s="156"/>
      <c r="AF78" s="156"/>
      <c r="AG78" s="156"/>
      <c r="AH78" s="156"/>
      <c r="AI78" s="156"/>
      <c r="AJ78" s="156"/>
      <c r="AK78" s="156"/>
      <c r="AL78" s="156"/>
      <c r="AM78" s="156"/>
      <c r="AN78" s="156"/>
      <c r="AO78" s="156"/>
      <c r="AP78" s="156"/>
      <c r="AQ78" s="156"/>
      <c r="AR78" s="145"/>
    </row>
    <row r="79" spans="2:44" ht="15.95" hidden="1" customHeight="1" x14ac:dyDescent="0.25">
      <c r="B79" s="845"/>
      <c r="C79" s="156"/>
      <c r="D79" s="156"/>
      <c r="E79" s="156"/>
      <c r="F79" s="156"/>
      <c r="G79" s="156"/>
      <c r="H79" s="156"/>
      <c r="I79" s="156"/>
      <c r="J79" s="156"/>
      <c r="K79" s="156"/>
      <c r="L79" s="156"/>
      <c r="M79" s="156"/>
      <c r="N79" s="156"/>
      <c r="O79" s="156"/>
      <c r="P79" s="156"/>
      <c r="Q79" s="156"/>
      <c r="R79" s="156"/>
      <c r="S79" s="156"/>
      <c r="T79" s="156"/>
      <c r="U79" s="156"/>
      <c r="V79" s="156"/>
      <c r="W79" s="156"/>
      <c r="X79" s="156"/>
      <c r="Y79" s="156"/>
      <c r="Z79" s="156"/>
      <c r="AA79" s="156"/>
      <c r="AB79" s="156"/>
      <c r="AC79" s="156"/>
      <c r="AD79" s="156"/>
      <c r="AE79" s="156"/>
      <c r="AF79" s="156"/>
      <c r="AG79" s="156"/>
      <c r="AH79" s="156"/>
      <c r="AI79" s="156"/>
      <c r="AJ79" s="156"/>
      <c r="AK79" s="156"/>
      <c r="AL79" s="156"/>
      <c r="AM79" s="156"/>
      <c r="AN79" s="156"/>
      <c r="AO79" s="156"/>
      <c r="AP79" s="156"/>
      <c r="AQ79" s="156"/>
      <c r="AR79" s="145"/>
    </row>
    <row r="80" spans="2:44" ht="15.95" hidden="1" customHeight="1" x14ac:dyDescent="0.25">
      <c r="B80" s="845">
        <v>33</v>
      </c>
      <c r="C80" s="156"/>
      <c r="D80" s="156"/>
      <c r="E80" s="156"/>
      <c r="F80" s="156"/>
      <c r="G80" s="156"/>
      <c r="H80" s="156"/>
      <c r="I80" s="156"/>
      <c r="J80" s="156"/>
      <c r="K80" s="156"/>
      <c r="L80" s="156"/>
      <c r="M80" s="156"/>
      <c r="N80" s="156"/>
      <c r="O80" s="156"/>
      <c r="P80" s="156"/>
      <c r="Q80" s="156"/>
      <c r="R80" s="156"/>
      <c r="S80" s="156"/>
      <c r="T80" s="156"/>
      <c r="U80" s="156"/>
      <c r="V80" s="156"/>
      <c r="W80" s="156"/>
      <c r="X80" s="156"/>
      <c r="Y80" s="156"/>
      <c r="Z80" s="156"/>
      <c r="AA80" s="156"/>
      <c r="AB80" s="156"/>
      <c r="AC80" s="156"/>
      <c r="AD80" s="156"/>
      <c r="AE80" s="156"/>
      <c r="AF80" s="156"/>
      <c r="AG80" s="156"/>
      <c r="AH80" s="156"/>
      <c r="AI80" s="156"/>
      <c r="AJ80" s="156"/>
      <c r="AK80" s="156"/>
      <c r="AL80" s="156"/>
      <c r="AM80" s="156"/>
      <c r="AN80" s="156"/>
      <c r="AO80" s="156"/>
      <c r="AP80" s="156"/>
      <c r="AQ80" s="156"/>
      <c r="AR80" s="145"/>
    </row>
    <row r="81" spans="2:44" ht="15.95" hidden="1" customHeight="1" x14ac:dyDescent="0.25">
      <c r="B81" s="845"/>
      <c r="C81" s="156"/>
      <c r="D81" s="156"/>
      <c r="E81" s="156"/>
      <c r="F81" s="156"/>
      <c r="G81" s="156"/>
      <c r="H81" s="156"/>
      <c r="I81" s="156"/>
      <c r="J81" s="156"/>
      <c r="K81" s="156"/>
      <c r="L81" s="156"/>
      <c r="M81" s="156"/>
      <c r="N81" s="156"/>
      <c r="O81" s="156"/>
      <c r="P81" s="156"/>
      <c r="Q81" s="156"/>
      <c r="R81" s="156"/>
      <c r="S81" s="156"/>
      <c r="T81" s="156"/>
      <c r="U81" s="156"/>
      <c r="V81" s="156"/>
      <c r="W81" s="156"/>
      <c r="X81" s="156"/>
      <c r="Y81" s="156"/>
      <c r="Z81" s="156"/>
      <c r="AA81" s="156"/>
      <c r="AB81" s="156"/>
      <c r="AC81" s="156"/>
      <c r="AD81" s="156"/>
      <c r="AE81" s="156"/>
      <c r="AF81" s="156"/>
      <c r="AG81" s="156"/>
      <c r="AH81" s="156"/>
      <c r="AI81" s="156"/>
      <c r="AJ81" s="156"/>
      <c r="AK81" s="156"/>
      <c r="AL81" s="156"/>
      <c r="AM81" s="156"/>
      <c r="AN81" s="156"/>
      <c r="AO81" s="156"/>
      <c r="AP81" s="156"/>
      <c r="AQ81" s="156"/>
      <c r="AR81" s="145"/>
    </row>
    <row r="82" spans="2:44" ht="15.95" hidden="1" customHeight="1" x14ac:dyDescent="0.25">
      <c r="B82" s="845">
        <v>34</v>
      </c>
      <c r="C82" s="156"/>
      <c r="D82" s="156"/>
      <c r="E82" s="156"/>
      <c r="F82" s="156"/>
      <c r="G82" s="156"/>
      <c r="H82" s="156"/>
      <c r="I82" s="156"/>
      <c r="J82" s="156"/>
      <c r="K82" s="156"/>
      <c r="L82" s="156"/>
      <c r="M82" s="156"/>
      <c r="N82" s="156"/>
      <c r="O82" s="156"/>
      <c r="P82" s="156"/>
      <c r="Q82" s="156"/>
      <c r="R82" s="156"/>
      <c r="S82" s="156"/>
      <c r="T82" s="156"/>
      <c r="U82" s="156"/>
      <c r="V82" s="156"/>
      <c r="W82" s="156"/>
      <c r="X82" s="156"/>
      <c r="Y82" s="156"/>
      <c r="Z82" s="156"/>
      <c r="AA82" s="156"/>
      <c r="AB82" s="156"/>
      <c r="AC82" s="156"/>
      <c r="AD82" s="156"/>
      <c r="AE82" s="156"/>
      <c r="AF82" s="156"/>
      <c r="AG82" s="156"/>
      <c r="AH82" s="156"/>
      <c r="AI82" s="156"/>
      <c r="AJ82" s="156"/>
      <c r="AK82" s="156"/>
      <c r="AL82" s="156"/>
      <c r="AM82" s="156"/>
      <c r="AN82" s="156"/>
      <c r="AO82" s="156"/>
      <c r="AP82" s="156"/>
      <c r="AQ82" s="156"/>
      <c r="AR82" s="145"/>
    </row>
    <row r="83" spans="2:44" ht="15.95" hidden="1" customHeight="1" x14ac:dyDescent="0.25">
      <c r="B83" s="845"/>
      <c r="C83" s="156"/>
      <c r="D83" s="156"/>
      <c r="E83" s="156"/>
      <c r="F83" s="156"/>
      <c r="G83" s="156"/>
      <c r="H83" s="156"/>
      <c r="I83" s="156"/>
      <c r="J83" s="156"/>
      <c r="K83" s="156"/>
      <c r="L83" s="156"/>
      <c r="M83" s="156"/>
      <c r="N83" s="156"/>
      <c r="O83" s="156"/>
      <c r="P83" s="156"/>
      <c r="Q83" s="156"/>
      <c r="R83" s="156"/>
      <c r="S83" s="156"/>
      <c r="T83" s="156"/>
      <c r="U83" s="156"/>
      <c r="V83" s="156"/>
      <c r="W83" s="156"/>
      <c r="X83" s="156"/>
      <c r="Y83" s="156"/>
      <c r="Z83" s="156"/>
      <c r="AA83" s="156"/>
      <c r="AB83" s="156"/>
      <c r="AC83" s="156"/>
      <c r="AD83" s="156"/>
      <c r="AE83" s="156"/>
      <c r="AF83" s="156"/>
      <c r="AG83" s="156"/>
      <c r="AH83" s="156"/>
      <c r="AI83" s="156"/>
      <c r="AJ83" s="156"/>
      <c r="AK83" s="156"/>
      <c r="AL83" s="156"/>
      <c r="AM83" s="156"/>
      <c r="AN83" s="156"/>
      <c r="AO83" s="156"/>
      <c r="AP83" s="156"/>
      <c r="AQ83" s="156"/>
      <c r="AR83" s="145"/>
    </row>
    <row r="84" spans="2:44" ht="15.95" hidden="1" customHeight="1" x14ac:dyDescent="0.25">
      <c r="B84" s="845">
        <v>35</v>
      </c>
      <c r="C84" s="156"/>
      <c r="D84" s="156"/>
      <c r="E84" s="156"/>
      <c r="F84" s="156"/>
      <c r="G84" s="156"/>
      <c r="H84" s="156"/>
      <c r="I84" s="156"/>
      <c r="J84" s="156"/>
      <c r="K84" s="156"/>
      <c r="L84" s="156"/>
      <c r="M84" s="156"/>
      <c r="N84" s="156"/>
      <c r="O84" s="156"/>
      <c r="P84" s="156"/>
      <c r="Q84" s="156"/>
      <c r="R84" s="156"/>
      <c r="S84" s="156"/>
      <c r="T84" s="156"/>
      <c r="U84" s="156"/>
      <c r="V84" s="156"/>
      <c r="W84" s="156"/>
      <c r="X84" s="156"/>
      <c r="Y84" s="156"/>
      <c r="Z84" s="156"/>
      <c r="AA84" s="156"/>
      <c r="AB84" s="156"/>
      <c r="AC84" s="156"/>
      <c r="AD84" s="156"/>
      <c r="AE84" s="156"/>
      <c r="AF84" s="156"/>
      <c r="AG84" s="156"/>
      <c r="AH84" s="156"/>
      <c r="AI84" s="156"/>
      <c r="AJ84" s="156"/>
      <c r="AK84" s="156"/>
      <c r="AL84" s="156"/>
      <c r="AM84" s="156"/>
      <c r="AN84" s="156"/>
      <c r="AO84" s="156"/>
      <c r="AP84" s="156"/>
      <c r="AQ84" s="156"/>
      <c r="AR84" s="145"/>
    </row>
    <row r="85" spans="2:44" ht="15.95" hidden="1" customHeight="1" x14ac:dyDescent="0.25">
      <c r="B85" s="845"/>
      <c r="C85" s="156"/>
      <c r="D85" s="156"/>
      <c r="E85" s="156"/>
      <c r="F85" s="156"/>
      <c r="G85" s="156"/>
      <c r="H85" s="156"/>
      <c r="I85" s="156"/>
      <c r="J85" s="156"/>
      <c r="K85" s="156"/>
      <c r="L85" s="156"/>
      <c r="M85" s="156"/>
      <c r="N85" s="156"/>
      <c r="O85" s="156"/>
      <c r="P85" s="156"/>
      <c r="Q85" s="156"/>
      <c r="R85" s="156"/>
      <c r="S85" s="156"/>
      <c r="T85" s="156"/>
      <c r="U85" s="156"/>
      <c r="V85" s="156"/>
      <c r="W85" s="156"/>
      <c r="X85" s="156"/>
      <c r="Y85" s="156"/>
      <c r="Z85" s="156"/>
      <c r="AA85" s="156"/>
      <c r="AB85" s="156"/>
      <c r="AC85" s="156"/>
      <c r="AD85" s="156"/>
      <c r="AE85" s="156"/>
      <c r="AF85" s="156"/>
      <c r="AG85" s="156"/>
      <c r="AH85" s="156"/>
      <c r="AI85" s="156"/>
      <c r="AJ85" s="156"/>
      <c r="AK85" s="156"/>
      <c r="AL85" s="156"/>
      <c r="AM85" s="156"/>
      <c r="AN85" s="156"/>
      <c r="AO85" s="156"/>
      <c r="AP85" s="156"/>
      <c r="AQ85" s="156"/>
      <c r="AR85" s="145"/>
    </row>
    <row r="86" spans="2:44" ht="15.95" hidden="1" customHeight="1" x14ac:dyDescent="0.25">
      <c r="B86" s="845">
        <v>36</v>
      </c>
      <c r="C86" s="156"/>
      <c r="D86" s="156"/>
      <c r="E86" s="156"/>
      <c r="F86" s="156"/>
      <c r="G86" s="156"/>
      <c r="H86" s="156"/>
      <c r="I86" s="156"/>
      <c r="J86" s="156"/>
      <c r="K86" s="156"/>
      <c r="L86" s="156"/>
      <c r="M86" s="156"/>
      <c r="N86" s="156"/>
      <c r="O86" s="156"/>
      <c r="P86" s="156"/>
      <c r="Q86" s="156"/>
      <c r="R86" s="156"/>
      <c r="S86" s="156"/>
      <c r="T86" s="156"/>
      <c r="U86" s="156"/>
      <c r="V86" s="156"/>
      <c r="W86" s="156"/>
      <c r="X86" s="156"/>
      <c r="Y86" s="156"/>
      <c r="Z86" s="156"/>
      <c r="AA86" s="156"/>
      <c r="AB86" s="156"/>
      <c r="AC86" s="156"/>
      <c r="AD86" s="156"/>
      <c r="AE86" s="156"/>
      <c r="AF86" s="156"/>
      <c r="AG86" s="156"/>
      <c r="AH86" s="156"/>
      <c r="AI86" s="156"/>
      <c r="AJ86" s="156"/>
      <c r="AK86" s="156"/>
      <c r="AL86" s="156"/>
      <c r="AM86" s="156"/>
      <c r="AN86" s="156"/>
      <c r="AO86" s="156"/>
      <c r="AP86" s="156"/>
      <c r="AQ86" s="156"/>
      <c r="AR86" s="145"/>
    </row>
    <row r="87" spans="2:44" ht="15.95" hidden="1" customHeight="1" x14ac:dyDescent="0.25">
      <c r="B87" s="845"/>
      <c r="C87" s="156"/>
      <c r="D87" s="156"/>
      <c r="E87" s="156"/>
      <c r="F87" s="156"/>
      <c r="G87" s="156"/>
      <c r="H87" s="156"/>
      <c r="I87" s="156"/>
      <c r="J87" s="156"/>
      <c r="K87" s="156"/>
      <c r="L87" s="156"/>
      <c r="M87" s="156"/>
      <c r="N87" s="156"/>
      <c r="O87" s="156"/>
      <c r="P87" s="156"/>
      <c r="Q87" s="156"/>
      <c r="R87" s="156"/>
      <c r="S87" s="156"/>
      <c r="T87" s="156"/>
      <c r="U87" s="156"/>
      <c r="V87" s="156"/>
      <c r="W87" s="156"/>
      <c r="X87" s="156"/>
      <c r="Y87" s="156"/>
      <c r="Z87" s="156"/>
      <c r="AA87" s="156"/>
      <c r="AB87" s="156"/>
      <c r="AC87" s="156"/>
      <c r="AD87" s="156"/>
      <c r="AE87" s="156"/>
      <c r="AF87" s="156"/>
      <c r="AG87" s="156"/>
      <c r="AH87" s="156"/>
      <c r="AI87" s="156"/>
      <c r="AJ87" s="156"/>
      <c r="AK87" s="156"/>
      <c r="AL87" s="156"/>
      <c r="AM87" s="156"/>
      <c r="AN87" s="156"/>
      <c r="AO87" s="156"/>
      <c r="AP87" s="156"/>
      <c r="AQ87" s="156"/>
      <c r="AR87" s="145"/>
    </row>
    <row r="88" spans="2:44" ht="15.95" hidden="1" customHeight="1" x14ac:dyDescent="0.25">
      <c r="B88" s="845">
        <v>37</v>
      </c>
      <c r="C88" s="156"/>
      <c r="D88" s="156"/>
      <c r="E88" s="156"/>
      <c r="F88" s="156"/>
      <c r="G88" s="156"/>
      <c r="H88" s="156"/>
      <c r="I88" s="156"/>
      <c r="J88" s="156"/>
      <c r="K88" s="156"/>
      <c r="L88" s="156"/>
      <c r="M88" s="156"/>
      <c r="N88" s="156"/>
      <c r="O88" s="156"/>
      <c r="P88" s="156"/>
      <c r="Q88" s="156"/>
      <c r="R88" s="156"/>
      <c r="S88" s="156"/>
      <c r="T88" s="156"/>
      <c r="U88" s="156"/>
      <c r="V88" s="156"/>
      <c r="W88" s="156"/>
      <c r="X88" s="156"/>
      <c r="Y88" s="156"/>
      <c r="Z88" s="156"/>
      <c r="AA88" s="156"/>
      <c r="AB88" s="156"/>
      <c r="AC88" s="156"/>
      <c r="AD88" s="156"/>
      <c r="AE88" s="156"/>
      <c r="AF88" s="156"/>
      <c r="AG88" s="156"/>
      <c r="AH88" s="156"/>
      <c r="AI88" s="156"/>
      <c r="AJ88" s="156"/>
      <c r="AK88" s="156"/>
      <c r="AL88" s="156"/>
      <c r="AM88" s="156"/>
      <c r="AN88" s="156"/>
      <c r="AO88" s="156"/>
      <c r="AP88" s="156"/>
      <c r="AQ88" s="156"/>
      <c r="AR88" s="145"/>
    </row>
    <row r="89" spans="2:44" ht="15.95" hidden="1" customHeight="1" x14ac:dyDescent="0.25">
      <c r="B89" s="845"/>
      <c r="C89" s="156"/>
      <c r="D89" s="156"/>
      <c r="E89" s="156"/>
      <c r="F89" s="156"/>
      <c r="G89" s="156"/>
      <c r="H89" s="156"/>
      <c r="I89" s="156"/>
      <c r="J89" s="156"/>
      <c r="K89" s="156"/>
      <c r="L89" s="156"/>
      <c r="M89" s="156"/>
      <c r="N89" s="156"/>
      <c r="O89" s="156"/>
      <c r="P89" s="156"/>
      <c r="Q89" s="156"/>
      <c r="R89" s="156"/>
      <c r="S89" s="156"/>
      <c r="T89" s="156"/>
      <c r="U89" s="156"/>
      <c r="V89" s="156"/>
      <c r="W89" s="156"/>
      <c r="X89" s="156"/>
      <c r="Y89" s="156"/>
      <c r="Z89" s="156"/>
      <c r="AA89" s="156"/>
      <c r="AB89" s="156"/>
      <c r="AC89" s="156"/>
      <c r="AD89" s="156"/>
      <c r="AE89" s="156"/>
      <c r="AF89" s="156"/>
      <c r="AG89" s="156"/>
      <c r="AH89" s="156"/>
      <c r="AI89" s="156"/>
      <c r="AJ89" s="156"/>
      <c r="AK89" s="156"/>
      <c r="AL89" s="156"/>
      <c r="AM89" s="156"/>
      <c r="AN89" s="156"/>
      <c r="AO89" s="156"/>
      <c r="AP89" s="156"/>
      <c r="AQ89" s="156"/>
      <c r="AR89" s="145"/>
    </row>
    <row r="90" spans="2:44" ht="15.95" hidden="1" customHeight="1" x14ac:dyDescent="0.25">
      <c r="B90" s="845">
        <v>38</v>
      </c>
      <c r="C90" s="156"/>
      <c r="D90" s="156"/>
      <c r="E90" s="156"/>
      <c r="F90" s="156"/>
      <c r="G90" s="156"/>
      <c r="H90" s="156"/>
      <c r="I90" s="156"/>
      <c r="J90" s="156"/>
      <c r="K90" s="156"/>
      <c r="L90" s="156"/>
      <c r="M90" s="156"/>
      <c r="N90" s="156"/>
      <c r="O90" s="156"/>
      <c r="P90" s="156"/>
      <c r="Q90" s="156"/>
      <c r="R90" s="156"/>
      <c r="S90" s="156"/>
      <c r="T90" s="156"/>
      <c r="U90" s="156"/>
      <c r="V90" s="156"/>
      <c r="W90" s="156"/>
      <c r="X90" s="156"/>
      <c r="Y90" s="156"/>
      <c r="Z90" s="156"/>
      <c r="AA90" s="156"/>
      <c r="AB90" s="156"/>
      <c r="AC90" s="156"/>
      <c r="AD90" s="156"/>
      <c r="AE90" s="156"/>
      <c r="AF90" s="156"/>
      <c r="AG90" s="156"/>
      <c r="AH90" s="156"/>
      <c r="AI90" s="156"/>
      <c r="AJ90" s="156"/>
      <c r="AK90" s="156"/>
      <c r="AL90" s="156"/>
      <c r="AM90" s="156"/>
      <c r="AN90" s="156"/>
      <c r="AO90" s="156"/>
      <c r="AP90" s="156"/>
      <c r="AQ90" s="156"/>
      <c r="AR90" s="145"/>
    </row>
    <row r="91" spans="2:44" ht="15.95" hidden="1" customHeight="1" x14ac:dyDescent="0.25">
      <c r="B91" s="845"/>
      <c r="C91" s="156"/>
      <c r="D91" s="156"/>
      <c r="E91" s="156"/>
      <c r="F91" s="156"/>
      <c r="G91" s="156"/>
      <c r="H91" s="156"/>
      <c r="I91" s="156"/>
      <c r="J91" s="156"/>
      <c r="K91" s="156"/>
      <c r="L91" s="156"/>
      <c r="M91" s="156"/>
      <c r="N91" s="156"/>
      <c r="O91" s="156"/>
      <c r="P91" s="156"/>
      <c r="Q91" s="156"/>
      <c r="R91" s="156"/>
      <c r="S91" s="156"/>
      <c r="T91" s="156"/>
      <c r="U91" s="156"/>
      <c r="V91" s="156"/>
      <c r="W91" s="156"/>
      <c r="X91" s="156"/>
      <c r="Y91" s="156"/>
      <c r="Z91" s="156"/>
      <c r="AA91" s="156"/>
      <c r="AB91" s="156"/>
      <c r="AC91" s="156"/>
      <c r="AD91" s="156"/>
      <c r="AE91" s="156"/>
      <c r="AF91" s="156"/>
      <c r="AG91" s="156"/>
      <c r="AH91" s="156"/>
      <c r="AI91" s="156"/>
      <c r="AJ91" s="156"/>
      <c r="AK91" s="156"/>
      <c r="AL91" s="156"/>
      <c r="AM91" s="156"/>
      <c r="AN91" s="156"/>
      <c r="AO91" s="156"/>
      <c r="AP91" s="156"/>
      <c r="AQ91" s="156"/>
      <c r="AR91" s="145"/>
    </row>
    <row r="92" spans="2:44" ht="15.95" hidden="1" customHeight="1" x14ac:dyDescent="0.25">
      <c r="B92" s="845">
        <v>39</v>
      </c>
      <c r="C92" s="156"/>
      <c r="D92" s="156"/>
      <c r="E92" s="156"/>
      <c r="F92" s="156"/>
      <c r="G92" s="156"/>
      <c r="H92" s="156"/>
      <c r="I92" s="156"/>
      <c r="J92" s="156"/>
      <c r="K92" s="156"/>
      <c r="L92" s="156"/>
      <c r="M92" s="156"/>
      <c r="N92" s="156"/>
      <c r="O92" s="156"/>
      <c r="P92" s="156"/>
      <c r="Q92" s="156"/>
      <c r="R92" s="156"/>
      <c r="S92" s="156"/>
      <c r="T92" s="156"/>
      <c r="U92" s="156"/>
      <c r="V92" s="156"/>
      <c r="W92" s="156"/>
      <c r="X92" s="156"/>
      <c r="Y92" s="156"/>
      <c r="Z92" s="156"/>
      <c r="AA92" s="156"/>
      <c r="AB92" s="156"/>
      <c r="AC92" s="156"/>
      <c r="AD92" s="156"/>
      <c r="AE92" s="156"/>
      <c r="AF92" s="156"/>
      <c r="AG92" s="156"/>
      <c r="AH92" s="156"/>
      <c r="AI92" s="156"/>
      <c r="AJ92" s="156"/>
      <c r="AK92" s="156"/>
      <c r="AL92" s="156"/>
      <c r="AM92" s="156"/>
      <c r="AN92" s="156"/>
      <c r="AO92" s="156"/>
      <c r="AP92" s="156"/>
      <c r="AQ92" s="156"/>
      <c r="AR92" s="145"/>
    </row>
    <row r="93" spans="2:44" ht="15.95" hidden="1" customHeight="1" x14ac:dyDescent="0.25">
      <c r="B93" s="845"/>
      <c r="C93" s="156"/>
      <c r="D93" s="156"/>
      <c r="E93" s="156"/>
      <c r="F93" s="156"/>
      <c r="G93" s="156"/>
      <c r="H93" s="156"/>
      <c r="I93" s="156"/>
      <c r="J93" s="156"/>
      <c r="K93" s="156"/>
      <c r="L93" s="156"/>
      <c r="M93" s="156"/>
      <c r="N93" s="156"/>
      <c r="O93" s="156"/>
      <c r="P93" s="156"/>
      <c r="Q93" s="156"/>
      <c r="R93" s="156"/>
      <c r="S93" s="156"/>
      <c r="T93" s="156"/>
      <c r="U93" s="156"/>
      <c r="V93" s="156"/>
      <c r="W93" s="156"/>
      <c r="X93" s="156"/>
      <c r="Y93" s="156"/>
      <c r="Z93" s="156"/>
      <c r="AA93" s="156"/>
      <c r="AB93" s="156"/>
      <c r="AC93" s="156"/>
      <c r="AD93" s="156"/>
      <c r="AE93" s="156"/>
      <c r="AF93" s="156"/>
      <c r="AG93" s="156"/>
      <c r="AH93" s="156"/>
      <c r="AI93" s="156"/>
      <c r="AJ93" s="156"/>
      <c r="AK93" s="156"/>
      <c r="AL93" s="156"/>
      <c r="AM93" s="156"/>
      <c r="AN93" s="156"/>
      <c r="AO93" s="156"/>
      <c r="AP93" s="156"/>
      <c r="AQ93" s="156"/>
      <c r="AR93" s="145"/>
    </row>
    <row r="94" spans="2:44" ht="15.95" hidden="1" customHeight="1" x14ac:dyDescent="0.25">
      <c r="B94" s="845">
        <v>40</v>
      </c>
      <c r="C94" s="156"/>
      <c r="D94" s="156"/>
      <c r="E94" s="156"/>
      <c r="F94" s="156"/>
      <c r="G94" s="156"/>
      <c r="H94" s="156"/>
      <c r="I94" s="156"/>
      <c r="J94" s="156"/>
      <c r="K94" s="156"/>
      <c r="L94" s="156"/>
      <c r="M94" s="156"/>
      <c r="N94" s="156"/>
      <c r="O94" s="156"/>
      <c r="P94" s="156"/>
      <c r="Q94" s="156"/>
      <c r="R94" s="156"/>
      <c r="S94" s="156"/>
      <c r="T94" s="156"/>
      <c r="U94" s="156"/>
      <c r="V94" s="156"/>
      <c r="W94" s="156"/>
      <c r="X94" s="156"/>
      <c r="Y94" s="156"/>
      <c r="Z94" s="156"/>
      <c r="AA94" s="156"/>
      <c r="AB94" s="156"/>
      <c r="AC94" s="156"/>
      <c r="AD94" s="156"/>
      <c r="AE94" s="156"/>
      <c r="AF94" s="156"/>
      <c r="AG94" s="156"/>
      <c r="AH94" s="156"/>
      <c r="AI94" s="156"/>
      <c r="AJ94" s="156"/>
      <c r="AK94" s="156"/>
      <c r="AL94" s="156"/>
      <c r="AM94" s="156"/>
      <c r="AN94" s="156"/>
      <c r="AO94" s="156"/>
      <c r="AP94" s="156"/>
      <c r="AQ94" s="156"/>
      <c r="AR94" s="145"/>
    </row>
    <row r="95" spans="2:44" ht="15.95" hidden="1" customHeight="1" x14ac:dyDescent="0.25">
      <c r="B95" s="845"/>
      <c r="C95" s="156"/>
      <c r="D95" s="156"/>
      <c r="E95" s="156"/>
      <c r="F95" s="156"/>
      <c r="G95" s="156"/>
      <c r="H95" s="156"/>
      <c r="I95" s="156"/>
      <c r="J95" s="156"/>
      <c r="K95" s="156"/>
      <c r="L95" s="156"/>
      <c r="M95" s="156"/>
      <c r="N95" s="156"/>
      <c r="O95" s="156"/>
      <c r="P95" s="156"/>
      <c r="Q95" s="156"/>
      <c r="R95" s="156"/>
      <c r="S95" s="156"/>
      <c r="T95" s="156"/>
      <c r="U95" s="156"/>
      <c r="V95" s="156"/>
      <c r="W95" s="156"/>
      <c r="X95" s="156"/>
      <c r="Y95" s="156"/>
      <c r="Z95" s="156"/>
      <c r="AA95" s="156"/>
      <c r="AB95" s="156"/>
      <c r="AC95" s="156"/>
      <c r="AD95" s="156"/>
      <c r="AE95" s="156"/>
      <c r="AF95" s="156"/>
      <c r="AG95" s="156"/>
      <c r="AH95" s="156"/>
      <c r="AI95" s="156"/>
      <c r="AJ95" s="156"/>
      <c r="AK95" s="156"/>
      <c r="AL95" s="156"/>
      <c r="AM95" s="156"/>
      <c r="AN95" s="156"/>
      <c r="AO95" s="156"/>
      <c r="AP95" s="156"/>
      <c r="AQ95" s="156"/>
      <c r="AR95" s="145"/>
    </row>
    <row r="96" spans="2:44" ht="15.95" hidden="1" customHeight="1" x14ac:dyDescent="0.25">
      <c r="B96" s="845">
        <v>41</v>
      </c>
      <c r="C96" s="156"/>
      <c r="D96" s="156"/>
      <c r="E96" s="156"/>
      <c r="F96" s="156"/>
      <c r="G96" s="156"/>
      <c r="H96" s="156"/>
      <c r="I96" s="156"/>
      <c r="J96" s="156"/>
      <c r="K96" s="156"/>
      <c r="L96" s="156"/>
      <c r="M96" s="156"/>
      <c r="N96" s="156"/>
      <c r="O96" s="156"/>
      <c r="P96" s="156"/>
      <c r="Q96" s="156"/>
      <c r="R96" s="156"/>
      <c r="S96" s="156"/>
      <c r="T96" s="156"/>
      <c r="U96" s="156"/>
      <c r="V96" s="156"/>
      <c r="W96" s="156"/>
      <c r="X96" s="156"/>
      <c r="Y96" s="156"/>
      <c r="Z96" s="156"/>
      <c r="AA96" s="156"/>
      <c r="AB96" s="156"/>
      <c r="AC96" s="156"/>
      <c r="AD96" s="156"/>
      <c r="AE96" s="156"/>
      <c r="AF96" s="156"/>
      <c r="AG96" s="156"/>
      <c r="AH96" s="156"/>
      <c r="AI96" s="156"/>
      <c r="AJ96" s="156"/>
      <c r="AK96" s="156"/>
      <c r="AL96" s="156"/>
      <c r="AM96" s="156"/>
      <c r="AN96" s="156"/>
      <c r="AO96" s="156"/>
      <c r="AP96" s="156"/>
      <c r="AQ96" s="156"/>
      <c r="AR96" s="145"/>
    </row>
    <row r="97" spans="2:44" ht="15.95" hidden="1" customHeight="1" x14ac:dyDescent="0.25">
      <c r="B97" s="845"/>
      <c r="C97" s="156"/>
      <c r="D97" s="156"/>
      <c r="E97" s="156"/>
      <c r="F97" s="156"/>
      <c r="G97" s="156"/>
      <c r="H97" s="156"/>
      <c r="I97" s="156"/>
      <c r="J97" s="156"/>
      <c r="K97" s="156"/>
      <c r="L97" s="156"/>
      <c r="M97" s="156"/>
      <c r="N97" s="156"/>
      <c r="O97" s="156"/>
      <c r="P97" s="156"/>
      <c r="Q97" s="156"/>
      <c r="R97" s="156"/>
      <c r="S97" s="156"/>
      <c r="T97" s="156"/>
      <c r="U97" s="156"/>
      <c r="V97" s="156"/>
      <c r="W97" s="156"/>
      <c r="X97" s="156"/>
      <c r="Y97" s="156"/>
      <c r="Z97" s="156"/>
      <c r="AA97" s="156"/>
      <c r="AB97" s="156"/>
      <c r="AC97" s="156"/>
      <c r="AD97" s="156"/>
      <c r="AE97" s="156"/>
      <c r="AF97" s="156"/>
      <c r="AG97" s="156"/>
      <c r="AH97" s="156"/>
      <c r="AI97" s="156"/>
      <c r="AJ97" s="156"/>
      <c r="AK97" s="156"/>
      <c r="AL97" s="156"/>
      <c r="AM97" s="156"/>
      <c r="AN97" s="156"/>
      <c r="AO97" s="156"/>
      <c r="AP97" s="156"/>
      <c r="AQ97" s="156"/>
      <c r="AR97" s="145"/>
    </row>
    <row r="98" spans="2:44" ht="15.95" hidden="1" customHeight="1" x14ac:dyDescent="0.25">
      <c r="B98" s="845">
        <v>42</v>
      </c>
      <c r="C98" s="156"/>
      <c r="D98" s="156"/>
      <c r="E98" s="156"/>
      <c r="F98" s="156"/>
      <c r="G98" s="156"/>
      <c r="H98" s="156"/>
      <c r="I98" s="156"/>
      <c r="J98" s="156"/>
      <c r="K98" s="156"/>
      <c r="L98" s="156"/>
      <c r="M98" s="156"/>
      <c r="N98" s="156"/>
      <c r="O98" s="156"/>
      <c r="P98" s="156"/>
      <c r="Q98" s="156"/>
      <c r="R98" s="156"/>
      <c r="S98" s="156"/>
      <c r="T98" s="156"/>
      <c r="U98" s="156"/>
      <c r="V98" s="156"/>
      <c r="W98" s="156"/>
      <c r="X98" s="156"/>
      <c r="Y98" s="156"/>
      <c r="Z98" s="156"/>
      <c r="AA98" s="156"/>
      <c r="AB98" s="156"/>
      <c r="AC98" s="156"/>
      <c r="AD98" s="156"/>
      <c r="AE98" s="156"/>
      <c r="AF98" s="156"/>
      <c r="AG98" s="156"/>
      <c r="AH98" s="156"/>
      <c r="AI98" s="156"/>
      <c r="AJ98" s="156"/>
      <c r="AK98" s="156"/>
      <c r="AL98" s="156"/>
      <c r="AM98" s="156"/>
      <c r="AN98" s="156"/>
      <c r="AO98" s="156"/>
      <c r="AP98" s="156"/>
      <c r="AQ98" s="156"/>
      <c r="AR98" s="145"/>
    </row>
    <row r="99" spans="2:44" ht="15.95" hidden="1" customHeight="1" x14ac:dyDescent="0.25">
      <c r="B99" s="845"/>
      <c r="C99" s="156"/>
      <c r="D99" s="156"/>
      <c r="E99" s="156"/>
      <c r="F99" s="156"/>
      <c r="G99" s="156"/>
      <c r="H99" s="156"/>
      <c r="I99" s="156"/>
      <c r="J99" s="156"/>
      <c r="K99" s="156"/>
      <c r="L99" s="156"/>
      <c r="M99" s="156"/>
      <c r="N99" s="156"/>
      <c r="O99" s="156"/>
      <c r="P99" s="156"/>
      <c r="Q99" s="156"/>
      <c r="R99" s="156"/>
      <c r="S99" s="156"/>
      <c r="T99" s="156"/>
      <c r="U99" s="156"/>
      <c r="V99" s="156"/>
      <c r="W99" s="156"/>
      <c r="X99" s="156"/>
      <c r="Y99" s="156"/>
      <c r="Z99" s="156"/>
      <c r="AA99" s="156"/>
      <c r="AB99" s="156"/>
      <c r="AC99" s="156"/>
      <c r="AD99" s="156"/>
      <c r="AE99" s="156"/>
      <c r="AF99" s="156"/>
      <c r="AG99" s="156"/>
      <c r="AH99" s="156"/>
      <c r="AI99" s="156"/>
      <c r="AJ99" s="156"/>
      <c r="AK99" s="156"/>
      <c r="AL99" s="156"/>
      <c r="AM99" s="156"/>
      <c r="AN99" s="156"/>
      <c r="AO99" s="156"/>
      <c r="AP99" s="156"/>
      <c r="AQ99" s="156"/>
      <c r="AR99" s="145"/>
    </row>
    <row r="100" spans="2:44" ht="15.95" hidden="1" customHeight="1" x14ac:dyDescent="0.25">
      <c r="B100" s="845">
        <v>43</v>
      </c>
      <c r="C100" s="156"/>
      <c r="D100" s="156"/>
      <c r="E100" s="156"/>
      <c r="F100" s="156"/>
      <c r="G100" s="156"/>
      <c r="H100" s="156"/>
      <c r="I100" s="156"/>
      <c r="J100" s="156"/>
      <c r="K100" s="156"/>
      <c r="L100" s="156"/>
      <c r="M100" s="156"/>
      <c r="N100" s="156"/>
      <c r="O100" s="156"/>
      <c r="P100" s="156"/>
      <c r="Q100" s="156"/>
      <c r="R100" s="156"/>
      <c r="S100" s="156"/>
      <c r="T100" s="156"/>
      <c r="U100" s="156"/>
      <c r="V100" s="156"/>
      <c r="W100" s="156"/>
      <c r="X100" s="156"/>
      <c r="Y100" s="156"/>
      <c r="Z100" s="156"/>
      <c r="AA100" s="156"/>
      <c r="AB100" s="156"/>
      <c r="AC100" s="156"/>
      <c r="AD100" s="156"/>
      <c r="AE100" s="156"/>
      <c r="AF100" s="156"/>
      <c r="AG100" s="156"/>
      <c r="AH100" s="156"/>
      <c r="AI100" s="156"/>
      <c r="AJ100" s="156"/>
      <c r="AK100" s="156"/>
      <c r="AL100" s="156"/>
      <c r="AM100" s="156"/>
      <c r="AN100" s="156"/>
      <c r="AO100" s="156"/>
      <c r="AP100" s="156"/>
      <c r="AQ100" s="156"/>
      <c r="AR100" s="145"/>
    </row>
    <row r="101" spans="2:44" ht="15.95" hidden="1" customHeight="1" x14ac:dyDescent="0.25">
      <c r="B101" s="845"/>
      <c r="C101" s="156"/>
      <c r="D101" s="156"/>
      <c r="E101" s="156"/>
      <c r="F101" s="156"/>
      <c r="G101" s="156"/>
      <c r="H101" s="156"/>
      <c r="I101" s="156"/>
      <c r="J101" s="156"/>
      <c r="K101" s="156"/>
      <c r="L101" s="156"/>
      <c r="M101" s="156"/>
      <c r="N101" s="156"/>
      <c r="O101" s="156"/>
      <c r="P101" s="156"/>
      <c r="Q101" s="156"/>
      <c r="R101" s="156"/>
      <c r="S101" s="156"/>
      <c r="T101" s="156"/>
      <c r="U101" s="156"/>
      <c r="V101" s="156"/>
      <c r="W101" s="156"/>
      <c r="X101" s="156"/>
      <c r="Y101" s="156"/>
      <c r="Z101" s="156"/>
      <c r="AA101" s="156"/>
      <c r="AB101" s="156"/>
      <c r="AC101" s="156"/>
      <c r="AD101" s="156"/>
      <c r="AE101" s="156"/>
      <c r="AF101" s="156"/>
      <c r="AG101" s="156"/>
      <c r="AH101" s="156"/>
      <c r="AI101" s="156"/>
      <c r="AJ101" s="156"/>
      <c r="AK101" s="156"/>
      <c r="AL101" s="156"/>
      <c r="AM101" s="156"/>
      <c r="AN101" s="156"/>
      <c r="AO101" s="156"/>
      <c r="AP101" s="156"/>
      <c r="AQ101" s="156"/>
      <c r="AR101" s="145"/>
    </row>
    <row r="102" spans="2:44" ht="15.95" hidden="1" customHeight="1" x14ac:dyDescent="0.25">
      <c r="B102" s="845">
        <v>44</v>
      </c>
      <c r="C102" s="156"/>
      <c r="D102" s="156"/>
      <c r="E102" s="156"/>
      <c r="F102" s="156"/>
      <c r="G102" s="156"/>
      <c r="H102" s="156"/>
      <c r="I102" s="156"/>
      <c r="J102" s="156"/>
      <c r="K102" s="156"/>
      <c r="L102" s="156"/>
      <c r="M102" s="156"/>
      <c r="N102" s="156"/>
      <c r="O102" s="156"/>
      <c r="P102" s="156"/>
      <c r="Q102" s="156"/>
      <c r="R102" s="156"/>
      <c r="S102" s="156"/>
      <c r="T102" s="156"/>
      <c r="U102" s="156"/>
      <c r="V102" s="156"/>
      <c r="W102" s="156"/>
      <c r="X102" s="156"/>
      <c r="Y102" s="156"/>
      <c r="Z102" s="156"/>
      <c r="AA102" s="156"/>
      <c r="AB102" s="156"/>
      <c r="AC102" s="156"/>
      <c r="AD102" s="156"/>
      <c r="AE102" s="156"/>
      <c r="AF102" s="156"/>
      <c r="AG102" s="156"/>
      <c r="AH102" s="156"/>
      <c r="AI102" s="156"/>
      <c r="AJ102" s="156"/>
      <c r="AK102" s="156"/>
      <c r="AL102" s="156"/>
      <c r="AM102" s="156"/>
      <c r="AN102" s="156"/>
      <c r="AO102" s="156"/>
      <c r="AP102" s="156"/>
      <c r="AQ102" s="156"/>
      <c r="AR102" s="145"/>
    </row>
    <row r="103" spans="2:44" ht="15.95" hidden="1" customHeight="1" x14ac:dyDescent="0.25">
      <c r="B103" s="845"/>
      <c r="C103" s="156"/>
      <c r="D103" s="156"/>
      <c r="E103" s="156"/>
      <c r="F103" s="156"/>
      <c r="G103" s="156"/>
      <c r="H103" s="156"/>
      <c r="I103" s="156"/>
      <c r="J103" s="156"/>
      <c r="K103" s="156"/>
      <c r="L103" s="156"/>
      <c r="M103" s="156"/>
      <c r="N103" s="156"/>
      <c r="O103" s="156"/>
      <c r="P103" s="156"/>
      <c r="Q103" s="156"/>
      <c r="R103" s="156"/>
      <c r="S103" s="156"/>
      <c r="T103" s="156"/>
      <c r="U103" s="156"/>
      <c r="V103" s="156"/>
      <c r="W103" s="156"/>
      <c r="X103" s="156"/>
      <c r="Y103" s="156"/>
      <c r="Z103" s="156"/>
      <c r="AA103" s="156"/>
      <c r="AB103" s="156"/>
      <c r="AC103" s="156"/>
      <c r="AD103" s="156"/>
      <c r="AE103" s="156"/>
      <c r="AF103" s="156"/>
      <c r="AG103" s="156"/>
      <c r="AH103" s="156"/>
      <c r="AI103" s="156"/>
      <c r="AJ103" s="156"/>
      <c r="AK103" s="156"/>
      <c r="AL103" s="156"/>
      <c r="AM103" s="156"/>
      <c r="AN103" s="156"/>
      <c r="AO103" s="156"/>
      <c r="AP103" s="156"/>
      <c r="AQ103" s="156"/>
      <c r="AR103" s="145"/>
    </row>
    <row r="104" spans="2:44" ht="15.95" hidden="1" customHeight="1" x14ac:dyDescent="0.25">
      <c r="B104" s="845">
        <v>45</v>
      </c>
      <c r="C104" s="156"/>
      <c r="D104" s="156"/>
      <c r="E104" s="156"/>
      <c r="F104" s="156"/>
      <c r="G104" s="156"/>
      <c r="H104" s="156"/>
      <c r="I104" s="156"/>
      <c r="J104" s="156"/>
      <c r="K104" s="156"/>
      <c r="L104" s="156"/>
      <c r="M104" s="156"/>
      <c r="N104" s="156"/>
      <c r="O104" s="156"/>
      <c r="P104" s="156"/>
      <c r="Q104" s="156"/>
      <c r="R104" s="156"/>
      <c r="S104" s="156"/>
      <c r="T104" s="156"/>
      <c r="U104" s="156"/>
      <c r="V104" s="156"/>
      <c r="W104" s="156"/>
      <c r="X104" s="156"/>
      <c r="Y104" s="156"/>
      <c r="Z104" s="156"/>
      <c r="AA104" s="156"/>
      <c r="AB104" s="156"/>
      <c r="AC104" s="156"/>
      <c r="AD104" s="156"/>
      <c r="AE104" s="156"/>
      <c r="AF104" s="156"/>
      <c r="AG104" s="156"/>
      <c r="AH104" s="156"/>
      <c r="AI104" s="156"/>
      <c r="AJ104" s="156"/>
      <c r="AK104" s="156"/>
      <c r="AL104" s="156"/>
      <c r="AM104" s="156"/>
      <c r="AN104" s="156"/>
      <c r="AO104" s="156"/>
      <c r="AP104" s="156"/>
      <c r="AQ104" s="156"/>
      <c r="AR104" s="145"/>
    </row>
    <row r="105" spans="2:44" ht="15.95" hidden="1" customHeight="1" x14ac:dyDescent="0.25">
      <c r="B105" s="845"/>
      <c r="C105" s="156"/>
      <c r="D105" s="156"/>
      <c r="E105" s="156"/>
      <c r="F105" s="156"/>
      <c r="G105" s="156"/>
      <c r="H105" s="156"/>
      <c r="I105" s="156"/>
      <c r="J105" s="156"/>
      <c r="K105" s="156"/>
      <c r="L105" s="156"/>
      <c r="M105" s="156"/>
      <c r="N105" s="156"/>
      <c r="O105" s="156"/>
      <c r="P105" s="156"/>
      <c r="Q105" s="156"/>
      <c r="R105" s="156"/>
      <c r="S105" s="156"/>
      <c r="T105" s="156"/>
      <c r="U105" s="156"/>
      <c r="V105" s="156"/>
      <c r="W105" s="156"/>
      <c r="X105" s="156"/>
      <c r="Y105" s="156"/>
      <c r="Z105" s="156"/>
      <c r="AA105" s="156"/>
      <c r="AB105" s="156"/>
      <c r="AC105" s="156"/>
      <c r="AD105" s="156"/>
      <c r="AE105" s="156"/>
      <c r="AF105" s="156"/>
      <c r="AG105" s="156"/>
      <c r="AH105" s="156"/>
      <c r="AI105" s="156"/>
      <c r="AJ105" s="156"/>
      <c r="AK105" s="156"/>
      <c r="AL105" s="156"/>
      <c r="AM105" s="156"/>
      <c r="AN105" s="156"/>
      <c r="AO105" s="156"/>
      <c r="AP105" s="156"/>
      <c r="AQ105" s="156"/>
      <c r="AR105" s="145"/>
    </row>
    <row r="106" spans="2:44" ht="15.95" hidden="1" customHeight="1" x14ac:dyDescent="0.25">
      <c r="B106" s="845">
        <v>46</v>
      </c>
      <c r="C106" s="156"/>
      <c r="D106" s="156"/>
      <c r="E106" s="156"/>
      <c r="F106" s="156"/>
      <c r="G106" s="156"/>
      <c r="H106" s="156"/>
      <c r="I106" s="156"/>
      <c r="J106" s="156"/>
      <c r="K106" s="156"/>
      <c r="L106" s="156"/>
      <c r="M106" s="156"/>
      <c r="N106" s="156"/>
      <c r="O106" s="156"/>
      <c r="P106" s="156"/>
      <c r="Q106" s="156"/>
      <c r="R106" s="156"/>
      <c r="S106" s="156"/>
      <c r="T106" s="156"/>
      <c r="U106" s="156"/>
      <c r="V106" s="156"/>
      <c r="W106" s="156"/>
      <c r="X106" s="156"/>
      <c r="Y106" s="156"/>
      <c r="Z106" s="156"/>
      <c r="AA106" s="156"/>
      <c r="AB106" s="156"/>
      <c r="AC106" s="156"/>
      <c r="AD106" s="156"/>
      <c r="AE106" s="156"/>
      <c r="AF106" s="156"/>
      <c r="AG106" s="156"/>
      <c r="AH106" s="156"/>
      <c r="AI106" s="156"/>
      <c r="AJ106" s="156"/>
      <c r="AK106" s="156"/>
      <c r="AL106" s="156"/>
      <c r="AM106" s="156"/>
      <c r="AN106" s="156"/>
      <c r="AO106" s="156"/>
      <c r="AP106" s="156"/>
      <c r="AQ106" s="156"/>
      <c r="AR106" s="145"/>
    </row>
    <row r="107" spans="2:44" ht="15.95" hidden="1" customHeight="1" x14ac:dyDescent="0.25">
      <c r="B107" s="845"/>
      <c r="C107" s="156"/>
      <c r="D107" s="156"/>
      <c r="E107" s="156"/>
      <c r="F107" s="156"/>
      <c r="G107" s="156"/>
      <c r="H107" s="156"/>
      <c r="I107" s="156"/>
      <c r="J107" s="156"/>
      <c r="K107" s="156"/>
      <c r="L107" s="156"/>
      <c r="M107" s="156"/>
      <c r="N107" s="156"/>
      <c r="O107" s="156"/>
      <c r="P107" s="156"/>
      <c r="Q107" s="156"/>
      <c r="R107" s="156"/>
      <c r="S107" s="156"/>
      <c r="T107" s="156"/>
      <c r="U107" s="156"/>
      <c r="V107" s="156"/>
      <c r="W107" s="156"/>
      <c r="X107" s="156"/>
      <c r="Y107" s="156"/>
      <c r="Z107" s="156"/>
      <c r="AA107" s="156"/>
      <c r="AB107" s="156"/>
      <c r="AC107" s="156"/>
      <c r="AD107" s="156"/>
      <c r="AE107" s="156"/>
      <c r="AF107" s="156"/>
      <c r="AG107" s="156"/>
      <c r="AH107" s="156"/>
      <c r="AI107" s="156"/>
      <c r="AJ107" s="156"/>
      <c r="AK107" s="156"/>
      <c r="AL107" s="156"/>
      <c r="AM107" s="156"/>
      <c r="AN107" s="156"/>
      <c r="AO107" s="156"/>
      <c r="AP107" s="156"/>
      <c r="AQ107" s="156"/>
      <c r="AR107" s="145"/>
    </row>
    <row r="108" spans="2:44" ht="15.95" hidden="1" customHeight="1" x14ac:dyDescent="0.25">
      <c r="B108" s="845">
        <v>47</v>
      </c>
      <c r="C108" s="156"/>
      <c r="D108" s="156"/>
      <c r="E108" s="156"/>
      <c r="F108" s="156"/>
      <c r="G108" s="156"/>
      <c r="H108" s="156"/>
      <c r="I108" s="156"/>
      <c r="J108" s="156"/>
      <c r="K108" s="156"/>
      <c r="L108" s="156"/>
      <c r="M108" s="156"/>
      <c r="N108" s="156"/>
      <c r="O108" s="156"/>
      <c r="P108" s="156"/>
      <c r="Q108" s="156"/>
      <c r="R108" s="156"/>
      <c r="S108" s="156"/>
      <c r="T108" s="156"/>
      <c r="U108" s="156"/>
      <c r="V108" s="156"/>
      <c r="W108" s="156"/>
      <c r="X108" s="156"/>
      <c r="Y108" s="156"/>
      <c r="Z108" s="156"/>
      <c r="AA108" s="156"/>
      <c r="AB108" s="156"/>
      <c r="AC108" s="156"/>
      <c r="AD108" s="156"/>
      <c r="AE108" s="156"/>
      <c r="AF108" s="156"/>
      <c r="AG108" s="156"/>
      <c r="AH108" s="156"/>
      <c r="AI108" s="156"/>
      <c r="AJ108" s="156"/>
      <c r="AK108" s="156"/>
      <c r="AL108" s="156"/>
      <c r="AM108" s="156"/>
      <c r="AN108" s="156"/>
      <c r="AO108" s="156"/>
      <c r="AP108" s="156"/>
      <c r="AQ108" s="156"/>
      <c r="AR108" s="145"/>
    </row>
    <row r="109" spans="2:44" ht="15.95" hidden="1" customHeight="1" x14ac:dyDescent="0.25">
      <c r="B109" s="845"/>
      <c r="C109" s="156"/>
      <c r="D109" s="156"/>
      <c r="E109" s="156"/>
      <c r="F109" s="156"/>
      <c r="G109" s="156"/>
      <c r="H109" s="156"/>
      <c r="I109" s="156"/>
      <c r="J109" s="156"/>
      <c r="K109" s="156"/>
      <c r="L109" s="156"/>
      <c r="M109" s="156"/>
      <c r="N109" s="156"/>
      <c r="O109" s="156"/>
      <c r="P109" s="156"/>
      <c r="Q109" s="156"/>
      <c r="R109" s="156"/>
      <c r="S109" s="156"/>
      <c r="T109" s="156"/>
      <c r="U109" s="156"/>
      <c r="V109" s="156"/>
      <c r="W109" s="156"/>
      <c r="X109" s="156"/>
      <c r="Y109" s="156"/>
      <c r="Z109" s="156"/>
      <c r="AA109" s="156"/>
      <c r="AB109" s="156"/>
      <c r="AC109" s="156"/>
      <c r="AD109" s="156"/>
      <c r="AE109" s="156"/>
      <c r="AF109" s="156"/>
      <c r="AG109" s="156"/>
      <c r="AH109" s="156"/>
      <c r="AI109" s="156"/>
      <c r="AJ109" s="156"/>
      <c r="AK109" s="156"/>
      <c r="AL109" s="156"/>
      <c r="AM109" s="156"/>
      <c r="AN109" s="156"/>
      <c r="AO109" s="156"/>
      <c r="AP109" s="156"/>
      <c r="AQ109" s="156"/>
      <c r="AR109" s="145"/>
    </row>
    <row r="110" spans="2:44" ht="15.95" hidden="1" customHeight="1" x14ac:dyDescent="0.25">
      <c r="B110" s="845">
        <v>48</v>
      </c>
      <c r="C110" s="156"/>
      <c r="D110" s="156"/>
      <c r="E110" s="156"/>
      <c r="F110" s="156"/>
      <c r="G110" s="156"/>
      <c r="H110" s="156"/>
      <c r="I110" s="156"/>
      <c r="J110" s="156"/>
      <c r="K110" s="156"/>
      <c r="L110" s="156"/>
      <c r="M110" s="156"/>
      <c r="N110" s="156"/>
      <c r="O110" s="156"/>
      <c r="P110" s="156"/>
      <c r="Q110" s="156"/>
      <c r="R110" s="156"/>
      <c r="S110" s="156"/>
      <c r="T110" s="156"/>
      <c r="U110" s="156"/>
      <c r="V110" s="156"/>
      <c r="W110" s="156"/>
      <c r="X110" s="156"/>
      <c r="Y110" s="156"/>
      <c r="Z110" s="156"/>
      <c r="AA110" s="156"/>
      <c r="AB110" s="156"/>
      <c r="AC110" s="156"/>
      <c r="AD110" s="156"/>
      <c r="AE110" s="156"/>
      <c r="AF110" s="156"/>
      <c r="AG110" s="156"/>
      <c r="AH110" s="156"/>
      <c r="AI110" s="156"/>
      <c r="AJ110" s="156"/>
      <c r="AK110" s="156"/>
      <c r="AL110" s="156"/>
      <c r="AM110" s="156"/>
      <c r="AN110" s="156"/>
      <c r="AO110" s="156"/>
      <c r="AP110" s="156"/>
      <c r="AQ110" s="156"/>
      <c r="AR110" s="145"/>
    </row>
    <row r="111" spans="2:44" ht="15.95" hidden="1" customHeight="1" x14ac:dyDescent="0.25">
      <c r="B111" s="845"/>
      <c r="C111" s="156"/>
      <c r="D111" s="156"/>
      <c r="E111" s="156"/>
      <c r="F111" s="156"/>
      <c r="G111" s="156"/>
      <c r="H111" s="156"/>
      <c r="I111" s="156"/>
      <c r="J111" s="156"/>
      <c r="K111" s="156"/>
      <c r="L111" s="156"/>
      <c r="M111" s="156"/>
      <c r="N111" s="156"/>
      <c r="O111" s="156"/>
      <c r="P111" s="156"/>
      <c r="Q111" s="156"/>
      <c r="R111" s="156"/>
      <c r="S111" s="156"/>
      <c r="T111" s="156"/>
      <c r="U111" s="156"/>
      <c r="V111" s="156"/>
      <c r="W111" s="156"/>
      <c r="X111" s="156"/>
      <c r="Y111" s="156"/>
      <c r="Z111" s="156"/>
      <c r="AA111" s="156"/>
      <c r="AB111" s="156"/>
      <c r="AC111" s="156"/>
      <c r="AD111" s="156"/>
      <c r="AE111" s="156"/>
      <c r="AF111" s="156"/>
      <c r="AG111" s="156"/>
      <c r="AH111" s="156"/>
      <c r="AI111" s="156"/>
      <c r="AJ111" s="156"/>
      <c r="AK111" s="156"/>
      <c r="AL111" s="156"/>
      <c r="AM111" s="156"/>
      <c r="AN111" s="156"/>
      <c r="AO111" s="156"/>
      <c r="AP111" s="156"/>
      <c r="AQ111" s="156"/>
      <c r="AR111" s="145"/>
    </row>
    <row r="112" spans="2:44" ht="15.95" hidden="1" customHeight="1" x14ac:dyDescent="0.25">
      <c r="B112" s="845">
        <v>49</v>
      </c>
      <c r="C112" s="156"/>
      <c r="D112" s="156"/>
      <c r="E112" s="156"/>
      <c r="F112" s="156"/>
      <c r="G112" s="156"/>
      <c r="H112" s="156"/>
      <c r="I112" s="156"/>
      <c r="J112" s="156"/>
      <c r="K112" s="156"/>
      <c r="L112" s="156"/>
      <c r="M112" s="156"/>
      <c r="N112" s="156"/>
      <c r="O112" s="156"/>
      <c r="P112" s="156"/>
      <c r="Q112" s="156"/>
      <c r="R112" s="156"/>
      <c r="S112" s="156"/>
      <c r="T112" s="156"/>
      <c r="U112" s="156"/>
      <c r="V112" s="156"/>
      <c r="W112" s="156"/>
      <c r="X112" s="156"/>
      <c r="Y112" s="156"/>
      <c r="Z112" s="156"/>
      <c r="AA112" s="156"/>
      <c r="AB112" s="156"/>
      <c r="AC112" s="156"/>
      <c r="AD112" s="156"/>
      <c r="AE112" s="156"/>
      <c r="AF112" s="156"/>
      <c r="AG112" s="156"/>
      <c r="AH112" s="156"/>
      <c r="AI112" s="156"/>
      <c r="AJ112" s="156"/>
      <c r="AK112" s="156"/>
      <c r="AL112" s="156"/>
      <c r="AM112" s="156"/>
      <c r="AN112" s="156"/>
      <c r="AO112" s="156"/>
      <c r="AP112" s="156"/>
      <c r="AQ112" s="156"/>
      <c r="AR112" s="145"/>
    </row>
    <row r="113" spans="2:44" ht="15.95" hidden="1" customHeight="1" x14ac:dyDescent="0.25">
      <c r="B113" s="845"/>
      <c r="C113" s="156"/>
      <c r="D113" s="156"/>
      <c r="E113" s="156"/>
      <c r="F113" s="156"/>
      <c r="G113" s="156"/>
      <c r="H113" s="156"/>
      <c r="I113" s="156"/>
      <c r="J113" s="156"/>
      <c r="K113" s="156"/>
      <c r="L113" s="156"/>
      <c r="M113" s="156"/>
      <c r="N113" s="156"/>
      <c r="O113" s="156"/>
      <c r="P113" s="156"/>
      <c r="Q113" s="156"/>
      <c r="R113" s="156"/>
      <c r="S113" s="156"/>
      <c r="T113" s="156"/>
      <c r="U113" s="156"/>
      <c r="V113" s="156"/>
      <c r="W113" s="156"/>
      <c r="X113" s="156"/>
      <c r="Y113" s="156"/>
      <c r="Z113" s="156"/>
      <c r="AA113" s="156"/>
      <c r="AB113" s="156"/>
      <c r="AC113" s="156"/>
      <c r="AD113" s="156"/>
      <c r="AE113" s="156"/>
      <c r="AF113" s="156"/>
      <c r="AG113" s="156"/>
      <c r="AH113" s="156"/>
      <c r="AI113" s="156"/>
      <c r="AJ113" s="156"/>
      <c r="AK113" s="156"/>
      <c r="AL113" s="156"/>
      <c r="AM113" s="156"/>
      <c r="AN113" s="156"/>
      <c r="AO113" s="156"/>
      <c r="AP113" s="156"/>
      <c r="AQ113" s="156"/>
      <c r="AR113" s="145"/>
    </row>
    <row r="114" spans="2:44" ht="15.95" hidden="1" customHeight="1" x14ac:dyDescent="0.25">
      <c r="B114" s="845">
        <v>50</v>
      </c>
      <c r="C114" s="156"/>
      <c r="D114" s="156"/>
      <c r="E114" s="156"/>
      <c r="F114" s="156"/>
      <c r="G114" s="156"/>
      <c r="H114" s="156"/>
      <c r="I114" s="156"/>
      <c r="J114" s="156"/>
      <c r="K114" s="156"/>
      <c r="L114" s="156"/>
      <c r="M114" s="156"/>
      <c r="N114" s="156"/>
      <c r="O114" s="156"/>
      <c r="P114" s="156"/>
      <c r="Q114" s="156"/>
      <c r="R114" s="156"/>
      <c r="S114" s="156"/>
      <c r="T114" s="156"/>
      <c r="U114" s="156"/>
      <c r="V114" s="156"/>
      <c r="W114" s="156"/>
      <c r="X114" s="156"/>
      <c r="Y114" s="156"/>
      <c r="Z114" s="156"/>
      <c r="AA114" s="156"/>
      <c r="AB114" s="156"/>
      <c r="AC114" s="156"/>
      <c r="AD114" s="156"/>
      <c r="AE114" s="156"/>
      <c r="AF114" s="156"/>
      <c r="AG114" s="156"/>
      <c r="AH114" s="156"/>
      <c r="AI114" s="156"/>
      <c r="AJ114" s="156"/>
      <c r="AK114" s="156"/>
      <c r="AL114" s="156"/>
      <c r="AM114" s="156"/>
      <c r="AN114" s="156"/>
      <c r="AO114" s="156"/>
      <c r="AP114" s="156"/>
      <c r="AQ114" s="156"/>
      <c r="AR114" s="145"/>
    </row>
    <row r="115" spans="2:44" ht="15.95" hidden="1" customHeight="1" x14ac:dyDescent="0.25">
      <c r="B115" s="845"/>
      <c r="C115" s="156"/>
      <c r="D115" s="156"/>
      <c r="E115" s="156"/>
      <c r="F115" s="156"/>
      <c r="G115" s="156"/>
      <c r="H115" s="156"/>
      <c r="I115" s="156"/>
      <c r="J115" s="156"/>
      <c r="K115" s="156"/>
      <c r="L115" s="156"/>
      <c r="M115" s="156"/>
      <c r="N115" s="156"/>
      <c r="O115" s="156"/>
      <c r="P115" s="156"/>
      <c r="Q115" s="156"/>
      <c r="R115" s="156"/>
      <c r="S115" s="156"/>
      <c r="T115" s="156"/>
      <c r="U115" s="156"/>
      <c r="V115" s="156"/>
      <c r="W115" s="156"/>
      <c r="X115" s="156"/>
      <c r="Y115" s="156"/>
      <c r="Z115" s="156"/>
      <c r="AA115" s="156"/>
      <c r="AB115" s="156"/>
      <c r="AC115" s="156"/>
      <c r="AD115" s="156"/>
      <c r="AE115" s="156"/>
      <c r="AF115" s="156"/>
      <c r="AG115" s="156"/>
      <c r="AH115" s="156"/>
      <c r="AI115" s="156"/>
      <c r="AJ115" s="156"/>
      <c r="AK115" s="156"/>
      <c r="AL115" s="156"/>
      <c r="AM115" s="156"/>
      <c r="AN115" s="156"/>
      <c r="AO115" s="156"/>
      <c r="AP115" s="156"/>
      <c r="AQ115" s="156"/>
      <c r="AR115" s="145"/>
    </row>
    <row r="116" spans="2:44" ht="15.95" hidden="1" customHeight="1" x14ac:dyDescent="0.25">
      <c r="B116" s="845">
        <v>51</v>
      </c>
      <c r="C116" s="156"/>
      <c r="D116" s="156"/>
      <c r="E116" s="156"/>
      <c r="F116" s="156"/>
      <c r="G116" s="156"/>
      <c r="H116" s="156"/>
      <c r="I116" s="156"/>
      <c r="J116" s="156"/>
      <c r="K116" s="156"/>
      <c r="L116" s="156"/>
      <c r="M116" s="156"/>
      <c r="N116" s="156"/>
      <c r="O116" s="156"/>
      <c r="P116" s="156"/>
      <c r="Q116" s="156"/>
      <c r="R116" s="156"/>
      <c r="S116" s="156"/>
      <c r="T116" s="156"/>
      <c r="U116" s="156"/>
      <c r="V116" s="156"/>
      <c r="W116" s="156"/>
      <c r="X116" s="156"/>
      <c r="Y116" s="156"/>
      <c r="Z116" s="156"/>
      <c r="AA116" s="156"/>
      <c r="AB116" s="156"/>
      <c r="AC116" s="156"/>
      <c r="AD116" s="156"/>
      <c r="AE116" s="156"/>
      <c r="AF116" s="156"/>
      <c r="AG116" s="156"/>
      <c r="AH116" s="156"/>
      <c r="AI116" s="156"/>
      <c r="AJ116" s="156"/>
      <c r="AK116" s="156"/>
      <c r="AL116" s="156"/>
      <c r="AM116" s="156"/>
      <c r="AN116" s="156"/>
      <c r="AO116" s="156"/>
      <c r="AP116" s="156"/>
      <c r="AQ116" s="156"/>
      <c r="AR116" s="145"/>
    </row>
    <row r="117" spans="2:44" ht="15.95" hidden="1" customHeight="1" x14ac:dyDescent="0.25">
      <c r="B117" s="845"/>
      <c r="C117" s="156"/>
      <c r="D117" s="156"/>
      <c r="E117" s="156"/>
      <c r="F117" s="156"/>
      <c r="G117" s="156"/>
      <c r="H117" s="156"/>
      <c r="I117" s="156"/>
      <c r="J117" s="156"/>
      <c r="K117" s="156"/>
      <c r="L117" s="156"/>
      <c r="M117" s="156"/>
      <c r="N117" s="156"/>
      <c r="O117" s="156"/>
      <c r="P117" s="156"/>
      <c r="Q117" s="156"/>
      <c r="R117" s="156"/>
      <c r="S117" s="156"/>
      <c r="T117" s="156"/>
      <c r="U117" s="156"/>
      <c r="V117" s="156"/>
      <c r="W117" s="156"/>
      <c r="X117" s="156"/>
      <c r="Y117" s="156"/>
      <c r="Z117" s="156"/>
      <c r="AA117" s="156"/>
      <c r="AB117" s="156"/>
      <c r="AC117" s="156"/>
      <c r="AD117" s="156"/>
      <c r="AE117" s="156"/>
      <c r="AF117" s="156"/>
      <c r="AG117" s="156"/>
      <c r="AH117" s="156"/>
      <c r="AI117" s="156"/>
      <c r="AJ117" s="156"/>
      <c r="AK117" s="156"/>
      <c r="AL117" s="156"/>
      <c r="AM117" s="156"/>
      <c r="AN117" s="156"/>
      <c r="AO117" s="156"/>
      <c r="AP117" s="156"/>
      <c r="AQ117" s="156"/>
      <c r="AR117" s="145"/>
    </row>
    <row r="118" spans="2:44" ht="15.95" hidden="1" customHeight="1" x14ac:dyDescent="0.25">
      <c r="B118" s="845">
        <v>52</v>
      </c>
      <c r="C118" s="156"/>
      <c r="D118" s="156"/>
      <c r="E118" s="156"/>
      <c r="F118" s="156"/>
      <c r="G118" s="156"/>
      <c r="H118" s="156"/>
      <c r="I118" s="156"/>
      <c r="J118" s="156"/>
      <c r="K118" s="156"/>
      <c r="L118" s="156"/>
      <c r="M118" s="156"/>
      <c r="N118" s="156"/>
      <c r="O118" s="156"/>
      <c r="P118" s="156"/>
      <c r="Q118" s="156"/>
      <c r="R118" s="156"/>
      <c r="S118" s="156"/>
      <c r="T118" s="156"/>
      <c r="U118" s="156"/>
      <c r="V118" s="156"/>
      <c r="W118" s="156"/>
      <c r="X118" s="156"/>
      <c r="Y118" s="156"/>
      <c r="Z118" s="156"/>
      <c r="AA118" s="156"/>
      <c r="AB118" s="156"/>
      <c r="AC118" s="156"/>
      <c r="AD118" s="156"/>
      <c r="AE118" s="156"/>
      <c r="AF118" s="156"/>
      <c r="AG118" s="156"/>
      <c r="AH118" s="156"/>
      <c r="AI118" s="156"/>
      <c r="AJ118" s="156"/>
      <c r="AK118" s="156"/>
      <c r="AL118" s="156"/>
      <c r="AM118" s="156"/>
      <c r="AN118" s="156"/>
      <c r="AO118" s="156"/>
      <c r="AP118" s="156"/>
      <c r="AQ118" s="156"/>
      <c r="AR118" s="145"/>
    </row>
    <row r="119" spans="2:44" ht="15.95" hidden="1" customHeight="1" x14ac:dyDescent="0.25">
      <c r="B119" s="845"/>
      <c r="C119" s="156"/>
      <c r="D119" s="156"/>
      <c r="E119" s="156"/>
      <c r="F119" s="156"/>
      <c r="G119" s="156"/>
      <c r="H119" s="156"/>
      <c r="I119" s="156"/>
      <c r="J119" s="156"/>
      <c r="K119" s="156"/>
      <c r="L119" s="156"/>
      <c r="M119" s="156"/>
      <c r="N119" s="156"/>
      <c r="O119" s="156"/>
      <c r="P119" s="156"/>
      <c r="Q119" s="156"/>
      <c r="R119" s="156"/>
      <c r="S119" s="156"/>
      <c r="T119" s="156"/>
      <c r="U119" s="156"/>
      <c r="V119" s="156"/>
      <c r="W119" s="156"/>
      <c r="X119" s="156"/>
      <c r="Y119" s="156"/>
      <c r="Z119" s="156"/>
      <c r="AA119" s="156"/>
      <c r="AB119" s="156"/>
      <c r="AC119" s="156"/>
      <c r="AD119" s="156"/>
      <c r="AE119" s="156"/>
      <c r="AF119" s="156"/>
      <c r="AG119" s="156"/>
      <c r="AH119" s="156"/>
      <c r="AI119" s="156"/>
      <c r="AJ119" s="156"/>
      <c r="AK119" s="156"/>
      <c r="AL119" s="156"/>
      <c r="AM119" s="156"/>
      <c r="AN119" s="156"/>
      <c r="AO119" s="156"/>
      <c r="AP119" s="156"/>
      <c r="AQ119" s="156"/>
      <c r="AR119" s="145"/>
    </row>
    <row r="120" spans="2:44" ht="15.95" hidden="1" customHeight="1" x14ac:dyDescent="0.25">
      <c r="B120" s="845">
        <v>53</v>
      </c>
      <c r="C120" s="156"/>
      <c r="D120" s="156"/>
      <c r="E120" s="156"/>
      <c r="F120" s="156"/>
      <c r="G120" s="156"/>
      <c r="H120" s="156"/>
      <c r="I120" s="156"/>
      <c r="J120" s="156"/>
      <c r="K120" s="156"/>
      <c r="L120" s="156"/>
      <c r="M120" s="156"/>
      <c r="N120" s="156"/>
      <c r="O120" s="156"/>
      <c r="P120" s="156"/>
      <c r="Q120" s="156"/>
      <c r="R120" s="156"/>
      <c r="S120" s="156"/>
      <c r="T120" s="156"/>
      <c r="U120" s="156"/>
      <c r="V120" s="156"/>
      <c r="W120" s="156"/>
      <c r="X120" s="156"/>
      <c r="Y120" s="156"/>
      <c r="Z120" s="156"/>
      <c r="AA120" s="156"/>
      <c r="AB120" s="156"/>
      <c r="AC120" s="156"/>
      <c r="AD120" s="156"/>
      <c r="AE120" s="156"/>
      <c r="AF120" s="156"/>
      <c r="AG120" s="156"/>
      <c r="AH120" s="156"/>
      <c r="AI120" s="156"/>
      <c r="AJ120" s="156"/>
      <c r="AK120" s="156"/>
      <c r="AL120" s="156"/>
      <c r="AM120" s="156"/>
      <c r="AN120" s="156"/>
      <c r="AO120" s="156"/>
      <c r="AP120" s="156"/>
      <c r="AQ120" s="156"/>
      <c r="AR120" s="145"/>
    </row>
    <row r="121" spans="2:44" ht="15.95" hidden="1" customHeight="1" x14ac:dyDescent="0.25">
      <c r="B121" s="845"/>
      <c r="C121" s="156"/>
      <c r="D121" s="156"/>
      <c r="E121" s="156"/>
      <c r="F121" s="156"/>
      <c r="G121" s="156"/>
      <c r="H121" s="156"/>
      <c r="I121" s="156"/>
      <c r="J121" s="156"/>
      <c r="K121" s="156"/>
      <c r="L121" s="156"/>
      <c r="M121" s="156"/>
      <c r="N121" s="156"/>
      <c r="O121" s="156"/>
      <c r="P121" s="156"/>
      <c r="Q121" s="156"/>
      <c r="R121" s="156"/>
      <c r="S121" s="156"/>
      <c r="T121" s="156"/>
      <c r="U121" s="156"/>
      <c r="V121" s="156"/>
      <c r="W121" s="156"/>
      <c r="X121" s="156"/>
      <c r="Y121" s="156"/>
      <c r="Z121" s="156"/>
      <c r="AA121" s="156"/>
      <c r="AB121" s="156"/>
      <c r="AC121" s="156"/>
      <c r="AD121" s="156"/>
      <c r="AE121" s="156"/>
      <c r="AF121" s="156"/>
      <c r="AG121" s="156"/>
      <c r="AH121" s="156"/>
      <c r="AI121" s="156"/>
      <c r="AJ121" s="156"/>
      <c r="AK121" s="156"/>
      <c r="AL121" s="156"/>
      <c r="AM121" s="156"/>
      <c r="AN121" s="156"/>
      <c r="AO121" s="156"/>
      <c r="AP121" s="156"/>
      <c r="AQ121" s="156"/>
      <c r="AR121" s="145"/>
    </row>
    <row r="122" spans="2:44" ht="15.95" hidden="1" customHeight="1" x14ac:dyDescent="0.25">
      <c r="B122" s="845">
        <v>54</v>
      </c>
      <c r="C122" s="156"/>
      <c r="D122" s="156"/>
      <c r="E122" s="156"/>
      <c r="F122" s="156"/>
      <c r="G122" s="156"/>
      <c r="H122" s="156"/>
      <c r="I122" s="156"/>
      <c r="J122" s="156"/>
      <c r="K122" s="156"/>
      <c r="L122" s="156"/>
      <c r="M122" s="156"/>
      <c r="N122" s="156"/>
      <c r="O122" s="156"/>
      <c r="P122" s="156"/>
      <c r="Q122" s="156"/>
      <c r="R122" s="156"/>
      <c r="S122" s="156"/>
      <c r="T122" s="156"/>
      <c r="U122" s="156"/>
      <c r="V122" s="156"/>
      <c r="W122" s="156"/>
      <c r="X122" s="156"/>
      <c r="Y122" s="156"/>
      <c r="Z122" s="156"/>
      <c r="AA122" s="156"/>
      <c r="AB122" s="156"/>
      <c r="AC122" s="156"/>
      <c r="AD122" s="156"/>
      <c r="AE122" s="156"/>
      <c r="AF122" s="156"/>
      <c r="AG122" s="156"/>
      <c r="AH122" s="156"/>
      <c r="AI122" s="156"/>
      <c r="AJ122" s="156"/>
      <c r="AK122" s="156"/>
      <c r="AL122" s="156"/>
      <c r="AM122" s="156"/>
      <c r="AN122" s="156"/>
      <c r="AO122" s="156"/>
      <c r="AP122" s="156"/>
      <c r="AQ122" s="156"/>
      <c r="AR122" s="145"/>
    </row>
    <row r="123" spans="2:44" ht="15.95" hidden="1" customHeight="1" x14ac:dyDescent="0.25">
      <c r="B123" s="845"/>
      <c r="C123" s="156"/>
      <c r="D123" s="156"/>
      <c r="E123" s="156"/>
      <c r="F123" s="156"/>
      <c r="G123" s="156"/>
      <c r="H123" s="156"/>
      <c r="I123" s="156"/>
      <c r="J123" s="156"/>
      <c r="K123" s="156"/>
      <c r="L123" s="156"/>
      <c r="M123" s="156"/>
      <c r="N123" s="156"/>
      <c r="O123" s="156"/>
      <c r="P123" s="156"/>
      <c r="Q123" s="156"/>
      <c r="R123" s="156"/>
      <c r="S123" s="156"/>
      <c r="T123" s="156"/>
      <c r="U123" s="156"/>
      <c r="V123" s="156"/>
      <c r="W123" s="156"/>
      <c r="X123" s="156"/>
      <c r="Y123" s="156"/>
      <c r="Z123" s="156"/>
      <c r="AA123" s="156"/>
      <c r="AB123" s="156"/>
      <c r="AC123" s="156"/>
      <c r="AD123" s="156"/>
      <c r="AE123" s="156"/>
      <c r="AF123" s="156"/>
      <c r="AG123" s="156"/>
      <c r="AH123" s="156"/>
      <c r="AI123" s="156"/>
      <c r="AJ123" s="156"/>
      <c r="AK123" s="156"/>
      <c r="AL123" s="156"/>
      <c r="AM123" s="156"/>
      <c r="AN123" s="156"/>
      <c r="AO123" s="156"/>
      <c r="AP123" s="156"/>
      <c r="AQ123" s="156"/>
      <c r="AR123" s="145"/>
    </row>
    <row r="124" spans="2:44" ht="15.95" hidden="1" customHeight="1" x14ac:dyDescent="0.25">
      <c r="B124" s="845">
        <v>55</v>
      </c>
      <c r="C124" s="156"/>
      <c r="D124" s="156"/>
      <c r="E124" s="156"/>
      <c r="F124" s="156"/>
      <c r="G124" s="156"/>
      <c r="H124" s="156"/>
      <c r="I124" s="156"/>
      <c r="J124" s="156"/>
      <c r="K124" s="156"/>
      <c r="L124" s="156"/>
      <c r="M124" s="156"/>
      <c r="N124" s="156"/>
      <c r="O124" s="156"/>
      <c r="P124" s="156"/>
      <c r="Q124" s="156"/>
      <c r="R124" s="156"/>
      <c r="S124" s="156"/>
      <c r="T124" s="156"/>
      <c r="U124" s="156"/>
      <c r="V124" s="156"/>
      <c r="W124" s="156"/>
      <c r="X124" s="156"/>
      <c r="Y124" s="156"/>
      <c r="Z124" s="156"/>
      <c r="AA124" s="156"/>
      <c r="AB124" s="156"/>
      <c r="AC124" s="156"/>
      <c r="AD124" s="156"/>
      <c r="AE124" s="156"/>
      <c r="AF124" s="156"/>
      <c r="AG124" s="156"/>
      <c r="AH124" s="156"/>
      <c r="AI124" s="156"/>
      <c r="AJ124" s="156"/>
      <c r="AK124" s="156"/>
      <c r="AL124" s="156"/>
      <c r="AM124" s="156"/>
      <c r="AN124" s="156"/>
      <c r="AO124" s="156"/>
      <c r="AP124" s="156"/>
      <c r="AQ124" s="156"/>
      <c r="AR124" s="145"/>
    </row>
    <row r="125" spans="2:44" ht="15.95" hidden="1" customHeight="1" x14ac:dyDescent="0.25">
      <c r="B125" s="845"/>
      <c r="C125" s="156"/>
      <c r="D125" s="156"/>
      <c r="E125" s="156"/>
      <c r="F125" s="156"/>
      <c r="G125" s="156"/>
      <c r="H125" s="156"/>
      <c r="I125" s="156"/>
      <c r="J125" s="156"/>
      <c r="K125" s="156"/>
      <c r="L125" s="156"/>
      <c r="M125" s="156"/>
      <c r="N125" s="156"/>
      <c r="O125" s="156"/>
      <c r="P125" s="156"/>
      <c r="Q125" s="156"/>
      <c r="R125" s="156"/>
      <c r="S125" s="156"/>
      <c r="T125" s="156"/>
      <c r="U125" s="156"/>
      <c r="V125" s="156"/>
      <c r="W125" s="156"/>
      <c r="X125" s="156"/>
      <c r="Y125" s="156"/>
      <c r="Z125" s="156"/>
      <c r="AA125" s="156"/>
      <c r="AB125" s="156"/>
      <c r="AC125" s="156"/>
      <c r="AD125" s="156"/>
      <c r="AE125" s="156"/>
      <c r="AF125" s="156"/>
      <c r="AG125" s="156"/>
      <c r="AH125" s="156"/>
      <c r="AI125" s="156"/>
      <c r="AJ125" s="156"/>
      <c r="AK125" s="156"/>
      <c r="AL125" s="156"/>
      <c r="AM125" s="156"/>
      <c r="AN125" s="156"/>
      <c r="AO125" s="156"/>
      <c r="AP125" s="156"/>
      <c r="AQ125" s="156"/>
      <c r="AR125" s="145"/>
    </row>
    <row r="126" spans="2:44" ht="15.95" hidden="1" customHeight="1" x14ac:dyDescent="0.25">
      <c r="B126" s="845">
        <v>56</v>
      </c>
      <c r="C126" s="156"/>
      <c r="D126" s="156"/>
      <c r="E126" s="156"/>
      <c r="F126" s="156"/>
      <c r="G126" s="156"/>
      <c r="H126" s="156"/>
      <c r="I126" s="156"/>
      <c r="J126" s="156"/>
      <c r="K126" s="156"/>
      <c r="L126" s="156"/>
      <c r="M126" s="156"/>
      <c r="N126" s="156"/>
      <c r="O126" s="156"/>
      <c r="P126" s="156"/>
      <c r="Q126" s="156"/>
      <c r="R126" s="156"/>
      <c r="S126" s="156"/>
      <c r="T126" s="156"/>
      <c r="U126" s="156"/>
      <c r="V126" s="156"/>
      <c r="W126" s="156"/>
      <c r="X126" s="156"/>
      <c r="Y126" s="156"/>
      <c r="Z126" s="156"/>
      <c r="AA126" s="156"/>
      <c r="AB126" s="156"/>
      <c r="AC126" s="156"/>
      <c r="AD126" s="156"/>
      <c r="AE126" s="156"/>
      <c r="AF126" s="156"/>
      <c r="AG126" s="156"/>
      <c r="AH126" s="156"/>
      <c r="AI126" s="156"/>
      <c r="AJ126" s="156"/>
      <c r="AK126" s="156"/>
      <c r="AL126" s="156"/>
      <c r="AM126" s="156"/>
      <c r="AN126" s="156"/>
      <c r="AO126" s="156"/>
      <c r="AP126" s="156"/>
      <c r="AQ126" s="156"/>
      <c r="AR126" s="145"/>
    </row>
    <row r="127" spans="2:44" ht="15.95" hidden="1" customHeight="1" x14ac:dyDescent="0.25">
      <c r="B127" s="845"/>
      <c r="C127" s="156"/>
      <c r="D127" s="156"/>
      <c r="E127" s="156"/>
      <c r="F127" s="156"/>
      <c r="G127" s="156"/>
      <c r="H127" s="156"/>
      <c r="I127" s="156"/>
      <c r="J127" s="156"/>
      <c r="K127" s="156"/>
      <c r="L127" s="156"/>
      <c r="M127" s="156"/>
      <c r="N127" s="156"/>
      <c r="O127" s="156"/>
      <c r="P127" s="156"/>
      <c r="Q127" s="156"/>
      <c r="R127" s="156"/>
      <c r="S127" s="156"/>
      <c r="T127" s="156"/>
      <c r="U127" s="156"/>
      <c r="V127" s="156"/>
      <c r="W127" s="156"/>
      <c r="X127" s="156"/>
      <c r="Y127" s="156"/>
      <c r="Z127" s="156"/>
      <c r="AA127" s="156"/>
      <c r="AB127" s="156"/>
      <c r="AC127" s="156"/>
      <c r="AD127" s="156"/>
      <c r="AE127" s="156"/>
      <c r="AF127" s="156"/>
      <c r="AG127" s="156"/>
      <c r="AH127" s="156"/>
      <c r="AI127" s="156"/>
      <c r="AJ127" s="156"/>
      <c r="AK127" s="156"/>
      <c r="AL127" s="156"/>
      <c r="AM127" s="156"/>
      <c r="AN127" s="156"/>
      <c r="AO127" s="156"/>
      <c r="AP127" s="156"/>
      <c r="AQ127" s="156"/>
      <c r="AR127" s="145"/>
    </row>
    <row r="128" spans="2:44" ht="15.95" hidden="1" customHeight="1" x14ac:dyDescent="0.25">
      <c r="B128" s="845">
        <v>57</v>
      </c>
      <c r="C128" s="156"/>
      <c r="D128" s="156"/>
      <c r="E128" s="156"/>
      <c r="F128" s="156"/>
      <c r="G128" s="156"/>
      <c r="H128" s="156"/>
      <c r="I128" s="156"/>
      <c r="J128" s="156"/>
      <c r="K128" s="156"/>
      <c r="L128" s="156"/>
      <c r="M128" s="156"/>
      <c r="N128" s="156"/>
      <c r="O128" s="156"/>
      <c r="P128" s="156"/>
      <c r="Q128" s="156"/>
      <c r="R128" s="156"/>
      <c r="S128" s="156"/>
      <c r="T128" s="156"/>
      <c r="U128" s="156"/>
      <c r="V128" s="156"/>
      <c r="W128" s="156"/>
      <c r="X128" s="156"/>
      <c r="Y128" s="156"/>
      <c r="Z128" s="156"/>
      <c r="AA128" s="156"/>
      <c r="AB128" s="156"/>
      <c r="AC128" s="156"/>
      <c r="AD128" s="156"/>
      <c r="AE128" s="156"/>
      <c r="AF128" s="156"/>
      <c r="AG128" s="156"/>
      <c r="AH128" s="156"/>
      <c r="AI128" s="156"/>
      <c r="AJ128" s="156"/>
      <c r="AK128" s="156"/>
      <c r="AL128" s="156"/>
      <c r="AM128" s="156"/>
      <c r="AN128" s="156"/>
      <c r="AO128" s="156"/>
      <c r="AP128" s="156"/>
      <c r="AQ128" s="156"/>
      <c r="AR128" s="145"/>
    </row>
    <row r="129" spans="2:44" ht="15.95" hidden="1" customHeight="1" x14ac:dyDescent="0.25">
      <c r="B129" s="845"/>
      <c r="C129" s="156"/>
      <c r="D129" s="156"/>
      <c r="E129" s="156"/>
      <c r="F129" s="156"/>
      <c r="G129" s="156"/>
      <c r="H129" s="156"/>
      <c r="I129" s="156"/>
      <c r="J129" s="156"/>
      <c r="K129" s="156"/>
      <c r="L129" s="156"/>
      <c r="M129" s="156"/>
      <c r="N129" s="156"/>
      <c r="O129" s="156"/>
      <c r="P129" s="156"/>
      <c r="Q129" s="156"/>
      <c r="R129" s="156"/>
      <c r="S129" s="156"/>
      <c r="T129" s="156"/>
      <c r="U129" s="156"/>
      <c r="V129" s="156"/>
      <c r="W129" s="156"/>
      <c r="X129" s="156"/>
      <c r="Y129" s="156"/>
      <c r="Z129" s="156"/>
      <c r="AA129" s="156"/>
      <c r="AB129" s="156"/>
      <c r="AC129" s="156"/>
      <c r="AD129" s="156"/>
      <c r="AE129" s="156"/>
      <c r="AF129" s="156"/>
      <c r="AG129" s="156"/>
      <c r="AH129" s="156"/>
      <c r="AI129" s="156"/>
      <c r="AJ129" s="156"/>
      <c r="AK129" s="156"/>
      <c r="AL129" s="156"/>
      <c r="AM129" s="156"/>
      <c r="AN129" s="156"/>
      <c r="AO129" s="156"/>
      <c r="AP129" s="156"/>
      <c r="AQ129" s="156"/>
      <c r="AR129" s="145"/>
    </row>
    <row r="130" spans="2:44" ht="15.95" hidden="1" customHeight="1" x14ac:dyDescent="0.25">
      <c r="B130" s="845">
        <v>58</v>
      </c>
      <c r="C130" s="156"/>
      <c r="D130" s="156"/>
      <c r="E130" s="156"/>
      <c r="F130" s="156"/>
      <c r="G130" s="156"/>
      <c r="H130" s="156"/>
      <c r="I130" s="156"/>
      <c r="J130" s="156"/>
      <c r="K130" s="156"/>
      <c r="L130" s="156"/>
      <c r="M130" s="156"/>
      <c r="N130" s="156"/>
      <c r="O130" s="156"/>
      <c r="P130" s="156"/>
      <c r="Q130" s="156"/>
      <c r="R130" s="156"/>
      <c r="S130" s="156"/>
      <c r="T130" s="156"/>
      <c r="U130" s="156"/>
      <c r="V130" s="156"/>
      <c r="W130" s="156"/>
      <c r="X130" s="156"/>
      <c r="Y130" s="156"/>
      <c r="Z130" s="156"/>
      <c r="AA130" s="156"/>
      <c r="AB130" s="156"/>
      <c r="AC130" s="156"/>
      <c r="AD130" s="156"/>
      <c r="AE130" s="156"/>
      <c r="AF130" s="156"/>
      <c r="AG130" s="156"/>
      <c r="AH130" s="156"/>
      <c r="AI130" s="156"/>
      <c r="AJ130" s="156"/>
      <c r="AK130" s="156"/>
      <c r="AL130" s="156"/>
      <c r="AM130" s="156"/>
      <c r="AN130" s="156"/>
      <c r="AO130" s="156"/>
      <c r="AP130" s="156"/>
      <c r="AQ130" s="156"/>
      <c r="AR130" s="145"/>
    </row>
    <row r="131" spans="2:44" ht="15.95" hidden="1" customHeight="1" x14ac:dyDescent="0.25">
      <c r="B131" s="845"/>
      <c r="C131" s="156"/>
      <c r="D131" s="156"/>
      <c r="E131" s="156"/>
      <c r="F131" s="156"/>
      <c r="G131" s="156"/>
      <c r="H131" s="156"/>
      <c r="I131" s="156"/>
      <c r="J131" s="156"/>
      <c r="K131" s="156"/>
      <c r="L131" s="156"/>
      <c r="M131" s="156"/>
      <c r="N131" s="156"/>
      <c r="O131" s="156"/>
      <c r="P131" s="156"/>
      <c r="Q131" s="156"/>
      <c r="R131" s="156"/>
      <c r="S131" s="156"/>
      <c r="T131" s="156"/>
      <c r="U131" s="156"/>
      <c r="V131" s="156"/>
      <c r="W131" s="156"/>
      <c r="X131" s="156"/>
      <c r="Y131" s="156"/>
      <c r="Z131" s="156"/>
      <c r="AA131" s="156"/>
      <c r="AB131" s="156"/>
      <c r="AC131" s="156"/>
      <c r="AD131" s="156"/>
      <c r="AE131" s="156"/>
      <c r="AF131" s="156"/>
      <c r="AG131" s="156"/>
      <c r="AH131" s="156"/>
      <c r="AI131" s="156"/>
      <c r="AJ131" s="156"/>
      <c r="AK131" s="156"/>
      <c r="AL131" s="156"/>
      <c r="AM131" s="156"/>
      <c r="AN131" s="156"/>
      <c r="AO131" s="156"/>
      <c r="AP131" s="156"/>
      <c r="AQ131" s="156"/>
      <c r="AR131" s="145"/>
    </row>
    <row r="132" spans="2:44" ht="15.95" hidden="1" customHeight="1" x14ac:dyDescent="0.25">
      <c r="B132" s="845">
        <v>59</v>
      </c>
      <c r="C132" s="156"/>
      <c r="D132" s="156"/>
      <c r="E132" s="156"/>
      <c r="F132" s="156"/>
      <c r="G132" s="156"/>
      <c r="H132" s="156"/>
      <c r="I132" s="156"/>
      <c r="J132" s="156"/>
      <c r="K132" s="156"/>
      <c r="L132" s="156"/>
      <c r="M132" s="156"/>
      <c r="N132" s="156"/>
      <c r="O132" s="156"/>
      <c r="P132" s="156"/>
      <c r="Q132" s="156"/>
      <c r="R132" s="156"/>
      <c r="S132" s="156"/>
      <c r="T132" s="156"/>
      <c r="U132" s="156"/>
      <c r="V132" s="156"/>
      <c r="W132" s="156"/>
      <c r="X132" s="156"/>
      <c r="Y132" s="156"/>
      <c r="Z132" s="156"/>
      <c r="AA132" s="156"/>
      <c r="AB132" s="156"/>
      <c r="AC132" s="156"/>
      <c r="AD132" s="156"/>
      <c r="AE132" s="156"/>
      <c r="AF132" s="156"/>
      <c r="AG132" s="156"/>
      <c r="AH132" s="156"/>
      <c r="AI132" s="156"/>
      <c r="AJ132" s="156"/>
      <c r="AK132" s="156"/>
      <c r="AL132" s="156"/>
      <c r="AM132" s="156"/>
      <c r="AN132" s="156"/>
      <c r="AO132" s="156"/>
      <c r="AP132" s="156"/>
      <c r="AQ132" s="156"/>
      <c r="AR132" s="145"/>
    </row>
    <row r="133" spans="2:44" ht="15.95" hidden="1" customHeight="1" x14ac:dyDescent="0.25">
      <c r="B133" s="845"/>
      <c r="C133" s="156"/>
      <c r="D133" s="156"/>
      <c r="E133" s="156"/>
      <c r="F133" s="156"/>
      <c r="G133" s="156"/>
      <c r="H133" s="156"/>
      <c r="I133" s="156"/>
      <c r="J133" s="156"/>
      <c r="K133" s="156"/>
      <c r="L133" s="156"/>
      <c r="M133" s="156"/>
      <c r="N133" s="156"/>
      <c r="O133" s="156"/>
      <c r="P133" s="156"/>
      <c r="Q133" s="156"/>
      <c r="R133" s="156"/>
      <c r="S133" s="156"/>
      <c r="T133" s="156"/>
      <c r="U133" s="156"/>
      <c r="V133" s="156"/>
      <c r="W133" s="156"/>
      <c r="X133" s="156"/>
      <c r="Y133" s="156"/>
      <c r="Z133" s="156"/>
      <c r="AA133" s="156"/>
      <c r="AB133" s="156"/>
      <c r="AC133" s="156"/>
      <c r="AD133" s="156"/>
      <c r="AE133" s="156"/>
      <c r="AF133" s="156"/>
      <c r="AG133" s="156"/>
      <c r="AH133" s="156"/>
      <c r="AI133" s="156"/>
      <c r="AJ133" s="156"/>
      <c r="AK133" s="156"/>
      <c r="AL133" s="156"/>
      <c r="AM133" s="156"/>
      <c r="AN133" s="156"/>
      <c r="AO133" s="156"/>
      <c r="AP133" s="156"/>
      <c r="AQ133" s="156"/>
      <c r="AR133" s="145"/>
    </row>
    <row r="134" spans="2:44" ht="15.95" hidden="1" customHeight="1" x14ac:dyDescent="0.25">
      <c r="B134" s="845">
        <v>60</v>
      </c>
      <c r="C134" s="156"/>
      <c r="D134" s="156"/>
      <c r="E134" s="156"/>
      <c r="F134" s="156"/>
      <c r="G134" s="156"/>
      <c r="H134" s="156"/>
      <c r="I134" s="156"/>
      <c r="J134" s="156"/>
      <c r="K134" s="156"/>
      <c r="L134" s="156"/>
      <c r="M134" s="156"/>
      <c r="N134" s="156"/>
      <c r="O134" s="156"/>
      <c r="P134" s="156"/>
      <c r="Q134" s="156"/>
      <c r="R134" s="156"/>
      <c r="S134" s="156"/>
      <c r="T134" s="156"/>
      <c r="U134" s="156"/>
      <c r="V134" s="156"/>
      <c r="W134" s="156"/>
      <c r="X134" s="156"/>
      <c r="Y134" s="156"/>
      <c r="Z134" s="156"/>
      <c r="AA134" s="156"/>
      <c r="AB134" s="156"/>
      <c r="AC134" s="156"/>
      <c r="AD134" s="156"/>
      <c r="AE134" s="156"/>
      <c r="AF134" s="156"/>
      <c r="AG134" s="156"/>
      <c r="AH134" s="156"/>
      <c r="AI134" s="156"/>
      <c r="AJ134" s="156"/>
      <c r="AK134" s="156"/>
      <c r="AL134" s="156"/>
      <c r="AM134" s="156"/>
      <c r="AN134" s="156"/>
      <c r="AO134" s="156"/>
      <c r="AP134" s="156"/>
      <c r="AQ134" s="156"/>
      <c r="AR134" s="145"/>
    </row>
    <row r="135" spans="2:44" ht="15.95" hidden="1" customHeight="1" x14ac:dyDescent="0.25">
      <c r="B135" s="845"/>
      <c r="C135" s="156"/>
      <c r="D135" s="156"/>
      <c r="E135" s="156"/>
      <c r="F135" s="156"/>
      <c r="G135" s="156"/>
      <c r="H135" s="156"/>
      <c r="I135" s="156"/>
      <c r="J135" s="156"/>
      <c r="K135" s="156"/>
      <c r="L135" s="156"/>
      <c r="M135" s="156"/>
      <c r="N135" s="156"/>
      <c r="O135" s="156"/>
      <c r="P135" s="156"/>
      <c r="Q135" s="156"/>
      <c r="R135" s="156"/>
      <c r="S135" s="156"/>
      <c r="T135" s="156"/>
      <c r="U135" s="156"/>
      <c r="V135" s="156"/>
      <c r="W135" s="156"/>
      <c r="X135" s="156"/>
      <c r="Y135" s="156"/>
      <c r="Z135" s="156"/>
      <c r="AA135" s="156"/>
      <c r="AB135" s="156"/>
      <c r="AC135" s="156"/>
      <c r="AD135" s="156"/>
      <c r="AE135" s="156"/>
      <c r="AF135" s="156"/>
      <c r="AG135" s="156"/>
      <c r="AH135" s="156"/>
      <c r="AI135" s="156"/>
      <c r="AJ135" s="156"/>
      <c r="AK135" s="156"/>
      <c r="AL135" s="156"/>
      <c r="AM135" s="156"/>
      <c r="AN135" s="156"/>
      <c r="AO135" s="156"/>
      <c r="AP135" s="156"/>
      <c r="AQ135" s="156"/>
      <c r="AR135" s="145"/>
    </row>
    <row r="136" spans="2:44" ht="15.95" hidden="1" customHeight="1" x14ac:dyDescent="0.25">
      <c r="B136" s="845">
        <v>61</v>
      </c>
      <c r="C136" s="156"/>
      <c r="D136" s="156"/>
      <c r="E136" s="156"/>
      <c r="F136" s="156"/>
      <c r="G136" s="156"/>
      <c r="H136" s="156"/>
      <c r="I136" s="156"/>
      <c r="J136" s="156"/>
      <c r="K136" s="156"/>
      <c r="L136" s="156"/>
      <c r="M136" s="156"/>
      <c r="N136" s="156"/>
      <c r="O136" s="156"/>
      <c r="P136" s="156"/>
      <c r="Q136" s="156"/>
      <c r="R136" s="156"/>
      <c r="S136" s="156"/>
      <c r="T136" s="156"/>
      <c r="U136" s="156"/>
      <c r="V136" s="156"/>
      <c r="W136" s="156"/>
      <c r="X136" s="156"/>
      <c r="Y136" s="156"/>
      <c r="Z136" s="156"/>
      <c r="AA136" s="156"/>
      <c r="AB136" s="156"/>
      <c r="AC136" s="156"/>
      <c r="AD136" s="156"/>
      <c r="AE136" s="156"/>
      <c r="AF136" s="156"/>
      <c r="AG136" s="156"/>
      <c r="AH136" s="156"/>
      <c r="AI136" s="156"/>
      <c r="AJ136" s="156"/>
      <c r="AK136" s="156"/>
      <c r="AL136" s="156"/>
      <c r="AM136" s="156"/>
      <c r="AN136" s="156"/>
      <c r="AO136" s="156"/>
      <c r="AP136" s="156"/>
      <c r="AQ136" s="156"/>
      <c r="AR136" s="145"/>
    </row>
    <row r="137" spans="2:44" ht="15.95" hidden="1" customHeight="1" x14ac:dyDescent="0.25">
      <c r="B137" s="845"/>
      <c r="C137" s="156"/>
      <c r="D137" s="156"/>
      <c r="E137" s="156"/>
      <c r="F137" s="156"/>
      <c r="G137" s="156"/>
      <c r="H137" s="156"/>
      <c r="I137" s="156"/>
      <c r="J137" s="156"/>
      <c r="K137" s="156"/>
      <c r="L137" s="156"/>
      <c r="M137" s="156"/>
      <c r="N137" s="156"/>
      <c r="O137" s="156"/>
      <c r="P137" s="156"/>
      <c r="Q137" s="156"/>
      <c r="R137" s="156"/>
      <c r="S137" s="156"/>
      <c r="T137" s="156"/>
      <c r="U137" s="156"/>
      <c r="V137" s="156"/>
      <c r="W137" s="156"/>
      <c r="X137" s="156"/>
      <c r="Y137" s="156"/>
      <c r="Z137" s="156"/>
      <c r="AA137" s="156"/>
      <c r="AB137" s="156"/>
      <c r="AC137" s="156"/>
      <c r="AD137" s="156"/>
      <c r="AE137" s="156"/>
      <c r="AF137" s="156"/>
      <c r="AG137" s="156"/>
      <c r="AH137" s="156"/>
      <c r="AI137" s="156"/>
      <c r="AJ137" s="156"/>
      <c r="AK137" s="156"/>
      <c r="AL137" s="156"/>
      <c r="AM137" s="156"/>
      <c r="AN137" s="156"/>
      <c r="AO137" s="156"/>
      <c r="AP137" s="156"/>
      <c r="AQ137" s="156"/>
      <c r="AR137" s="145"/>
    </row>
    <row r="138" spans="2:44" ht="15.95" hidden="1" customHeight="1" x14ac:dyDescent="0.25">
      <c r="B138" s="845">
        <v>62</v>
      </c>
      <c r="C138" s="156"/>
      <c r="D138" s="156"/>
      <c r="E138" s="156"/>
      <c r="F138" s="156"/>
      <c r="G138" s="156"/>
      <c r="H138" s="156"/>
      <c r="I138" s="156"/>
      <c r="J138" s="156"/>
      <c r="K138" s="156"/>
      <c r="L138" s="156"/>
      <c r="M138" s="156"/>
      <c r="N138" s="156"/>
      <c r="O138" s="156"/>
      <c r="P138" s="156"/>
      <c r="Q138" s="156"/>
      <c r="R138" s="156"/>
      <c r="S138" s="156"/>
      <c r="T138" s="156"/>
      <c r="U138" s="156"/>
      <c r="V138" s="156"/>
      <c r="W138" s="156"/>
      <c r="X138" s="156"/>
      <c r="Y138" s="156"/>
      <c r="Z138" s="156"/>
      <c r="AA138" s="156"/>
      <c r="AB138" s="156"/>
      <c r="AC138" s="156"/>
      <c r="AD138" s="156"/>
      <c r="AE138" s="156"/>
      <c r="AF138" s="156"/>
      <c r="AG138" s="156"/>
      <c r="AH138" s="156"/>
      <c r="AI138" s="156"/>
      <c r="AJ138" s="156"/>
      <c r="AK138" s="156"/>
      <c r="AL138" s="156"/>
      <c r="AM138" s="156"/>
      <c r="AN138" s="156"/>
      <c r="AO138" s="156"/>
      <c r="AP138" s="156"/>
      <c r="AQ138" s="156"/>
      <c r="AR138" s="145"/>
    </row>
    <row r="139" spans="2:44" ht="15.95" hidden="1" customHeight="1" x14ac:dyDescent="0.25">
      <c r="B139" s="845"/>
      <c r="C139" s="156"/>
      <c r="D139" s="156"/>
      <c r="E139" s="156"/>
      <c r="F139" s="156"/>
      <c r="G139" s="156"/>
      <c r="H139" s="156"/>
      <c r="I139" s="156"/>
      <c r="J139" s="156"/>
      <c r="K139" s="156"/>
      <c r="L139" s="156"/>
      <c r="M139" s="156"/>
      <c r="N139" s="156"/>
      <c r="O139" s="156"/>
      <c r="P139" s="156"/>
      <c r="Q139" s="156"/>
      <c r="R139" s="156"/>
      <c r="S139" s="156"/>
      <c r="T139" s="156"/>
      <c r="U139" s="156"/>
      <c r="V139" s="156"/>
      <c r="W139" s="156"/>
      <c r="X139" s="156"/>
      <c r="Y139" s="156"/>
      <c r="Z139" s="156"/>
      <c r="AA139" s="156"/>
      <c r="AB139" s="156"/>
      <c r="AC139" s="156"/>
      <c r="AD139" s="156"/>
      <c r="AE139" s="156"/>
      <c r="AF139" s="156"/>
      <c r="AG139" s="156"/>
      <c r="AH139" s="156"/>
      <c r="AI139" s="156"/>
      <c r="AJ139" s="156"/>
      <c r="AK139" s="156"/>
      <c r="AL139" s="156"/>
      <c r="AM139" s="156"/>
      <c r="AN139" s="156"/>
      <c r="AO139" s="156"/>
      <c r="AP139" s="156"/>
      <c r="AQ139" s="156"/>
      <c r="AR139" s="145"/>
    </row>
    <row r="140" spans="2:44" ht="15.95" hidden="1" customHeight="1" x14ac:dyDescent="0.25">
      <c r="B140" s="845">
        <v>63</v>
      </c>
      <c r="C140" s="156"/>
      <c r="D140" s="156"/>
      <c r="E140" s="156"/>
      <c r="F140" s="156"/>
      <c r="G140" s="156"/>
      <c r="H140" s="156"/>
      <c r="I140" s="156"/>
      <c r="J140" s="156"/>
      <c r="K140" s="156"/>
      <c r="L140" s="156"/>
      <c r="M140" s="156"/>
      <c r="N140" s="156"/>
      <c r="O140" s="156"/>
      <c r="P140" s="156"/>
      <c r="Q140" s="156"/>
      <c r="R140" s="156"/>
      <c r="S140" s="156"/>
      <c r="T140" s="156"/>
      <c r="U140" s="156"/>
      <c r="V140" s="156"/>
      <c r="W140" s="156"/>
      <c r="X140" s="156"/>
      <c r="Y140" s="156"/>
      <c r="Z140" s="156"/>
      <c r="AA140" s="156"/>
      <c r="AB140" s="156"/>
      <c r="AC140" s="156"/>
      <c r="AD140" s="156"/>
      <c r="AE140" s="156"/>
      <c r="AF140" s="156"/>
      <c r="AG140" s="156"/>
      <c r="AH140" s="156"/>
      <c r="AI140" s="156"/>
      <c r="AJ140" s="156"/>
      <c r="AK140" s="156"/>
      <c r="AL140" s="156"/>
      <c r="AM140" s="156"/>
      <c r="AN140" s="156"/>
      <c r="AO140" s="156"/>
      <c r="AP140" s="156"/>
      <c r="AQ140" s="156"/>
      <c r="AR140" s="145"/>
    </row>
    <row r="141" spans="2:44" ht="15.95" hidden="1" customHeight="1" x14ac:dyDescent="0.25">
      <c r="B141" s="845"/>
      <c r="C141" s="156"/>
      <c r="D141" s="156"/>
      <c r="E141" s="156"/>
      <c r="F141" s="156"/>
      <c r="G141" s="156"/>
      <c r="H141" s="156"/>
      <c r="I141" s="156"/>
      <c r="J141" s="156"/>
      <c r="K141" s="156"/>
      <c r="L141" s="156"/>
      <c r="M141" s="156"/>
      <c r="N141" s="156"/>
      <c r="O141" s="156"/>
      <c r="P141" s="156"/>
      <c r="Q141" s="156"/>
      <c r="R141" s="156"/>
      <c r="S141" s="156"/>
      <c r="T141" s="156"/>
      <c r="U141" s="156"/>
      <c r="V141" s="156"/>
      <c r="W141" s="156"/>
      <c r="X141" s="156"/>
      <c r="Y141" s="156"/>
      <c r="Z141" s="156"/>
      <c r="AA141" s="156"/>
      <c r="AB141" s="156"/>
      <c r="AC141" s="156"/>
      <c r="AD141" s="156"/>
      <c r="AE141" s="156"/>
      <c r="AF141" s="156"/>
      <c r="AG141" s="156"/>
      <c r="AH141" s="156"/>
      <c r="AI141" s="156"/>
      <c r="AJ141" s="156"/>
      <c r="AK141" s="156"/>
      <c r="AL141" s="156"/>
      <c r="AM141" s="156"/>
      <c r="AN141" s="156"/>
      <c r="AO141" s="156"/>
      <c r="AP141" s="156"/>
      <c r="AQ141" s="156"/>
      <c r="AR141" s="145"/>
    </row>
    <row r="142" spans="2:44" ht="15.95" hidden="1" customHeight="1" x14ac:dyDescent="0.25">
      <c r="B142" s="845">
        <v>64</v>
      </c>
      <c r="C142" s="156"/>
      <c r="D142" s="156"/>
      <c r="E142" s="156"/>
      <c r="F142" s="156"/>
      <c r="G142" s="156"/>
      <c r="H142" s="156"/>
      <c r="I142" s="156"/>
      <c r="J142" s="156"/>
      <c r="K142" s="156"/>
      <c r="L142" s="156"/>
      <c r="M142" s="156"/>
      <c r="N142" s="156"/>
      <c r="O142" s="156"/>
      <c r="P142" s="156"/>
      <c r="Q142" s="156"/>
      <c r="R142" s="156"/>
      <c r="S142" s="156"/>
      <c r="T142" s="156"/>
      <c r="U142" s="156"/>
      <c r="V142" s="156"/>
      <c r="W142" s="156"/>
      <c r="X142" s="156"/>
      <c r="Y142" s="156"/>
      <c r="Z142" s="156"/>
      <c r="AA142" s="156"/>
      <c r="AB142" s="156"/>
      <c r="AC142" s="156"/>
      <c r="AD142" s="156"/>
      <c r="AE142" s="156"/>
      <c r="AF142" s="156"/>
      <c r="AG142" s="156"/>
      <c r="AH142" s="156"/>
      <c r="AI142" s="156"/>
      <c r="AJ142" s="156"/>
      <c r="AK142" s="156"/>
      <c r="AL142" s="156"/>
      <c r="AM142" s="156"/>
      <c r="AN142" s="156"/>
      <c r="AO142" s="156"/>
      <c r="AP142" s="156"/>
      <c r="AQ142" s="156"/>
      <c r="AR142" s="145"/>
    </row>
    <row r="143" spans="2:44" ht="15.95" hidden="1" customHeight="1" x14ac:dyDescent="0.25">
      <c r="B143" s="845"/>
      <c r="C143" s="156"/>
      <c r="D143" s="156"/>
      <c r="E143" s="156"/>
      <c r="F143" s="156"/>
      <c r="G143" s="156"/>
      <c r="H143" s="156"/>
      <c r="I143" s="156"/>
      <c r="J143" s="156"/>
      <c r="K143" s="156"/>
      <c r="L143" s="156"/>
      <c r="M143" s="156"/>
      <c r="N143" s="156"/>
      <c r="O143" s="156"/>
      <c r="P143" s="156"/>
      <c r="Q143" s="156"/>
      <c r="R143" s="156"/>
      <c r="S143" s="156"/>
      <c r="T143" s="156"/>
      <c r="U143" s="156"/>
      <c r="V143" s="156"/>
      <c r="W143" s="156"/>
      <c r="X143" s="156"/>
      <c r="Y143" s="156"/>
      <c r="Z143" s="156"/>
      <c r="AA143" s="156"/>
      <c r="AB143" s="156"/>
      <c r="AC143" s="156"/>
      <c r="AD143" s="156"/>
      <c r="AE143" s="156"/>
      <c r="AF143" s="156"/>
      <c r="AG143" s="156"/>
      <c r="AH143" s="156"/>
      <c r="AI143" s="156"/>
      <c r="AJ143" s="156"/>
      <c r="AK143" s="156"/>
      <c r="AL143" s="156"/>
      <c r="AM143" s="156"/>
      <c r="AN143" s="156"/>
      <c r="AO143" s="156"/>
      <c r="AP143" s="156"/>
      <c r="AQ143" s="156"/>
      <c r="AR143" s="145"/>
    </row>
    <row r="144" spans="2:44" ht="15.95" hidden="1" customHeight="1" x14ac:dyDescent="0.25">
      <c r="B144" s="845">
        <v>65</v>
      </c>
      <c r="C144" s="156"/>
      <c r="D144" s="156"/>
      <c r="E144" s="156"/>
      <c r="F144" s="156"/>
      <c r="G144" s="156"/>
      <c r="H144" s="156"/>
      <c r="I144" s="156"/>
      <c r="J144" s="156"/>
      <c r="K144" s="156"/>
      <c r="L144" s="156"/>
      <c r="M144" s="156"/>
      <c r="N144" s="156"/>
      <c r="O144" s="156"/>
      <c r="P144" s="156"/>
      <c r="Q144" s="156"/>
      <c r="R144" s="156"/>
      <c r="S144" s="156"/>
      <c r="T144" s="156"/>
      <c r="U144" s="156"/>
      <c r="V144" s="156"/>
      <c r="W144" s="156"/>
      <c r="X144" s="156"/>
      <c r="Y144" s="156"/>
      <c r="Z144" s="156"/>
      <c r="AA144" s="156"/>
      <c r="AB144" s="156"/>
      <c r="AC144" s="156"/>
      <c r="AD144" s="156"/>
      <c r="AE144" s="156"/>
      <c r="AF144" s="156"/>
      <c r="AG144" s="156"/>
      <c r="AH144" s="156"/>
      <c r="AI144" s="156"/>
      <c r="AJ144" s="156"/>
      <c r="AK144" s="156"/>
      <c r="AL144" s="156"/>
      <c r="AM144" s="156"/>
      <c r="AN144" s="156"/>
      <c r="AO144" s="156"/>
      <c r="AP144" s="156"/>
      <c r="AQ144" s="156"/>
      <c r="AR144" s="145"/>
    </row>
    <row r="145" spans="2:44" ht="15.95" hidden="1" customHeight="1" x14ac:dyDescent="0.25">
      <c r="B145" s="845"/>
      <c r="C145" s="156"/>
      <c r="D145" s="156"/>
      <c r="E145" s="156"/>
      <c r="F145" s="156"/>
      <c r="G145" s="156"/>
      <c r="H145" s="156"/>
      <c r="I145" s="156"/>
      <c r="J145" s="156"/>
      <c r="K145" s="156"/>
      <c r="L145" s="156"/>
      <c r="M145" s="156"/>
      <c r="N145" s="156"/>
      <c r="O145" s="156"/>
      <c r="P145" s="156"/>
      <c r="Q145" s="156"/>
      <c r="R145" s="156"/>
      <c r="S145" s="156"/>
      <c r="T145" s="156"/>
      <c r="U145" s="156"/>
      <c r="V145" s="156"/>
      <c r="W145" s="156"/>
      <c r="X145" s="156"/>
      <c r="Y145" s="156"/>
      <c r="Z145" s="156"/>
      <c r="AA145" s="156"/>
      <c r="AB145" s="156"/>
      <c r="AC145" s="156"/>
      <c r="AD145" s="156"/>
      <c r="AE145" s="156"/>
      <c r="AF145" s="156"/>
      <c r="AG145" s="156"/>
      <c r="AH145" s="156"/>
      <c r="AI145" s="156"/>
      <c r="AJ145" s="156"/>
      <c r="AK145" s="156"/>
      <c r="AL145" s="156"/>
      <c r="AM145" s="156"/>
      <c r="AN145" s="156"/>
      <c r="AO145" s="156"/>
      <c r="AP145" s="156"/>
      <c r="AQ145" s="156"/>
      <c r="AR145" s="145"/>
    </row>
    <row r="146" spans="2:44" ht="15.95" hidden="1" customHeight="1" x14ac:dyDescent="0.25">
      <c r="B146" s="845">
        <v>66</v>
      </c>
      <c r="C146" s="156"/>
      <c r="D146" s="156"/>
      <c r="E146" s="156"/>
      <c r="F146" s="156"/>
      <c r="G146" s="156"/>
      <c r="H146" s="156"/>
      <c r="I146" s="156"/>
      <c r="J146" s="156"/>
      <c r="K146" s="156"/>
      <c r="L146" s="156"/>
      <c r="M146" s="156"/>
      <c r="N146" s="156"/>
      <c r="O146" s="156"/>
      <c r="P146" s="156"/>
      <c r="Q146" s="156"/>
      <c r="R146" s="156"/>
      <c r="S146" s="156"/>
      <c r="T146" s="156"/>
      <c r="U146" s="156"/>
      <c r="V146" s="156"/>
      <c r="W146" s="156"/>
      <c r="X146" s="156"/>
      <c r="Y146" s="156"/>
      <c r="Z146" s="156"/>
      <c r="AA146" s="156"/>
      <c r="AB146" s="156"/>
      <c r="AC146" s="156"/>
      <c r="AD146" s="156"/>
      <c r="AE146" s="156"/>
      <c r="AF146" s="156"/>
      <c r="AG146" s="156"/>
      <c r="AH146" s="156"/>
      <c r="AI146" s="156"/>
      <c r="AJ146" s="156"/>
      <c r="AK146" s="156"/>
      <c r="AL146" s="156"/>
      <c r="AM146" s="156"/>
      <c r="AN146" s="156"/>
      <c r="AO146" s="156"/>
      <c r="AP146" s="156"/>
      <c r="AQ146" s="156"/>
      <c r="AR146" s="145"/>
    </row>
    <row r="147" spans="2:44" ht="15.95" hidden="1" customHeight="1" x14ac:dyDescent="0.25">
      <c r="B147" s="845"/>
      <c r="C147" s="156"/>
      <c r="D147" s="156"/>
      <c r="E147" s="156"/>
      <c r="F147" s="156"/>
      <c r="G147" s="156"/>
      <c r="H147" s="156"/>
      <c r="I147" s="156"/>
      <c r="J147" s="156"/>
      <c r="K147" s="156"/>
      <c r="L147" s="156"/>
      <c r="M147" s="156"/>
      <c r="N147" s="156"/>
      <c r="O147" s="156"/>
      <c r="P147" s="156"/>
      <c r="Q147" s="156"/>
      <c r="R147" s="156"/>
      <c r="S147" s="156"/>
      <c r="T147" s="156"/>
      <c r="U147" s="156"/>
      <c r="V147" s="156"/>
      <c r="W147" s="156"/>
      <c r="X147" s="156"/>
      <c r="Y147" s="156"/>
      <c r="Z147" s="156"/>
      <c r="AA147" s="156"/>
      <c r="AB147" s="156"/>
      <c r="AC147" s="156"/>
      <c r="AD147" s="156"/>
      <c r="AE147" s="156"/>
      <c r="AF147" s="156"/>
      <c r="AG147" s="156"/>
      <c r="AH147" s="156"/>
      <c r="AI147" s="156"/>
      <c r="AJ147" s="156"/>
      <c r="AK147" s="156"/>
      <c r="AL147" s="156"/>
      <c r="AM147" s="156"/>
      <c r="AN147" s="156"/>
      <c r="AO147" s="156"/>
      <c r="AP147" s="156"/>
      <c r="AQ147" s="156"/>
      <c r="AR147" s="145"/>
    </row>
    <row r="148" spans="2:44" ht="15.95" hidden="1" customHeight="1" x14ac:dyDescent="0.25">
      <c r="B148" s="845">
        <v>67</v>
      </c>
      <c r="C148" s="156"/>
      <c r="D148" s="156"/>
      <c r="E148" s="156"/>
      <c r="F148" s="156"/>
      <c r="G148" s="156"/>
      <c r="H148" s="156"/>
      <c r="I148" s="156"/>
      <c r="J148" s="156"/>
      <c r="K148" s="156"/>
      <c r="L148" s="156"/>
      <c r="M148" s="156"/>
      <c r="N148" s="156"/>
      <c r="O148" s="156"/>
      <c r="P148" s="156"/>
      <c r="Q148" s="156"/>
      <c r="R148" s="156"/>
      <c r="S148" s="156"/>
      <c r="T148" s="156"/>
      <c r="U148" s="156"/>
      <c r="V148" s="156"/>
      <c r="W148" s="156"/>
      <c r="X148" s="156"/>
      <c r="Y148" s="156"/>
      <c r="Z148" s="156"/>
      <c r="AA148" s="156"/>
      <c r="AB148" s="156"/>
      <c r="AC148" s="156"/>
      <c r="AD148" s="156"/>
      <c r="AE148" s="156"/>
      <c r="AF148" s="156"/>
      <c r="AG148" s="156"/>
      <c r="AH148" s="156"/>
      <c r="AI148" s="156"/>
      <c r="AJ148" s="156"/>
      <c r="AK148" s="156"/>
      <c r="AL148" s="156"/>
      <c r="AM148" s="156"/>
      <c r="AN148" s="156"/>
      <c r="AO148" s="156"/>
      <c r="AP148" s="156"/>
      <c r="AQ148" s="156"/>
      <c r="AR148" s="145"/>
    </row>
    <row r="149" spans="2:44" ht="15.95" hidden="1" customHeight="1" x14ac:dyDescent="0.25">
      <c r="B149" s="845"/>
      <c r="C149" s="156"/>
      <c r="D149" s="156"/>
      <c r="E149" s="156"/>
      <c r="F149" s="156"/>
      <c r="G149" s="156"/>
      <c r="H149" s="156"/>
      <c r="I149" s="156"/>
      <c r="J149" s="156"/>
      <c r="K149" s="156"/>
      <c r="L149" s="156"/>
      <c r="M149" s="156"/>
      <c r="N149" s="156"/>
      <c r="O149" s="156"/>
      <c r="P149" s="156"/>
      <c r="Q149" s="156"/>
      <c r="R149" s="156"/>
      <c r="S149" s="156"/>
      <c r="T149" s="156"/>
      <c r="U149" s="156"/>
      <c r="V149" s="156"/>
      <c r="W149" s="156"/>
      <c r="X149" s="156"/>
      <c r="Y149" s="156"/>
      <c r="Z149" s="156"/>
      <c r="AA149" s="156"/>
      <c r="AB149" s="156"/>
      <c r="AC149" s="156"/>
      <c r="AD149" s="156"/>
      <c r="AE149" s="156"/>
      <c r="AF149" s="156"/>
      <c r="AG149" s="156"/>
      <c r="AH149" s="156"/>
      <c r="AI149" s="156"/>
      <c r="AJ149" s="156"/>
      <c r="AK149" s="156"/>
      <c r="AL149" s="156"/>
      <c r="AM149" s="156"/>
      <c r="AN149" s="156"/>
      <c r="AO149" s="156"/>
      <c r="AP149" s="156"/>
      <c r="AQ149" s="156"/>
      <c r="AR149" s="145"/>
    </row>
    <row r="150" spans="2:44" ht="15.95" hidden="1" customHeight="1" x14ac:dyDescent="0.25">
      <c r="B150" s="845">
        <v>68</v>
      </c>
      <c r="C150" s="156"/>
      <c r="D150" s="156"/>
      <c r="E150" s="156"/>
      <c r="F150" s="156"/>
      <c r="G150" s="156"/>
      <c r="H150" s="156"/>
      <c r="I150" s="156"/>
      <c r="J150" s="156"/>
      <c r="K150" s="156"/>
      <c r="L150" s="156"/>
      <c r="M150" s="156"/>
      <c r="N150" s="156"/>
      <c r="O150" s="156"/>
      <c r="P150" s="156"/>
      <c r="Q150" s="156"/>
      <c r="R150" s="156"/>
      <c r="S150" s="156"/>
      <c r="T150" s="156"/>
      <c r="U150" s="156"/>
      <c r="V150" s="156"/>
      <c r="W150" s="156"/>
      <c r="X150" s="156"/>
      <c r="Y150" s="156"/>
      <c r="Z150" s="156"/>
      <c r="AA150" s="156"/>
      <c r="AB150" s="156"/>
      <c r="AC150" s="156"/>
      <c r="AD150" s="156"/>
      <c r="AE150" s="156"/>
      <c r="AF150" s="156"/>
      <c r="AG150" s="156"/>
      <c r="AH150" s="156"/>
      <c r="AI150" s="156"/>
      <c r="AJ150" s="156"/>
      <c r="AK150" s="156"/>
      <c r="AL150" s="156"/>
      <c r="AM150" s="156"/>
      <c r="AN150" s="156"/>
      <c r="AO150" s="156"/>
      <c r="AP150" s="156"/>
      <c r="AQ150" s="156"/>
      <c r="AR150" s="145"/>
    </row>
    <row r="151" spans="2:44" ht="15.95" hidden="1" customHeight="1" x14ac:dyDescent="0.25">
      <c r="B151" s="845"/>
      <c r="C151" s="156"/>
      <c r="D151" s="156"/>
      <c r="E151" s="156"/>
      <c r="F151" s="156"/>
      <c r="G151" s="156"/>
      <c r="H151" s="156"/>
      <c r="I151" s="156"/>
      <c r="J151" s="156"/>
      <c r="K151" s="156"/>
      <c r="L151" s="156"/>
      <c r="M151" s="156"/>
      <c r="N151" s="156"/>
      <c r="O151" s="156"/>
      <c r="P151" s="156"/>
      <c r="Q151" s="156"/>
      <c r="R151" s="156"/>
      <c r="S151" s="156"/>
      <c r="T151" s="156"/>
      <c r="U151" s="156"/>
      <c r="V151" s="156"/>
      <c r="W151" s="156"/>
      <c r="X151" s="156"/>
      <c r="Y151" s="156"/>
      <c r="Z151" s="156"/>
      <c r="AA151" s="156"/>
      <c r="AB151" s="156"/>
      <c r="AC151" s="156"/>
      <c r="AD151" s="156"/>
      <c r="AE151" s="156"/>
      <c r="AF151" s="156"/>
      <c r="AG151" s="156"/>
      <c r="AH151" s="156"/>
      <c r="AI151" s="156"/>
      <c r="AJ151" s="156"/>
      <c r="AK151" s="156"/>
      <c r="AL151" s="156"/>
      <c r="AM151" s="156"/>
      <c r="AN151" s="156"/>
      <c r="AO151" s="156"/>
      <c r="AP151" s="156"/>
      <c r="AQ151" s="156"/>
      <c r="AR151" s="145"/>
    </row>
    <row r="152" spans="2:44" ht="15.95" hidden="1" customHeight="1" x14ac:dyDescent="0.25">
      <c r="B152" s="845">
        <v>69</v>
      </c>
      <c r="C152" s="156"/>
      <c r="D152" s="156"/>
      <c r="E152" s="156"/>
      <c r="F152" s="156"/>
      <c r="G152" s="156"/>
      <c r="H152" s="156"/>
      <c r="I152" s="156"/>
      <c r="J152" s="156"/>
      <c r="K152" s="156"/>
      <c r="L152" s="156"/>
      <c r="M152" s="156"/>
      <c r="N152" s="156"/>
      <c r="O152" s="156"/>
      <c r="P152" s="156"/>
      <c r="Q152" s="156"/>
      <c r="R152" s="156"/>
      <c r="S152" s="156"/>
      <c r="T152" s="156"/>
      <c r="U152" s="156"/>
      <c r="V152" s="156"/>
      <c r="W152" s="156"/>
      <c r="X152" s="156"/>
      <c r="Y152" s="156"/>
      <c r="Z152" s="156"/>
      <c r="AA152" s="156"/>
      <c r="AB152" s="156"/>
      <c r="AC152" s="156"/>
      <c r="AD152" s="156"/>
      <c r="AE152" s="156"/>
      <c r="AF152" s="156"/>
      <c r="AG152" s="156"/>
      <c r="AH152" s="156"/>
      <c r="AI152" s="156"/>
      <c r="AJ152" s="156"/>
      <c r="AK152" s="156"/>
      <c r="AL152" s="156"/>
      <c r="AM152" s="156"/>
      <c r="AN152" s="156"/>
      <c r="AO152" s="156"/>
      <c r="AP152" s="156"/>
      <c r="AQ152" s="156"/>
      <c r="AR152" s="145"/>
    </row>
    <row r="153" spans="2:44" ht="15.95" hidden="1" customHeight="1" x14ac:dyDescent="0.25">
      <c r="B153" s="845"/>
      <c r="C153" s="156"/>
      <c r="D153" s="156"/>
      <c r="E153" s="156"/>
      <c r="F153" s="156"/>
      <c r="G153" s="156"/>
      <c r="H153" s="156"/>
      <c r="I153" s="156"/>
      <c r="J153" s="156"/>
      <c r="K153" s="156"/>
      <c r="L153" s="156"/>
      <c r="M153" s="156"/>
      <c r="N153" s="156"/>
      <c r="O153" s="156"/>
      <c r="P153" s="156"/>
      <c r="Q153" s="156"/>
      <c r="R153" s="156"/>
      <c r="S153" s="156"/>
      <c r="T153" s="156"/>
      <c r="U153" s="156"/>
      <c r="V153" s="156"/>
      <c r="W153" s="156"/>
      <c r="X153" s="156"/>
      <c r="Y153" s="156"/>
      <c r="Z153" s="156"/>
      <c r="AA153" s="156"/>
      <c r="AB153" s="156"/>
      <c r="AC153" s="156"/>
      <c r="AD153" s="156"/>
      <c r="AE153" s="156"/>
      <c r="AF153" s="156"/>
      <c r="AG153" s="156"/>
      <c r="AH153" s="156"/>
      <c r="AI153" s="156"/>
      <c r="AJ153" s="156"/>
      <c r="AK153" s="156"/>
      <c r="AL153" s="156"/>
      <c r="AM153" s="156"/>
      <c r="AN153" s="156"/>
      <c r="AO153" s="156"/>
      <c r="AP153" s="156"/>
      <c r="AQ153" s="156"/>
      <c r="AR153" s="145"/>
    </row>
    <row r="154" spans="2:44" ht="15.95" hidden="1" customHeight="1" x14ac:dyDescent="0.25">
      <c r="B154" s="845">
        <v>70</v>
      </c>
      <c r="C154" s="156"/>
      <c r="D154" s="156"/>
      <c r="E154" s="156"/>
      <c r="F154" s="156"/>
      <c r="G154" s="156"/>
      <c r="H154" s="156"/>
      <c r="I154" s="156"/>
      <c r="J154" s="156"/>
      <c r="K154" s="156"/>
      <c r="L154" s="156"/>
      <c r="M154" s="156"/>
      <c r="N154" s="156"/>
      <c r="O154" s="156"/>
      <c r="P154" s="156"/>
      <c r="Q154" s="156"/>
      <c r="R154" s="156"/>
      <c r="S154" s="156"/>
      <c r="T154" s="156"/>
      <c r="U154" s="156"/>
      <c r="V154" s="156"/>
      <c r="W154" s="156"/>
      <c r="X154" s="156"/>
      <c r="Y154" s="156"/>
      <c r="Z154" s="156"/>
      <c r="AA154" s="156"/>
      <c r="AB154" s="156"/>
      <c r="AC154" s="156"/>
      <c r="AD154" s="156"/>
      <c r="AE154" s="156"/>
      <c r="AF154" s="156"/>
      <c r="AG154" s="156"/>
      <c r="AH154" s="156"/>
      <c r="AI154" s="156"/>
      <c r="AJ154" s="156"/>
      <c r="AK154" s="156"/>
      <c r="AL154" s="156"/>
      <c r="AM154" s="156"/>
      <c r="AN154" s="156"/>
      <c r="AO154" s="156"/>
      <c r="AP154" s="156"/>
      <c r="AQ154" s="156"/>
      <c r="AR154" s="145"/>
    </row>
    <row r="155" spans="2:44" ht="15.95" hidden="1" customHeight="1" x14ac:dyDescent="0.25">
      <c r="B155" s="845"/>
      <c r="C155" s="156"/>
      <c r="D155" s="156"/>
      <c r="E155" s="156"/>
      <c r="F155" s="156"/>
      <c r="G155" s="156"/>
      <c r="H155" s="156"/>
      <c r="I155" s="156"/>
      <c r="J155" s="156"/>
      <c r="K155" s="156"/>
      <c r="L155" s="156"/>
      <c r="M155" s="156"/>
      <c r="N155" s="156"/>
      <c r="O155" s="156"/>
      <c r="P155" s="156"/>
      <c r="Q155" s="156"/>
      <c r="R155" s="156"/>
      <c r="S155" s="156"/>
      <c r="T155" s="156"/>
      <c r="U155" s="156"/>
      <c r="V155" s="156"/>
      <c r="W155" s="156"/>
      <c r="X155" s="156"/>
      <c r="Y155" s="156"/>
      <c r="Z155" s="156"/>
      <c r="AA155" s="156"/>
      <c r="AB155" s="156"/>
      <c r="AC155" s="156"/>
      <c r="AD155" s="156"/>
      <c r="AE155" s="156"/>
      <c r="AF155" s="156"/>
      <c r="AG155" s="156"/>
      <c r="AH155" s="156"/>
      <c r="AI155" s="156"/>
      <c r="AJ155" s="156"/>
      <c r="AK155" s="156"/>
      <c r="AL155" s="156"/>
      <c r="AM155" s="156"/>
      <c r="AN155" s="156"/>
      <c r="AO155" s="156"/>
      <c r="AP155" s="156"/>
      <c r="AQ155" s="156"/>
      <c r="AR155" s="145"/>
    </row>
    <row r="156" spans="2:44" ht="15.95" hidden="1" customHeight="1" x14ac:dyDescent="0.25">
      <c r="B156" s="845">
        <v>71</v>
      </c>
      <c r="C156" s="156"/>
      <c r="D156" s="156"/>
      <c r="E156" s="156"/>
      <c r="F156" s="156"/>
      <c r="G156" s="156"/>
      <c r="H156" s="156"/>
      <c r="I156" s="156"/>
      <c r="J156" s="156"/>
      <c r="K156" s="156"/>
      <c r="L156" s="156"/>
      <c r="M156" s="156"/>
      <c r="N156" s="156"/>
      <c r="O156" s="156"/>
      <c r="P156" s="156"/>
      <c r="Q156" s="156"/>
      <c r="R156" s="156"/>
      <c r="S156" s="156"/>
      <c r="T156" s="156"/>
      <c r="U156" s="156"/>
      <c r="V156" s="156"/>
      <c r="W156" s="156"/>
      <c r="X156" s="156"/>
      <c r="Y156" s="156"/>
      <c r="Z156" s="156"/>
      <c r="AA156" s="156"/>
      <c r="AB156" s="156"/>
      <c r="AC156" s="156"/>
      <c r="AD156" s="156"/>
      <c r="AE156" s="156"/>
      <c r="AF156" s="156"/>
      <c r="AG156" s="156"/>
      <c r="AH156" s="156"/>
      <c r="AI156" s="156"/>
      <c r="AJ156" s="156"/>
      <c r="AK156" s="156"/>
      <c r="AL156" s="156"/>
      <c r="AM156" s="156"/>
      <c r="AN156" s="156"/>
      <c r="AO156" s="156"/>
      <c r="AP156" s="156"/>
      <c r="AQ156" s="156"/>
      <c r="AR156" s="145"/>
    </row>
    <row r="157" spans="2:44" ht="15.95" hidden="1" customHeight="1" x14ac:dyDescent="0.25">
      <c r="B157" s="845"/>
      <c r="C157" s="156"/>
      <c r="D157" s="156"/>
      <c r="E157" s="156"/>
      <c r="F157" s="156"/>
      <c r="G157" s="156"/>
      <c r="H157" s="156"/>
      <c r="I157" s="156"/>
      <c r="J157" s="156"/>
      <c r="K157" s="156"/>
      <c r="L157" s="156"/>
      <c r="M157" s="156"/>
      <c r="N157" s="156"/>
      <c r="O157" s="156"/>
      <c r="P157" s="156"/>
      <c r="Q157" s="156"/>
      <c r="R157" s="156"/>
      <c r="S157" s="156"/>
      <c r="T157" s="156"/>
      <c r="U157" s="156"/>
      <c r="V157" s="156"/>
      <c r="W157" s="156"/>
      <c r="X157" s="156"/>
      <c r="Y157" s="156"/>
      <c r="Z157" s="156"/>
      <c r="AA157" s="156"/>
      <c r="AB157" s="156"/>
      <c r="AC157" s="156"/>
      <c r="AD157" s="156"/>
      <c r="AE157" s="156"/>
      <c r="AF157" s="156"/>
      <c r="AG157" s="156"/>
      <c r="AH157" s="156"/>
      <c r="AI157" s="156"/>
      <c r="AJ157" s="156"/>
      <c r="AK157" s="156"/>
      <c r="AL157" s="156"/>
      <c r="AM157" s="156"/>
      <c r="AN157" s="156"/>
      <c r="AO157" s="156"/>
      <c r="AP157" s="156"/>
      <c r="AQ157" s="156"/>
      <c r="AR157" s="145"/>
    </row>
    <row r="158" spans="2:44" ht="15.95" hidden="1" customHeight="1" x14ac:dyDescent="0.25">
      <c r="B158" s="845">
        <v>72</v>
      </c>
      <c r="C158" s="156"/>
      <c r="D158" s="156"/>
      <c r="E158" s="156"/>
      <c r="F158" s="156"/>
      <c r="G158" s="156"/>
      <c r="H158" s="156"/>
      <c r="I158" s="156"/>
      <c r="J158" s="156"/>
      <c r="K158" s="156"/>
      <c r="L158" s="156"/>
      <c r="M158" s="156"/>
      <c r="N158" s="156"/>
      <c r="O158" s="156"/>
      <c r="P158" s="156"/>
      <c r="Q158" s="156"/>
      <c r="R158" s="156"/>
      <c r="S158" s="156"/>
      <c r="T158" s="156"/>
      <c r="U158" s="156"/>
      <c r="V158" s="156"/>
      <c r="W158" s="156"/>
      <c r="X158" s="156"/>
      <c r="Y158" s="156"/>
      <c r="Z158" s="156"/>
      <c r="AA158" s="156"/>
      <c r="AB158" s="156"/>
      <c r="AC158" s="156"/>
      <c r="AD158" s="156"/>
      <c r="AE158" s="156"/>
      <c r="AF158" s="156"/>
      <c r="AG158" s="156"/>
      <c r="AH158" s="156"/>
      <c r="AI158" s="156"/>
      <c r="AJ158" s="156"/>
      <c r="AK158" s="156"/>
      <c r="AL158" s="156"/>
      <c r="AM158" s="156"/>
      <c r="AN158" s="156"/>
      <c r="AO158" s="156"/>
      <c r="AP158" s="156"/>
      <c r="AQ158" s="156"/>
      <c r="AR158" s="145"/>
    </row>
    <row r="159" spans="2:44" ht="15.95" hidden="1" customHeight="1" x14ac:dyDescent="0.25">
      <c r="B159" s="845"/>
      <c r="C159" s="156"/>
      <c r="D159" s="156"/>
      <c r="E159" s="156"/>
      <c r="F159" s="156"/>
      <c r="G159" s="156"/>
      <c r="H159" s="156"/>
      <c r="I159" s="156"/>
      <c r="J159" s="156"/>
      <c r="K159" s="156"/>
      <c r="L159" s="156"/>
      <c r="M159" s="156"/>
      <c r="N159" s="156"/>
      <c r="O159" s="156"/>
      <c r="P159" s="156"/>
      <c r="Q159" s="156"/>
      <c r="R159" s="156"/>
      <c r="S159" s="156"/>
      <c r="T159" s="156"/>
      <c r="U159" s="156"/>
      <c r="V159" s="156"/>
      <c r="W159" s="156"/>
      <c r="X159" s="156"/>
      <c r="Y159" s="156"/>
      <c r="Z159" s="156"/>
      <c r="AA159" s="156"/>
      <c r="AB159" s="156"/>
      <c r="AC159" s="156"/>
      <c r="AD159" s="156"/>
      <c r="AE159" s="156"/>
      <c r="AF159" s="156"/>
      <c r="AG159" s="156"/>
      <c r="AH159" s="156"/>
      <c r="AI159" s="156"/>
      <c r="AJ159" s="156"/>
      <c r="AK159" s="156"/>
      <c r="AL159" s="156"/>
      <c r="AM159" s="156"/>
      <c r="AN159" s="156"/>
      <c r="AO159" s="156"/>
      <c r="AP159" s="156"/>
      <c r="AQ159" s="156"/>
      <c r="AR159" s="145"/>
    </row>
    <row r="160" spans="2:44" ht="15.95" hidden="1" customHeight="1" x14ac:dyDescent="0.25">
      <c r="B160" s="845">
        <v>73</v>
      </c>
      <c r="C160" s="156"/>
      <c r="D160" s="156"/>
      <c r="E160" s="156"/>
      <c r="F160" s="156"/>
      <c r="G160" s="156"/>
      <c r="H160" s="156"/>
      <c r="I160" s="156"/>
      <c r="J160" s="156"/>
      <c r="K160" s="156"/>
      <c r="L160" s="156"/>
      <c r="M160" s="156"/>
      <c r="N160" s="156"/>
      <c r="O160" s="156"/>
      <c r="P160" s="156"/>
      <c r="Q160" s="156"/>
      <c r="R160" s="156"/>
      <c r="S160" s="156"/>
      <c r="T160" s="156"/>
      <c r="U160" s="156"/>
      <c r="V160" s="156"/>
      <c r="W160" s="156"/>
      <c r="X160" s="156"/>
      <c r="Y160" s="156"/>
      <c r="Z160" s="156"/>
      <c r="AA160" s="156"/>
      <c r="AB160" s="156"/>
      <c r="AC160" s="156"/>
      <c r="AD160" s="156"/>
      <c r="AE160" s="156"/>
      <c r="AF160" s="156"/>
      <c r="AG160" s="156"/>
      <c r="AH160" s="156"/>
      <c r="AI160" s="156"/>
      <c r="AJ160" s="156"/>
      <c r="AK160" s="156"/>
      <c r="AL160" s="156"/>
      <c r="AM160" s="156"/>
      <c r="AN160" s="156"/>
      <c r="AO160" s="156"/>
      <c r="AP160" s="156"/>
      <c r="AQ160" s="156"/>
      <c r="AR160" s="145"/>
    </row>
    <row r="161" spans="2:44" ht="15.95" hidden="1" customHeight="1" x14ac:dyDescent="0.25">
      <c r="B161" s="845"/>
      <c r="C161" s="156"/>
      <c r="D161" s="156"/>
      <c r="E161" s="156"/>
      <c r="F161" s="156"/>
      <c r="G161" s="156"/>
      <c r="H161" s="156"/>
      <c r="I161" s="156"/>
      <c r="J161" s="156"/>
      <c r="K161" s="156"/>
      <c r="L161" s="156"/>
      <c r="M161" s="156"/>
      <c r="N161" s="156"/>
      <c r="O161" s="156"/>
      <c r="P161" s="156"/>
      <c r="Q161" s="156"/>
      <c r="R161" s="156"/>
      <c r="S161" s="156"/>
      <c r="T161" s="156"/>
      <c r="U161" s="156"/>
      <c r="V161" s="156"/>
      <c r="W161" s="156"/>
      <c r="X161" s="156"/>
      <c r="Y161" s="156"/>
      <c r="Z161" s="156"/>
      <c r="AA161" s="156"/>
      <c r="AB161" s="156"/>
      <c r="AC161" s="156"/>
      <c r="AD161" s="156"/>
      <c r="AE161" s="156"/>
      <c r="AF161" s="156"/>
      <c r="AG161" s="156"/>
      <c r="AH161" s="156"/>
      <c r="AI161" s="156"/>
      <c r="AJ161" s="156"/>
      <c r="AK161" s="156"/>
      <c r="AL161" s="156"/>
      <c r="AM161" s="156"/>
      <c r="AN161" s="156"/>
      <c r="AO161" s="156"/>
      <c r="AP161" s="156"/>
      <c r="AQ161" s="156"/>
      <c r="AR161" s="145"/>
    </row>
    <row r="162" spans="2:44" ht="15.95" hidden="1" customHeight="1" x14ac:dyDescent="0.25">
      <c r="B162" s="845">
        <v>74</v>
      </c>
      <c r="C162" s="156"/>
      <c r="D162" s="156"/>
      <c r="E162" s="156"/>
      <c r="F162" s="156"/>
      <c r="G162" s="156"/>
      <c r="H162" s="156"/>
      <c r="I162" s="156"/>
      <c r="J162" s="156"/>
      <c r="K162" s="156"/>
      <c r="L162" s="156"/>
      <c r="M162" s="156"/>
      <c r="N162" s="156"/>
      <c r="O162" s="156"/>
      <c r="P162" s="156"/>
      <c r="Q162" s="156"/>
      <c r="R162" s="156"/>
      <c r="S162" s="156"/>
      <c r="T162" s="156"/>
      <c r="U162" s="156"/>
      <c r="V162" s="156"/>
      <c r="W162" s="156"/>
      <c r="X162" s="156"/>
      <c r="Y162" s="156"/>
      <c r="Z162" s="156"/>
      <c r="AA162" s="156"/>
      <c r="AB162" s="156"/>
      <c r="AC162" s="156"/>
      <c r="AD162" s="156"/>
      <c r="AE162" s="156"/>
      <c r="AF162" s="156"/>
      <c r="AG162" s="156"/>
      <c r="AH162" s="156"/>
      <c r="AI162" s="156"/>
      <c r="AJ162" s="156"/>
      <c r="AK162" s="156"/>
      <c r="AL162" s="156"/>
      <c r="AM162" s="156"/>
      <c r="AN162" s="156"/>
      <c r="AO162" s="156"/>
      <c r="AP162" s="156"/>
      <c r="AQ162" s="156"/>
      <c r="AR162" s="145"/>
    </row>
    <row r="163" spans="2:44" ht="15.95" hidden="1" customHeight="1" x14ac:dyDescent="0.25">
      <c r="B163" s="845"/>
      <c r="C163" s="156"/>
      <c r="D163" s="156"/>
      <c r="E163" s="156"/>
      <c r="F163" s="156"/>
      <c r="G163" s="156"/>
      <c r="H163" s="156"/>
      <c r="I163" s="156"/>
      <c r="J163" s="156"/>
      <c r="K163" s="156"/>
      <c r="L163" s="156"/>
      <c r="M163" s="156"/>
      <c r="N163" s="156"/>
      <c r="O163" s="156"/>
      <c r="P163" s="156"/>
      <c r="Q163" s="156"/>
      <c r="R163" s="156"/>
      <c r="S163" s="156"/>
      <c r="T163" s="156"/>
      <c r="U163" s="156"/>
      <c r="V163" s="156"/>
      <c r="W163" s="156"/>
      <c r="X163" s="156"/>
      <c r="Y163" s="156"/>
      <c r="Z163" s="156"/>
      <c r="AA163" s="156"/>
      <c r="AB163" s="156"/>
      <c r="AC163" s="156"/>
      <c r="AD163" s="156"/>
      <c r="AE163" s="156"/>
      <c r="AF163" s="156"/>
      <c r="AG163" s="156"/>
      <c r="AH163" s="156"/>
      <c r="AI163" s="156"/>
      <c r="AJ163" s="156"/>
      <c r="AK163" s="156"/>
      <c r="AL163" s="156"/>
      <c r="AM163" s="156"/>
      <c r="AN163" s="156"/>
      <c r="AO163" s="156"/>
      <c r="AP163" s="156"/>
      <c r="AQ163" s="156"/>
      <c r="AR163" s="145"/>
    </row>
    <row r="164" spans="2:44" ht="15.95" hidden="1" customHeight="1" x14ac:dyDescent="0.25">
      <c r="B164" s="845">
        <v>75</v>
      </c>
      <c r="C164" s="156"/>
      <c r="D164" s="156"/>
      <c r="E164" s="156"/>
      <c r="F164" s="156"/>
      <c r="G164" s="156"/>
      <c r="H164" s="156"/>
      <c r="I164" s="156"/>
      <c r="J164" s="156"/>
      <c r="K164" s="156"/>
      <c r="L164" s="156"/>
      <c r="M164" s="156"/>
      <c r="N164" s="156"/>
      <c r="O164" s="156"/>
      <c r="P164" s="156"/>
      <c r="Q164" s="156"/>
      <c r="R164" s="156"/>
      <c r="S164" s="156"/>
      <c r="T164" s="156"/>
      <c r="U164" s="156"/>
      <c r="V164" s="156"/>
      <c r="W164" s="156"/>
      <c r="X164" s="156"/>
      <c r="Y164" s="156"/>
      <c r="Z164" s="156"/>
      <c r="AA164" s="156"/>
      <c r="AB164" s="156"/>
      <c r="AC164" s="156"/>
      <c r="AD164" s="156"/>
      <c r="AE164" s="156"/>
      <c r="AF164" s="156"/>
      <c r="AG164" s="156"/>
      <c r="AH164" s="156"/>
      <c r="AI164" s="156"/>
      <c r="AJ164" s="156"/>
      <c r="AK164" s="156"/>
      <c r="AL164" s="156"/>
      <c r="AM164" s="156"/>
      <c r="AN164" s="156"/>
      <c r="AO164" s="156"/>
      <c r="AP164" s="156"/>
      <c r="AQ164" s="156"/>
      <c r="AR164" s="145"/>
    </row>
    <row r="165" spans="2:44" ht="15.95" hidden="1" customHeight="1" x14ac:dyDescent="0.25">
      <c r="B165" s="845"/>
      <c r="C165" s="156"/>
      <c r="D165" s="156"/>
      <c r="E165" s="156"/>
      <c r="F165" s="156"/>
      <c r="G165" s="156"/>
      <c r="H165" s="156"/>
      <c r="I165" s="156"/>
      <c r="J165" s="156"/>
      <c r="K165" s="156"/>
      <c r="L165" s="156"/>
      <c r="M165" s="156"/>
      <c r="N165" s="156"/>
      <c r="O165" s="156"/>
      <c r="P165" s="156"/>
      <c r="Q165" s="156"/>
      <c r="R165" s="156"/>
      <c r="S165" s="156"/>
      <c r="T165" s="156"/>
      <c r="U165" s="156"/>
      <c r="V165" s="156"/>
      <c r="W165" s="156"/>
      <c r="X165" s="156"/>
      <c r="Y165" s="156"/>
      <c r="Z165" s="156"/>
      <c r="AA165" s="156"/>
      <c r="AB165" s="156"/>
      <c r="AC165" s="156"/>
      <c r="AD165" s="156"/>
      <c r="AE165" s="156"/>
      <c r="AF165" s="156"/>
      <c r="AG165" s="156"/>
      <c r="AH165" s="156"/>
      <c r="AI165" s="156"/>
      <c r="AJ165" s="156"/>
      <c r="AK165" s="156"/>
      <c r="AL165" s="156"/>
      <c r="AM165" s="156"/>
      <c r="AN165" s="156"/>
      <c r="AO165" s="156"/>
      <c r="AP165" s="156"/>
      <c r="AQ165" s="156"/>
      <c r="AR165" s="145"/>
    </row>
    <row r="166" spans="2:44" ht="15.95" hidden="1" customHeight="1" x14ac:dyDescent="0.25">
      <c r="B166" s="845">
        <v>76</v>
      </c>
      <c r="C166" s="156"/>
      <c r="D166" s="156"/>
      <c r="E166" s="156"/>
      <c r="F166" s="156"/>
      <c r="G166" s="156"/>
      <c r="H166" s="156"/>
      <c r="I166" s="156"/>
      <c r="J166" s="156"/>
      <c r="K166" s="156"/>
      <c r="L166" s="156"/>
      <c r="M166" s="156"/>
      <c r="N166" s="156"/>
      <c r="O166" s="156"/>
      <c r="P166" s="156"/>
      <c r="Q166" s="156"/>
      <c r="R166" s="156"/>
      <c r="S166" s="156"/>
      <c r="T166" s="156"/>
      <c r="U166" s="156"/>
      <c r="V166" s="156"/>
      <c r="W166" s="156"/>
      <c r="X166" s="156"/>
      <c r="Y166" s="156"/>
      <c r="Z166" s="156"/>
      <c r="AA166" s="156"/>
      <c r="AB166" s="156"/>
      <c r="AC166" s="156"/>
      <c r="AD166" s="156"/>
      <c r="AE166" s="156"/>
      <c r="AF166" s="156"/>
      <c r="AG166" s="156"/>
      <c r="AH166" s="156"/>
      <c r="AI166" s="156"/>
      <c r="AJ166" s="156"/>
      <c r="AK166" s="156"/>
      <c r="AL166" s="156"/>
      <c r="AM166" s="156"/>
      <c r="AN166" s="156"/>
      <c r="AO166" s="156"/>
      <c r="AP166" s="156"/>
      <c r="AQ166" s="156"/>
      <c r="AR166" s="145"/>
    </row>
    <row r="167" spans="2:44" ht="15.95" hidden="1" customHeight="1" x14ac:dyDescent="0.25">
      <c r="B167" s="845"/>
      <c r="C167" s="156"/>
      <c r="D167" s="156"/>
      <c r="E167" s="156"/>
      <c r="F167" s="156"/>
      <c r="G167" s="156"/>
      <c r="H167" s="156"/>
      <c r="I167" s="156"/>
      <c r="J167" s="156"/>
      <c r="K167" s="156"/>
      <c r="L167" s="156"/>
      <c r="M167" s="156"/>
      <c r="N167" s="156"/>
      <c r="O167" s="156"/>
      <c r="P167" s="156"/>
      <c r="Q167" s="156"/>
      <c r="R167" s="156"/>
      <c r="S167" s="156"/>
      <c r="T167" s="156"/>
      <c r="U167" s="156"/>
      <c r="V167" s="156"/>
      <c r="W167" s="156"/>
      <c r="X167" s="156"/>
      <c r="Y167" s="156"/>
      <c r="Z167" s="156"/>
      <c r="AA167" s="156"/>
      <c r="AB167" s="156"/>
      <c r="AC167" s="156"/>
      <c r="AD167" s="156"/>
      <c r="AE167" s="156"/>
      <c r="AF167" s="156"/>
      <c r="AG167" s="156"/>
      <c r="AH167" s="156"/>
      <c r="AI167" s="156"/>
      <c r="AJ167" s="156"/>
      <c r="AK167" s="156"/>
      <c r="AL167" s="156"/>
      <c r="AM167" s="156"/>
      <c r="AN167" s="156"/>
      <c r="AO167" s="156"/>
      <c r="AP167" s="156"/>
      <c r="AQ167" s="156"/>
      <c r="AR167" s="145"/>
    </row>
    <row r="168" spans="2:44" ht="15.95" hidden="1" customHeight="1" x14ac:dyDescent="0.25">
      <c r="B168" s="845">
        <v>77</v>
      </c>
      <c r="C168" s="156"/>
      <c r="D168" s="156"/>
      <c r="E168" s="156"/>
      <c r="F168" s="156"/>
      <c r="G168" s="156"/>
      <c r="H168" s="156"/>
      <c r="I168" s="156"/>
      <c r="J168" s="156"/>
      <c r="K168" s="156"/>
      <c r="L168" s="156"/>
      <c r="M168" s="156"/>
      <c r="N168" s="156"/>
      <c r="O168" s="156"/>
      <c r="P168" s="156"/>
      <c r="Q168" s="156"/>
      <c r="R168" s="156"/>
      <c r="S168" s="156"/>
      <c r="T168" s="156"/>
      <c r="U168" s="156"/>
      <c r="V168" s="156"/>
      <c r="W168" s="156"/>
      <c r="X168" s="156"/>
      <c r="Y168" s="156"/>
      <c r="Z168" s="156"/>
      <c r="AA168" s="156"/>
      <c r="AB168" s="156"/>
      <c r="AC168" s="156"/>
      <c r="AD168" s="156"/>
      <c r="AE168" s="156"/>
      <c r="AF168" s="156"/>
      <c r="AG168" s="156"/>
      <c r="AH168" s="156"/>
      <c r="AI168" s="156"/>
      <c r="AJ168" s="156"/>
      <c r="AK168" s="156"/>
      <c r="AL168" s="156"/>
      <c r="AM168" s="156"/>
      <c r="AN168" s="156"/>
      <c r="AO168" s="156"/>
      <c r="AP168" s="156"/>
      <c r="AQ168" s="156"/>
      <c r="AR168" s="145"/>
    </row>
    <row r="169" spans="2:44" ht="15.95" hidden="1" customHeight="1" x14ac:dyDescent="0.25">
      <c r="B169" s="845"/>
      <c r="C169" s="156"/>
      <c r="D169" s="156"/>
      <c r="E169" s="156"/>
      <c r="F169" s="156"/>
      <c r="G169" s="156"/>
      <c r="H169" s="156"/>
      <c r="I169" s="156"/>
      <c r="J169" s="156"/>
      <c r="K169" s="156"/>
      <c r="L169" s="156"/>
      <c r="M169" s="156"/>
      <c r="N169" s="156"/>
      <c r="O169" s="156"/>
      <c r="P169" s="156"/>
      <c r="Q169" s="156"/>
      <c r="R169" s="156"/>
      <c r="S169" s="156"/>
      <c r="T169" s="156"/>
      <c r="U169" s="156"/>
      <c r="V169" s="156"/>
      <c r="W169" s="156"/>
      <c r="X169" s="156"/>
      <c r="Y169" s="156"/>
      <c r="Z169" s="156"/>
      <c r="AA169" s="156"/>
      <c r="AB169" s="156"/>
      <c r="AC169" s="156"/>
      <c r="AD169" s="156"/>
      <c r="AE169" s="156"/>
      <c r="AF169" s="156"/>
      <c r="AG169" s="156"/>
      <c r="AH169" s="156"/>
      <c r="AI169" s="156"/>
      <c r="AJ169" s="156"/>
      <c r="AK169" s="156"/>
      <c r="AL169" s="156"/>
      <c r="AM169" s="156"/>
      <c r="AN169" s="156"/>
      <c r="AO169" s="156"/>
      <c r="AP169" s="156"/>
      <c r="AQ169" s="156"/>
      <c r="AR169" s="145"/>
    </row>
    <row r="170" spans="2:44" ht="15.95" hidden="1" customHeight="1" x14ac:dyDescent="0.25">
      <c r="B170" s="845">
        <v>78</v>
      </c>
      <c r="C170" s="156"/>
      <c r="D170" s="156"/>
      <c r="E170" s="156"/>
      <c r="F170" s="156"/>
      <c r="G170" s="156"/>
      <c r="H170" s="156"/>
      <c r="I170" s="156"/>
      <c r="J170" s="156"/>
      <c r="K170" s="156"/>
      <c r="L170" s="156"/>
      <c r="M170" s="156"/>
      <c r="N170" s="156"/>
      <c r="O170" s="156"/>
      <c r="P170" s="156"/>
      <c r="Q170" s="156"/>
      <c r="R170" s="156"/>
      <c r="S170" s="156"/>
      <c r="T170" s="156"/>
      <c r="U170" s="156"/>
      <c r="V170" s="156"/>
      <c r="W170" s="156"/>
      <c r="X170" s="156"/>
      <c r="Y170" s="156"/>
      <c r="Z170" s="156"/>
      <c r="AA170" s="156"/>
      <c r="AB170" s="156"/>
      <c r="AC170" s="156"/>
      <c r="AD170" s="156"/>
      <c r="AE170" s="156"/>
      <c r="AF170" s="156"/>
      <c r="AG170" s="156"/>
      <c r="AH170" s="156"/>
      <c r="AI170" s="156"/>
      <c r="AJ170" s="156"/>
      <c r="AK170" s="156"/>
      <c r="AL170" s="156"/>
      <c r="AM170" s="156"/>
      <c r="AN170" s="156"/>
      <c r="AO170" s="156"/>
      <c r="AP170" s="156"/>
      <c r="AQ170" s="156"/>
      <c r="AR170" s="145"/>
    </row>
    <row r="171" spans="2:44" ht="15.95" hidden="1" customHeight="1" x14ac:dyDescent="0.25">
      <c r="B171" s="845"/>
      <c r="C171" s="156"/>
      <c r="D171" s="156"/>
      <c r="E171" s="156"/>
      <c r="F171" s="156"/>
      <c r="G171" s="156"/>
      <c r="H171" s="156"/>
      <c r="I171" s="156"/>
      <c r="J171" s="156"/>
      <c r="K171" s="156"/>
      <c r="L171" s="156"/>
      <c r="M171" s="156"/>
      <c r="N171" s="156"/>
      <c r="O171" s="156"/>
      <c r="P171" s="156"/>
      <c r="Q171" s="156"/>
      <c r="R171" s="156"/>
      <c r="S171" s="156"/>
      <c r="T171" s="156"/>
      <c r="U171" s="156"/>
      <c r="V171" s="156"/>
      <c r="W171" s="156"/>
      <c r="X171" s="156"/>
      <c r="Y171" s="156"/>
      <c r="Z171" s="156"/>
      <c r="AA171" s="156"/>
      <c r="AB171" s="156"/>
      <c r="AC171" s="156"/>
      <c r="AD171" s="156"/>
      <c r="AE171" s="156"/>
      <c r="AF171" s="156"/>
      <c r="AG171" s="156"/>
      <c r="AH171" s="156"/>
      <c r="AI171" s="156"/>
      <c r="AJ171" s="156"/>
      <c r="AK171" s="156"/>
      <c r="AL171" s="156"/>
      <c r="AM171" s="156"/>
      <c r="AN171" s="156"/>
      <c r="AO171" s="156"/>
      <c r="AP171" s="156"/>
      <c r="AQ171" s="156"/>
      <c r="AR171" s="145"/>
    </row>
    <row r="172" spans="2:44" ht="15.95" hidden="1" customHeight="1" x14ac:dyDescent="0.25">
      <c r="B172" s="845">
        <v>79</v>
      </c>
      <c r="C172" s="156"/>
      <c r="D172" s="156"/>
      <c r="E172" s="156"/>
      <c r="F172" s="156"/>
      <c r="G172" s="156"/>
      <c r="H172" s="156"/>
      <c r="I172" s="156"/>
      <c r="J172" s="156"/>
      <c r="K172" s="156"/>
      <c r="L172" s="156"/>
      <c r="M172" s="156"/>
      <c r="N172" s="156"/>
      <c r="O172" s="156"/>
      <c r="P172" s="156"/>
      <c r="Q172" s="156"/>
      <c r="R172" s="156"/>
      <c r="S172" s="156"/>
      <c r="T172" s="156"/>
      <c r="U172" s="156"/>
      <c r="V172" s="156"/>
      <c r="W172" s="156"/>
      <c r="X172" s="156"/>
      <c r="Y172" s="156"/>
      <c r="Z172" s="156"/>
      <c r="AA172" s="156"/>
      <c r="AB172" s="156"/>
      <c r="AC172" s="156"/>
      <c r="AD172" s="156"/>
      <c r="AE172" s="156"/>
      <c r="AF172" s="156"/>
      <c r="AG172" s="156"/>
      <c r="AH172" s="156"/>
      <c r="AI172" s="156"/>
      <c r="AJ172" s="156"/>
      <c r="AK172" s="156"/>
      <c r="AL172" s="156"/>
      <c r="AM172" s="156"/>
      <c r="AN172" s="156"/>
      <c r="AO172" s="156"/>
      <c r="AP172" s="156"/>
      <c r="AQ172" s="156"/>
      <c r="AR172" s="145"/>
    </row>
    <row r="173" spans="2:44" ht="15.95" hidden="1" customHeight="1" x14ac:dyDescent="0.25">
      <c r="B173" s="845"/>
      <c r="C173" s="156"/>
      <c r="D173" s="156"/>
      <c r="E173" s="156"/>
      <c r="F173" s="156"/>
      <c r="G173" s="156"/>
      <c r="H173" s="156"/>
      <c r="I173" s="156"/>
      <c r="J173" s="156"/>
      <c r="K173" s="156"/>
      <c r="L173" s="156"/>
      <c r="M173" s="156"/>
      <c r="N173" s="156"/>
      <c r="O173" s="156"/>
      <c r="P173" s="156"/>
      <c r="Q173" s="156"/>
      <c r="R173" s="156"/>
      <c r="S173" s="156"/>
      <c r="T173" s="156"/>
      <c r="U173" s="156"/>
      <c r="V173" s="156"/>
      <c r="W173" s="156"/>
      <c r="X173" s="156"/>
      <c r="Y173" s="156"/>
      <c r="Z173" s="156"/>
      <c r="AA173" s="156"/>
      <c r="AB173" s="156"/>
      <c r="AC173" s="156"/>
      <c r="AD173" s="156"/>
      <c r="AE173" s="156"/>
      <c r="AF173" s="156"/>
      <c r="AG173" s="156"/>
      <c r="AH173" s="156"/>
      <c r="AI173" s="156"/>
      <c r="AJ173" s="156"/>
      <c r="AK173" s="156"/>
      <c r="AL173" s="156"/>
      <c r="AM173" s="156"/>
      <c r="AN173" s="156"/>
      <c r="AO173" s="156"/>
      <c r="AP173" s="156"/>
      <c r="AQ173" s="156"/>
      <c r="AR173" s="145"/>
    </row>
    <row r="174" spans="2:44" ht="15.95" hidden="1" customHeight="1" x14ac:dyDescent="0.25">
      <c r="B174" s="845">
        <v>80</v>
      </c>
      <c r="C174" s="156"/>
      <c r="D174" s="156"/>
      <c r="E174" s="156"/>
      <c r="F174" s="156"/>
      <c r="G174" s="156"/>
      <c r="H174" s="156"/>
      <c r="I174" s="156"/>
      <c r="J174" s="156"/>
      <c r="K174" s="156"/>
      <c r="L174" s="156"/>
      <c r="M174" s="156"/>
      <c r="N174" s="156"/>
      <c r="O174" s="156"/>
      <c r="P174" s="156"/>
      <c r="Q174" s="156"/>
      <c r="R174" s="156"/>
      <c r="S174" s="156"/>
      <c r="T174" s="156"/>
      <c r="U174" s="156"/>
      <c r="V174" s="156"/>
      <c r="W174" s="156"/>
      <c r="X174" s="156"/>
      <c r="Y174" s="156"/>
      <c r="Z174" s="156"/>
      <c r="AA174" s="156"/>
      <c r="AB174" s="156"/>
      <c r="AC174" s="156"/>
      <c r="AD174" s="156"/>
      <c r="AE174" s="156"/>
      <c r="AF174" s="156"/>
      <c r="AG174" s="156"/>
      <c r="AH174" s="156"/>
      <c r="AI174" s="156"/>
      <c r="AJ174" s="156"/>
      <c r="AK174" s="156"/>
      <c r="AL174" s="156"/>
      <c r="AM174" s="156"/>
      <c r="AN174" s="156"/>
      <c r="AO174" s="156"/>
      <c r="AP174" s="156"/>
      <c r="AQ174" s="156"/>
      <c r="AR174" s="145"/>
    </row>
    <row r="175" spans="2:44" ht="15.95" hidden="1" customHeight="1" x14ac:dyDescent="0.25">
      <c r="B175" s="845"/>
      <c r="C175" s="156"/>
      <c r="D175" s="156"/>
      <c r="E175" s="156"/>
      <c r="F175" s="156"/>
      <c r="G175" s="156"/>
      <c r="H175" s="156"/>
      <c r="I175" s="156"/>
      <c r="J175" s="156"/>
      <c r="K175" s="156"/>
      <c r="L175" s="156"/>
      <c r="M175" s="156"/>
      <c r="N175" s="156"/>
      <c r="O175" s="156"/>
      <c r="P175" s="156"/>
      <c r="Q175" s="156"/>
      <c r="R175" s="156"/>
      <c r="S175" s="156"/>
      <c r="T175" s="156"/>
      <c r="U175" s="156"/>
      <c r="V175" s="156"/>
      <c r="W175" s="156"/>
      <c r="X175" s="156"/>
      <c r="Y175" s="156"/>
      <c r="Z175" s="156"/>
      <c r="AA175" s="156"/>
      <c r="AB175" s="156"/>
      <c r="AC175" s="156"/>
      <c r="AD175" s="156"/>
      <c r="AE175" s="156"/>
      <c r="AF175" s="156"/>
      <c r="AG175" s="156"/>
      <c r="AH175" s="156"/>
      <c r="AI175" s="156"/>
      <c r="AJ175" s="156"/>
      <c r="AK175" s="156"/>
      <c r="AL175" s="156"/>
      <c r="AM175" s="156"/>
      <c r="AN175" s="156"/>
      <c r="AO175" s="156"/>
      <c r="AP175" s="156"/>
      <c r="AQ175" s="156"/>
      <c r="AR175" s="145"/>
    </row>
    <row r="176" spans="2:44" ht="15.95" hidden="1" customHeight="1" x14ac:dyDescent="0.25">
      <c r="B176" s="845">
        <v>81</v>
      </c>
      <c r="C176" s="156"/>
      <c r="D176" s="156"/>
      <c r="E176" s="156"/>
      <c r="F176" s="156"/>
      <c r="G176" s="156"/>
      <c r="H176" s="156"/>
      <c r="I176" s="156"/>
      <c r="J176" s="156"/>
      <c r="K176" s="156"/>
      <c r="L176" s="156"/>
      <c r="M176" s="156"/>
      <c r="N176" s="156"/>
      <c r="O176" s="156"/>
      <c r="P176" s="156"/>
      <c r="Q176" s="156"/>
      <c r="R176" s="156"/>
      <c r="S176" s="156"/>
      <c r="T176" s="156"/>
      <c r="U176" s="156"/>
      <c r="V176" s="156"/>
      <c r="W176" s="156"/>
      <c r="X176" s="156"/>
      <c r="Y176" s="156"/>
      <c r="Z176" s="156"/>
      <c r="AA176" s="156"/>
      <c r="AB176" s="156"/>
      <c r="AC176" s="156"/>
      <c r="AD176" s="156"/>
      <c r="AE176" s="156"/>
      <c r="AF176" s="156"/>
      <c r="AG176" s="156"/>
      <c r="AH176" s="156"/>
      <c r="AI176" s="156"/>
      <c r="AJ176" s="156"/>
      <c r="AK176" s="156"/>
      <c r="AL176" s="156"/>
      <c r="AM176" s="156"/>
      <c r="AN176" s="156"/>
      <c r="AO176" s="156"/>
      <c r="AP176" s="156"/>
      <c r="AQ176" s="156"/>
      <c r="AR176" s="145"/>
    </row>
    <row r="177" spans="2:44" ht="15.95" hidden="1" customHeight="1" x14ac:dyDescent="0.25">
      <c r="B177" s="845"/>
      <c r="C177" s="156"/>
      <c r="D177" s="156"/>
      <c r="E177" s="156"/>
      <c r="F177" s="156"/>
      <c r="G177" s="156"/>
      <c r="H177" s="156"/>
      <c r="I177" s="156"/>
      <c r="J177" s="156"/>
      <c r="K177" s="156"/>
      <c r="L177" s="156"/>
      <c r="M177" s="156"/>
      <c r="N177" s="156"/>
      <c r="O177" s="156"/>
      <c r="P177" s="156"/>
      <c r="Q177" s="156"/>
      <c r="R177" s="156"/>
      <c r="S177" s="156"/>
      <c r="T177" s="156"/>
      <c r="U177" s="156"/>
      <c r="V177" s="156"/>
      <c r="W177" s="156"/>
      <c r="X177" s="156"/>
      <c r="Y177" s="156"/>
      <c r="Z177" s="156"/>
      <c r="AA177" s="156"/>
      <c r="AB177" s="156"/>
      <c r="AC177" s="156"/>
      <c r="AD177" s="156"/>
      <c r="AE177" s="156"/>
      <c r="AF177" s="156"/>
      <c r="AG177" s="156"/>
      <c r="AH177" s="156"/>
      <c r="AI177" s="156"/>
      <c r="AJ177" s="156"/>
      <c r="AK177" s="156"/>
      <c r="AL177" s="156"/>
      <c r="AM177" s="156"/>
      <c r="AN177" s="156"/>
      <c r="AO177" s="156"/>
      <c r="AP177" s="156"/>
      <c r="AQ177" s="156"/>
      <c r="AR177" s="145"/>
    </row>
    <row r="178" spans="2:44" ht="15.95" hidden="1" customHeight="1" x14ac:dyDescent="0.25">
      <c r="B178" s="845">
        <v>82</v>
      </c>
      <c r="C178" s="156"/>
      <c r="D178" s="156"/>
      <c r="E178" s="156"/>
      <c r="F178" s="156"/>
      <c r="G178" s="156"/>
      <c r="H178" s="156"/>
      <c r="I178" s="156"/>
      <c r="J178" s="156"/>
      <c r="K178" s="156"/>
      <c r="L178" s="156"/>
      <c r="M178" s="156"/>
      <c r="N178" s="156"/>
      <c r="O178" s="156"/>
      <c r="P178" s="156"/>
      <c r="Q178" s="156"/>
      <c r="R178" s="156"/>
      <c r="S178" s="156"/>
      <c r="T178" s="156"/>
      <c r="U178" s="156"/>
      <c r="V178" s="156"/>
      <c r="W178" s="156"/>
      <c r="X178" s="156"/>
      <c r="Y178" s="156"/>
      <c r="Z178" s="156"/>
      <c r="AA178" s="156"/>
      <c r="AB178" s="156"/>
      <c r="AC178" s="156"/>
      <c r="AD178" s="156"/>
      <c r="AE178" s="156"/>
      <c r="AF178" s="156"/>
      <c r="AG178" s="156"/>
      <c r="AH178" s="156"/>
      <c r="AI178" s="156"/>
      <c r="AJ178" s="156"/>
      <c r="AK178" s="156"/>
      <c r="AL178" s="156"/>
      <c r="AM178" s="156"/>
      <c r="AN178" s="156"/>
      <c r="AO178" s="156"/>
      <c r="AP178" s="156"/>
      <c r="AQ178" s="156"/>
      <c r="AR178" s="145"/>
    </row>
    <row r="179" spans="2:44" ht="15.95" hidden="1" customHeight="1" x14ac:dyDescent="0.25">
      <c r="B179" s="845"/>
      <c r="C179" s="156"/>
      <c r="D179" s="156"/>
      <c r="E179" s="156"/>
      <c r="F179" s="156"/>
      <c r="G179" s="156"/>
      <c r="H179" s="156"/>
      <c r="I179" s="156"/>
      <c r="J179" s="156"/>
      <c r="K179" s="156"/>
      <c r="L179" s="156"/>
      <c r="M179" s="156"/>
      <c r="N179" s="156"/>
      <c r="O179" s="156"/>
      <c r="P179" s="156"/>
      <c r="Q179" s="156"/>
      <c r="R179" s="156"/>
      <c r="S179" s="156"/>
      <c r="T179" s="156"/>
      <c r="U179" s="156"/>
      <c r="V179" s="156"/>
      <c r="W179" s="156"/>
      <c r="X179" s="156"/>
      <c r="Y179" s="156"/>
      <c r="Z179" s="156"/>
      <c r="AA179" s="156"/>
      <c r="AB179" s="156"/>
      <c r="AC179" s="156"/>
      <c r="AD179" s="156"/>
      <c r="AE179" s="156"/>
      <c r="AF179" s="156"/>
      <c r="AG179" s="156"/>
      <c r="AH179" s="156"/>
      <c r="AI179" s="156"/>
      <c r="AJ179" s="156"/>
      <c r="AK179" s="156"/>
      <c r="AL179" s="156"/>
      <c r="AM179" s="156"/>
      <c r="AN179" s="156"/>
      <c r="AO179" s="156"/>
      <c r="AP179" s="156"/>
      <c r="AQ179" s="156"/>
      <c r="AR179" s="145"/>
    </row>
    <row r="180" spans="2:44" ht="15.95" hidden="1" customHeight="1" x14ac:dyDescent="0.25">
      <c r="B180" s="845">
        <v>83</v>
      </c>
      <c r="C180" s="156"/>
      <c r="D180" s="156"/>
      <c r="E180" s="156"/>
      <c r="F180" s="156"/>
      <c r="G180" s="156"/>
      <c r="H180" s="156"/>
      <c r="I180" s="156"/>
      <c r="J180" s="156"/>
      <c r="K180" s="156"/>
      <c r="L180" s="156"/>
      <c r="M180" s="156"/>
      <c r="N180" s="156"/>
      <c r="O180" s="156"/>
      <c r="P180" s="156"/>
      <c r="Q180" s="156"/>
      <c r="R180" s="156"/>
      <c r="S180" s="156"/>
      <c r="T180" s="156"/>
      <c r="U180" s="156"/>
      <c r="V180" s="156"/>
      <c r="W180" s="156"/>
      <c r="X180" s="156"/>
      <c r="Y180" s="156"/>
      <c r="Z180" s="156"/>
      <c r="AA180" s="156"/>
      <c r="AB180" s="156"/>
      <c r="AC180" s="156"/>
      <c r="AD180" s="156"/>
      <c r="AE180" s="156"/>
      <c r="AF180" s="156"/>
      <c r="AG180" s="156"/>
      <c r="AH180" s="156"/>
      <c r="AI180" s="156"/>
      <c r="AJ180" s="156"/>
      <c r="AK180" s="156"/>
      <c r="AL180" s="156"/>
      <c r="AM180" s="156"/>
      <c r="AN180" s="156"/>
      <c r="AO180" s="156"/>
      <c r="AP180" s="156"/>
      <c r="AQ180" s="156"/>
      <c r="AR180" s="145"/>
    </row>
    <row r="181" spans="2:44" ht="15.95" hidden="1" customHeight="1" x14ac:dyDescent="0.25">
      <c r="B181" s="845"/>
      <c r="C181" s="156"/>
      <c r="D181" s="156"/>
      <c r="E181" s="156"/>
      <c r="F181" s="156"/>
      <c r="G181" s="156"/>
      <c r="H181" s="156"/>
      <c r="I181" s="156"/>
      <c r="J181" s="156"/>
      <c r="K181" s="156"/>
      <c r="L181" s="156"/>
      <c r="M181" s="156"/>
      <c r="N181" s="156"/>
      <c r="O181" s="156"/>
      <c r="P181" s="156"/>
      <c r="Q181" s="156"/>
      <c r="R181" s="156"/>
      <c r="S181" s="156"/>
      <c r="T181" s="156"/>
      <c r="U181" s="156"/>
      <c r="V181" s="156"/>
      <c r="W181" s="156"/>
      <c r="X181" s="156"/>
      <c r="Y181" s="156"/>
      <c r="Z181" s="156"/>
      <c r="AA181" s="156"/>
      <c r="AB181" s="156"/>
      <c r="AC181" s="156"/>
      <c r="AD181" s="156"/>
      <c r="AE181" s="156"/>
      <c r="AF181" s="156"/>
      <c r="AG181" s="156"/>
      <c r="AH181" s="156"/>
      <c r="AI181" s="156"/>
      <c r="AJ181" s="156"/>
      <c r="AK181" s="156"/>
      <c r="AL181" s="156"/>
      <c r="AM181" s="156"/>
      <c r="AN181" s="156"/>
      <c r="AO181" s="156"/>
      <c r="AP181" s="156"/>
      <c r="AQ181" s="156"/>
      <c r="AR181" s="145"/>
    </row>
    <row r="182" spans="2:44" ht="15.95" hidden="1" customHeight="1" x14ac:dyDescent="0.25">
      <c r="B182" s="845">
        <v>84</v>
      </c>
      <c r="C182" s="156"/>
      <c r="D182" s="156"/>
      <c r="E182" s="156"/>
      <c r="F182" s="156"/>
      <c r="G182" s="156"/>
      <c r="H182" s="156"/>
      <c r="I182" s="156"/>
      <c r="J182" s="156"/>
      <c r="K182" s="156"/>
      <c r="L182" s="156"/>
      <c r="M182" s="156"/>
      <c r="N182" s="156"/>
      <c r="O182" s="156"/>
      <c r="P182" s="156"/>
      <c r="Q182" s="156"/>
      <c r="R182" s="156"/>
      <c r="S182" s="156"/>
      <c r="T182" s="156"/>
      <c r="U182" s="156"/>
      <c r="V182" s="156"/>
      <c r="W182" s="156"/>
      <c r="X182" s="156"/>
      <c r="Y182" s="156"/>
      <c r="Z182" s="156"/>
      <c r="AA182" s="156"/>
      <c r="AB182" s="156"/>
      <c r="AC182" s="156"/>
      <c r="AD182" s="156"/>
      <c r="AE182" s="156"/>
      <c r="AF182" s="156"/>
      <c r="AG182" s="156"/>
      <c r="AH182" s="156"/>
      <c r="AI182" s="156"/>
      <c r="AJ182" s="156"/>
      <c r="AK182" s="156"/>
      <c r="AL182" s="156"/>
      <c r="AM182" s="156"/>
      <c r="AN182" s="156"/>
      <c r="AO182" s="156"/>
      <c r="AP182" s="156"/>
      <c r="AQ182" s="156"/>
      <c r="AR182" s="145"/>
    </row>
    <row r="183" spans="2:44" ht="15.95" hidden="1" customHeight="1" x14ac:dyDescent="0.25">
      <c r="B183" s="845"/>
      <c r="C183" s="156"/>
      <c r="D183" s="156"/>
      <c r="E183" s="156"/>
      <c r="F183" s="156"/>
      <c r="G183" s="156"/>
      <c r="H183" s="156"/>
      <c r="I183" s="156"/>
      <c r="J183" s="156"/>
      <c r="K183" s="156"/>
      <c r="L183" s="156"/>
      <c r="M183" s="156"/>
      <c r="N183" s="156"/>
      <c r="O183" s="156"/>
      <c r="P183" s="156"/>
      <c r="Q183" s="156"/>
      <c r="R183" s="156"/>
      <c r="S183" s="156"/>
      <c r="T183" s="156"/>
      <c r="U183" s="156"/>
      <c r="V183" s="156"/>
      <c r="W183" s="156"/>
      <c r="X183" s="156"/>
      <c r="Y183" s="156"/>
      <c r="Z183" s="156"/>
      <c r="AA183" s="156"/>
      <c r="AB183" s="156"/>
      <c r="AC183" s="156"/>
      <c r="AD183" s="156"/>
      <c r="AE183" s="156"/>
      <c r="AF183" s="156"/>
      <c r="AG183" s="156"/>
      <c r="AH183" s="156"/>
      <c r="AI183" s="156"/>
      <c r="AJ183" s="156"/>
      <c r="AK183" s="156"/>
      <c r="AL183" s="156"/>
      <c r="AM183" s="156"/>
      <c r="AN183" s="156"/>
      <c r="AO183" s="156"/>
      <c r="AP183" s="156"/>
      <c r="AQ183" s="156"/>
      <c r="AR183" s="145"/>
    </row>
    <row r="184" spans="2:44" ht="15.95" hidden="1" customHeight="1" x14ac:dyDescent="0.25">
      <c r="B184" s="845">
        <v>85</v>
      </c>
      <c r="C184" s="156"/>
      <c r="D184" s="156"/>
      <c r="E184" s="156"/>
      <c r="F184" s="156"/>
      <c r="G184" s="156"/>
      <c r="H184" s="156"/>
      <c r="I184" s="156"/>
      <c r="J184" s="156"/>
      <c r="K184" s="156"/>
      <c r="L184" s="156"/>
      <c r="M184" s="156"/>
      <c r="N184" s="156"/>
      <c r="O184" s="156"/>
      <c r="P184" s="156"/>
      <c r="Q184" s="156"/>
      <c r="R184" s="156"/>
      <c r="S184" s="156"/>
      <c r="T184" s="156"/>
      <c r="U184" s="156"/>
      <c r="V184" s="156"/>
      <c r="W184" s="156"/>
      <c r="X184" s="156"/>
      <c r="Y184" s="156"/>
      <c r="Z184" s="156"/>
      <c r="AA184" s="156"/>
      <c r="AB184" s="156"/>
      <c r="AC184" s="156"/>
      <c r="AD184" s="156"/>
      <c r="AE184" s="156"/>
      <c r="AF184" s="156"/>
      <c r="AG184" s="156"/>
      <c r="AH184" s="156"/>
      <c r="AI184" s="156"/>
      <c r="AJ184" s="156"/>
      <c r="AK184" s="156"/>
      <c r="AL184" s="156"/>
      <c r="AM184" s="156"/>
      <c r="AN184" s="156"/>
      <c r="AO184" s="156"/>
      <c r="AP184" s="156"/>
      <c r="AQ184" s="156"/>
      <c r="AR184" s="145"/>
    </row>
    <row r="185" spans="2:44" ht="15.95" hidden="1" customHeight="1" x14ac:dyDescent="0.25">
      <c r="B185" s="845"/>
      <c r="C185" s="156"/>
      <c r="D185" s="156"/>
      <c r="E185" s="156"/>
      <c r="F185" s="156"/>
      <c r="G185" s="156"/>
      <c r="H185" s="156"/>
      <c r="I185" s="156"/>
      <c r="J185" s="156"/>
      <c r="K185" s="156"/>
      <c r="L185" s="156"/>
      <c r="M185" s="156"/>
      <c r="N185" s="156"/>
      <c r="O185" s="156"/>
      <c r="P185" s="156"/>
      <c r="Q185" s="156"/>
      <c r="R185" s="156"/>
      <c r="S185" s="156"/>
      <c r="T185" s="156"/>
      <c r="U185" s="156"/>
      <c r="V185" s="156"/>
      <c r="W185" s="156"/>
      <c r="X185" s="156"/>
      <c r="Y185" s="156"/>
      <c r="Z185" s="156"/>
      <c r="AA185" s="156"/>
      <c r="AB185" s="156"/>
      <c r="AC185" s="156"/>
      <c r="AD185" s="156"/>
      <c r="AE185" s="156"/>
      <c r="AF185" s="156"/>
      <c r="AG185" s="156"/>
      <c r="AH185" s="156"/>
      <c r="AI185" s="156"/>
      <c r="AJ185" s="156"/>
      <c r="AK185" s="156"/>
      <c r="AL185" s="156"/>
      <c r="AM185" s="156"/>
      <c r="AN185" s="156"/>
      <c r="AO185" s="156"/>
      <c r="AP185" s="156"/>
      <c r="AQ185" s="156"/>
      <c r="AR185" s="145"/>
    </row>
    <row r="186" spans="2:44" ht="15.95" hidden="1" customHeight="1" x14ac:dyDescent="0.25">
      <c r="B186" s="845">
        <v>86</v>
      </c>
      <c r="C186" s="156"/>
      <c r="D186" s="156"/>
      <c r="E186" s="156"/>
      <c r="F186" s="156"/>
      <c r="G186" s="156"/>
      <c r="H186" s="156"/>
      <c r="I186" s="156"/>
      <c r="J186" s="156"/>
      <c r="K186" s="156"/>
      <c r="L186" s="156"/>
      <c r="M186" s="156"/>
      <c r="N186" s="156"/>
      <c r="O186" s="156"/>
      <c r="P186" s="156"/>
      <c r="Q186" s="156"/>
      <c r="R186" s="156"/>
      <c r="S186" s="156"/>
      <c r="T186" s="156"/>
      <c r="U186" s="156"/>
      <c r="V186" s="156"/>
      <c r="W186" s="156"/>
      <c r="X186" s="156"/>
      <c r="Y186" s="156"/>
      <c r="Z186" s="156"/>
      <c r="AA186" s="156"/>
      <c r="AB186" s="156"/>
      <c r="AC186" s="156"/>
      <c r="AD186" s="156"/>
      <c r="AE186" s="156"/>
      <c r="AF186" s="156"/>
      <c r="AG186" s="156"/>
      <c r="AH186" s="156"/>
      <c r="AI186" s="156"/>
      <c r="AJ186" s="156"/>
      <c r="AK186" s="156"/>
      <c r="AL186" s="156"/>
      <c r="AM186" s="156"/>
      <c r="AN186" s="156"/>
      <c r="AO186" s="156"/>
      <c r="AP186" s="156"/>
      <c r="AQ186" s="156"/>
      <c r="AR186" s="145"/>
    </row>
    <row r="187" spans="2:44" ht="15.95" hidden="1" customHeight="1" x14ac:dyDescent="0.25">
      <c r="B187" s="845"/>
      <c r="C187" s="156"/>
      <c r="D187" s="156"/>
      <c r="E187" s="156"/>
      <c r="F187" s="156"/>
      <c r="G187" s="156"/>
      <c r="H187" s="156"/>
      <c r="I187" s="156"/>
      <c r="J187" s="156"/>
      <c r="K187" s="156"/>
      <c r="L187" s="156"/>
      <c r="M187" s="156"/>
      <c r="N187" s="156"/>
      <c r="O187" s="156"/>
      <c r="P187" s="156"/>
      <c r="Q187" s="156"/>
      <c r="R187" s="156"/>
      <c r="S187" s="156"/>
      <c r="T187" s="156"/>
      <c r="U187" s="156"/>
      <c r="V187" s="156"/>
      <c r="W187" s="156"/>
      <c r="X187" s="156"/>
      <c r="Y187" s="156"/>
      <c r="Z187" s="156"/>
      <c r="AA187" s="156"/>
      <c r="AB187" s="156"/>
      <c r="AC187" s="156"/>
      <c r="AD187" s="156"/>
      <c r="AE187" s="156"/>
      <c r="AF187" s="156"/>
      <c r="AG187" s="156"/>
      <c r="AH187" s="156"/>
      <c r="AI187" s="156"/>
      <c r="AJ187" s="156"/>
      <c r="AK187" s="156"/>
      <c r="AL187" s="156"/>
      <c r="AM187" s="156"/>
      <c r="AN187" s="156"/>
      <c r="AO187" s="156"/>
      <c r="AP187" s="156"/>
      <c r="AQ187" s="156"/>
      <c r="AR187" s="145"/>
    </row>
    <row r="188" spans="2:44" ht="15.95" hidden="1" customHeight="1" x14ac:dyDescent="0.25">
      <c r="B188" s="845">
        <v>87</v>
      </c>
      <c r="C188" s="156"/>
      <c r="D188" s="156"/>
      <c r="E188" s="156"/>
      <c r="F188" s="156"/>
      <c r="G188" s="156"/>
      <c r="H188" s="156"/>
      <c r="I188" s="156"/>
      <c r="J188" s="156"/>
      <c r="K188" s="156"/>
      <c r="L188" s="156"/>
      <c r="M188" s="156"/>
      <c r="N188" s="156"/>
      <c r="O188" s="156"/>
      <c r="P188" s="156"/>
      <c r="Q188" s="156"/>
      <c r="R188" s="156"/>
      <c r="S188" s="156"/>
      <c r="T188" s="156"/>
      <c r="U188" s="156"/>
      <c r="V188" s="156"/>
      <c r="W188" s="156"/>
      <c r="X188" s="156"/>
      <c r="Y188" s="156"/>
      <c r="Z188" s="156"/>
      <c r="AA188" s="156"/>
      <c r="AB188" s="156"/>
      <c r="AC188" s="156"/>
      <c r="AD188" s="156"/>
      <c r="AE188" s="156"/>
      <c r="AF188" s="156"/>
      <c r="AG188" s="156"/>
      <c r="AH188" s="156"/>
      <c r="AI188" s="156"/>
      <c r="AJ188" s="156"/>
      <c r="AK188" s="156"/>
      <c r="AL188" s="156"/>
      <c r="AM188" s="156"/>
      <c r="AN188" s="156"/>
      <c r="AO188" s="156"/>
      <c r="AP188" s="156"/>
      <c r="AQ188" s="156"/>
      <c r="AR188" s="145"/>
    </row>
    <row r="189" spans="2:44" ht="15.95" hidden="1" customHeight="1" x14ac:dyDescent="0.25">
      <c r="B189" s="845"/>
      <c r="C189" s="156"/>
      <c r="D189" s="156"/>
      <c r="E189" s="156"/>
      <c r="F189" s="156"/>
      <c r="G189" s="156"/>
      <c r="H189" s="156"/>
      <c r="I189" s="156"/>
      <c r="J189" s="156"/>
      <c r="K189" s="156"/>
      <c r="L189" s="156"/>
      <c r="M189" s="156"/>
      <c r="N189" s="156"/>
      <c r="O189" s="156"/>
      <c r="P189" s="156"/>
      <c r="Q189" s="156"/>
      <c r="R189" s="156"/>
      <c r="S189" s="156"/>
      <c r="T189" s="156"/>
      <c r="U189" s="156"/>
      <c r="V189" s="156"/>
      <c r="W189" s="156"/>
      <c r="X189" s="156"/>
      <c r="Y189" s="156"/>
      <c r="Z189" s="156"/>
      <c r="AA189" s="156"/>
      <c r="AB189" s="156"/>
      <c r="AC189" s="156"/>
      <c r="AD189" s="156"/>
      <c r="AE189" s="156"/>
      <c r="AF189" s="156"/>
      <c r="AG189" s="156"/>
      <c r="AH189" s="156"/>
      <c r="AI189" s="156"/>
      <c r="AJ189" s="156"/>
      <c r="AK189" s="156"/>
      <c r="AL189" s="156"/>
      <c r="AM189" s="156"/>
      <c r="AN189" s="156"/>
      <c r="AO189" s="156"/>
      <c r="AP189" s="156"/>
      <c r="AQ189" s="156"/>
      <c r="AR189" s="145"/>
    </row>
    <row r="190" spans="2:44" ht="15.95" hidden="1" customHeight="1" x14ac:dyDescent="0.25">
      <c r="B190" s="845">
        <v>88</v>
      </c>
      <c r="C190" s="156"/>
      <c r="D190" s="156"/>
      <c r="E190" s="156"/>
      <c r="F190" s="156"/>
      <c r="G190" s="156"/>
      <c r="H190" s="156"/>
      <c r="I190" s="156"/>
      <c r="J190" s="156"/>
      <c r="K190" s="156"/>
      <c r="L190" s="156"/>
      <c r="M190" s="156"/>
      <c r="N190" s="156"/>
      <c r="O190" s="156"/>
      <c r="P190" s="156"/>
      <c r="Q190" s="156"/>
      <c r="R190" s="156"/>
      <c r="S190" s="156"/>
      <c r="T190" s="156"/>
      <c r="U190" s="156"/>
      <c r="V190" s="156"/>
      <c r="W190" s="156"/>
      <c r="X190" s="156"/>
      <c r="Y190" s="156"/>
      <c r="Z190" s="156"/>
      <c r="AA190" s="156"/>
      <c r="AB190" s="156"/>
      <c r="AC190" s="156"/>
      <c r="AD190" s="156"/>
      <c r="AE190" s="156"/>
      <c r="AF190" s="156"/>
      <c r="AG190" s="156"/>
      <c r="AH190" s="156"/>
      <c r="AI190" s="156"/>
      <c r="AJ190" s="156"/>
      <c r="AK190" s="156"/>
      <c r="AL190" s="156"/>
      <c r="AM190" s="156"/>
      <c r="AN190" s="156"/>
      <c r="AO190" s="156"/>
      <c r="AP190" s="156"/>
      <c r="AQ190" s="156"/>
      <c r="AR190" s="145"/>
    </row>
    <row r="191" spans="2:44" ht="15.95" hidden="1" customHeight="1" x14ac:dyDescent="0.25">
      <c r="B191" s="845"/>
      <c r="C191" s="156"/>
      <c r="D191" s="156"/>
      <c r="E191" s="156"/>
      <c r="F191" s="156"/>
      <c r="G191" s="156"/>
      <c r="H191" s="156"/>
      <c r="I191" s="156"/>
      <c r="J191" s="156"/>
      <c r="K191" s="156"/>
      <c r="L191" s="156"/>
      <c r="M191" s="156"/>
      <c r="N191" s="156"/>
      <c r="O191" s="156"/>
      <c r="P191" s="156"/>
      <c r="Q191" s="156"/>
      <c r="R191" s="156"/>
      <c r="S191" s="156"/>
      <c r="T191" s="156"/>
      <c r="U191" s="156"/>
      <c r="V191" s="156"/>
      <c r="W191" s="156"/>
      <c r="X191" s="156"/>
      <c r="Y191" s="156"/>
      <c r="Z191" s="156"/>
      <c r="AA191" s="156"/>
      <c r="AB191" s="156"/>
      <c r="AC191" s="156"/>
      <c r="AD191" s="156"/>
      <c r="AE191" s="156"/>
      <c r="AF191" s="156"/>
      <c r="AG191" s="156"/>
      <c r="AH191" s="156"/>
      <c r="AI191" s="156"/>
      <c r="AJ191" s="156"/>
      <c r="AK191" s="156"/>
      <c r="AL191" s="156"/>
      <c r="AM191" s="156"/>
      <c r="AN191" s="156"/>
      <c r="AO191" s="156"/>
      <c r="AP191" s="156"/>
      <c r="AQ191" s="156"/>
      <c r="AR191" s="145"/>
    </row>
    <row r="192" spans="2:44" ht="15.95" hidden="1" customHeight="1" x14ac:dyDescent="0.25">
      <c r="B192" s="845">
        <v>89</v>
      </c>
      <c r="C192" s="156"/>
      <c r="D192" s="156"/>
      <c r="E192" s="156"/>
      <c r="F192" s="156"/>
      <c r="G192" s="156"/>
      <c r="H192" s="156"/>
      <c r="I192" s="156"/>
      <c r="J192" s="156"/>
      <c r="K192" s="156"/>
      <c r="L192" s="156"/>
      <c r="M192" s="156"/>
      <c r="N192" s="156"/>
      <c r="O192" s="156"/>
      <c r="P192" s="156"/>
      <c r="Q192" s="156"/>
      <c r="R192" s="156"/>
      <c r="S192" s="156"/>
      <c r="T192" s="156"/>
      <c r="U192" s="156"/>
      <c r="V192" s="156"/>
      <c r="W192" s="156"/>
      <c r="X192" s="156"/>
      <c r="Y192" s="156"/>
      <c r="Z192" s="156"/>
      <c r="AA192" s="156"/>
      <c r="AB192" s="156"/>
      <c r="AC192" s="156"/>
      <c r="AD192" s="156"/>
      <c r="AE192" s="156"/>
      <c r="AF192" s="156"/>
      <c r="AG192" s="156"/>
      <c r="AH192" s="156"/>
      <c r="AI192" s="156"/>
      <c r="AJ192" s="156"/>
      <c r="AK192" s="156"/>
      <c r="AL192" s="156"/>
      <c r="AM192" s="156"/>
      <c r="AN192" s="156"/>
      <c r="AO192" s="156"/>
      <c r="AP192" s="156"/>
      <c r="AQ192" s="156"/>
      <c r="AR192" s="145"/>
    </row>
    <row r="193" spans="2:44" ht="15.95" hidden="1" customHeight="1" x14ac:dyDescent="0.25">
      <c r="B193" s="845"/>
      <c r="C193" s="156"/>
      <c r="D193" s="156"/>
      <c r="E193" s="156"/>
      <c r="F193" s="156"/>
      <c r="G193" s="156"/>
      <c r="H193" s="156"/>
      <c r="I193" s="156"/>
      <c r="J193" s="156"/>
      <c r="K193" s="156"/>
      <c r="L193" s="156"/>
      <c r="M193" s="156"/>
      <c r="N193" s="156"/>
      <c r="O193" s="156"/>
      <c r="P193" s="156"/>
      <c r="Q193" s="156"/>
      <c r="R193" s="156"/>
      <c r="S193" s="156"/>
      <c r="T193" s="156"/>
      <c r="U193" s="156"/>
      <c r="V193" s="156"/>
      <c r="W193" s="156"/>
      <c r="X193" s="156"/>
      <c r="Y193" s="156"/>
      <c r="Z193" s="156"/>
      <c r="AA193" s="156"/>
      <c r="AB193" s="156"/>
      <c r="AC193" s="156"/>
      <c r="AD193" s="156"/>
      <c r="AE193" s="156"/>
      <c r="AF193" s="156"/>
      <c r="AG193" s="156"/>
      <c r="AH193" s="156"/>
      <c r="AI193" s="156"/>
      <c r="AJ193" s="156"/>
      <c r="AK193" s="156"/>
      <c r="AL193" s="156"/>
      <c r="AM193" s="156"/>
      <c r="AN193" s="156"/>
      <c r="AO193" s="156"/>
      <c r="AP193" s="156"/>
      <c r="AQ193" s="156"/>
      <c r="AR193" s="145"/>
    </row>
    <row r="194" spans="2:44" ht="15.95" hidden="1" customHeight="1" x14ac:dyDescent="0.25">
      <c r="B194" s="754">
        <v>90</v>
      </c>
      <c r="C194" s="17"/>
      <c r="D194" s="17"/>
      <c r="E194" s="17"/>
      <c r="F194" s="17"/>
      <c r="G194" s="17"/>
      <c r="H194" s="17"/>
      <c r="I194" s="17"/>
      <c r="J194" s="17"/>
      <c r="K194" s="17"/>
      <c r="L194" s="17"/>
      <c r="M194" s="17"/>
      <c r="N194" s="17"/>
      <c r="O194" s="17"/>
      <c r="P194" s="17"/>
      <c r="Q194" s="17"/>
      <c r="R194" s="17"/>
      <c r="S194" s="17"/>
      <c r="T194" s="17"/>
      <c r="U194" s="17"/>
      <c r="V194" s="17"/>
      <c r="W194" s="17"/>
      <c r="X194" s="17"/>
      <c r="Y194" s="17"/>
      <c r="Z194" s="17"/>
      <c r="AA194" s="17"/>
      <c r="AB194" s="17"/>
      <c r="AC194" s="17"/>
      <c r="AD194" s="17"/>
      <c r="AE194" s="17"/>
      <c r="AF194" s="17"/>
      <c r="AG194" s="17"/>
      <c r="AH194" s="17"/>
      <c r="AI194" s="17"/>
      <c r="AJ194" s="17"/>
      <c r="AK194" s="17"/>
      <c r="AL194" s="17"/>
      <c r="AM194" s="17"/>
      <c r="AN194" s="17"/>
      <c r="AO194" s="17"/>
      <c r="AP194" s="17"/>
      <c r="AQ194" s="17"/>
    </row>
    <row r="195" spans="2:44" ht="15.95" hidden="1" customHeight="1" x14ac:dyDescent="0.25">
      <c r="B195" s="754"/>
      <c r="C195" s="17"/>
      <c r="D195" s="17"/>
      <c r="E195" s="17"/>
      <c r="F195" s="17"/>
      <c r="G195" s="17"/>
      <c r="H195" s="17"/>
      <c r="I195" s="17"/>
      <c r="J195" s="17"/>
      <c r="K195" s="17"/>
      <c r="L195" s="17"/>
      <c r="M195" s="17"/>
      <c r="N195" s="17"/>
      <c r="O195" s="17"/>
      <c r="P195" s="17"/>
      <c r="Q195" s="17"/>
      <c r="R195" s="17"/>
      <c r="S195" s="17"/>
      <c r="T195" s="17"/>
      <c r="U195" s="17"/>
      <c r="V195" s="17"/>
      <c r="W195" s="17"/>
      <c r="X195" s="17"/>
      <c r="Y195" s="17"/>
      <c r="Z195" s="17"/>
      <c r="AA195" s="17"/>
      <c r="AB195" s="17"/>
      <c r="AC195" s="17"/>
      <c r="AD195" s="17"/>
      <c r="AE195" s="17"/>
      <c r="AF195" s="17"/>
      <c r="AG195" s="17"/>
      <c r="AH195" s="17"/>
      <c r="AI195" s="17"/>
      <c r="AJ195" s="17"/>
      <c r="AK195" s="17"/>
      <c r="AL195" s="17"/>
      <c r="AM195" s="17"/>
      <c r="AN195" s="17"/>
      <c r="AO195" s="17"/>
      <c r="AP195" s="17"/>
      <c r="AQ195" s="17"/>
    </row>
    <row r="196" spans="2:44" ht="15.95" hidden="1" customHeight="1" x14ac:dyDescent="0.25">
      <c r="B196" s="754">
        <v>91</v>
      </c>
      <c r="C196" s="17"/>
      <c r="D196" s="17"/>
      <c r="E196" s="17"/>
      <c r="F196" s="17"/>
      <c r="G196" s="17"/>
      <c r="H196" s="17"/>
      <c r="I196" s="17"/>
      <c r="J196" s="17"/>
      <c r="K196" s="17"/>
      <c r="L196" s="17"/>
      <c r="M196" s="17"/>
      <c r="N196" s="17"/>
      <c r="O196" s="17"/>
      <c r="P196" s="17"/>
      <c r="Q196" s="17"/>
      <c r="R196" s="17"/>
      <c r="S196" s="17"/>
      <c r="T196" s="17"/>
      <c r="U196" s="17"/>
      <c r="V196" s="17"/>
      <c r="W196" s="17"/>
      <c r="X196" s="17"/>
      <c r="Y196" s="17"/>
      <c r="Z196" s="17"/>
      <c r="AA196" s="17"/>
      <c r="AB196" s="17"/>
      <c r="AC196" s="17"/>
      <c r="AD196" s="17"/>
      <c r="AE196" s="17"/>
      <c r="AF196" s="17"/>
      <c r="AG196" s="17"/>
      <c r="AH196" s="17"/>
      <c r="AI196" s="17"/>
      <c r="AJ196" s="17"/>
      <c r="AK196" s="17"/>
      <c r="AL196" s="17"/>
      <c r="AM196" s="17"/>
      <c r="AN196" s="17"/>
      <c r="AO196" s="17"/>
      <c r="AP196" s="17"/>
      <c r="AQ196" s="17"/>
    </row>
    <row r="197" spans="2:44" ht="15.95" hidden="1" customHeight="1" x14ac:dyDescent="0.25">
      <c r="B197" s="754"/>
      <c r="C197" s="17"/>
      <c r="D197" s="17"/>
      <c r="E197" s="17"/>
      <c r="F197" s="17"/>
      <c r="G197" s="17"/>
      <c r="H197" s="17"/>
      <c r="I197" s="17"/>
      <c r="J197" s="17"/>
      <c r="K197" s="17"/>
      <c r="L197" s="17"/>
      <c r="M197" s="17"/>
      <c r="N197" s="17"/>
      <c r="O197" s="17"/>
      <c r="P197" s="17"/>
      <c r="Q197" s="17"/>
      <c r="R197" s="17"/>
      <c r="S197" s="17"/>
      <c r="T197" s="17"/>
      <c r="U197" s="17"/>
      <c r="V197" s="17"/>
      <c r="W197" s="17"/>
      <c r="X197" s="17"/>
      <c r="Y197" s="17"/>
      <c r="Z197" s="17"/>
      <c r="AA197" s="17"/>
      <c r="AB197" s="17"/>
      <c r="AC197" s="17"/>
      <c r="AD197" s="17"/>
      <c r="AE197" s="17"/>
      <c r="AF197" s="17"/>
      <c r="AG197" s="17"/>
      <c r="AH197" s="17"/>
      <c r="AI197" s="17"/>
      <c r="AJ197" s="17"/>
      <c r="AK197" s="17"/>
      <c r="AL197" s="17"/>
      <c r="AM197" s="17"/>
      <c r="AN197" s="17"/>
      <c r="AO197" s="17"/>
      <c r="AP197" s="17"/>
      <c r="AQ197" s="17"/>
    </row>
    <row r="198" spans="2:44" ht="15.95" hidden="1" customHeight="1" x14ac:dyDescent="0.25">
      <c r="B198" s="754">
        <v>92</v>
      </c>
      <c r="C198" s="17"/>
      <c r="D198" s="17"/>
      <c r="E198" s="17"/>
      <c r="F198" s="17"/>
      <c r="G198" s="17"/>
      <c r="H198" s="17"/>
      <c r="I198" s="17"/>
      <c r="J198" s="17"/>
      <c r="K198" s="17"/>
      <c r="L198" s="17"/>
      <c r="M198" s="17"/>
      <c r="N198" s="17"/>
      <c r="O198" s="17"/>
      <c r="P198" s="17"/>
      <c r="Q198" s="17"/>
      <c r="R198" s="17"/>
      <c r="S198" s="17"/>
      <c r="T198" s="17"/>
      <c r="U198" s="17"/>
      <c r="V198" s="17"/>
      <c r="W198" s="17"/>
      <c r="X198" s="17"/>
      <c r="Y198" s="17"/>
      <c r="Z198" s="17"/>
      <c r="AA198" s="17"/>
      <c r="AB198" s="17"/>
      <c r="AC198" s="17"/>
      <c r="AD198" s="17"/>
      <c r="AE198" s="17"/>
      <c r="AF198" s="17"/>
      <c r="AG198" s="17"/>
      <c r="AH198" s="17"/>
      <c r="AI198" s="17"/>
      <c r="AJ198" s="17"/>
      <c r="AK198" s="17"/>
      <c r="AL198" s="17"/>
      <c r="AM198" s="17"/>
      <c r="AN198" s="17"/>
      <c r="AO198" s="17"/>
      <c r="AP198" s="17"/>
      <c r="AQ198" s="17"/>
    </row>
    <row r="199" spans="2:44" ht="15.95" hidden="1" customHeight="1" x14ac:dyDescent="0.25">
      <c r="B199" s="754"/>
      <c r="C199" s="17"/>
      <c r="D199" s="17"/>
      <c r="E199" s="17"/>
      <c r="F199" s="17"/>
      <c r="G199" s="17"/>
      <c r="H199" s="17"/>
      <c r="I199" s="17"/>
      <c r="J199" s="17"/>
      <c r="K199" s="17"/>
      <c r="L199" s="17"/>
      <c r="M199" s="17"/>
      <c r="N199" s="17"/>
      <c r="O199" s="17"/>
      <c r="P199" s="17"/>
      <c r="Q199" s="17"/>
      <c r="R199" s="17"/>
      <c r="S199" s="17"/>
      <c r="T199" s="17"/>
      <c r="U199" s="17"/>
      <c r="V199" s="17"/>
      <c r="W199" s="17"/>
      <c r="X199" s="17"/>
      <c r="Y199" s="17"/>
      <c r="Z199" s="17"/>
      <c r="AA199" s="17"/>
      <c r="AB199" s="17"/>
      <c r="AC199" s="17"/>
      <c r="AD199" s="17"/>
      <c r="AE199" s="17"/>
      <c r="AF199" s="17"/>
      <c r="AG199" s="17"/>
      <c r="AH199" s="17"/>
      <c r="AI199" s="17"/>
      <c r="AJ199" s="17"/>
      <c r="AK199" s="17"/>
      <c r="AL199" s="17"/>
      <c r="AM199" s="17"/>
      <c r="AN199" s="17"/>
      <c r="AO199" s="17"/>
      <c r="AP199" s="17"/>
      <c r="AQ199" s="17"/>
    </row>
    <row r="200" spans="2:44" ht="15.95" customHeight="1" x14ac:dyDescent="0.25">
      <c r="B200" s="464" t="str">
        <f>FOOT1</f>
        <v>Ameren Missouri BizSavers program</v>
      </c>
      <c r="C200" s="464"/>
      <c r="D200" s="464"/>
      <c r="E200" s="464"/>
      <c r="F200" s="464"/>
      <c r="G200" s="464"/>
      <c r="H200" s="464"/>
      <c r="I200" s="464"/>
      <c r="J200" s="464"/>
      <c r="K200" s="464"/>
      <c r="L200" s="464"/>
      <c r="M200" s="537" t="str">
        <f>FOOTDISCLAIM</f>
        <v/>
      </c>
      <c r="N200" s="537"/>
      <c r="O200" s="537"/>
      <c r="P200" s="537"/>
      <c r="Q200" s="537"/>
      <c r="R200" s="537"/>
      <c r="S200" s="537"/>
      <c r="T200" s="537"/>
      <c r="U200" s="537"/>
      <c r="V200" s="537"/>
      <c r="W200" s="537"/>
      <c r="X200" s="537"/>
      <c r="Y200" s="537"/>
      <c r="Z200" s="537"/>
      <c r="AA200" s="537"/>
      <c r="AB200" s="537"/>
      <c r="AC200" s="537"/>
      <c r="AD200" s="537"/>
      <c r="AE200" s="537"/>
      <c r="AF200" s="537"/>
      <c r="AG200" s="537"/>
      <c r="AH200" s="464"/>
      <c r="AI200" s="464"/>
      <c r="AJ200" s="464"/>
      <c r="AK200" s="464"/>
      <c r="AL200" s="464"/>
      <c r="AM200" s="464"/>
      <c r="AN200" s="464"/>
      <c r="AO200" s="464"/>
      <c r="AP200" s="464"/>
      <c r="AQ200" s="464"/>
      <c r="AR200" s="465" t="str">
        <f>FOOT4</f>
        <v/>
      </c>
    </row>
    <row r="201" spans="2:44" ht="15.95" customHeight="1" x14ac:dyDescent="0.25">
      <c r="B201" s="464" t="str">
        <f>FOOT2</f>
        <v>Toll-Free 866-941-7299</v>
      </c>
      <c r="C201" s="464"/>
      <c r="D201" s="464"/>
      <c r="E201" s="464"/>
      <c r="F201" s="464"/>
      <c r="G201" s="464"/>
      <c r="H201" s="464"/>
      <c r="I201" s="464"/>
      <c r="J201" s="464"/>
      <c r="K201" s="464"/>
      <c r="L201" s="464"/>
      <c r="M201" s="537"/>
      <c r="N201" s="537"/>
      <c r="O201" s="537"/>
      <c r="P201" s="537"/>
      <c r="Q201" s="537"/>
      <c r="R201" s="537"/>
      <c r="S201" s="537"/>
      <c r="T201" s="537"/>
      <c r="U201" s="537"/>
      <c r="V201" s="537"/>
      <c r="W201" s="537"/>
      <c r="X201" s="537"/>
      <c r="Y201" s="537"/>
      <c r="Z201" s="537"/>
      <c r="AA201" s="537"/>
      <c r="AB201" s="537"/>
      <c r="AC201" s="537"/>
      <c r="AD201" s="537"/>
      <c r="AE201" s="537"/>
      <c r="AF201" s="537"/>
      <c r="AG201" s="537"/>
      <c r="AH201" s="464"/>
      <c r="AI201" s="464"/>
      <c r="AJ201" s="464"/>
      <c r="AK201" s="464"/>
      <c r="AL201" s="464"/>
      <c r="AM201" s="464"/>
      <c r="AN201" s="464"/>
      <c r="AO201" s="464"/>
      <c r="AP201" s="464"/>
      <c r="AQ201" s="464"/>
      <c r="AR201" s="465" t="str">
        <f>FOOT5</f>
        <v/>
      </c>
    </row>
    <row r="202" spans="2:44" ht="15.95" customHeight="1" x14ac:dyDescent="0.25">
      <c r="B202" s="466" t="str">
        <f>FOOT3</f>
        <v>BizSavers@ameren.com</v>
      </c>
      <c r="C202" s="464"/>
      <c r="D202" s="464"/>
      <c r="E202" s="464"/>
      <c r="F202" s="464"/>
      <c r="G202" s="464"/>
      <c r="H202" s="464"/>
      <c r="I202" s="464"/>
      <c r="J202" s="464"/>
      <c r="K202" s="464"/>
      <c r="L202" s="464"/>
      <c r="M202" s="467"/>
      <c r="N202" s="464"/>
      <c r="O202" s="464"/>
      <c r="P202" s="467"/>
      <c r="Q202" s="467"/>
      <c r="R202" s="467"/>
      <c r="S202" s="467"/>
      <c r="T202" s="467"/>
      <c r="U202" s="467"/>
      <c r="V202" s="467"/>
      <c r="W202" s="468" t="str">
        <f>VERSION</f>
        <v>EMS v2.0.0</v>
      </c>
      <c r="X202" s="467"/>
      <c r="Y202" s="467"/>
      <c r="Z202" s="467"/>
      <c r="AA202" s="467"/>
      <c r="AB202" s="467"/>
      <c r="AC202" s="467"/>
      <c r="AD202" s="467"/>
      <c r="AE202" s="464"/>
      <c r="AF202" s="464"/>
      <c r="AG202" s="464"/>
      <c r="AH202" s="464"/>
      <c r="AI202" s="464"/>
      <c r="AJ202" s="464"/>
      <c r="AK202" s="464"/>
      <c r="AL202" s="464"/>
      <c r="AM202" s="464"/>
      <c r="AN202" s="464"/>
      <c r="AO202" s="464"/>
      <c r="AP202" s="464"/>
      <c r="AQ202" s="464"/>
      <c r="AR202" s="465" t="str">
        <f>FOOT6</f>
        <v>Product of Lockheed Martin Energy</v>
      </c>
    </row>
  </sheetData>
  <sheetProtection algorithmName="SHA-512" hashValue="0Ye1W+7hVvWtkkUGKUsxBK0WKWrOSHBc0ZjIDQFtv5jiiCCnbcqTD1ysktUK2MEmhbnLJCRLO/G94higZGFhFw==" saltValue="6zuSc8igzB3hX1NatkUMRg==" spinCount="100000" sheet="1" objects="1" scenarios="1" selectLockedCells="1"/>
  <mergeCells count="350">
    <mergeCell ref="BB34:BB35"/>
    <mergeCell ref="BC34:BC35"/>
    <mergeCell ref="BB24:BB25"/>
    <mergeCell ref="BC24:BC25"/>
    <mergeCell ref="BB26:BB27"/>
    <mergeCell ref="BC26:BC27"/>
    <mergeCell ref="BB28:BB29"/>
    <mergeCell ref="BC28:BC29"/>
    <mergeCell ref="BB30:BB31"/>
    <mergeCell ref="BC30:BC31"/>
    <mergeCell ref="BB32:BB33"/>
    <mergeCell ref="BC32:BC33"/>
    <mergeCell ref="BB14:BB15"/>
    <mergeCell ref="BC14:BC15"/>
    <mergeCell ref="BB16:BB17"/>
    <mergeCell ref="BC16:BC17"/>
    <mergeCell ref="BB18:BB19"/>
    <mergeCell ref="BC18:BC19"/>
    <mergeCell ref="BB20:BB21"/>
    <mergeCell ref="BC20:BC21"/>
    <mergeCell ref="BB22:BB23"/>
    <mergeCell ref="BC22:BC23"/>
    <mergeCell ref="B16:B17"/>
    <mergeCell ref="R11:U11"/>
    <mergeCell ref="V11:Y11"/>
    <mergeCell ref="Z11:AC11"/>
    <mergeCell ref="AD12:AG12"/>
    <mergeCell ref="B40:B41"/>
    <mergeCell ref="B18:B19"/>
    <mergeCell ref="B20:B21"/>
    <mergeCell ref="B22:B23"/>
    <mergeCell ref="B24:B25"/>
    <mergeCell ref="B26:B27"/>
    <mergeCell ref="B28:B29"/>
    <mergeCell ref="B30:B31"/>
    <mergeCell ref="B32:B33"/>
    <mergeCell ref="B34:B35"/>
    <mergeCell ref="B36:B37"/>
    <mergeCell ref="B38:B39"/>
    <mergeCell ref="C14:E15"/>
    <mergeCell ref="F14:K15"/>
    <mergeCell ref="L14:P15"/>
    <mergeCell ref="Q14:R15"/>
    <mergeCell ref="S14:T15"/>
    <mergeCell ref="U14:Y15"/>
    <mergeCell ref="Z14:AA15"/>
    <mergeCell ref="B64:B65"/>
    <mergeCell ref="B42:B43"/>
    <mergeCell ref="B44:B45"/>
    <mergeCell ref="B46:B47"/>
    <mergeCell ref="B48:B49"/>
    <mergeCell ref="B50:B51"/>
    <mergeCell ref="B52:B53"/>
    <mergeCell ref="B54:B55"/>
    <mergeCell ref="B56:B57"/>
    <mergeCell ref="B58:B59"/>
    <mergeCell ref="B60:B61"/>
    <mergeCell ref="B62:B63"/>
    <mergeCell ref="B108:B109"/>
    <mergeCell ref="B110:B111"/>
    <mergeCell ref="B88:B89"/>
    <mergeCell ref="B66:B67"/>
    <mergeCell ref="B68:B69"/>
    <mergeCell ref="B70:B71"/>
    <mergeCell ref="B72:B73"/>
    <mergeCell ref="B74:B75"/>
    <mergeCell ref="B76:B77"/>
    <mergeCell ref="B78:B79"/>
    <mergeCell ref="B80:B81"/>
    <mergeCell ref="B82:B83"/>
    <mergeCell ref="B84:B85"/>
    <mergeCell ref="B86:B87"/>
    <mergeCell ref="B90:B91"/>
    <mergeCell ref="B92:B93"/>
    <mergeCell ref="B94:B95"/>
    <mergeCell ref="B96:B97"/>
    <mergeCell ref="B98:B99"/>
    <mergeCell ref="B100:B101"/>
    <mergeCell ref="B102:B103"/>
    <mergeCell ref="B104:B105"/>
    <mergeCell ref="B106:B107"/>
    <mergeCell ref="AQ1:AR1"/>
    <mergeCell ref="AQ2:AR3"/>
    <mergeCell ref="R9:AC10"/>
    <mergeCell ref="B168:B169"/>
    <mergeCell ref="B170:B171"/>
    <mergeCell ref="B136:B137"/>
    <mergeCell ref="B114:B115"/>
    <mergeCell ref="B116:B117"/>
    <mergeCell ref="B118:B119"/>
    <mergeCell ref="B120:B121"/>
    <mergeCell ref="B122:B123"/>
    <mergeCell ref="B124:B125"/>
    <mergeCell ref="B126:B127"/>
    <mergeCell ref="B128:B129"/>
    <mergeCell ref="B130:B131"/>
    <mergeCell ref="B132:B133"/>
    <mergeCell ref="B134:B135"/>
    <mergeCell ref="B148:B149"/>
    <mergeCell ref="B150:B151"/>
    <mergeCell ref="B152:B153"/>
    <mergeCell ref="B154:B155"/>
    <mergeCell ref="B156:B157"/>
    <mergeCell ref="B158:B159"/>
    <mergeCell ref="B112:B113"/>
    <mergeCell ref="B180:B181"/>
    <mergeCell ref="B182:B183"/>
    <mergeCell ref="B160:B161"/>
    <mergeCell ref="B138:B139"/>
    <mergeCell ref="B140:B141"/>
    <mergeCell ref="B142:B143"/>
    <mergeCell ref="B144:B145"/>
    <mergeCell ref="B146:B147"/>
    <mergeCell ref="M200:AG201"/>
    <mergeCell ref="B198:B199"/>
    <mergeCell ref="B186:B187"/>
    <mergeCell ref="B188:B189"/>
    <mergeCell ref="B190:B191"/>
    <mergeCell ref="B192:B193"/>
    <mergeCell ref="B194:B195"/>
    <mergeCell ref="B196:B197"/>
    <mergeCell ref="B184:B185"/>
    <mergeCell ref="B162:B163"/>
    <mergeCell ref="B164:B165"/>
    <mergeCell ref="B166:B167"/>
    <mergeCell ref="B172:B173"/>
    <mergeCell ref="B174:B175"/>
    <mergeCell ref="B176:B177"/>
    <mergeCell ref="B178:B179"/>
    <mergeCell ref="AB14:AC15"/>
    <mergeCell ref="AD14:AG14"/>
    <mergeCell ref="AH14:AJ15"/>
    <mergeCell ref="AK14:AN15"/>
    <mergeCell ref="AO14:AQ15"/>
    <mergeCell ref="AU14:AU15"/>
    <mergeCell ref="AV14:AV15"/>
    <mergeCell ref="AW14:AW15"/>
    <mergeCell ref="AX14:AX15"/>
    <mergeCell ref="AY14:AY15"/>
    <mergeCell ref="AZ14:AZ15"/>
    <mergeCell ref="BA14:BA15"/>
    <mergeCell ref="AD15:AE15"/>
    <mergeCell ref="AF15:AG15"/>
    <mergeCell ref="C16:E17"/>
    <mergeCell ref="F16:K17"/>
    <mergeCell ref="L16:P17"/>
    <mergeCell ref="Q16:R17"/>
    <mergeCell ref="S16:T17"/>
    <mergeCell ref="U16:Y17"/>
    <mergeCell ref="Z16:AA17"/>
    <mergeCell ref="AB16:AC17"/>
    <mergeCell ref="AD16:AE17"/>
    <mergeCell ref="AF16:AG17"/>
    <mergeCell ref="AH16:AJ17"/>
    <mergeCell ref="AK16:AN17"/>
    <mergeCell ref="AO16:AQ17"/>
    <mergeCell ref="AU16:AU17"/>
    <mergeCell ref="AV16:AV17"/>
    <mergeCell ref="AW16:AW17"/>
    <mergeCell ref="AX16:AX17"/>
    <mergeCell ref="AY16:AY17"/>
    <mergeCell ref="AZ16:AZ17"/>
    <mergeCell ref="BA16:BA17"/>
    <mergeCell ref="C18:E19"/>
    <mergeCell ref="F18:K19"/>
    <mergeCell ref="L18:P19"/>
    <mergeCell ref="Q18:R19"/>
    <mergeCell ref="S18:T19"/>
    <mergeCell ref="U18:Y19"/>
    <mergeCell ref="Z18:AA19"/>
    <mergeCell ref="AB18:AC19"/>
    <mergeCell ref="AD18:AE19"/>
    <mergeCell ref="AF18:AG19"/>
    <mergeCell ref="AH18:AJ19"/>
    <mergeCell ref="AK18:AN19"/>
    <mergeCell ref="AO18:AQ19"/>
    <mergeCell ref="AU18:AU19"/>
    <mergeCell ref="AV18:AV19"/>
    <mergeCell ref="AW18:AW19"/>
    <mergeCell ref="AX18:AX19"/>
    <mergeCell ref="AY18:AY19"/>
    <mergeCell ref="AZ18:AZ19"/>
    <mergeCell ref="BA18:BA19"/>
    <mergeCell ref="AK20:AN21"/>
    <mergeCell ref="AO20:AQ21"/>
    <mergeCell ref="AU20:AU21"/>
    <mergeCell ref="AV20:AV21"/>
    <mergeCell ref="AW20:AW21"/>
    <mergeCell ref="AX20:AX21"/>
    <mergeCell ref="AY20:AY21"/>
    <mergeCell ref="C20:E21"/>
    <mergeCell ref="F20:K21"/>
    <mergeCell ref="L20:P21"/>
    <mergeCell ref="Q20:R21"/>
    <mergeCell ref="S20:T21"/>
    <mergeCell ref="U20:Y21"/>
    <mergeCell ref="Z20:AA21"/>
    <mergeCell ref="AB20:AC21"/>
    <mergeCell ref="AD20:AE21"/>
    <mergeCell ref="AZ20:AZ21"/>
    <mergeCell ref="BA20:BA21"/>
    <mergeCell ref="C22:E23"/>
    <mergeCell ref="F22:K23"/>
    <mergeCell ref="L22:P23"/>
    <mergeCell ref="Q22:R23"/>
    <mergeCell ref="S22:T23"/>
    <mergeCell ref="U22:Y23"/>
    <mergeCell ref="Z22:AA23"/>
    <mergeCell ref="AB22:AC23"/>
    <mergeCell ref="AD22:AE23"/>
    <mergeCell ref="AF22:AG23"/>
    <mergeCell ref="AH22:AJ23"/>
    <mergeCell ref="AK22:AN23"/>
    <mergeCell ref="AO22:AQ23"/>
    <mergeCell ref="AU22:AU23"/>
    <mergeCell ref="AV22:AV23"/>
    <mergeCell ref="AW22:AW23"/>
    <mergeCell ref="AX22:AX23"/>
    <mergeCell ref="AY22:AY23"/>
    <mergeCell ref="AZ22:AZ23"/>
    <mergeCell ref="BA22:BA23"/>
    <mergeCell ref="AF20:AG21"/>
    <mergeCell ref="AH20:AJ21"/>
    <mergeCell ref="AK24:AN25"/>
    <mergeCell ref="AO24:AQ25"/>
    <mergeCell ref="AU24:AU25"/>
    <mergeCell ref="AV24:AV25"/>
    <mergeCell ref="AW24:AW25"/>
    <mergeCell ref="AX24:AX25"/>
    <mergeCell ref="AY24:AY25"/>
    <mergeCell ref="C24:E25"/>
    <mergeCell ref="F24:K25"/>
    <mergeCell ref="L24:P25"/>
    <mergeCell ref="Q24:R25"/>
    <mergeCell ref="S24:T25"/>
    <mergeCell ref="U24:Y25"/>
    <mergeCell ref="Z24:AA25"/>
    <mergeCell ref="AB24:AC25"/>
    <mergeCell ref="AD24:AE25"/>
    <mergeCell ref="AZ24:AZ25"/>
    <mergeCell ref="BA24:BA25"/>
    <mergeCell ref="C26:E27"/>
    <mergeCell ref="F26:K27"/>
    <mergeCell ref="L26:P27"/>
    <mergeCell ref="Q26:R27"/>
    <mergeCell ref="S26:T27"/>
    <mergeCell ref="U26:Y27"/>
    <mergeCell ref="Z26:AA27"/>
    <mergeCell ref="AB26:AC27"/>
    <mergeCell ref="AD26:AE27"/>
    <mergeCell ref="AF26:AG27"/>
    <mergeCell ref="AH26:AJ27"/>
    <mergeCell ref="AK26:AN27"/>
    <mergeCell ref="AO26:AQ27"/>
    <mergeCell ref="AU26:AU27"/>
    <mergeCell ref="AV26:AV27"/>
    <mergeCell ref="AW26:AW27"/>
    <mergeCell ref="AX26:AX27"/>
    <mergeCell ref="AY26:AY27"/>
    <mergeCell ref="AZ26:AZ27"/>
    <mergeCell ref="BA26:BA27"/>
    <mergeCell ref="AF24:AG25"/>
    <mergeCell ref="AH24:AJ25"/>
    <mergeCell ref="AK28:AN29"/>
    <mergeCell ref="AO28:AQ29"/>
    <mergeCell ref="AU28:AU29"/>
    <mergeCell ref="AV28:AV29"/>
    <mergeCell ref="AW28:AW29"/>
    <mergeCell ref="AX28:AX29"/>
    <mergeCell ref="AY28:AY29"/>
    <mergeCell ref="C28:E29"/>
    <mergeCell ref="F28:K29"/>
    <mergeCell ref="L28:P29"/>
    <mergeCell ref="Q28:R29"/>
    <mergeCell ref="S28:T29"/>
    <mergeCell ref="U28:Y29"/>
    <mergeCell ref="Z28:AA29"/>
    <mergeCell ref="AB28:AC29"/>
    <mergeCell ref="AD28:AE29"/>
    <mergeCell ref="C30:E31"/>
    <mergeCell ref="F30:K31"/>
    <mergeCell ref="L30:P31"/>
    <mergeCell ref="Q30:R31"/>
    <mergeCell ref="S30:T31"/>
    <mergeCell ref="U30:Y31"/>
    <mergeCell ref="Z30:AA31"/>
    <mergeCell ref="AB30:AC31"/>
    <mergeCell ref="AD30:AE31"/>
    <mergeCell ref="C32:E33"/>
    <mergeCell ref="F32:K33"/>
    <mergeCell ref="L32:P33"/>
    <mergeCell ref="Q32:R33"/>
    <mergeCell ref="S32:T33"/>
    <mergeCell ref="U32:Y33"/>
    <mergeCell ref="Z32:AA33"/>
    <mergeCell ref="AB32:AC33"/>
    <mergeCell ref="AD32:AE33"/>
    <mergeCell ref="AZ34:AZ35"/>
    <mergeCell ref="BA34:BA35"/>
    <mergeCell ref="AF32:AG33"/>
    <mergeCell ref="AH32:AJ33"/>
    <mergeCell ref="AK32:AN33"/>
    <mergeCell ref="AO32:AQ33"/>
    <mergeCell ref="AU32:AU33"/>
    <mergeCell ref="AV32:AV33"/>
    <mergeCell ref="AW32:AW33"/>
    <mergeCell ref="AX32:AX33"/>
    <mergeCell ref="AY32:AY33"/>
    <mergeCell ref="AF34:AG35"/>
    <mergeCell ref="AH34:AJ35"/>
    <mergeCell ref="AK34:AN35"/>
    <mergeCell ref="AO34:AQ35"/>
    <mergeCell ref="AU34:AU35"/>
    <mergeCell ref="AV34:AV35"/>
    <mergeCell ref="AW34:AW35"/>
    <mergeCell ref="AX34:AX35"/>
    <mergeCell ref="AY34:AY35"/>
    <mergeCell ref="C34:E35"/>
    <mergeCell ref="F34:K35"/>
    <mergeCell ref="L34:P35"/>
    <mergeCell ref="Q34:R35"/>
    <mergeCell ref="S34:T35"/>
    <mergeCell ref="U34:Y35"/>
    <mergeCell ref="Z34:AA35"/>
    <mergeCell ref="AB34:AC35"/>
    <mergeCell ref="AD34:AE35"/>
    <mergeCell ref="AH1:AK1"/>
    <mergeCell ref="AL1:AP1"/>
    <mergeCell ref="AH2:AK3"/>
    <mergeCell ref="AL2:AP3"/>
    <mergeCell ref="R12:U13"/>
    <mergeCell ref="V12:Y13"/>
    <mergeCell ref="Z12:AC13"/>
    <mergeCell ref="AZ32:AZ33"/>
    <mergeCell ref="BA32:BA33"/>
    <mergeCell ref="AZ28:AZ29"/>
    <mergeCell ref="BA28:BA29"/>
    <mergeCell ref="AF30:AG31"/>
    <mergeCell ref="AH30:AJ31"/>
    <mergeCell ref="AK30:AN31"/>
    <mergeCell ref="AO30:AQ31"/>
    <mergeCell ref="AU30:AU31"/>
    <mergeCell ref="AV30:AV31"/>
    <mergeCell ref="AW30:AW31"/>
    <mergeCell ref="AX30:AX31"/>
    <mergeCell ref="AY30:AY31"/>
    <mergeCell ref="AZ30:AZ31"/>
    <mergeCell ref="BA30:BA31"/>
    <mergeCell ref="AF28:AG29"/>
    <mergeCell ref="AH28:AJ29"/>
  </mergeCells>
  <conditionalFormatting sqref="AK16 AK18 AK20 AK22 AK24 AK26 AK28 AK30 AK32 AK34">
    <cfRule type="expression" dxfId="96" priority="37">
      <formula>ISNUMBER(AK16)=FALSE</formula>
    </cfRule>
  </conditionalFormatting>
  <conditionalFormatting sqref="Q16:AG17 Q20:AG35 U18:AG19">
    <cfRule type="expression" dxfId="95" priority="36">
      <formula>AND(ISBLANK($F16)=FALSE,ISBLANK(Q16)=TRUE)</formula>
    </cfRule>
  </conditionalFormatting>
  <conditionalFormatting sqref="Q18:T19">
    <cfRule type="expression" dxfId="94" priority="35">
      <formula>AND(ISBLANK($F18)=FALSE,ISBLANK(Q18)=TRUE)</formula>
    </cfRule>
  </conditionalFormatting>
  <conditionalFormatting sqref="L16:P17 L20:P35">
    <cfRule type="expression" dxfId="93" priority="26">
      <formula>AND(ISBLANK($F16)=FALSE,ISBLANK(L16)=TRUE)</formula>
    </cfRule>
  </conditionalFormatting>
  <conditionalFormatting sqref="L18:P19">
    <cfRule type="expression" dxfId="92" priority="25">
      <formula>AND(ISBLANK($F18)=FALSE,ISBLANK(L18)=TRUE)</formula>
    </cfRule>
  </conditionalFormatting>
  <conditionalFormatting sqref="AQ2:AR3">
    <cfRule type="cellIs" dxfId="91" priority="3" operator="equal">
      <formula>1</formula>
    </cfRule>
    <cfRule type="cellIs" dxfId="90" priority="4" operator="between">
      <formula>0.51</formula>
      <formula>0.99</formula>
    </cfRule>
    <cfRule type="cellIs" dxfId="89" priority="5" operator="lessThanOrEqual">
      <formula>0.5</formula>
    </cfRule>
  </conditionalFormatting>
  <conditionalFormatting sqref="AH2 AL2">
    <cfRule type="expression" dxfId="88" priority="1">
      <formula>PROJSTATUS=PROJSTATELI</formula>
    </cfRule>
    <cfRule type="expression" dxfId="87" priority="2">
      <formula>PROJSTATUS=PROJSTATREVIEW</formula>
    </cfRule>
    <cfRule type="expression" dxfId="86" priority="6">
      <formula>PROJSTATUS=PROJSTATPREAPPROVE</formula>
    </cfRule>
    <cfRule type="expression" dxfId="85" priority="7">
      <formula>PROJSTATUS=PROJSTATSTANDARD</formula>
    </cfRule>
    <cfRule type="expression" dxfId="84" priority="8">
      <formula>PROJSTATUS=PROJSTATEXP</formula>
    </cfRule>
  </conditionalFormatting>
  <dataValidations count="7">
    <dataValidation type="decimal" allowBlank="1" showInputMessage="1" showErrorMessage="1" prompt="Enter the kWh use per unit of equipment in one year." sqref="AB16 S16 AB34 S20 S22 S24 S26 S28 S30 S32 S34 S18 AB20 AB22 AB24 AB26 AB28 AB30 AB32 AB18">
      <formula1>0</formula1>
      <formula2>999999999</formula2>
    </dataValidation>
    <dataValidation type="decimal" allowBlank="1" showInputMessage="1" showErrorMessage="1" error="Please enter a numerical value" sqref="Z16 Q16 Z34 Q20 Q22 Q24 Q26 Q28 Q30 Q32 Q34 Q18 Z20 Z22 Z24 Z26 Z28 Z30 Z32 Z18">
      <formula1>0</formula1>
      <formula2>999999</formula2>
    </dataValidation>
    <dataValidation type="list" allowBlank="1" showInputMessage="1" showErrorMessage="1" sqref="AW16:AW35">
      <formula1>ENDUSECAT</formula1>
    </dataValidation>
    <dataValidation type="list" allowBlank="1" showInputMessage="1" showErrorMessage="1" prompt="Select the measure type that is closest to the selections in this list. If not listed, select &quot;Others&quot;" sqref="F16:K35">
      <formula1>CMEMISCDESC</formula1>
    </dataValidation>
    <dataValidation type="decimal" allowBlank="1" showInputMessage="1" showErrorMessage="1" error="Please enter a numerical value" prompt="NOTE: This is the TOTAL Masterial or Labor COST of the measure, not a per UNIT basis._x000a__x000a_For New or Failed Replacement, this is the total cost difference between purchasing the baseline equipment vs. what is being installed." sqref="AF16 AD16 AF32 AD20 AD22 AD24 AD26 AD28 AD30 AD32 AD34 AF34 AF20 AF22 AF24 AF26 AF28 AF30 AF18 AD18">
      <formula1>0</formula1>
      <formula2>999999999</formula2>
    </dataValidation>
    <dataValidation type="list" allowBlank="1" showInputMessage="1" showErrorMessage="1" prompt="Select the project type using the dropdown._x000a__x000a_Select whether you are replacing existing working equipment/controls or purchasing new equipment/replace failed equipment._x000a__x000a_If you want to change this field, delete the data in the &quot;Measure Type&quot; field first." sqref="C16 C18 C34 C20 C22 C24 C26 C28 C30 C32">
      <formula1>IF(ISBLANK(F16),NONPRESCPROGRAM,"")</formula1>
    </dataValidation>
    <dataValidation allowBlank="1" showInputMessage="1" showErrorMessage="1" prompt="Baseline Detail is the equipment currently present that is being replaced._x000a__x000a_For New or Failed Replacement, this is the code-minimum equipment or control strategy that could be installed in lieu of the more efficient option." sqref="L16 L18 L34 L20 L22 L24 L26 L28 L30 L32"/>
  </dataValidations>
  <hyperlinks>
    <hyperlink ref="B202" r:id="rId1" display="NIPSCO.Savings@LMCO.com"/>
  </hyperlinks>
  <pageMargins left="0.25" right="0.25" top="0.25" bottom="0.25" header="0.25" footer="0.25"/>
  <pageSetup scale="45" fitToHeight="0" orientation="landscape" r:id="rId2"/>
  <drawing r:id="rId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AS365"/>
  <sheetViews>
    <sheetView showGridLines="0" showRowColHeaders="0" zoomScale="85" zoomScaleNormal="85" workbookViewId="0">
      <selection activeCell="C6" sqref="C6"/>
    </sheetView>
  </sheetViews>
  <sheetFormatPr defaultColWidth="0" defaultRowHeight="15" customHeight="1" zeroHeight="1" x14ac:dyDescent="0.25"/>
  <cols>
    <col min="1" max="45" width="4.7109375" customWidth="1"/>
    <col min="46" max="78" width="9.140625" hidden="1" customWidth="1"/>
    <col min="79" max="16384" width="9.140625" hidden="1"/>
  </cols>
  <sheetData>
    <row r="1" spans="2:44" ht="15.95" customHeight="1" x14ac:dyDescent="0.3">
      <c r="AH1" s="520" t="s">
        <v>520</v>
      </c>
      <c r="AI1" s="521"/>
      <c r="AJ1" s="521"/>
      <c r="AK1" s="521"/>
      <c r="AL1" s="532" t="s">
        <v>965</v>
      </c>
      <c r="AM1" s="532"/>
      <c r="AN1" s="532"/>
      <c r="AO1" s="532"/>
      <c r="AP1" s="532"/>
      <c r="AQ1" s="526" t="s">
        <v>529</v>
      </c>
      <c r="AR1" s="527"/>
    </row>
    <row r="2" spans="2:44" ht="15.95" customHeight="1" x14ac:dyDescent="0.25">
      <c r="AH2" s="522" t="str">
        <f ca="1">INCENSTATUS</f>
        <v>---</v>
      </c>
      <c r="AI2" s="523"/>
      <c r="AJ2" s="523"/>
      <c r="AK2" s="523"/>
      <c r="AL2" s="533" t="str">
        <f ca="1">PROJSTATUS</f>
        <v>Enter EMS Information</v>
      </c>
      <c r="AM2" s="533"/>
      <c r="AN2" s="533"/>
      <c r="AO2" s="533"/>
      <c r="AP2" s="533"/>
      <c r="AQ2" s="528">
        <f ca="1">PROGRESSSTATUS</f>
        <v>0</v>
      </c>
      <c r="AR2" s="529"/>
    </row>
    <row r="3" spans="2:44" ht="15.95" customHeight="1" x14ac:dyDescent="0.25">
      <c r="AH3" s="524"/>
      <c r="AI3" s="525"/>
      <c r="AJ3" s="525"/>
      <c r="AK3" s="525"/>
      <c r="AL3" s="534"/>
      <c r="AM3" s="534"/>
      <c r="AN3" s="534"/>
      <c r="AO3" s="534"/>
      <c r="AP3" s="534"/>
      <c r="AQ3" s="530"/>
      <c r="AR3" s="531"/>
    </row>
    <row r="4" spans="2:44" ht="15.95" customHeight="1" x14ac:dyDescent="0.25">
      <c r="AG4" s="67"/>
    </row>
    <row r="5" spans="2:44" ht="15.95" customHeight="1" x14ac:dyDescent="0.25"/>
    <row r="6" spans="2:44" ht="15.95" customHeight="1" x14ac:dyDescent="0.25">
      <c r="C6" s="68"/>
    </row>
    <row r="7" spans="2:44" ht="15.95" customHeight="1" x14ac:dyDescent="0.25"/>
    <row r="8" spans="2:44" ht="15.95" customHeight="1" x14ac:dyDescent="0.25"/>
    <row r="9" spans="2:44" ht="15.95" customHeight="1" x14ac:dyDescent="0.25">
      <c r="B9" s="145"/>
      <c r="C9" s="145"/>
      <c r="D9" s="145"/>
      <c r="E9" s="145"/>
      <c r="F9" s="145"/>
      <c r="G9" s="145"/>
      <c r="H9" s="145"/>
      <c r="I9" s="145"/>
      <c r="J9" s="145"/>
      <c r="K9" s="145"/>
      <c r="L9" s="145"/>
      <c r="M9" s="145"/>
      <c r="N9" s="145"/>
      <c r="O9" s="145"/>
      <c r="P9" s="145"/>
      <c r="Q9" s="145"/>
      <c r="R9" s="145"/>
      <c r="S9" s="145"/>
      <c r="T9" s="145"/>
      <c r="U9" s="145"/>
      <c r="V9" s="145"/>
      <c r="W9" s="145"/>
      <c r="X9" s="145"/>
      <c r="Y9" s="145"/>
      <c r="Z9" s="145"/>
      <c r="AA9" s="145"/>
      <c r="AB9" s="145"/>
      <c r="AC9" s="145"/>
      <c r="AD9" s="145"/>
      <c r="AE9" s="145"/>
      <c r="AF9" s="145"/>
      <c r="AG9" s="145"/>
      <c r="AH9" s="145"/>
      <c r="AI9" s="145"/>
      <c r="AJ9" s="145"/>
      <c r="AK9" s="145"/>
      <c r="AL9" s="145"/>
      <c r="AM9" s="145"/>
      <c r="AN9" s="145"/>
      <c r="AO9" s="145"/>
      <c r="AP9" s="145"/>
      <c r="AQ9" s="145"/>
      <c r="AR9" s="145"/>
    </row>
    <row r="10" spans="2:44" ht="15.95" customHeight="1" x14ac:dyDescent="0.3">
      <c r="B10" s="145"/>
      <c r="C10" s="145"/>
      <c r="D10" s="145"/>
      <c r="E10" s="145"/>
      <c r="F10" s="540" t="s">
        <v>80</v>
      </c>
      <c r="G10" s="540"/>
      <c r="H10" s="540"/>
      <c r="I10" s="540"/>
      <c r="J10" s="540"/>
      <c r="K10" s="540"/>
      <c r="L10" s="540"/>
      <c r="M10" s="540"/>
      <c r="N10" s="540"/>
      <c r="O10" s="540"/>
      <c r="P10" s="540"/>
      <c r="Q10" s="540"/>
      <c r="R10" s="540"/>
      <c r="S10" s="540"/>
      <c r="T10" s="540"/>
      <c r="U10" s="540"/>
      <c r="V10" s="540"/>
      <c r="W10" s="540"/>
      <c r="X10" s="540"/>
      <c r="Y10" s="540"/>
      <c r="Z10" s="540"/>
      <c r="AA10" s="540"/>
      <c r="AB10" s="540"/>
      <c r="AC10" s="540"/>
      <c r="AD10" s="540"/>
      <c r="AE10" s="540"/>
      <c r="AF10" s="540"/>
      <c r="AG10" s="540"/>
      <c r="AH10" s="540"/>
      <c r="AI10" s="540"/>
      <c r="AJ10" s="540"/>
      <c r="AK10" s="540"/>
      <c r="AL10" s="540"/>
      <c r="AM10" s="540"/>
      <c r="AN10" s="540"/>
      <c r="AO10" s="145"/>
      <c r="AP10" s="145"/>
      <c r="AQ10" s="145"/>
      <c r="AR10" s="145"/>
    </row>
    <row r="11" spans="2:44" ht="15.95" customHeight="1" x14ac:dyDescent="0.25">
      <c r="B11" s="145"/>
      <c r="C11" s="145"/>
      <c r="D11" s="145"/>
      <c r="E11" s="145"/>
      <c r="F11" s="656"/>
      <c r="G11" s="656"/>
      <c r="H11" s="656"/>
      <c r="I11" s="656"/>
      <c r="J11" s="656"/>
      <c r="K11" s="656"/>
      <c r="L11" s="656"/>
      <c r="M11" s="656"/>
      <c r="N11" s="656"/>
      <c r="O11" s="656"/>
      <c r="P11" s="656"/>
      <c r="Q11" s="656"/>
      <c r="R11" s="656"/>
      <c r="S11" s="656"/>
      <c r="T11" s="656"/>
      <c r="U11" s="656"/>
      <c r="V11" s="656"/>
      <c r="W11" s="656"/>
      <c r="X11" s="656"/>
      <c r="Y11" s="656"/>
      <c r="Z11" s="656"/>
      <c r="AA11" s="656"/>
      <c r="AB11" s="656"/>
      <c r="AC11" s="656"/>
      <c r="AD11" s="656"/>
      <c r="AE11" s="656"/>
      <c r="AF11" s="656"/>
      <c r="AG11" s="656"/>
      <c r="AH11" s="656"/>
      <c r="AI11" s="656"/>
      <c r="AJ11" s="656"/>
      <c r="AK11" s="656"/>
      <c r="AL11" s="656"/>
      <c r="AM11" s="656"/>
      <c r="AN11" s="656"/>
      <c r="AO11" s="145"/>
      <c r="AP11" s="145"/>
      <c r="AQ11" s="145"/>
      <c r="AR11" s="145"/>
    </row>
    <row r="12" spans="2:44" ht="15.95" customHeight="1" x14ac:dyDescent="0.25">
      <c r="B12" s="145"/>
      <c r="C12" s="183"/>
      <c r="D12" s="183"/>
      <c r="E12" s="183"/>
      <c r="F12" s="183"/>
      <c r="G12" s="183"/>
      <c r="H12" s="183"/>
      <c r="I12" s="183"/>
      <c r="J12" s="183"/>
      <c r="K12" s="183"/>
      <c r="L12" s="183"/>
      <c r="M12" s="183"/>
      <c r="N12" s="183"/>
      <c r="O12" s="183"/>
      <c r="P12" s="183"/>
      <c r="Q12" s="183"/>
      <c r="R12" s="183"/>
      <c r="S12" s="183"/>
      <c r="T12" s="183"/>
      <c r="U12" s="183"/>
      <c r="V12" s="183"/>
      <c r="W12" s="183"/>
      <c r="X12" s="183"/>
      <c r="Y12" s="183"/>
      <c r="Z12" s="183"/>
      <c r="AA12" s="183"/>
      <c r="AB12" s="183"/>
      <c r="AC12" s="183"/>
      <c r="AD12" s="183"/>
      <c r="AE12" s="183"/>
      <c r="AF12" s="183"/>
      <c r="AG12" s="183"/>
      <c r="AH12" s="183"/>
      <c r="AI12" s="183"/>
      <c r="AJ12" s="183"/>
      <c r="AK12" s="183"/>
      <c r="AL12" s="183"/>
      <c r="AM12" s="183"/>
      <c r="AN12" s="183"/>
      <c r="AO12" s="183"/>
      <c r="AP12" s="183"/>
      <c r="AQ12" s="183"/>
      <c r="AR12" s="183"/>
    </row>
    <row r="13" spans="2:44" ht="15.95" customHeight="1" x14ac:dyDescent="0.25">
      <c r="B13" s="145"/>
      <c r="C13" s="181" t="s">
        <v>523</v>
      </c>
      <c r="D13" s="182"/>
      <c r="E13" s="182"/>
      <c r="F13" s="927" t="str">
        <f>IF(M02S02F13="","",M02S02F13)</f>
        <v/>
      </c>
      <c r="G13" s="927"/>
      <c r="H13" s="927"/>
      <c r="I13" s="927"/>
      <c r="J13" s="927"/>
      <c r="K13" s="927"/>
      <c r="L13" s="927"/>
      <c r="M13" s="927"/>
      <c r="N13" s="927"/>
      <c r="O13" s="927"/>
      <c r="P13" s="927"/>
      <c r="Q13" s="927"/>
      <c r="R13" s="927"/>
      <c r="S13" s="927"/>
      <c r="T13" s="927"/>
      <c r="U13" s="927"/>
      <c r="V13" s="927"/>
      <c r="W13" s="183"/>
      <c r="X13" s="183"/>
      <c r="Y13" s="183"/>
      <c r="Z13" s="183"/>
      <c r="AA13" s="183"/>
      <c r="AB13" s="183"/>
      <c r="AC13" s="183"/>
      <c r="AD13" s="183"/>
      <c r="AE13" s="183"/>
      <c r="AF13" s="183"/>
      <c r="AG13" s="183"/>
      <c r="AH13" s="183"/>
      <c r="AI13" s="183"/>
      <c r="AJ13" s="183"/>
      <c r="AK13" s="183"/>
      <c r="AL13" s="183"/>
      <c r="AM13" s="183"/>
      <c r="AN13" s="183"/>
      <c r="AO13" s="183"/>
      <c r="AP13" s="183"/>
      <c r="AQ13" s="183"/>
      <c r="AR13" s="183"/>
    </row>
    <row r="14" spans="2:44" ht="15.95" customHeight="1" x14ac:dyDescent="0.25">
      <c r="B14" s="145"/>
      <c r="C14" s="183"/>
      <c r="D14" s="183"/>
      <c r="E14" s="183"/>
      <c r="F14" s="183"/>
      <c r="G14" s="183"/>
      <c r="H14" s="183"/>
      <c r="I14" s="183"/>
      <c r="J14" s="183"/>
      <c r="K14" s="183"/>
      <c r="L14" s="183"/>
      <c r="M14" s="183"/>
      <c r="N14" s="183"/>
      <c r="O14" s="183"/>
      <c r="P14" s="183"/>
      <c r="Q14" s="183"/>
      <c r="R14" s="183"/>
      <c r="S14" s="183"/>
      <c r="T14" s="183"/>
      <c r="U14" s="183"/>
      <c r="V14" s="183"/>
      <c r="W14" s="183"/>
      <c r="X14" s="185"/>
      <c r="Y14" s="185" t="s">
        <v>524</v>
      </c>
      <c r="Z14" s="185" t="s">
        <v>525</v>
      </c>
      <c r="AA14" s="185" t="s">
        <v>526</v>
      </c>
      <c r="AB14" s="185" t="s">
        <v>527</v>
      </c>
      <c r="AC14" s="185" t="s">
        <v>528</v>
      </c>
      <c r="AD14" s="185"/>
      <c r="AE14" s="183"/>
      <c r="AF14" s="183"/>
      <c r="AG14" s="183"/>
      <c r="AH14" s="183"/>
      <c r="AI14" s="183"/>
      <c r="AJ14" s="183"/>
      <c r="AK14" s="183"/>
      <c r="AL14" s="183"/>
      <c r="AM14" s="183"/>
      <c r="AN14" s="183"/>
      <c r="AO14" s="183"/>
      <c r="AP14" s="183"/>
      <c r="AQ14" s="183"/>
      <c r="AR14" s="183"/>
    </row>
    <row r="15" spans="2:44" ht="15.95" customHeight="1" x14ac:dyDescent="0.25">
      <c r="B15" s="145"/>
      <c r="C15" s="928" t="s">
        <v>1056</v>
      </c>
      <c r="D15" s="929"/>
      <c r="E15" s="929"/>
      <c r="F15" s="929"/>
      <c r="G15" s="929"/>
      <c r="H15" s="930"/>
      <c r="I15" s="183"/>
      <c r="J15" s="928" t="s">
        <v>1057</v>
      </c>
      <c r="K15" s="929"/>
      <c r="L15" s="929"/>
      <c r="M15" s="929"/>
      <c r="N15" s="929"/>
      <c r="O15" s="930"/>
      <c r="P15" s="183"/>
      <c r="Q15" s="928" t="s">
        <v>127</v>
      </c>
      <c r="R15" s="929"/>
      <c r="S15" s="929"/>
      <c r="T15" s="929"/>
      <c r="U15" s="929"/>
      <c r="V15" s="930"/>
      <c r="W15" s="183"/>
      <c r="X15" s="185" t="s">
        <v>1497</v>
      </c>
      <c r="Y15" s="186">
        <f ca="1">Q19</f>
        <v>0</v>
      </c>
      <c r="Z15" s="186">
        <f ca="1">Q19</f>
        <v>0</v>
      </c>
      <c r="AA15" s="186">
        <f ca="1">Q19</f>
        <v>0</v>
      </c>
      <c r="AB15" s="186">
        <f ca="1">Q19</f>
        <v>0</v>
      </c>
      <c r="AC15" s="186">
        <f ca="1">Q19</f>
        <v>0</v>
      </c>
      <c r="AD15" s="185"/>
      <c r="AE15" s="183"/>
      <c r="AF15" s="183"/>
      <c r="AG15" s="183"/>
      <c r="AH15" s="183"/>
      <c r="AI15" s="183"/>
      <c r="AJ15" s="183"/>
      <c r="AK15" s="183"/>
      <c r="AL15" s="183"/>
      <c r="AM15" s="183"/>
      <c r="AN15" s="183"/>
      <c r="AO15" s="183"/>
      <c r="AP15" s="183"/>
      <c r="AQ15" s="183"/>
      <c r="AR15" s="183"/>
    </row>
    <row r="16" spans="2:44" ht="15.95" customHeight="1" x14ac:dyDescent="0.25">
      <c r="B16" s="145"/>
      <c r="C16" s="942" t="s">
        <v>118</v>
      </c>
      <c r="D16" s="943"/>
      <c r="E16" s="943"/>
      <c r="F16" s="943"/>
      <c r="G16" s="943"/>
      <c r="H16" s="944"/>
      <c r="I16" s="183"/>
      <c r="J16" s="942" t="s">
        <v>120</v>
      </c>
      <c r="K16" s="943"/>
      <c r="L16" s="943"/>
      <c r="M16" s="943"/>
      <c r="N16" s="943"/>
      <c r="O16" s="944"/>
      <c r="P16" s="183"/>
      <c r="Q16" s="931">
        <f>COSTTOTALALL</f>
        <v>0</v>
      </c>
      <c r="R16" s="932"/>
      <c r="S16" s="932"/>
      <c r="T16" s="932"/>
      <c r="U16" s="932"/>
      <c r="V16" s="933"/>
      <c r="W16" s="183"/>
      <c r="X16" s="185" t="s">
        <v>1498</v>
      </c>
      <c r="Y16" s="186" t="str">
        <f ca="1">$Q$28</f>
        <v>---</v>
      </c>
      <c r="Z16" s="186" t="e">
        <f ca="1">$Q$28+Y16</f>
        <v>#VALUE!</v>
      </c>
      <c r="AA16" s="186" t="e">
        <f ca="1">$Q$28+Z16</f>
        <v>#VALUE!</v>
      </c>
      <c r="AB16" s="186" t="e">
        <f ca="1">$Q$28+AA16</f>
        <v>#VALUE!</v>
      </c>
      <c r="AC16" s="186" t="e">
        <f ca="1">$Q$28+AB16</f>
        <v>#VALUE!</v>
      </c>
      <c r="AD16" s="185"/>
      <c r="AE16" s="183"/>
      <c r="AF16" s="183"/>
      <c r="AG16" s="183"/>
      <c r="AH16" s="183"/>
      <c r="AI16" s="183"/>
      <c r="AJ16" s="183"/>
      <c r="AK16" s="183"/>
      <c r="AL16" s="183"/>
      <c r="AM16" s="183"/>
      <c r="AN16" s="183"/>
      <c r="AO16" s="183"/>
      <c r="AP16" s="183"/>
      <c r="AQ16" s="183"/>
      <c r="AR16" s="183"/>
    </row>
    <row r="17" spans="2:44" ht="15.95" customHeight="1" x14ac:dyDescent="0.25">
      <c r="B17" s="145"/>
      <c r="C17" s="937" t="str">
        <f>IF(M02S02F01="","",M02S02F01)</f>
        <v/>
      </c>
      <c r="D17" s="927"/>
      <c r="E17" s="927"/>
      <c r="F17" s="927"/>
      <c r="G17" s="927"/>
      <c r="H17" s="938"/>
      <c r="I17" s="183"/>
      <c r="J17" s="937" t="str">
        <f>IF(M02S03F02="","",M02S03F02)</f>
        <v/>
      </c>
      <c r="K17" s="927"/>
      <c r="L17" s="927"/>
      <c r="M17" s="927"/>
      <c r="N17" s="927"/>
      <c r="O17" s="938"/>
      <c r="P17" s="183"/>
      <c r="Q17" s="183"/>
      <c r="R17" s="183"/>
      <c r="S17" s="183"/>
      <c r="T17" s="183"/>
      <c r="U17" s="183"/>
      <c r="V17" s="183"/>
      <c r="W17" s="183"/>
      <c r="X17" s="185"/>
      <c r="Y17" s="185"/>
      <c r="Z17" s="185"/>
      <c r="AA17" s="185"/>
      <c r="AB17" s="185"/>
      <c r="AC17" s="185"/>
      <c r="AD17" s="185"/>
      <c r="AE17" s="183"/>
      <c r="AF17" s="183"/>
      <c r="AG17" s="183"/>
      <c r="AH17" s="183"/>
      <c r="AI17" s="183"/>
      <c r="AJ17" s="183"/>
      <c r="AK17" s="183"/>
      <c r="AL17" s="183"/>
      <c r="AM17" s="183"/>
      <c r="AN17" s="183"/>
      <c r="AO17" s="183"/>
      <c r="AP17" s="183"/>
      <c r="AQ17" s="183"/>
      <c r="AR17" s="183"/>
    </row>
    <row r="18" spans="2:44" ht="15.95" customHeight="1" x14ac:dyDescent="0.25">
      <c r="B18" s="145"/>
      <c r="C18" s="942" t="s">
        <v>122</v>
      </c>
      <c r="D18" s="943"/>
      <c r="E18" s="943"/>
      <c r="F18" s="943"/>
      <c r="G18" s="943"/>
      <c r="H18" s="944"/>
      <c r="I18" s="183"/>
      <c r="J18" s="942" t="s">
        <v>119</v>
      </c>
      <c r="K18" s="943"/>
      <c r="L18" s="943"/>
      <c r="M18" s="943"/>
      <c r="N18" s="943"/>
      <c r="O18" s="944"/>
      <c r="P18" s="183"/>
      <c r="Q18" s="928" t="s">
        <v>1638</v>
      </c>
      <c r="R18" s="929"/>
      <c r="S18" s="929"/>
      <c r="T18" s="929"/>
      <c r="U18" s="929"/>
      <c r="V18" s="930"/>
      <c r="W18" s="183"/>
      <c r="X18" s="183"/>
      <c r="Y18" s="183"/>
      <c r="Z18" s="183"/>
      <c r="AA18" s="183"/>
      <c r="AB18" s="183"/>
      <c r="AC18" s="183"/>
      <c r="AD18" s="183"/>
      <c r="AE18" s="183"/>
      <c r="AF18" s="183"/>
      <c r="AG18" s="183"/>
      <c r="AH18" s="183"/>
      <c r="AI18" s="183"/>
      <c r="AJ18" s="183"/>
      <c r="AK18" s="183"/>
      <c r="AL18" s="183"/>
      <c r="AM18" s="183"/>
      <c r="AN18" s="183"/>
      <c r="AO18" s="183"/>
      <c r="AP18" s="183"/>
      <c r="AQ18" s="183"/>
      <c r="AR18" s="183"/>
    </row>
    <row r="19" spans="2:44" ht="15.95" customHeight="1" x14ac:dyDescent="0.25">
      <c r="B19" s="145"/>
      <c r="C19" s="937" t="str">
        <f>CONCATENATE(M02S02F16," ",M02S02F17)</f>
        <v xml:space="preserve"> </v>
      </c>
      <c r="D19" s="927"/>
      <c r="E19" s="927"/>
      <c r="F19" s="927"/>
      <c r="G19" s="927"/>
      <c r="H19" s="938"/>
      <c r="I19" s="183"/>
      <c r="J19" s="937" t="str">
        <f>CONCATENATE(M02S03F03," ",M02S03F04)</f>
        <v xml:space="preserve"> </v>
      </c>
      <c r="K19" s="927"/>
      <c r="L19" s="927"/>
      <c r="M19" s="927"/>
      <c r="N19" s="927"/>
      <c r="O19" s="938"/>
      <c r="P19" s="183"/>
      <c r="Q19" s="931">
        <f ca="1">IF('M01-S01'!O62&lt;&gt;"","---",COSTTOTAL-INCENTOTAL)</f>
        <v>0</v>
      </c>
      <c r="R19" s="932"/>
      <c r="S19" s="932"/>
      <c r="T19" s="932"/>
      <c r="U19" s="932"/>
      <c r="V19" s="933"/>
      <c r="W19" s="183"/>
      <c r="X19" s="183"/>
      <c r="Y19" s="183"/>
      <c r="Z19" s="183"/>
      <c r="AA19" s="183"/>
      <c r="AB19" s="183"/>
      <c r="AC19" s="183"/>
      <c r="AD19" s="183"/>
      <c r="AE19" s="183"/>
      <c r="AF19" s="183"/>
      <c r="AG19" s="183"/>
      <c r="AH19" s="183"/>
      <c r="AI19" s="183"/>
      <c r="AJ19" s="183"/>
      <c r="AK19" s="183"/>
      <c r="AL19" s="183"/>
      <c r="AM19" s="183"/>
      <c r="AN19" s="183"/>
      <c r="AO19" s="183"/>
      <c r="AP19" s="183"/>
      <c r="AQ19" s="183"/>
      <c r="AR19" s="183"/>
    </row>
    <row r="20" spans="2:44" ht="15.95" customHeight="1" x14ac:dyDescent="0.25">
      <c r="B20" s="145"/>
      <c r="C20" s="942" t="s">
        <v>121</v>
      </c>
      <c r="D20" s="943"/>
      <c r="E20" s="943"/>
      <c r="F20" s="943"/>
      <c r="G20" s="943"/>
      <c r="H20" s="944"/>
      <c r="I20" s="183"/>
      <c r="J20" s="942" t="s">
        <v>121</v>
      </c>
      <c r="K20" s="943"/>
      <c r="L20" s="943"/>
      <c r="M20" s="943"/>
      <c r="N20" s="943"/>
      <c r="O20" s="944"/>
      <c r="P20" s="183"/>
      <c r="Q20" s="184"/>
      <c r="R20" s="184"/>
      <c r="S20" s="184"/>
      <c r="T20" s="184"/>
      <c r="U20" s="184"/>
      <c r="V20" s="184"/>
      <c r="W20" s="183"/>
      <c r="X20" s="183"/>
      <c r="Y20" s="183"/>
      <c r="Z20" s="183"/>
      <c r="AA20" s="183"/>
      <c r="AB20" s="183"/>
      <c r="AC20" s="183"/>
      <c r="AD20" s="183"/>
      <c r="AE20" s="183"/>
      <c r="AF20" s="183"/>
      <c r="AG20" s="183"/>
      <c r="AH20" s="183"/>
      <c r="AI20" s="183"/>
      <c r="AJ20" s="183"/>
      <c r="AK20" s="183"/>
      <c r="AL20" s="183"/>
      <c r="AM20" s="183"/>
      <c r="AN20" s="183"/>
      <c r="AO20" s="183"/>
      <c r="AP20" s="183"/>
      <c r="AQ20" s="183"/>
      <c r="AR20" s="183"/>
    </row>
    <row r="21" spans="2:44" ht="15.95" customHeight="1" x14ac:dyDescent="0.25">
      <c r="B21" s="145"/>
      <c r="C21" s="937" t="str">
        <f>IF(M02S02F22="","",M02S02F22)</f>
        <v/>
      </c>
      <c r="D21" s="927"/>
      <c r="E21" s="927"/>
      <c r="F21" s="927"/>
      <c r="G21" s="927"/>
      <c r="H21" s="938"/>
      <c r="I21" s="183"/>
      <c r="J21" s="937" t="str">
        <f>IF(M02S03F09="","",M02S03F09)</f>
        <v/>
      </c>
      <c r="K21" s="927"/>
      <c r="L21" s="927"/>
      <c r="M21" s="927"/>
      <c r="N21" s="927"/>
      <c r="O21" s="938"/>
      <c r="P21" s="183"/>
      <c r="Q21" s="928" t="s">
        <v>128</v>
      </c>
      <c r="R21" s="929"/>
      <c r="S21" s="929"/>
      <c r="T21" s="929"/>
      <c r="U21" s="929"/>
      <c r="V21" s="930"/>
      <c r="W21" s="183"/>
      <c r="X21" s="183"/>
      <c r="Y21" s="183"/>
      <c r="Z21" s="183"/>
      <c r="AA21" s="183"/>
      <c r="AB21" s="183"/>
      <c r="AC21" s="183"/>
      <c r="AD21" s="183"/>
      <c r="AE21" s="183"/>
      <c r="AF21" s="183"/>
      <c r="AG21" s="183"/>
      <c r="AH21" s="183"/>
      <c r="AI21" s="183"/>
      <c r="AJ21" s="183"/>
      <c r="AK21" s="183"/>
      <c r="AL21" s="183"/>
      <c r="AM21" s="183"/>
      <c r="AN21" s="183"/>
      <c r="AO21" s="183"/>
      <c r="AP21" s="183"/>
      <c r="AQ21" s="183"/>
      <c r="AR21" s="183"/>
    </row>
    <row r="22" spans="2:44" ht="15.95" customHeight="1" x14ac:dyDescent="0.25">
      <c r="B22" s="145"/>
      <c r="C22" s="942" t="s">
        <v>86</v>
      </c>
      <c r="D22" s="943"/>
      <c r="E22" s="943"/>
      <c r="F22" s="943"/>
      <c r="G22" s="943"/>
      <c r="H22" s="944"/>
      <c r="I22" s="183"/>
      <c r="J22" s="942" t="s">
        <v>86</v>
      </c>
      <c r="K22" s="943"/>
      <c r="L22" s="943"/>
      <c r="M22" s="943"/>
      <c r="N22" s="943"/>
      <c r="O22" s="944"/>
      <c r="P22" s="183"/>
      <c r="Q22" s="931" t="str">
        <f ca="1">INCENSTATUS</f>
        <v>---</v>
      </c>
      <c r="R22" s="932"/>
      <c r="S22" s="932"/>
      <c r="T22" s="932"/>
      <c r="U22" s="932"/>
      <c r="V22" s="933"/>
      <c r="W22" s="183"/>
      <c r="X22" s="183"/>
      <c r="Y22" s="183"/>
      <c r="Z22" s="183"/>
      <c r="AA22" s="183"/>
      <c r="AB22" s="183"/>
      <c r="AC22" s="183"/>
      <c r="AD22" s="183"/>
      <c r="AE22" s="183"/>
      <c r="AF22" s="183"/>
      <c r="AG22" s="183"/>
      <c r="AH22" s="183"/>
      <c r="AI22" s="183"/>
      <c r="AJ22" s="183"/>
      <c r="AK22" s="183"/>
      <c r="AL22" s="183"/>
      <c r="AM22" s="183"/>
      <c r="AN22" s="183"/>
      <c r="AO22" s="183"/>
      <c r="AP22" s="183"/>
      <c r="AQ22" s="183"/>
      <c r="AR22" s="183"/>
    </row>
    <row r="23" spans="2:44" ht="15.95" customHeight="1" x14ac:dyDescent="0.25">
      <c r="B23" s="145"/>
      <c r="C23" s="937" t="str">
        <f>IF(M02S02F23="","",M02S02F23)</f>
        <v/>
      </c>
      <c r="D23" s="927"/>
      <c r="E23" s="927"/>
      <c r="F23" s="927"/>
      <c r="G23" s="927"/>
      <c r="H23" s="938"/>
      <c r="I23" s="183"/>
      <c r="J23" s="937" t="str">
        <f>IF(M02S03F10="","",M02S03F10)</f>
        <v/>
      </c>
      <c r="K23" s="927"/>
      <c r="L23" s="927"/>
      <c r="M23" s="927"/>
      <c r="N23" s="927"/>
      <c r="O23" s="938"/>
      <c r="P23" s="183"/>
      <c r="Q23" s="184"/>
      <c r="R23" s="184"/>
      <c r="S23" s="184"/>
      <c r="T23" s="184"/>
      <c r="U23" s="184"/>
      <c r="V23" s="184"/>
      <c r="W23" s="183"/>
      <c r="X23" s="183"/>
      <c r="Y23" s="183"/>
      <c r="Z23" s="183"/>
      <c r="AA23" s="183"/>
      <c r="AB23" s="183"/>
      <c r="AC23" s="183"/>
      <c r="AD23" s="183"/>
      <c r="AE23" s="183"/>
      <c r="AF23" s="183"/>
      <c r="AG23" s="183"/>
      <c r="AH23" s="183"/>
      <c r="AI23" s="183"/>
      <c r="AJ23" s="183"/>
      <c r="AK23" s="183"/>
      <c r="AL23" s="183"/>
      <c r="AM23" s="183"/>
      <c r="AN23" s="183"/>
      <c r="AO23" s="183"/>
      <c r="AP23" s="183"/>
      <c r="AQ23" s="183"/>
      <c r="AR23" s="183"/>
    </row>
    <row r="24" spans="2:44" ht="15.95" customHeight="1" x14ac:dyDescent="0.25">
      <c r="B24" s="145"/>
      <c r="C24" s="942" t="s">
        <v>87</v>
      </c>
      <c r="D24" s="943"/>
      <c r="E24" s="943"/>
      <c r="F24" s="943"/>
      <c r="G24" s="943"/>
      <c r="H24" s="944"/>
      <c r="I24" s="183"/>
      <c r="J24" s="942" t="s">
        <v>87</v>
      </c>
      <c r="K24" s="943"/>
      <c r="L24" s="943"/>
      <c r="M24" s="943"/>
      <c r="N24" s="943"/>
      <c r="O24" s="944"/>
      <c r="P24" s="183"/>
      <c r="Q24" s="928" t="s">
        <v>96</v>
      </c>
      <c r="R24" s="929"/>
      <c r="S24" s="929"/>
      <c r="T24" s="929"/>
      <c r="U24" s="929"/>
      <c r="V24" s="930"/>
      <c r="W24" s="183"/>
      <c r="X24" s="183"/>
      <c r="Y24" s="183"/>
      <c r="Z24" s="183"/>
      <c r="AA24" s="183"/>
      <c r="AB24" s="183"/>
      <c r="AC24" s="183"/>
      <c r="AD24" s="183"/>
      <c r="AE24" s="183"/>
      <c r="AF24" s="183"/>
      <c r="AG24" s="183"/>
      <c r="AH24" s="183"/>
      <c r="AI24" s="183"/>
      <c r="AJ24" s="183"/>
      <c r="AK24" s="183"/>
      <c r="AL24" s="183"/>
      <c r="AM24" s="183"/>
      <c r="AN24" s="183"/>
      <c r="AO24" s="183"/>
      <c r="AP24" s="183"/>
      <c r="AQ24" s="183"/>
      <c r="AR24" s="183"/>
    </row>
    <row r="25" spans="2:44" ht="15.95" customHeight="1" x14ac:dyDescent="0.25">
      <c r="B25" s="145"/>
      <c r="C25" s="937" t="str">
        <f>IF(M02S02F24="","",M02S02F24)</f>
        <v>MO</v>
      </c>
      <c r="D25" s="927"/>
      <c r="E25" s="927"/>
      <c r="F25" s="927"/>
      <c r="G25" s="927"/>
      <c r="H25" s="938"/>
      <c r="I25" s="183"/>
      <c r="J25" s="937" t="str">
        <f>IF(M02S03F11="","",M02S03F11)</f>
        <v/>
      </c>
      <c r="K25" s="927"/>
      <c r="L25" s="927"/>
      <c r="M25" s="927"/>
      <c r="N25" s="927"/>
      <c r="O25" s="938"/>
      <c r="P25" s="183"/>
      <c r="Q25" s="951">
        <f ca="1">KWHSTATUS</f>
        <v>0</v>
      </c>
      <c r="R25" s="952"/>
      <c r="S25" s="952"/>
      <c r="T25" s="952"/>
      <c r="U25" s="952"/>
      <c r="V25" s="953"/>
      <c r="W25" s="183"/>
      <c r="X25" s="183"/>
      <c r="Y25" s="183"/>
      <c r="Z25" s="183"/>
      <c r="AA25" s="183"/>
      <c r="AB25" s="183"/>
      <c r="AC25" s="183"/>
      <c r="AD25" s="183"/>
      <c r="AE25" s="183"/>
      <c r="AF25" s="183"/>
      <c r="AG25" s="183"/>
      <c r="AH25" s="183"/>
      <c r="AI25" s="183"/>
      <c r="AJ25" s="183"/>
      <c r="AK25" s="183"/>
      <c r="AL25" s="183"/>
      <c r="AM25" s="183"/>
      <c r="AN25" s="183"/>
      <c r="AO25" s="183"/>
      <c r="AP25" s="183"/>
      <c r="AQ25" s="183"/>
      <c r="AR25" s="183"/>
    </row>
    <row r="26" spans="2:44" ht="15.95" customHeight="1" x14ac:dyDescent="0.25">
      <c r="B26" s="145"/>
      <c r="C26" s="942" t="s">
        <v>88</v>
      </c>
      <c r="D26" s="943"/>
      <c r="E26" s="943"/>
      <c r="F26" s="943"/>
      <c r="G26" s="943"/>
      <c r="H26" s="944"/>
      <c r="I26" s="183"/>
      <c r="J26" s="942" t="s">
        <v>88</v>
      </c>
      <c r="K26" s="943"/>
      <c r="L26" s="943"/>
      <c r="M26" s="943"/>
      <c r="N26" s="943"/>
      <c r="O26" s="944"/>
      <c r="P26" s="183"/>
      <c r="Q26" s="183"/>
      <c r="R26" s="183"/>
      <c r="S26" s="183"/>
      <c r="T26" s="183"/>
      <c r="U26" s="183"/>
      <c r="V26" s="183"/>
      <c r="W26" s="183"/>
      <c r="X26" s="183"/>
      <c r="Y26" s="183"/>
      <c r="Z26" s="183"/>
      <c r="AA26" s="183"/>
      <c r="AB26" s="183"/>
      <c r="AC26" s="183"/>
      <c r="AD26" s="183"/>
      <c r="AE26" s="183"/>
      <c r="AF26" s="183"/>
      <c r="AG26" s="183"/>
      <c r="AH26" s="183"/>
      <c r="AI26" s="183"/>
      <c r="AJ26" s="183"/>
      <c r="AK26" s="183"/>
      <c r="AL26" s="183"/>
      <c r="AM26" s="183"/>
      <c r="AN26" s="183"/>
      <c r="AO26" s="183"/>
      <c r="AP26" s="183"/>
      <c r="AQ26" s="183"/>
      <c r="AR26" s="183"/>
    </row>
    <row r="27" spans="2:44" ht="15.95" customHeight="1" x14ac:dyDescent="0.25">
      <c r="B27" s="145"/>
      <c r="C27" s="937" t="str">
        <f>IF(M02S02F25="","",M02S02F25)</f>
        <v/>
      </c>
      <c r="D27" s="927"/>
      <c r="E27" s="927"/>
      <c r="F27" s="927"/>
      <c r="G27" s="927"/>
      <c r="H27" s="938"/>
      <c r="I27" s="183"/>
      <c r="J27" s="937" t="str">
        <f>IF(M02S03F12="","",M02S03F12)</f>
        <v/>
      </c>
      <c r="K27" s="927"/>
      <c r="L27" s="927"/>
      <c r="M27" s="927"/>
      <c r="N27" s="927"/>
      <c r="O27" s="938"/>
      <c r="P27" s="183"/>
      <c r="Q27" s="928" t="s">
        <v>129</v>
      </c>
      <c r="R27" s="929"/>
      <c r="S27" s="929"/>
      <c r="T27" s="929"/>
      <c r="U27" s="929"/>
      <c r="V27" s="930"/>
      <c r="W27" s="183"/>
      <c r="X27" s="183"/>
      <c r="Y27" s="183"/>
      <c r="Z27" s="183"/>
      <c r="AA27" s="183"/>
      <c r="AB27" s="183"/>
      <c r="AC27" s="183"/>
      <c r="AD27" s="183"/>
      <c r="AE27" s="183"/>
      <c r="AF27" s="183"/>
      <c r="AG27" s="183"/>
      <c r="AH27" s="183"/>
      <c r="AI27" s="183"/>
      <c r="AJ27" s="183"/>
      <c r="AK27" s="183"/>
      <c r="AL27" s="183"/>
      <c r="AM27" s="183"/>
      <c r="AN27" s="183"/>
      <c r="AO27" s="183"/>
      <c r="AP27" s="183"/>
      <c r="AQ27" s="183"/>
      <c r="AR27" s="183"/>
    </row>
    <row r="28" spans="2:44" ht="15.95" customHeight="1" x14ac:dyDescent="0.25">
      <c r="B28" s="145"/>
      <c r="C28" s="942" t="s">
        <v>123</v>
      </c>
      <c r="D28" s="943"/>
      <c r="E28" s="943"/>
      <c r="F28" s="943"/>
      <c r="G28" s="943"/>
      <c r="H28" s="944"/>
      <c r="I28" s="183"/>
      <c r="J28" s="942" t="s">
        <v>124</v>
      </c>
      <c r="K28" s="943"/>
      <c r="L28" s="943"/>
      <c r="M28" s="943"/>
      <c r="N28" s="943"/>
      <c r="O28" s="944"/>
      <c r="P28" s="183"/>
      <c r="Q28" s="931" t="str">
        <f ca="1">IFERROR((KWHSTATUS*M02S02F35),"---")</f>
        <v>---</v>
      </c>
      <c r="R28" s="932"/>
      <c r="S28" s="932"/>
      <c r="T28" s="932"/>
      <c r="U28" s="932"/>
      <c r="V28" s="933"/>
      <c r="W28" s="183"/>
      <c r="X28" s="183"/>
      <c r="Y28" s="183"/>
      <c r="Z28" s="183"/>
      <c r="AA28" s="183"/>
      <c r="AB28" s="183"/>
      <c r="AC28" s="183"/>
      <c r="AD28" s="183"/>
      <c r="AE28" s="183"/>
      <c r="AF28" s="183"/>
      <c r="AG28" s="183"/>
      <c r="AH28" s="183"/>
      <c r="AI28" s="183"/>
      <c r="AJ28" s="183"/>
      <c r="AK28" s="183"/>
      <c r="AL28" s="183"/>
      <c r="AM28" s="183"/>
      <c r="AN28" s="183"/>
      <c r="AO28" s="183"/>
      <c r="AP28" s="183"/>
      <c r="AQ28" s="183"/>
      <c r="AR28" s="183"/>
    </row>
    <row r="29" spans="2:44" ht="15.95" customHeight="1" x14ac:dyDescent="0.25">
      <c r="B29" s="145"/>
      <c r="C29" s="939" t="str">
        <f>IF(M02S02F19="","",M02S02F19)</f>
        <v/>
      </c>
      <c r="D29" s="940"/>
      <c r="E29" s="940"/>
      <c r="F29" s="940"/>
      <c r="G29" s="940"/>
      <c r="H29" s="941"/>
      <c r="I29" s="183"/>
      <c r="J29" s="939" t="str">
        <f>IF(M02S03F06="","",M02S03F06)</f>
        <v/>
      </c>
      <c r="K29" s="940"/>
      <c r="L29" s="940"/>
      <c r="M29" s="940"/>
      <c r="N29" s="940"/>
      <c r="O29" s="941"/>
      <c r="P29" s="183"/>
      <c r="Q29" s="183"/>
      <c r="R29" s="183"/>
      <c r="S29" s="183"/>
      <c r="T29" s="183"/>
      <c r="U29" s="183"/>
      <c r="V29" s="183"/>
      <c r="W29" s="183"/>
      <c r="X29" s="183"/>
      <c r="Y29" s="183"/>
      <c r="Z29" s="183"/>
      <c r="AA29" s="183"/>
      <c r="AB29" s="183"/>
      <c r="AC29" s="183"/>
      <c r="AD29" s="183"/>
      <c r="AE29" s="183"/>
      <c r="AF29" s="183"/>
      <c r="AG29" s="183"/>
      <c r="AH29" s="183"/>
      <c r="AI29" s="183"/>
      <c r="AJ29" s="183"/>
      <c r="AK29" s="183"/>
      <c r="AL29" s="183"/>
      <c r="AM29" s="183"/>
      <c r="AN29" s="183"/>
      <c r="AO29" s="183"/>
      <c r="AP29" s="183"/>
      <c r="AQ29" s="183"/>
      <c r="AR29" s="183"/>
    </row>
    <row r="30" spans="2:44" ht="15.95" customHeight="1" x14ac:dyDescent="0.25">
      <c r="B30" s="145"/>
      <c r="C30" s="942" t="s">
        <v>125</v>
      </c>
      <c r="D30" s="943"/>
      <c r="E30" s="943"/>
      <c r="F30" s="943"/>
      <c r="G30" s="943"/>
      <c r="H30" s="944"/>
      <c r="I30" s="183"/>
      <c r="J30" s="942" t="s">
        <v>126</v>
      </c>
      <c r="K30" s="943"/>
      <c r="L30" s="943"/>
      <c r="M30" s="943"/>
      <c r="N30" s="943"/>
      <c r="O30" s="944"/>
      <c r="P30" s="183"/>
      <c r="Q30" s="183"/>
      <c r="R30" s="183"/>
      <c r="S30" s="183"/>
      <c r="T30" s="183"/>
      <c r="U30" s="183"/>
      <c r="V30" s="183"/>
      <c r="W30" s="183"/>
      <c r="X30" s="183"/>
      <c r="Y30" s="183"/>
      <c r="Z30" s="183"/>
      <c r="AA30" s="183"/>
      <c r="AB30" s="183"/>
      <c r="AC30" s="183"/>
      <c r="AD30" s="183"/>
      <c r="AE30" s="183"/>
      <c r="AF30" s="183"/>
      <c r="AG30" s="183"/>
      <c r="AH30" s="183"/>
      <c r="AI30" s="183"/>
      <c r="AJ30" s="183"/>
      <c r="AK30" s="183"/>
      <c r="AL30" s="183"/>
      <c r="AM30" s="183"/>
      <c r="AN30" s="183"/>
      <c r="AO30" s="183"/>
      <c r="AP30" s="183"/>
      <c r="AQ30" s="183"/>
      <c r="AR30" s="183"/>
    </row>
    <row r="31" spans="2:44" ht="15.95" customHeight="1" x14ac:dyDescent="0.25">
      <c r="B31" s="145"/>
      <c r="C31" s="934" t="str">
        <f>IF(M02S02F21="","",M02S02F21)</f>
        <v/>
      </c>
      <c r="D31" s="935"/>
      <c r="E31" s="935"/>
      <c r="F31" s="935"/>
      <c r="G31" s="935"/>
      <c r="H31" s="936"/>
      <c r="I31" s="183"/>
      <c r="J31" s="934" t="str">
        <f>IF(M02S03F08="","",M02S03F08)</f>
        <v/>
      </c>
      <c r="K31" s="935"/>
      <c r="L31" s="935"/>
      <c r="M31" s="935"/>
      <c r="N31" s="935"/>
      <c r="O31" s="936"/>
      <c r="P31" s="183"/>
      <c r="Q31" s="183"/>
      <c r="R31" s="183"/>
      <c r="S31" s="183"/>
      <c r="T31" s="183"/>
      <c r="U31" s="183"/>
      <c r="V31" s="183"/>
      <c r="W31" s="183"/>
      <c r="X31" s="928" t="s">
        <v>130</v>
      </c>
      <c r="Y31" s="929"/>
      <c r="Z31" s="929"/>
      <c r="AA31" s="929"/>
      <c r="AB31" s="929"/>
      <c r="AC31" s="930"/>
      <c r="AD31" s="183"/>
      <c r="AE31" s="928" t="s">
        <v>131</v>
      </c>
      <c r="AF31" s="929"/>
      <c r="AG31" s="929"/>
      <c r="AH31" s="929"/>
      <c r="AI31" s="929"/>
      <c r="AJ31" s="930"/>
      <c r="AK31" s="183"/>
      <c r="AL31" s="928" t="s">
        <v>132</v>
      </c>
      <c r="AM31" s="929"/>
      <c r="AN31" s="929"/>
      <c r="AO31" s="929"/>
      <c r="AP31" s="929"/>
      <c r="AQ31" s="930"/>
      <c r="AR31" s="183"/>
    </row>
    <row r="32" spans="2:44" ht="15.95" customHeight="1" x14ac:dyDescent="0.25">
      <c r="B32" s="145"/>
      <c r="I32" s="183"/>
      <c r="J32" s="183"/>
      <c r="K32" s="183"/>
      <c r="L32" s="183"/>
      <c r="M32" s="183"/>
      <c r="N32" s="183"/>
      <c r="O32" s="183"/>
      <c r="P32" s="183"/>
      <c r="Q32" s="183"/>
      <c r="R32" s="183"/>
      <c r="S32" s="183"/>
      <c r="T32" s="183"/>
      <c r="U32" s="183"/>
      <c r="V32" s="183"/>
      <c r="W32" s="183"/>
      <c r="X32" s="945" t="str">
        <f ca="1">IFERROR(Q19/Q28,"---")</f>
        <v>---</v>
      </c>
      <c r="Y32" s="946"/>
      <c r="Z32" s="946"/>
      <c r="AA32" s="946"/>
      <c r="AB32" s="946"/>
      <c r="AC32" s="947"/>
      <c r="AD32" s="183"/>
      <c r="AE32" s="948" t="str">
        <f ca="1">IFERROR(Q28/Q19,"---")</f>
        <v>---</v>
      </c>
      <c r="AF32" s="949"/>
      <c r="AG32" s="949"/>
      <c r="AH32" s="949"/>
      <c r="AI32" s="949"/>
      <c r="AJ32" s="950"/>
      <c r="AK32" s="183"/>
      <c r="AL32" s="931" t="str">
        <f ca="1">IFERROR(Q28*5,"---")</f>
        <v>---</v>
      </c>
      <c r="AM32" s="932"/>
      <c r="AN32" s="932"/>
      <c r="AO32" s="932"/>
      <c r="AP32" s="932"/>
      <c r="AQ32" s="933"/>
      <c r="AR32" s="183"/>
    </row>
    <row r="33" spans="2:44" ht="15.95" customHeight="1" x14ac:dyDescent="0.25">
      <c r="B33" s="145"/>
      <c r="I33" s="183"/>
      <c r="J33" s="184"/>
      <c r="K33" s="184"/>
      <c r="L33" s="184"/>
      <c r="M33" s="184"/>
      <c r="N33" s="184"/>
      <c r="O33" s="184"/>
      <c r="P33" s="183"/>
      <c r="Q33" s="183"/>
      <c r="R33" s="183"/>
      <c r="S33" s="183"/>
      <c r="T33" s="183"/>
      <c r="U33" s="183"/>
      <c r="V33" s="183"/>
      <c r="W33" s="183"/>
      <c r="X33" s="183"/>
      <c r="Y33" s="183"/>
      <c r="Z33" s="183"/>
      <c r="AA33" s="183"/>
      <c r="AB33" s="183"/>
      <c r="AC33" s="183"/>
      <c r="AD33" s="183"/>
      <c r="AE33" s="183"/>
      <c r="AF33" s="183"/>
      <c r="AG33" s="183"/>
      <c r="AH33" s="183"/>
      <c r="AI33" s="183"/>
      <c r="AJ33" s="183"/>
      <c r="AK33" s="183"/>
      <c r="AL33" s="183"/>
      <c r="AM33" s="183"/>
      <c r="AN33" s="183"/>
      <c r="AO33" s="183"/>
      <c r="AP33" s="183"/>
      <c r="AQ33" s="183"/>
      <c r="AR33" s="183"/>
    </row>
    <row r="34" spans="2:44" s="67" customFormat="1" ht="15.95" customHeight="1" x14ac:dyDescent="0.25">
      <c r="B34" s="145"/>
      <c r="I34" s="183"/>
      <c r="J34" s="184"/>
      <c r="K34" s="184"/>
      <c r="L34" s="184"/>
      <c r="M34" s="184"/>
      <c r="N34" s="184"/>
      <c r="O34" s="184"/>
      <c r="P34" s="183"/>
      <c r="Q34" s="183"/>
      <c r="R34" s="183"/>
      <c r="S34" s="183"/>
      <c r="T34" s="183"/>
      <c r="U34" s="183"/>
      <c r="V34" s="183"/>
      <c r="W34" s="183"/>
      <c r="X34" s="183"/>
      <c r="Y34" s="183"/>
      <c r="Z34" s="183"/>
      <c r="AA34" s="183"/>
      <c r="AB34" s="183"/>
      <c r="AC34" s="183"/>
      <c r="AD34" s="183"/>
      <c r="AE34" s="183"/>
      <c r="AF34" s="183"/>
      <c r="AG34" s="183"/>
      <c r="AH34" s="183"/>
      <c r="AI34" s="183"/>
      <c r="AJ34" s="183"/>
      <c r="AK34" s="183"/>
      <c r="AL34" s="183"/>
      <c r="AM34" s="183"/>
      <c r="AN34" s="183"/>
      <c r="AO34" s="183"/>
      <c r="AP34" s="183"/>
      <c r="AQ34" s="183"/>
      <c r="AR34" s="183"/>
    </row>
    <row r="35" spans="2:44" s="67" customFormat="1" ht="15.95" customHeight="1" x14ac:dyDescent="0.25">
      <c r="B35" s="145"/>
      <c r="I35" s="145"/>
      <c r="J35" s="147"/>
      <c r="K35" s="147"/>
      <c r="L35" s="147"/>
      <c r="M35" s="147"/>
      <c r="N35" s="147"/>
      <c r="O35" s="147"/>
      <c r="P35" s="145"/>
      <c r="Q35" s="145"/>
      <c r="R35" s="145"/>
      <c r="S35" s="145"/>
      <c r="T35" s="145"/>
      <c r="U35" s="145"/>
      <c r="V35" s="145"/>
      <c r="W35" s="145"/>
      <c r="X35" s="145"/>
      <c r="Y35" s="145"/>
      <c r="Z35" s="145"/>
      <c r="AA35" s="145"/>
      <c r="AB35" s="145"/>
      <c r="AC35" s="145"/>
      <c r="AD35" s="145"/>
      <c r="AE35" s="145"/>
      <c r="AF35" s="145"/>
      <c r="AG35" s="145"/>
      <c r="AH35" s="145"/>
      <c r="AI35" s="145"/>
      <c r="AJ35" s="145"/>
      <c r="AK35" s="145"/>
      <c r="AL35" s="145"/>
      <c r="AM35" s="145"/>
      <c r="AN35" s="145"/>
      <c r="AO35" s="145"/>
      <c r="AP35" s="145"/>
      <c r="AQ35" s="145"/>
      <c r="AR35" s="145"/>
    </row>
    <row r="36" spans="2:44" s="67" customFormat="1" ht="15.95" hidden="1" customHeight="1" x14ac:dyDescent="0.25">
      <c r="B36" s="145"/>
      <c r="I36" s="145"/>
      <c r="J36" s="202"/>
      <c r="K36" s="202"/>
      <c r="L36" s="202"/>
      <c r="M36" s="202"/>
      <c r="N36" s="202"/>
      <c r="O36" s="202"/>
      <c r="P36" s="145"/>
      <c r="Q36" s="145"/>
      <c r="R36" s="145"/>
      <c r="S36" s="145"/>
      <c r="T36" s="145"/>
      <c r="U36" s="145"/>
      <c r="V36" s="145"/>
      <c r="W36" s="145"/>
      <c r="X36" s="145"/>
      <c r="Y36" s="145"/>
      <c r="Z36" s="145"/>
      <c r="AA36" s="145"/>
      <c r="AB36" s="145"/>
      <c r="AC36" s="145"/>
      <c r="AD36" s="145"/>
      <c r="AE36" s="145"/>
      <c r="AF36" s="145"/>
      <c r="AG36" s="145"/>
      <c r="AH36" s="145"/>
      <c r="AI36" s="145"/>
      <c r="AJ36" s="145"/>
      <c r="AK36" s="145"/>
      <c r="AL36" s="145"/>
      <c r="AM36" s="145"/>
      <c r="AN36" s="145"/>
      <c r="AO36" s="145"/>
      <c r="AP36" s="145"/>
      <c r="AQ36" s="145"/>
      <c r="AR36" s="145"/>
    </row>
    <row r="37" spans="2:44" s="67" customFormat="1" ht="15.95" hidden="1" customHeight="1" x14ac:dyDescent="0.25">
      <c r="B37" s="145"/>
      <c r="I37" s="145"/>
      <c r="P37" s="145"/>
      <c r="Q37" s="145"/>
      <c r="R37" s="145"/>
      <c r="S37" s="145"/>
      <c r="T37" s="145"/>
      <c r="U37" s="145"/>
      <c r="V37" s="145"/>
      <c r="W37" s="145"/>
      <c r="X37" s="145"/>
      <c r="Y37" s="145"/>
      <c r="Z37" s="145"/>
      <c r="AA37" s="145"/>
      <c r="AB37" s="145"/>
      <c r="AC37" s="145"/>
      <c r="AD37" s="145"/>
      <c r="AE37" s="145"/>
      <c r="AF37" s="145"/>
      <c r="AG37" s="145"/>
      <c r="AH37" s="145"/>
      <c r="AI37" s="145"/>
      <c r="AJ37" s="145"/>
      <c r="AK37" s="145"/>
      <c r="AL37" s="145"/>
      <c r="AM37" s="145"/>
      <c r="AN37" s="145"/>
      <c r="AO37" s="145"/>
      <c r="AP37" s="145"/>
      <c r="AQ37" s="145"/>
      <c r="AR37" s="145"/>
    </row>
    <row r="38" spans="2:44" s="67" customFormat="1" ht="15.95" hidden="1" customHeight="1" x14ac:dyDescent="0.25">
      <c r="B38" s="145"/>
      <c r="I38" s="145"/>
      <c r="P38" s="145"/>
      <c r="Q38" s="145"/>
      <c r="R38" s="145"/>
      <c r="S38" s="145"/>
      <c r="T38" s="145"/>
      <c r="U38" s="145"/>
      <c r="V38" s="145"/>
      <c r="W38" s="145"/>
      <c r="X38" s="145"/>
      <c r="Y38" s="145"/>
      <c r="Z38" s="145"/>
      <c r="AA38" s="145"/>
      <c r="AB38" s="145"/>
      <c r="AC38" s="145"/>
      <c r="AD38" s="145"/>
      <c r="AE38" s="145"/>
      <c r="AF38" s="145"/>
      <c r="AG38" s="145"/>
      <c r="AH38" s="145"/>
      <c r="AI38" s="145"/>
      <c r="AJ38" s="145"/>
      <c r="AK38" s="145"/>
      <c r="AL38" s="145"/>
      <c r="AM38" s="145"/>
      <c r="AN38" s="145"/>
      <c r="AO38" s="145"/>
      <c r="AP38" s="145"/>
      <c r="AQ38" s="145"/>
      <c r="AR38" s="145"/>
    </row>
    <row r="39" spans="2:44" s="67" customFormat="1" ht="15.95" hidden="1" customHeight="1" x14ac:dyDescent="0.25">
      <c r="B39" s="145"/>
      <c r="I39" s="145"/>
      <c r="P39" s="145"/>
      <c r="Q39" s="145"/>
      <c r="R39" s="145"/>
      <c r="S39" s="145"/>
      <c r="T39" s="145"/>
      <c r="U39" s="145"/>
      <c r="V39" s="145"/>
      <c r="W39" s="145"/>
      <c r="X39" s="145"/>
      <c r="Y39" s="145"/>
      <c r="Z39" s="145"/>
      <c r="AA39" s="145"/>
      <c r="AB39" s="145"/>
      <c r="AC39" s="145"/>
      <c r="AD39" s="145"/>
      <c r="AE39" s="145"/>
      <c r="AF39" s="145"/>
      <c r="AG39" s="145"/>
      <c r="AH39" s="145"/>
      <c r="AI39" s="145"/>
      <c r="AJ39" s="145"/>
      <c r="AK39" s="145"/>
      <c r="AL39" s="145"/>
      <c r="AM39" s="145"/>
      <c r="AN39" s="145"/>
      <c r="AO39" s="145"/>
      <c r="AP39" s="145"/>
      <c r="AQ39" s="145"/>
      <c r="AR39" s="145"/>
    </row>
    <row r="40" spans="2:44" s="67" customFormat="1" ht="15.95" hidden="1" customHeight="1" x14ac:dyDescent="0.25">
      <c r="B40" s="145"/>
      <c r="I40" s="145"/>
      <c r="P40" s="145"/>
      <c r="Q40" s="145"/>
      <c r="R40" s="145"/>
      <c r="S40" s="145"/>
      <c r="T40" s="145"/>
      <c r="U40" s="145"/>
      <c r="V40" s="145"/>
      <c r="W40" s="145"/>
      <c r="X40" s="145"/>
      <c r="Y40" s="145"/>
      <c r="Z40" s="145"/>
      <c r="AA40" s="145"/>
      <c r="AB40" s="145"/>
      <c r="AC40" s="145"/>
      <c r="AD40" s="145"/>
      <c r="AE40" s="145"/>
      <c r="AF40" s="145"/>
      <c r="AG40" s="145"/>
      <c r="AH40" s="145"/>
      <c r="AI40" s="145"/>
      <c r="AJ40" s="145"/>
      <c r="AK40" s="145"/>
      <c r="AL40" s="145"/>
      <c r="AM40" s="145"/>
      <c r="AN40" s="145"/>
      <c r="AO40" s="145"/>
      <c r="AP40" s="145"/>
      <c r="AQ40" s="145"/>
      <c r="AR40" s="145"/>
    </row>
    <row r="41" spans="2:44" s="67" customFormat="1" ht="15.95" hidden="1" customHeight="1" x14ac:dyDescent="0.25"/>
    <row r="42" spans="2:44" s="67" customFormat="1" ht="15.95" hidden="1" customHeight="1" x14ac:dyDescent="0.25"/>
    <row r="43" spans="2:44" s="67" customFormat="1" ht="15.95" hidden="1" customHeight="1" x14ac:dyDescent="0.25"/>
    <row r="44" spans="2:44" s="67" customFormat="1" ht="15.95" hidden="1" customHeight="1" x14ac:dyDescent="0.25"/>
    <row r="45" spans="2:44" s="67" customFormat="1" ht="15.95" hidden="1" customHeight="1" x14ac:dyDescent="0.25"/>
    <row r="46" spans="2:44" s="67" customFormat="1" ht="15.95" hidden="1" customHeight="1" x14ac:dyDescent="0.25"/>
    <row r="47" spans="2:44" s="67" customFormat="1" ht="15.95" hidden="1" customHeight="1" x14ac:dyDescent="0.25"/>
    <row r="48" spans="2:44" s="67" customFormat="1" ht="15.95" hidden="1" customHeight="1" x14ac:dyDescent="0.25"/>
    <row r="49" spans="3:15" s="67" customFormat="1" ht="15.95" hidden="1" customHeight="1" x14ac:dyDescent="0.25">
      <c r="C49" s="117"/>
      <c r="D49" s="117"/>
      <c r="E49" s="117"/>
      <c r="F49" s="117"/>
      <c r="G49" s="117"/>
      <c r="H49" s="117"/>
    </row>
    <row r="50" spans="3:15" s="67" customFormat="1" ht="15.95" hidden="1" customHeight="1" x14ac:dyDescent="0.25">
      <c r="C50" s="117"/>
      <c r="D50" s="117"/>
      <c r="E50" s="117"/>
      <c r="F50" s="117"/>
      <c r="G50" s="117"/>
      <c r="H50" s="117"/>
    </row>
    <row r="51" spans="3:15" s="67" customFormat="1" ht="15.95" hidden="1" customHeight="1" x14ac:dyDescent="0.25">
      <c r="C51" s="117"/>
      <c r="D51" s="117"/>
      <c r="E51" s="117"/>
      <c r="F51" s="117"/>
      <c r="G51" s="117"/>
      <c r="H51" s="117"/>
    </row>
    <row r="52" spans="3:15" s="67" customFormat="1" ht="15.95" hidden="1" customHeight="1" x14ac:dyDescent="0.25">
      <c r="C52" s="117"/>
      <c r="D52" s="117"/>
      <c r="E52" s="117"/>
      <c r="F52" s="117"/>
      <c r="G52" s="117"/>
      <c r="H52" s="117"/>
    </row>
    <row r="53" spans="3:15" s="67" customFormat="1" ht="15.95" hidden="1" customHeight="1" x14ac:dyDescent="0.25">
      <c r="C53" s="117"/>
      <c r="D53" s="117"/>
      <c r="E53" s="117"/>
      <c r="F53" s="117"/>
      <c r="G53" s="117"/>
      <c r="H53" s="117"/>
      <c r="J53" s="117"/>
      <c r="K53" s="117"/>
      <c r="L53" s="117"/>
      <c r="M53" s="117"/>
      <c r="N53" s="117"/>
      <c r="O53" s="117"/>
    </row>
    <row r="54" spans="3:15" s="67" customFormat="1" ht="15.95" hidden="1" customHeight="1" x14ac:dyDescent="0.25">
      <c r="C54" s="117"/>
      <c r="D54" s="117"/>
      <c r="E54" s="117"/>
      <c r="F54" s="117"/>
      <c r="G54" s="117"/>
      <c r="H54" s="117"/>
      <c r="J54" s="117"/>
      <c r="K54" s="117"/>
      <c r="L54" s="117"/>
      <c r="M54" s="117"/>
      <c r="N54" s="117"/>
      <c r="O54" s="117"/>
    </row>
    <row r="55" spans="3:15" s="67" customFormat="1" ht="15.95" hidden="1" customHeight="1" x14ac:dyDescent="0.25">
      <c r="C55" s="117"/>
      <c r="D55" s="117"/>
      <c r="E55" s="117"/>
      <c r="F55" s="117"/>
      <c r="G55" s="117"/>
      <c r="H55" s="117"/>
      <c r="J55" s="117"/>
      <c r="K55" s="117"/>
      <c r="L55" s="117"/>
      <c r="M55" s="117"/>
      <c r="N55" s="117"/>
      <c r="O55" s="117"/>
    </row>
    <row r="56" spans="3:15" s="67" customFormat="1" ht="15.95" hidden="1" customHeight="1" x14ac:dyDescent="0.25">
      <c r="C56" s="117"/>
      <c r="D56" s="117"/>
      <c r="E56" s="117"/>
      <c r="F56" s="117"/>
      <c r="G56" s="117"/>
      <c r="H56" s="117"/>
      <c r="J56" s="117"/>
      <c r="K56" s="117"/>
      <c r="L56" s="117"/>
      <c r="M56" s="117"/>
      <c r="N56" s="117"/>
      <c r="O56" s="117"/>
    </row>
    <row r="57" spans="3:15" s="67" customFormat="1" ht="15.95" hidden="1" customHeight="1" x14ac:dyDescent="0.25">
      <c r="C57" s="117"/>
      <c r="D57" s="117"/>
      <c r="E57" s="117"/>
      <c r="F57" s="117"/>
      <c r="G57" s="117"/>
      <c r="H57" s="117"/>
      <c r="J57" s="117"/>
      <c r="K57" s="117"/>
      <c r="L57" s="117"/>
      <c r="M57" s="117"/>
      <c r="N57" s="117"/>
      <c r="O57" s="117"/>
    </row>
    <row r="58" spans="3:15" s="67" customFormat="1" ht="15.95" hidden="1" customHeight="1" x14ac:dyDescent="0.25">
      <c r="C58" s="117"/>
      <c r="D58" s="117"/>
      <c r="E58" s="117"/>
      <c r="F58" s="117"/>
      <c r="G58" s="117"/>
      <c r="H58" s="117"/>
      <c r="J58" s="117"/>
      <c r="K58" s="117"/>
      <c r="L58" s="117"/>
      <c r="M58" s="117"/>
      <c r="N58" s="117"/>
      <c r="O58" s="117"/>
    </row>
    <row r="59" spans="3:15" s="67" customFormat="1" ht="15.95" hidden="1" customHeight="1" x14ac:dyDescent="0.25">
      <c r="C59" s="117"/>
      <c r="D59" s="117"/>
      <c r="E59" s="117"/>
      <c r="F59" s="117"/>
      <c r="G59" s="117"/>
      <c r="H59" s="117"/>
      <c r="J59" s="117"/>
      <c r="K59" s="117"/>
      <c r="L59" s="117"/>
      <c r="M59" s="117"/>
      <c r="N59" s="117"/>
      <c r="O59" s="117"/>
    </row>
    <row r="60" spans="3:15" s="67" customFormat="1" ht="15.95" hidden="1" customHeight="1" x14ac:dyDescent="0.25">
      <c r="C60" s="117"/>
      <c r="D60" s="117"/>
      <c r="E60" s="117"/>
      <c r="F60" s="117"/>
      <c r="G60" s="117"/>
      <c r="H60" s="117"/>
      <c r="J60" s="117"/>
      <c r="K60" s="117"/>
      <c r="L60" s="117"/>
      <c r="M60" s="117"/>
      <c r="N60" s="117"/>
      <c r="O60" s="117"/>
    </row>
    <row r="61" spans="3:15" s="67" customFormat="1" ht="15.95" hidden="1" customHeight="1" x14ac:dyDescent="0.25">
      <c r="C61" s="117"/>
      <c r="D61" s="117"/>
      <c r="E61" s="117"/>
      <c r="F61" s="117"/>
      <c r="G61" s="117"/>
      <c r="H61" s="117"/>
      <c r="J61" s="117"/>
      <c r="K61" s="117"/>
      <c r="L61" s="117"/>
      <c r="M61" s="117"/>
      <c r="N61" s="117"/>
      <c r="O61" s="117"/>
    </row>
    <row r="62" spans="3:15" s="67" customFormat="1" ht="15.95" hidden="1" customHeight="1" x14ac:dyDescent="0.25">
      <c r="C62" s="117"/>
      <c r="D62" s="117"/>
      <c r="E62" s="117"/>
      <c r="F62" s="117"/>
      <c r="G62" s="117"/>
      <c r="H62" s="117"/>
      <c r="J62" s="117"/>
      <c r="K62" s="117"/>
      <c r="L62" s="117"/>
      <c r="M62" s="117"/>
      <c r="N62" s="117"/>
      <c r="O62" s="117"/>
    </row>
    <row r="63" spans="3:15" s="67" customFormat="1" ht="15.95" hidden="1" customHeight="1" x14ac:dyDescent="0.25">
      <c r="C63" s="117"/>
      <c r="D63" s="117"/>
      <c r="E63" s="117"/>
      <c r="F63" s="117"/>
      <c r="G63" s="117"/>
      <c r="H63" s="117"/>
      <c r="J63" s="117"/>
      <c r="K63" s="117"/>
      <c r="L63" s="117"/>
      <c r="M63" s="117"/>
      <c r="N63" s="117"/>
      <c r="O63" s="117"/>
    </row>
    <row r="64" spans="3:15" s="67" customFormat="1" ht="15.95" hidden="1" customHeight="1" x14ac:dyDescent="0.25">
      <c r="C64" s="117"/>
      <c r="D64" s="117"/>
      <c r="E64" s="117"/>
      <c r="F64" s="117"/>
      <c r="G64" s="117"/>
      <c r="H64" s="117"/>
      <c r="J64" s="117"/>
      <c r="K64" s="117"/>
      <c r="L64" s="117"/>
      <c r="M64" s="117"/>
      <c r="N64" s="117"/>
      <c r="O64" s="117"/>
    </row>
    <row r="65" spans="3:15" s="67" customFormat="1" ht="15.95" hidden="1" customHeight="1" x14ac:dyDescent="0.25">
      <c r="C65" s="117"/>
      <c r="D65" s="117"/>
      <c r="E65" s="117"/>
      <c r="F65" s="117"/>
      <c r="G65" s="117"/>
      <c r="H65" s="117"/>
      <c r="J65" s="117"/>
      <c r="K65" s="117"/>
      <c r="L65" s="117"/>
      <c r="M65" s="117"/>
      <c r="N65" s="117"/>
      <c r="O65" s="117"/>
    </row>
    <row r="66" spans="3:15" s="67" customFormat="1" ht="15.95" hidden="1" customHeight="1" x14ac:dyDescent="0.25">
      <c r="C66" s="117"/>
      <c r="D66" s="117"/>
      <c r="E66" s="117"/>
      <c r="F66" s="117"/>
      <c r="G66" s="117"/>
      <c r="H66" s="117"/>
      <c r="J66" s="117"/>
      <c r="K66" s="117"/>
      <c r="L66" s="117"/>
      <c r="M66" s="117"/>
      <c r="N66" s="117"/>
      <c r="O66" s="117"/>
    </row>
    <row r="67" spans="3:15" s="67" customFormat="1" ht="15.95" hidden="1" customHeight="1" x14ac:dyDescent="0.25">
      <c r="C67" s="117"/>
      <c r="D67" s="117"/>
      <c r="E67" s="117"/>
      <c r="F67" s="117"/>
      <c r="G67" s="117"/>
      <c r="H67" s="117"/>
      <c r="J67" s="117"/>
      <c r="K67" s="117"/>
      <c r="L67" s="117"/>
      <c r="M67" s="117"/>
      <c r="N67" s="117"/>
      <c r="O67" s="117"/>
    </row>
    <row r="68" spans="3:15" s="67" customFormat="1" ht="15.95" hidden="1" customHeight="1" x14ac:dyDescent="0.25">
      <c r="C68" s="117"/>
      <c r="D68" s="117"/>
      <c r="E68" s="117"/>
      <c r="F68" s="117"/>
      <c r="G68" s="117"/>
      <c r="H68" s="117"/>
      <c r="J68" s="117"/>
      <c r="K68" s="117"/>
      <c r="L68" s="117"/>
      <c r="M68" s="117"/>
      <c r="N68" s="117"/>
      <c r="O68" s="117"/>
    </row>
    <row r="69" spans="3:15" s="67" customFormat="1" ht="15.95" hidden="1" customHeight="1" x14ac:dyDescent="0.25">
      <c r="C69" s="117"/>
      <c r="D69" s="117"/>
      <c r="E69" s="117"/>
      <c r="F69" s="117"/>
      <c r="G69" s="117"/>
      <c r="H69" s="117"/>
      <c r="J69" s="117"/>
      <c r="K69" s="117"/>
      <c r="L69" s="117"/>
      <c r="M69" s="117"/>
      <c r="N69" s="117"/>
      <c r="O69" s="117"/>
    </row>
    <row r="70" spans="3:15" s="67" customFormat="1" ht="15.95" hidden="1" customHeight="1" x14ac:dyDescent="0.25">
      <c r="C70" s="117"/>
      <c r="D70" s="117"/>
      <c r="E70" s="117"/>
      <c r="F70" s="117"/>
      <c r="G70" s="117"/>
      <c r="H70" s="117"/>
      <c r="J70" s="117"/>
      <c r="K70" s="117"/>
      <c r="L70" s="117"/>
      <c r="M70" s="117"/>
      <c r="N70" s="117"/>
      <c r="O70" s="117"/>
    </row>
    <row r="71" spans="3:15" s="67" customFormat="1" ht="15.95" hidden="1" customHeight="1" x14ac:dyDescent="0.25">
      <c r="C71" s="117"/>
      <c r="D71" s="117"/>
      <c r="E71" s="117"/>
      <c r="F71" s="117"/>
      <c r="G71" s="117"/>
      <c r="H71" s="117"/>
      <c r="J71" s="117"/>
      <c r="K71" s="117"/>
      <c r="L71" s="117"/>
      <c r="M71" s="117"/>
      <c r="N71" s="117"/>
      <c r="O71" s="117"/>
    </row>
    <row r="72" spans="3:15" s="67" customFormat="1" ht="15.95" hidden="1" customHeight="1" x14ac:dyDescent="0.25">
      <c r="C72" s="117"/>
      <c r="D72" s="117"/>
      <c r="E72" s="117"/>
      <c r="F72" s="117"/>
      <c r="G72" s="117"/>
      <c r="H72" s="117"/>
      <c r="J72" s="117"/>
      <c r="K72" s="117"/>
      <c r="L72" s="117"/>
      <c r="M72" s="117"/>
      <c r="N72" s="117"/>
      <c r="O72" s="117"/>
    </row>
    <row r="73" spans="3:15" s="67" customFormat="1" ht="15.95" hidden="1" customHeight="1" x14ac:dyDescent="0.25">
      <c r="C73" s="117"/>
      <c r="D73" s="117"/>
      <c r="E73" s="117"/>
      <c r="F73" s="117"/>
      <c r="G73" s="117"/>
      <c r="H73" s="117"/>
      <c r="J73" s="117"/>
      <c r="K73" s="117"/>
      <c r="L73" s="117"/>
      <c r="M73" s="117"/>
      <c r="N73" s="117"/>
      <c r="O73" s="117"/>
    </row>
    <row r="74" spans="3:15" s="67" customFormat="1" ht="15.95" hidden="1" customHeight="1" x14ac:dyDescent="0.25">
      <c r="C74" s="117"/>
      <c r="D74" s="117"/>
      <c r="E74" s="117"/>
      <c r="F74" s="117"/>
      <c r="G74" s="117"/>
      <c r="H74" s="117"/>
      <c r="J74" s="117"/>
      <c r="K74" s="117"/>
      <c r="L74" s="117"/>
      <c r="M74" s="117"/>
      <c r="N74" s="117"/>
      <c r="O74" s="117"/>
    </row>
    <row r="75" spans="3:15" s="67" customFormat="1" ht="15.95" hidden="1" customHeight="1" x14ac:dyDescent="0.25">
      <c r="C75" s="117"/>
      <c r="D75" s="117"/>
      <c r="E75" s="117"/>
      <c r="F75" s="117"/>
      <c r="G75" s="117"/>
      <c r="H75" s="117"/>
      <c r="J75" s="117"/>
      <c r="K75" s="117"/>
      <c r="L75" s="117"/>
      <c r="M75" s="117"/>
      <c r="N75" s="117"/>
      <c r="O75" s="117"/>
    </row>
    <row r="76" spans="3:15" s="67" customFormat="1" ht="15.95" hidden="1" customHeight="1" x14ac:dyDescent="0.25">
      <c r="C76" s="117"/>
      <c r="D76" s="117"/>
      <c r="E76" s="117"/>
      <c r="F76" s="117"/>
      <c r="G76" s="117"/>
      <c r="H76" s="117"/>
      <c r="J76" s="117"/>
      <c r="K76" s="117"/>
      <c r="L76" s="117"/>
      <c r="M76" s="117"/>
      <c r="N76" s="117"/>
      <c r="O76" s="117"/>
    </row>
    <row r="77" spans="3:15" s="67" customFormat="1" ht="15.95" hidden="1" customHeight="1" x14ac:dyDescent="0.25">
      <c r="C77" s="117"/>
      <c r="D77" s="117"/>
      <c r="E77" s="117"/>
      <c r="F77" s="117"/>
      <c r="G77" s="117"/>
      <c r="H77" s="117"/>
      <c r="J77" s="117"/>
      <c r="K77" s="117"/>
      <c r="L77" s="117"/>
      <c r="M77" s="117"/>
      <c r="N77" s="117"/>
      <c r="O77" s="117"/>
    </row>
    <row r="78" spans="3:15" s="67" customFormat="1" ht="15.95" hidden="1" customHeight="1" x14ac:dyDescent="0.25">
      <c r="C78" s="117"/>
      <c r="D78" s="117"/>
      <c r="E78" s="117"/>
      <c r="F78" s="117"/>
      <c r="G78" s="117"/>
      <c r="H78" s="117"/>
      <c r="J78" s="117"/>
      <c r="K78" s="117"/>
      <c r="L78" s="117"/>
      <c r="M78" s="117"/>
      <c r="N78" s="117"/>
      <c r="O78" s="117"/>
    </row>
    <row r="79" spans="3:15" s="67" customFormat="1" ht="15.95" hidden="1" customHeight="1" x14ac:dyDescent="0.25">
      <c r="C79" s="117"/>
      <c r="D79" s="117"/>
      <c r="E79" s="117"/>
      <c r="F79" s="117"/>
      <c r="G79" s="117"/>
      <c r="H79" s="117"/>
      <c r="J79" s="117"/>
      <c r="K79" s="117"/>
      <c r="L79" s="117"/>
      <c r="M79" s="117"/>
      <c r="N79" s="117"/>
      <c r="O79" s="117"/>
    </row>
    <row r="80" spans="3:15" s="67" customFormat="1" ht="15.95" hidden="1" customHeight="1" x14ac:dyDescent="0.25">
      <c r="C80" s="117"/>
      <c r="D80" s="117"/>
      <c r="E80" s="117"/>
      <c r="F80" s="117"/>
      <c r="G80" s="117"/>
      <c r="H80" s="117"/>
      <c r="J80" s="117"/>
      <c r="K80" s="117"/>
      <c r="L80" s="117"/>
      <c r="M80" s="117"/>
      <c r="N80" s="117"/>
      <c r="O80" s="117"/>
    </row>
    <row r="81" spans="3:15" s="67" customFormat="1" ht="15.95" hidden="1" customHeight="1" x14ac:dyDescent="0.25">
      <c r="C81" s="117"/>
      <c r="D81" s="117"/>
      <c r="E81" s="117"/>
      <c r="F81" s="117"/>
      <c r="G81" s="117"/>
      <c r="H81" s="117"/>
      <c r="J81" s="117"/>
      <c r="K81" s="117"/>
      <c r="L81" s="117"/>
      <c r="M81" s="117"/>
      <c r="N81" s="117"/>
      <c r="O81" s="117"/>
    </row>
    <row r="82" spans="3:15" s="67" customFormat="1" ht="15.95" hidden="1" customHeight="1" x14ac:dyDescent="0.25">
      <c r="C82" s="117"/>
      <c r="D82" s="117"/>
      <c r="E82" s="117"/>
      <c r="F82" s="117"/>
      <c r="G82" s="117"/>
      <c r="H82" s="117"/>
      <c r="J82" s="117"/>
      <c r="K82" s="117"/>
      <c r="L82" s="117"/>
      <c r="M82" s="117"/>
      <c r="N82" s="117"/>
      <c r="O82" s="117"/>
    </row>
    <row r="83" spans="3:15" s="67" customFormat="1" ht="15.95" hidden="1" customHeight="1" x14ac:dyDescent="0.25">
      <c r="C83" s="117"/>
      <c r="D83" s="117"/>
      <c r="E83" s="117"/>
      <c r="F83" s="117"/>
      <c r="G83" s="117"/>
      <c r="H83" s="117"/>
      <c r="J83" s="117"/>
      <c r="K83" s="117"/>
      <c r="L83" s="117"/>
      <c r="M83" s="117"/>
      <c r="N83" s="117"/>
      <c r="O83" s="117"/>
    </row>
    <row r="84" spans="3:15" s="67" customFormat="1" ht="15.95" hidden="1" customHeight="1" x14ac:dyDescent="0.25">
      <c r="C84" s="117"/>
      <c r="D84" s="117"/>
      <c r="E84" s="117"/>
      <c r="F84" s="117"/>
      <c r="G84" s="117"/>
      <c r="H84" s="117"/>
      <c r="J84" s="117"/>
      <c r="K84" s="117"/>
      <c r="L84" s="117"/>
      <c r="M84" s="117"/>
      <c r="N84" s="117"/>
      <c r="O84" s="117"/>
    </row>
    <row r="85" spans="3:15" s="67" customFormat="1" ht="15.95" hidden="1" customHeight="1" x14ac:dyDescent="0.25">
      <c r="C85" s="117"/>
      <c r="D85" s="117"/>
      <c r="E85" s="117"/>
      <c r="F85" s="117"/>
      <c r="G85" s="117"/>
      <c r="H85" s="117"/>
      <c r="J85" s="117"/>
      <c r="K85" s="117"/>
      <c r="L85" s="117"/>
      <c r="M85" s="117"/>
      <c r="N85" s="117"/>
      <c r="O85" s="117"/>
    </row>
    <row r="86" spans="3:15" s="67" customFormat="1" ht="15.95" hidden="1" customHeight="1" x14ac:dyDescent="0.25">
      <c r="C86" s="117"/>
      <c r="D86" s="117"/>
      <c r="E86" s="117"/>
      <c r="F86" s="117"/>
      <c r="G86" s="117"/>
      <c r="H86" s="117"/>
      <c r="J86" s="117"/>
      <c r="K86" s="117"/>
      <c r="L86" s="117"/>
      <c r="M86" s="117"/>
      <c r="N86" s="117"/>
      <c r="O86" s="117"/>
    </row>
    <row r="87" spans="3:15" s="67" customFormat="1" ht="15.95" hidden="1" customHeight="1" x14ac:dyDescent="0.25">
      <c r="C87" s="117"/>
      <c r="D87" s="117"/>
      <c r="E87" s="117"/>
      <c r="F87" s="117"/>
      <c r="G87" s="117"/>
      <c r="H87" s="117"/>
      <c r="J87" s="117"/>
      <c r="K87" s="117"/>
      <c r="L87" s="117"/>
      <c r="M87" s="117"/>
      <c r="N87" s="117"/>
      <c r="O87" s="117"/>
    </row>
    <row r="88" spans="3:15" s="67" customFormat="1" ht="15.95" hidden="1" customHeight="1" x14ac:dyDescent="0.25">
      <c r="C88" s="117"/>
      <c r="D88" s="117"/>
      <c r="E88" s="117"/>
      <c r="F88" s="117"/>
      <c r="G88" s="117"/>
      <c r="H88" s="117"/>
      <c r="J88" s="117"/>
      <c r="K88" s="117"/>
      <c r="L88" s="117"/>
      <c r="M88" s="117"/>
      <c r="N88" s="117"/>
      <c r="O88" s="117"/>
    </row>
    <row r="89" spans="3:15" s="67" customFormat="1" ht="15.95" hidden="1" customHeight="1" x14ac:dyDescent="0.25">
      <c r="C89" s="117"/>
      <c r="D89" s="117"/>
      <c r="E89" s="117"/>
      <c r="F89" s="117"/>
      <c r="G89" s="117"/>
      <c r="H89" s="117"/>
      <c r="J89" s="117"/>
      <c r="K89" s="117"/>
      <c r="L89" s="117"/>
      <c r="M89" s="117"/>
      <c r="N89" s="117"/>
      <c r="O89" s="117"/>
    </row>
    <row r="90" spans="3:15" s="67" customFormat="1" ht="15.95" hidden="1" customHeight="1" x14ac:dyDescent="0.25">
      <c r="C90" s="117"/>
      <c r="D90" s="117"/>
      <c r="E90" s="117"/>
      <c r="F90" s="117"/>
      <c r="G90" s="117"/>
      <c r="H90" s="117"/>
      <c r="J90" s="117"/>
      <c r="K90" s="117"/>
      <c r="L90" s="117"/>
      <c r="M90" s="117"/>
      <c r="N90" s="117"/>
      <c r="O90" s="117"/>
    </row>
    <row r="91" spans="3:15" s="67" customFormat="1" ht="15.95" hidden="1" customHeight="1" x14ac:dyDescent="0.25">
      <c r="C91" s="117"/>
      <c r="D91" s="117"/>
      <c r="E91" s="117"/>
      <c r="F91" s="117"/>
      <c r="G91" s="117"/>
      <c r="H91" s="117"/>
      <c r="J91" s="117"/>
      <c r="K91" s="117"/>
      <c r="L91" s="117"/>
      <c r="M91" s="117"/>
      <c r="N91" s="117"/>
      <c r="O91" s="117"/>
    </row>
    <row r="92" spans="3:15" s="67" customFormat="1" ht="15.95" hidden="1" customHeight="1" x14ac:dyDescent="0.25">
      <c r="C92" s="117"/>
      <c r="D92" s="117"/>
      <c r="E92" s="117"/>
      <c r="F92" s="117"/>
      <c r="G92" s="117"/>
      <c r="H92" s="117"/>
      <c r="J92" s="117"/>
      <c r="K92" s="117"/>
      <c r="L92" s="117"/>
      <c r="M92" s="117"/>
      <c r="N92" s="117"/>
      <c r="O92" s="117"/>
    </row>
    <row r="93" spans="3:15" s="67" customFormat="1" ht="15.95" hidden="1" customHeight="1" x14ac:dyDescent="0.25">
      <c r="C93" s="117"/>
      <c r="D93" s="117"/>
      <c r="E93" s="117"/>
      <c r="F93" s="117"/>
      <c r="G93" s="117"/>
      <c r="H93" s="117"/>
      <c r="J93" s="117"/>
      <c r="K93" s="117"/>
      <c r="L93" s="117"/>
      <c r="M93" s="117"/>
      <c r="N93" s="117"/>
      <c r="O93" s="117"/>
    </row>
    <row r="94" spans="3:15" s="67" customFormat="1" ht="15.95" hidden="1" customHeight="1" x14ac:dyDescent="0.25">
      <c r="C94" s="117"/>
      <c r="D94" s="117"/>
      <c r="E94" s="117"/>
      <c r="F94" s="117"/>
      <c r="G94" s="117"/>
      <c r="H94" s="117"/>
      <c r="J94" s="117"/>
      <c r="K94" s="117"/>
      <c r="L94" s="117"/>
      <c r="M94" s="117"/>
      <c r="N94" s="117"/>
      <c r="O94" s="117"/>
    </row>
    <row r="95" spans="3:15" s="67" customFormat="1" ht="15.95" hidden="1" customHeight="1" x14ac:dyDescent="0.25">
      <c r="C95" s="117"/>
      <c r="D95" s="117"/>
      <c r="E95" s="117"/>
      <c r="F95" s="117"/>
      <c r="G95" s="117"/>
      <c r="H95" s="117"/>
      <c r="J95" s="117"/>
      <c r="K95" s="117"/>
      <c r="L95" s="117"/>
      <c r="M95" s="117"/>
      <c r="N95" s="117"/>
      <c r="O95" s="117"/>
    </row>
    <row r="96" spans="3:15" s="67" customFormat="1" ht="15.95" hidden="1" customHeight="1" x14ac:dyDescent="0.25">
      <c r="C96" s="117"/>
      <c r="D96" s="117"/>
      <c r="E96" s="117"/>
      <c r="F96" s="117"/>
      <c r="G96" s="117"/>
      <c r="H96" s="117"/>
      <c r="J96" s="117"/>
      <c r="K96" s="117"/>
      <c r="L96" s="117"/>
      <c r="M96" s="117"/>
      <c r="N96" s="117"/>
      <c r="O96" s="117"/>
    </row>
    <row r="97" spans="3:15" s="67" customFormat="1" ht="15.95" hidden="1" customHeight="1" x14ac:dyDescent="0.25">
      <c r="C97" s="117"/>
      <c r="D97" s="117"/>
      <c r="E97" s="117"/>
      <c r="F97" s="117"/>
      <c r="G97" s="117"/>
      <c r="H97" s="117"/>
      <c r="J97" s="117"/>
      <c r="K97" s="117"/>
      <c r="L97" s="117"/>
      <c r="M97" s="117"/>
      <c r="N97" s="117"/>
      <c r="O97" s="117"/>
    </row>
    <row r="98" spans="3:15" s="67" customFormat="1" ht="15.95" hidden="1" customHeight="1" x14ac:dyDescent="0.25">
      <c r="C98" s="117"/>
      <c r="D98" s="117"/>
      <c r="E98" s="117"/>
      <c r="F98" s="117"/>
      <c r="G98" s="117"/>
      <c r="H98" s="117"/>
      <c r="J98" s="117"/>
      <c r="K98" s="117"/>
      <c r="L98" s="117"/>
      <c r="M98" s="117"/>
      <c r="N98" s="117"/>
      <c r="O98" s="117"/>
    </row>
    <row r="99" spans="3:15" s="67" customFormat="1" ht="15.95" hidden="1" customHeight="1" x14ac:dyDescent="0.25">
      <c r="C99" s="117"/>
      <c r="D99" s="117"/>
      <c r="E99" s="117"/>
      <c r="F99" s="117"/>
      <c r="G99" s="117"/>
      <c r="H99" s="117"/>
      <c r="J99" s="117"/>
      <c r="K99" s="117"/>
      <c r="L99" s="117"/>
      <c r="M99" s="117"/>
      <c r="N99" s="117"/>
      <c r="O99" s="117"/>
    </row>
    <row r="100" spans="3:15" s="67" customFormat="1" ht="15.95" hidden="1" customHeight="1" x14ac:dyDescent="0.25">
      <c r="C100" s="117"/>
      <c r="D100" s="117"/>
      <c r="E100" s="117"/>
      <c r="F100" s="117"/>
      <c r="G100" s="117"/>
      <c r="H100" s="117"/>
      <c r="J100" s="117"/>
      <c r="K100" s="117"/>
      <c r="L100" s="117"/>
      <c r="M100" s="117"/>
      <c r="N100" s="117"/>
      <c r="O100" s="117"/>
    </row>
    <row r="101" spans="3:15" s="67" customFormat="1" ht="15.95" hidden="1" customHeight="1" x14ac:dyDescent="0.25">
      <c r="C101" s="117"/>
      <c r="D101" s="117"/>
      <c r="E101" s="117"/>
      <c r="F101" s="117"/>
      <c r="G101" s="117"/>
      <c r="H101" s="117"/>
      <c r="J101" s="117"/>
      <c r="K101" s="117"/>
      <c r="L101" s="117"/>
      <c r="M101" s="117"/>
      <c r="N101" s="117"/>
      <c r="O101" s="117"/>
    </row>
    <row r="102" spans="3:15" s="67" customFormat="1" ht="15.95" hidden="1" customHeight="1" x14ac:dyDescent="0.25">
      <c r="C102" s="117"/>
      <c r="D102" s="117"/>
      <c r="E102" s="117"/>
      <c r="F102" s="117"/>
      <c r="G102" s="117"/>
      <c r="H102" s="117"/>
      <c r="J102" s="117"/>
      <c r="K102" s="117"/>
      <c r="L102" s="117"/>
      <c r="M102" s="117"/>
      <c r="N102" s="117"/>
      <c r="O102" s="117"/>
    </row>
    <row r="103" spans="3:15" s="67" customFormat="1" ht="15.95" hidden="1" customHeight="1" x14ac:dyDescent="0.25">
      <c r="C103" s="117"/>
      <c r="D103" s="117"/>
      <c r="E103" s="117"/>
      <c r="F103" s="117"/>
      <c r="G103" s="117"/>
      <c r="H103" s="117"/>
      <c r="J103" s="117"/>
      <c r="K103" s="117"/>
      <c r="L103" s="117"/>
      <c r="M103" s="117"/>
      <c r="N103" s="117"/>
      <c r="O103" s="117"/>
    </row>
    <row r="104" spans="3:15" s="67" customFormat="1" ht="15.95" hidden="1" customHeight="1" x14ac:dyDescent="0.25">
      <c r="C104" s="117"/>
      <c r="D104" s="117"/>
      <c r="E104" s="117"/>
      <c r="F104" s="117"/>
      <c r="G104" s="117"/>
      <c r="H104" s="117"/>
      <c r="J104" s="117"/>
      <c r="K104" s="117"/>
      <c r="L104" s="117"/>
      <c r="M104" s="117"/>
      <c r="N104" s="117"/>
      <c r="O104" s="117"/>
    </row>
    <row r="105" spans="3:15" s="67" customFormat="1" ht="15.95" hidden="1" customHeight="1" x14ac:dyDescent="0.25">
      <c r="C105" s="117"/>
      <c r="D105" s="117"/>
      <c r="E105" s="117"/>
      <c r="F105" s="117"/>
      <c r="G105" s="117"/>
      <c r="H105" s="117"/>
      <c r="J105" s="117"/>
      <c r="K105" s="117"/>
      <c r="L105" s="117"/>
      <c r="M105" s="117"/>
      <c r="N105" s="117"/>
      <c r="O105" s="117"/>
    </row>
    <row r="106" spans="3:15" s="67" customFormat="1" ht="15.95" hidden="1" customHeight="1" x14ac:dyDescent="0.25">
      <c r="C106" s="117"/>
      <c r="D106" s="117"/>
      <c r="E106" s="117"/>
      <c r="F106" s="117"/>
      <c r="G106" s="117"/>
      <c r="H106" s="117"/>
      <c r="J106" s="117"/>
      <c r="K106" s="117"/>
      <c r="L106" s="117"/>
      <c r="M106" s="117"/>
      <c r="N106" s="117"/>
      <c r="O106" s="117"/>
    </row>
    <row r="107" spans="3:15" s="67" customFormat="1" ht="15.95" hidden="1" customHeight="1" x14ac:dyDescent="0.25">
      <c r="C107" s="117"/>
      <c r="D107" s="117"/>
      <c r="E107" s="117"/>
      <c r="F107" s="117"/>
      <c r="G107" s="117"/>
      <c r="H107" s="117"/>
      <c r="J107" s="117"/>
      <c r="K107" s="117"/>
      <c r="L107" s="117"/>
      <c r="M107" s="117"/>
      <c r="N107" s="117"/>
      <c r="O107" s="117"/>
    </row>
    <row r="108" spans="3:15" s="67" customFormat="1" ht="15.95" hidden="1" customHeight="1" x14ac:dyDescent="0.25">
      <c r="C108" s="117"/>
      <c r="D108" s="117"/>
      <c r="E108" s="117"/>
      <c r="F108" s="117"/>
      <c r="G108" s="117"/>
      <c r="H108" s="117"/>
      <c r="J108" s="117"/>
      <c r="K108" s="117"/>
      <c r="L108" s="117"/>
      <c r="M108" s="117"/>
      <c r="N108" s="117"/>
      <c r="O108" s="117"/>
    </row>
    <row r="109" spans="3:15" s="67" customFormat="1" ht="15.95" hidden="1" customHeight="1" x14ac:dyDescent="0.25">
      <c r="C109" s="117"/>
      <c r="D109" s="117"/>
      <c r="E109" s="117"/>
      <c r="F109" s="117"/>
      <c r="G109" s="117"/>
      <c r="H109" s="117"/>
      <c r="J109" s="117"/>
      <c r="K109" s="117"/>
      <c r="L109" s="117"/>
      <c r="M109" s="117"/>
      <c r="N109" s="117"/>
      <c r="O109" s="117"/>
    </row>
    <row r="110" spans="3:15" s="67" customFormat="1" ht="15.95" hidden="1" customHeight="1" x14ac:dyDescent="0.25">
      <c r="C110" s="117"/>
      <c r="D110" s="117"/>
      <c r="E110" s="117"/>
      <c r="F110" s="117"/>
      <c r="G110" s="117"/>
      <c r="H110" s="117"/>
      <c r="J110" s="117"/>
      <c r="K110" s="117"/>
      <c r="L110" s="117"/>
      <c r="M110" s="117"/>
      <c r="N110" s="117"/>
      <c r="O110" s="117"/>
    </row>
    <row r="111" spans="3:15" s="67" customFormat="1" ht="15.95" hidden="1" customHeight="1" x14ac:dyDescent="0.25">
      <c r="C111" s="117"/>
      <c r="D111" s="117"/>
      <c r="E111" s="117"/>
      <c r="F111" s="117"/>
      <c r="G111" s="117"/>
      <c r="H111" s="117"/>
      <c r="J111" s="117"/>
      <c r="K111" s="117"/>
      <c r="L111" s="117"/>
      <c r="M111" s="117"/>
      <c r="N111" s="117"/>
      <c r="O111" s="117"/>
    </row>
    <row r="112" spans="3:15" s="67" customFormat="1" ht="15.95" hidden="1" customHeight="1" x14ac:dyDescent="0.25">
      <c r="C112" s="117"/>
      <c r="D112" s="117"/>
      <c r="E112" s="117"/>
      <c r="F112" s="117"/>
      <c r="G112" s="117"/>
      <c r="H112" s="117"/>
      <c r="J112" s="117"/>
      <c r="K112" s="117"/>
      <c r="L112" s="117"/>
      <c r="M112" s="117"/>
      <c r="N112" s="117"/>
      <c r="O112" s="117"/>
    </row>
    <row r="113" spans="3:15" s="67" customFormat="1" ht="15.95" hidden="1" customHeight="1" x14ac:dyDescent="0.25">
      <c r="C113" s="117"/>
      <c r="D113" s="117"/>
      <c r="E113" s="117"/>
      <c r="F113" s="117"/>
      <c r="G113" s="117"/>
      <c r="H113" s="117"/>
      <c r="J113" s="117"/>
      <c r="K113" s="117"/>
      <c r="L113" s="117"/>
      <c r="M113" s="117"/>
      <c r="N113" s="117"/>
      <c r="O113" s="117"/>
    </row>
    <row r="114" spans="3:15" s="67" customFormat="1" ht="15.95" hidden="1" customHeight="1" x14ac:dyDescent="0.25">
      <c r="C114" s="117"/>
      <c r="D114" s="117"/>
      <c r="E114" s="117"/>
      <c r="F114" s="117"/>
      <c r="G114" s="117"/>
      <c r="H114" s="117"/>
      <c r="J114" s="117"/>
      <c r="K114" s="117"/>
      <c r="L114" s="117"/>
      <c r="M114" s="117"/>
      <c r="N114" s="117"/>
      <c r="O114" s="117"/>
    </row>
    <row r="115" spans="3:15" s="67" customFormat="1" ht="15.95" hidden="1" customHeight="1" x14ac:dyDescent="0.25">
      <c r="C115" s="117"/>
      <c r="D115" s="117"/>
      <c r="E115" s="117"/>
      <c r="F115" s="117"/>
      <c r="G115" s="117"/>
      <c r="H115" s="117"/>
      <c r="J115" s="117"/>
      <c r="K115" s="117"/>
      <c r="L115" s="117"/>
      <c r="M115" s="117"/>
      <c r="N115" s="117"/>
      <c r="O115" s="117"/>
    </row>
    <row r="116" spans="3:15" s="67" customFormat="1" ht="15.95" hidden="1" customHeight="1" x14ac:dyDescent="0.25">
      <c r="C116" s="117"/>
      <c r="D116" s="117"/>
      <c r="E116" s="117"/>
      <c r="F116" s="117"/>
      <c r="G116" s="117"/>
      <c r="H116" s="117"/>
      <c r="J116" s="117"/>
      <c r="K116" s="117"/>
      <c r="L116" s="117"/>
      <c r="M116" s="117"/>
      <c r="N116" s="117"/>
      <c r="O116" s="117"/>
    </row>
    <row r="117" spans="3:15" s="67" customFormat="1" ht="15.95" hidden="1" customHeight="1" x14ac:dyDescent="0.25">
      <c r="C117" s="117"/>
      <c r="D117" s="117"/>
      <c r="E117" s="117"/>
      <c r="F117" s="117"/>
      <c r="G117" s="117"/>
      <c r="H117" s="117"/>
      <c r="J117" s="117"/>
      <c r="K117" s="117"/>
      <c r="L117" s="117"/>
      <c r="M117" s="117"/>
      <c r="N117" s="117"/>
      <c r="O117" s="117"/>
    </row>
    <row r="118" spans="3:15" s="67" customFormat="1" ht="15.95" hidden="1" customHeight="1" x14ac:dyDescent="0.25">
      <c r="C118" s="117"/>
      <c r="D118" s="117"/>
      <c r="E118" s="117"/>
      <c r="F118" s="117"/>
      <c r="G118" s="117"/>
      <c r="H118" s="117"/>
      <c r="J118" s="117"/>
      <c r="K118" s="117"/>
      <c r="L118" s="117"/>
      <c r="M118" s="117"/>
      <c r="N118" s="117"/>
      <c r="O118" s="117"/>
    </row>
    <row r="119" spans="3:15" s="67" customFormat="1" ht="15.95" hidden="1" customHeight="1" x14ac:dyDescent="0.25">
      <c r="C119" s="117"/>
      <c r="D119" s="117"/>
      <c r="E119" s="117"/>
      <c r="F119" s="117"/>
      <c r="G119" s="117"/>
      <c r="H119" s="117"/>
      <c r="J119" s="117"/>
      <c r="K119" s="117"/>
      <c r="L119" s="117"/>
      <c r="M119" s="117"/>
      <c r="N119" s="117"/>
      <c r="O119" s="117"/>
    </row>
    <row r="120" spans="3:15" s="67" customFormat="1" ht="15.95" hidden="1" customHeight="1" x14ac:dyDescent="0.25">
      <c r="C120" s="117"/>
      <c r="D120" s="117"/>
      <c r="E120" s="117"/>
      <c r="F120" s="117"/>
      <c r="G120" s="117"/>
      <c r="H120" s="117"/>
      <c r="J120" s="117"/>
      <c r="K120" s="117"/>
      <c r="L120" s="117"/>
      <c r="M120" s="117"/>
      <c r="N120" s="117"/>
      <c r="O120" s="117"/>
    </row>
    <row r="121" spans="3:15" s="67" customFormat="1" ht="15.95" hidden="1" customHeight="1" x14ac:dyDescent="0.25">
      <c r="C121" s="117"/>
      <c r="D121" s="117"/>
      <c r="E121" s="117"/>
      <c r="F121" s="117"/>
      <c r="G121" s="117"/>
      <c r="H121" s="117"/>
      <c r="J121" s="117"/>
      <c r="K121" s="117"/>
      <c r="L121" s="117"/>
      <c r="M121" s="117"/>
      <c r="N121" s="117"/>
      <c r="O121" s="117"/>
    </row>
    <row r="122" spans="3:15" s="67" customFormat="1" ht="15.95" hidden="1" customHeight="1" x14ac:dyDescent="0.25">
      <c r="C122" s="117"/>
      <c r="D122" s="117"/>
      <c r="E122" s="117"/>
      <c r="F122" s="117"/>
      <c r="G122" s="117"/>
      <c r="H122" s="117"/>
      <c r="J122" s="117"/>
      <c r="K122" s="117"/>
      <c r="L122" s="117"/>
      <c r="M122" s="117"/>
      <c r="N122" s="117"/>
      <c r="O122" s="117"/>
    </row>
    <row r="123" spans="3:15" s="67" customFormat="1" ht="15.95" hidden="1" customHeight="1" x14ac:dyDescent="0.25">
      <c r="C123" s="117"/>
      <c r="D123" s="117"/>
      <c r="E123" s="117"/>
      <c r="F123" s="117"/>
      <c r="G123" s="117"/>
      <c r="H123" s="117"/>
      <c r="J123" s="117"/>
      <c r="K123" s="117"/>
      <c r="L123" s="117"/>
      <c r="M123" s="117"/>
      <c r="N123" s="117"/>
      <c r="O123" s="117"/>
    </row>
    <row r="124" spans="3:15" s="67" customFormat="1" ht="15.95" hidden="1" customHeight="1" x14ac:dyDescent="0.25">
      <c r="C124" s="117"/>
      <c r="D124" s="117"/>
      <c r="E124" s="117"/>
      <c r="F124" s="117"/>
      <c r="G124" s="117"/>
      <c r="H124" s="117"/>
      <c r="J124" s="117"/>
      <c r="K124" s="117"/>
      <c r="L124" s="117"/>
      <c r="M124" s="117"/>
      <c r="N124" s="117"/>
      <c r="O124" s="117"/>
    </row>
    <row r="125" spans="3:15" s="67" customFormat="1" ht="15.95" hidden="1" customHeight="1" x14ac:dyDescent="0.25">
      <c r="C125" s="117"/>
      <c r="D125" s="117"/>
      <c r="E125" s="117"/>
      <c r="F125" s="117"/>
      <c r="G125" s="117"/>
      <c r="H125" s="117"/>
      <c r="J125" s="117"/>
      <c r="K125" s="117"/>
      <c r="L125" s="117"/>
      <c r="M125" s="117"/>
      <c r="N125" s="117"/>
      <c r="O125" s="117"/>
    </row>
    <row r="126" spans="3:15" s="67" customFormat="1" ht="15.95" hidden="1" customHeight="1" x14ac:dyDescent="0.25">
      <c r="C126" s="117"/>
      <c r="D126" s="117"/>
      <c r="E126" s="117"/>
      <c r="F126" s="117"/>
      <c r="G126" s="117"/>
      <c r="H126" s="117"/>
      <c r="J126" s="117"/>
      <c r="K126" s="117"/>
      <c r="L126" s="117"/>
      <c r="M126" s="117"/>
      <c r="N126" s="117"/>
      <c r="O126" s="117"/>
    </row>
    <row r="127" spans="3:15" s="67" customFormat="1" ht="15.95" hidden="1" customHeight="1" x14ac:dyDescent="0.25">
      <c r="C127" s="117"/>
      <c r="D127" s="117"/>
      <c r="E127" s="117"/>
      <c r="F127" s="117"/>
      <c r="G127" s="117"/>
      <c r="H127" s="117"/>
      <c r="J127" s="117"/>
      <c r="K127" s="117"/>
      <c r="L127" s="117"/>
      <c r="M127" s="117"/>
      <c r="N127" s="117"/>
      <c r="O127" s="117"/>
    </row>
    <row r="128" spans="3:15" s="67" customFormat="1" ht="15.95" hidden="1" customHeight="1" x14ac:dyDescent="0.25">
      <c r="C128" s="117"/>
      <c r="D128" s="117"/>
      <c r="E128" s="117"/>
      <c r="F128" s="117"/>
      <c r="G128" s="117"/>
      <c r="H128" s="117"/>
      <c r="J128" s="117"/>
      <c r="K128" s="117"/>
      <c r="L128" s="117"/>
      <c r="M128" s="117"/>
      <c r="N128" s="117"/>
      <c r="O128" s="117"/>
    </row>
    <row r="129" spans="3:15" s="67" customFormat="1" ht="15.95" hidden="1" customHeight="1" x14ac:dyDescent="0.25">
      <c r="C129" s="117"/>
      <c r="D129" s="117"/>
      <c r="E129" s="117"/>
      <c r="F129" s="117"/>
      <c r="G129" s="117"/>
      <c r="H129" s="117"/>
      <c r="J129" s="117"/>
      <c r="K129" s="117"/>
      <c r="L129" s="117"/>
      <c r="M129" s="117"/>
      <c r="N129" s="117"/>
      <c r="O129" s="117"/>
    </row>
    <row r="130" spans="3:15" s="67" customFormat="1" ht="15.95" hidden="1" customHeight="1" x14ac:dyDescent="0.25">
      <c r="C130" s="117"/>
      <c r="D130" s="117"/>
      <c r="E130" s="117"/>
      <c r="F130" s="117"/>
      <c r="G130" s="117"/>
      <c r="H130" s="117"/>
      <c r="J130" s="117"/>
      <c r="K130" s="117"/>
      <c r="L130" s="117"/>
      <c r="M130" s="117"/>
      <c r="N130" s="117"/>
      <c r="O130" s="117"/>
    </row>
    <row r="131" spans="3:15" s="67" customFormat="1" ht="15.95" hidden="1" customHeight="1" x14ac:dyDescent="0.25">
      <c r="C131" s="117"/>
      <c r="D131" s="117"/>
      <c r="E131" s="117"/>
      <c r="F131" s="117"/>
      <c r="G131" s="117"/>
      <c r="H131" s="117"/>
      <c r="J131" s="117"/>
      <c r="K131" s="117"/>
      <c r="L131" s="117"/>
      <c r="M131" s="117"/>
      <c r="N131" s="117"/>
      <c r="O131" s="117"/>
    </row>
    <row r="132" spans="3:15" s="67" customFormat="1" ht="15.95" hidden="1" customHeight="1" x14ac:dyDescent="0.25">
      <c r="C132" s="117"/>
      <c r="D132" s="117"/>
      <c r="E132" s="117"/>
      <c r="F132" s="117"/>
      <c r="G132" s="117"/>
      <c r="H132" s="117"/>
      <c r="J132" s="117"/>
      <c r="K132" s="117"/>
      <c r="L132" s="117"/>
      <c r="M132" s="117"/>
      <c r="N132" s="117"/>
      <c r="O132" s="117"/>
    </row>
    <row r="133" spans="3:15" s="67" customFormat="1" ht="15.95" hidden="1" customHeight="1" x14ac:dyDescent="0.25">
      <c r="C133" s="117"/>
      <c r="D133" s="117"/>
      <c r="E133" s="117"/>
      <c r="F133" s="117"/>
      <c r="G133" s="117"/>
      <c r="H133" s="117"/>
      <c r="J133" s="117"/>
      <c r="K133" s="117"/>
      <c r="L133" s="117"/>
      <c r="M133" s="117"/>
      <c r="N133" s="117"/>
      <c r="O133" s="117"/>
    </row>
    <row r="134" spans="3:15" s="67" customFormat="1" ht="15.95" hidden="1" customHeight="1" x14ac:dyDescent="0.25">
      <c r="C134" s="117"/>
      <c r="D134" s="117"/>
      <c r="E134" s="117"/>
      <c r="F134" s="117"/>
      <c r="G134" s="117"/>
      <c r="H134" s="117"/>
      <c r="J134" s="117"/>
      <c r="K134" s="117"/>
      <c r="L134" s="117"/>
      <c r="M134" s="117"/>
      <c r="N134" s="117"/>
      <c r="O134" s="117"/>
    </row>
    <row r="135" spans="3:15" s="67" customFormat="1" ht="15.95" hidden="1" customHeight="1" x14ac:dyDescent="0.25">
      <c r="C135" s="117"/>
      <c r="D135" s="117"/>
      <c r="E135" s="117"/>
      <c r="F135" s="117"/>
      <c r="G135" s="117"/>
      <c r="H135" s="117"/>
      <c r="J135" s="117"/>
      <c r="K135" s="117"/>
      <c r="L135" s="117"/>
      <c r="M135" s="117"/>
      <c r="N135" s="117"/>
      <c r="O135" s="117"/>
    </row>
    <row r="136" spans="3:15" s="67" customFormat="1" ht="15.95" hidden="1" customHeight="1" x14ac:dyDescent="0.25">
      <c r="C136" s="117"/>
      <c r="D136" s="117"/>
      <c r="E136" s="117"/>
      <c r="F136" s="117"/>
      <c r="G136" s="117"/>
      <c r="H136" s="117"/>
      <c r="J136" s="117"/>
      <c r="K136" s="117"/>
      <c r="L136" s="117"/>
      <c r="M136" s="117"/>
      <c r="N136" s="117"/>
      <c r="O136" s="117"/>
    </row>
    <row r="137" spans="3:15" s="67" customFormat="1" ht="15.95" hidden="1" customHeight="1" x14ac:dyDescent="0.25">
      <c r="C137" s="117"/>
      <c r="D137" s="117"/>
      <c r="E137" s="117"/>
      <c r="F137" s="117"/>
      <c r="G137" s="117"/>
      <c r="H137" s="117"/>
      <c r="J137" s="117"/>
      <c r="K137" s="117"/>
      <c r="L137" s="117"/>
      <c r="M137" s="117"/>
      <c r="N137" s="117"/>
      <c r="O137" s="117"/>
    </row>
    <row r="138" spans="3:15" s="67" customFormat="1" ht="15.95" hidden="1" customHeight="1" x14ac:dyDescent="0.25">
      <c r="C138" s="117"/>
      <c r="D138" s="117"/>
      <c r="E138" s="117"/>
      <c r="F138" s="117"/>
      <c r="G138" s="117"/>
      <c r="H138" s="117"/>
      <c r="J138" s="117"/>
      <c r="K138" s="117"/>
      <c r="L138" s="117"/>
      <c r="M138" s="117"/>
      <c r="N138" s="117"/>
      <c r="O138" s="117"/>
    </row>
    <row r="139" spans="3:15" s="67" customFormat="1" ht="15.95" hidden="1" customHeight="1" x14ac:dyDescent="0.25">
      <c r="C139" s="117"/>
      <c r="D139" s="117"/>
      <c r="E139" s="117"/>
      <c r="F139" s="117"/>
      <c r="G139" s="117"/>
      <c r="H139" s="117"/>
      <c r="J139" s="117"/>
      <c r="K139" s="117"/>
      <c r="L139" s="117"/>
      <c r="M139" s="117"/>
      <c r="N139" s="117"/>
      <c r="O139" s="117"/>
    </row>
    <row r="140" spans="3:15" s="67" customFormat="1" ht="15.95" hidden="1" customHeight="1" x14ac:dyDescent="0.25">
      <c r="C140" s="117"/>
      <c r="D140" s="117"/>
      <c r="E140" s="117"/>
      <c r="F140" s="117"/>
      <c r="G140" s="117"/>
      <c r="H140" s="117"/>
      <c r="J140" s="117"/>
      <c r="K140" s="117"/>
      <c r="L140" s="117"/>
      <c r="M140" s="117"/>
      <c r="N140" s="117"/>
      <c r="O140" s="117"/>
    </row>
    <row r="141" spans="3:15" s="67" customFormat="1" ht="15.95" hidden="1" customHeight="1" x14ac:dyDescent="0.25">
      <c r="C141" s="117"/>
      <c r="D141" s="117"/>
      <c r="E141" s="117"/>
      <c r="F141" s="117"/>
      <c r="G141" s="117"/>
      <c r="H141" s="117"/>
      <c r="J141" s="117"/>
      <c r="K141" s="117"/>
      <c r="L141" s="117"/>
      <c r="M141" s="117"/>
      <c r="N141" s="117"/>
      <c r="O141" s="117"/>
    </row>
    <row r="142" spans="3:15" s="67" customFormat="1" ht="15.95" hidden="1" customHeight="1" x14ac:dyDescent="0.25">
      <c r="C142" s="117"/>
      <c r="D142" s="117"/>
      <c r="E142" s="117"/>
      <c r="F142" s="117"/>
      <c r="G142" s="117"/>
      <c r="H142" s="117"/>
      <c r="J142" s="117"/>
      <c r="K142" s="117"/>
      <c r="L142" s="117"/>
      <c r="M142" s="117"/>
      <c r="N142" s="117"/>
      <c r="O142" s="117"/>
    </row>
    <row r="143" spans="3:15" s="67" customFormat="1" ht="15.95" hidden="1" customHeight="1" x14ac:dyDescent="0.25">
      <c r="C143" s="117"/>
      <c r="D143" s="117"/>
      <c r="E143" s="117"/>
      <c r="F143" s="117"/>
      <c r="G143" s="117"/>
      <c r="H143" s="117"/>
      <c r="J143" s="117"/>
      <c r="K143" s="117"/>
      <c r="L143" s="117"/>
      <c r="M143" s="117"/>
      <c r="N143" s="117"/>
      <c r="O143" s="117"/>
    </row>
    <row r="144" spans="3:15" s="67" customFormat="1" ht="15.95" hidden="1" customHeight="1" x14ac:dyDescent="0.25">
      <c r="C144" s="117"/>
      <c r="D144" s="117"/>
      <c r="E144" s="117"/>
      <c r="F144" s="117"/>
      <c r="G144" s="117"/>
      <c r="H144" s="117"/>
      <c r="J144" s="117"/>
      <c r="K144" s="117"/>
      <c r="L144" s="117"/>
      <c r="M144" s="117"/>
      <c r="N144" s="117"/>
      <c r="O144" s="117"/>
    </row>
    <row r="145" spans="3:15" s="67" customFormat="1" ht="15.95" hidden="1" customHeight="1" x14ac:dyDescent="0.25">
      <c r="C145" s="117"/>
      <c r="D145" s="117"/>
      <c r="E145" s="117"/>
      <c r="F145" s="117"/>
      <c r="G145" s="117"/>
      <c r="H145" s="117"/>
      <c r="J145" s="117"/>
      <c r="K145" s="117"/>
      <c r="L145" s="117"/>
      <c r="M145" s="117"/>
      <c r="N145" s="117"/>
      <c r="O145" s="117"/>
    </row>
    <row r="146" spans="3:15" s="67" customFormat="1" ht="15.95" hidden="1" customHeight="1" x14ac:dyDescent="0.25">
      <c r="C146" s="117"/>
      <c r="D146" s="117"/>
      <c r="E146" s="117"/>
      <c r="F146" s="117"/>
      <c r="G146" s="117"/>
      <c r="H146" s="117"/>
      <c r="J146" s="117"/>
      <c r="K146" s="117"/>
      <c r="L146" s="117"/>
      <c r="M146" s="117"/>
      <c r="N146" s="117"/>
      <c r="O146" s="117"/>
    </row>
    <row r="147" spans="3:15" s="67" customFormat="1" ht="15.95" hidden="1" customHeight="1" x14ac:dyDescent="0.25">
      <c r="C147" s="117"/>
      <c r="D147" s="117"/>
      <c r="E147" s="117"/>
      <c r="F147" s="117"/>
      <c r="G147" s="117"/>
      <c r="H147" s="117"/>
      <c r="J147" s="117"/>
      <c r="K147" s="117"/>
      <c r="L147" s="117"/>
      <c r="M147" s="117"/>
      <c r="N147" s="117"/>
      <c r="O147" s="117"/>
    </row>
    <row r="148" spans="3:15" s="67" customFormat="1" ht="15.95" hidden="1" customHeight="1" x14ac:dyDescent="0.25">
      <c r="C148" s="117"/>
      <c r="D148" s="117"/>
      <c r="E148" s="117"/>
      <c r="F148" s="117"/>
      <c r="G148" s="117"/>
      <c r="H148" s="117"/>
      <c r="J148" s="117"/>
      <c r="K148" s="117"/>
      <c r="L148" s="117"/>
      <c r="M148" s="117"/>
      <c r="N148" s="117"/>
      <c r="O148" s="117"/>
    </row>
    <row r="149" spans="3:15" s="67" customFormat="1" ht="15.95" hidden="1" customHeight="1" x14ac:dyDescent="0.25">
      <c r="C149" s="117"/>
      <c r="D149" s="117"/>
      <c r="E149" s="117"/>
      <c r="F149" s="117"/>
      <c r="G149" s="117"/>
      <c r="H149" s="117"/>
      <c r="J149" s="117"/>
      <c r="K149" s="117"/>
      <c r="L149" s="117"/>
      <c r="M149" s="117"/>
      <c r="N149" s="117"/>
      <c r="O149" s="117"/>
    </row>
    <row r="150" spans="3:15" s="67" customFormat="1" ht="15.95" hidden="1" customHeight="1" x14ac:dyDescent="0.25">
      <c r="C150" s="117"/>
      <c r="D150" s="117"/>
      <c r="E150" s="117"/>
      <c r="F150" s="117"/>
      <c r="G150" s="117"/>
      <c r="H150" s="117"/>
      <c r="J150" s="117"/>
      <c r="K150" s="117"/>
      <c r="L150" s="117"/>
      <c r="M150" s="117"/>
      <c r="N150" s="117"/>
      <c r="O150" s="117"/>
    </row>
    <row r="151" spans="3:15" s="67" customFormat="1" ht="15.95" hidden="1" customHeight="1" x14ac:dyDescent="0.25">
      <c r="C151" s="117"/>
      <c r="D151" s="117"/>
      <c r="E151" s="117"/>
      <c r="F151" s="117"/>
      <c r="G151" s="117"/>
      <c r="H151" s="117"/>
      <c r="J151" s="117"/>
      <c r="K151" s="117"/>
      <c r="L151" s="117"/>
      <c r="M151" s="117"/>
      <c r="N151" s="117"/>
      <c r="O151" s="117"/>
    </row>
    <row r="152" spans="3:15" s="67" customFormat="1" ht="15.95" hidden="1" customHeight="1" x14ac:dyDescent="0.25">
      <c r="C152" s="117"/>
      <c r="D152" s="117"/>
      <c r="E152" s="117"/>
      <c r="F152" s="117"/>
      <c r="G152" s="117"/>
      <c r="H152" s="117"/>
      <c r="J152" s="117"/>
      <c r="K152" s="117"/>
      <c r="L152" s="117"/>
      <c r="M152" s="117"/>
      <c r="N152" s="117"/>
      <c r="O152" s="117"/>
    </row>
    <row r="153" spans="3:15" s="67" customFormat="1" ht="15.95" hidden="1" customHeight="1" x14ac:dyDescent="0.25">
      <c r="C153" s="117"/>
      <c r="D153" s="117"/>
      <c r="E153" s="117"/>
      <c r="F153" s="117"/>
      <c r="G153" s="117"/>
      <c r="H153" s="117"/>
      <c r="J153" s="117"/>
      <c r="K153" s="117"/>
      <c r="L153" s="117"/>
      <c r="M153" s="117"/>
      <c r="N153" s="117"/>
      <c r="O153" s="117"/>
    </row>
    <row r="154" spans="3:15" s="67" customFormat="1" ht="15.95" hidden="1" customHeight="1" x14ac:dyDescent="0.25">
      <c r="C154" s="117"/>
      <c r="D154" s="117"/>
      <c r="E154" s="117"/>
      <c r="F154" s="117"/>
      <c r="G154" s="117"/>
      <c r="H154" s="117"/>
      <c r="J154" s="117"/>
      <c r="K154" s="117"/>
      <c r="L154" s="117"/>
      <c r="M154" s="117"/>
      <c r="N154" s="117"/>
      <c r="O154" s="117"/>
    </row>
    <row r="155" spans="3:15" s="67" customFormat="1" ht="15.95" hidden="1" customHeight="1" x14ac:dyDescent="0.25">
      <c r="C155" s="117"/>
      <c r="D155" s="117"/>
      <c r="E155" s="117"/>
      <c r="F155" s="117"/>
      <c r="G155" s="117"/>
      <c r="H155" s="117"/>
      <c r="J155" s="117"/>
      <c r="K155" s="117"/>
      <c r="L155" s="117"/>
      <c r="M155" s="117"/>
      <c r="N155" s="117"/>
      <c r="O155" s="117"/>
    </row>
    <row r="156" spans="3:15" s="67" customFormat="1" ht="15.95" hidden="1" customHeight="1" x14ac:dyDescent="0.25">
      <c r="C156" s="117"/>
      <c r="D156" s="117"/>
      <c r="E156" s="117"/>
      <c r="F156" s="117"/>
      <c r="G156" s="117"/>
      <c r="H156" s="117"/>
      <c r="J156" s="117"/>
      <c r="K156" s="117"/>
      <c r="L156" s="117"/>
      <c r="M156" s="117"/>
      <c r="N156" s="117"/>
      <c r="O156" s="117"/>
    </row>
    <row r="157" spans="3:15" s="67" customFormat="1" ht="15.95" hidden="1" customHeight="1" x14ac:dyDescent="0.25">
      <c r="C157" s="117"/>
      <c r="D157" s="117"/>
      <c r="E157" s="117"/>
      <c r="F157" s="117"/>
      <c r="G157" s="117"/>
      <c r="H157" s="117"/>
      <c r="J157" s="117"/>
      <c r="K157" s="117"/>
      <c r="L157" s="117"/>
      <c r="M157" s="117"/>
      <c r="N157" s="117"/>
      <c r="O157" s="117"/>
    </row>
    <row r="158" spans="3:15" s="67" customFormat="1" ht="15.95" hidden="1" customHeight="1" x14ac:dyDescent="0.25">
      <c r="C158" s="117"/>
      <c r="D158" s="117"/>
      <c r="E158" s="117"/>
      <c r="F158" s="117"/>
      <c r="G158" s="117"/>
      <c r="H158" s="117"/>
      <c r="J158" s="117"/>
      <c r="K158" s="117"/>
      <c r="L158" s="117"/>
      <c r="M158" s="117"/>
      <c r="N158" s="117"/>
      <c r="O158" s="117"/>
    </row>
    <row r="159" spans="3:15" s="67" customFormat="1" ht="15.95" hidden="1" customHeight="1" x14ac:dyDescent="0.25">
      <c r="C159" s="117"/>
      <c r="D159" s="117"/>
      <c r="E159" s="117"/>
      <c r="F159" s="117"/>
      <c r="G159" s="117"/>
      <c r="H159" s="117"/>
      <c r="J159" s="117"/>
      <c r="K159" s="117"/>
      <c r="L159" s="117"/>
      <c r="M159" s="117"/>
      <c r="N159" s="117"/>
      <c r="O159" s="117"/>
    </row>
    <row r="160" spans="3:15" s="67" customFormat="1" ht="15.95" hidden="1" customHeight="1" x14ac:dyDescent="0.25">
      <c r="C160" s="117"/>
      <c r="D160" s="117"/>
      <c r="E160" s="117"/>
      <c r="F160" s="117"/>
      <c r="G160" s="117"/>
      <c r="H160" s="117"/>
      <c r="J160" s="117"/>
      <c r="K160" s="117"/>
      <c r="L160" s="117"/>
      <c r="M160" s="117"/>
      <c r="N160" s="117"/>
      <c r="O160" s="117"/>
    </row>
    <row r="161" spans="3:15" s="67" customFormat="1" ht="15.95" hidden="1" customHeight="1" x14ac:dyDescent="0.25">
      <c r="C161" s="117"/>
      <c r="D161" s="117"/>
      <c r="E161" s="117"/>
      <c r="F161" s="117"/>
      <c r="G161" s="117"/>
      <c r="H161" s="117"/>
      <c r="J161" s="117"/>
      <c r="K161" s="117"/>
      <c r="L161" s="117"/>
      <c r="M161" s="117"/>
      <c r="N161" s="117"/>
      <c r="O161" s="117"/>
    </row>
    <row r="162" spans="3:15" s="67" customFormat="1" ht="15.95" hidden="1" customHeight="1" x14ac:dyDescent="0.25">
      <c r="C162" s="117"/>
      <c r="D162" s="117"/>
      <c r="E162" s="117"/>
      <c r="F162" s="117"/>
      <c r="G162" s="117"/>
      <c r="H162" s="117"/>
      <c r="J162" s="117"/>
      <c r="K162" s="117"/>
      <c r="L162" s="117"/>
      <c r="M162" s="117"/>
      <c r="N162" s="117"/>
      <c r="O162" s="117"/>
    </row>
    <row r="163" spans="3:15" s="67" customFormat="1" ht="15.95" hidden="1" customHeight="1" x14ac:dyDescent="0.25">
      <c r="C163" s="117"/>
      <c r="D163" s="117"/>
      <c r="E163" s="117"/>
      <c r="F163" s="117"/>
      <c r="G163" s="117"/>
      <c r="H163" s="117"/>
      <c r="J163" s="117"/>
      <c r="K163" s="117"/>
      <c r="L163" s="117"/>
      <c r="M163" s="117"/>
      <c r="N163" s="117"/>
      <c r="O163" s="117"/>
    </row>
    <row r="164" spans="3:15" s="67" customFormat="1" ht="15.95" hidden="1" customHeight="1" x14ac:dyDescent="0.25">
      <c r="C164" s="117"/>
      <c r="D164" s="117"/>
      <c r="E164" s="117"/>
      <c r="F164" s="117"/>
      <c r="G164" s="117"/>
      <c r="H164" s="117"/>
      <c r="J164" s="117"/>
      <c r="K164" s="117"/>
      <c r="L164" s="117"/>
      <c r="M164" s="117"/>
      <c r="N164" s="117"/>
      <c r="O164" s="117"/>
    </row>
    <row r="165" spans="3:15" s="67" customFormat="1" ht="15.95" hidden="1" customHeight="1" x14ac:dyDescent="0.25">
      <c r="C165" s="117"/>
      <c r="D165" s="117"/>
      <c r="E165" s="117"/>
      <c r="F165" s="117"/>
      <c r="G165" s="117"/>
      <c r="H165" s="117"/>
      <c r="J165" s="117"/>
      <c r="K165" s="117"/>
      <c r="L165" s="117"/>
      <c r="M165" s="117"/>
      <c r="N165" s="117"/>
      <c r="O165" s="117"/>
    </row>
    <row r="166" spans="3:15" s="67" customFormat="1" ht="15.95" hidden="1" customHeight="1" x14ac:dyDescent="0.25">
      <c r="C166" s="117"/>
      <c r="D166" s="117"/>
      <c r="E166" s="117"/>
      <c r="F166" s="117"/>
      <c r="G166" s="117"/>
      <c r="H166" s="117"/>
      <c r="J166" s="117"/>
      <c r="K166" s="117"/>
      <c r="L166" s="117"/>
      <c r="M166" s="117"/>
      <c r="N166" s="117"/>
      <c r="O166" s="117"/>
    </row>
    <row r="167" spans="3:15" s="67" customFormat="1" ht="15.95" hidden="1" customHeight="1" x14ac:dyDescent="0.25">
      <c r="C167" s="117"/>
      <c r="D167" s="117"/>
      <c r="E167" s="117"/>
      <c r="F167" s="117"/>
      <c r="G167" s="117"/>
      <c r="H167" s="117"/>
      <c r="J167" s="117"/>
      <c r="K167" s="117"/>
      <c r="L167" s="117"/>
      <c r="M167" s="117"/>
      <c r="N167" s="117"/>
      <c r="O167" s="117"/>
    </row>
    <row r="168" spans="3:15" s="67" customFormat="1" ht="15.95" hidden="1" customHeight="1" x14ac:dyDescent="0.25">
      <c r="C168" s="117"/>
      <c r="D168" s="117"/>
      <c r="E168" s="117"/>
      <c r="F168" s="117"/>
      <c r="G168" s="117"/>
      <c r="H168" s="117"/>
      <c r="J168" s="117"/>
      <c r="K168" s="117"/>
      <c r="L168" s="117"/>
      <c r="M168" s="117"/>
      <c r="N168" s="117"/>
      <c r="O168" s="117"/>
    </row>
    <row r="169" spans="3:15" s="67" customFormat="1" ht="15.95" hidden="1" customHeight="1" x14ac:dyDescent="0.25">
      <c r="C169" s="117"/>
      <c r="D169" s="117"/>
      <c r="E169" s="117"/>
      <c r="F169" s="117"/>
      <c r="G169" s="117"/>
      <c r="H169" s="117"/>
      <c r="J169" s="117"/>
      <c r="K169" s="117"/>
      <c r="L169" s="117"/>
      <c r="M169" s="117"/>
      <c r="N169" s="117"/>
      <c r="O169" s="117"/>
    </row>
    <row r="170" spans="3:15" s="67" customFormat="1" ht="15.95" hidden="1" customHeight="1" x14ac:dyDescent="0.25">
      <c r="C170" s="117"/>
      <c r="D170" s="117"/>
      <c r="E170" s="117"/>
      <c r="F170" s="117"/>
      <c r="G170" s="117"/>
      <c r="H170" s="117"/>
      <c r="J170" s="117"/>
      <c r="K170" s="117"/>
      <c r="L170" s="117"/>
      <c r="M170" s="117"/>
      <c r="N170" s="117"/>
      <c r="O170" s="117"/>
    </row>
    <row r="171" spans="3:15" s="67" customFormat="1" ht="15.95" hidden="1" customHeight="1" x14ac:dyDescent="0.25">
      <c r="C171" s="117"/>
      <c r="D171" s="117"/>
      <c r="E171" s="117"/>
      <c r="F171" s="117"/>
      <c r="G171" s="117"/>
      <c r="H171" s="117"/>
      <c r="J171" s="117"/>
      <c r="K171" s="117"/>
      <c r="L171" s="117"/>
      <c r="M171" s="117"/>
      <c r="N171" s="117"/>
      <c r="O171" s="117"/>
    </row>
    <row r="172" spans="3:15" s="67" customFormat="1" ht="15.95" hidden="1" customHeight="1" x14ac:dyDescent="0.25">
      <c r="C172" s="117"/>
      <c r="D172" s="117"/>
      <c r="E172" s="117"/>
      <c r="F172" s="117"/>
      <c r="G172" s="117"/>
      <c r="H172" s="117"/>
      <c r="J172" s="117"/>
      <c r="K172" s="117"/>
      <c r="L172" s="117"/>
      <c r="M172" s="117"/>
      <c r="N172" s="117"/>
      <c r="O172" s="117"/>
    </row>
    <row r="173" spans="3:15" s="67" customFormat="1" ht="15.95" hidden="1" customHeight="1" x14ac:dyDescent="0.25">
      <c r="C173" s="117"/>
      <c r="D173" s="117"/>
      <c r="E173" s="117"/>
      <c r="F173" s="117"/>
      <c r="G173" s="117"/>
      <c r="H173" s="117"/>
      <c r="J173" s="117"/>
      <c r="K173" s="117"/>
      <c r="L173" s="117"/>
      <c r="M173" s="117"/>
      <c r="N173" s="117"/>
      <c r="O173" s="117"/>
    </row>
    <row r="174" spans="3:15" s="67" customFormat="1" ht="15.95" hidden="1" customHeight="1" x14ac:dyDescent="0.25">
      <c r="C174" s="117"/>
      <c r="D174" s="117"/>
      <c r="E174" s="117"/>
      <c r="F174" s="117"/>
      <c r="G174" s="117"/>
      <c r="H174" s="117"/>
      <c r="J174" s="117"/>
      <c r="K174" s="117"/>
      <c r="L174" s="117"/>
      <c r="M174" s="117"/>
      <c r="N174" s="117"/>
      <c r="O174" s="117"/>
    </row>
    <row r="175" spans="3:15" s="67" customFormat="1" ht="15.95" hidden="1" customHeight="1" x14ac:dyDescent="0.25">
      <c r="C175" s="117"/>
      <c r="D175" s="117"/>
      <c r="E175" s="117"/>
      <c r="F175" s="117"/>
      <c r="G175" s="117"/>
      <c r="H175" s="117"/>
      <c r="J175" s="117"/>
      <c r="K175" s="117"/>
      <c r="L175" s="117"/>
      <c r="M175" s="117"/>
      <c r="N175" s="117"/>
      <c r="O175" s="117"/>
    </row>
    <row r="176" spans="3:15" s="67" customFormat="1" ht="15.95" hidden="1" customHeight="1" x14ac:dyDescent="0.25">
      <c r="C176" s="117"/>
      <c r="D176" s="117"/>
      <c r="E176" s="117"/>
      <c r="F176" s="117"/>
      <c r="G176" s="117"/>
      <c r="H176" s="117"/>
      <c r="J176" s="117"/>
      <c r="K176" s="117"/>
      <c r="L176" s="117"/>
      <c r="M176" s="117"/>
      <c r="N176" s="117"/>
      <c r="O176" s="117"/>
    </row>
    <row r="177" spans="3:15" s="67" customFormat="1" ht="15.95" hidden="1" customHeight="1" x14ac:dyDescent="0.25">
      <c r="C177" s="117"/>
      <c r="D177" s="117"/>
      <c r="E177" s="117"/>
      <c r="F177" s="117"/>
      <c r="G177" s="117"/>
      <c r="H177" s="117"/>
      <c r="J177" s="117"/>
      <c r="K177" s="117"/>
      <c r="L177" s="117"/>
      <c r="M177" s="117"/>
      <c r="N177" s="117"/>
      <c r="O177" s="117"/>
    </row>
    <row r="178" spans="3:15" s="67" customFormat="1" ht="15.95" hidden="1" customHeight="1" x14ac:dyDescent="0.25">
      <c r="C178" s="117"/>
      <c r="D178" s="117"/>
      <c r="E178" s="117"/>
      <c r="F178" s="117"/>
      <c r="G178" s="117"/>
      <c r="H178" s="117"/>
      <c r="J178" s="117"/>
      <c r="K178" s="117"/>
      <c r="L178" s="117"/>
      <c r="M178" s="117"/>
      <c r="N178" s="117"/>
      <c r="O178" s="117"/>
    </row>
    <row r="179" spans="3:15" s="67" customFormat="1" ht="15.95" hidden="1" customHeight="1" x14ac:dyDescent="0.25">
      <c r="C179" s="117"/>
      <c r="D179" s="117"/>
      <c r="E179" s="117"/>
      <c r="F179" s="117"/>
      <c r="G179" s="117"/>
      <c r="H179" s="117"/>
      <c r="J179" s="117"/>
      <c r="K179" s="117"/>
      <c r="L179" s="117"/>
      <c r="M179" s="117"/>
      <c r="N179" s="117"/>
      <c r="O179" s="117"/>
    </row>
    <row r="180" spans="3:15" s="67" customFormat="1" ht="15.95" hidden="1" customHeight="1" x14ac:dyDescent="0.25">
      <c r="C180" s="117"/>
      <c r="D180" s="117"/>
      <c r="E180" s="117"/>
      <c r="F180" s="117"/>
      <c r="G180" s="117"/>
      <c r="H180" s="117"/>
      <c r="J180" s="117"/>
      <c r="K180" s="117"/>
      <c r="L180" s="117"/>
      <c r="M180" s="117"/>
      <c r="N180" s="117"/>
      <c r="O180" s="117"/>
    </row>
    <row r="181" spans="3:15" s="67" customFormat="1" ht="15.95" hidden="1" customHeight="1" x14ac:dyDescent="0.25">
      <c r="C181" s="117"/>
      <c r="D181" s="117"/>
      <c r="E181" s="117"/>
      <c r="F181" s="117"/>
      <c r="G181" s="117"/>
      <c r="H181" s="117"/>
      <c r="J181" s="117"/>
      <c r="K181" s="117"/>
      <c r="L181" s="117"/>
      <c r="M181" s="117"/>
      <c r="N181" s="117"/>
      <c r="O181" s="117"/>
    </row>
    <row r="182" spans="3:15" s="67" customFormat="1" ht="15.95" hidden="1" customHeight="1" x14ac:dyDescent="0.25">
      <c r="C182" s="117"/>
      <c r="D182" s="117"/>
      <c r="E182" s="117"/>
      <c r="F182" s="117"/>
      <c r="G182" s="117"/>
      <c r="H182" s="117"/>
      <c r="J182" s="117"/>
      <c r="K182" s="117"/>
      <c r="L182" s="117"/>
      <c r="M182" s="117"/>
      <c r="N182" s="117"/>
      <c r="O182" s="117"/>
    </row>
    <row r="183" spans="3:15" s="67" customFormat="1" ht="15.95" hidden="1" customHeight="1" x14ac:dyDescent="0.25">
      <c r="C183" s="117"/>
      <c r="D183" s="117"/>
      <c r="E183" s="117"/>
      <c r="F183" s="117"/>
      <c r="G183" s="117"/>
      <c r="H183" s="117"/>
      <c r="J183" s="117"/>
      <c r="K183" s="117"/>
      <c r="L183" s="117"/>
      <c r="M183" s="117"/>
      <c r="N183" s="117"/>
      <c r="O183" s="117"/>
    </row>
    <row r="184" spans="3:15" s="67" customFormat="1" ht="15.95" hidden="1" customHeight="1" x14ac:dyDescent="0.25">
      <c r="C184" s="117"/>
      <c r="D184" s="117"/>
      <c r="E184" s="117"/>
      <c r="F184" s="117"/>
      <c r="G184" s="117"/>
      <c r="H184" s="117"/>
      <c r="J184" s="117"/>
      <c r="K184" s="117"/>
      <c r="L184" s="117"/>
      <c r="M184" s="117"/>
      <c r="N184" s="117"/>
      <c r="O184" s="117"/>
    </row>
    <row r="185" spans="3:15" s="67" customFormat="1" ht="15.95" hidden="1" customHeight="1" x14ac:dyDescent="0.25">
      <c r="C185" s="117"/>
      <c r="D185" s="117"/>
      <c r="E185" s="117"/>
      <c r="F185" s="117"/>
      <c r="G185" s="117"/>
      <c r="H185" s="117"/>
      <c r="J185" s="117"/>
      <c r="K185" s="117"/>
      <c r="L185" s="117"/>
      <c r="M185" s="117"/>
      <c r="N185" s="117"/>
      <c r="O185" s="117"/>
    </row>
    <row r="186" spans="3:15" s="67" customFormat="1" ht="15.95" hidden="1" customHeight="1" x14ac:dyDescent="0.25">
      <c r="C186" s="117"/>
      <c r="D186" s="117"/>
      <c r="E186" s="117"/>
      <c r="F186" s="117"/>
      <c r="G186" s="117"/>
      <c r="H186" s="117"/>
      <c r="J186" s="117"/>
      <c r="K186" s="117"/>
      <c r="L186" s="117"/>
      <c r="M186" s="117"/>
      <c r="N186" s="117"/>
      <c r="O186" s="117"/>
    </row>
    <row r="187" spans="3:15" s="67" customFormat="1" ht="15.95" hidden="1" customHeight="1" x14ac:dyDescent="0.25">
      <c r="C187" s="117"/>
      <c r="D187" s="117"/>
      <c r="E187" s="117"/>
      <c r="F187" s="117"/>
      <c r="G187" s="117"/>
      <c r="H187" s="117"/>
      <c r="J187" s="117"/>
      <c r="K187" s="117"/>
      <c r="L187" s="117"/>
      <c r="M187" s="117"/>
      <c r="N187" s="117"/>
      <c r="O187" s="117"/>
    </row>
    <row r="188" spans="3:15" s="67" customFormat="1" ht="15.95" hidden="1" customHeight="1" x14ac:dyDescent="0.25">
      <c r="C188" s="117"/>
      <c r="D188" s="117"/>
      <c r="E188" s="117"/>
      <c r="F188" s="117"/>
      <c r="G188" s="117"/>
      <c r="H188" s="117"/>
      <c r="J188" s="117"/>
      <c r="K188" s="117"/>
      <c r="L188" s="117"/>
      <c r="M188" s="117"/>
      <c r="N188" s="117"/>
      <c r="O188" s="117"/>
    </row>
    <row r="189" spans="3:15" s="67" customFormat="1" ht="15.95" hidden="1" customHeight="1" x14ac:dyDescent="0.25">
      <c r="C189" s="117"/>
      <c r="D189" s="117"/>
      <c r="E189" s="117"/>
      <c r="F189" s="117"/>
      <c r="G189" s="117"/>
      <c r="H189" s="117"/>
      <c r="J189" s="117"/>
      <c r="K189" s="117"/>
      <c r="L189" s="117"/>
      <c r="M189" s="117"/>
      <c r="N189" s="117"/>
      <c r="O189" s="117"/>
    </row>
    <row r="190" spans="3:15" s="67" customFormat="1" ht="15.95" hidden="1" customHeight="1" x14ac:dyDescent="0.25">
      <c r="C190" s="117"/>
      <c r="D190" s="117"/>
      <c r="E190" s="117"/>
      <c r="F190" s="117"/>
      <c r="G190" s="117"/>
      <c r="H190" s="117"/>
      <c r="J190" s="117"/>
      <c r="K190" s="117"/>
      <c r="L190" s="117"/>
      <c r="M190" s="117"/>
      <c r="N190" s="117"/>
      <c r="O190" s="117"/>
    </row>
    <row r="191" spans="3:15" s="67" customFormat="1" ht="15.95" hidden="1" customHeight="1" x14ac:dyDescent="0.25">
      <c r="C191" s="117"/>
      <c r="D191" s="117"/>
      <c r="E191" s="117"/>
      <c r="F191" s="117"/>
      <c r="G191" s="117"/>
      <c r="H191" s="117"/>
      <c r="J191" s="117"/>
      <c r="K191" s="117"/>
      <c r="L191" s="117"/>
      <c r="M191" s="117"/>
      <c r="N191" s="117"/>
      <c r="O191" s="117"/>
    </row>
    <row r="192" spans="3:15" s="67" customFormat="1" ht="15.95" hidden="1" customHeight="1" x14ac:dyDescent="0.25">
      <c r="C192" s="117"/>
      <c r="D192" s="117"/>
      <c r="E192" s="117"/>
      <c r="F192" s="117"/>
      <c r="G192" s="117"/>
      <c r="H192" s="117"/>
      <c r="J192" s="117"/>
      <c r="K192" s="117"/>
      <c r="L192" s="117"/>
      <c r="M192" s="117"/>
      <c r="N192" s="117"/>
      <c r="O192" s="117"/>
    </row>
    <row r="193" spans="2:44" s="67" customFormat="1" ht="15.95" hidden="1" customHeight="1" x14ac:dyDescent="0.25">
      <c r="C193" s="117"/>
      <c r="D193" s="117"/>
      <c r="E193" s="117"/>
      <c r="F193" s="117"/>
      <c r="G193" s="117"/>
      <c r="H193" s="117"/>
      <c r="J193" s="117"/>
      <c r="K193" s="117"/>
      <c r="L193" s="117"/>
      <c r="M193" s="117"/>
      <c r="N193" s="117"/>
      <c r="O193" s="117"/>
    </row>
    <row r="194" spans="2:44" s="67" customFormat="1" ht="15.95" hidden="1" customHeight="1" x14ac:dyDescent="0.25">
      <c r="C194" s="117"/>
      <c r="D194" s="117"/>
      <c r="E194" s="117"/>
      <c r="F194" s="117"/>
      <c r="G194" s="117"/>
      <c r="H194" s="117"/>
      <c r="J194" s="117"/>
      <c r="K194" s="117"/>
      <c r="L194" s="117"/>
      <c r="M194" s="117"/>
      <c r="N194" s="117"/>
      <c r="O194" s="117"/>
    </row>
    <row r="195" spans="2:44" s="67" customFormat="1" ht="15.95" hidden="1" customHeight="1" x14ac:dyDescent="0.25">
      <c r="C195" s="137"/>
      <c r="D195" s="137"/>
      <c r="E195" s="137"/>
      <c r="F195" s="137"/>
      <c r="G195" s="137"/>
      <c r="H195" s="137"/>
      <c r="J195" s="137"/>
      <c r="K195" s="137"/>
      <c r="L195" s="137"/>
      <c r="M195" s="137"/>
      <c r="N195" s="137"/>
      <c r="O195" s="137"/>
    </row>
    <row r="196" spans="2:44" s="67" customFormat="1" ht="15.95" hidden="1" customHeight="1" x14ac:dyDescent="0.25">
      <c r="C196" s="117"/>
      <c r="D196" s="117"/>
      <c r="E196" s="117"/>
      <c r="F196" s="117"/>
      <c r="G196" s="117"/>
      <c r="H196" s="117"/>
      <c r="J196" s="117"/>
      <c r="K196" s="117"/>
      <c r="L196" s="117"/>
      <c r="M196" s="117"/>
      <c r="N196" s="117"/>
      <c r="O196" s="117"/>
    </row>
    <row r="197" spans="2:44" s="67" customFormat="1" ht="15.95" hidden="1" customHeight="1" x14ac:dyDescent="0.25">
      <c r="C197" s="117"/>
      <c r="D197" s="117"/>
      <c r="E197" s="117"/>
      <c r="F197" s="117"/>
      <c r="G197" s="117"/>
      <c r="H197" s="117"/>
      <c r="J197" s="117"/>
      <c r="K197" s="117"/>
      <c r="L197" s="117"/>
      <c r="M197" s="117"/>
      <c r="N197" s="117"/>
      <c r="O197" s="117"/>
    </row>
    <row r="198" spans="2:44" s="67" customFormat="1" ht="15.95" hidden="1" customHeight="1" x14ac:dyDescent="0.25">
      <c r="C198" s="117"/>
      <c r="D198" s="117"/>
      <c r="E198" s="117"/>
      <c r="F198" s="117"/>
      <c r="G198" s="117"/>
      <c r="H198" s="117"/>
      <c r="J198" s="117"/>
      <c r="K198" s="117"/>
      <c r="L198" s="117"/>
      <c r="M198" s="117"/>
      <c r="N198" s="117"/>
      <c r="O198" s="117"/>
    </row>
    <row r="199" spans="2:44" ht="15.95" hidden="1" customHeight="1" x14ac:dyDescent="0.25"/>
    <row r="200" spans="2:44" ht="15.95" customHeight="1" x14ac:dyDescent="0.25">
      <c r="B200" s="464" t="str">
        <f>FOOT1</f>
        <v>Ameren Missouri BizSavers program</v>
      </c>
      <c r="C200" s="464"/>
      <c r="D200" s="464"/>
      <c r="E200" s="464"/>
      <c r="F200" s="464"/>
      <c r="G200" s="464"/>
      <c r="H200" s="464"/>
      <c r="I200" s="464"/>
      <c r="J200" s="464"/>
      <c r="K200" s="464"/>
      <c r="L200" s="464"/>
      <c r="M200" s="537" t="str">
        <f>FOOTDISCLAIM</f>
        <v/>
      </c>
      <c r="N200" s="537"/>
      <c r="O200" s="537"/>
      <c r="P200" s="537"/>
      <c r="Q200" s="537"/>
      <c r="R200" s="537"/>
      <c r="S200" s="537"/>
      <c r="T200" s="537"/>
      <c r="U200" s="537"/>
      <c r="V200" s="537"/>
      <c r="W200" s="537"/>
      <c r="X200" s="537"/>
      <c r="Y200" s="537"/>
      <c r="Z200" s="537"/>
      <c r="AA200" s="537"/>
      <c r="AB200" s="537"/>
      <c r="AC200" s="537"/>
      <c r="AD200" s="537"/>
      <c r="AE200" s="537"/>
      <c r="AF200" s="537"/>
      <c r="AG200" s="537"/>
      <c r="AH200" s="464"/>
      <c r="AI200" s="464"/>
      <c r="AJ200" s="464"/>
      <c r="AK200" s="464"/>
      <c r="AL200" s="464"/>
      <c r="AM200" s="464"/>
      <c r="AN200" s="464"/>
      <c r="AO200" s="464"/>
      <c r="AP200" s="464"/>
      <c r="AQ200" s="464"/>
      <c r="AR200" s="465" t="str">
        <f>FOOT4</f>
        <v/>
      </c>
    </row>
    <row r="201" spans="2:44" ht="15.95" customHeight="1" x14ac:dyDescent="0.25">
      <c r="B201" s="464" t="str">
        <f>FOOT2</f>
        <v>Toll-Free 866-941-7299</v>
      </c>
      <c r="C201" s="464"/>
      <c r="D201" s="464"/>
      <c r="E201" s="464"/>
      <c r="F201" s="464"/>
      <c r="G201" s="464"/>
      <c r="H201" s="464"/>
      <c r="I201" s="464"/>
      <c r="J201" s="464"/>
      <c r="K201" s="464"/>
      <c r="L201" s="464"/>
      <c r="M201" s="537"/>
      <c r="N201" s="537"/>
      <c r="O201" s="537"/>
      <c r="P201" s="537"/>
      <c r="Q201" s="537"/>
      <c r="R201" s="537"/>
      <c r="S201" s="537"/>
      <c r="T201" s="537"/>
      <c r="U201" s="537"/>
      <c r="V201" s="537"/>
      <c r="W201" s="537"/>
      <c r="X201" s="537"/>
      <c r="Y201" s="537"/>
      <c r="Z201" s="537"/>
      <c r="AA201" s="537"/>
      <c r="AB201" s="537"/>
      <c r="AC201" s="537"/>
      <c r="AD201" s="537"/>
      <c r="AE201" s="537"/>
      <c r="AF201" s="537"/>
      <c r="AG201" s="537"/>
      <c r="AH201" s="464"/>
      <c r="AI201" s="464"/>
      <c r="AJ201" s="464"/>
      <c r="AK201" s="464"/>
      <c r="AL201" s="464"/>
      <c r="AM201" s="464"/>
      <c r="AN201" s="464"/>
      <c r="AO201" s="464"/>
      <c r="AP201" s="464"/>
      <c r="AQ201" s="464"/>
      <c r="AR201" s="465" t="str">
        <f>FOOT5</f>
        <v/>
      </c>
    </row>
    <row r="202" spans="2:44" ht="15.95" customHeight="1" x14ac:dyDescent="0.25">
      <c r="B202" s="466" t="str">
        <f>FOOT3</f>
        <v>BizSavers@ameren.com</v>
      </c>
      <c r="C202" s="464"/>
      <c r="D202" s="464"/>
      <c r="E202" s="464"/>
      <c r="F202" s="464"/>
      <c r="G202" s="464"/>
      <c r="H202" s="464"/>
      <c r="I202" s="464"/>
      <c r="J202" s="464"/>
      <c r="K202" s="464"/>
      <c r="L202" s="464"/>
      <c r="M202" s="467"/>
      <c r="N202" s="464"/>
      <c r="O202" s="464"/>
      <c r="P202" s="467"/>
      <c r="Q202" s="467"/>
      <c r="R202" s="467"/>
      <c r="S202" s="467"/>
      <c r="T202" s="467"/>
      <c r="U202" s="467"/>
      <c r="V202" s="467"/>
      <c r="W202" s="468" t="str">
        <f>VERSION</f>
        <v>EMS v2.0.0</v>
      </c>
      <c r="X202" s="467"/>
      <c r="Y202" s="467"/>
      <c r="Z202" s="467"/>
      <c r="AA202" s="467"/>
      <c r="AB202" s="467"/>
      <c r="AC202" s="467"/>
      <c r="AD202" s="467"/>
      <c r="AE202" s="464"/>
      <c r="AF202" s="464"/>
      <c r="AG202" s="464"/>
      <c r="AH202" s="464"/>
      <c r="AI202" s="464"/>
      <c r="AJ202" s="464"/>
      <c r="AK202" s="464"/>
      <c r="AL202" s="464"/>
      <c r="AM202" s="464"/>
      <c r="AN202" s="464"/>
      <c r="AO202" s="464"/>
      <c r="AP202" s="464"/>
      <c r="AQ202" s="464"/>
      <c r="AR202" s="465" t="str">
        <f>FOOT6</f>
        <v>Product of Lockheed Martin Energy</v>
      </c>
    </row>
    <row r="203" spans="2:44" ht="15" hidden="1" customHeight="1" x14ac:dyDescent="0.25"/>
    <row r="204" spans="2:44" ht="15" hidden="1" customHeight="1" x14ac:dyDescent="0.25"/>
    <row r="205" spans="2:44" ht="15" hidden="1" customHeight="1" x14ac:dyDescent="0.25"/>
    <row r="206" spans="2:44" ht="15" hidden="1" customHeight="1" x14ac:dyDescent="0.25"/>
    <row r="207" spans="2:44" ht="15" hidden="1" customHeight="1" x14ac:dyDescent="0.25"/>
    <row r="208" spans="2:44" ht="15" hidden="1" customHeight="1" x14ac:dyDescent="0.25"/>
    <row r="209" ht="15" hidden="1" customHeight="1" x14ac:dyDescent="0.25"/>
    <row r="210" ht="15" hidden="1" customHeight="1" x14ac:dyDescent="0.25"/>
    <row r="211" ht="15" hidden="1" customHeight="1" x14ac:dyDescent="0.25"/>
    <row r="212" ht="15" hidden="1" customHeight="1" x14ac:dyDescent="0.25"/>
    <row r="213" ht="15" hidden="1" customHeight="1" x14ac:dyDescent="0.25"/>
    <row r="214" ht="15" hidden="1" customHeight="1" x14ac:dyDescent="0.25"/>
    <row r="215" ht="15" hidden="1" customHeight="1" x14ac:dyDescent="0.25"/>
    <row r="216" ht="15" hidden="1" customHeight="1" x14ac:dyDescent="0.25"/>
    <row r="217" ht="15" hidden="1" customHeight="1" x14ac:dyDescent="0.25"/>
    <row r="218" ht="15" hidden="1" customHeight="1" x14ac:dyDescent="0.25"/>
    <row r="219" ht="15" hidden="1" customHeight="1" x14ac:dyDescent="0.25"/>
    <row r="220" ht="15" hidden="1" customHeight="1" x14ac:dyDescent="0.25"/>
    <row r="221" ht="15" hidden="1" customHeight="1" x14ac:dyDescent="0.25"/>
    <row r="222" ht="15" hidden="1" customHeight="1" x14ac:dyDescent="0.25"/>
    <row r="223" ht="15" hidden="1" customHeight="1" x14ac:dyDescent="0.25"/>
    <row r="224" ht="15" hidden="1" customHeight="1" x14ac:dyDescent="0.25"/>
    <row r="225" ht="15" hidden="1" customHeight="1" x14ac:dyDescent="0.25"/>
    <row r="226" ht="15" hidden="1" customHeight="1" x14ac:dyDescent="0.25"/>
    <row r="227" ht="15" hidden="1" customHeight="1" x14ac:dyDescent="0.25"/>
    <row r="228" ht="15" hidden="1" customHeight="1" x14ac:dyDescent="0.25"/>
    <row r="229" ht="15" hidden="1" customHeight="1" x14ac:dyDescent="0.25"/>
    <row r="230" ht="15" hidden="1" customHeight="1" x14ac:dyDescent="0.25"/>
    <row r="231" ht="15" hidden="1" customHeight="1" x14ac:dyDescent="0.25"/>
    <row r="232" ht="15" hidden="1" customHeight="1" x14ac:dyDescent="0.25"/>
    <row r="233" ht="15" hidden="1" customHeight="1" x14ac:dyDescent="0.25"/>
    <row r="234" ht="15" hidden="1" customHeight="1" x14ac:dyDescent="0.25"/>
    <row r="235" ht="15" hidden="1" customHeight="1" x14ac:dyDescent="0.25"/>
    <row r="236" ht="15" hidden="1" customHeight="1" x14ac:dyDescent="0.25"/>
    <row r="237" ht="15" hidden="1" customHeight="1" x14ac:dyDescent="0.25"/>
    <row r="238" ht="15" hidden="1" customHeight="1" x14ac:dyDescent="0.25"/>
    <row r="239" ht="15" hidden="1" customHeight="1" x14ac:dyDescent="0.25"/>
    <row r="240" ht="15" hidden="1" customHeight="1" x14ac:dyDescent="0.25"/>
    <row r="241" ht="15" hidden="1" customHeight="1" x14ac:dyDescent="0.25"/>
    <row r="242" ht="15" hidden="1" customHeight="1" x14ac:dyDescent="0.25"/>
    <row r="243" ht="15" hidden="1" customHeight="1" x14ac:dyDescent="0.25"/>
    <row r="244" ht="15" hidden="1" customHeight="1" x14ac:dyDescent="0.25"/>
    <row r="245" ht="15" hidden="1" customHeight="1" x14ac:dyDescent="0.25"/>
    <row r="246" ht="15" hidden="1" customHeight="1" x14ac:dyDescent="0.25"/>
    <row r="247" ht="15" hidden="1" customHeight="1" x14ac:dyDescent="0.25"/>
    <row r="248" ht="15" hidden="1" customHeight="1" x14ac:dyDescent="0.25"/>
    <row r="249" ht="15" hidden="1" customHeight="1" x14ac:dyDescent="0.25"/>
    <row r="250" ht="15" hidden="1" customHeight="1" x14ac:dyDescent="0.25"/>
    <row r="251" ht="15" hidden="1" customHeight="1" x14ac:dyDescent="0.25"/>
    <row r="252" ht="15" hidden="1" customHeight="1" x14ac:dyDescent="0.25"/>
    <row r="253" ht="15" hidden="1" customHeight="1" x14ac:dyDescent="0.25"/>
    <row r="254" ht="15" hidden="1" customHeight="1" x14ac:dyDescent="0.25"/>
    <row r="255" ht="15" hidden="1" customHeight="1" x14ac:dyDescent="0.25"/>
    <row r="256" ht="15" hidden="1" customHeight="1" x14ac:dyDescent="0.25"/>
    <row r="257" ht="15" hidden="1" customHeight="1" x14ac:dyDescent="0.25"/>
    <row r="258" ht="15" hidden="1" customHeight="1" x14ac:dyDescent="0.25"/>
    <row r="259" ht="15" hidden="1" customHeight="1" x14ac:dyDescent="0.25"/>
    <row r="260" ht="15" hidden="1" customHeight="1" x14ac:dyDescent="0.25"/>
    <row r="261" ht="15" hidden="1" customHeight="1" x14ac:dyDescent="0.25"/>
    <row r="262" ht="15" hidden="1" customHeight="1" x14ac:dyDescent="0.25"/>
    <row r="263" ht="15" hidden="1" customHeight="1" x14ac:dyDescent="0.25"/>
    <row r="264" ht="15" hidden="1" customHeight="1" x14ac:dyDescent="0.25"/>
    <row r="265" ht="15" hidden="1" customHeight="1" x14ac:dyDescent="0.25"/>
    <row r="266" ht="15" hidden="1" customHeight="1" x14ac:dyDescent="0.25"/>
    <row r="267" ht="15" hidden="1" customHeight="1" x14ac:dyDescent="0.25"/>
    <row r="268" ht="15" hidden="1" customHeight="1" x14ac:dyDescent="0.25"/>
    <row r="269" ht="15" hidden="1" customHeight="1" x14ac:dyDescent="0.25"/>
    <row r="270" ht="15" hidden="1" customHeight="1" x14ac:dyDescent="0.25"/>
    <row r="271" ht="15" hidden="1" customHeight="1" x14ac:dyDescent="0.25"/>
    <row r="272" ht="15" hidden="1" customHeight="1" x14ac:dyDescent="0.25"/>
    <row r="273" ht="15" hidden="1" customHeight="1" x14ac:dyDescent="0.25"/>
    <row r="274" ht="15" hidden="1" customHeight="1" x14ac:dyDescent="0.25"/>
    <row r="275" ht="15" hidden="1" customHeight="1" x14ac:dyDescent="0.25"/>
    <row r="276" ht="15" hidden="1" customHeight="1" x14ac:dyDescent="0.25"/>
    <row r="277" ht="15" hidden="1" customHeight="1" x14ac:dyDescent="0.25"/>
    <row r="278" ht="15" hidden="1" customHeight="1" x14ac:dyDescent="0.25"/>
    <row r="279" ht="15" hidden="1" customHeight="1" x14ac:dyDescent="0.25"/>
    <row r="280" ht="15" hidden="1" customHeight="1" x14ac:dyDescent="0.25"/>
    <row r="281" ht="15" hidden="1" customHeight="1" x14ac:dyDescent="0.25"/>
    <row r="282" ht="15" hidden="1" customHeight="1" x14ac:dyDescent="0.25"/>
    <row r="283" ht="15" hidden="1" customHeight="1" x14ac:dyDescent="0.25"/>
    <row r="284" ht="15" hidden="1" customHeight="1" x14ac:dyDescent="0.25"/>
    <row r="285" ht="15" hidden="1" customHeight="1" x14ac:dyDescent="0.25"/>
    <row r="286" ht="15" hidden="1" customHeight="1" x14ac:dyDescent="0.25"/>
    <row r="287" ht="15" hidden="1" customHeight="1" x14ac:dyDescent="0.25"/>
    <row r="288" ht="15" hidden="1" customHeight="1" x14ac:dyDescent="0.25"/>
    <row r="289" ht="15" hidden="1" customHeight="1" x14ac:dyDescent="0.25"/>
    <row r="290" ht="15" hidden="1" customHeight="1" x14ac:dyDescent="0.25"/>
    <row r="291" ht="15" hidden="1" customHeight="1" x14ac:dyDescent="0.25"/>
    <row r="292" ht="15" hidden="1" customHeight="1" x14ac:dyDescent="0.25"/>
    <row r="293" ht="15" hidden="1" customHeight="1" x14ac:dyDescent="0.25"/>
    <row r="294" ht="15" hidden="1" customHeight="1" x14ac:dyDescent="0.25"/>
    <row r="295" ht="15" hidden="1" customHeight="1" x14ac:dyDescent="0.25"/>
    <row r="296" ht="15" hidden="1" customHeight="1" x14ac:dyDescent="0.25"/>
    <row r="297" ht="15" hidden="1" customHeight="1" x14ac:dyDescent="0.25"/>
    <row r="298" ht="15" hidden="1" customHeight="1" x14ac:dyDescent="0.25"/>
    <row r="299" ht="15" hidden="1" customHeight="1" x14ac:dyDescent="0.25"/>
    <row r="300" ht="15" hidden="1" customHeight="1" x14ac:dyDescent="0.25"/>
    <row r="301" ht="15" hidden="1" customHeight="1" x14ac:dyDescent="0.25"/>
    <row r="302" ht="15" hidden="1" customHeight="1" x14ac:dyDescent="0.25"/>
    <row r="303" ht="15" hidden="1" customHeight="1" x14ac:dyDescent="0.25"/>
    <row r="304" ht="15" hidden="1" customHeight="1" x14ac:dyDescent="0.25"/>
    <row r="305" ht="15" hidden="1" customHeight="1" x14ac:dyDescent="0.25"/>
    <row r="306" ht="15" hidden="1" customHeight="1" x14ac:dyDescent="0.25"/>
    <row r="307" ht="15" hidden="1" customHeight="1" x14ac:dyDescent="0.25"/>
    <row r="308" ht="15" hidden="1" customHeight="1" x14ac:dyDescent="0.25"/>
    <row r="309" ht="15" hidden="1" customHeight="1" x14ac:dyDescent="0.25"/>
    <row r="310" ht="15" hidden="1" customHeight="1" x14ac:dyDescent="0.25"/>
    <row r="311" ht="15" hidden="1" customHeight="1" x14ac:dyDescent="0.25"/>
    <row r="312" ht="15" hidden="1" customHeight="1" x14ac:dyDescent="0.25"/>
    <row r="313" ht="15" hidden="1" customHeight="1" x14ac:dyDescent="0.25"/>
    <row r="314" ht="15" hidden="1" customHeight="1" x14ac:dyDescent="0.25"/>
    <row r="315" ht="15" hidden="1" customHeight="1" x14ac:dyDescent="0.25"/>
    <row r="316" ht="15" hidden="1" customHeight="1" x14ac:dyDescent="0.25"/>
    <row r="317" ht="15" hidden="1" customHeight="1" x14ac:dyDescent="0.25"/>
    <row r="318" ht="15" hidden="1" customHeight="1" x14ac:dyDescent="0.25"/>
    <row r="319" ht="15" hidden="1" customHeight="1" x14ac:dyDescent="0.25"/>
    <row r="320" ht="15" hidden="1" customHeight="1" x14ac:dyDescent="0.25"/>
    <row r="321" ht="15" hidden="1" customHeight="1" x14ac:dyDescent="0.25"/>
    <row r="322" ht="15" hidden="1" customHeight="1" x14ac:dyDescent="0.25"/>
    <row r="323" ht="15" hidden="1" customHeight="1" x14ac:dyDescent="0.25"/>
    <row r="324" ht="15" hidden="1" customHeight="1" x14ac:dyDescent="0.25"/>
    <row r="325" ht="15" hidden="1" customHeight="1" x14ac:dyDescent="0.25"/>
    <row r="326" ht="15" hidden="1" customHeight="1" x14ac:dyDescent="0.25"/>
    <row r="327" ht="15" hidden="1" customHeight="1" x14ac:dyDescent="0.25"/>
    <row r="328" ht="15" hidden="1" customHeight="1" x14ac:dyDescent="0.25"/>
    <row r="329" ht="15" hidden="1" customHeight="1" x14ac:dyDescent="0.25"/>
    <row r="330" ht="15" hidden="1" customHeight="1" x14ac:dyDescent="0.25"/>
    <row r="331" ht="15" hidden="1" customHeight="1" x14ac:dyDescent="0.25"/>
    <row r="332" ht="15" hidden="1" customHeight="1" x14ac:dyDescent="0.25"/>
    <row r="333" ht="15" hidden="1" customHeight="1" x14ac:dyDescent="0.25"/>
    <row r="334" ht="15" hidden="1" customHeight="1" x14ac:dyDescent="0.25"/>
    <row r="335" ht="15" hidden="1" customHeight="1" x14ac:dyDescent="0.25"/>
    <row r="336" ht="15" hidden="1" customHeight="1" x14ac:dyDescent="0.25"/>
    <row r="337" ht="15" hidden="1" customHeight="1" x14ac:dyDescent="0.25"/>
    <row r="338" ht="15" hidden="1" customHeight="1" x14ac:dyDescent="0.25"/>
    <row r="339" ht="15" hidden="1" customHeight="1" x14ac:dyDescent="0.25"/>
    <row r="340" ht="15" hidden="1" customHeight="1" x14ac:dyDescent="0.25"/>
    <row r="341" ht="15" hidden="1" customHeight="1" x14ac:dyDescent="0.25"/>
    <row r="342" ht="15" hidden="1" customHeight="1" x14ac:dyDescent="0.25"/>
    <row r="343" ht="15" hidden="1" customHeight="1" x14ac:dyDescent="0.25"/>
    <row r="344" ht="15" hidden="1" customHeight="1" x14ac:dyDescent="0.25"/>
    <row r="345" ht="15" hidden="1" customHeight="1" x14ac:dyDescent="0.25"/>
    <row r="346" ht="15" hidden="1" customHeight="1" x14ac:dyDescent="0.25"/>
    <row r="347" ht="15" hidden="1" customHeight="1" x14ac:dyDescent="0.25"/>
    <row r="348" ht="15" hidden="1" customHeight="1" x14ac:dyDescent="0.25"/>
    <row r="349" ht="15" hidden="1" customHeight="1" x14ac:dyDescent="0.25"/>
    <row r="350" ht="15" hidden="1" customHeight="1" x14ac:dyDescent="0.25"/>
    <row r="351" ht="15" hidden="1" customHeight="1" x14ac:dyDescent="0.25"/>
    <row r="352" ht="15" hidden="1" customHeight="1" x14ac:dyDescent="0.25"/>
    <row r="353" ht="15" hidden="1" customHeight="1" x14ac:dyDescent="0.25"/>
    <row r="354" ht="15" hidden="1" customHeight="1" x14ac:dyDescent="0.25"/>
    <row r="355" ht="15" hidden="1" customHeight="1" x14ac:dyDescent="0.25"/>
    <row r="356" ht="15" hidden="1" customHeight="1" x14ac:dyDescent="0.25"/>
    <row r="357" ht="15" hidden="1" customHeight="1" x14ac:dyDescent="0.25"/>
    <row r="358" ht="15" hidden="1" customHeight="1" x14ac:dyDescent="0.25"/>
    <row r="359" ht="15" hidden="1" customHeight="1" x14ac:dyDescent="0.25"/>
    <row r="360" ht="15" hidden="1" customHeight="1" x14ac:dyDescent="0.25"/>
    <row r="361" ht="15" hidden="1" customHeight="1" x14ac:dyDescent="0.25"/>
    <row r="362" ht="15" hidden="1" customHeight="1" x14ac:dyDescent="0.25"/>
    <row r="363" ht="15" hidden="1" customHeight="1" x14ac:dyDescent="0.25"/>
    <row r="364" ht="15" hidden="1" customHeight="1" x14ac:dyDescent="0.25"/>
    <row r="365" ht="15" hidden="1" customHeight="1" x14ac:dyDescent="0.25"/>
  </sheetData>
  <sheetProtection algorithmName="SHA-512" hashValue="o8uqO6hpfeOSi8wRlh8+u2+up9xTiuezNPycchDfuyRh8m/C+GfwBLb3tgEsGtGhwuXyoJuiKl7zLDOci2/OXg==" saltValue="nblswHtBg74YdoqtvdIZQA==" spinCount="100000" sheet="1" objects="1" scenarios="1" selectLockedCells="1"/>
  <mergeCells count="60">
    <mergeCell ref="C15:H15"/>
    <mergeCell ref="J15:O15"/>
    <mergeCell ref="M200:AG201"/>
    <mergeCell ref="F10:AN10"/>
    <mergeCell ref="F11:AN11"/>
    <mergeCell ref="C16:H16"/>
    <mergeCell ref="J16:O16"/>
    <mergeCell ref="Q15:V15"/>
    <mergeCell ref="C18:H18"/>
    <mergeCell ref="J18:O18"/>
    <mergeCell ref="Q21:V21"/>
    <mergeCell ref="C19:H19"/>
    <mergeCell ref="J19:O19"/>
    <mergeCell ref="Q22:V22"/>
    <mergeCell ref="C17:H17"/>
    <mergeCell ref="J17:O17"/>
    <mergeCell ref="Q16:V16"/>
    <mergeCell ref="J21:O21"/>
    <mergeCell ref="Q25:V25"/>
    <mergeCell ref="C29:H29"/>
    <mergeCell ref="J20:O20"/>
    <mergeCell ref="Q24:V24"/>
    <mergeCell ref="J24:O24"/>
    <mergeCell ref="C23:H23"/>
    <mergeCell ref="J23:O23"/>
    <mergeCell ref="C22:H22"/>
    <mergeCell ref="J22:O22"/>
    <mergeCell ref="C28:H28"/>
    <mergeCell ref="Q28:V28"/>
    <mergeCell ref="Q27:V27"/>
    <mergeCell ref="X32:AC32"/>
    <mergeCell ref="AL32:AQ32"/>
    <mergeCell ref="C30:H30"/>
    <mergeCell ref="J30:O30"/>
    <mergeCell ref="X31:AC31"/>
    <mergeCell ref="AE32:AJ32"/>
    <mergeCell ref="AE31:AJ31"/>
    <mergeCell ref="AL31:AQ31"/>
    <mergeCell ref="F13:V13"/>
    <mergeCell ref="Q18:V18"/>
    <mergeCell ref="Q19:V19"/>
    <mergeCell ref="C31:H31"/>
    <mergeCell ref="J31:O31"/>
    <mergeCell ref="C21:H21"/>
    <mergeCell ref="J29:O29"/>
    <mergeCell ref="C20:H20"/>
    <mergeCell ref="J28:O28"/>
    <mergeCell ref="C27:H27"/>
    <mergeCell ref="J27:O27"/>
    <mergeCell ref="C26:H26"/>
    <mergeCell ref="J26:O26"/>
    <mergeCell ref="C25:H25"/>
    <mergeCell ref="J25:O25"/>
    <mergeCell ref="C24:H24"/>
    <mergeCell ref="AQ1:AR1"/>
    <mergeCell ref="AQ2:AR3"/>
    <mergeCell ref="AH1:AK1"/>
    <mergeCell ref="AL1:AP1"/>
    <mergeCell ref="AH2:AK3"/>
    <mergeCell ref="AL2:AP3"/>
  </mergeCells>
  <conditionalFormatting sqref="AQ2:AR3">
    <cfRule type="cellIs" dxfId="83" priority="3" operator="equal">
      <formula>1</formula>
    </cfRule>
    <cfRule type="cellIs" dxfId="82" priority="4" operator="between">
      <formula>0.51</formula>
      <formula>0.99</formula>
    </cfRule>
    <cfRule type="cellIs" dxfId="81" priority="5" operator="lessThanOrEqual">
      <formula>0.5</formula>
    </cfRule>
  </conditionalFormatting>
  <conditionalFormatting sqref="AH2 AL2">
    <cfRule type="expression" dxfId="80" priority="1">
      <formula>PROJSTATUS=PROJSTATELI</formula>
    </cfRule>
    <cfRule type="expression" dxfId="79" priority="2">
      <formula>PROJSTATUS=PROJSTATREVIEW</formula>
    </cfRule>
    <cfRule type="expression" dxfId="78" priority="6">
      <formula>PROJSTATUS=PROJSTATPREAPPROVE</formula>
    </cfRule>
    <cfRule type="expression" dxfId="77" priority="7">
      <formula>PROJSTATUS=PROJSTATSTANDARD</formula>
    </cfRule>
    <cfRule type="expression" dxfId="76" priority="8">
      <formula>PROJSTATUS=PROJSTATEXP</formula>
    </cfRule>
  </conditionalFormatting>
  <hyperlinks>
    <hyperlink ref="B202" r:id="rId1" display="NIPSCO.Savings@LMCO.com"/>
  </hyperlinks>
  <pageMargins left="0.7" right="0.7" top="0.75" bottom="0.75" header="0.3" footer="0.3"/>
  <pageSetup scale="60" fitToHeight="0" orientation="landscape" r:id="rId2"/>
  <drawing r:id="rId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pageSetUpPr fitToPage="1"/>
  </sheetPr>
  <dimension ref="A1:AS375"/>
  <sheetViews>
    <sheetView showGridLines="0" showRowColHeaders="0" zoomScale="85" zoomScaleNormal="85" workbookViewId="0">
      <selection activeCell="C6" sqref="C6"/>
    </sheetView>
  </sheetViews>
  <sheetFormatPr defaultColWidth="0" defaultRowHeight="15" customHeight="1" zeroHeight="1" x14ac:dyDescent="0.25"/>
  <cols>
    <col min="1" max="45" width="4.7109375" customWidth="1"/>
    <col min="46" max="78" width="9.140625" hidden="1" customWidth="1"/>
    <col min="79" max="16384" width="9.140625" hidden="1"/>
  </cols>
  <sheetData>
    <row r="1" spans="1:44" ht="15.95" customHeight="1" x14ac:dyDescent="0.3">
      <c r="A1" s="69"/>
      <c r="AH1" s="520" t="s">
        <v>520</v>
      </c>
      <c r="AI1" s="521"/>
      <c r="AJ1" s="521"/>
      <c r="AK1" s="521"/>
      <c r="AL1" s="532" t="s">
        <v>965</v>
      </c>
      <c r="AM1" s="532"/>
      <c r="AN1" s="532"/>
      <c r="AO1" s="532"/>
      <c r="AP1" s="532"/>
      <c r="AQ1" s="526" t="s">
        <v>529</v>
      </c>
      <c r="AR1" s="527"/>
    </row>
    <row r="2" spans="1:44" ht="15.95" customHeight="1" x14ac:dyDescent="0.25">
      <c r="AH2" s="522" t="str">
        <f ca="1">INCENSTATUS</f>
        <v>---</v>
      </c>
      <c r="AI2" s="523"/>
      <c r="AJ2" s="523"/>
      <c r="AK2" s="523"/>
      <c r="AL2" s="533" t="str">
        <f ca="1">PROJSTATUS</f>
        <v>Enter EMS Information</v>
      </c>
      <c r="AM2" s="533"/>
      <c r="AN2" s="533"/>
      <c r="AO2" s="533"/>
      <c r="AP2" s="533"/>
      <c r="AQ2" s="528">
        <f ca="1">PROGRESSSTATUS</f>
        <v>0</v>
      </c>
      <c r="AR2" s="529"/>
    </row>
    <row r="3" spans="1:44" ht="15.95" customHeight="1" x14ac:dyDescent="0.25">
      <c r="AH3" s="524"/>
      <c r="AI3" s="525"/>
      <c r="AJ3" s="525"/>
      <c r="AK3" s="525"/>
      <c r="AL3" s="534"/>
      <c r="AM3" s="534"/>
      <c r="AN3" s="534"/>
      <c r="AO3" s="534"/>
      <c r="AP3" s="534"/>
      <c r="AQ3" s="530"/>
      <c r="AR3" s="531"/>
    </row>
    <row r="4" spans="1:44" ht="15.95" customHeight="1" x14ac:dyDescent="0.25">
      <c r="AG4" s="67"/>
    </row>
    <row r="5" spans="1:44" ht="15.95" customHeight="1" x14ac:dyDescent="0.25"/>
    <row r="6" spans="1:44" ht="15.95" customHeight="1" x14ac:dyDescent="0.25">
      <c r="C6" s="68"/>
    </row>
    <row r="7" spans="1:44" ht="15.95" customHeight="1" x14ac:dyDescent="0.25"/>
    <row r="8" spans="1:44" ht="15.95" customHeight="1" x14ac:dyDescent="0.25"/>
    <row r="9" spans="1:44" ht="15.95" customHeight="1" x14ac:dyDescent="0.25">
      <c r="B9" s="145"/>
      <c r="C9" s="145"/>
      <c r="D9" s="145"/>
      <c r="E9" s="145"/>
      <c r="F9" s="145"/>
      <c r="G9" s="145"/>
      <c r="H9" s="145"/>
      <c r="I9" s="145"/>
      <c r="J9" s="145"/>
      <c r="K9" s="145"/>
      <c r="L9" s="145"/>
      <c r="M9" s="145"/>
      <c r="N9" s="145"/>
      <c r="O9" s="145"/>
      <c r="P9" s="145"/>
      <c r="Q9" s="145"/>
      <c r="R9" s="145"/>
      <c r="S9" s="145"/>
      <c r="T9" s="145"/>
      <c r="U9" s="145"/>
      <c r="V9" s="145"/>
      <c r="W9" s="145"/>
      <c r="X9" s="145"/>
      <c r="Y9" s="145"/>
      <c r="Z9" s="145"/>
      <c r="AA9" s="145"/>
      <c r="AB9" s="145"/>
      <c r="AC9" s="145"/>
      <c r="AD9" s="145"/>
      <c r="AE9" s="145"/>
      <c r="AF9" s="145"/>
      <c r="AG9" s="145"/>
      <c r="AH9" s="145"/>
      <c r="AI9" s="145"/>
      <c r="AJ9" s="145"/>
      <c r="AK9" s="145"/>
      <c r="AL9" s="145"/>
      <c r="AM9" s="145"/>
      <c r="AN9" s="145"/>
      <c r="AO9" s="145"/>
      <c r="AP9" s="145"/>
      <c r="AQ9" s="145"/>
      <c r="AR9" s="145"/>
    </row>
    <row r="10" spans="1:44" ht="15.95" customHeight="1" x14ac:dyDescent="0.3">
      <c r="B10" s="145"/>
      <c r="C10" s="145"/>
      <c r="D10" s="145"/>
      <c r="E10" s="145"/>
      <c r="F10" s="540" t="s">
        <v>139</v>
      </c>
      <c r="G10" s="540"/>
      <c r="H10" s="540"/>
      <c r="I10" s="540"/>
      <c r="J10" s="540"/>
      <c r="K10" s="540"/>
      <c r="L10" s="540"/>
      <c r="M10" s="540"/>
      <c r="N10" s="540"/>
      <c r="O10" s="540"/>
      <c r="P10" s="540"/>
      <c r="Q10" s="540"/>
      <c r="R10" s="540"/>
      <c r="S10" s="540"/>
      <c r="T10" s="540"/>
      <c r="U10" s="540"/>
      <c r="V10" s="540"/>
      <c r="W10" s="540"/>
      <c r="X10" s="540"/>
      <c r="Y10" s="540"/>
      <c r="Z10" s="540"/>
      <c r="AA10" s="540"/>
      <c r="AB10" s="540"/>
      <c r="AC10" s="540"/>
      <c r="AD10" s="540"/>
      <c r="AE10" s="540"/>
      <c r="AF10" s="540"/>
      <c r="AG10" s="540"/>
      <c r="AH10" s="540"/>
      <c r="AI10" s="540"/>
      <c r="AJ10" s="540"/>
      <c r="AK10" s="540"/>
      <c r="AL10" s="540"/>
      <c r="AM10" s="540"/>
      <c r="AN10" s="540"/>
      <c r="AO10" s="145"/>
      <c r="AP10" s="145"/>
      <c r="AQ10" s="145"/>
      <c r="AR10" s="145"/>
    </row>
    <row r="11" spans="1:44" ht="15.95" customHeight="1" x14ac:dyDescent="0.25">
      <c r="B11" s="145"/>
      <c r="C11" s="145"/>
      <c r="D11" s="145"/>
      <c r="E11" s="145"/>
      <c r="F11" s="669" t="s">
        <v>503</v>
      </c>
      <c r="G11" s="669"/>
      <c r="H11" s="669"/>
      <c r="I11" s="669"/>
      <c r="J11" s="669"/>
      <c r="K11" s="669"/>
      <c r="L11" s="669"/>
      <c r="M11" s="669"/>
      <c r="N11" s="669"/>
      <c r="O11" s="669"/>
      <c r="P11" s="669"/>
      <c r="Q11" s="669"/>
      <c r="R11" s="669"/>
      <c r="S11" s="669"/>
      <c r="T11" s="669"/>
      <c r="U11" s="669"/>
      <c r="V11" s="669"/>
      <c r="W11" s="669"/>
      <c r="X11" s="669"/>
      <c r="Y11" s="669"/>
      <c r="Z11" s="669"/>
      <c r="AA11" s="669"/>
      <c r="AB11" s="669"/>
      <c r="AC11" s="669"/>
      <c r="AD11" s="669"/>
      <c r="AE11" s="669"/>
      <c r="AF11" s="669"/>
      <c r="AG11" s="669"/>
      <c r="AH11" s="669"/>
      <c r="AI11" s="669"/>
      <c r="AJ11" s="669"/>
      <c r="AK11" s="669"/>
      <c r="AL11" s="669"/>
      <c r="AM11" s="669"/>
      <c r="AN11" s="669"/>
      <c r="AO11" s="145"/>
      <c r="AP11" s="145"/>
      <c r="AQ11" s="145"/>
      <c r="AR11" s="145"/>
    </row>
    <row r="12" spans="1:44" ht="15.95" customHeight="1" x14ac:dyDescent="0.25">
      <c r="B12" s="145"/>
      <c r="C12" s="145"/>
      <c r="D12" s="145"/>
      <c r="E12" s="145"/>
      <c r="F12" s="145"/>
      <c r="G12" s="145"/>
      <c r="H12" s="145"/>
      <c r="I12" s="145"/>
      <c r="J12" s="145"/>
      <c r="K12" s="145"/>
      <c r="L12" s="145"/>
      <c r="M12" s="145"/>
      <c r="N12" s="145"/>
      <c r="O12" s="145"/>
      <c r="P12" s="145"/>
      <c r="Q12" s="145"/>
      <c r="R12" s="145"/>
      <c r="S12" s="145"/>
      <c r="T12" s="145"/>
      <c r="U12" s="145"/>
      <c r="V12" s="145"/>
      <c r="W12" s="145"/>
      <c r="X12" s="145"/>
      <c r="Y12" s="145"/>
      <c r="Z12" s="145"/>
      <c r="AA12" s="145"/>
      <c r="AB12" s="145"/>
      <c r="AC12" s="145"/>
      <c r="AD12" s="145"/>
      <c r="AE12" s="145"/>
      <c r="AF12" s="145"/>
      <c r="AG12" s="145"/>
      <c r="AH12" s="145"/>
      <c r="AI12" s="145"/>
      <c r="AJ12" s="145"/>
      <c r="AK12" s="145"/>
      <c r="AL12" s="145"/>
      <c r="AM12" s="145"/>
      <c r="AN12" s="145"/>
      <c r="AO12" s="145"/>
      <c r="AP12" s="145"/>
      <c r="AQ12" s="145"/>
      <c r="AR12" s="145"/>
    </row>
    <row r="13" spans="1:44" ht="15.95" customHeight="1" x14ac:dyDescent="0.25">
      <c r="B13" s="145"/>
      <c r="C13" s="193" t="s">
        <v>504</v>
      </c>
      <c r="D13" s="191"/>
      <c r="E13" s="191"/>
      <c r="F13" s="191"/>
      <c r="G13" s="191"/>
      <c r="H13" s="191"/>
      <c r="I13" s="191"/>
      <c r="J13" s="191"/>
      <c r="K13" s="191"/>
      <c r="L13" s="191"/>
      <c r="M13" s="191"/>
      <c r="N13" s="192"/>
      <c r="O13" s="145"/>
      <c r="P13" s="145"/>
      <c r="Q13" s="193" t="s">
        <v>505</v>
      </c>
      <c r="R13" s="191"/>
      <c r="S13" s="191"/>
      <c r="T13" s="191"/>
      <c r="U13" s="191"/>
      <c r="V13" s="191"/>
      <c r="W13" s="191"/>
      <c r="X13" s="191"/>
      <c r="Y13" s="191"/>
      <c r="Z13" s="191"/>
      <c r="AA13" s="191"/>
      <c r="AB13" s="191"/>
      <c r="AC13" s="192"/>
      <c r="AD13" s="145"/>
      <c r="AE13" s="145"/>
      <c r="AF13" s="193" t="s">
        <v>506</v>
      </c>
      <c r="AG13" s="191"/>
      <c r="AH13" s="191"/>
      <c r="AI13" s="191"/>
      <c r="AJ13" s="191"/>
      <c r="AK13" s="191"/>
      <c r="AL13" s="191"/>
      <c r="AM13" s="191"/>
      <c r="AN13" s="191"/>
      <c r="AO13" s="191"/>
      <c r="AP13" s="191"/>
      <c r="AQ13" s="192"/>
      <c r="AR13" s="145"/>
    </row>
    <row r="14" spans="1:44" ht="15.95" customHeight="1" x14ac:dyDescent="0.25">
      <c r="B14" s="145"/>
      <c r="C14" s="187"/>
      <c r="D14" s="183"/>
      <c r="E14" s="183"/>
      <c r="F14" s="183"/>
      <c r="G14" s="183"/>
      <c r="H14" s="183"/>
      <c r="I14" s="183"/>
      <c r="J14" s="183"/>
      <c r="K14" s="183"/>
      <c r="L14" s="183"/>
      <c r="M14" s="183"/>
      <c r="N14" s="188"/>
      <c r="O14" s="145"/>
      <c r="P14" s="145"/>
      <c r="Q14" s="187"/>
      <c r="R14" s="183"/>
      <c r="S14" s="183"/>
      <c r="T14" s="183"/>
      <c r="U14" s="183"/>
      <c r="V14" s="183"/>
      <c r="W14" s="183"/>
      <c r="X14" s="183"/>
      <c r="Y14" s="183"/>
      <c r="Z14" s="183"/>
      <c r="AA14" s="183"/>
      <c r="AB14" s="183"/>
      <c r="AC14" s="188"/>
      <c r="AD14" s="145"/>
      <c r="AE14" s="145"/>
      <c r="AF14" s="187"/>
      <c r="AG14" s="183"/>
      <c r="AH14" s="183"/>
      <c r="AI14" s="183"/>
      <c r="AJ14" s="183"/>
      <c r="AK14" s="183"/>
      <c r="AL14" s="183"/>
      <c r="AM14" s="183"/>
      <c r="AN14" s="183"/>
      <c r="AO14" s="183"/>
      <c r="AP14" s="183"/>
      <c r="AQ14" s="188"/>
      <c r="AR14" s="145"/>
    </row>
    <row r="15" spans="1:44" ht="15.95" customHeight="1" x14ac:dyDescent="0.25">
      <c r="B15" s="145"/>
      <c r="C15" s="235" t="s">
        <v>508</v>
      </c>
      <c r="D15" s="954" t="s">
        <v>1164</v>
      </c>
      <c r="E15" s="954"/>
      <c r="F15" s="954"/>
      <c r="G15" s="954"/>
      <c r="H15" s="954"/>
      <c r="I15" s="954"/>
      <c r="J15" s="954"/>
      <c r="K15" s="955" t="str">
        <f ca="1">IF(TEMPLATE!A72/TEMPLATE!D72=1,"Completed",IF(TEMPLATE!A72/TEMPLATE!D72&gt;0.7,"Almost!","Incomplete"))</f>
        <v>Incomplete</v>
      </c>
      <c r="L15" s="955"/>
      <c r="M15" s="955"/>
      <c r="N15" s="229"/>
      <c r="O15" s="145"/>
      <c r="P15" s="145"/>
      <c r="Q15" s="189" t="s">
        <v>508</v>
      </c>
      <c r="R15" s="183" t="s">
        <v>2002</v>
      </c>
      <c r="S15" s="183"/>
      <c r="T15" s="183"/>
      <c r="U15" s="183"/>
      <c r="V15" s="183"/>
      <c r="W15" s="183"/>
      <c r="X15" s="183"/>
      <c r="Y15" s="183"/>
      <c r="Z15" s="183"/>
      <c r="AA15" s="183"/>
      <c r="AB15" s="183"/>
      <c r="AC15" s="188"/>
      <c r="AD15" s="145"/>
      <c r="AE15" s="145"/>
      <c r="AF15" s="189" t="s">
        <v>508</v>
      </c>
      <c r="AG15" s="958" t="s">
        <v>2004</v>
      </c>
      <c r="AH15" s="958"/>
      <c r="AI15" s="958"/>
      <c r="AJ15" s="958"/>
      <c r="AK15" s="958"/>
      <c r="AL15" s="958"/>
      <c r="AM15" s="958"/>
      <c r="AN15" s="958"/>
      <c r="AO15" s="958"/>
      <c r="AP15" s="958"/>
      <c r="AQ15" s="959"/>
      <c r="AR15" s="145"/>
    </row>
    <row r="16" spans="1:44" ht="15.95" customHeight="1" x14ac:dyDescent="0.25">
      <c r="B16" s="145"/>
      <c r="C16" s="230"/>
      <c r="D16" s="954"/>
      <c r="E16" s="954"/>
      <c r="F16" s="954"/>
      <c r="G16" s="954"/>
      <c r="H16" s="954"/>
      <c r="I16" s="954"/>
      <c r="J16" s="954"/>
      <c r="K16" s="955"/>
      <c r="L16" s="955"/>
      <c r="M16" s="955"/>
      <c r="N16" s="231"/>
      <c r="O16" s="145"/>
      <c r="P16" s="145"/>
      <c r="Q16" s="227"/>
      <c r="R16" s="63"/>
      <c r="S16" s="63"/>
      <c r="T16" s="63"/>
      <c r="U16" s="63"/>
      <c r="V16" s="63"/>
      <c r="W16" s="63"/>
      <c r="X16" s="63"/>
      <c r="Y16" s="63"/>
      <c r="Z16" s="183"/>
      <c r="AA16" s="183"/>
      <c r="AB16" s="183"/>
      <c r="AC16" s="188"/>
      <c r="AD16" s="145"/>
      <c r="AE16" s="145"/>
      <c r="AF16" s="189"/>
      <c r="AG16" s="958"/>
      <c r="AH16" s="958"/>
      <c r="AI16" s="958"/>
      <c r="AJ16" s="958"/>
      <c r="AK16" s="958"/>
      <c r="AL16" s="958"/>
      <c r="AM16" s="958"/>
      <c r="AN16" s="958"/>
      <c r="AO16" s="958"/>
      <c r="AP16" s="958"/>
      <c r="AQ16" s="959"/>
      <c r="AR16" s="145"/>
    </row>
    <row r="17" spans="2:44" ht="15.95" customHeight="1" x14ac:dyDescent="0.25">
      <c r="B17" s="145"/>
      <c r="C17" s="227"/>
      <c r="D17" s="63"/>
      <c r="E17" s="63"/>
      <c r="F17" s="63"/>
      <c r="G17" s="63"/>
      <c r="H17" s="63"/>
      <c r="I17" s="63"/>
      <c r="J17" s="63"/>
      <c r="K17" s="63"/>
      <c r="L17" s="63"/>
      <c r="M17" s="63"/>
      <c r="N17" s="228"/>
      <c r="O17" s="145"/>
      <c r="P17" s="145"/>
      <c r="Q17" s="189" t="s">
        <v>509</v>
      </c>
      <c r="R17" s="183" t="s">
        <v>513</v>
      </c>
      <c r="S17" s="183"/>
      <c r="T17" s="183"/>
      <c r="U17" s="183"/>
      <c r="V17" s="183"/>
      <c r="W17" s="183"/>
      <c r="X17" s="183"/>
      <c r="Y17" s="183"/>
      <c r="Z17" s="183"/>
      <c r="AA17" s="183"/>
      <c r="AB17" s="183"/>
      <c r="AC17" s="188"/>
      <c r="AD17" s="145"/>
      <c r="AE17" s="145"/>
      <c r="AF17" s="187"/>
      <c r="AG17" s="958"/>
      <c r="AH17" s="958"/>
      <c r="AI17" s="958"/>
      <c r="AJ17" s="958"/>
      <c r="AK17" s="958"/>
      <c r="AL17" s="958"/>
      <c r="AM17" s="958"/>
      <c r="AN17" s="958"/>
      <c r="AO17" s="958"/>
      <c r="AP17" s="958"/>
      <c r="AQ17" s="959"/>
      <c r="AR17" s="145"/>
    </row>
    <row r="18" spans="2:44" ht="15.95" customHeight="1" x14ac:dyDescent="0.25">
      <c r="B18" s="145"/>
      <c r="C18" s="235" t="s">
        <v>509</v>
      </c>
      <c r="D18" s="956" t="s">
        <v>82</v>
      </c>
      <c r="E18" s="956"/>
      <c r="F18" s="956"/>
      <c r="G18" s="956"/>
      <c r="H18" s="956"/>
      <c r="I18" s="956"/>
      <c r="J18" s="956"/>
      <c r="K18" s="955" t="str">
        <f ca="1">IF(TEMPLATE!A79/TEMPLATE!D79=1,"Completed",IF(TEMPLATE!A79/TEMPLATE!D79&gt;0.7,"Almost!","Incomplete"))</f>
        <v>Incomplete</v>
      </c>
      <c r="L18" s="955"/>
      <c r="M18" s="955"/>
      <c r="N18" s="229"/>
      <c r="O18" s="145"/>
      <c r="P18" s="145"/>
      <c r="Q18" s="189"/>
      <c r="R18" s="183" t="s">
        <v>1495</v>
      </c>
      <c r="S18" s="63"/>
      <c r="T18" s="63"/>
      <c r="U18" s="183"/>
      <c r="V18" s="183"/>
      <c r="W18" s="183"/>
      <c r="X18" s="183"/>
      <c r="Y18" s="183"/>
      <c r="Z18" s="183"/>
      <c r="AA18" s="183"/>
      <c r="AB18" s="183"/>
      <c r="AC18" s="188"/>
      <c r="AD18" s="145"/>
      <c r="AE18" s="145"/>
      <c r="AF18" s="189" t="s">
        <v>509</v>
      </c>
      <c r="AG18" s="958" t="s">
        <v>2084</v>
      </c>
      <c r="AH18" s="958"/>
      <c r="AI18" s="958"/>
      <c r="AJ18" s="958"/>
      <c r="AK18" s="958"/>
      <c r="AL18" s="958"/>
      <c r="AM18" s="958"/>
      <c r="AN18" s="958"/>
      <c r="AO18" s="958"/>
      <c r="AP18" s="958"/>
      <c r="AQ18" s="959"/>
      <c r="AR18" s="145"/>
    </row>
    <row r="19" spans="2:44" ht="15.95" customHeight="1" x14ac:dyDescent="0.25">
      <c r="B19" s="145"/>
      <c r="C19" s="227"/>
      <c r="D19" s="63"/>
      <c r="E19" s="63"/>
      <c r="F19" s="63"/>
      <c r="G19" s="63"/>
      <c r="H19" s="63"/>
      <c r="I19" s="63"/>
      <c r="J19" s="63"/>
      <c r="K19" s="63"/>
      <c r="L19" s="63"/>
      <c r="M19" s="63"/>
      <c r="N19" s="228"/>
      <c r="O19" s="145"/>
      <c r="P19" s="145"/>
      <c r="Q19" s="189"/>
      <c r="R19" s="183" t="s">
        <v>2003</v>
      </c>
      <c r="S19" s="63"/>
      <c r="T19" s="63"/>
      <c r="U19" s="183"/>
      <c r="V19" s="183"/>
      <c r="W19" s="183"/>
      <c r="X19" s="183"/>
      <c r="Y19" s="183"/>
      <c r="Z19" s="183"/>
      <c r="AA19" s="183"/>
      <c r="AB19" s="183"/>
      <c r="AC19" s="188"/>
      <c r="AD19" s="145"/>
      <c r="AE19" s="145"/>
      <c r="AF19" s="187"/>
      <c r="AG19" s="958"/>
      <c r="AH19" s="958"/>
      <c r="AI19" s="958"/>
      <c r="AJ19" s="958"/>
      <c r="AK19" s="958"/>
      <c r="AL19" s="958"/>
      <c r="AM19" s="958"/>
      <c r="AN19" s="958"/>
      <c r="AO19" s="958"/>
      <c r="AP19" s="958"/>
      <c r="AQ19" s="959"/>
      <c r="AR19" s="145"/>
    </row>
    <row r="20" spans="2:44" ht="15.95" customHeight="1" x14ac:dyDescent="0.25">
      <c r="B20" s="145"/>
      <c r="C20" s="235" t="s">
        <v>510</v>
      </c>
      <c r="D20" s="956" t="s">
        <v>149</v>
      </c>
      <c r="E20" s="956"/>
      <c r="F20" s="956"/>
      <c r="G20" s="956"/>
      <c r="H20" s="956"/>
      <c r="I20" s="956"/>
      <c r="J20" s="956"/>
      <c r="K20" s="955" t="str">
        <f ca="1">IF(TEMPLATE!A133/TEMPLATE!D133=1,"Completed",IF(TEMPLATE!A133/TEMPLATE!D133&gt;0.7,"Almost!","Incomplete"))</f>
        <v>Incomplete</v>
      </c>
      <c r="L20" s="955"/>
      <c r="M20" s="955"/>
      <c r="N20" s="229"/>
      <c r="O20" s="145"/>
      <c r="P20" s="145"/>
      <c r="Q20" s="189"/>
      <c r="R20" s="183" t="s">
        <v>1985</v>
      </c>
      <c r="S20" s="63"/>
      <c r="T20" s="63"/>
      <c r="U20" s="183"/>
      <c r="V20" s="183"/>
      <c r="W20" s="183"/>
      <c r="X20" s="183"/>
      <c r="Y20" s="183"/>
      <c r="Z20" s="183"/>
      <c r="AA20" s="183"/>
      <c r="AB20" s="183"/>
      <c r="AC20" s="188"/>
      <c r="AD20" s="145"/>
      <c r="AE20" s="145"/>
      <c r="AF20" s="187"/>
      <c r="AG20" s="958"/>
      <c r="AH20" s="958"/>
      <c r="AI20" s="958"/>
      <c r="AJ20" s="958"/>
      <c r="AK20" s="958"/>
      <c r="AL20" s="958"/>
      <c r="AM20" s="958"/>
      <c r="AN20" s="958"/>
      <c r="AO20" s="958"/>
      <c r="AP20" s="958"/>
      <c r="AQ20" s="959"/>
      <c r="AR20" s="145"/>
    </row>
    <row r="21" spans="2:44" ht="15.95" customHeight="1" x14ac:dyDescent="0.25">
      <c r="B21" s="145"/>
      <c r="C21" s="227"/>
      <c r="D21" s="63"/>
      <c r="E21" s="63"/>
      <c r="F21" s="63"/>
      <c r="G21" s="63"/>
      <c r="H21" s="63"/>
      <c r="I21" s="63"/>
      <c r="J21" s="63"/>
      <c r="K21" s="63"/>
      <c r="L21" s="63"/>
      <c r="M21" s="63"/>
      <c r="N21" s="228"/>
      <c r="O21" s="145"/>
      <c r="P21" s="145"/>
      <c r="Q21" s="227"/>
      <c r="R21" s="183" t="s">
        <v>1059</v>
      </c>
      <c r="S21" s="183"/>
      <c r="T21" s="183"/>
      <c r="U21" s="63"/>
      <c r="V21" s="63"/>
      <c r="W21" s="63"/>
      <c r="X21" s="63"/>
      <c r="Y21" s="63"/>
      <c r="Z21" s="63"/>
      <c r="AA21" s="63"/>
      <c r="AB21" s="63"/>
      <c r="AC21" s="228"/>
      <c r="AD21" s="145"/>
      <c r="AE21" s="145"/>
      <c r="AF21" s="187"/>
      <c r="AG21" s="958"/>
      <c r="AH21" s="958"/>
      <c r="AI21" s="958"/>
      <c r="AJ21" s="958"/>
      <c r="AK21" s="958"/>
      <c r="AL21" s="958"/>
      <c r="AM21" s="958"/>
      <c r="AN21" s="958"/>
      <c r="AO21" s="958"/>
      <c r="AP21" s="958"/>
      <c r="AQ21" s="959"/>
      <c r="AR21" s="145"/>
    </row>
    <row r="22" spans="2:44" ht="15.95" customHeight="1" x14ac:dyDescent="0.25">
      <c r="B22" s="145"/>
      <c r="C22" s="235" t="s">
        <v>511</v>
      </c>
      <c r="D22" s="956" t="s">
        <v>78</v>
      </c>
      <c r="E22" s="956"/>
      <c r="F22" s="956"/>
      <c r="G22" s="956"/>
      <c r="H22" s="956"/>
      <c r="I22" s="956"/>
      <c r="J22" s="956"/>
      <c r="K22" s="955" t="str">
        <f ca="1">IF(TEMPLATE!A153/TEMPLATE!D153=1,"Completed",IF(TEMPLATE!A153/TEMPLATE!D153&gt;0.7,"Almost!","Incomplete"))</f>
        <v>Incomplete</v>
      </c>
      <c r="L22" s="955"/>
      <c r="M22" s="955"/>
      <c r="N22" s="229"/>
      <c r="O22" s="145"/>
      <c r="P22" s="145"/>
      <c r="Q22" s="227"/>
      <c r="R22" s="183" t="s">
        <v>1496</v>
      </c>
      <c r="S22" s="183"/>
      <c r="T22" s="183"/>
      <c r="U22" s="63"/>
      <c r="V22" s="63"/>
      <c r="W22" s="63"/>
      <c r="X22" s="63"/>
      <c r="Y22" s="63"/>
      <c r="Z22" s="63"/>
      <c r="AA22" s="63"/>
      <c r="AB22" s="63"/>
      <c r="AC22" s="228"/>
      <c r="AD22" s="145"/>
      <c r="AE22" s="145"/>
      <c r="AF22" s="187"/>
      <c r="AG22" s="958"/>
      <c r="AH22" s="958"/>
      <c r="AI22" s="958"/>
      <c r="AJ22" s="958"/>
      <c r="AK22" s="958"/>
      <c r="AL22" s="958"/>
      <c r="AM22" s="958"/>
      <c r="AN22" s="958"/>
      <c r="AO22" s="958"/>
      <c r="AP22" s="958"/>
      <c r="AQ22" s="959"/>
      <c r="AR22" s="145"/>
    </row>
    <row r="23" spans="2:44" ht="15.95" customHeight="1" x14ac:dyDescent="0.25">
      <c r="B23" s="145"/>
      <c r="C23" s="227"/>
      <c r="D23" s="63"/>
      <c r="E23" s="63"/>
      <c r="F23" s="63"/>
      <c r="G23" s="63"/>
      <c r="H23" s="63"/>
      <c r="I23" s="63"/>
      <c r="J23" s="63"/>
      <c r="K23" s="63"/>
      <c r="L23" s="63"/>
      <c r="M23" s="63"/>
      <c r="N23" s="228"/>
      <c r="O23" s="145"/>
      <c r="P23" s="145"/>
      <c r="Q23" s="227"/>
      <c r="R23" s="183"/>
      <c r="S23" s="63"/>
      <c r="T23" s="63"/>
      <c r="U23" s="63"/>
      <c r="V23" s="63"/>
      <c r="W23" s="63"/>
      <c r="X23" s="63"/>
      <c r="Y23" s="63"/>
      <c r="Z23" s="63"/>
      <c r="AA23" s="63"/>
      <c r="AB23" s="63"/>
      <c r="AC23" s="228"/>
      <c r="AD23" s="145"/>
      <c r="AE23" s="145"/>
      <c r="AF23" s="189" t="s">
        <v>510</v>
      </c>
      <c r="AG23" s="958" t="s">
        <v>507</v>
      </c>
      <c r="AH23" s="958"/>
      <c r="AI23" s="958"/>
      <c r="AJ23" s="958"/>
      <c r="AK23" s="958"/>
      <c r="AL23" s="958"/>
      <c r="AM23" s="958"/>
      <c r="AN23" s="958"/>
      <c r="AO23" s="958"/>
      <c r="AP23" s="958"/>
      <c r="AQ23" s="959"/>
      <c r="AR23" s="145"/>
    </row>
    <row r="24" spans="2:44" ht="15.95" customHeight="1" x14ac:dyDescent="0.25">
      <c r="B24" s="145"/>
      <c r="C24" s="235" t="s">
        <v>512</v>
      </c>
      <c r="D24" s="954" t="s">
        <v>2070</v>
      </c>
      <c r="E24" s="954"/>
      <c r="F24" s="954"/>
      <c r="G24" s="954"/>
      <c r="H24" s="954"/>
      <c r="I24" s="954"/>
      <c r="J24" s="954"/>
      <c r="K24" s="955" t="str">
        <f ca="1">IF(TEMPLATE!A172/TEMPLATE!D172=1,"Completed",IF(TEMPLATE!A172/TEMPLATE!D172&gt;0.7,"Almost!","Incomplete"))</f>
        <v>Incomplete</v>
      </c>
      <c r="L24" s="955"/>
      <c r="M24" s="955"/>
      <c r="N24" s="229"/>
      <c r="O24" s="145"/>
      <c r="P24" s="145"/>
      <c r="Q24" s="189" t="s">
        <v>510</v>
      </c>
      <c r="R24" s="958" t="s">
        <v>1060</v>
      </c>
      <c r="S24" s="958"/>
      <c r="T24" s="958"/>
      <c r="U24" s="958"/>
      <c r="V24" s="958"/>
      <c r="W24" s="958"/>
      <c r="X24" s="958"/>
      <c r="Y24" s="958"/>
      <c r="Z24" s="958"/>
      <c r="AA24" s="958"/>
      <c r="AB24" s="958"/>
      <c r="AC24" s="959"/>
      <c r="AD24" s="145"/>
      <c r="AE24" s="145"/>
      <c r="AF24" s="187"/>
      <c r="AG24" s="958"/>
      <c r="AH24" s="958"/>
      <c r="AI24" s="958"/>
      <c r="AJ24" s="958"/>
      <c r="AK24" s="958"/>
      <c r="AL24" s="958"/>
      <c r="AM24" s="958"/>
      <c r="AN24" s="958"/>
      <c r="AO24" s="958"/>
      <c r="AP24" s="958"/>
      <c r="AQ24" s="959"/>
      <c r="AR24" s="145"/>
    </row>
    <row r="25" spans="2:44" ht="15.95" customHeight="1" x14ac:dyDescent="0.25">
      <c r="B25" s="145"/>
      <c r="C25" s="235"/>
      <c r="D25" s="954"/>
      <c r="E25" s="954"/>
      <c r="F25" s="954"/>
      <c r="G25" s="954"/>
      <c r="H25" s="954"/>
      <c r="I25" s="954"/>
      <c r="J25" s="954"/>
      <c r="K25" s="955"/>
      <c r="L25" s="955"/>
      <c r="M25" s="955"/>
      <c r="N25" s="229"/>
      <c r="O25" s="145"/>
      <c r="P25" s="145"/>
      <c r="Q25" s="189"/>
      <c r="R25" s="958"/>
      <c r="S25" s="958"/>
      <c r="T25" s="958"/>
      <c r="U25" s="958"/>
      <c r="V25" s="958"/>
      <c r="W25" s="958"/>
      <c r="X25" s="958"/>
      <c r="Y25" s="958"/>
      <c r="Z25" s="958"/>
      <c r="AA25" s="958"/>
      <c r="AB25" s="958"/>
      <c r="AC25" s="959"/>
      <c r="AD25" s="145"/>
      <c r="AE25" s="145"/>
      <c r="AF25" s="189"/>
      <c r="AG25" s="958"/>
      <c r="AH25" s="958"/>
      <c r="AI25" s="958"/>
      <c r="AJ25" s="958"/>
      <c r="AK25" s="958"/>
      <c r="AL25" s="958"/>
      <c r="AM25" s="958"/>
      <c r="AN25" s="958"/>
      <c r="AO25" s="958"/>
      <c r="AP25" s="958"/>
      <c r="AQ25" s="959"/>
      <c r="AR25" s="145"/>
    </row>
    <row r="26" spans="2:44" s="67" customFormat="1" ht="15.95" customHeight="1" x14ac:dyDescent="0.25">
      <c r="B26" s="145"/>
      <c r="C26" s="235" t="s">
        <v>2071</v>
      </c>
      <c r="D26" s="954" t="s">
        <v>1983</v>
      </c>
      <c r="E26" s="954"/>
      <c r="F26" s="954"/>
      <c r="G26" s="954"/>
      <c r="H26" s="954"/>
      <c r="I26" s="954"/>
      <c r="J26" s="954"/>
      <c r="K26" s="955" t="str">
        <f ca="1">IF((TEMPLATE!A190+TEMPLATE!A204)/(TEMPLATE!D190+TEMPLATE!D204)=1,"Completed",IF((TEMPLATE!A190+TEMPLATE!A204)/(TEMPLATE!D190+TEMPLATE!D204)&gt;0.7,"Almost!","Incomplete"))</f>
        <v>Incomplete</v>
      </c>
      <c r="L26" s="955"/>
      <c r="M26" s="955"/>
      <c r="N26" s="229"/>
      <c r="O26" s="145"/>
      <c r="P26" s="145"/>
      <c r="Q26" s="194"/>
      <c r="R26" s="328"/>
      <c r="S26" s="328"/>
      <c r="T26" s="328"/>
      <c r="U26" s="328"/>
      <c r="V26" s="328"/>
      <c r="W26" s="328"/>
      <c r="X26" s="328"/>
      <c r="Y26" s="328"/>
      <c r="Z26" s="328"/>
      <c r="AA26" s="328"/>
      <c r="AB26" s="328"/>
      <c r="AC26" s="329"/>
      <c r="AD26" s="145"/>
      <c r="AE26" s="145"/>
      <c r="AF26" s="187"/>
      <c r="AG26" s="958"/>
      <c r="AH26" s="958"/>
      <c r="AI26" s="958"/>
      <c r="AJ26" s="958"/>
      <c r="AK26" s="958"/>
      <c r="AL26" s="958"/>
      <c r="AM26" s="958"/>
      <c r="AN26" s="958"/>
      <c r="AO26" s="958"/>
      <c r="AP26" s="958"/>
      <c r="AQ26" s="959"/>
      <c r="AR26" s="145"/>
    </row>
    <row r="27" spans="2:44" s="67" customFormat="1" ht="15.95" customHeight="1" x14ac:dyDescent="0.25">
      <c r="B27" s="145"/>
      <c r="C27" s="235"/>
      <c r="D27" s="954"/>
      <c r="E27" s="954"/>
      <c r="F27" s="954"/>
      <c r="G27" s="954"/>
      <c r="H27" s="954"/>
      <c r="I27" s="954"/>
      <c r="J27" s="954"/>
      <c r="K27" s="955"/>
      <c r="L27" s="955"/>
      <c r="M27" s="955"/>
      <c r="N27" s="229"/>
      <c r="O27" s="145"/>
      <c r="P27" s="145"/>
      <c r="Q27" s="336"/>
      <c r="S27" s="195"/>
      <c r="T27" s="195"/>
      <c r="U27" s="195"/>
      <c r="V27" s="195"/>
      <c r="W27" s="195"/>
      <c r="X27" s="195"/>
      <c r="Y27" s="195"/>
      <c r="Z27" s="195"/>
      <c r="AA27" s="195"/>
      <c r="AB27" s="195"/>
      <c r="AC27" s="196"/>
      <c r="AD27" s="145"/>
      <c r="AE27" s="145"/>
      <c r="AF27" s="187"/>
      <c r="AG27" s="958"/>
      <c r="AH27" s="958"/>
      <c r="AI27" s="958"/>
      <c r="AJ27" s="958"/>
      <c r="AK27" s="958"/>
      <c r="AL27" s="958"/>
      <c r="AM27" s="958"/>
      <c r="AN27" s="958"/>
      <c r="AO27" s="958"/>
      <c r="AP27" s="958"/>
      <c r="AQ27" s="959"/>
      <c r="AR27" s="145"/>
    </row>
    <row r="28" spans="2:44" s="67" customFormat="1" ht="15.95" customHeight="1" x14ac:dyDescent="0.25">
      <c r="B28" s="145"/>
      <c r="C28" s="331"/>
      <c r="D28" s="145"/>
      <c r="E28" s="334"/>
      <c r="F28" s="334"/>
      <c r="G28" s="334"/>
      <c r="H28" s="334"/>
      <c r="I28" s="334"/>
      <c r="J28" s="334"/>
      <c r="K28" s="332"/>
      <c r="L28" s="332"/>
      <c r="M28" s="332"/>
      <c r="N28" s="196"/>
      <c r="O28" s="145"/>
      <c r="P28" s="145"/>
      <c r="Q28" s="490"/>
      <c r="R28" s="328"/>
      <c r="S28" s="328"/>
      <c r="T28" s="328"/>
      <c r="U28" s="328"/>
      <c r="V28" s="328"/>
      <c r="W28" s="328"/>
      <c r="X28" s="328"/>
      <c r="Y28" s="328"/>
      <c r="Z28" s="328"/>
      <c r="AA28" s="328"/>
      <c r="AB28" s="328"/>
      <c r="AC28" s="329"/>
      <c r="AD28" s="145"/>
      <c r="AE28" s="145"/>
      <c r="AF28" s="189" t="s">
        <v>511</v>
      </c>
      <c r="AG28" s="958" t="s">
        <v>2005</v>
      </c>
      <c r="AH28" s="958"/>
      <c r="AI28" s="958"/>
      <c r="AJ28" s="958"/>
      <c r="AK28" s="958"/>
      <c r="AL28" s="958"/>
      <c r="AM28" s="958"/>
      <c r="AN28" s="958"/>
      <c r="AO28" s="958"/>
      <c r="AP28" s="958"/>
      <c r="AQ28" s="959"/>
      <c r="AR28" s="145"/>
    </row>
    <row r="29" spans="2:44" s="67" customFormat="1" ht="15.95" customHeight="1" x14ac:dyDescent="0.25">
      <c r="B29" s="145"/>
      <c r="C29" s="194"/>
      <c r="D29" s="195"/>
      <c r="E29" s="195"/>
      <c r="F29" s="195"/>
      <c r="G29" s="195"/>
      <c r="H29" s="195"/>
      <c r="I29" s="195"/>
      <c r="J29" s="195"/>
      <c r="K29" s="195"/>
      <c r="L29" s="195"/>
      <c r="M29" s="195"/>
      <c r="N29" s="196"/>
      <c r="O29" s="145"/>
      <c r="P29" s="145"/>
      <c r="Q29" s="491"/>
      <c r="R29" s="328"/>
      <c r="S29" s="328"/>
      <c r="T29" s="328"/>
      <c r="U29" s="328"/>
      <c r="V29" s="328"/>
      <c r="W29" s="328"/>
      <c r="X29" s="328"/>
      <c r="Y29" s="328"/>
      <c r="Z29" s="328"/>
      <c r="AA29" s="328"/>
      <c r="AB29" s="328"/>
      <c r="AC29" s="329"/>
      <c r="AD29" s="145"/>
      <c r="AE29" s="145"/>
      <c r="AF29" s="187"/>
      <c r="AG29" s="958"/>
      <c r="AH29" s="958"/>
      <c r="AI29" s="958"/>
      <c r="AJ29" s="958"/>
      <c r="AK29" s="958"/>
      <c r="AL29" s="958"/>
      <c r="AM29" s="958"/>
      <c r="AN29" s="958"/>
      <c r="AO29" s="958"/>
      <c r="AP29" s="958"/>
      <c r="AQ29" s="959"/>
      <c r="AR29" s="145"/>
    </row>
    <row r="30" spans="2:44" s="67" customFormat="1" ht="15.95" customHeight="1" x14ac:dyDescent="0.25">
      <c r="B30" s="145"/>
      <c r="C30" s="194"/>
      <c r="D30" s="195"/>
      <c r="E30" s="195"/>
      <c r="F30" s="195"/>
      <c r="G30" s="195"/>
      <c r="H30" s="195"/>
      <c r="I30" s="195"/>
      <c r="J30" s="195"/>
      <c r="K30" s="195"/>
      <c r="L30" s="195"/>
      <c r="M30" s="195"/>
      <c r="N30" s="196"/>
      <c r="O30" s="145"/>
      <c r="P30" s="145"/>
      <c r="Q30" s="491"/>
      <c r="R30"/>
      <c r="S30"/>
      <c r="T30"/>
      <c r="U30"/>
      <c r="V30"/>
      <c r="W30"/>
      <c r="X30"/>
      <c r="Y30"/>
      <c r="Z30"/>
      <c r="AA30"/>
      <c r="AB30"/>
      <c r="AC30" s="330"/>
      <c r="AD30" s="145"/>
      <c r="AE30" s="145"/>
      <c r="AF30" s="187"/>
      <c r="AG30" s="958"/>
      <c r="AH30" s="958"/>
      <c r="AI30" s="958"/>
      <c r="AJ30" s="958"/>
      <c r="AK30" s="958"/>
      <c r="AL30" s="958"/>
      <c r="AM30" s="958"/>
      <c r="AN30" s="958"/>
      <c r="AO30" s="958"/>
      <c r="AP30" s="958"/>
      <c r="AQ30" s="959"/>
      <c r="AR30" s="145"/>
    </row>
    <row r="31" spans="2:44" s="67" customFormat="1" ht="15.95" customHeight="1" x14ac:dyDescent="0.25">
      <c r="B31" s="145"/>
      <c r="C31" s="194"/>
      <c r="D31" s="195"/>
      <c r="E31" s="195"/>
      <c r="F31" s="195"/>
      <c r="G31" s="195"/>
      <c r="H31" s="195"/>
      <c r="I31" s="195"/>
      <c r="J31" s="195"/>
      <c r="K31" s="195"/>
      <c r="L31" s="195"/>
      <c r="M31" s="195"/>
      <c r="N31" s="196"/>
      <c r="O31" s="145"/>
      <c r="P31" s="145"/>
      <c r="Q31" s="491"/>
      <c r="R31"/>
      <c r="S31"/>
      <c r="T31"/>
      <c r="U31"/>
      <c r="V31"/>
      <c r="W31"/>
      <c r="X31"/>
      <c r="Y31"/>
      <c r="Z31"/>
      <c r="AA31"/>
      <c r="AB31"/>
      <c r="AC31" s="330"/>
      <c r="AD31" s="145"/>
      <c r="AE31" s="145"/>
      <c r="AF31" s="187"/>
      <c r="AG31" s="958"/>
      <c r="AH31" s="958"/>
      <c r="AI31" s="958"/>
      <c r="AJ31" s="958"/>
      <c r="AK31" s="958"/>
      <c r="AL31" s="958"/>
      <c r="AM31" s="958"/>
      <c r="AN31" s="958"/>
      <c r="AO31" s="958"/>
      <c r="AP31" s="958"/>
      <c r="AQ31" s="959"/>
      <c r="AR31" s="145"/>
    </row>
    <row r="32" spans="2:44" s="67" customFormat="1" ht="15.95" customHeight="1" x14ac:dyDescent="0.25">
      <c r="C32" s="333"/>
      <c r="D32" s="957" t="s">
        <v>2001</v>
      </c>
      <c r="E32" s="957"/>
      <c r="F32" s="957"/>
      <c r="G32" s="957"/>
      <c r="H32" s="957"/>
      <c r="I32" s="957"/>
      <c r="J32" s="957"/>
      <c r="K32" s="957"/>
      <c r="L32" s="957"/>
      <c r="M32" s="957"/>
      <c r="N32" s="199"/>
      <c r="O32" s="145"/>
      <c r="P32" s="145"/>
      <c r="Q32" s="492"/>
      <c r="R32" s="493"/>
      <c r="S32" s="493"/>
      <c r="T32" s="493"/>
      <c r="U32" s="493"/>
      <c r="V32" s="493"/>
      <c r="W32" s="493"/>
      <c r="X32" s="493"/>
      <c r="Y32" s="493"/>
      <c r="Z32" s="493"/>
      <c r="AA32" s="493"/>
      <c r="AB32" s="493"/>
      <c r="AC32" s="494"/>
      <c r="AD32" s="145"/>
      <c r="AE32" s="145"/>
      <c r="AF32" s="190"/>
      <c r="AG32" s="960"/>
      <c r="AH32" s="960"/>
      <c r="AI32" s="960"/>
      <c r="AJ32" s="960"/>
      <c r="AK32" s="960"/>
      <c r="AL32" s="960"/>
      <c r="AM32" s="960"/>
      <c r="AN32" s="960"/>
      <c r="AO32" s="960"/>
      <c r="AP32" s="960"/>
      <c r="AQ32" s="961"/>
    </row>
    <row r="33" spans="3:43" s="67" customFormat="1" ht="15.95" customHeight="1" x14ac:dyDescent="0.25">
      <c r="O33" s="145"/>
      <c r="P33" s="145"/>
      <c r="Q33" s="145"/>
      <c r="R33" s="145"/>
      <c r="S33" s="145"/>
      <c r="T33" s="145"/>
      <c r="U33" s="145"/>
      <c r="V33" s="145"/>
      <c r="W33" s="145"/>
      <c r="X33" s="145"/>
      <c r="Y33" s="145"/>
      <c r="Z33" s="145"/>
      <c r="AA33" s="145"/>
      <c r="AB33" s="145"/>
      <c r="AC33" s="145"/>
      <c r="AD33" s="145"/>
      <c r="AE33" s="145"/>
      <c r="AF33" s="244"/>
      <c r="AG33" s="145"/>
      <c r="AH33" s="145"/>
      <c r="AI33" s="145"/>
      <c r="AJ33" s="145"/>
      <c r="AK33" s="145"/>
      <c r="AL33" s="145"/>
      <c r="AM33" s="145"/>
      <c r="AN33" s="145"/>
      <c r="AO33" s="145"/>
      <c r="AP33" s="145"/>
      <c r="AQ33" s="145"/>
    </row>
    <row r="34" spans="3:43" s="67" customFormat="1" ht="15.95" customHeight="1" x14ac:dyDescent="0.25">
      <c r="O34" s="145"/>
      <c r="P34" s="145"/>
      <c r="Q34" s="145"/>
      <c r="R34" s="145"/>
      <c r="S34" s="145"/>
      <c r="T34" s="145"/>
      <c r="U34" s="145"/>
      <c r="V34" s="145"/>
      <c r="W34" s="145"/>
      <c r="X34" s="145"/>
      <c r="Y34" s="145"/>
      <c r="Z34" s="145"/>
      <c r="AA34" s="145"/>
      <c r="AB34" s="145"/>
      <c r="AC34" s="145"/>
      <c r="AD34" s="145"/>
      <c r="AE34" s="145"/>
      <c r="AF34" s="244"/>
      <c r="AG34" s="145"/>
      <c r="AH34" s="145"/>
      <c r="AI34" s="962"/>
      <c r="AJ34" s="962"/>
      <c r="AK34" s="962"/>
      <c r="AL34" s="962"/>
      <c r="AM34" s="962"/>
      <c r="AN34" s="962"/>
      <c r="AO34" s="962"/>
      <c r="AP34" s="145"/>
      <c r="AQ34" s="145"/>
    </row>
    <row r="35" spans="3:43" s="67" customFormat="1" ht="15.95" customHeight="1" x14ac:dyDescent="0.25">
      <c r="C35" s="237"/>
      <c r="D35" s="237"/>
      <c r="E35" s="237"/>
      <c r="F35" s="237"/>
      <c r="G35" s="237"/>
      <c r="H35" s="237"/>
      <c r="I35" s="237"/>
      <c r="J35" s="237"/>
      <c r="K35" s="237"/>
      <c r="L35" s="237"/>
      <c r="M35" s="237"/>
      <c r="N35" s="145"/>
      <c r="O35" s="145"/>
      <c r="P35" s="145"/>
      <c r="Q35" s="145"/>
      <c r="R35" s="145"/>
      <c r="S35" s="145"/>
      <c r="T35" s="145"/>
      <c r="U35" s="145"/>
      <c r="V35" s="145"/>
      <c r="W35" s="145"/>
      <c r="X35" s="145"/>
      <c r="Y35" s="145"/>
      <c r="Z35" s="145"/>
      <c r="AA35" s="145"/>
      <c r="AB35" s="145"/>
      <c r="AC35" s="145"/>
      <c r="AD35" s="145"/>
      <c r="AE35" s="145"/>
      <c r="AF35" s="145"/>
      <c r="AG35" s="145"/>
      <c r="AH35" s="145"/>
      <c r="AI35" s="962"/>
      <c r="AJ35" s="962"/>
      <c r="AK35" s="962"/>
      <c r="AL35" s="962"/>
      <c r="AM35" s="962"/>
      <c r="AN35" s="962"/>
      <c r="AO35" s="962"/>
      <c r="AP35" s="145"/>
      <c r="AQ35" s="145"/>
    </row>
    <row r="36" spans="3:43" s="67" customFormat="1" ht="15.95" customHeight="1" x14ac:dyDescent="0.25">
      <c r="C36" s="145"/>
      <c r="D36" s="145"/>
      <c r="E36" s="145"/>
      <c r="F36" s="145"/>
      <c r="G36" s="145"/>
      <c r="H36" s="145"/>
      <c r="I36" s="145"/>
      <c r="J36" s="145"/>
      <c r="K36" s="237"/>
      <c r="L36" s="237"/>
      <c r="M36" s="237"/>
      <c r="N36" s="145"/>
      <c r="O36" s="145"/>
      <c r="P36" s="145"/>
      <c r="Q36" s="145"/>
      <c r="R36" s="145"/>
      <c r="S36" s="145"/>
      <c r="T36" s="145"/>
      <c r="U36" s="145"/>
      <c r="V36" s="145"/>
      <c r="W36" s="145"/>
      <c r="X36" s="145"/>
      <c r="Y36" s="145"/>
      <c r="Z36" s="145"/>
      <c r="AA36" s="145"/>
      <c r="AB36" s="145"/>
      <c r="AC36" s="145"/>
      <c r="AD36" s="145"/>
      <c r="AE36" s="145"/>
      <c r="AF36" s="145"/>
      <c r="AG36" s="145"/>
      <c r="AH36" s="145"/>
      <c r="AI36" s="962"/>
      <c r="AJ36" s="962"/>
      <c r="AK36" s="962"/>
      <c r="AL36" s="962"/>
      <c r="AM36" s="962"/>
      <c r="AN36" s="962"/>
      <c r="AO36" s="962"/>
      <c r="AP36" s="145"/>
      <c r="AQ36" s="145"/>
    </row>
    <row r="37" spans="3:43" s="67" customFormat="1" ht="15.95" customHeight="1" x14ac:dyDescent="0.25">
      <c r="C37" s="145"/>
      <c r="D37" s="145"/>
      <c r="E37" s="145"/>
      <c r="F37" s="145"/>
      <c r="G37" s="145"/>
      <c r="H37" s="145"/>
      <c r="I37" s="145"/>
      <c r="J37" s="145"/>
      <c r="K37" s="145"/>
      <c r="L37" s="145"/>
      <c r="M37" s="145"/>
      <c r="N37" s="145"/>
      <c r="O37" s="145"/>
      <c r="P37" s="145"/>
      <c r="Q37" s="145"/>
      <c r="R37" s="145"/>
      <c r="S37" s="145"/>
      <c r="T37" s="145"/>
      <c r="U37" s="145"/>
      <c r="V37" s="145"/>
      <c r="W37" s="145"/>
      <c r="X37" s="145"/>
      <c r="Y37" s="145"/>
      <c r="Z37" s="145"/>
      <c r="AA37" s="145"/>
      <c r="AB37" s="145"/>
      <c r="AC37" s="145"/>
      <c r="AD37" s="145"/>
      <c r="AE37" s="145"/>
      <c r="AF37" s="145"/>
      <c r="AG37" s="145"/>
      <c r="AH37" s="145"/>
      <c r="AI37" s="145"/>
      <c r="AJ37" s="145"/>
      <c r="AK37" s="145"/>
      <c r="AL37" s="145"/>
      <c r="AM37" s="145"/>
      <c r="AN37" s="145"/>
      <c r="AO37" s="145"/>
      <c r="AP37" s="145"/>
      <c r="AQ37" s="145"/>
    </row>
    <row r="38" spans="3:43" s="67" customFormat="1" ht="15.95" customHeight="1" x14ac:dyDescent="0.25"/>
    <row r="39" spans="3:43" s="67" customFormat="1" ht="15.95" hidden="1" customHeight="1" x14ac:dyDescent="0.25"/>
    <row r="40" spans="3:43" s="67" customFormat="1" ht="15.95" hidden="1" customHeight="1" x14ac:dyDescent="0.25"/>
    <row r="41" spans="3:43" s="67" customFormat="1" ht="15.95" hidden="1" customHeight="1" x14ac:dyDescent="0.25"/>
    <row r="42" spans="3:43" s="67" customFormat="1" ht="15.95" hidden="1" customHeight="1" x14ac:dyDescent="0.25"/>
    <row r="43" spans="3:43" s="67" customFormat="1" ht="15.95" hidden="1" customHeight="1" x14ac:dyDescent="0.25"/>
    <row r="44" spans="3:43" s="67" customFormat="1" ht="15.95" hidden="1" customHeight="1" x14ac:dyDescent="0.25"/>
    <row r="45" spans="3:43" s="67" customFormat="1" ht="15.95" hidden="1" customHeight="1" x14ac:dyDescent="0.25"/>
    <row r="46" spans="3:43" s="67" customFormat="1" ht="15.95" hidden="1" customHeight="1" x14ac:dyDescent="0.25"/>
    <row r="47" spans="3:43" s="67" customFormat="1" ht="15.95" hidden="1" customHeight="1" x14ac:dyDescent="0.25"/>
    <row r="48" spans="3:43" s="67" customFormat="1" ht="15.95" hidden="1" customHeight="1" x14ac:dyDescent="0.25"/>
    <row r="49" s="67" customFormat="1" ht="15.95" hidden="1" customHeight="1" x14ac:dyDescent="0.25"/>
    <row r="50" s="67" customFormat="1" ht="15.95" hidden="1" customHeight="1" x14ac:dyDescent="0.25"/>
    <row r="51" s="67" customFormat="1" ht="15.95" hidden="1" customHeight="1" x14ac:dyDescent="0.25"/>
    <row r="52" s="67" customFormat="1" ht="15.95" hidden="1" customHeight="1" x14ac:dyDescent="0.25"/>
    <row r="53" s="67" customFormat="1" ht="15.95" hidden="1" customHeight="1" x14ac:dyDescent="0.25"/>
    <row r="54" s="67" customFormat="1" ht="15.95" hidden="1" customHeight="1" x14ac:dyDescent="0.25"/>
    <row r="55" s="67" customFormat="1" ht="15.95" hidden="1" customHeight="1" x14ac:dyDescent="0.25"/>
    <row r="56" s="67" customFormat="1" ht="15.95" hidden="1" customHeight="1" x14ac:dyDescent="0.25"/>
    <row r="57" s="67" customFormat="1" ht="15.95" hidden="1" customHeight="1" x14ac:dyDescent="0.25"/>
    <row r="58" s="67" customFormat="1" ht="15.95" hidden="1" customHeight="1" x14ac:dyDescent="0.25"/>
    <row r="59" s="67" customFormat="1" ht="15.95" hidden="1" customHeight="1" x14ac:dyDescent="0.25"/>
    <row r="60" s="67" customFormat="1" ht="15.95" hidden="1" customHeight="1" x14ac:dyDescent="0.25"/>
    <row r="61" s="67" customFormat="1" ht="15.95" hidden="1" customHeight="1" x14ac:dyDescent="0.25"/>
    <row r="62" s="67" customFormat="1" ht="15.95" hidden="1" customHeight="1" x14ac:dyDescent="0.25"/>
    <row r="63" s="67" customFormat="1" ht="15.95" hidden="1" customHeight="1" x14ac:dyDescent="0.25"/>
    <row r="64" s="67" customFormat="1" ht="15.95" hidden="1" customHeight="1" x14ac:dyDescent="0.25"/>
    <row r="65" s="67" customFormat="1" ht="15.95" hidden="1" customHeight="1" x14ac:dyDescent="0.25"/>
    <row r="66" s="67" customFormat="1" ht="15.95" hidden="1" customHeight="1" x14ac:dyDescent="0.25"/>
    <row r="67" s="67" customFormat="1" ht="15.95" hidden="1" customHeight="1" x14ac:dyDescent="0.25"/>
    <row r="68" s="67" customFormat="1" ht="15.95" hidden="1" customHeight="1" x14ac:dyDescent="0.25"/>
    <row r="69" s="67" customFormat="1" ht="15.95" hidden="1" customHeight="1" x14ac:dyDescent="0.25"/>
    <row r="70" s="67" customFormat="1" ht="15.95" hidden="1" customHeight="1" x14ac:dyDescent="0.25"/>
    <row r="71" s="67" customFormat="1" ht="15.95" hidden="1" customHeight="1" x14ac:dyDescent="0.25"/>
    <row r="72" s="67" customFormat="1" ht="15.95" hidden="1" customHeight="1" x14ac:dyDescent="0.25"/>
    <row r="73" s="67" customFormat="1" ht="15.95" hidden="1" customHeight="1" x14ac:dyDescent="0.25"/>
    <row r="74" s="67" customFormat="1" ht="15.95" hidden="1" customHeight="1" x14ac:dyDescent="0.25"/>
    <row r="75" s="67" customFormat="1" ht="15.95" hidden="1" customHeight="1" x14ac:dyDescent="0.25"/>
    <row r="76" s="67" customFormat="1" ht="15.95" hidden="1" customHeight="1" x14ac:dyDescent="0.25"/>
    <row r="77" s="67" customFormat="1" ht="15.95" hidden="1" customHeight="1" x14ac:dyDescent="0.25"/>
    <row r="78" s="67" customFormat="1" ht="15.95" hidden="1" customHeight="1" x14ac:dyDescent="0.25"/>
    <row r="79" s="67" customFormat="1" ht="15.95" hidden="1" customHeight="1" x14ac:dyDescent="0.25"/>
    <row r="80" s="67" customFormat="1" ht="15.95" hidden="1" customHeight="1" x14ac:dyDescent="0.25"/>
    <row r="81" s="67" customFormat="1" ht="15.95" hidden="1" customHeight="1" x14ac:dyDescent="0.25"/>
    <row r="82" s="67" customFormat="1" ht="15.95" hidden="1" customHeight="1" x14ac:dyDescent="0.25"/>
    <row r="83" s="67" customFormat="1" ht="15.95" hidden="1" customHeight="1" x14ac:dyDescent="0.25"/>
    <row r="84" s="67" customFormat="1" ht="15.95" hidden="1" customHeight="1" x14ac:dyDescent="0.25"/>
    <row r="85" s="67" customFormat="1" ht="15.95" hidden="1" customHeight="1" x14ac:dyDescent="0.25"/>
    <row r="86" s="67" customFormat="1" ht="15.95" hidden="1" customHeight="1" x14ac:dyDescent="0.25"/>
    <row r="87" s="67" customFormat="1" ht="15.95" hidden="1" customHeight="1" x14ac:dyDescent="0.25"/>
    <row r="88" s="67" customFormat="1" ht="15.95" hidden="1" customHeight="1" x14ac:dyDescent="0.25"/>
    <row r="89" s="67" customFormat="1" ht="15.95" hidden="1" customHeight="1" x14ac:dyDescent="0.25"/>
    <row r="90" s="67" customFormat="1" ht="15.95" hidden="1" customHeight="1" x14ac:dyDescent="0.25"/>
    <row r="91" s="67" customFormat="1" ht="15.95" hidden="1" customHeight="1" x14ac:dyDescent="0.25"/>
    <row r="92" s="67" customFormat="1" ht="15.95" hidden="1" customHeight="1" x14ac:dyDescent="0.25"/>
    <row r="93" s="67" customFormat="1" ht="15.95" hidden="1" customHeight="1" x14ac:dyDescent="0.25"/>
    <row r="94" s="67" customFormat="1" ht="15.95" hidden="1" customHeight="1" x14ac:dyDescent="0.25"/>
    <row r="95" s="67" customFormat="1" ht="15.95" hidden="1" customHeight="1" x14ac:dyDescent="0.25"/>
    <row r="96" s="67" customFormat="1" ht="15.95" hidden="1" customHeight="1" x14ac:dyDescent="0.25"/>
    <row r="97" s="67" customFormat="1" ht="15.95" hidden="1" customHeight="1" x14ac:dyDescent="0.25"/>
    <row r="98" s="67" customFormat="1" ht="15.95" hidden="1" customHeight="1" x14ac:dyDescent="0.25"/>
    <row r="99" s="67" customFormat="1" ht="15.95" hidden="1" customHeight="1" x14ac:dyDescent="0.25"/>
    <row r="100" s="67" customFormat="1" ht="15.95" hidden="1" customHeight="1" x14ac:dyDescent="0.25"/>
    <row r="101" s="67" customFormat="1" ht="15.95" hidden="1" customHeight="1" x14ac:dyDescent="0.25"/>
    <row r="102" s="67" customFormat="1" ht="15.95" hidden="1" customHeight="1" x14ac:dyDescent="0.25"/>
    <row r="103" s="67" customFormat="1" ht="15.95" hidden="1" customHeight="1" x14ac:dyDescent="0.25"/>
    <row r="104" s="67" customFormat="1" ht="15.95" hidden="1" customHeight="1" x14ac:dyDescent="0.25"/>
    <row r="105" s="67" customFormat="1" ht="15.95" hidden="1" customHeight="1" x14ac:dyDescent="0.25"/>
    <row r="106" s="67" customFormat="1" ht="15.95" hidden="1" customHeight="1" x14ac:dyDescent="0.25"/>
    <row r="107" s="67" customFormat="1" ht="15.95" hidden="1" customHeight="1" x14ac:dyDescent="0.25"/>
    <row r="108" s="67" customFormat="1" ht="15.95" hidden="1" customHeight="1" x14ac:dyDescent="0.25"/>
    <row r="109" s="67" customFormat="1" ht="15.95" hidden="1" customHeight="1" x14ac:dyDescent="0.25"/>
    <row r="110" s="67" customFormat="1" ht="15.95" hidden="1" customHeight="1" x14ac:dyDescent="0.25"/>
    <row r="111" s="67" customFormat="1" ht="15.95" hidden="1" customHeight="1" x14ac:dyDescent="0.25"/>
    <row r="112" s="67" customFormat="1" ht="15.95" hidden="1" customHeight="1" x14ac:dyDescent="0.25"/>
    <row r="113" s="67" customFormat="1" ht="15.95" hidden="1" customHeight="1" x14ac:dyDescent="0.25"/>
    <row r="114" s="67" customFormat="1" ht="15.95" hidden="1" customHeight="1" x14ac:dyDescent="0.25"/>
    <row r="115" s="67" customFormat="1" ht="15.95" hidden="1" customHeight="1" x14ac:dyDescent="0.25"/>
    <row r="116" s="67" customFormat="1" ht="15.95" hidden="1" customHeight="1" x14ac:dyDescent="0.25"/>
    <row r="117" s="67" customFormat="1" ht="15.95" hidden="1" customHeight="1" x14ac:dyDescent="0.25"/>
    <row r="118" s="67" customFormat="1" ht="15.95" hidden="1" customHeight="1" x14ac:dyDescent="0.25"/>
    <row r="119" s="67" customFormat="1" ht="15.95" hidden="1" customHeight="1" x14ac:dyDescent="0.25"/>
    <row r="120" s="67" customFormat="1" ht="15.95" hidden="1" customHeight="1" x14ac:dyDescent="0.25"/>
    <row r="121" s="67" customFormat="1" ht="15.95" hidden="1" customHeight="1" x14ac:dyDescent="0.25"/>
    <row r="122" s="67" customFormat="1" ht="15.95" hidden="1" customHeight="1" x14ac:dyDescent="0.25"/>
    <row r="123" s="67" customFormat="1" ht="15.95" hidden="1" customHeight="1" x14ac:dyDescent="0.25"/>
    <row r="124" s="67" customFormat="1" ht="15.95" hidden="1" customHeight="1" x14ac:dyDescent="0.25"/>
    <row r="125" s="67" customFormat="1" ht="15.95" hidden="1" customHeight="1" x14ac:dyDescent="0.25"/>
    <row r="126" s="67" customFormat="1" ht="15.95" hidden="1" customHeight="1" x14ac:dyDescent="0.25"/>
    <row r="127" s="67" customFormat="1" ht="15.95" hidden="1" customHeight="1" x14ac:dyDescent="0.25"/>
    <row r="128" s="67" customFormat="1" ht="15.95" hidden="1" customHeight="1" x14ac:dyDescent="0.25"/>
    <row r="129" s="67" customFormat="1" ht="15.95" hidden="1" customHeight="1" x14ac:dyDescent="0.25"/>
    <row r="130" s="67" customFormat="1" ht="15.95" hidden="1" customHeight="1" x14ac:dyDescent="0.25"/>
    <row r="131" s="67" customFormat="1" ht="15.95" hidden="1" customHeight="1" x14ac:dyDescent="0.25"/>
    <row r="132" s="67" customFormat="1" ht="15.95" hidden="1" customHeight="1" x14ac:dyDescent="0.25"/>
    <row r="133" s="67" customFormat="1" ht="15.95" hidden="1" customHeight="1" x14ac:dyDescent="0.25"/>
    <row r="134" s="67" customFormat="1" ht="15.95" hidden="1" customHeight="1" x14ac:dyDescent="0.25"/>
    <row r="135" s="67" customFormat="1" ht="15.95" hidden="1" customHeight="1" x14ac:dyDescent="0.25"/>
    <row r="136" s="67" customFormat="1" ht="15.95" hidden="1" customHeight="1" x14ac:dyDescent="0.25"/>
    <row r="137" s="67" customFormat="1" ht="15.95" hidden="1" customHeight="1" x14ac:dyDescent="0.25"/>
    <row r="138" s="67" customFormat="1" ht="15.95" hidden="1" customHeight="1" x14ac:dyDescent="0.25"/>
    <row r="139" s="67" customFormat="1" ht="15.95" hidden="1" customHeight="1" x14ac:dyDescent="0.25"/>
    <row r="140" s="67" customFormat="1" ht="15.95" hidden="1" customHeight="1" x14ac:dyDescent="0.25"/>
    <row r="141" s="67" customFormat="1" ht="15.95" hidden="1" customHeight="1" x14ac:dyDescent="0.25"/>
    <row r="142" s="67" customFormat="1" ht="15.95" hidden="1" customHeight="1" x14ac:dyDescent="0.25"/>
    <row r="143" s="67" customFormat="1" ht="15.95" hidden="1" customHeight="1" x14ac:dyDescent="0.25"/>
    <row r="144" s="67" customFormat="1" ht="15.95" hidden="1" customHeight="1" x14ac:dyDescent="0.25"/>
    <row r="145" s="67" customFormat="1" ht="15.95" hidden="1" customHeight="1" x14ac:dyDescent="0.25"/>
    <row r="146" s="67" customFormat="1" ht="15.95" hidden="1" customHeight="1" x14ac:dyDescent="0.25"/>
    <row r="147" s="67" customFormat="1" ht="15.95" hidden="1" customHeight="1" x14ac:dyDescent="0.25"/>
    <row r="148" s="67" customFormat="1" ht="15.95" hidden="1" customHeight="1" x14ac:dyDescent="0.25"/>
    <row r="149" s="67" customFormat="1" ht="15.95" hidden="1" customHeight="1" x14ac:dyDescent="0.25"/>
    <row r="150" s="67" customFormat="1" ht="15.95" hidden="1" customHeight="1" x14ac:dyDescent="0.25"/>
    <row r="151" s="67" customFormat="1" ht="15.95" hidden="1" customHeight="1" x14ac:dyDescent="0.25"/>
    <row r="152" s="67" customFormat="1" ht="15.95" hidden="1" customHeight="1" x14ac:dyDescent="0.25"/>
    <row r="153" s="67" customFormat="1" ht="15.95" hidden="1" customHeight="1" x14ac:dyDescent="0.25"/>
    <row r="154" s="67" customFormat="1" ht="15.95" hidden="1" customHeight="1" x14ac:dyDescent="0.25"/>
    <row r="155" s="67" customFormat="1" ht="15.95" hidden="1" customHeight="1" x14ac:dyDescent="0.25"/>
    <row r="156" s="67" customFormat="1" ht="15.95" hidden="1" customHeight="1" x14ac:dyDescent="0.25"/>
    <row r="157" s="67" customFormat="1" ht="15.95" hidden="1" customHeight="1" x14ac:dyDescent="0.25"/>
    <row r="158" s="67" customFormat="1" ht="15.95" hidden="1" customHeight="1" x14ac:dyDescent="0.25"/>
    <row r="159" s="67" customFormat="1" ht="15.95" hidden="1" customHeight="1" x14ac:dyDescent="0.25"/>
    <row r="160" s="67" customFormat="1" ht="15.95" hidden="1" customHeight="1" x14ac:dyDescent="0.25"/>
    <row r="161" s="67" customFormat="1" ht="15.95" hidden="1" customHeight="1" x14ac:dyDescent="0.25"/>
    <row r="162" s="67" customFormat="1" ht="15.95" hidden="1" customHeight="1" x14ac:dyDescent="0.25"/>
    <row r="163" s="67" customFormat="1" ht="15.95" hidden="1" customHeight="1" x14ac:dyDescent="0.25"/>
    <row r="164" s="67" customFormat="1" ht="15.95" hidden="1" customHeight="1" x14ac:dyDescent="0.25"/>
    <row r="165" s="67" customFormat="1" ht="15.95" hidden="1" customHeight="1" x14ac:dyDescent="0.25"/>
    <row r="166" s="67" customFormat="1" ht="15.95" hidden="1" customHeight="1" x14ac:dyDescent="0.25"/>
    <row r="167" s="67" customFormat="1" ht="15.95" hidden="1" customHeight="1" x14ac:dyDescent="0.25"/>
    <row r="168" s="67" customFormat="1" ht="15.95" hidden="1" customHeight="1" x14ac:dyDescent="0.25"/>
    <row r="169" s="67" customFormat="1" ht="15.95" hidden="1" customHeight="1" x14ac:dyDescent="0.25"/>
    <row r="170" s="67" customFormat="1" ht="15.95" hidden="1" customHeight="1" x14ac:dyDescent="0.25"/>
    <row r="171" s="67" customFormat="1" ht="15.95" hidden="1" customHeight="1" x14ac:dyDescent="0.25"/>
    <row r="172" s="67" customFormat="1" ht="15.95" hidden="1" customHeight="1" x14ac:dyDescent="0.25"/>
    <row r="173" s="67" customFormat="1" ht="15.95" hidden="1" customHeight="1" x14ac:dyDescent="0.25"/>
    <row r="174" s="67" customFormat="1" ht="15.95" hidden="1" customHeight="1" x14ac:dyDescent="0.25"/>
    <row r="175" s="67" customFormat="1" ht="15.95" hidden="1" customHeight="1" x14ac:dyDescent="0.25"/>
    <row r="176" s="67" customFormat="1" ht="15.95" hidden="1" customHeight="1" x14ac:dyDescent="0.25"/>
    <row r="177" s="67" customFormat="1" ht="15.95" hidden="1" customHeight="1" x14ac:dyDescent="0.25"/>
    <row r="178" s="67" customFormat="1" ht="15.95" hidden="1" customHeight="1" x14ac:dyDescent="0.25"/>
    <row r="179" s="67" customFormat="1" ht="15.95" hidden="1" customHeight="1" x14ac:dyDescent="0.25"/>
    <row r="180" s="67" customFormat="1" ht="15.95" hidden="1" customHeight="1" x14ac:dyDescent="0.25"/>
    <row r="181" s="67" customFormat="1" ht="15.95" hidden="1" customHeight="1" x14ac:dyDescent="0.25"/>
    <row r="182" s="67" customFormat="1" ht="15.95" hidden="1" customHeight="1" x14ac:dyDescent="0.25"/>
    <row r="183" s="67" customFormat="1" ht="15.95" hidden="1" customHeight="1" x14ac:dyDescent="0.25"/>
    <row r="184" s="67" customFormat="1" ht="15.95" hidden="1" customHeight="1" x14ac:dyDescent="0.25"/>
    <row r="185" s="67" customFormat="1" ht="15.95" hidden="1" customHeight="1" x14ac:dyDescent="0.25"/>
    <row r="186" s="67" customFormat="1" ht="15.95" hidden="1" customHeight="1" x14ac:dyDescent="0.25"/>
    <row r="187" s="67" customFormat="1" ht="15.95" hidden="1" customHeight="1" x14ac:dyDescent="0.25"/>
    <row r="188" s="67" customFormat="1" ht="15.95" hidden="1" customHeight="1" x14ac:dyDescent="0.25"/>
    <row r="189" s="67" customFormat="1" ht="15.95" hidden="1" customHeight="1" x14ac:dyDescent="0.25"/>
    <row r="190" s="67" customFormat="1" ht="15.95" hidden="1" customHeight="1" x14ac:dyDescent="0.25"/>
    <row r="191" s="67" customFormat="1" ht="15.95" hidden="1" customHeight="1" x14ac:dyDescent="0.25"/>
    <row r="192" s="67" customFormat="1" ht="15.95" hidden="1" customHeight="1" x14ac:dyDescent="0.25"/>
    <row r="193" spans="2:44" s="67" customFormat="1" ht="15.95" hidden="1" customHeight="1" x14ac:dyDescent="0.25"/>
    <row r="194" spans="2:44" s="67" customFormat="1" ht="15.95" hidden="1" customHeight="1" x14ac:dyDescent="0.25"/>
    <row r="195" spans="2:44" s="67" customFormat="1" ht="15.95" hidden="1" customHeight="1" x14ac:dyDescent="0.25"/>
    <row r="196" spans="2:44" s="67" customFormat="1" ht="15.95" hidden="1" customHeight="1" x14ac:dyDescent="0.25"/>
    <row r="197" spans="2:44" s="67" customFormat="1" ht="15.95" hidden="1" customHeight="1" x14ac:dyDescent="0.25"/>
    <row r="198" spans="2:44" s="67" customFormat="1" ht="15.95" hidden="1" customHeight="1" x14ac:dyDescent="0.25"/>
    <row r="199" spans="2:44" ht="15.95" hidden="1" customHeight="1" x14ac:dyDescent="0.25"/>
    <row r="200" spans="2:44" ht="15.95" customHeight="1" x14ac:dyDescent="0.25">
      <c r="B200" s="464" t="str">
        <f>FOOT1</f>
        <v>Ameren Missouri BizSavers program</v>
      </c>
      <c r="C200" s="464"/>
      <c r="D200" s="464"/>
      <c r="E200" s="464"/>
      <c r="F200" s="464"/>
      <c r="G200" s="464"/>
      <c r="H200" s="464"/>
      <c r="I200" s="464"/>
      <c r="J200" s="464"/>
      <c r="K200" s="464"/>
      <c r="L200" s="464"/>
      <c r="M200" s="537" t="str">
        <f>FOOTDISCLAIM</f>
        <v/>
      </c>
      <c r="N200" s="537"/>
      <c r="O200" s="537"/>
      <c r="P200" s="537"/>
      <c r="Q200" s="537"/>
      <c r="R200" s="537"/>
      <c r="S200" s="537"/>
      <c r="T200" s="537"/>
      <c r="U200" s="537"/>
      <c r="V200" s="537"/>
      <c r="W200" s="537"/>
      <c r="X200" s="537"/>
      <c r="Y200" s="537"/>
      <c r="Z200" s="537"/>
      <c r="AA200" s="537"/>
      <c r="AB200" s="537"/>
      <c r="AC200" s="537"/>
      <c r="AD200" s="537"/>
      <c r="AE200" s="537"/>
      <c r="AF200" s="537"/>
      <c r="AG200" s="537"/>
      <c r="AH200" s="464"/>
      <c r="AI200" s="464"/>
      <c r="AJ200" s="464"/>
      <c r="AK200" s="464"/>
      <c r="AL200" s="464"/>
      <c r="AM200" s="464"/>
      <c r="AN200" s="464"/>
      <c r="AO200" s="464"/>
      <c r="AP200" s="464"/>
      <c r="AQ200" s="464"/>
      <c r="AR200" s="465" t="str">
        <f>FOOT4</f>
        <v/>
      </c>
    </row>
    <row r="201" spans="2:44" ht="15.95" customHeight="1" x14ac:dyDescent="0.25">
      <c r="B201" s="464" t="str">
        <f>FOOT2</f>
        <v>Toll-Free 866-941-7299</v>
      </c>
      <c r="C201" s="464"/>
      <c r="D201" s="464"/>
      <c r="E201" s="464"/>
      <c r="F201" s="464"/>
      <c r="G201" s="464"/>
      <c r="H201" s="464"/>
      <c r="I201" s="464"/>
      <c r="J201" s="464"/>
      <c r="K201" s="464"/>
      <c r="L201" s="464"/>
      <c r="M201" s="537"/>
      <c r="N201" s="537"/>
      <c r="O201" s="537"/>
      <c r="P201" s="537"/>
      <c r="Q201" s="537"/>
      <c r="R201" s="537"/>
      <c r="S201" s="537"/>
      <c r="T201" s="537"/>
      <c r="U201" s="537"/>
      <c r="V201" s="537"/>
      <c r="W201" s="537"/>
      <c r="X201" s="537"/>
      <c r="Y201" s="537"/>
      <c r="Z201" s="537"/>
      <c r="AA201" s="537"/>
      <c r="AB201" s="537"/>
      <c r="AC201" s="537"/>
      <c r="AD201" s="537"/>
      <c r="AE201" s="537"/>
      <c r="AF201" s="537"/>
      <c r="AG201" s="537"/>
      <c r="AH201" s="464"/>
      <c r="AI201" s="464"/>
      <c r="AJ201" s="464"/>
      <c r="AK201" s="464"/>
      <c r="AL201" s="464"/>
      <c r="AM201" s="464"/>
      <c r="AN201" s="464"/>
      <c r="AO201" s="464"/>
      <c r="AP201" s="464"/>
      <c r="AQ201" s="464"/>
      <c r="AR201" s="465" t="str">
        <f>FOOT5</f>
        <v/>
      </c>
    </row>
    <row r="202" spans="2:44" ht="15.95" customHeight="1" x14ac:dyDescent="0.25">
      <c r="B202" s="466" t="str">
        <f>FOOT3</f>
        <v>BizSavers@ameren.com</v>
      </c>
      <c r="C202" s="464"/>
      <c r="D202" s="464"/>
      <c r="E202" s="464"/>
      <c r="F202" s="464"/>
      <c r="G202" s="464"/>
      <c r="H202" s="464"/>
      <c r="I202" s="464"/>
      <c r="J202" s="464"/>
      <c r="K202" s="464"/>
      <c r="L202" s="464"/>
      <c r="M202" s="467"/>
      <c r="N202" s="464"/>
      <c r="O202" s="464"/>
      <c r="P202" s="467"/>
      <c r="Q202" s="467"/>
      <c r="R202" s="467"/>
      <c r="S202" s="467"/>
      <c r="T202" s="467"/>
      <c r="U202" s="467"/>
      <c r="V202" s="467"/>
      <c r="W202" s="468" t="str">
        <f>VERSION</f>
        <v>EMS v2.0.0</v>
      </c>
      <c r="X202" s="467"/>
      <c r="Y202" s="467"/>
      <c r="Z202" s="467"/>
      <c r="AA202" s="467"/>
      <c r="AB202" s="467"/>
      <c r="AC202" s="467"/>
      <c r="AD202" s="467"/>
      <c r="AE202" s="464"/>
      <c r="AF202" s="464"/>
      <c r="AG202" s="464"/>
      <c r="AH202" s="464"/>
      <c r="AI202" s="464"/>
      <c r="AJ202" s="464"/>
      <c r="AK202" s="464"/>
      <c r="AL202" s="464"/>
      <c r="AM202" s="464"/>
      <c r="AN202" s="464"/>
      <c r="AO202" s="464"/>
      <c r="AP202" s="464"/>
      <c r="AQ202" s="464"/>
      <c r="AR202" s="465" t="str">
        <f>FOOT6</f>
        <v>Product of Lockheed Martin Energy</v>
      </c>
    </row>
    <row r="203" spans="2:44" ht="15" hidden="1" customHeight="1" x14ac:dyDescent="0.25"/>
    <row r="204" spans="2:44" ht="15" hidden="1" customHeight="1" x14ac:dyDescent="0.25"/>
    <row r="205" spans="2:44" ht="15" hidden="1" customHeight="1" x14ac:dyDescent="0.25"/>
    <row r="206" spans="2:44" ht="15" hidden="1" customHeight="1" x14ac:dyDescent="0.25"/>
    <row r="207" spans="2:44" ht="15" hidden="1" customHeight="1" x14ac:dyDescent="0.25"/>
    <row r="208" spans="2:44" ht="15" hidden="1" customHeight="1" x14ac:dyDescent="0.25"/>
    <row r="209" ht="15" hidden="1" customHeight="1" x14ac:dyDescent="0.25"/>
    <row r="210" ht="15" hidden="1" customHeight="1" x14ac:dyDescent="0.25"/>
    <row r="211" ht="15" hidden="1" customHeight="1" x14ac:dyDescent="0.25"/>
    <row r="212" ht="15" hidden="1" customHeight="1" x14ac:dyDescent="0.25"/>
    <row r="213" ht="15" hidden="1" customHeight="1" x14ac:dyDescent="0.25"/>
    <row r="214" ht="15" hidden="1" customHeight="1" x14ac:dyDescent="0.25"/>
    <row r="215" ht="15" hidden="1" customHeight="1" x14ac:dyDescent="0.25"/>
    <row r="216" ht="15" hidden="1" customHeight="1" x14ac:dyDescent="0.25"/>
    <row r="217" ht="15" hidden="1" customHeight="1" x14ac:dyDescent="0.25"/>
    <row r="218" ht="15" hidden="1" customHeight="1" x14ac:dyDescent="0.25"/>
    <row r="219" ht="15" hidden="1" customHeight="1" x14ac:dyDescent="0.25"/>
    <row r="220" ht="15" hidden="1" customHeight="1" x14ac:dyDescent="0.25"/>
    <row r="221" ht="15" hidden="1" customHeight="1" x14ac:dyDescent="0.25"/>
    <row r="222" ht="15" hidden="1" customHeight="1" x14ac:dyDescent="0.25"/>
    <row r="223" ht="15" hidden="1" customHeight="1" x14ac:dyDescent="0.25"/>
    <row r="224" ht="15" hidden="1" customHeight="1" x14ac:dyDescent="0.25"/>
    <row r="225" ht="15" hidden="1" customHeight="1" x14ac:dyDescent="0.25"/>
    <row r="226" ht="15" hidden="1" customHeight="1" x14ac:dyDescent="0.25"/>
    <row r="227" ht="15" hidden="1" customHeight="1" x14ac:dyDescent="0.25"/>
    <row r="228" ht="15" hidden="1" customHeight="1" x14ac:dyDescent="0.25"/>
    <row r="229" ht="15" hidden="1" customHeight="1" x14ac:dyDescent="0.25"/>
    <row r="230" ht="15" hidden="1" customHeight="1" x14ac:dyDescent="0.25"/>
    <row r="231" ht="15" hidden="1" customHeight="1" x14ac:dyDescent="0.25"/>
    <row r="232" ht="15" hidden="1" customHeight="1" x14ac:dyDescent="0.25"/>
    <row r="233" ht="15" hidden="1" customHeight="1" x14ac:dyDescent="0.25"/>
    <row r="234" ht="15" hidden="1" customHeight="1" x14ac:dyDescent="0.25"/>
    <row r="235" ht="15" hidden="1" customHeight="1" x14ac:dyDescent="0.25"/>
    <row r="236" ht="15" hidden="1" customHeight="1" x14ac:dyDescent="0.25"/>
    <row r="237" ht="15" hidden="1" customHeight="1" x14ac:dyDescent="0.25"/>
    <row r="238" ht="15" hidden="1" customHeight="1" x14ac:dyDescent="0.25"/>
    <row r="239" ht="15" hidden="1" customHeight="1" x14ac:dyDescent="0.25"/>
    <row r="240" ht="15" hidden="1" customHeight="1" x14ac:dyDescent="0.25"/>
    <row r="241" ht="15" hidden="1" customHeight="1" x14ac:dyDescent="0.25"/>
    <row r="242" ht="15" hidden="1" customHeight="1" x14ac:dyDescent="0.25"/>
    <row r="243" ht="15" hidden="1" customHeight="1" x14ac:dyDescent="0.25"/>
    <row r="244" ht="15" hidden="1" customHeight="1" x14ac:dyDescent="0.25"/>
    <row r="245" ht="15" hidden="1" customHeight="1" x14ac:dyDescent="0.25"/>
    <row r="246" ht="15" hidden="1" customHeight="1" x14ac:dyDescent="0.25"/>
    <row r="247" ht="15" hidden="1" customHeight="1" x14ac:dyDescent="0.25"/>
    <row r="248" ht="15" hidden="1" customHeight="1" x14ac:dyDescent="0.25"/>
    <row r="249" ht="15" hidden="1" customHeight="1" x14ac:dyDescent="0.25"/>
    <row r="250" ht="15" hidden="1" customHeight="1" x14ac:dyDescent="0.25"/>
    <row r="251" ht="15" hidden="1" customHeight="1" x14ac:dyDescent="0.25"/>
    <row r="252" ht="15" hidden="1" customHeight="1" x14ac:dyDescent="0.25"/>
    <row r="253" ht="15" hidden="1" customHeight="1" x14ac:dyDescent="0.25"/>
    <row r="254" ht="15" hidden="1" customHeight="1" x14ac:dyDescent="0.25"/>
    <row r="255" ht="15" hidden="1" customHeight="1" x14ac:dyDescent="0.25"/>
    <row r="256" ht="15" hidden="1" customHeight="1" x14ac:dyDescent="0.25"/>
    <row r="257" ht="15" hidden="1" customHeight="1" x14ac:dyDescent="0.25"/>
    <row r="258" ht="15" hidden="1" customHeight="1" x14ac:dyDescent="0.25"/>
    <row r="259" ht="15" hidden="1" customHeight="1" x14ac:dyDescent="0.25"/>
    <row r="260" ht="15" hidden="1" customHeight="1" x14ac:dyDescent="0.25"/>
    <row r="261" ht="15" hidden="1" customHeight="1" x14ac:dyDescent="0.25"/>
    <row r="262" ht="15" hidden="1" customHeight="1" x14ac:dyDescent="0.25"/>
    <row r="263" ht="15" hidden="1" customHeight="1" x14ac:dyDescent="0.25"/>
    <row r="264" ht="15" hidden="1" customHeight="1" x14ac:dyDescent="0.25"/>
    <row r="265" ht="15" hidden="1" customHeight="1" x14ac:dyDescent="0.25"/>
    <row r="266" ht="15" hidden="1" customHeight="1" x14ac:dyDescent="0.25"/>
    <row r="267" ht="15" hidden="1" customHeight="1" x14ac:dyDescent="0.25"/>
    <row r="268" ht="15" hidden="1" customHeight="1" x14ac:dyDescent="0.25"/>
    <row r="269" ht="15" hidden="1" customHeight="1" x14ac:dyDescent="0.25"/>
    <row r="270" ht="15" hidden="1" customHeight="1" x14ac:dyDescent="0.25"/>
    <row r="271" ht="15" hidden="1" customHeight="1" x14ac:dyDescent="0.25"/>
    <row r="272" ht="15" hidden="1" customHeight="1" x14ac:dyDescent="0.25"/>
    <row r="273" ht="15" hidden="1" customHeight="1" x14ac:dyDescent="0.25"/>
    <row r="274" ht="15" hidden="1" customHeight="1" x14ac:dyDescent="0.25"/>
    <row r="275" ht="15" hidden="1" customHeight="1" x14ac:dyDescent="0.25"/>
    <row r="276" ht="15" hidden="1" customHeight="1" x14ac:dyDescent="0.25"/>
    <row r="277" ht="15" hidden="1" customHeight="1" x14ac:dyDescent="0.25"/>
    <row r="278" ht="15" hidden="1" customHeight="1" x14ac:dyDescent="0.25"/>
    <row r="279" ht="15" hidden="1" customHeight="1" x14ac:dyDescent="0.25"/>
    <row r="280" ht="15" hidden="1" customHeight="1" x14ac:dyDescent="0.25"/>
    <row r="281" ht="15" hidden="1" customHeight="1" x14ac:dyDescent="0.25"/>
    <row r="282" ht="15" hidden="1" customHeight="1" x14ac:dyDescent="0.25"/>
    <row r="283" ht="15" hidden="1" customHeight="1" x14ac:dyDescent="0.25"/>
    <row r="284" ht="15" hidden="1" customHeight="1" x14ac:dyDescent="0.25"/>
    <row r="285" ht="15" hidden="1" customHeight="1" x14ac:dyDescent="0.25"/>
    <row r="286" ht="15" hidden="1" customHeight="1" x14ac:dyDescent="0.25"/>
    <row r="287" ht="15" hidden="1" customHeight="1" x14ac:dyDescent="0.25"/>
    <row r="288" ht="15" hidden="1" customHeight="1" x14ac:dyDescent="0.25"/>
    <row r="289" ht="15" hidden="1" customHeight="1" x14ac:dyDescent="0.25"/>
    <row r="290" ht="15" hidden="1" customHeight="1" x14ac:dyDescent="0.25"/>
    <row r="291" ht="15" hidden="1" customHeight="1" x14ac:dyDescent="0.25"/>
    <row r="292" ht="15" hidden="1" customHeight="1" x14ac:dyDescent="0.25"/>
    <row r="293" ht="15" hidden="1" customHeight="1" x14ac:dyDescent="0.25"/>
    <row r="294" ht="15" hidden="1" customHeight="1" x14ac:dyDescent="0.25"/>
    <row r="295" ht="15" hidden="1" customHeight="1" x14ac:dyDescent="0.25"/>
    <row r="296" ht="15" hidden="1" customHeight="1" x14ac:dyDescent="0.25"/>
    <row r="297" ht="15" hidden="1" customHeight="1" x14ac:dyDescent="0.25"/>
    <row r="298" ht="15" hidden="1" customHeight="1" x14ac:dyDescent="0.25"/>
    <row r="299" ht="15" hidden="1" customHeight="1" x14ac:dyDescent="0.25"/>
    <row r="300" ht="15" hidden="1" customHeight="1" x14ac:dyDescent="0.25"/>
    <row r="301" ht="15" hidden="1" customHeight="1" x14ac:dyDescent="0.25"/>
    <row r="302" ht="15" hidden="1" customHeight="1" x14ac:dyDescent="0.25"/>
    <row r="303" ht="15" hidden="1" customHeight="1" x14ac:dyDescent="0.25"/>
    <row r="304" ht="15" hidden="1" customHeight="1" x14ac:dyDescent="0.25"/>
    <row r="305" ht="15" hidden="1" customHeight="1" x14ac:dyDescent="0.25"/>
    <row r="306" ht="15" hidden="1" customHeight="1" x14ac:dyDescent="0.25"/>
    <row r="307" ht="15" hidden="1" customHeight="1" x14ac:dyDescent="0.25"/>
    <row r="308" ht="15" hidden="1" customHeight="1" x14ac:dyDescent="0.25"/>
    <row r="309" ht="15" hidden="1" customHeight="1" x14ac:dyDescent="0.25"/>
    <row r="310" ht="15" hidden="1" customHeight="1" x14ac:dyDescent="0.25"/>
    <row r="311" ht="15" hidden="1" customHeight="1" x14ac:dyDescent="0.25"/>
    <row r="312" ht="15" hidden="1" customHeight="1" x14ac:dyDescent="0.25"/>
    <row r="313" ht="15" hidden="1" customHeight="1" x14ac:dyDescent="0.25"/>
    <row r="314" ht="15" hidden="1" customHeight="1" x14ac:dyDescent="0.25"/>
    <row r="315" ht="15" hidden="1" customHeight="1" x14ac:dyDescent="0.25"/>
    <row r="316" ht="15" hidden="1" customHeight="1" x14ac:dyDescent="0.25"/>
    <row r="317" ht="15" hidden="1" customHeight="1" x14ac:dyDescent="0.25"/>
    <row r="318" ht="15" hidden="1" customHeight="1" x14ac:dyDescent="0.25"/>
    <row r="319" ht="15" hidden="1" customHeight="1" x14ac:dyDescent="0.25"/>
    <row r="320" ht="15" hidden="1" customHeight="1" x14ac:dyDescent="0.25"/>
    <row r="321" ht="15" hidden="1" customHeight="1" x14ac:dyDescent="0.25"/>
    <row r="322" ht="15" hidden="1" customHeight="1" x14ac:dyDescent="0.25"/>
    <row r="323" ht="15" hidden="1" customHeight="1" x14ac:dyDescent="0.25"/>
    <row r="324" ht="15" hidden="1" customHeight="1" x14ac:dyDescent="0.25"/>
    <row r="325" ht="15" hidden="1" customHeight="1" x14ac:dyDescent="0.25"/>
    <row r="326" ht="15" hidden="1" customHeight="1" x14ac:dyDescent="0.25"/>
    <row r="327" ht="15" hidden="1" customHeight="1" x14ac:dyDescent="0.25"/>
    <row r="328" ht="15" hidden="1" customHeight="1" x14ac:dyDescent="0.25"/>
    <row r="329" ht="15" hidden="1" customHeight="1" x14ac:dyDescent="0.25"/>
    <row r="330" ht="15" hidden="1" customHeight="1" x14ac:dyDescent="0.25"/>
    <row r="331" ht="15" hidden="1" customHeight="1" x14ac:dyDescent="0.25"/>
    <row r="332" ht="15" hidden="1" customHeight="1" x14ac:dyDescent="0.25"/>
    <row r="333" ht="15" hidden="1" customHeight="1" x14ac:dyDescent="0.25"/>
    <row r="334" ht="15" hidden="1" customHeight="1" x14ac:dyDescent="0.25"/>
    <row r="335" ht="15" hidden="1" customHeight="1" x14ac:dyDescent="0.25"/>
    <row r="336" ht="15" hidden="1" customHeight="1" x14ac:dyDescent="0.25"/>
    <row r="337" ht="15" hidden="1" customHeight="1" x14ac:dyDescent="0.25"/>
    <row r="338" ht="15" hidden="1" customHeight="1" x14ac:dyDescent="0.25"/>
    <row r="339" ht="15" hidden="1" customHeight="1" x14ac:dyDescent="0.25"/>
    <row r="340" ht="15" hidden="1" customHeight="1" x14ac:dyDescent="0.25"/>
    <row r="341" ht="15" hidden="1" customHeight="1" x14ac:dyDescent="0.25"/>
    <row r="342" ht="15" hidden="1" customHeight="1" x14ac:dyDescent="0.25"/>
    <row r="343" ht="15" hidden="1" customHeight="1" x14ac:dyDescent="0.25"/>
    <row r="344" ht="15" hidden="1" customHeight="1" x14ac:dyDescent="0.25"/>
    <row r="345" ht="15" hidden="1" customHeight="1" x14ac:dyDescent="0.25"/>
    <row r="346" ht="15" hidden="1" customHeight="1" x14ac:dyDescent="0.25"/>
    <row r="347" ht="15" hidden="1" customHeight="1" x14ac:dyDescent="0.25"/>
    <row r="348" ht="15" hidden="1" customHeight="1" x14ac:dyDescent="0.25"/>
    <row r="349" ht="15" hidden="1" customHeight="1" x14ac:dyDescent="0.25"/>
    <row r="350" ht="15" hidden="1" customHeight="1" x14ac:dyDescent="0.25"/>
    <row r="351" ht="15" hidden="1" customHeight="1" x14ac:dyDescent="0.25"/>
    <row r="352" ht="15" hidden="1" customHeight="1" x14ac:dyDescent="0.25"/>
    <row r="353" ht="15" hidden="1" customHeight="1" x14ac:dyDescent="0.25"/>
    <row r="354" ht="15" hidden="1" customHeight="1" x14ac:dyDescent="0.25"/>
    <row r="355" ht="15" hidden="1" customHeight="1" x14ac:dyDescent="0.25"/>
    <row r="356" ht="15" hidden="1" customHeight="1" x14ac:dyDescent="0.25"/>
    <row r="357" ht="15" hidden="1" customHeight="1" x14ac:dyDescent="0.25"/>
    <row r="358" ht="15" hidden="1" customHeight="1" x14ac:dyDescent="0.25"/>
    <row r="359" ht="15" hidden="1" customHeight="1" x14ac:dyDescent="0.25"/>
    <row r="360" ht="15" hidden="1" customHeight="1" x14ac:dyDescent="0.25"/>
    <row r="361" ht="15" hidden="1" customHeight="1" x14ac:dyDescent="0.25"/>
    <row r="362" ht="15" hidden="1" customHeight="1" x14ac:dyDescent="0.25"/>
    <row r="363" ht="15" hidden="1" customHeight="1" x14ac:dyDescent="0.25"/>
    <row r="364" ht="15" hidden="1" customHeight="1" x14ac:dyDescent="0.25"/>
    <row r="365" ht="15" hidden="1" customHeight="1" x14ac:dyDescent="0.25"/>
    <row r="366" ht="15" hidden="1" customHeight="1" x14ac:dyDescent="0.25"/>
    <row r="367" ht="15" hidden="1" customHeight="1" x14ac:dyDescent="0.25"/>
    <row r="368" ht="15" hidden="1" customHeight="1" x14ac:dyDescent="0.25"/>
    <row r="369" ht="15" hidden="1" customHeight="1" x14ac:dyDescent="0.25"/>
    <row r="370" ht="15" hidden="1" customHeight="1" x14ac:dyDescent="0.25"/>
    <row r="371" ht="15" hidden="1" customHeight="1" x14ac:dyDescent="0.25"/>
    <row r="372" ht="15" hidden="1" customHeight="1" x14ac:dyDescent="0.25"/>
    <row r="373" ht="15" hidden="1" customHeight="1" x14ac:dyDescent="0.25"/>
    <row r="374" ht="15" customHeight="1" x14ac:dyDescent="0.25"/>
    <row r="375" ht="15" customHeight="1" x14ac:dyDescent="0.25"/>
  </sheetData>
  <sheetProtection algorithmName="SHA-512" hashValue="jZxFBLs8e/TKhilutjln0fNOuvxYQw0ccH7I+EyeSvTqHJWvQApp9crYP/h7EhnQKaz0q0RMbkzz8bDyeqWodw==" saltValue="ZB3vwwdmRtnJhP8z7UlArA==" spinCount="100000" sheet="1" objects="1" scenarios="1" selectLockedCells="1"/>
  <mergeCells count="28">
    <mergeCell ref="D32:M32"/>
    <mergeCell ref="R24:AC25"/>
    <mergeCell ref="M200:AG201"/>
    <mergeCell ref="F10:AN10"/>
    <mergeCell ref="F11:AN11"/>
    <mergeCell ref="D15:J16"/>
    <mergeCell ref="K15:M16"/>
    <mergeCell ref="AG15:AQ17"/>
    <mergeCell ref="D18:J18"/>
    <mergeCell ref="K18:M18"/>
    <mergeCell ref="AG18:AQ22"/>
    <mergeCell ref="D20:J20"/>
    <mergeCell ref="AG28:AQ32"/>
    <mergeCell ref="AI34:AO36"/>
    <mergeCell ref="K20:M20"/>
    <mergeCell ref="AG23:AQ27"/>
    <mergeCell ref="D26:J27"/>
    <mergeCell ref="K26:M27"/>
    <mergeCell ref="D24:J25"/>
    <mergeCell ref="K24:M25"/>
    <mergeCell ref="AQ1:AR1"/>
    <mergeCell ref="AQ2:AR3"/>
    <mergeCell ref="D22:J22"/>
    <mergeCell ref="K22:M22"/>
    <mergeCell ref="AH1:AK1"/>
    <mergeCell ref="AL1:AP1"/>
    <mergeCell ref="AH2:AK3"/>
    <mergeCell ref="AL2:AP3"/>
  </mergeCells>
  <conditionalFormatting sqref="K15 K18 K20 K22 K24">
    <cfRule type="expression" dxfId="75" priority="41">
      <formula>K15="Incomplete"</formula>
    </cfRule>
    <cfRule type="expression" dxfId="74" priority="42">
      <formula>K15="Almost!"</formula>
    </cfRule>
    <cfRule type="expression" dxfId="73" priority="43">
      <formula>K15="Completed"</formula>
    </cfRule>
  </conditionalFormatting>
  <conditionalFormatting sqref="AQ2:AR3">
    <cfRule type="cellIs" dxfId="72" priority="6" operator="equal">
      <formula>1</formula>
    </cfRule>
    <cfRule type="cellIs" dxfId="71" priority="7" operator="between">
      <formula>0.51</formula>
      <formula>0.99</formula>
    </cfRule>
    <cfRule type="cellIs" dxfId="70" priority="8" operator="lessThanOrEqual">
      <formula>0.5</formula>
    </cfRule>
  </conditionalFormatting>
  <conditionalFormatting sqref="AH2 AL2">
    <cfRule type="expression" dxfId="69" priority="4">
      <formula>PROJSTATUS=PROJSTATELI</formula>
    </cfRule>
    <cfRule type="expression" dxfId="68" priority="5">
      <formula>PROJSTATUS=PROJSTATREVIEW</formula>
    </cfRule>
    <cfRule type="expression" dxfId="67" priority="9">
      <formula>PROJSTATUS=PROJSTATPREAPPROVE</formula>
    </cfRule>
    <cfRule type="expression" dxfId="66" priority="10">
      <formula>PROJSTATUS=PROJSTATSTANDARD</formula>
    </cfRule>
    <cfRule type="expression" dxfId="65" priority="11">
      <formula>PROJSTATUS=PROJSTATEXP</formula>
    </cfRule>
  </conditionalFormatting>
  <conditionalFormatting sqref="K26">
    <cfRule type="expression" dxfId="64" priority="1">
      <formula>K26="Incomplete"</formula>
    </cfRule>
    <cfRule type="expression" dxfId="63" priority="2">
      <formula>K26="Almost!"</formula>
    </cfRule>
    <cfRule type="expression" dxfId="62" priority="3">
      <formula>K26="Completed"</formula>
    </cfRule>
  </conditionalFormatting>
  <hyperlinks>
    <hyperlink ref="B202" r:id="rId1" display="NIPSCO.Savings@LMCO.com"/>
    <hyperlink ref="D18:I18" location="'M02-S02'!A1" display="Company and Site Information"/>
    <hyperlink ref="D20:I20" location="'M02-S03'!A1" display="Contractor/Vendor Information"/>
    <hyperlink ref="D22:I22" location="'M02-S04'!A1" display="Payment Information"/>
    <hyperlink ref="D24:J25" location="'M03-S01'!A1" display="Qualifying Prescriptive or Non-Prescriptive Measure entered"/>
    <hyperlink ref="D15:J16" location="'M02-S01'!A1" display="Read and Accept Program Terms and Conditions"/>
    <hyperlink ref="D26:J27" location="'M03-S01'!A1" display="Qualifying Prescriptive or Non-Prescriptive Measure entered"/>
  </hyperlinks>
  <pageMargins left="0.25" right="0.25" top="0.25" bottom="0.25" header="0.25" footer="0.25"/>
  <pageSetup scale="63" fitToHeight="0" orientation="landscape"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tabColor theme="4" tint="-0.249977111117893"/>
  </sheetPr>
  <dimension ref="A1:BM239"/>
  <sheetViews>
    <sheetView showRowColHeaders="0" zoomScale="85" zoomScaleNormal="85" workbookViewId="0">
      <selection activeCell="AG2" sqref="AG2"/>
    </sheetView>
  </sheetViews>
  <sheetFormatPr defaultRowHeight="15" x14ac:dyDescent="0.25"/>
  <cols>
    <col min="1" max="1" width="10.5703125" style="122" customWidth="1"/>
    <col min="2" max="2" width="23.42578125" customWidth="1"/>
    <col min="3" max="3" width="7.7109375" customWidth="1"/>
    <col min="4" max="4" width="13.85546875" customWidth="1"/>
    <col min="5" max="5" width="6.85546875" customWidth="1"/>
    <col min="6" max="6" width="11.28515625" style="67" customWidth="1"/>
    <col min="7" max="7" width="9.7109375" style="67" customWidth="1"/>
    <col min="8" max="8" width="13" customWidth="1"/>
    <col min="9" max="9" width="11.140625" style="67" customWidth="1"/>
    <col min="10" max="10" width="6.140625" style="67" customWidth="1"/>
    <col min="11" max="11" width="13.28515625" style="67" customWidth="1"/>
    <col min="12" max="12" width="7" style="67" customWidth="1"/>
    <col min="13" max="13" width="8.5703125" customWidth="1"/>
    <col min="14" max="14" width="10.42578125" style="122" customWidth="1"/>
    <col min="15" max="15" width="24.140625" customWidth="1"/>
    <col min="16" max="16" width="5.42578125" customWidth="1"/>
    <col min="17" max="17" width="12.140625" customWidth="1"/>
    <col min="18" max="18" width="4.5703125" customWidth="1"/>
    <col min="19" max="19" width="8.5703125" style="67" customWidth="1"/>
    <col min="20" max="21" width="9.85546875" style="67" customWidth="1"/>
    <col min="22" max="22" width="11" style="67" customWidth="1"/>
    <col min="23" max="23" width="6.7109375" style="67" customWidth="1"/>
    <col min="24" max="24" width="10.7109375" style="67" customWidth="1"/>
    <col min="25" max="25" width="8.85546875" style="67" customWidth="1"/>
    <col min="26" max="26" width="15.42578125" customWidth="1"/>
    <col min="27" max="27" width="14" hidden="1" customWidth="1"/>
    <col min="28" max="28" width="13" hidden="1" customWidth="1"/>
    <col min="29" max="29" width="19.140625" hidden="1" customWidth="1"/>
    <col min="30" max="30" width="14" hidden="1" customWidth="1"/>
    <col min="31" max="31" width="18.85546875" customWidth="1"/>
    <col min="32" max="32" width="22.85546875" hidden="1" customWidth="1"/>
    <col min="33" max="34" width="15.42578125" hidden="1" customWidth="1"/>
    <col min="35" max="35" width="7" hidden="1" customWidth="1"/>
    <col min="36" max="36" width="10.28515625" hidden="1" customWidth="1"/>
    <col min="37" max="38" width="10.28515625" style="67" hidden="1" customWidth="1"/>
    <col min="39" max="39" width="14.28515625" hidden="1" customWidth="1"/>
    <col min="40" max="40" width="24" hidden="1" customWidth="1"/>
    <col min="41" max="41" width="10.85546875" hidden="1" customWidth="1"/>
    <col min="42" max="42" width="15.42578125" hidden="1" customWidth="1"/>
    <col min="43" max="43" width="6.5703125" hidden="1" customWidth="1"/>
    <col min="44" max="47" width="0" hidden="1" customWidth="1"/>
    <col min="49" max="49" width="13.85546875" style="122" customWidth="1"/>
    <col min="50" max="50" width="34.85546875" bestFit="1" customWidth="1"/>
    <col min="51" max="51" width="17.85546875" bestFit="1" customWidth="1"/>
    <col min="52" max="52" width="21.5703125" bestFit="1" customWidth="1"/>
    <col min="54" max="54" width="8.28515625" customWidth="1"/>
    <col min="55" max="55" width="7" customWidth="1"/>
    <col min="56" max="56" width="7.5703125" customWidth="1"/>
    <col min="57" max="57" width="6.7109375" customWidth="1"/>
    <col min="58" max="58" width="5.85546875" customWidth="1"/>
    <col min="59" max="59" width="6.5703125" customWidth="1"/>
    <col min="60" max="60" width="10.85546875" customWidth="1"/>
    <col min="61" max="61" width="13.140625" customWidth="1"/>
  </cols>
  <sheetData>
    <row r="1" spans="1:65" ht="24.75" customHeight="1" x14ac:dyDescent="0.25">
      <c r="A1" s="222" t="s">
        <v>159</v>
      </c>
      <c r="B1" s="223" t="s">
        <v>202</v>
      </c>
      <c r="C1" s="223" t="s">
        <v>203</v>
      </c>
      <c r="D1" s="223" t="s">
        <v>219</v>
      </c>
      <c r="E1" s="223" t="s">
        <v>260</v>
      </c>
      <c r="F1" s="221" t="s">
        <v>162</v>
      </c>
      <c r="G1" s="221" t="s">
        <v>688</v>
      </c>
      <c r="H1" s="221" t="s">
        <v>689</v>
      </c>
      <c r="I1" s="224" t="s">
        <v>167</v>
      </c>
      <c r="J1" s="224" t="s">
        <v>694</v>
      </c>
      <c r="K1" s="224" t="s">
        <v>944</v>
      </c>
      <c r="L1" s="224" t="s">
        <v>1097</v>
      </c>
      <c r="M1" s="212"/>
      <c r="N1" s="222" t="s">
        <v>159</v>
      </c>
      <c r="O1" s="223" t="s">
        <v>204</v>
      </c>
      <c r="P1" s="223" t="s">
        <v>205</v>
      </c>
      <c r="Q1" s="223" t="s">
        <v>220</v>
      </c>
      <c r="R1" s="223" t="s">
        <v>221</v>
      </c>
      <c r="S1" s="224" t="s">
        <v>162</v>
      </c>
      <c r="T1" s="224" t="s">
        <v>688</v>
      </c>
      <c r="U1" s="224" t="s">
        <v>689</v>
      </c>
      <c r="V1" s="224" t="s">
        <v>167</v>
      </c>
      <c r="W1" s="224" t="s">
        <v>694</v>
      </c>
      <c r="X1" s="224" t="s">
        <v>944</v>
      </c>
      <c r="Y1" s="224" t="s">
        <v>1097</v>
      </c>
      <c r="Z1" s="211"/>
      <c r="AA1" s="212" t="s">
        <v>261</v>
      </c>
      <c r="AB1" s="212" t="s">
        <v>178</v>
      </c>
      <c r="AC1" s="212" t="s">
        <v>198</v>
      </c>
      <c r="AD1" s="212"/>
      <c r="AE1" s="213" t="s">
        <v>0</v>
      </c>
      <c r="AF1" s="55"/>
      <c r="AG1" s="55" t="s">
        <v>0</v>
      </c>
      <c r="AH1" s="55" t="s">
        <v>268</v>
      </c>
      <c r="AI1" s="55" t="s">
        <v>269</v>
      </c>
      <c r="AJ1" s="55" t="s">
        <v>159</v>
      </c>
      <c r="AK1" s="55" t="s">
        <v>170</v>
      </c>
      <c r="AL1" s="212" t="s">
        <v>673</v>
      </c>
      <c r="AM1" s="55" t="s">
        <v>665</v>
      </c>
      <c r="AN1" s="55"/>
      <c r="AO1" s="55" t="s">
        <v>0</v>
      </c>
      <c r="AP1" s="55" t="s">
        <v>268</v>
      </c>
      <c r="AQ1" s="55" t="s">
        <v>269</v>
      </c>
      <c r="AR1" s="55" t="s">
        <v>159</v>
      </c>
      <c r="AS1" s="55" t="s">
        <v>170</v>
      </c>
      <c r="AT1" s="212" t="s">
        <v>673</v>
      </c>
      <c r="AU1" s="55" t="s">
        <v>665</v>
      </c>
      <c r="AV1" s="212"/>
      <c r="AW1" s="214" t="s">
        <v>159</v>
      </c>
      <c r="AX1" s="214" t="s">
        <v>1080</v>
      </c>
      <c r="AY1" s="212" t="s">
        <v>867</v>
      </c>
      <c r="AZ1" s="212" t="s">
        <v>868</v>
      </c>
      <c r="BA1" s="210" t="s">
        <v>1097</v>
      </c>
      <c r="BB1" s="212" t="s">
        <v>170</v>
      </c>
      <c r="BC1" s="212" t="s">
        <v>162</v>
      </c>
      <c r="BD1" s="212" t="s">
        <v>688</v>
      </c>
      <c r="BE1" s="212" t="s">
        <v>689</v>
      </c>
      <c r="BF1" s="212" t="s">
        <v>835</v>
      </c>
      <c r="BG1" s="212" t="s">
        <v>694</v>
      </c>
      <c r="BH1" s="212" t="s">
        <v>834</v>
      </c>
      <c r="BI1" s="212" t="s">
        <v>664</v>
      </c>
      <c r="BJ1" s="210" t="s">
        <v>1152</v>
      </c>
      <c r="BK1" s="212" t="s">
        <v>833</v>
      </c>
      <c r="BL1" s="212"/>
      <c r="BM1" s="210" t="s">
        <v>1098</v>
      </c>
    </row>
    <row r="2" spans="1:65" x14ac:dyDescent="0.25">
      <c r="A2" s="214"/>
      <c r="B2" s="210" t="s">
        <v>1713</v>
      </c>
      <c r="C2" s="212"/>
      <c r="D2" s="212" t="s">
        <v>887</v>
      </c>
      <c r="E2" s="212"/>
      <c r="F2" s="212"/>
      <c r="G2" s="212"/>
      <c r="H2" s="212"/>
      <c r="I2" s="212" t="s">
        <v>183</v>
      </c>
      <c r="J2" s="212">
        <v>1</v>
      </c>
      <c r="K2" s="212"/>
      <c r="L2" s="212"/>
      <c r="M2" s="212"/>
      <c r="N2" s="215"/>
      <c r="O2" s="210" t="s">
        <v>1713</v>
      </c>
      <c r="P2" s="216"/>
      <c r="Q2" s="212" t="s">
        <v>887</v>
      </c>
      <c r="R2" s="216"/>
      <c r="S2" s="217"/>
      <c r="T2" s="217"/>
      <c r="U2" s="217"/>
      <c r="V2" s="217"/>
      <c r="W2" s="217">
        <v>1</v>
      </c>
      <c r="X2" s="217"/>
      <c r="Y2" s="217"/>
      <c r="Z2" s="212"/>
      <c r="AA2" s="212" t="s">
        <v>263</v>
      </c>
      <c r="AB2" s="212"/>
      <c r="AC2" s="212"/>
      <c r="AD2" s="212"/>
      <c r="AE2" s="55" t="s">
        <v>1095</v>
      </c>
      <c r="AF2" s="55"/>
      <c r="AG2" s="55" t="s">
        <v>271</v>
      </c>
      <c r="AH2" s="55"/>
      <c r="AI2" s="55"/>
      <c r="AJ2" s="55"/>
      <c r="AK2" s="55"/>
      <c r="AL2" s="55"/>
      <c r="AM2" s="55"/>
      <c r="AN2" s="55"/>
      <c r="AO2" s="55" t="s">
        <v>271</v>
      </c>
      <c r="AP2" s="55"/>
      <c r="AQ2" s="55"/>
      <c r="AR2" s="55"/>
      <c r="AS2" s="55"/>
      <c r="AT2" s="55"/>
      <c r="AU2" s="55"/>
      <c r="AV2" s="212"/>
      <c r="AW2" s="214" t="s">
        <v>1556</v>
      </c>
      <c r="AX2" s="214" t="s">
        <v>1078</v>
      </c>
      <c r="AY2" s="212" t="s">
        <v>1089</v>
      </c>
      <c r="AZ2" s="212"/>
      <c r="BA2" s="212"/>
      <c r="BB2" s="212">
        <v>15</v>
      </c>
      <c r="BC2" s="212"/>
      <c r="BD2" s="212"/>
      <c r="BE2" s="212"/>
      <c r="BF2" s="212"/>
      <c r="BG2" s="212">
        <v>1</v>
      </c>
      <c r="BH2" s="212" t="s">
        <v>186</v>
      </c>
      <c r="BI2" s="214"/>
      <c r="BJ2" s="210" t="s">
        <v>964</v>
      </c>
      <c r="BK2" s="212" t="s">
        <v>186</v>
      </c>
      <c r="BL2" s="212"/>
    </row>
    <row r="3" spans="1:65" x14ac:dyDescent="0.25">
      <c r="A3" s="214" t="s">
        <v>697</v>
      </c>
      <c r="B3" s="210" t="s">
        <v>1517</v>
      </c>
      <c r="C3" s="212"/>
      <c r="D3" s="212" t="s">
        <v>887</v>
      </c>
      <c r="E3" s="212"/>
      <c r="F3" s="212"/>
      <c r="G3" s="212"/>
      <c r="H3" s="212"/>
      <c r="I3" s="212" t="s">
        <v>183</v>
      </c>
      <c r="J3" s="212">
        <v>2</v>
      </c>
      <c r="K3" s="212"/>
      <c r="L3" s="212"/>
      <c r="M3" s="212"/>
      <c r="N3" s="209" t="s">
        <v>1519</v>
      </c>
      <c r="O3" s="212" t="s">
        <v>886</v>
      </c>
      <c r="P3" s="212"/>
      <c r="Q3" s="212" t="s">
        <v>887</v>
      </c>
      <c r="R3" s="212"/>
      <c r="S3" s="212"/>
      <c r="T3" s="212"/>
      <c r="U3" s="212"/>
      <c r="V3" s="212" t="s">
        <v>183</v>
      </c>
      <c r="W3" s="212">
        <v>2</v>
      </c>
      <c r="X3" s="212"/>
      <c r="Y3" s="217">
        <v>7.4999999999999997E-2</v>
      </c>
      <c r="Z3" s="212"/>
      <c r="AA3" s="212" t="s">
        <v>264</v>
      </c>
      <c r="AB3" s="212"/>
      <c r="AC3" s="212"/>
      <c r="AD3" s="212"/>
      <c r="AE3" s="55" t="s">
        <v>1078</v>
      </c>
      <c r="AF3" s="55"/>
      <c r="AG3" s="55" t="s">
        <v>271</v>
      </c>
      <c r="AH3" s="55"/>
      <c r="AI3" s="55"/>
      <c r="AJ3" s="55"/>
      <c r="AK3" s="55"/>
      <c r="AL3" s="55"/>
      <c r="AM3" s="55"/>
      <c r="AN3" s="55"/>
      <c r="AO3" s="55" t="s">
        <v>271</v>
      </c>
      <c r="AP3" s="55"/>
      <c r="AQ3" s="55"/>
      <c r="AR3" s="55"/>
      <c r="AS3" s="55"/>
      <c r="AT3" s="55"/>
      <c r="AU3" s="55"/>
      <c r="AV3" s="212"/>
      <c r="AW3" s="214" t="s">
        <v>1562</v>
      </c>
      <c r="AX3" s="214" t="s">
        <v>1078</v>
      </c>
      <c r="AY3" s="212" t="s">
        <v>1091</v>
      </c>
      <c r="AZ3" s="212"/>
      <c r="BA3" s="212"/>
      <c r="BB3" s="212">
        <v>15</v>
      </c>
      <c r="BC3" s="212"/>
      <c r="BD3" s="212"/>
      <c r="BE3" s="212"/>
      <c r="BF3" s="212"/>
      <c r="BG3" s="212">
        <v>2</v>
      </c>
      <c r="BH3" s="212" t="s">
        <v>186</v>
      </c>
      <c r="BI3" s="214"/>
      <c r="BJ3" s="210" t="s">
        <v>964</v>
      </c>
      <c r="BK3" s="212" t="s">
        <v>186</v>
      </c>
      <c r="BL3" s="212"/>
      <c r="BM3" s="212"/>
    </row>
    <row r="4" spans="1:65" x14ac:dyDescent="0.25">
      <c r="A4" s="214" t="s">
        <v>697</v>
      </c>
      <c r="B4" s="212" t="s">
        <v>696</v>
      </c>
      <c r="C4" s="212"/>
      <c r="D4" s="212" t="str">
        <f>""</f>
        <v/>
      </c>
      <c r="E4" s="212"/>
      <c r="F4" s="212" t="s">
        <v>775</v>
      </c>
      <c r="G4" s="212"/>
      <c r="H4" s="212"/>
      <c r="I4" s="212" t="s">
        <v>183</v>
      </c>
      <c r="J4" s="212">
        <v>3</v>
      </c>
      <c r="K4" s="212"/>
      <c r="L4" s="212"/>
      <c r="M4" s="212"/>
      <c r="N4" s="209" t="s">
        <v>1518</v>
      </c>
      <c r="O4" s="212" t="s">
        <v>960</v>
      </c>
      <c r="P4" s="212"/>
      <c r="Q4" s="212" t="str">
        <f>""</f>
        <v/>
      </c>
      <c r="R4" s="212"/>
      <c r="S4" s="212" t="s">
        <v>180</v>
      </c>
      <c r="T4" s="212" t="s">
        <v>828</v>
      </c>
      <c r="U4" s="212"/>
      <c r="V4" s="212" t="s">
        <v>183</v>
      </c>
      <c r="W4" s="212">
        <v>3</v>
      </c>
      <c r="X4" s="212"/>
      <c r="Y4" s="217">
        <v>7.4999999999999997E-2</v>
      </c>
      <c r="Z4" s="212"/>
      <c r="AA4" s="212" t="s">
        <v>266</v>
      </c>
      <c r="AB4" s="212"/>
      <c r="AC4" s="212"/>
      <c r="AD4" s="212"/>
      <c r="AE4" s="55"/>
      <c r="AF4" s="55"/>
      <c r="AG4" s="55" t="s">
        <v>271</v>
      </c>
      <c r="AH4" s="55"/>
      <c r="AI4" s="55"/>
      <c r="AJ4" s="55"/>
      <c r="AK4" s="55"/>
      <c r="AL4" s="55"/>
      <c r="AM4" s="55"/>
      <c r="AN4" s="55"/>
      <c r="AO4" s="55" t="s">
        <v>271</v>
      </c>
      <c r="AP4" s="55"/>
      <c r="AQ4" s="55"/>
      <c r="AR4" s="55"/>
      <c r="AS4" s="55"/>
      <c r="AT4" s="55"/>
      <c r="AU4" s="55"/>
      <c r="AV4" s="212"/>
      <c r="AW4" s="209" t="s">
        <v>1710</v>
      </c>
      <c r="AX4" s="214" t="s">
        <v>1078</v>
      </c>
      <c r="AY4" s="210" t="s">
        <v>1706</v>
      </c>
      <c r="AZ4" s="387"/>
      <c r="BA4" s="387"/>
      <c r="BB4" s="387">
        <v>15</v>
      </c>
      <c r="BC4" s="387"/>
      <c r="BD4" s="387"/>
      <c r="BE4" s="387"/>
      <c r="BF4" s="387"/>
      <c r="BG4" s="212">
        <v>3</v>
      </c>
      <c r="BH4" s="212" t="s">
        <v>186</v>
      </c>
      <c r="BI4" s="386"/>
      <c r="BJ4" s="210" t="s">
        <v>964</v>
      </c>
      <c r="BK4" s="212" t="s">
        <v>186</v>
      </c>
      <c r="BL4" s="212"/>
      <c r="BM4" s="212"/>
    </row>
    <row r="5" spans="1:65" x14ac:dyDescent="0.25">
      <c r="A5" s="214" t="s">
        <v>697</v>
      </c>
      <c r="B5" s="212" t="s">
        <v>1064</v>
      </c>
      <c r="C5" s="212"/>
      <c r="D5" s="212" t="str">
        <f>""</f>
        <v/>
      </c>
      <c r="E5" s="212"/>
      <c r="F5" s="212"/>
      <c r="G5" s="212"/>
      <c r="H5" s="212"/>
      <c r="I5" s="212" t="s">
        <v>183</v>
      </c>
      <c r="J5" s="212">
        <v>4</v>
      </c>
      <c r="K5" s="212"/>
      <c r="L5" s="212"/>
      <c r="M5" s="212"/>
      <c r="N5" s="209" t="s">
        <v>1519</v>
      </c>
      <c r="O5" s="212" t="s">
        <v>961</v>
      </c>
      <c r="P5" s="212"/>
      <c r="Q5" s="212" t="str">
        <f>""</f>
        <v/>
      </c>
      <c r="R5" s="212"/>
      <c r="S5" s="212" t="s">
        <v>180</v>
      </c>
      <c r="T5" s="212" t="s">
        <v>829</v>
      </c>
      <c r="U5" s="212"/>
      <c r="V5" s="212" t="s">
        <v>183</v>
      </c>
      <c r="W5" s="212">
        <v>4</v>
      </c>
      <c r="X5" s="212"/>
      <c r="Y5" s="217">
        <v>7.4999999999999997E-2</v>
      </c>
      <c r="Z5" s="212"/>
      <c r="AA5" s="212" t="s">
        <v>265</v>
      </c>
      <c r="AB5" s="212"/>
      <c r="AC5" s="212"/>
      <c r="AD5" s="212"/>
      <c r="AE5" s="55"/>
      <c r="AF5" s="55"/>
      <c r="AG5" s="55" t="s">
        <v>271</v>
      </c>
      <c r="AH5" s="55"/>
      <c r="AI5" s="55"/>
      <c r="AJ5" s="55"/>
      <c r="AK5" s="55"/>
      <c r="AL5" s="55"/>
      <c r="AM5" s="55"/>
      <c r="AN5" s="55"/>
      <c r="AO5" s="55" t="s">
        <v>271</v>
      </c>
      <c r="AP5" s="55"/>
      <c r="AQ5" s="55"/>
      <c r="AR5" s="55"/>
      <c r="AS5" s="55"/>
      <c r="AT5" s="55"/>
      <c r="AU5" s="55"/>
      <c r="AV5" s="212"/>
      <c r="AW5" s="214" t="s">
        <v>1552</v>
      </c>
      <c r="AX5" s="214" t="s">
        <v>1078</v>
      </c>
      <c r="AY5" s="212" t="s">
        <v>1085</v>
      </c>
      <c r="AZ5" s="212"/>
      <c r="BA5" s="212"/>
      <c r="BB5" s="212">
        <v>20</v>
      </c>
      <c r="BC5" s="212"/>
      <c r="BD5" s="212"/>
      <c r="BE5" s="212"/>
      <c r="BF5" s="212"/>
      <c r="BG5" s="212">
        <v>4</v>
      </c>
      <c r="BH5" s="212" t="s">
        <v>617</v>
      </c>
      <c r="BI5" s="214"/>
      <c r="BJ5" s="210" t="s">
        <v>964</v>
      </c>
      <c r="BK5" s="212" t="s">
        <v>186</v>
      </c>
      <c r="BL5" s="212"/>
      <c r="BM5" s="212"/>
    </row>
    <row r="6" spans="1:65" x14ac:dyDescent="0.25">
      <c r="A6" s="214" t="s">
        <v>773</v>
      </c>
      <c r="B6" s="212" t="s">
        <v>698</v>
      </c>
      <c r="C6" s="212"/>
      <c r="D6" s="212" t="str">
        <f>""</f>
        <v/>
      </c>
      <c r="E6" s="212"/>
      <c r="F6" s="212" t="s">
        <v>776</v>
      </c>
      <c r="G6" s="212"/>
      <c r="H6" s="212"/>
      <c r="I6" s="212" t="s">
        <v>183</v>
      </c>
      <c r="J6" s="212">
        <v>5</v>
      </c>
      <c r="K6" s="212"/>
      <c r="L6" s="212"/>
      <c r="M6" s="212"/>
      <c r="N6" s="214"/>
      <c r="O6" s="210" t="s">
        <v>1713</v>
      </c>
      <c r="P6" s="212"/>
      <c r="Q6" s="212" t="s">
        <v>887</v>
      </c>
      <c r="R6" s="212"/>
      <c r="S6" s="212"/>
      <c r="T6" s="212"/>
      <c r="U6" s="212"/>
      <c r="V6" s="212"/>
      <c r="W6" s="217">
        <v>5</v>
      </c>
      <c r="X6" s="212"/>
      <c r="Y6" s="210"/>
      <c r="Z6" s="212"/>
      <c r="AA6" s="212" t="s">
        <v>267</v>
      </c>
      <c r="AB6" s="212"/>
      <c r="AC6" s="212"/>
      <c r="AD6" s="212"/>
      <c r="AE6" s="55"/>
      <c r="AF6" s="55"/>
      <c r="AG6" s="55" t="s">
        <v>271</v>
      </c>
      <c r="AH6" s="55"/>
      <c r="AI6" s="55"/>
      <c r="AJ6" s="55"/>
      <c r="AK6" s="55"/>
      <c r="AL6" s="55"/>
      <c r="AM6" s="55"/>
      <c r="AN6" s="55"/>
      <c r="AO6" s="55" t="s">
        <v>271</v>
      </c>
      <c r="AP6" s="55"/>
      <c r="AQ6" s="55"/>
      <c r="AR6" s="55"/>
      <c r="AS6" s="55"/>
      <c r="AT6" s="55"/>
      <c r="AU6" s="55"/>
      <c r="AV6" s="212"/>
      <c r="AW6" s="214" t="s">
        <v>1572</v>
      </c>
      <c r="AX6" s="214" t="s">
        <v>1078</v>
      </c>
      <c r="AY6" s="212" t="s">
        <v>1086</v>
      </c>
      <c r="AZ6" s="212"/>
      <c r="BA6" s="212"/>
      <c r="BB6" s="212">
        <v>20</v>
      </c>
      <c r="BC6" s="212"/>
      <c r="BD6" s="212"/>
      <c r="BE6" s="212"/>
      <c r="BF6" s="212"/>
      <c r="BG6" s="212">
        <v>5</v>
      </c>
      <c r="BH6" s="212" t="s">
        <v>617</v>
      </c>
      <c r="BI6" s="214"/>
      <c r="BJ6" s="210" t="s">
        <v>964</v>
      </c>
      <c r="BK6" s="212" t="s">
        <v>186</v>
      </c>
      <c r="BL6" s="212"/>
      <c r="BM6" s="212"/>
    </row>
    <row r="7" spans="1:65" x14ac:dyDescent="0.25">
      <c r="A7" s="218"/>
      <c r="B7" s="210" t="s">
        <v>1713</v>
      </c>
      <c r="C7" s="212"/>
      <c r="D7" s="212" t="s">
        <v>887</v>
      </c>
      <c r="E7" s="212"/>
      <c r="F7" s="212"/>
      <c r="G7" s="212"/>
      <c r="H7" s="212"/>
      <c r="I7" s="212" t="s">
        <v>183</v>
      </c>
      <c r="J7" s="212">
        <v>6</v>
      </c>
      <c r="K7" s="212"/>
      <c r="L7" s="212"/>
      <c r="M7" s="212"/>
      <c r="N7" s="214" t="s">
        <v>1520</v>
      </c>
      <c r="O7" s="219" t="s">
        <v>881</v>
      </c>
      <c r="P7" s="219"/>
      <c r="Q7" s="219" t="s">
        <v>887</v>
      </c>
      <c r="R7" s="219"/>
      <c r="S7" s="219"/>
      <c r="T7" s="219"/>
      <c r="U7" s="212"/>
      <c r="V7" s="212"/>
      <c r="W7" s="212">
        <v>6</v>
      </c>
      <c r="X7" s="212"/>
      <c r="Y7" s="217">
        <v>7.4999999999999997E-2</v>
      </c>
      <c r="Z7" s="212"/>
      <c r="AA7" s="212"/>
      <c r="AB7" s="212"/>
      <c r="AC7" s="212"/>
      <c r="AD7" s="212"/>
      <c r="AE7" s="55"/>
      <c r="AF7" s="55"/>
      <c r="AG7" s="55" t="s">
        <v>271</v>
      </c>
      <c r="AH7" s="55"/>
      <c r="AI7" s="55"/>
      <c r="AJ7" s="55"/>
      <c r="AK7" s="55"/>
      <c r="AL7" s="212"/>
      <c r="AM7" s="55"/>
      <c r="AN7" s="55"/>
      <c r="AO7" s="55" t="s">
        <v>271</v>
      </c>
      <c r="AP7" s="55"/>
      <c r="AQ7" s="55"/>
      <c r="AR7" s="55"/>
      <c r="AS7" s="55"/>
      <c r="AT7" s="55"/>
      <c r="AU7" s="55"/>
      <c r="AV7" s="212"/>
      <c r="AW7" s="209" t="s">
        <v>1824</v>
      </c>
      <c r="AX7" s="214" t="s">
        <v>1078</v>
      </c>
      <c r="AY7" s="210" t="s">
        <v>1729</v>
      </c>
      <c r="AZ7" s="391"/>
      <c r="BA7" s="391"/>
      <c r="BB7" s="391">
        <v>15</v>
      </c>
      <c r="BC7" s="391"/>
      <c r="BD7" s="391"/>
      <c r="BE7" s="391"/>
      <c r="BF7" s="391"/>
      <c r="BG7" s="212">
        <v>6</v>
      </c>
      <c r="BH7" s="212" t="s">
        <v>617</v>
      </c>
      <c r="BI7" s="390"/>
      <c r="BJ7" s="210" t="s">
        <v>964</v>
      </c>
      <c r="BK7" s="212" t="s">
        <v>186</v>
      </c>
      <c r="BL7" s="212"/>
      <c r="BM7" s="212"/>
    </row>
    <row r="8" spans="1:65" x14ac:dyDescent="0.25">
      <c r="A8" s="214" t="s">
        <v>699</v>
      </c>
      <c r="B8" s="212" t="s">
        <v>880</v>
      </c>
      <c r="C8" s="212"/>
      <c r="D8" s="212" t="s">
        <v>887</v>
      </c>
      <c r="E8" s="212"/>
      <c r="F8" s="212"/>
      <c r="G8" s="212"/>
      <c r="H8" s="212"/>
      <c r="I8" s="212" t="s">
        <v>183</v>
      </c>
      <c r="J8" s="212">
        <v>7</v>
      </c>
      <c r="K8" s="212"/>
      <c r="L8" s="212"/>
      <c r="M8" s="212"/>
      <c r="N8" s="209" t="s">
        <v>1521</v>
      </c>
      <c r="O8" s="219" t="s">
        <v>954</v>
      </c>
      <c r="P8" s="219"/>
      <c r="Q8" s="219">
        <v>16</v>
      </c>
      <c r="R8" s="219"/>
      <c r="S8" s="219" t="s">
        <v>956</v>
      </c>
      <c r="T8" s="219" t="s">
        <v>687</v>
      </c>
      <c r="U8" s="212" t="s">
        <v>690</v>
      </c>
      <c r="V8" s="212" t="s">
        <v>183</v>
      </c>
      <c r="W8" s="217">
        <v>7</v>
      </c>
      <c r="X8" s="212" t="s">
        <v>946</v>
      </c>
      <c r="Y8" s="217">
        <v>7.4999999999999997E-2</v>
      </c>
      <c r="Z8" s="212"/>
      <c r="AA8" s="212"/>
      <c r="AB8" s="212"/>
      <c r="AC8" s="212"/>
      <c r="AD8" s="212"/>
      <c r="AE8" s="55"/>
      <c r="AF8" s="55"/>
      <c r="AG8" s="55" t="s">
        <v>271</v>
      </c>
      <c r="AH8" s="55"/>
      <c r="AI8" s="55"/>
      <c r="AJ8" s="55"/>
      <c r="AK8" s="55"/>
      <c r="AL8" s="55"/>
      <c r="AM8" s="55"/>
      <c r="AN8" s="55"/>
      <c r="AO8" s="55" t="s">
        <v>271</v>
      </c>
      <c r="AP8" s="55"/>
      <c r="AQ8" s="55"/>
      <c r="AR8" s="55"/>
      <c r="AS8" s="55"/>
      <c r="AT8" s="55"/>
      <c r="AU8" s="55"/>
      <c r="AV8" s="212"/>
      <c r="AW8" s="214" t="s">
        <v>1564</v>
      </c>
      <c r="AX8" s="214" t="s">
        <v>1078</v>
      </c>
      <c r="AY8" s="212" t="s">
        <v>1079</v>
      </c>
      <c r="AZ8" s="212"/>
      <c r="BA8" s="212"/>
      <c r="BB8" s="212">
        <v>15</v>
      </c>
      <c r="BC8" s="212"/>
      <c r="BD8" s="212"/>
      <c r="BE8" s="212"/>
      <c r="BF8" s="212"/>
      <c r="BG8" s="212">
        <v>7</v>
      </c>
      <c r="BH8" s="212" t="s">
        <v>186</v>
      </c>
      <c r="BI8" s="214"/>
      <c r="BJ8" s="210" t="s">
        <v>964</v>
      </c>
      <c r="BK8" s="212" t="s">
        <v>186</v>
      </c>
      <c r="BL8" s="212"/>
      <c r="BM8" s="212"/>
    </row>
    <row r="9" spans="1:65" x14ac:dyDescent="0.25">
      <c r="A9" s="214" t="s">
        <v>699</v>
      </c>
      <c r="B9" s="212" t="s">
        <v>700</v>
      </c>
      <c r="C9" s="212" t="s">
        <v>888</v>
      </c>
      <c r="D9" s="212">
        <v>28</v>
      </c>
      <c r="E9" s="212"/>
      <c r="F9" s="212" t="s">
        <v>201</v>
      </c>
      <c r="G9" s="212" t="s">
        <v>687</v>
      </c>
      <c r="H9" s="212" t="s">
        <v>690</v>
      </c>
      <c r="I9" s="212" t="s">
        <v>183</v>
      </c>
      <c r="J9" s="212">
        <v>8</v>
      </c>
      <c r="K9" s="212" t="s">
        <v>945</v>
      </c>
      <c r="L9" s="212"/>
      <c r="M9" s="212"/>
      <c r="N9" s="209" t="s">
        <v>1521</v>
      </c>
      <c r="O9" s="219" t="s">
        <v>955</v>
      </c>
      <c r="P9" s="219"/>
      <c r="Q9" s="219">
        <v>32</v>
      </c>
      <c r="R9" s="219"/>
      <c r="S9" s="219" t="s">
        <v>956</v>
      </c>
      <c r="T9" s="219" t="s">
        <v>687</v>
      </c>
      <c r="U9" s="212" t="s">
        <v>777</v>
      </c>
      <c r="V9" s="212" t="s">
        <v>183</v>
      </c>
      <c r="W9" s="212">
        <v>8</v>
      </c>
      <c r="X9" s="212" t="s">
        <v>946</v>
      </c>
      <c r="Y9" s="217">
        <v>7.4999999999999997E-2</v>
      </c>
      <c r="Z9" s="212"/>
      <c r="AA9" s="212"/>
      <c r="AB9" s="212"/>
      <c r="AC9" s="212"/>
      <c r="AD9" s="212"/>
      <c r="AE9" s="55"/>
      <c r="AF9" s="55"/>
      <c r="AG9" s="55" t="s">
        <v>271</v>
      </c>
      <c r="AH9" s="55"/>
      <c r="AI9" s="55"/>
      <c r="AJ9" s="55"/>
      <c r="AK9" s="55"/>
      <c r="AL9" s="55"/>
      <c r="AM9" s="55"/>
      <c r="AN9" s="55"/>
      <c r="AO9" s="55" t="s">
        <v>271</v>
      </c>
      <c r="AP9" s="55"/>
      <c r="AQ9" s="55"/>
      <c r="AR9" s="55"/>
      <c r="AS9" s="55"/>
      <c r="AT9" s="55"/>
      <c r="AU9" s="55"/>
      <c r="AV9" s="212"/>
      <c r="AW9" s="209" t="s">
        <v>1708</v>
      </c>
      <c r="AX9" s="214" t="s">
        <v>1078</v>
      </c>
      <c r="AY9" s="210" t="s">
        <v>1704</v>
      </c>
      <c r="AZ9" s="387"/>
      <c r="BA9" s="387"/>
      <c r="BB9" s="387">
        <v>15</v>
      </c>
      <c r="BC9" s="387"/>
      <c r="BD9" s="387"/>
      <c r="BE9" s="387"/>
      <c r="BF9" s="387"/>
      <c r="BG9" s="212">
        <v>8</v>
      </c>
      <c r="BH9" s="212" t="s">
        <v>617</v>
      </c>
      <c r="BI9" s="386"/>
      <c r="BJ9" s="210" t="s">
        <v>964</v>
      </c>
      <c r="BK9" s="212" t="s">
        <v>186</v>
      </c>
      <c r="BL9" s="212"/>
      <c r="BM9" s="212"/>
    </row>
    <row r="10" spans="1:65" x14ac:dyDescent="0.25">
      <c r="A10" s="214" t="s">
        <v>699</v>
      </c>
      <c r="B10" s="212" t="s">
        <v>701</v>
      </c>
      <c r="C10" s="212" t="s">
        <v>889</v>
      </c>
      <c r="D10" s="212">
        <v>56</v>
      </c>
      <c r="E10" s="212"/>
      <c r="F10" s="212" t="s">
        <v>201</v>
      </c>
      <c r="G10" s="212" t="s">
        <v>687</v>
      </c>
      <c r="H10" s="212" t="s">
        <v>777</v>
      </c>
      <c r="I10" s="212" t="s">
        <v>183</v>
      </c>
      <c r="J10" s="212">
        <v>9</v>
      </c>
      <c r="K10" s="212" t="s">
        <v>946</v>
      </c>
      <c r="L10" s="212"/>
      <c r="M10" s="212"/>
      <c r="N10" s="209" t="s">
        <v>1522</v>
      </c>
      <c r="O10" s="219" t="s">
        <v>808</v>
      </c>
      <c r="P10" s="219"/>
      <c r="Q10" s="219">
        <v>23</v>
      </c>
      <c r="R10" s="219"/>
      <c r="S10" s="219" t="s">
        <v>830</v>
      </c>
      <c r="T10" s="219" t="s">
        <v>778</v>
      </c>
      <c r="U10" s="212" t="s">
        <v>690</v>
      </c>
      <c r="V10" s="212" t="s">
        <v>183</v>
      </c>
      <c r="W10" s="212">
        <v>9</v>
      </c>
      <c r="X10" s="212" t="s">
        <v>946</v>
      </c>
      <c r="Y10" s="217">
        <v>7.4999999999999997E-2</v>
      </c>
      <c r="Z10" s="212"/>
      <c r="AA10" s="212"/>
      <c r="AB10" s="212"/>
      <c r="AC10" s="212"/>
      <c r="AD10" s="212"/>
      <c r="AE10" s="55"/>
      <c r="AF10" s="55"/>
      <c r="AG10" s="55" t="s">
        <v>271</v>
      </c>
      <c r="AH10" s="55"/>
      <c r="AI10" s="55"/>
      <c r="AJ10" s="55"/>
      <c r="AK10" s="55"/>
      <c r="AL10" s="55"/>
      <c r="AM10" s="55"/>
      <c r="AN10" s="55"/>
      <c r="AO10" s="55" t="s">
        <v>271</v>
      </c>
      <c r="AP10" s="55"/>
      <c r="AQ10" s="55"/>
      <c r="AR10" s="55"/>
      <c r="AS10" s="55"/>
      <c r="AT10" s="55"/>
      <c r="AU10" s="55"/>
      <c r="AV10" s="212"/>
      <c r="AW10" s="214" t="s">
        <v>1568</v>
      </c>
      <c r="AX10" s="214" t="s">
        <v>1078</v>
      </c>
      <c r="AY10" s="212" t="s">
        <v>1088</v>
      </c>
      <c r="AZ10" s="212"/>
      <c r="BA10" s="212"/>
      <c r="BB10" s="212">
        <v>15</v>
      </c>
      <c r="BC10" s="212"/>
      <c r="BD10" s="212"/>
      <c r="BE10" s="212"/>
      <c r="BF10" s="212"/>
      <c r="BG10" s="212">
        <v>9</v>
      </c>
      <c r="BH10" s="212" t="s">
        <v>617</v>
      </c>
      <c r="BI10" s="214"/>
      <c r="BJ10" s="210" t="s">
        <v>964</v>
      </c>
      <c r="BK10" s="212" t="s">
        <v>186</v>
      </c>
      <c r="BL10" s="212"/>
      <c r="BM10" s="212"/>
    </row>
    <row r="11" spans="1:65" x14ac:dyDescent="0.25">
      <c r="A11" s="214" t="s">
        <v>699</v>
      </c>
      <c r="B11" s="212" t="s">
        <v>702</v>
      </c>
      <c r="C11" s="212" t="s">
        <v>890</v>
      </c>
      <c r="D11" s="212">
        <v>46</v>
      </c>
      <c r="E11" s="212"/>
      <c r="F11" s="212" t="s">
        <v>201</v>
      </c>
      <c r="G11" s="212" t="s">
        <v>778</v>
      </c>
      <c r="H11" s="212" t="s">
        <v>690</v>
      </c>
      <c r="I11" s="212" t="s">
        <v>183</v>
      </c>
      <c r="J11" s="212">
        <v>10</v>
      </c>
      <c r="K11" s="212" t="s">
        <v>945</v>
      </c>
      <c r="L11" s="212"/>
      <c r="M11" s="212"/>
      <c r="N11" s="209" t="s">
        <v>1522</v>
      </c>
      <c r="O11" s="219" t="s">
        <v>809</v>
      </c>
      <c r="P11" s="219"/>
      <c r="Q11" s="219">
        <v>46</v>
      </c>
      <c r="R11" s="219"/>
      <c r="S11" s="219" t="s">
        <v>830</v>
      </c>
      <c r="T11" s="219" t="s">
        <v>778</v>
      </c>
      <c r="U11" s="212" t="s">
        <v>777</v>
      </c>
      <c r="V11" s="212" t="s">
        <v>183</v>
      </c>
      <c r="W11" s="212">
        <v>10</v>
      </c>
      <c r="X11" s="212" t="s">
        <v>946</v>
      </c>
      <c r="Y11" s="217">
        <v>7.4999999999999997E-2</v>
      </c>
      <c r="Z11" s="212"/>
      <c r="AA11" s="212"/>
      <c r="AB11" s="212"/>
      <c r="AC11" s="212"/>
      <c r="AD11" s="212"/>
      <c r="AE11" s="55"/>
      <c r="AF11" s="55"/>
      <c r="AG11" s="55" t="s">
        <v>271</v>
      </c>
      <c r="AH11" s="55"/>
      <c r="AI11" s="55"/>
      <c r="AJ11" s="55"/>
      <c r="AK11" s="55"/>
      <c r="AL11" s="55"/>
      <c r="AM11" s="55"/>
      <c r="AN11" s="55"/>
      <c r="AO11" s="55" t="s">
        <v>272</v>
      </c>
      <c r="AP11" s="55"/>
      <c r="AQ11" s="55"/>
      <c r="AR11" s="55"/>
      <c r="AS11" s="55"/>
      <c r="AT11" s="55"/>
      <c r="AU11" s="55"/>
      <c r="AV11" s="212"/>
      <c r="AW11" s="214" t="s">
        <v>1570</v>
      </c>
      <c r="AX11" s="214" t="s">
        <v>1078</v>
      </c>
      <c r="AY11" s="212" t="s">
        <v>1087</v>
      </c>
      <c r="AZ11" s="212"/>
      <c r="BA11" s="212"/>
      <c r="BB11" s="212">
        <v>10</v>
      </c>
      <c r="BC11" s="212"/>
      <c r="BD11" s="212"/>
      <c r="BE11" s="212"/>
      <c r="BF11" s="212"/>
      <c r="BG11" s="212">
        <v>10</v>
      </c>
      <c r="BH11" s="212" t="s">
        <v>186</v>
      </c>
      <c r="BI11" s="214"/>
      <c r="BJ11" s="210" t="s">
        <v>964</v>
      </c>
      <c r="BK11" s="212" t="s">
        <v>186</v>
      </c>
      <c r="BL11" s="212"/>
      <c r="BM11" s="212"/>
    </row>
    <row r="12" spans="1:65" x14ac:dyDescent="0.25">
      <c r="A12" s="214" t="s">
        <v>699</v>
      </c>
      <c r="B12" s="212" t="s">
        <v>703</v>
      </c>
      <c r="C12" s="212" t="s">
        <v>891</v>
      </c>
      <c r="D12" s="212">
        <v>74</v>
      </c>
      <c r="E12" s="212"/>
      <c r="F12" s="212" t="s">
        <v>201</v>
      </c>
      <c r="G12" s="212" t="s">
        <v>778</v>
      </c>
      <c r="H12" s="212" t="s">
        <v>777</v>
      </c>
      <c r="I12" s="212" t="s">
        <v>183</v>
      </c>
      <c r="J12" s="212">
        <v>11</v>
      </c>
      <c r="K12" s="212" t="s">
        <v>946</v>
      </c>
      <c r="L12" s="212"/>
      <c r="M12" s="212"/>
      <c r="N12" s="209" t="s">
        <v>1522</v>
      </c>
      <c r="O12" s="212" t="s">
        <v>810</v>
      </c>
      <c r="P12" s="212" t="s">
        <v>222</v>
      </c>
      <c r="Q12" s="212">
        <v>24</v>
      </c>
      <c r="R12" s="212"/>
      <c r="S12" s="212" t="s">
        <v>830</v>
      </c>
      <c r="T12" s="212" t="s">
        <v>779</v>
      </c>
      <c r="U12" s="212" t="s">
        <v>690</v>
      </c>
      <c r="V12" s="212" t="s">
        <v>183</v>
      </c>
      <c r="W12" s="217">
        <v>11</v>
      </c>
      <c r="X12" s="212" t="s">
        <v>946</v>
      </c>
      <c r="Y12" s="217">
        <v>7.4999999999999997E-2</v>
      </c>
      <c r="Z12" s="212"/>
      <c r="AA12" s="212"/>
      <c r="AB12" s="212"/>
      <c r="AC12" s="212"/>
      <c r="AD12" s="212"/>
      <c r="AE12" s="55"/>
      <c r="AF12" s="55"/>
      <c r="AG12" s="55" t="s">
        <v>272</v>
      </c>
      <c r="AH12" s="55"/>
      <c r="AI12" s="55"/>
      <c r="AJ12" s="55"/>
      <c r="AK12" s="55"/>
      <c r="AL12" s="55"/>
      <c r="AM12" s="55"/>
      <c r="AN12" s="55"/>
      <c r="AO12" s="55" t="s">
        <v>272</v>
      </c>
      <c r="AP12" s="55"/>
      <c r="AQ12" s="55"/>
      <c r="AR12" s="55"/>
      <c r="AS12" s="55"/>
      <c r="AT12" s="55"/>
      <c r="AU12" s="55"/>
      <c r="AV12" s="212"/>
      <c r="AW12" s="214" t="s">
        <v>1566</v>
      </c>
      <c r="AX12" s="214" t="s">
        <v>1078</v>
      </c>
      <c r="AY12" s="212" t="s">
        <v>1082</v>
      </c>
      <c r="AZ12" s="212"/>
      <c r="BA12" s="212"/>
      <c r="BB12" s="212">
        <v>15</v>
      </c>
      <c r="BC12" s="212"/>
      <c r="BD12" s="212"/>
      <c r="BE12" s="212"/>
      <c r="BF12" s="212"/>
      <c r="BG12" s="212">
        <v>11</v>
      </c>
      <c r="BH12" s="212" t="s">
        <v>186</v>
      </c>
      <c r="BI12" s="214"/>
      <c r="BJ12" s="210" t="s">
        <v>964</v>
      </c>
      <c r="BK12" s="212" t="s">
        <v>186</v>
      </c>
      <c r="BL12" s="212"/>
      <c r="BM12" s="212"/>
    </row>
    <row r="13" spans="1:65" x14ac:dyDescent="0.25">
      <c r="A13" s="214" t="s">
        <v>699</v>
      </c>
      <c r="B13" s="212" t="s">
        <v>704</v>
      </c>
      <c r="C13" s="212" t="s">
        <v>892</v>
      </c>
      <c r="D13" s="212">
        <v>48</v>
      </c>
      <c r="E13" s="212"/>
      <c r="F13" s="212" t="s">
        <v>201</v>
      </c>
      <c r="G13" s="212" t="s">
        <v>779</v>
      </c>
      <c r="H13" s="212" t="s">
        <v>690</v>
      </c>
      <c r="I13" s="212" t="s">
        <v>183</v>
      </c>
      <c r="J13" s="212">
        <v>12</v>
      </c>
      <c r="K13" s="212" t="s">
        <v>945</v>
      </c>
      <c r="L13" s="212"/>
      <c r="M13" s="212"/>
      <c r="N13" s="209" t="s">
        <v>1522</v>
      </c>
      <c r="O13" s="212" t="s">
        <v>811</v>
      </c>
      <c r="P13" s="212" t="s">
        <v>224</v>
      </c>
      <c r="Q13" s="212">
        <v>44</v>
      </c>
      <c r="R13" s="212"/>
      <c r="S13" s="212" t="s">
        <v>830</v>
      </c>
      <c r="T13" s="212" t="s">
        <v>779</v>
      </c>
      <c r="U13" s="212" t="s">
        <v>777</v>
      </c>
      <c r="V13" s="212" t="s">
        <v>183</v>
      </c>
      <c r="W13" s="212">
        <v>12</v>
      </c>
      <c r="X13" s="212" t="s">
        <v>946</v>
      </c>
      <c r="Y13" s="217">
        <v>7.4999999999999997E-2</v>
      </c>
      <c r="Z13" s="212"/>
      <c r="AA13" s="212"/>
      <c r="AB13" s="212"/>
      <c r="AC13" s="212"/>
      <c r="AD13" s="212"/>
      <c r="AE13" s="55"/>
      <c r="AF13" s="55"/>
      <c r="AG13" s="55" t="s">
        <v>272</v>
      </c>
      <c r="AH13" s="55"/>
      <c r="AI13" s="55"/>
      <c r="AJ13" s="55"/>
      <c r="AK13" s="55"/>
      <c r="AL13" s="55"/>
      <c r="AM13" s="55"/>
      <c r="AN13" s="55"/>
      <c r="AO13" s="55" t="s">
        <v>272</v>
      </c>
      <c r="AP13" s="55"/>
      <c r="AQ13" s="55"/>
      <c r="AR13" s="55"/>
      <c r="AS13" s="55"/>
      <c r="AT13" s="55"/>
      <c r="AU13" s="55"/>
      <c r="AV13" s="212"/>
      <c r="AW13" s="214" t="s">
        <v>1554</v>
      </c>
      <c r="AX13" s="214" t="s">
        <v>1078</v>
      </c>
      <c r="AY13" s="212" t="s">
        <v>1090</v>
      </c>
      <c r="AZ13" s="212"/>
      <c r="BA13" s="212"/>
      <c r="BB13" s="212">
        <v>15</v>
      </c>
      <c r="BC13" s="212"/>
      <c r="BD13" s="212"/>
      <c r="BE13" s="212"/>
      <c r="BF13" s="212"/>
      <c r="BG13" s="212">
        <v>12</v>
      </c>
      <c r="BH13" s="212" t="s">
        <v>617</v>
      </c>
      <c r="BI13" s="214"/>
      <c r="BJ13" s="210" t="s">
        <v>964</v>
      </c>
      <c r="BK13" s="212" t="s">
        <v>186</v>
      </c>
      <c r="BL13" s="212"/>
      <c r="BM13" s="212"/>
    </row>
    <row r="14" spans="1:65" x14ac:dyDescent="0.25">
      <c r="A14" s="214" t="s">
        <v>699</v>
      </c>
      <c r="B14" s="212" t="s">
        <v>705</v>
      </c>
      <c r="C14" s="212" t="s">
        <v>893</v>
      </c>
      <c r="D14" s="212">
        <v>82</v>
      </c>
      <c r="E14" s="212"/>
      <c r="F14" s="212" t="s">
        <v>201</v>
      </c>
      <c r="G14" s="212" t="s">
        <v>779</v>
      </c>
      <c r="H14" s="212" t="s">
        <v>777</v>
      </c>
      <c r="I14" s="212" t="s">
        <v>183</v>
      </c>
      <c r="J14" s="212">
        <v>13</v>
      </c>
      <c r="K14" s="212" t="s">
        <v>945</v>
      </c>
      <c r="L14" s="212"/>
      <c r="M14" s="212"/>
      <c r="N14" s="209" t="s">
        <v>1522</v>
      </c>
      <c r="O14" s="212" t="s">
        <v>812</v>
      </c>
      <c r="P14" s="212" t="s">
        <v>226</v>
      </c>
      <c r="Q14" s="212">
        <v>66</v>
      </c>
      <c r="R14" s="212"/>
      <c r="S14" s="212" t="s">
        <v>830</v>
      </c>
      <c r="T14" s="212" t="s">
        <v>779</v>
      </c>
      <c r="U14" s="212" t="s">
        <v>780</v>
      </c>
      <c r="V14" s="212" t="s">
        <v>183</v>
      </c>
      <c r="W14" s="217">
        <v>13</v>
      </c>
      <c r="X14" s="212" t="s">
        <v>946</v>
      </c>
      <c r="Y14" s="217">
        <v>7.4999999999999997E-2</v>
      </c>
      <c r="Z14" s="212"/>
      <c r="AA14" s="212"/>
      <c r="AB14" s="212"/>
      <c r="AC14" s="212"/>
      <c r="AD14" s="212"/>
      <c r="AE14" s="55"/>
      <c r="AF14" s="55"/>
      <c r="AG14" s="55" t="s">
        <v>272</v>
      </c>
      <c r="AH14" s="55"/>
      <c r="AI14" s="55"/>
      <c r="AJ14" s="55"/>
      <c r="AK14" s="55"/>
      <c r="AL14" s="55"/>
      <c r="AM14" s="55"/>
      <c r="AN14" s="55"/>
      <c r="AO14" s="55" t="s">
        <v>272</v>
      </c>
      <c r="AP14" s="55"/>
      <c r="AQ14" s="55"/>
      <c r="AR14" s="55"/>
      <c r="AS14" s="55"/>
      <c r="AT14" s="55"/>
      <c r="AU14" s="55"/>
      <c r="AV14" s="212"/>
      <c r="AW14" s="214" t="s">
        <v>1560</v>
      </c>
      <c r="AX14" s="214" t="s">
        <v>1078</v>
      </c>
      <c r="AY14" s="212" t="s">
        <v>1083</v>
      </c>
      <c r="AZ14" s="212"/>
      <c r="BA14" s="212"/>
      <c r="BB14" s="212">
        <v>15</v>
      </c>
      <c r="BC14" s="212"/>
      <c r="BD14" s="212"/>
      <c r="BE14" s="212"/>
      <c r="BF14" s="212"/>
      <c r="BG14" s="212">
        <v>13</v>
      </c>
      <c r="BH14" s="212" t="s">
        <v>186</v>
      </c>
      <c r="BI14" s="214"/>
      <c r="BJ14" s="210" t="s">
        <v>964</v>
      </c>
      <c r="BK14" s="212" t="s">
        <v>186</v>
      </c>
      <c r="BL14" s="212"/>
      <c r="BM14" s="212"/>
    </row>
    <row r="15" spans="1:65" x14ac:dyDescent="0.25">
      <c r="A15" s="214" t="s">
        <v>699</v>
      </c>
      <c r="B15" s="212" t="s">
        <v>706</v>
      </c>
      <c r="C15" s="212" t="s">
        <v>894</v>
      </c>
      <c r="D15" s="212">
        <v>122</v>
      </c>
      <c r="E15" s="212"/>
      <c r="F15" s="212" t="s">
        <v>201</v>
      </c>
      <c r="G15" s="212" t="s">
        <v>779</v>
      </c>
      <c r="H15" s="212" t="s">
        <v>780</v>
      </c>
      <c r="I15" s="212" t="s">
        <v>183</v>
      </c>
      <c r="J15" s="212">
        <v>14</v>
      </c>
      <c r="K15" s="212" t="s">
        <v>945</v>
      </c>
      <c r="L15" s="212"/>
      <c r="M15" s="212"/>
      <c r="N15" s="209" t="s">
        <v>1522</v>
      </c>
      <c r="O15" s="212" t="s">
        <v>813</v>
      </c>
      <c r="P15" s="212" t="s">
        <v>228</v>
      </c>
      <c r="Q15" s="212">
        <v>90</v>
      </c>
      <c r="R15" s="212"/>
      <c r="S15" s="212" t="s">
        <v>830</v>
      </c>
      <c r="T15" s="212" t="s">
        <v>779</v>
      </c>
      <c r="U15" s="212" t="s">
        <v>781</v>
      </c>
      <c r="V15" s="212" t="s">
        <v>183</v>
      </c>
      <c r="W15" s="212">
        <v>14</v>
      </c>
      <c r="X15" s="212" t="s">
        <v>946</v>
      </c>
      <c r="Y15" s="217">
        <v>7.4999999999999997E-2</v>
      </c>
      <c r="Z15" s="212"/>
      <c r="AA15" s="212"/>
      <c r="AB15" s="212"/>
      <c r="AC15" s="212"/>
      <c r="AD15" s="212"/>
      <c r="AE15" s="55"/>
      <c r="AF15" s="55"/>
      <c r="AG15" s="55" t="s">
        <v>272</v>
      </c>
      <c r="AH15" s="55"/>
      <c r="AI15" s="55"/>
      <c r="AJ15" s="55"/>
      <c r="AK15" s="55"/>
      <c r="AL15" s="55"/>
      <c r="AM15" s="55"/>
      <c r="AN15" s="55"/>
      <c r="AO15" s="55" t="s">
        <v>272</v>
      </c>
      <c r="AP15" s="55"/>
      <c r="AQ15" s="55"/>
      <c r="AR15" s="55"/>
      <c r="AS15" s="55"/>
      <c r="AT15" s="55"/>
      <c r="AU15" s="55"/>
      <c r="AV15" s="212"/>
      <c r="AW15" s="214" t="s">
        <v>1574</v>
      </c>
      <c r="AX15" s="214" t="s">
        <v>1078</v>
      </c>
      <c r="AY15" s="212" t="s">
        <v>1084</v>
      </c>
      <c r="AZ15" s="212"/>
      <c r="BA15" s="212"/>
      <c r="BB15" s="212">
        <v>15</v>
      </c>
      <c r="BC15" s="212"/>
      <c r="BD15" s="212"/>
      <c r="BE15" s="212"/>
      <c r="BF15" s="212"/>
      <c r="BG15" s="212">
        <v>14</v>
      </c>
      <c r="BH15" s="212" t="s">
        <v>186</v>
      </c>
      <c r="BI15" s="214"/>
      <c r="BJ15" s="210" t="s">
        <v>964</v>
      </c>
      <c r="BK15" s="212" t="s">
        <v>186</v>
      </c>
      <c r="BL15" s="212"/>
      <c r="BM15" s="212"/>
    </row>
    <row r="16" spans="1:65" x14ac:dyDescent="0.25">
      <c r="A16" s="214" t="s">
        <v>699</v>
      </c>
      <c r="B16" s="212" t="s">
        <v>707</v>
      </c>
      <c r="C16" s="212" t="s">
        <v>895</v>
      </c>
      <c r="D16" s="212">
        <v>164</v>
      </c>
      <c r="E16" s="212"/>
      <c r="F16" s="212" t="s">
        <v>201</v>
      </c>
      <c r="G16" s="212" t="s">
        <v>779</v>
      </c>
      <c r="H16" s="212" t="s">
        <v>781</v>
      </c>
      <c r="I16" s="212" t="s">
        <v>183</v>
      </c>
      <c r="J16" s="212">
        <v>15</v>
      </c>
      <c r="K16" s="212" t="s">
        <v>945</v>
      </c>
      <c r="L16" s="212"/>
      <c r="M16" s="212"/>
      <c r="N16" s="209" t="s">
        <v>1522</v>
      </c>
      <c r="O16" s="210" t="s">
        <v>1671</v>
      </c>
      <c r="P16" s="210"/>
      <c r="Q16" s="210">
        <v>134</v>
      </c>
      <c r="R16" s="210"/>
      <c r="S16" s="212" t="s">
        <v>830</v>
      </c>
      <c r="T16" s="210" t="s">
        <v>779</v>
      </c>
      <c r="U16" s="210" t="s">
        <v>787</v>
      </c>
      <c r="V16" s="212" t="s">
        <v>183</v>
      </c>
      <c r="W16" s="212">
        <v>15</v>
      </c>
      <c r="X16" s="212" t="s">
        <v>946</v>
      </c>
      <c r="Y16" s="217">
        <v>7.4999999999999997E-2</v>
      </c>
      <c r="Z16" s="212"/>
      <c r="AA16" s="212"/>
      <c r="AB16" s="212"/>
      <c r="AC16" s="212"/>
      <c r="AD16" s="212"/>
      <c r="AE16" s="55"/>
      <c r="AF16" s="55"/>
      <c r="AG16" s="55" t="s">
        <v>272</v>
      </c>
      <c r="AH16" s="55"/>
      <c r="AI16" s="55"/>
      <c r="AJ16" s="55"/>
      <c r="AK16" s="55"/>
      <c r="AL16" s="55"/>
      <c r="AM16" s="55"/>
      <c r="AN16" s="55"/>
      <c r="AO16" s="55" t="s">
        <v>272</v>
      </c>
      <c r="AP16" s="55"/>
      <c r="AQ16" s="55"/>
      <c r="AR16" s="55"/>
      <c r="AS16" s="55"/>
      <c r="AT16" s="55"/>
      <c r="AU16" s="55"/>
      <c r="AV16" s="212"/>
      <c r="AW16" s="214" t="s">
        <v>1558</v>
      </c>
      <c r="AX16" s="214" t="s">
        <v>1078</v>
      </c>
      <c r="AY16" s="210" t="s">
        <v>1122</v>
      </c>
      <c r="AZ16" s="212"/>
      <c r="BA16" s="212"/>
      <c r="BB16" s="212">
        <v>15</v>
      </c>
      <c r="BC16" s="212"/>
      <c r="BD16" s="212"/>
      <c r="BE16" s="212"/>
      <c r="BF16" s="212"/>
      <c r="BG16" s="212">
        <v>15</v>
      </c>
      <c r="BH16" s="212" t="s">
        <v>186</v>
      </c>
      <c r="BI16" s="214"/>
      <c r="BJ16" s="210" t="s">
        <v>964</v>
      </c>
      <c r="BK16" s="212" t="s">
        <v>186</v>
      </c>
      <c r="BL16" s="212"/>
      <c r="BM16" s="212"/>
    </row>
    <row r="17" spans="1:65" x14ac:dyDescent="0.25">
      <c r="A17" s="214" t="s">
        <v>699</v>
      </c>
      <c r="B17" s="212" t="s">
        <v>708</v>
      </c>
      <c r="C17" s="212" t="s">
        <v>896</v>
      </c>
      <c r="D17" s="212">
        <v>83</v>
      </c>
      <c r="E17" s="212"/>
      <c r="F17" s="212" t="s">
        <v>201</v>
      </c>
      <c r="G17" s="212" t="s">
        <v>782</v>
      </c>
      <c r="H17" s="212" t="s">
        <v>690</v>
      </c>
      <c r="I17" s="212" t="s">
        <v>183</v>
      </c>
      <c r="J17" s="212">
        <v>16</v>
      </c>
      <c r="K17" s="212" t="s">
        <v>945</v>
      </c>
      <c r="L17" s="212"/>
      <c r="M17" s="212"/>
      <c r="N17" s="209" t="s">
        <v>1522</v>
      </c>
      <c r="O17" s="212" t="s">
        <v>814</v>
      </c>
      <c r="P17" s="212"/>
      <c r="Q17" s="212">
        <v>24</v>
      </c>
      <c r="R17" s="212"/>
      <c r="S17" s="212" t="s">
        <v>830</v>
      </c>
      <c r="T17" s="212" t="s">
        <v>785</v>
      </c>
      <c r="U17" s="212" t="s">
        <v>690</v>
      </c>
      <c r="V17" s="212" t="s">
        <v>183</v>
      </c>
      <c r="W17" s="212">
        <v>16</v>
      </c>
      <c r="X17" s="212" t="s">
        <v>957</v>
      </c>
      <c r="Y17" s="217">
        <v>7.4999999999999997E-2</v>
      </c>
      <c r="Z17" s="212"/>
      <c r="AA17" s="212"/>
      <c r="AB17" s="212"/>
      <c r="AC17" s="212"/>
      <c r="AD17" s="212"/>
      <c r="AE17" s="55"/>
      <c r="AF17" s="55"/>
      <c r="AG17" s="55" t="s">
        <v>272</v>
      </c>
      <c r="AH17" s="55"/>
      <c r="AI17" s="55"/>
      <c r="AJ17" s="55"/>
      <c r="AK17" s="55"/>
      <c r="AL17" s="212"/>
      <c r="AM17" s="55"/>
      <c r="AN17" s="55"/>
      <c r="AO17" s="55" t="s">
        <v>272</v>
      </c>
      <c r="AP17" s="55"/>
      <c r="AQ17" s="55"/>
      <c r="AR17" s="55"/>
      <c r="AS17" s="55"/>
      <c r="AT17" s="55"/>
      <c r="AU17" s="55"/>
      <c r="AV17" s="212"/>
      <c r="AW17" s="214" t="s">
        <v>1530</v>
      </c>
      <c r="AX17" s="214" t="s">
        <v>1078</v>
      </c>
      <c r="AY17" s="212" t="s">
        <v>1092</v>
      </c>
      <c r="AZ17" s="212"/>
      <c r="BA17" s="212"/>
      <c r="BB17" s="212">
        <v>20</v>
      </c>
      <c r="BC17" s="212"/>
      <c r="BD17" s="212"/>
      <c r="BE17" s="212"/>
      <c r="BF17" s="212"/>
      <c r="BG17" s="212">
        <v>16</v>
      </c>
      <c r="BH17" s="212" t="s">
        <v>615</v>
      </c>
      <c r="BI17" s="214"/>
      <c r="BJ17" s="210" t="s">
        <v>964</v>
      </c>
      <c r="BK17" s="212" t="s">
        <v>186</v>
      </c>
      <c r="BL17" s="212"/>
      <c r="BM17" s="212"/>
    </row>
    <row r="18" spans="1:65" x14ac:dyDescent="0.25">
      <c r="A18" s="214" t="s">
        <v>699</v>
      </c>
      <c r="B18" s="212" t="s">
        <v>709</v>
      </c>
      <c r="C18" s="212" t="s">
        <v>897</v>
      </c>
      <c r="D18" s="212">
        <v>138</v>
      </c>
      <c r="E18" s="212"/>
      <c r="F18" s="212" t="s">
        <v>201</v>
      </c>
      <c r="G18" s="212" t="s">
        <v>782</v>
      </c>
      <c r="H18" s="212" t="s">
        <v>777</v>
      </c>
      <c r="I18" s="212" t="s">
        <v>183</v>
      </c>
      <c r="J18" s="212">
        <v>17</v>
      </c>
      <c r="K18" s="212" t="s">
        <v>945</v>
      </c>
      <c r="L18" s="212"/>
      <c r="M18" s="212"/>
      <c r="N18" s="209" t="s">
        <v>1522</v>
      </c>
      <c r="O18" s="212" t="s">
        <v>815</v>
      </c>
      <c r="P18" s="212"/>
      <c r="Q18" s="212">
        <v>44</v>
      </c>
      <c r="R18" s="212"/>
      <c r="S18" s="212" t="s">
        <v>830</v>
      </c>
      <c r="T18" s="212" t="s">
        <v>785</v>
      </c>
      <c r="U18" s="212" t="s">
        <v>777</v>
      </c>
      <c r="V18" s="212" t="s">
        <v>183</v>
      </c>
      <c r="W18" s="217">
        <v>17</v>
      </c>
      <c r="X18" s="212" t="s">
        <v>957</v>
      </c>
      <c r="Y18" s="217">
        <v>7.4999999999999997E-2</v>
      </c>
      <c r="Z18" s="212"/>
      <c r="AA18" s="212"/>
      <c r="AB18" s="212"/>
      <c r="AC18" s="212"/>
      <c r="AD18" s="212"/>
      <c r="AE18" s="55"/>
      <c r="AF18" s="55"/>
      <c r="AG18" s="55" t="s">
        <v>272</v>
      </c>
      <c r="AH18" s="55"/>
      <c r="AI18" s="55"/>
      <c r="AJ18" s="55"/>
      <c r="AK18" s="55"/>
      <c r="AL18" s="55"/>
      <c r="AM18" s="55"/>
      <c r="AN18" s="55"/>
      <c r="AO18" s="55" t="s">
        <v>272</v>
      </c>
      <c r="AP18" s="55"/>
      <c r="AQ18" s="55"/>
      <c r="AR18" s="55"/>
      <c r="AS18" s="55"/>
      <c r="AT18" s="55"/>
      <c r="AU18" s="55"/>
      <c r="AV18" s="212"/>
      <c r="AW18" s="214" t="s">
        <v>1532</v>
      </c>
      <c r="AX18" s="214" t="s">
        <v>1078</v>
      </c>
      <c r="AY18" s="212" t="s">
        <v>1093</v>
      </c>
      <c r="AZ18" s="212"/>
      <c r="BA18" s="212"/>
      <c r="BB18" s="212">
        <v>10</v>
      </c>
      <c r="BC18" s="212"/>
      <c r="BD18" s="212"/>
      <c r="BE18" s="212"/>
      <c r="BF18" s="212"/>
      <c r="BG18" s="212">
        <v>17</v>
      </c>
      <c r="BH18" s="212" t="s">
        <v>615</v>
      </c>
      <c r="BI18" s="214"/>
      <c r="BJ18" s="210" t="s">
        <v>964</v>
      </c>
      <c r="BK18" s="212" t="s">
        <v>186</v>
      </c>
      <c r="BL18" s="212"/>
      <c r="BM18" s="212"/>
    </row>
    <row r="19" spans="1:65" x14ac:dyDescent="0.25">
      <c r="A19" s="214" t="s">
        <v>699</v>
      </c>
      <c r="B19" s="212" t="s">
        <v>710</v>
      </c>
      <c r="C19" s="212" t="s">
        <v>898</v>
      </c>
      <c r="D19" s="212">
        <v>221</v>
      </c>
      <c r="E19" s="212"/>
      <c r="F19" s="212" t="s">
        <v>201</v>
      </c>
      <c r="G19" s="212" t="s">
        <v>782</v>
      </c>
      <c r="H19" s="212" t="s">
        <v>780</v>
      </c>
      <c r="I19" s="212" t="s">
        <v>183</v>
      </c>
      <c r="J19" s="212">
        <v>18</v>
      </c>
      <c r="K19" s="212" t="s">
        <v>945</v>
      </c>
      <c r="L19" s="212"/>
      <c r="M19" s="212"/>
      <c r="N19" s="214" t="s">
        <v>1520</v>
      </c>
      <c r="O19" s="212" t="s">
        <v>816</v>
      </c>
      <c r="P19" s="212" t="s">
        <v>223</v>
      </c>
      <c r="Q19" s="212">
        <v>26</v>
      </c>
      <c r="R19" s="212"/>
      <c r="S19" s="212" t="s">
        <v>831</v>
      </c>
      <c r="T19" s="212" t="s">
        <v>779</v>
      </c>
      <c r="U19" s="212" t="s">
        <v>690</v>
      </c>
      <c r="V19" s="212" t="s">
        <v>183</v>
      </c>
      <c r="W19" s="212">
        <v>18</v>
      </c>
      <c r="X19" s="212" t="s">
        <v>946</v>
      </c>
      <c r="Y19" s="217">
        <v>7.4999999999999997E-2</v>
      </c>
      <c r="Z19" s="212"/>
      <c r="AA19" s="212"/>
      <c r="AB19" s="212"/>
      <c r="AC19" s="212"/>
      <c r="AD19" s="212"/>
      <c r="AE19" s="55"/>
      <c r="AF19" s="55"/>
      <c r="AG19" s="55" t="s">
        <v>272</v>
      </c>
      <c r="AH19" s="55"/>
      <c r="AI19" s="55"/>
      <c r="AJ19" s="55"/>
      <c r="AK19" s="55"/>
      <c r="AL19" s="55"/>
      <c r="AM19" s="55"/>
      <c r="AN19" s="55"/>
      <c r="AO19" s="55" t="s">
        <v>272</v>
      </c>
      <c r="AP19" s="55"/>
      <c r="AQ19" s="55"/>
      <c r="AR19" s="55"/>
      <c r="AS19" s="55"/>
      <c r="AT19" s="55"/>
      <c r="AU19" s="55"/>
      <c r="AV19" s="212"/>
      <c r="AW19" s="214" t="s">
        <v>1534</v>
      </c>
      <c r="AX19" s="214" t="s">
        <v>1078</v>
      </c>
      <c r="AY19" s="212" t="s">
        <v>1094</v>
      </c>
      <c r="AZ19" s="212"/>
      <c r="BA19" s="212"/>
      <c r="BB19" s="212">
        <v>15</v>
      </c>
      <c r="BC19" s="212"/>
      <c r="BD19" s="212"/>
      <c r="BE19" s="212"/>
      <c r="BF19" s="212"/>
      <c r="BG19" s="212">
        <v>18</v>
      </c>
      <c r="BH19" s="212" t="s">
        <v>615</v>
      </c>
      <c r="BI19" s="214"/>
      <c r="BJ19" s="210" t="s">
        <v>964</v>
      </c>
      <c r="BK19" s="212" t="s">
        <v>186</v>
      </c>
      <c r="BL19" s="212"/>
      <c r="BM19" s="212"/>
    </row>
    <row r="20" spans="1:65" x14ac:dyDescent="0.25">
      <c r="A20" s="214" t="s">
        <v>699</v>
      </c>
      <c r="B20" s="212" t="s">
        <v>711</v>
      </c>
      <c r="C20" s="212" t="s">
        <v>899</v>
      </c>
      <c r="D20" s="212">
        <v>276</v>
      </c>
      <c r="E20" s="212"/>
      <c r="F20" s="212" t="s">
        <v>201</v>
      </c>
      <c r="G20" s="212" t="s">
        <v>782</v>
      </c>
      <c r="H20" s="212" t="s">
        <v>781</v>
      </c>
      <c r="I20" s="212" t="s">
        <v>183</v>
      </c>
      <c r="J20" s="212">
        <v>19</v>
      </c>
      <c r="K20" s="212" t="s">
        <v>945</v>
      </c>
      <c r="L20" s="212"/>
      <c r="M20" s="212"/>
      <c r="N20" s="214" t="s">
        <v>1520</v>
      </c>
      <c r="O20" s="212" t="s">
        <v>817</v>
      </c>
      <c r="P20" s="212" t="s">
        <v>225</v>
      </c>
      <c r="Q20" s="212">
        <v>50</v>
      </c>
      <c r="R20" s="212"/>
      <c r="S20" s="212" t="s">
        <v>831</v>
      </c>
      <c r="T20" s="212" t="s">
        <v>779</v>
      </c>
      <c r="U20" s="212" t="s">
        <v>777</v>
      </c>
      <c r="V20" s="212" t="s">
        <v>183</v>
      </c>
      <c r="W20" s="217">
        <v>19</v>
      </c>
      <c r="X20" s="212" t="s">
        <v>946</v>
      </c>
      <c r="Y20" s="217">
        <v>7.4999999999999997E-2</v>
      </c>
      <c r="Z20" s="212"/>
      <c r="AA20" s="212"/>
      <c r="AB20" s="212"/>
      <c r="AC20" s="212"/>
      <c r="AD20" s="212"/>
      <c r="AE20" s="55"/>
      <c r="AF20" s="220"/>
      <c r="AG20" s="55" t="s">
        <v>272</v>
      </c>
      <c r="AH20" s="55"/>
      <c r="AI20" s="55"/>
      <c r="AJ20" s="55"/>
      <c r="AK20" s="55"/>
      <c r="AL20" s="55"/>
      <c r="AM20" s="55"/>
      <c r="AN20" s="55"/>
      <c r="AO20" s="55" t="s">
        <v>236</v>
      </c>
      <c r="AP20" s="55"/>
      <c r="AQ20" s="55"/>
      <c r="AR20" s="55"/>
      <c r="AS20" s="55"/>
      <c r="AT20" s="55"/>
      <c r="AU20" s="55"/>
      <c r="AV20" s="212"/>
      <c r="AW20" s="214" t="s">
        <v>1106</v>
      </c>
      <c r="AX20" s="214" t="s">
        <v>1078</v>
      </c>
      <c r="AY20" s="210" t="s">
        <v>1104</v>
      </c>
      <c r="AZ20" s="212"/>
      <c r="BA20" s="212"/>
      <c r="BB20" s="212"/>
      <c r="BC20" s="212"/>
      <c r="BD20" s="212"/>
      <c r="BE20" s="212"/>
      <c r="BF20" s="212"/>
      <c r="BG20" s="212">
        <v>19</v>
      </c>
      <c r="BH20" s="212" t="s">
        <v>617</v>
      </c>
      <c r="BI20" s="214"/>
      <c r="BJ20" s="210" t="s">
        <v>964</v>
      </c>
      <c r="BK20" s="212" t="s">
        <v>186</v>
      </c>
      <c r="BL20" s="212"/>
      <c r="BM20" s="212"/>
    </row>
    <row r="21" spans="1:65" x14ac:dyDescent="0.25">
      <c r="A21" s="214" t="s">
        <v>712</v>
      </c>
      <c r="B21" s="212" t="s">
        <v>713</v>
      </c>
      <c r="C21" s="212" t="s">
        <v>900</v>
      </c>
      <c r="D21" s="212">
        <v>125</v>
      </c>
      <c r="E21" s="212"/>
      <c r="F21" s="212" t="s">
        <v>783</v>
      </c>
      <c r="G21" s="212" t="s">
        <v>782</v>
      </c>
      <c r="H21" s="212" t="s">
        <v>690</v>
      </c>
      <c r="I21" s="212" t="s">
        <v>183</v>
      </c>
      <c r="J21" s="212">
        <v>20</v>
      </c>
      <c r="K21" s="212" t="s">
        <v>945</v>
      </c>
      <c r="L21" s="212"/>
      <c r="M21" s="212"/>
      <c r="N21" s="214" t="s">
        <v>1520</v>
      </c>
      <c r="O21" s="212" t="s">
        <v>818</v>
      </c>
      <c r="P21" s="212" t="s">
        <v>227</v>
      </c>
      <c r="Q21" s="212">
        <v>74</v>
      </c>
      <c r="R21" s="212"/>
      <c r="S21" s="212" t="s">
        <v>831</v>
      </c>
      <c r="T21" s="212" t="s">
        <v>779</v>
      </c>
      <c r="U21" s="212" t="s">
        <v>780</v>
      </c>
      <c r="V21" s="212" t="s">
        <v>183</v>
      </c>
      <c r="W21" s="212">
        <v>20</v>
      </c>
      <c r="X21" s="212" t="s">
        <v>946</v>
      </c>
      <c r="Y21" s="217">
        <v>7.4999999999999997E-2</v>
      </c>
      <c r="Z21" s="212"/>
      <c r="AA21" s="212"/>
      <c r="AB21" s="212"/>
      <c r="AC21" s="212"/>
      <c r="AD21" s="212"/>
      <c r="AE21" s="55"/>
      <c r="AF21" s="55"/>
      <c r="AG21" s="55" t="s">
        <v>272</v>
      </c>
      <c r="AH21" s="55"/>
      <c r="AI21" s="55"/>
      <c r="AJ21" s="55"/>
      <c r="AK21" s="55"/>
      <c r="AL21" s="55"/>
      <c r="AM21" s="55"/>
      <c r="AN21" s="55"/>
      <c r="AO21" s="55" t="s">
        <v>236</v>
      </c>
      <c r="AP21" s="55"/>
      <c r="AQ21" s="55"/>
      <c r="AR21" s="55"/>
      <c r="AS21" s="55"/>
      <c r="AT21" s="55"/>
      <c r="AU21" s="55"/>
      <c r="AV21" s="212"/>
      <c r="AW21" s="214" t="s">
        <v>1555</v>
      </c>
      <c r="AX21" s="55" t="s">
        <v>1095</v>
      </c>
      <c r="AY21" s="212" t="s">
        <v>839</v>
      </c>
      <c r="AZ21" s="212"/>
      <c r="BA21" s="212"/>
      <c r="BB21" s="212">
        <v>15</v>
      </c>
      <c r="BC21" s="212"/>
      <c r="BD21" s="212"/>
      <c r="BE21" s="212"/>
      <c r="BF21" s="212"/>
      <c r="BG21" s="212">
        <v>20</v>
      </c>
      <c r="BH21" s="212" t="s">
        <v>186</v>
      </c>
      <c r="BI21" s="214"/>
      <c r="BJ21" s="210" t="s">
        <v>152</v>
      </c>
      <c r="BK21" s="212" t="s">
        <v>186</v>
      </c>
      <c r="BL21" s="212"/>
      <c r="BM21" s="212"/>
    </row>
    <row r="22" spans="1:65" x14ac:dyDescent="0.25">
      <c r="A22" s="214" t="s">
        <v>712</v>
      </c>
      <c r="B22" s="212" t="s">
        <v>714</v>
      </c>
      <c r="C22" s="212" t="s">
        <v>901</v>
      </c>
      <c r="D22" s="212">
        <v>227</v>
      </c>
      <c r="E22" s="212"/>
      <c r="F22" s="212" t="s">
        <v>783</v>
      </c>
      <c r="G22" s="212" t="s">
        <v>782</v>
      </c>
      <c r="H22" s="212" t="s">
        <v>777</v>
      </c>
      <c r="I22" s="212" t="s">
        <v>183</v>
      </c>
      <c r="J22" s="212">
        <v>21</v>
      </c>
      <c r="K22" s="212" t="s">
        <v>945</v>
      </c>
      <c r="L22" s="212"/>
      <c r="M22" s="212"/>
      <c r="N22" s="214" t="s">
        <v>1520</v>
      </c>
      <c r="O22" s="212" t="s">
        <v>819</v>
      </c>
      <c r="P22" s="212" t="s">
        <v>229</v>
      </c>
      <c r="Q22" s="212">
        <v>99</v>
      </c>
      <c r="R22" s="212"/>
      <c r="S22" s="212" t="s">
        <v>831</v>
      </c>
      <c r="T22" s="212" t="s">
        <v>779</v>
      </c>
      <c r="U22" s="212" t="s">
        <v>781</v>
      </c>
      <c r="V22" s="212" t="s">
        <v>183</v>
      </c>
      <c r="W22" s="212">
        <v>21</v>
      </c>
      <c r="X22" s="212" t="s">
        <v>946</v>
      </c>
      <c r="Y22" s="217">
        <v>7.4999999999999997E-2</v>
      </c>
      <c r="Z22" s="212"/>
      <c r="AA22" s="212"/>
      <c r="AB22" s="212"/>
      <c r="AC22" s="212"/>
      <c r="AD22" s="212"/>
      <c r="AE22" s="55"/>
      <c r="AF22" s="55"/>
      <c r="AG22" s="55" t="s">
        <v>236</v>
      </c>
      <c r="AH22" s="55"/>
      <c r="AI22" s="55"/>
      <c r="AJ22" s="55"/>
      <c r="AK22" s="55"/>
      <c r="AL22" s="55"/>
      <c r="AM22" s="55"/>
      <c r="AN22" s="55"/>
      <c r="AO22" s="55" t="s">
        <v>236</v>
      </c>
      <c r="AP22" s="55"/>
      <c r="AQ22" s="55"/>
      <c r="AR22" s="55"/>
      <c r="AS22" s="55"/>
      <c r="AT22" s="55"/>
      <c r="AU22" s="55"/>
      <c r="AV22" s="212"/>
      <c r="AW22" s="214" t="s">
        <v>1561</v>
      </c>
      <c r="AX22" s="55" t="s">
        <v>1095</v>
      </c>
      <c r="AY22" s="212" t="s">
        <v>877</v>
      </c>
      <c r="AZ22" s="212"/>
      <c r="BA22" s="212"/>
      <c r="BB22" s="212">
        <v>15</v>
      </c>
      <c r="BC22" s="212"/>
      <c r="BD22" s="212"/>
      <c r="BE22" s="212"/>
      <c r="BF22" s="212"/>
      <c r="BG22" s="212">
        <v>21</v>
      </c>
      <c r="BH22" s="212" t="s">
        <v>186</v>
      </c>
      <c r="BI22" s="214"/>
      <c r="BJ22" s="210" t="s">
        <v>152</v>
      </c>
      <c r="BK22" s="212" t="s">
        <v>186</v>
      </c>
      <c r="BL22" s="212"/>
      <c r="BM22" s="212"/>
    </row>
    <row r="23" spans="1:65" x14ac:dyDescent="0.25">
      <c r="A23" s="214" t="s">
        <v>712</v>
      </c>
      <c r="B23" s="212" t="s">
        <v>715</v>
      </c>
      <c r="C23" s="212" t="s">
        <v>902</v>
      </c>
      <c r="D23" s="212">
        <v>352</v>
      </c>
      <c r="E23" s="212"/>
      <c r="F23" s="212" t="s">
        <v>783</v>
      </c>
      <c r="G23" s="212" t="s">
        <v>782</v>
      </c>
      <c r="H23" s="212" t="s">
        <v>780</v>
      </c>
      <c r="I23" s="212" t="s">
        <v>183</v>
      </c>
      <c r="J23" s="212">
        <v>22</v>
      </c>
      <c r="K23" s="212" t="s">
        <v>945</v>
      </c>
      <c r="L23" s="212"/>
      <c r="M23" s="212"/>
      <c r="N23" s="214" t="s">
        <v>1520</v>
      </c>
      <c r="O23" s="210" t="s">
        <v>1672</v>
      </c>
      <c r="P23" s="210"/>
      <c r="Q23" s="210">
        <v>151</v>
      </c>
      <c r="R23" s="210"/>
      <c r="S23" s="212" t="s">
        <v>831</v>
      </c>
      <c r="T23" s="210" t="s">
        <v>779</v>
      </c>
      <c r="U23" s="210" t="s">
        <v>787</v>
      </c>
      <c r="V23" s="212" t="s">
        <v>183</v>
      </c>
      <c r="W23" s="212">
        <v>22</v>
      </c>
      <c r="X23" s="210" t="s">
        <v>1674</v>
      </c>
      <c r="Y23" s="217">
        <v>7.4999999999999997E-2</v>
      </c>
      <c r="Z23" s="212"/>
      <c r="AA23" s="212"/>
      <c r="AB23" s="212"/>
      <c r="AC23" s="212"/>
      <c r="AD23" s="212"/>
      <c r="AE23" s="55"/>
      <c r="AF23" s="55"/>
      <c r="AG23" s="55" t="s">
        <v>236</v>
      </c>
      <c r="AH23" s="55"/>
      <c r="AI23" s="55"/>
      <c r="AJ23" s="55"/>
      <c r="AK23" s="55"/>
      <c r="AL23" s="55"/>
      <c r="AM23" s="55"/>
      <c r="AN23" s="55"/>
      <c r="AO23" s="55" t="s">
        <v>236</v>
      </c>
      <c r="AP23" s="55"/>
      <c r="AQ23" s="55"/>
      <c r="AR23" s="55"/>
      <c r="AS23" s="55"/>
      <c r="AT23" s="55"/>
      <c r="AU23" s="55"/>
      <c r="AV23" s="212"/>
      <c r="AW23" s="386" t="s">
        <v>1709</v>
      </c>
      <c r="AX23" s="55" t="s">
        <v>1095</v>
      </c>
      <c r="AY23" s="387" t="s">
        <v>1705</v>
      </c>
      <c r="AZ23" s="387"/>
      <c r="BA23" s="387"/>
      <c r="BB23" s="387">
        <v>15</v>
      </c>
      <c r="BC23" s="387"/>
      <c r="BD23" s="387"/>
      <c r="BE23" s="387"/>
      <c r="BF23" s="387"/>
      <c r="BG23" s="212">
        <v>22</v>
      </c>
      <c r="BH23" s="212" t="s">
        <v>186</v>
      </c>
      <c r="BI23" s="386"/>
      <c r="BJ23" s="210" t="s">
        <v>152</v>
      </c>
      <c r="BK23" s="212" t="s">
        <v>186</v>
      </c>
      <c r="BL23" s="212"/>
      <c r="BM23" s="212"/>
    </row>
    <row r="24" spans="1:65" x14ac:dyDescent="0.25">
      <c r="A24" s="214" t="s">
        <v>712</v>
      </c>
      <c r="B24" s="212" t="s">
        <v>716</v>
      </c>
      <c r="C24" s="212"/>
      <c r="D24" s="212">
        <v>454</v>
      </c>
      <c r="E24" s="212"/>
      <c r="F24" s="212" t="s">
        <v>783</v>
      </c>
      <c r="G24" s="212" t="s">
        <v>782</v>
      </c>
      <c r="H24" s="212" t="s">
        <v>781</v>
      </c>
      <c r="I24" s="212" t="s">
        <v>183</v>
      </c>
      <c r="J24" s="212">
        <v>23</v>
      </c>
      <c r="K24" s="212" t="s">
        <v>945</v>
      </c>
      <c r="L24" s="212"/>
      <c r="M24" s="212"/>
      <c r="N24" s="214" t="s">
        <v>1520</v>
      </c>
      <c r="O24" s="212" t="s">
        <v>820</v>
      </c>
      <c r="P24" s="212"/>
      <c r="Q24" s="212">
        <v>26</v>
      </c>
      <c r="R24" s="212"/>
      <c r="S24" s="212" t="s">
        <v>831</v>
      </c>
      <c r="T24" s="212" t="s">
        <v>785</v>
      </c>
      <c r="U24" s="212" t="s">
        <v>690</v>
      </c>
      <c r="V24" s="212" t="s">
        <v>183</v>
      </c>
      <c r="W24" s="217">
        <v>23</v>
      </c>
      <c r="X24" s="212" t="s">
        <v>957</v>
      </c>
      <c r="Y24" s="217">
        <v>7.4999999999999997E-2</v>
      </c>
      <c r="Z24" s="212"/>
      <c r="AA24" s="212"/>
      <c r="AB24" s="212"/>
      <c r="AC24" s="212"/>
      <c r="AD24" s="212"/>
      <c r="AE24" s="55"/>
      <c r="AF24" s="55"/>
      <c r="AG24" s="55" t="s">
        <v>236</v>
      </c>
      <c r="AH24" s="55"/>
      <c r="AI24" s="55"/>
      <c r="AJ24" s="55"/>
      <c r="AK24" s="55"/>
      <c r="AL24" s="55"/>
      <c r="AM24" s="55"/>
      <c r="AN24" s="55"/>
      <c r="AO24" s="55" t="s">
        <v>236</v>
      </c>
      <c r="AP24" s="55"/>
      <c r="AQ24" s="55"/>
      <c r="AR24" s="55"/>
      <c r="AS24" s="55"/>
      <c r="AT24" s="55"/>
      <c r="AU24" s="55"/>
      <c r="AV24" s="212"/>
      <c r="AW24" s="214" t="s">
        <v>1551</v>
      </c>
      <c r="AX24" s="55" t="s">
        <v>1095</v>
      </c>
      <c r="AY24" s="212" t="s">
        <v>840</v>
      </c>
      <c r="AZ24" s="212"/>
      <c r="BA24" s="212"/>
      <c r="BB24" s="212">
        <v>20</v>
      </c>
      <c r="BC24" s="212"/>
      <c r="BD24" s="212"/>
      <c r="BE24" s="212"/>
      <c r="BF24" s="212"/>
      <c r="BG24" s="212">
        <v>23</v>
      </c>
      <c r="BH24" s="212" t="s">
        <v>617</v>
      </c>
      <c r="BI24" s="214"/>
      <c r="BJ24" s="210" t="s">
        <v>152</v>
      </c>
      <c r="BK24" s="212" t="s">
        <v>186</v>
      </c>
      <c r="BL24" s="212"/>
      <c r="BM24" s="212"/>
    </row>
    <row r="25" spans="1:65" x14ac:dyDescent="0.25">
      <c r="A25" s="214" t="s">
        <v>717</v>
      </c>
      <c r="B25" s="212" t="s">
        <v>718</v>
      </c>
      <c r="C25" s="212" t="s">
        <v>903</v>
      </c>
      <c r="D25" s="212">
        <v>200</v>
      </c>
      <c r="E25" s="212"/>
      <c r="F25" s="212" t="s">
        <v>784</v>
      </c>
      <c r="G25" s="212" t="s">
        <v>782</v>
      </c>
      <c r="H25" s="212" t="s">
        <v>690</v>
      </c>
      <c r="I25" s="212" t="s">
        <v>183</v>
      </c>
      <c r="J25" s="212">
        <v>24</v>
      </c>
      <c r="K25" s="212" t="s">
        <v>945</v>
      </c>
      <c r="L25" s="212"/>
      <c r="M25" s="212"/>
      <c r="N25" s="214" t="s">
        <v>1520</v>
      </c>
      <c r="O25" s="212" t="s">
        <v>821</v>
      </c>
      <c r="P25" s="212"/>
      <c r="Q25" s="212">
        <v>50</v>
      </c>
      <c r="R25" s="212"/>
      <c r="S25" s="212" t="s">
        <v>831</v>
      </c>
      <c r="T25" s="212" t="s">
        <v>785</v>
      </c>
      <c r="U25" s="212" t="s">
        <v>777</v>
      </c>
      <c r="V25" s="212" t="s">
        <v>183</v>
      </c>
      <c r="W25" s="212">
        <v>24</v>
      </c>
      <c r="X25" s="212" t="s">
        <v>957</v>
      </c>
      <c r="Y25" s="217">
        <v>7.4999999999999997E-2</v>
      </c>
      <c r="Z25" s="212"/>
      <c r="AA25" s="212"/>
      <c r="AB25" s="212"/>
      <c r="AC25" s="212"/>
      <c r="AD25" s="212"/>
      <c r="AE25" s="55"/>
      <c r="AF25" s="55"/>
      <c r="AG25" s="55" t="s">
        <v>236</v>
      </c>
      <c r="AH25" s="55"/>
      <c r="AI25" s="55"/>
      <c r="AJ25" s="55"/>
      <c r="AK25" s="55"/>
      <c r="AL25" s="55"/>
      <c r="AM25" s="55"/>
      <c r="AN25" s="55"/>
      <c r="AO25" s="55" t="s">
        <v>236</v>
      </c>
      <c r="AP25" s="55"/>
      <c r="AQ25" s="55"/>
      <c r="AR25" s="55"/>
      <c r="AS25" s="55"/>
      <c r="AT25" s="55"/>
      <c r="AU25" s="55"/>
      <c r="AV25" s="212"/>
      <c r="AW25" s="214" t="s">
        <v>1571</v>
      </c>
      <c r="AX25" s="55" t="s">
        <v>1095</v>
      </c>
      <c r="AY25" s="212" t="s">
        <v>841</v>
      </c>
      <c r="AZ25" s="212"/>
      <c r="BA25" s="212"/>
      <c r="BB25" s="212">
        <v>20</v>
      </c>
      <c r="BC25" s="212"/>
      <c r="BD25" s="212"/>
      <c r="BE25" s="212"/>
      <c r="BF25" s="212"/>
      <c r="BG25" s="212">
        <v>24</v>
      </c>
      <c r="BH25" s="212" t="s">
        <v>617</v>
      </c>
      <c r="BI25" s="214"/>
      <c r="BJ25" s="210" t="s">
        <v>152</v>
      </c>
      <c r="BK25" s="212" t="s">
        <v>186</v>
      </c>
      <c r="BL25" s="212"/>
      <c r="BM25" s="212"/>
    </row>
    <row r="26" spans="1:65" x14ac:dyDescent="0.25">
      <c r="A26" s="214" t="s">
        <v>717</v>
      </c>
      <c r="B26" s="212" t="s">
        <v>719</v>
      </c>
      <c r="C26" s="212" t="s">
        <v>904</v>
      </c>
      <c r="D26" s="212">
        <v>390</v>
      </c>
      <c r="E26" s="212"/>
      <c r="F26" s="212" t="s">
        <v>784</v>
      </c>
      <c r="G26" s="212" t="s">
        <v>782</v>
      </c>
      <c r="H26" s="212" t="s">
        <v>777</v>
      </c>
      <c r="I26" s="212" t="s">
        <v>183</v>
      </c>
      <c r="J26" s="212">
        <v>25</v>
      </c>
      <c r="K26" s="212" t="s">
        <v>945</v>
      </c>
      <c r="L26" s="212"/>
      <c r="M26" s="212"/>
      <c r="N26" s="67" t="s">
        <v>1523</v>
      </c>
      <c r="O26" s="212" t="s">
        <v>822</v>
      </c>
      <c r="P26" s="212" t="s">
        <v>215</v>
      </c>
      <c r="Q26" s="212">
        <v>32</v>
      </c>
      <c r="R26" s="212"/>
      <c r="S26" s="212" t="s">
        <v>832</v>
      </c>
      <c r="T26" s="212" t="s">
        <v>779</v>
      </c>
      <c r="U26" s="212" t="s">
        <v>690</v>
      </c>
      <c r="V26" s="212" t="s">
        <v>183</v>
      </c>
      <c r="W26" s="217">
        <v>25</v>
      </c>
      <c r="X26" s="212" t="s">
        <v>946</v>
      </c>
      <c r="Y26" s="217">
        <v>7.4999999999999997E-2</v>
      </c>
      <c r="Z26" s="212"/>
      <c r="AA26" s="212"/>
      <c r="AB26" s="212"/>
      <c r="AC26" s="212"/>
      <c r="AD26" s="212"/>
      <c r="AE26" s="55"/>
      <c r="AF26" s="55"/>
      <c r="AG26" s="55" t="s">
        <v>236</v>
      </c>
      <c r="AH26" s="55"/>
      <c r="AI26" s="55"/>
      <c r="AJ26" s="55"/>
      <c r="AK26" s="55"/>
      <c r="AL26" s="55"/>
      <c r="AM26" s="55"/>
      <c r="AN26" s="55"/>
      <c r="AO26" s="55" t="s">
        <v>262</v>
      </c>
      <c r="AP26" s="55"/>
      <c r="AQ26" s="55"/>
      <c r="AR26" s="55"/>
      <c r="AS26" s="55"/>
      <c r="AT26" s="55"/>
      <c r="AU26" s="55"/>
      <c r="AV26" s="212"/>
      <c r="AW26" s="209" t="s">
        <v>1825</v>
      </c>
      <c r="AX26" s="55" t="s">
        <v>1095</v>
      </c>
      <c r="AY26" s="210" t="s">
        <v>1837</v>
      </c>
      <c r="AZ26" s="210"/>
      <c r="BA26" s="210"/>
      <c r="BB26" s="210">
        <v>15</v>
      </c>
      <c r="BC26" s="210"/>
      <c r="BD26" s="210"/>
      <c r="BE26" s="210"/>
      <c r="BF26" s="210"/>
      <c r="BG26" s="212">
        <v>25</v>
      </c>
      <c r="BH26" s="212" t="s">
        <v>617</v>
      </c>
      <c r="BI26" s="209"/>
      <c r="BJ26" s="210" t="s">
        <v>152</v>
      </c>
      <c r="BK26" s="212" t="s">
        <v>186</v>
      </c>
      <c r="BL26" s="212"/>
      <c r="BM26" s="212"/>
    </row>
    <row r="27" spans="1:65" x14ac:dyDescent="0.25">
      <c r="A27" s="214" t="s">
        <v>717</v>
      </c>
      <c r="B27" s="212" t="s">
        <v>720</v>
      </c>
      <c r="C27" s="212" t="s">
        <v>905</v>
      </c>
      <c r="D27" s="212">
        <v>590</v>
      </c>
      <c r="E27" s="212"/>
      <c r="F27" s="212" t="s">
        <v>784</v>
      </c>
      <c r="G27" s="212" t="s">
        <v>782</v>
      </c>
      <c r="H27" s="212" t="s">
        <v>780</v>
      </c>
      <c r="I27" s="212" t="s">
        <v>183</v>
      </c>
      <c r="J27" s="212">
        <v>26</v>
      </c>
      <c r="K27" s="212" t="s">
        <v>945</v>
      </c>
      <c r="L27" s="212"/>
      <c r="M27" s="212"/>
      <c r="N27" s="67" t="s">
        <v>1523</v>
      </c>
      <c r="O27" s="212" t="s">
        <v>823</v>
      </c>
      <c r="P27" s="212" t="s">
        <v>216</v>
      </c>
      <c r="Q27" s="212">
        <v>59</v>
      </c>
      <c r="R27" s="212"/>
      <c r="S27" s="212" t="s">
        <v>832</v>
      </c>
      <c r="T27" s="212" t="s">
        <v>779</v>
      </c>
      <c r="U27" s="212" t="s">
        <v>777</v>
      </c>
      <c r="V27" s="212" t="s">
        <v>183</v>
      </c>
      <c r="W27" s="212">
        <v>26</v>
      </c>
      <c r="X27" s="212" t="s">
        <v>946</v>
      </c>
      <c r="Y27" s="217">
        <v>7.4999999999999997E-2</v>
      </c>
      <c r="Z27" s="212"/>
      <c r="AA27" s="212"/>
      <c r="AB27" s="212"/>
      <c r="AC27" s="212"/>
      <c r="AD27" s="212"/>
      <c r="AE27" s="55"/>
      <c r="AF27" s="55"/>
      <c r="AG27" s="55" t="s">
        <v>236</v>
      </c>
      <c r="AH27" s="55"/>
      <c r="AI27" s="55"/>
      <c r="AJ27" s="55"/>
      <c r="AK27" s="55"/>
      <c r="AL27" s="55"/>
      <c r="AM27" s="55"/>
      <c r="AN27" s="55"/>
      <c r="AO27" s="55" t="s">
        <v>262</v>
      </c>
      <c r="AP27" s="55"/>
      <c r="AQ27" s="55"/>
      <c r="AR27" s="55"/>
      <c r="AS27" s="55"/>
      <c r="AT27" s="55"/>
      <c r="AU27" s="55"/>
      <c r="AV27" s="212"/>
      <c r="AW27" s="214" t="s">
        <v>1563</v>
      </c>
      <c r="AX27" s="55" t="s">
        <v>1095</v>
      </c>
      <c r="AY27" s="212" t="s">
        <v>878</v>
      </c>
      <c r="AZ27" s="212"/>
      <c r="BA27" s="212"/>
      <c r="BB27" s="212">
        <v>15</v>
      </c>
      <c r="BC27" s="212"/>
      <c r="BD27" s="212"/>
      <c r="BE27" s="212"/>
      <c r="BF27" s="212"/>
      <c r="BG27" s="212">
        <v>26</v>
      </c>
      <c r="BH27" s="212" t="s">
        <v>186</v>
      </c>
      <c r="BI27" s="214"/>
      <c r="BJ27" s="210" t="s">
        <v>152</v>
      </c>
      <c r="BK27" s="212" t="s">
        <v>186</v>
      </c>
      <c r="BL27" s="212"/>
      <c r="BM27" s="212"/>
    </row>
    <row r="28" spans="1:65" x14ac:dyDescent="0.25">
      <c r="A28" s="214" t="s">
        <v>717</v>
      </c>
      <c r="B28" s="212" t="s">
        <v>691</v>
      </c>
      <c r="C28" s="212"/>
      <c r="D28" s="212">
        <v>780</v>
      </c>
      <c r="E28" s="212"/>
      <c r="F28" s="212" t="s">
        <v>784</v>
      </c>
      <c r="G28" s="212" t="s">
        <v>782</v>
      </c>
      <c r="H28" s="212" t="s">
        <v>781</v>
      </c>
      <c r="I28" s="212" t="s">
        <v>183</v>
      </c>
      <c r="J28" s="212">
        <v>27</v>
      </c>
      <c r="K28" s="212" t="s">
        <v>945</v>
      </c>
      <c r="L28" s="212"/>
      <c r="M28" s="212"/>
      <c r="N28" s="67" t="s">
        <v>1523</v>
      </c>
      <c r="O28" s="212" t="s">
        <v>824</v>
      </c>
      <c r="P28" s="212" t="s">
        <v>217</v>
      </c>
      <c r="Q28" s="212">
        <v>88</v>
      </c>
      <c r="R28" s="212"/>
      <c r="S28" s="212" t="s">
        <v>832</v>
      </c>
      <c r="T28" s="212" t="s">
        <v>779</v>
      </c>
      <c r="U28" s="212" t="s">
        <v>780</v>
      </c>
      <c r="V28" s="212" t="s">
        <v>183</v>
      </c>
      <c r="W28" s="212">
        <v>27</v>
      </c>
      <c r="X28" s="212" t="s">
        <v>946</v>
      </c>
      <c r="Y28" s="217">
        <v>7.4999999999999997E-2</v>
      </c>
      <c r="Z28" s="212"/>
      <c r="AA28" s="212"/>
      <c r="AB28" s="212"/>
      <c r="AC28" s="212"/>
      <c r="AD28" s="212"/>
      <c r="AE28" s="55"/>
      <c r="AF28" s="55"/>
      <c r="AG28" s="55" t="s">
        <v>236</v>
      </c>
      <c r="AH28" s="55"/>
      <c r="AI28" s="55"/>
      <c r="AJ28" s="55"/>
      <c r="AK28" s="55"/>
      <c r="AL28" s="55"/>
      <c r="AM28" s="55"/>
      <c r="AN28" s="55"/>
      <c r="AO28" s="55" t="s">
        <v>262</v>
      </c>
      <c r="AP28" s="55"/>
      <c r="AQ28" s="55"/>
      <c r="AR28" s="55"/>
      <c r="AS28" s="55"/>
      <c r="AT28" s="55"/>
      <c r="AU28" s="55"/>
      <c r="AV28" s="212"/>
      <c r="AW28" s="386" t="s">
        <v>1707</v>
      </c>
      <c r="AX28" s="55" t="s">
        <v>1095</v>
      </c>
      <c r="AY28" s="387" t="s">
        <v>1703</v>
      </c>
      <c r="AZ28" s="387"/>
      <c r="BA28" s="387"/>
      <c r="BB28" s="387">
        <v>15</v>
      </c>
      <c r="BC28" s="387"/>
      <c r="BD28" s="387"/>
      <c r="BE28" s="387"/>
      <c r="BF28" s="387"/>
      <c r="BG28" s="212">
        <v>27</v>
      </c>
      <c r="BH28" s="212" t="s">
        <v>617</v>
      </c>
      <c r="BI28" s="386"/>
      <c r="BJ28" s="210" t="s">
        <v>152</v>
      </c>
      <c r="BK28" s="212" t="s">
        <v>186</v>
      </c>
      <c r="BL28" s="212"/>
      <c r="BM28" s="212"/>
    </row>
    <row r="29" spans="1:65" x14ac:dyDescent="0.25">
      <c r="A29" s="214" t="s">
        <v>699</v>
      </c>
      <c r="B29" s="212" t="s">
        <v>213</v>
      </c>
      <c r="C29" s="212" t="s">
        <v>906</v>
      </c>
      <c r="D29" s="212">
        <v>48</v>
      </c>
      <c r="E29" s="212"/>
      <c r="F29" s="212" t="s">
        <v>201</v>
      </c>
      <c r="G29" s="212" t="s">
        <v>785</v>
      </c>
      <c r="H29" s="212" t="s">
        <v>690</v>
      </c>
      <c r="I29" s="212" t="s">
        <v>183</v>
      </c>
      <c r="J29" s="212">
        <v>28</v>
      </c>
      <c r="K29" s="212" t="s">
        <v>945</v>
      </c>
      <c r="L29" s="212"/>
      <c r="M29" s="212"/>
      <c r="N29" s="67" t="s">
        <v>1523</v>
      </c>
      <c r="O29" s="212" t="s">
        <v>825</v>
      </c>
      <c r="P29" s="212" t="s">
        <v>218</v>
      </c>
      <c r="Q29" s="212">
        <v>114</v>
      </c>
      <c r="R29" s="212"/>
      <c r="S29" s="212" t="s">
        <v>832</v>
      </c>
      <c r="T29" s="212" t="s">
        <v>779</v>
      </c>
      <c r="U29" s="212" t="s">
        <v>781</v>
      </c>
      <c r="V29" s="212" t="s">
        <v>183</v>
      </c>
      <c r="W29" s="212">
        <v>28</v>
      </c>
      <c r="X29" s="212" t="s">
        <v>946</v>
      </c>
      <c r="Y29" s="217">
        <v>7.4999999999999997E-2</v>
      </c>
      <c r="Z29" s="212"/>
      <c r="AA29" s="212"/>
      <c r="AB29" s="212"/>
      <c r="AC29" s="212"/>
      <c r="AD29" s="212"/>
      <c r="AE29" s="55"/>
      <c r="AF29" s="55"/>
      <c r="AG29" s="55" t="s">
        <v>236</v>
      </c>
      <c r="AH29" s="55"/>
      <c r="AI29" s="55"/>
      <c r="AJ29" s="55"/>
      <c r="AK29" s="55"/>
      <c r="AL29" s="55"/>
      <c r="AM29" s="55"/>
      <c r="AN29" s="55"/>
      <c r="AO29" s="55" t="s">
        <v>262</v>
      </c>
      <c r="AP29" s="55"/>
      <c r="AQ29" s="55"/>
      <c r="AR29" s="55"/>
      <c r="AS29" s="55"/>
      <c r="AT29" s="55"/>
      <c r="AU29" s="55"/>
      <c r="AV29" s="212"/>
      <c r="AW29" s="214" t="s">
        <v>1567</v>
      </c>
      <c r="AX29" s="55" t="s">
        <v>1095</v>
      </c>
      <c r="AY29" s="212" t="s">
        <v>876</v>
      </c>
      <c r="AZ29" s="212"/>
      <c r="BA29" s="212"/>
      <c r="BB29" s="212">
        <v>15</v>
      </c>
      <c r="BC29" s="212"/>
      <c r="BD29" s="212"/>
      <c r="BE29" s="212"/>
      <c r="BF29" s="212"/>
      <c r="BG29" s="212">
        <v>28</v>
      </c>
      <c r="BH29" s="212" t="s">
        <v>617</v>
      </c>
      <c r="BI29" s="214"/>
      <c r="BJ29" s="210" t="s">
        <v>152</v>
      </c>
      <c r="BK29" s="212" t="s">
        <v>186</v>
      </c>
      <c r="BL29" s="212"/>
      <c r="BM29" s="212"/>
    </row>
    <row r="30" spans="1:65" x14ac:dyDescent="0.25">
      <c r="A30" s="214" t="s">
        <v>699</v>
      </c>
      <c r="B30" s="212" t="s">
        <v>214</v>
      </c>
      <c r="C30" s="212" t="s">
        <v>907</v>
      </c>
      <c r="D30" s="212">
        <v>82</v>
      </c>
      <c r="E30" s="212"/>
      <c r="F30" s="212" t="s">
        <v>201</v>
      </c>
      <c r="G30" s="212" t="s">
        <v>785</v>
      </c>
      <c r="H30" s="212" t="s">
        <v>777</v>
      </c>
      <c r="I30" s="212" t="s">
        <v>183</v>
      </c>
      <c r="J30" s="212">
        <v>29</v>
      </c>
      <c r="K30" s="212" t="s">
        <v>945</v>
      </c>
      <c r="L30" s="212"/>
      <c r="M30" s="212"/>
      <c r="N30" s="67" t="s">
        <v>1523</v>
      </c>
      <c r="O30" s="210" t="s">
        <v>1673</v>
      </c>
      <c r="P30" s="210"/>
      <c r="Q30" s="210">
        <v>175</v>
      </c>
      <c r="R30" s="210"/>
      <c r="S30" s="212" t="s">
        <v>832</v>
      </c>
      <c r="T30" s="210" t="s">
        <v>779</v>
      </c>
      <c r="U30" s="210" t="s">
        <v>787</v>
      </c>
      <c r="V30" s="212" t="s">
        <v>183</v>
      </c>
      <c r="W30" s="217">
        <v>29</v>
      </c>
      <c r="X30" s="212" t="s">
        <v>946</v>
      </c>
      <c r="Y30" s="217">
        <v>7.4999999999999997E-2</v>
      </c>
      <c r="Z30" s="212"/>
      <c r="AA30" s="212"/>
      <c r="AB30" s="212"/>
      <c r="AC30" s="212"/>
      <c r="AD30" s="212"/>
      <c r="AE30" s="55"/>
      <c r="AF30" s="55"/>
      <c r="AG30" s="55" t="s">
        <v>236</v>
      </c>
      <c r="AH30" s="55"/>
      <c r="AI30" s="55"/>
      <c r="AJ30" s="55"/>
      <c r="AK30" s="55"/>
      <c r="AL30" s="55"/>
      <c r="AM30" s="55"/>
      <c r="AN30" s="55"/>
      <c r="AO30" s="55"/>
      <c r="AP30" s="55"/>
      <c r="AQ30" s="55"/>
      <c r="AR30" s="55"/>
      <c r="AS30" s="55"/>
      <c r="AT30" s="55"/>
      <c r="AU30" s="55"/>
      <c r="AV30" s="212"/>
      <c r="AW30" s="214" t="s">
        <v>1569</v>
      </c>
      <c r="AX30" s="55" t="s">
        <v>1095</v>
      </c>
      <c r="AY30" s="212" t="s">
        <v>860</v>
      </c>
      <c r="AZ30" s="212"/>
      <c r="BA30" s="212"/>
      <c r="BB30" s="212">
        <v>10</v>
      </c>
      <c r="BC30" s="212"/>
      <c r="BD30" s="212"/>
      <c r="BE30" s="212"/>
      <c r="BF30" s="212"/>
      <c r="BG30" s="212">
        <v>29</v>
      </c>
      <c r="BH30" s="212" t="s">
        <v>186</v>
      </c>
      <c r="BI30" s="214"/>
      <c r="BJ30" s="210" t="s">
        <v>152</v>
      </c>
      <c r="BK30" s="212" t="s">
        <v>186</v>
      </c>
      <c r="BL30" s="212"/>
      <c r="BM30" s="212"/>
    </row>
    <row r="31" spans="1:65" x14ac:dyDescent="0.25">
      <c r="A31" s="214"/>
      <c r="B31" s="210" t="s">
        <v>1713</v>
      </c>
      <c r="C31" s="212"/>
      <c r="D31" s="212" t="s">
        <v>887</v>
      </c>
      <c r="E31" s="212"/>
      <c r="F31" s="212"/>
      <c r="G31" s="212"/>
      <c r="H31" s="212"/>
      <c r="I31" s="212"/>
      <c r="J31" s="212">
        <v>30</v>
      </c>
      <c r="K31" s="212"/>
      <c r="L31" s="212"/>
      <c r="M31" s="212"/>
      <c r="N31" s="67" t="s">
        <v>1523</v>
      </c>
      <c r="O31" s="212" t="s">
        <v>826</v>
      </c>
      <c r="P31" s="212"/>
      <c r="Q31" s="212">
        <v>28</v>
      </c>
      <c r="R31" s="212"/>
      <c r="S31" s="212" t="s">
        <v>832</v>
      </c>
      <c r="T31" s="212" t="s">
        <v>785</v>
      </c>
      <c r="U31" s="212" t="s">
        <v>690</v>
      </c>
      <c r="V31" s="212" t="s">
        <v>183</v>
      </c>
      <c r="W31" s="212">
        <v>30</v>
      </c>
      <c r="X31" s="212" t="s">
        <v>946</v>
      </c>
      <c r="Y31" s="217">
        <v>7.4999999999999997E-2</v>
      </c>
      <c r="Z31" s="212"/>
      <c r="AA31" s="212"/>
      <c r="AB31" s="212"/>
      <c r="AC31" s="212"/>
      <c r="AD31" s="212"/>
      <c r="AE31" s="55"/>
      <c r="AF31" s="55"/>
      <c r="AG31" s="55" t="s">
        <v>262</v>
      </c>
      <c r="AH31" s="55"/>
      <c r="AI31" s="55"/>
      <c r="AJ31" s="55"/>
      <c r="AK31" s="55"/>
      <c r="AL31" s="55"/>
      <c r="AM31" s="55"/>
      <c r="AN31" s="55"/>
      <c r="AO31" s="55"/>
      <c r="AP31" s="55"/>
      <c r="AQ31" s="55"/>
      <c r="AR31" s="55"/>
      <c r="AS31" s="55"/>
      <c r="AT31" s="55"/>
      <c r="AU31" s="55"/>
      <c r="AV31" s="212"/>
      <c r="AW31" s="214" t="s">
        <v>1565</v>
      </c>
      <c r="AX31" s="55" t="s">
        <v>1095</v>
      </c>
      <c r="AY31" s="212" t="s">
        <v>836</v>
      </c>
      <c r="AZ31" s="212"/>
      <c r="BA31" s="212"/>
      <c r="BB31" s="212">
        <v>15</v>
      </c>
      <c r="BC31" s="212"/>
      <c r="BD31" s="212"/>
      <c r="BE31" s="212"/>
      <c r="BF31" s="212"/>
      <c r="BG31" s="212">
        <v>30</v>
      </c>
      <c r="BH31" s="212" t="s">
        <v>186</v>
      </c>
      <c r="BI31" s="214"/>
      <c r="BJ31" s="210" t="s">
        <v>152</v>
      </c>
      <c r="BK31" s="212" t="s">
        <v>186</v>
      </c>
      <c r="BL31" s="212"/>
      <c r="BM31" s="212"/>
    </row>
    <row r="32" spans="1:65" x14ac:dyDescent="0.25">
      <c r="A32" s="214" t="s">
        <v>721</v>
      </c>
      <c r="B32" s="212" t="s">
        <v>881</v>
      </c>
      <c r="C32" s="212"/>
      <c r="D32" s="212" t="s">
        <v>887</v>
      </c>
      <c r="E32" s="212"/>
      <c r="F32" s="212"/>
      <c r="G32" s="212"/>
      <c r="H32" s="212"/>
      <c r="I32" s="212"/>
      <c r="J32" s="212">
        <v>31</v>
      </c>
      <c r="K32" s="212"/>
      <c r="L32" s="212"/>
      <c r="M32" s="212"/>
      <c r="N32" s="67" t="s">
        <v>1523</v>
      </c>
      <c r="O32" s="212" t="s">
        <v>827</v>
      </c>
      <c r="P32" s="212"/>
      <c r="Q32" s="212">
        <v>56</v>
      </c>
      <c r="R32" s="212"/>
      <c r="S32" s="212" t="s">
        <v>832</v>
      </c>
      <c r="T32" s="212" t="s">
        <v>785</v>
      </c>
      <c r="U32" s="212" t="s">
        <v>777</v>
      </c>
      <c r="V32" s="212" t="s">
        <v>183</v>
      </c>
      <c r="W32" s="217">
        <v>31</v>
      </c>
      <c r="X32" s="212" t="s">
        <v>946</v>
      </c>
      <c r="Y32" s="217">
        <v>7.4999999999999997E-2</v>
      </c>
      <c r="Z32" s="212"/>
      <c r="AA32" s="212"/>
      <c r="AB32" s="212"/>
      <c r="AC32" s="212"/>
      <c r="AD32" s="212"/>
      <c r="AE32" s="55"/>
      <c r="AF32" s="55"/>
      <c r="AG32" s="55" t="s">
        <v>262</v>
      </c>
      <c r="AH32" s="55"/>
      <c r="AI32" s="55"/>
      <c r="AJ32" s="55"/>
      <c r="AK32" s="55"/>
      <c r="AL32" s="55"/>
      <c r="AM32" s="55"/>
      <c r="AN32" s="55"/>
      <c r="AO32" s="55"/>
      <c r="AP32" s="55"/>
      <c r="AQ32" s="55"/>
      <c r="AR32" s="55"/>
      <c r="AS32" s="55"/>
      <c r="AT32" s="55"/>
      <c r="AU32" s="55"/>
      <c r="AV32" s="212"/>
      <c r="AW32" s="214" t="s">
        <v>1553</v>
      </c>
      <c r="AX32" s="55" t="s">
        <v>1095</v>
      </c>
      <c r="AY32" s="212" t="s">
        <v>842</v>
      </c>
      <c r="AZ32" s="212"/>
      <c r="BA32" s="212"/>
      <c r="BB32" s="212">
        <v>15</v>
      </c>
      <c r="BC32" s="212"/>
      <c r="BD32" s="212"/>
      <c r="BE32" s="212"/>
      <c r="BF32" s="212"/>
      <c r="BG32" s="212">
        <v>31</v>
      </c>
      <c r="BH32" s="212" t="s">
        <v>617</v>
      </c>
      <c r="BI32" s="214"/>
      <c r="BJ32" s="210" t="s">
        <v>152</v>
      </c>
      <c r="BK32" s="212" t="s">
        <v>186</v>
      </c>
      <c r="BL32" s="212"/>
      <c r="BM32" s="212"/>
    </row>
    <row r="33" spans="1:65" x14ac:dyDescent="0.25">
      <c r="A33" s="214" t="s">
        <v>721</v>
      </c>
      <c r="B33" s="212" t="s">
        <v>722</v>
      </c>
      <c r="C33" s="212" t="s">
        <v>908</v>
      </c>
      <c r="D33" s="212">
        <v>16</v>
      </c>
      <c r="E33" s="212"/>
      <c r="F33" s="212" t="s">
        <v>185</v>
      </c>
      <c r="G33" s="212" t="s">
        <v>687</v>
      </c>
      <c r="H33" s="212" t="s">
        <v>690</v>
      </c>
      <c r="I33" s="212" t="s">
        <v>183</v>
      </c>
      <c r="J33" s="212">
        <v>32</v>
      </c>
      <c r="K33" s="212" t="s">
        <v>946</v>
      </c>
      <c r="L33" s="212"/>
      <c r="M33" s="212"/>
      <c r="N33" s="214"/>
      <c r="O33" s="210" t="s">
        <v>1713</v>
      </c>
      <c r="P33" s="212"/>
      <c r="Q33" s="212" t="s">
        <v>887</v>
      </c>
      <c r="R33" s="212"/>
      <c r="S33" s="212"/>
      <c r="T33" s="212"/>
      <c r="U33" s="212"/>
      <c r="V33" s="212"/>
      <c r="W33" s="212">
        <v>32</v>
      </c>
      <c r="X33" s="212"/>
      <c r="Y33" s="210"/>
      <c r="Z33" s="212"/>
      <c r="AA33" s="212"/>
      <c r="AB33" s="212"/>
      <c r="AC33" s="212"/>
      <c r="AD33" s="212"/>
      <c r="AE33" s="55"/>
      <c r="AF33" s="55"/>
      <c r="AG33" s="55" t="s">
        <v>262</v>
      </c>
      <c r="AH33" s="55"/>
      <c r="AI33" s="55"/>
      <c r="AJ33" s="55"/>
      <c r="AK33" s="55"/>
      <c r="AL33" s="55"/>
      <c r="AM33" s="55"/>
      <c r="AN33" s="55"/>
      <c r="AO33" s="55"/>
      <c r="AP33" s="55"/>
      <c r="AQ33" s="55"/>
      <c r="AR33" s="55"/>
      <c r="AS33" s="55"/>
      <c r="AT33" s="55"/>
      <c r="AU33" s="55"/>
      <c r="AV33" s="212"/>
      <c r="AW33" s="214" t="s">
        <v>1559</v>
      </c>
      <c r="AX33" s="55" t="s">
        <v>1095</v>
      </c>
      <c r="AY33" s="212" t="s">
        <v>837</v>
      </c>
      <c r="AZ33" s="212"/>
      <c r="BA33" s="212"/>
      <c r="BB33" s="212">
        <v>15</v>
      </c>
      <c r="BC33" s="212"/>
      <c r="BD33" s="212"/>
      <c r="BE33" s="212"/>
      <c r="BF33" s="212"/>
      <c r="BG33" s="212">
        <v>32</v>
      </c>
      <c r="BH33" s="212" t="s">
        <v>186</v>
      </c>
      <c r="BI33" s="214"/>
      <c r="BJ33" s="210" t="s">
        <v>152</v>
      </c>
      <c r="BK33" s="212" t="s">
        <v>186</v>
      </c>
      <c r="BL33" s="212"/>
      <c r="BM33" s="212"/>
    </row>
    <row r="34" spans="1:65" x14ac:dyDescent="0.25">
      <c r="A34" s="214" t="s">
        <v>721</v>
      </c>
      <c r="B34" s="212" t="s">
        <v>723</v>
      </c>
      <c r="C34" s="212" t="s">
        <v>909</v>
      </c>
      <c r="D34" s="212">
        <v>32</v>
      </c>
      <c r="E34" s="212"/>
      <c r="F34" s="212" t="s">
        <v>185</v>
      </c>
      <c r="G34" s="212" t="s">
        <v>687</v>
      </c>
      <c r="H34" s="212" t="s">
        <v>777</v>
      </c>
      <c r="I34" s="212" t="s">
        <v>183</v>
      </c>
      <c r="J34" s="212">
        <v>33</v>
      </c>
      <c r="K34" s="212" t="s">
        <v>946</v>
      </c>
      <c r="L34" s="212"/>
      <c r="M34" s="212"/>
      <c r="N34" s="67" t="s">
        <v>1525</v>
      </c>
      <c r="O34" s="212" t="s">
        <v>882</v>
      </c>
      <c r="P34" s="212"/>
      <c r="Q34" s="212" t="s">
        <v>887</v>
      </c>
      <c r="R34" s="212"/>
      <c r="S34" s="212"/>
      <c r="T34" s="212"/>
      <c r="U34" s="212"/>
      <c r="V34" s="212"/>
      <c r="W34" s="212">
        <v>33</v>
      </c>
      <c r="X34" s="212"/>
      <c r="Y34" s="217">
        <v>7.4999999999999997E-2</v>
      </c>
      <c r="Z34" s="212"/>
      <c r="AA34" s="212"/>
      <c r="AB34" s="212"/>
      <c r="AC34" s="212"/>
      <c r="AD34" s="212"/>
      <c r="AE34" s="55"/>
      <c r="AF34" s="55"/>
      <c r="AG34" s="55" t="s">
        <v>262</v>
      </c>
      <c r="AH34" s="55"/>
      <c r="AI34" s="55"/>
      <c r="AJ34" s="55"/>
      <c r="AK34" s="55"/>
      <c r="AL34" s="55"/>
      <c r="AM34" s="55"/>
      <c r="AN34" s="55"/>
      <c r="AO34" s="55"/>
      <c r="AP34" s="55"/>
      <c r="AQ34" s="55"/>
      <c r="AR34" s="55"/>
      <c r="AS34" s="55"/>
      <c r="AT34" s="55"/>
      <c r="AU34" s="55"/>
      <c r="AV34" s="212"/>
      <c r="AW34" s="214" t="s">
        <v>1573</v>
      </c>
      <c r="AX34" s="55" t="s">
        <v>1095</v>
      </c>
      <c r="AY34" s="212" t="s">
        <v>838</v>
      </c>
      <c r="AZ34" s="212"/>
      <c r="BA34" s="212"/>
      <c r="BB34" s="212">
        <v>15</v>
      </c>
      <c r="BC34" s="212"/>
      <c r="BD34" s="212"/>
      <c r="BE34" s="212"/>
      <c r="BF34" s="212"/>
      <c r="BG34" s="212">
        <v>33</v>
      </c>
      <c r="BH34" s="212" t="s">
        <v>186</v>
      </c>
      <c r="BI34" s="214"/>
      <c r="BJ34" s="210" t="s">
        <v>152</v>
      </c>
      <c r="BK34" s="212" t="s">
        <v>186</v>
      </c>
      <c r="BL34" s="212"/>
    </row>
    <row r="35" spans="1:65" x14ac:dyDescent="0.25">
      <c r="A35" s="214" t="s">
        <v>721</v>
      </c>
      <c r="B35" s="212" t="s">
        <v>724</v>
      </c>
      <c r="C35" s="212" t="s">
        <v>910</v>
      </c>
      <c r="D35" s="212">
        <v>23</v>
      </c>
      <c r="E35" s="212"/>
      <c r="F35" s="212" t="s">
        <v>185</v>
      </c>
      <c r="G35" s="212" t="s">
        <v>778</v>
      </c>
      <c r="H35" s="212" t="s">
        <v>690</v>
      </c>
      <c r="I35" s="212" t="s">
        <v>183</v>
      </c>
      <c r="J35" s="212">
        <v>34</v>
      </c>
      <c r="K35" s="212" t="s">
        <v>946</v>
      </c>
      <c r="L35" s="212"/>
      <c r="M35" s="212"/>
      <c r="N35" s="67" t="s">
        <v>1524</v>
      </c>
      <c r="O35" s="212" t="s">
        <v>1065</v>
      </c>
      <c r="P35" s="212"/>
      <c r="Q35" s="212">
        <v>32</v>
      </c>
      <c r="R35" s="212"/>
      <c r="S35" s="212" t="s">
        <v>184</v>
      </c>
      <c r="T35" s="212" t="s">
        <v>779</v>
      </c>
      <c r="U35" s="212" t="s">
        <v>690</v>
      </c>
      <c r="V35" s="212" t="s">
        <v>183</v>
      </c>
      <c r="W35" s="212">
        <v>34</v>
      </c>
      <c r="X35" s="212" t="s">
        <v>946</v>
      </c>
      <c r="Y35" s="217">
        <v>7.4999999999999997E-2</v>
      </c>
      <c r="Z35" s="212"/>
      <c r="AA35" s="212"/>
      <c r="AB35" s="212"/>
      <c r="AC35" s="212"/>
      <c r="AD35" s="212"/>
      <c r="AE35" s="55"/>
      <c r="AF35" s="55"/>
      <c r="AG35" s="55" t="s">
        <v>262</v>
      </c>
      <c r="AH35" s="55"/>
      <c r="AI35" s="55"/>
      <c r="AJ35" s="55"/>
      <c r="AK35" s="55"/>
      <c r="AL35" s="55"/>
      <c r="AM35" s="55"/>
      <c r="AN35" s="55"/>
      <c r="AO35" s="55"/>
      <c r="AP35" s="55"/>
      <c r="AQ35" s="55"/>
      <c r="AR35" s="55"/>
      <c r="AS35" s="55"/>
      <c r="AT35" s="55"/>
      <c r="AU35" s="55"/>
      <c r="AV35" s="212"/>
      <c r="AW35" s="214" t="s">
        <v>1557</v>
      </c>
      <c r="AX35" s="55" t="s">
        <v>1095</v>
      </c>
      <c r="AY35" s="212" t="s">
        <v>863</v>
      </c>
      <c r="AZ35" s="212"/>
      <c r="BA35" s="212"/>
      <c r="BB35" s="212">
        <v>15</v>
      </c>
      <c r="BC35" s="212"/>
      <c r="BD35" s="212"/>
      <c r="BE35" s="212"/>
      <c r="BF35" s="212"/>
      <c r="BG35" s="212">
        <v>34</v>
      </c>
      <c r="BH35" s="212" t="s">
        <v>186</v>
      </c>
      <c r="BI35" s="214"/>
      <c r="BJ35" s="210" t="s">
        <v>152</v>
      </c>
      <c r="BK35" s="212" t="s">
        <v>186</v>
      </c>
      <c r="BL35" s="212"/>
      <c r="BM35" s="212"/>
    </row>
    <row r="36" spans="1:65" x14ac:dyDescent="0.25">
      <c r="A36" s="214" t="s">
        <v>721</v>
      </c>
      <c r="B36" s="212" t="s">
        <v>725</v>
      </c>
      <c r="C36" s="212" t="s">
        <v>911</v>
      </c>
      <c r="D36" s="212">
        <v>46</v>
      </c>
      <c r="E36" s="212"/>
      <c r="F36" s="212" t="s">
        <v>185</v>
      </c>
      <c r="G36" s="212" t="s">
        <v>778</v>
      </c>
      <c r="H36" s="212" t="s">
        <v>777</v>
      </c>
      <c r="I36" s="212" t="s">
        <v>183</v>
      </c>
      <c r="J36" s="212">
        <v>35</v>
      </c>
      <c r="K36" s="212" t="s">
        <v>946</v>
      </c>
      <c r="L36" s="212"/>
      <c r="M36" s="212"/>
      <c r="N36" s="67" t="s">
        <v>1524</v>
      </c>
      <c r="O36" s="212" t="s">
        <v>1066</v>
      </c>
      <c r="P36" s="212"/>
      <c r="Q36" s="212">
        <v>64</v>
      </c>
      <c r="R36" s="212"/>
      <c r="S36" s="212" t="s">
        <v>184</v>
      </c>
      <c r="T36" s="212" t="s">
        <v>779</v>
      </c>
      <c r="U36" s="212" t="s">
        <v>777</v>
      </c>
      <c r="V36" s="212" t="s">
        <v>183</v>
      </c>
      <c r="W36" s="217">
        <v>35</v>
      </c>
      <c r="X36" s="212" t="s">
        <v>946</v>
      </c>
      <c r="Y36" s="217">
        <v>7.4999999999999997E-2</v>
      </c>
      <c r="Z36" s="212"/>
      <c r="AA36" s="212"/>
      <c r="AB36" s="212"/>
      <c r="AC36" s="212"/>
      <c r="AD36" s="212"/>
      <c r="AE36" s="55"/>
      <c r="AF36" s="55"/>
      <c r="AG36" s="55" t="s">
        <v>262</v>
      </c>
      <c r="AH36" s="55"/>
      <c r="AI36" s="55"/>
      <c r="AJ36" s="55"/>
      <c r="AK36" s="55"/>
      <c r="AL36" s="55"/>
      <c r="AM36" s="55"/>
      <c r="AN36" s="55"/>
      <c r="AO36" s="55"/>
      <c r="AP36" s="55"/>
      <c r="AQ36" s="55"/>
      <c r="AR36" s="55"/>
      <c r="AS36" s="55"/>
      <c r="AT36" s="55"/>
      <c r="AU36" s="55"/>
      <c r="AV36" s="212"/>
      <c r="AW36" s="214" t="s">
        <v>1529</v>
      </c>
      <c r="AX36" s="55" t="s">
        <v>1095</v>
      </c>
      <c r="AY36" s="212" t="s">
        <v>866</v>
      </c>
      <c r="AZ36" s="212"/>
      <c r="BA36" s="212"/>
      <c r="BB36" s="212">
        <v>20</v>
      </c>
      <c r="BC36" s="212"/>
      <c r="BD36" s="212"/>
      <c r="BE36" s="212"/>
      <c r="BF36" s="212"/>
      <c r="BG36" s="212">
        <v>35</v>
      </c>
      <c r="BH36" s="212" t="s">
        <v>615</v>
      </c>
      <c r="BI36" s="214"/>
      <c r="BJ36" s="210" t="s">
        <v>152</v>
      </c>
      <c r="BK36" s="212" t="s">
        <v>186</v>
      </c>
      <c r="BL36" s="212"/>
      <c r="BM36" s="212"/>
    </row>
    <row r="37" spans="1:65" x14ac:dyDescent="0.25">
      <c r="A37" s="214" t="s">
        <v>721</v>
      </c>
      <c r="B37" s="212" t="s">
        <v>726</v>
      </c>
      <c r="C37" s="212" t="s">
        <v>215</v>
      </c>
      <c r="D37" s="212">
        <v>32</v>
      </c>
      <c r="E37" s="212"/>
      <c r="F37" s="212" t="s">
        <v>185</v>
      </c>
      <c r="G37" s="212" t="s">
        <v>779</v>
      </c>
      <c r="H37" s="212" t="s">
        <v>690</v>
      </c>
      <c r="I37" s="212" t="s">
        <v>183</v>
      </c>
      <c r="J37" s="212">
        <v>36</v>
      </c>
      <c r="K37" s="212" t="s">
        <v>946</v>
      </c>
      <c r="L37" s="212"/>
      <c r="M37" s="212"/>
      <c r="N37" s="67" t="s">
        <v>1524</v>
      </c>
      <c r="O37" s="212" t="s">
        <v>1067</v>
      </c>
      <c r="P37" s="212"/>
      <c r="Q37" s="212">
        <v>128</v>
      </c>
      <c r="R37" s="212"/>
      <c r="S37" s="212" t="s">
        <v>184</v>
      </c>
      <c r="T37" s="212" t="s">
        <v>779</v>
      </c>
      <c r="U37" s="212" t="s">
        <v>781</v>
      </c>
      <c r="V37" s="212" t="s">
        <v>183</v>
      </c>
      <c r="W37" s="212">
        <v>36</v>
      </c>
      <c r="X37" s="212" t="s">
        <v>946</v>
      </c>
      <c r="Y37" s="217">
        <v>7.4999999999999997E-2</v>
      </c>
      <c r="Z37" s="212"/>
      <c r="AA37" s="212"/>
      <c r="AB37" s="212"/>
      <c r="AC37" s="212"/>
      <c r="AD37" s="212"/>
      <c r="AE37" s="55"/>
      <c r="AF37" s="55"/>
      <c r="AG37" s="55" t="s">
        <v>262</v>
      </c>
      <c r="AH37" s="55"/>
      <c r="AI37" s="55"/>
      <c r="AJ37" s="55"/>
      <c r="AK37" s="55"/>
      <c r="AL37" s="55"/>
      <c r="AM37" s="55"/>
      <c r="AN37" s="55"/>
      <c r="AO37" s="55"/>
      <c r="AP37" s="55"/>
      <c r="AQ37" s="55"/>
      <c r="AR37" s="55"/>
      <c r="AS37" s="55"/>
      <c r="AT37" s="55"/>
      <c r="AU37" s="55"/>
      <c r="AV37" s="212"/>
      <c r="AW37" s="214" t="s">
        <v>1531</v>
      </c>
      <c r="AX37" s="55" t="s">
        <v>1095</v>
      </c>
      <c r="AY37" s="212" t="s">
        <v>843</v>
      </c>
      <c r="AZ37" s="212"/>
      <c r="BA37" s="212"/>
      <c r="BB37" s="212">
        <v>10</v>
      </c>
      <c r="BC37" s="212"/>
      <c r="BD37" s="212"/>
      <c r="BE37" s="212"/>
      <c r="BF37" s="212"/>
      <c r="BG37" s="212">
        <v>36</v>
      </c>
      <c r="BH37" s="212" t="s">
        <v>615</v>
      </c>
      <c r="BI37" s="214"/>
      <c r="BJ37" s="210" t="s">
        <v>152</v>
      </c>
      <c r="BK37" s="212" t="s">
        <v>186</v>
      </c>
      <c r="BL37" s="212"/>
      <c r="BM37" s="212"/>
    </row>
    <row r="38" spans="1:65" x14ac:dyDescent="0.25">
      <c r="A38" s="214" t="s">
        <v>721</v>
      </c>
      <c r="B38" s="212" t="s">
        <v>727</v>
      </c>
      <c r="C38" s="212" t="s">
        <v>216</v>
      </c>
      <c r="D38" s="212">
        <v>59</v>
      </c>
      <c r="E38" s="212"/>
      <c r="F38" s="212" t="s">
        <v>185</v>
      </c>
      <c r="G38" s="212" t="s">
        <v>779</v>
      </c>
      <c r="H38" s="212" t="s">
        <v>777</v>
      </c>
      <c r="I38" s="212" t="s">
        <v>183</v>
      </c>
      <c r="J38" s="212">
        <v>37</v>
      </c>
      <c r="K38" s="212" t="s">
        <v>946</v>
      </c>
      <c r="L38" s="212"/>
      <c r="M38" s="212"/>
      <c r="N38" s="67" t="s">
        <v>1524</v>
      </c>
      <c r="O38" s="212" t="s">
        <v>1068</v>
      </c>
      <c r="P38" s="212"/>
      <c r="Q38" s="212">
        <v>192</v>
      </c>
      <c r="R38" s="212"/>
      <c r="S38" s="212" t="s">
        <v>184</v>
      </c>
      <c r="T38" s="212" t="s">
        <v>779</v>
      </c>
      <c r="U38" s="212" t="s">
        <v>787</v>
      </c>
      <c r="V38" s="212" t="s">
        <v>183</v>
      </c>
      <c r="W38" s="217">
        <v>37</v>
      </c>
      <c r="X38" s="212" t="s">
        <v>946</v>
      </c>
      <c r="Y38" s="217">
        <v>7.4999999999999997E-2</v>
      </c>
      <c r="Z38" s="212"/>
      <c r="AA38" s="212"/>
      <c r="AB38" s="212"/>
      <c r="AC38" s="212"/>
      <c r="AD38" s="212"/>
      <c r="AE38" s="55"/>
      <c r="AF38" s="55"/>
      <c r="AG38" s="55" t="s">
        <v>262</v>
      </c>
      <c r="AH38" s="55"/>
      <c r="AI38" s="55"/>
      <c r="AJ38" s="55"/>
      <c r="AK38" s="55"/>
      <c r="AL38" s="55"/>
      <c r="AM38" s="55"/>
      <c r="AN38" s="55"/>
      <c r="AO38" s="55"/>
      <c r="AP38" s="55"/>
      <c r="AQ38" s="55"/>
      <c r="AR38" s="55"/>
      <c r="AS38" s="55"/>
      <c r="AT38" s="55"/>
      <c r="AU38" s="55"/>
      <c r="AV38" s="212"/>
      <c r="AW38" s="214" t="s">
        <v>1533</v>
      </c>
      <c r="AX38" s="55" t="s">
        <v>1095</v>
      </c>
      <c r="AY38" s="212" t="s">
        <v>844</v>
      </c>
      <c r="AZ38" s="212"/>
      <c r="BA38" s="212"/>
      <c r="BB38" s="212">
        <v>15</v>
      </c>
      <c r="BC38" s="212"/>
      <c r="BD38" s="212"/>
      <c r="BE38" s="212"/>
      <c r="BF38" s="212"/>
      <c r="BG38" s="212">
        <v>37</v>
      </c>
      <c r="BH38" s="212" t="s">
        <v>615</v>
      </c>
      <c r="BI38" s="214"/>
      <c r="BJ38" s="210" t="s">
        <v>152</v>
      </c>
      <c r="BK38" s="212" t="s">
        <v>186</v>
      </c>
      <c r="BL38" s="212"/>
      <c r="BM38" s="212"/>
    </row>
    <row r="39" spans="1:65" x14ac:dyDescent="0.25">
      <c r="A39" s="214" t="s">
        <v>721</v>
      </c>
      <c r="B39" s="212" t="s">
        <v>728</v>
      </c>
      <c r="C39" s="212" t="s">
        <v>217</v>
      </c>
      <c r="D39" s="212">
        <v>88</v>
      </c>
      <c r="E39" s="212"/>
      <c r="F39" s="212" t="s">
        <v>185</v>
      </c>
      <c r="G39" s="212" t="s">
        <v>779</v>
      </c>
      <c r="H39" s="212" t="s">
        <v>780</v>
      </c>
      <c r="I39" s="212" t="s">
        <v>183</v>
      </c>
      <c r="J39" s="212">
        <v>38</v>
      </c>
      <c r="K39" s="212" t="s">
        <v>946</v>
      </c>
      <c r="L39" s="212"/>
      <c r="M39" s="212"/>
      <c r="N39" s="67" t="s">
        <v>1525</v>
      </c>
      <c r="O39" s="219" t="s">
        <v>947</v>
      </c>
      <c r="P39" s="219" t="s">
        <v>230</v>
      </c>
      <c r="Q39" s="219">
        <v>62</v>
      </c>
      <c r="R39" s="219"/>
      <c r="S39" s="219" t="s">
        <v>953</v>
      </c>
      <c r="T39" s="219" t="s">
        <v>779</v>
      </c>
      <c r="U39" s="212" t="s">
        <v>690</v>
      </c>
      <c r="V39" s="212" t="s">
        <v>183</v>
      </c>
      <c r="W39" s="212">
        <v>38</v>
      </c>
      <c r="X39" s="212" t="s">
        <v>946</v>
      </c>
      <c r="Y39" s="217">
        <v>7.4999999999999997E-2</v>
      </c>
      <c r="Z39" s="212"/>
      <c r="AA39" s="212"/>
      <c r="AB39" s="212"/>
      <c r="AC39" s="212"/>
      <c r="AD39" s="212"/>
      <c r="AE39" s="55"/>
      <c r="AF39" s="55"/>
      <c r="AG39" s="55" t="s">
        <v>262</v>
      </c>
      <c r="AH39" s="55"/>
      <c r="AI39" s="55"/>
      <c r="AJ39" s="55"/>
      <c r="AK39" s="55"/>
      <c r="AL39" s="55"/>
      <c r="AM39" s="55"/>
      <c r="AN39" s="55"/>
      <c r="AO39" s="55"/>
      <c r="AP39" s="55"/>
      <c r="AQ39" s="55"/>
      <c r="AR39" s="55"/>
      <c r="AS39" s="55"/>
      <c r="AT39" s="55"/>
      <c r="AU39" s="55"/>
      <c r="AV39" s="212"/>
      <c r="AW39" s="214" t="s">
        <v>1105</v>
      </c>
      <c r="AX39" s="55" t="s">
        <v>1095</v>
      </c>
      <c r="AY39" s="210" t="s">
        <v>1103</v>
      </c>
      <c r="AZ39" s="212"/>
      <c r="BA39" s="212"/>
      <c r="BB39" s="212"/>
      <c r="BC39" s="212"/>
      <c r="BD39" s="212"/>
      <c r="BE39" s="212"/>
      <c r="BF39" s="212"/>
      <c r="BG39" s="212">
        <v>38</v>
      </c>
      <c r="BH39" s="212" t="s">
        <v>617</v>
      </c>
      <c r="BI39" s="214"/>
      <c r="BJ39" s="210" t="s">
        <v>152</v>
      </c>
      <c r="BK39" s="212" t="s">
        <v>186</v>
      </c>
      <c r="BL39" s="212"/>
    </row>
    <row r="40" spans="1:65" x14ac:dyDescent="0.25">
      <c r="A40" s="214" t="s">
        <v>721</v>
      </c>
      <c r="B40" s="212" t="s">
        <v>729</v>
      </c>
      <c r="C40" s="212" t="s">
        <v>218</v>
      </c>
      <c r="D40" s="212">
        <v>114</v>
      </c>
      <c r="E40" s="212"/>
      <c r="F40" s="212" t="s">
        <v>185</v>
      </c>
      <c r="G40" s="212" t="s">
        <v>779</v>
      </c>
      <c r="H40" s="212" t="s">
        <v>781</v>
      </c>
      <c r="I40" s="212" t="s">
        <v>183</v>
      </c>
      <c r="J40" s="212">
        <v>39</v>
      </c>
      <c r="K40" s="212" t="s">
        <v>946</v>
      </c>
      <c r="L40" s="212"/>
      <c r="M40" s="212"/>
      <c r="N40" s="67" t="s">
        <v>1525</v>
      </c>
      <c r="O40" s="219" t="s">
        <v>948</v>
      </c>
      <c r="P40" s="219" t="s">
        <v>231</v>
      </c>
      <c r="Q40" s="219">
        <v>117</v>
      </c>
      <c r="R40" s="219"/>
      <c r="S40" s="219" t="s">
        <v>953</v>
      </c>
      <c r="T40" s="219" t="s">
        <v>779</v>
      </c>
      <c r="U40" s="212" t="s">
        <v>777</v>
      </c>
      <c r="V40" s="212" t="s">
        <v>183</v>
      </c>
      <c r="W40" s="212">
        <v>39</v>
      </c>
      <c r="X40" s="212" t="s">
        <v>946</v>
      </c>
      <c r="Y40" s="217">
        <v>7.4999999999999997E-2</v>
      </c>
      <c r="Z40" s="212"/>
      <c r="AA40" s="212"/>
      <c r="AB40" s="212"/>
      <c r="AC40" s="212"/>
      <c r="AD40" s="212"/>
      <c r="AE40" s="55"/>
      <c r="AF40" s="55"/>
      <c r="AG40" s="55" t="s">
        <v>262</v>
      </c>
      <c r="AH40" s="55"/>
      <c r="AI40" s="55"/>
      <c r="AJ40" s="55"/>
      <c r="AK40" s="55"/>
      <c r="AL40" s="55"/>
      <c r="AM40" s="55"/>
      <c r="AN40" s="55"/>
      <c r="AO40" s="55"/>
      <c r="AP40" s="55"/>
      <c r="AQ40" s="55"/>
      <c r="AR40" s="55"/>
      <c r="AS40" s="55"/>
      <c r="AT40" s="55"/>
      <c r="AU40" s="55"/>
      <c r="AV40" s="212"/>
      <c r="AW40" s="214"/>
      <c r="AX40" s="212"/>
      <c r="AY40" s="212"/>
      <c r="AZ40" s="212"/>
      <c r="BA40" s="212"/>
      <c r="BB40" s="212"/>
      <c r="BC40" s="212"/>
      <c r="BD40" s="212"/>
      <c r="BE40" s="212"/>
      <c r="BF40" s="212"/>
      <c r="BG40" s="212"/>
      <c r="BH40" s="212"/>
      <c r="BI40" s="212"/>
      <c r="BJ40" s="212"/>
      <c r="BK40" s="212"/>
      <c r="BL40" s="212"/>
      <c r="BM40" s="212"/>
    </row>
    <row r="41" spans="1:65" x14ac:dyDescent="0.25">
      <c r="A41" s="214" t="s">
        <v>721</v>
      </c>
      <c r="B41" s="212" t="s">
        <v>730</v>
      </c>
      <c r="C41" s="212" t="s">
        <v>912</v>
      </c>
      <c r="D41" s="212">
        <v>62</v>
      </c>
      <c r="E41" s="212"/>
      <c r="F41" s="212" t="s">
        <v>185</v>
      </c>
      <c r="G41" s="212" t="s">
        <v>782</v>
      </c>
      <c r="H41" s="212" t="s">
        <v>690</v>
      </c>
      <c r="I41" s="212" t="s">
        <v>183</v>
      </c>
      <c r="J41" s="212">
        <v>40</v>
      </c>
      <c r="K41" s="212" t="s">
        <v>946</v>
      </c>
      <c r="L41" s="212"/>
      <c r="M41" s="212"/>
      <c r="N41" s="67" t="s">
        <v>1525</v>
      </c>
      <c r="O41" s="219" t="s">
        <v>949</v>
      </c>
      <c r="P41" s="219" t="s">
        <v>232</v>
      </c>
      <c r="Q41" s="219">
        <v>240</v>
      </c>
      <c r="R41" s="219"/>
      <c r="S41" s="219" t="s">
        <v>953</v>
      </c>
      <c r="T41" s="219" t="s">
        <v>779</v>
      </c>
      <c r="U41" s="212" t="s">
        <v>781</v>
      </c>
      <c r="V41" s="212" t="s">
        <v>183</v>
      </c>
      <c r="W41" s="212">
        <v>40</v>
      </c>
      <c r="X41" s="212" t="s">
        <v>946</v>
      </c>
      <c r="Y41" s="217">
        <v>7.4999999999999997E-2</v>
      </c>
      <c r="Z41" s="212"/>
      <c r="AA41" s="212"/>
      <c r="AB41" s="212"/>
      <c r="AC41" s="212"/>
      <c r="AD41" s="212"/>
      <c r="AE41" s="55"/>
      <c r="AF41" s="55"/>
      <c r="AG41" s="55" t="s">
        <v>262</v>
      </c>
      <c r="AH41" s="55"/>
      <c r="AI41" s="55"/>
      <c r="AJ41" s="55"/>
      <c r="AK41" s="55"/>
      <c r="AL41" s="55"/>
      <c r="AM41" s="55"/>
      <c r="AN41" s="55"/>
      <c r="AO41" s="55"/>
      <c r="AP41" s="55"/>
      <c r="AQ41" s="55"/>
      <c r="AR41" s="55"/>
      <c r="AS41" s="55"/>
      <c r="AT41" s="55"/>
      <c r="AU41" s="55"/>
      <c r="AV41" s="212"/>
      <c r="AW41" s="214" t="s">
        <v>159</v>
      </c>
      <c r="AX41" s="214" t="s">
        <v>1080</v>
      </c>
      <c r="AY41" s="212" t="s">
        <v>867</v>
      </c>
      <c r="AZ41" s="212" t="s">
        <v>868</v>
      </c>
      <c r="BA41" s="210" t="s">
        <v>1097</v>
      </c>
      <c r="BB41" s="212" t="s">
        <v>170</v>
      </c>
      <c r="BC41" s="212" t="s">
        <v>162</v>
      </c>
      <c r="BD41" s="212" t="s">
        <v>688</v>
      </c>
      <c r="BE41" s="212" t="s">
        <v>689</v>
      </c>
      <c r="BF41" s="212" t="s">
        <v>835</v>
      </c>
      <c r="BG41" s="212" t="s">
        <v>694</v>
      </c>
      <c r="BH41" s="212" t="s">
        <v>834</v>
      </c>
      <c r="BI41" s="212" t="s">
        <v>664</v>
      </c>
      <c r="BJ41" s="210" t="s">
        <v>1152</v>
      </c>
      <c r="BK41" s="212" t="s">
        <v>833</v>
      </c>
      <c r="BL41" s="212"/>
    </row>
    <row r="42" spans="1:65" x14ac:dyDescent="0.25">
      <c r="A42" s="214" t="s">
        <v>721</v>
      </c>
      <c r="B42" s="212" t="s">
        <v>731</v>
      </c>
      <c r="C42" s="212" t="s">
        <v>913</v>
      </c>
      <c r="D42" s="212">
        <v>124</v>
      </c>
      <c r="E42" s="212"/>
      <c r="F42" s="212" t="s">
        <v>185</v>
      </c>
      <c r="G42" s="212" t="s">
        <v>782</v>
      </c>
      <c r="H42" s="212" t="s">
        <v>777</v>
      </c>
      <c r="I42" s="212" t="s">
        <v>183</v>
      </c>
      <c r="J42" s="212">
        <v>41</v>
      </c>
      <c r="K42" s="212" t="s">
        <v>946</v>
      </c>
      <c r="L42" s="212"/>
      <c r="M42" s="212"/>
      <c r="N42" s="67" t="s">
        <v>1525</v>
      </c>
      <c r="O42" s="219" t="s">
        <v>950</v>
      </c>
      <c r="P42" s="219" t="s">
        <v>233</v>
      </c>
      <c r="Q42" s="219">
        <v>360</v>
      </c>
      <c r="R42" s="219"/>
      <c r="S42" s="219" t="s">
        <v>953</v>
      </c>
      <c r="T42" s="219" t="s">
        <v>779</v>
      </c>
      <c r="U42" s="212" t="s">
        <v>787</v>
      </c>
      <c r="V42" s="212" t="s">
        <v>183</v>
      </c>
      <c r="W42" s="217">
        <v>41</v>
      </c>
      <c r="X42" s="212" t="s">
        <v>946</v>
      </c>
      <c r="Y42" s="217">
        <v>7.4999999999999997E-2</v>
      </c>
      <c r="Z42" s="212"/>
      <c r="AA42" s="212"/>
      <c r="AB42" s="212"/>
      <c r="AC42" s="212"/>
      <c r="AD42" s="212"/>
      <c r="AE42" s="55"/>
      <c r="AF42" s="55"/>
      <c r="AG42" s="55" t="s">
        <v>262</v>
      </c>
      <c r="AH42" s="55"/>
      <c r="AI42" s="55"/>
      <c r="AJ42" s="55"/>
      <c r="AK42" s="55"/>
      <c r="AL42" s="55"/>
      <c r="AM42" s="55"/>
      <c r="AN42" s="55"/>
      <c r="AO42" s="55"/>
      <c r="AP42" s="55"/>
      <c r="AQ42" s="55"/>
      <c r="AR42" s="55"/>
      <c r="AS42" s="55"/>
      <c r="AT42" s="55"/>
      <c r="AU42" s="55"/>
      <c r="AV42" s="212"/>
      <c r="AW42" s="214"/>
      <c r="AX42" s="214"/>
      <c r="AY42" s="212" t="s">
        <v>666</v>
      </c>
      <c r="AZ42" s="212"/>
      <c r="BA42" s="212"/>
      <c r="BB42" s="212">
        <v>15</v>
      </c>
      <c r="BC42" s="212"/>
      <c r="BD42" s="212"/>
      <c r="BE42" s="212"/>
      <c r="BF42" s="212"/>
      <c r="BG42" s="212">
        <v>1</v>
      </c>
      <c r="BH42" s="212" t="s">
        <v>179</v>
      </c>
      <c r="BI42" s="212"/>
      <c r="BJ42" s="212"/>
      <c r="BK42" s="212" t="s">
        <v>179</v>
      </c>
      <c r="BL42" s="212"/>
    </row>
    <row r="43" spans="1:65" x14ac:dyDescent="0.25">
      <c r="A43" s="214" t="s">
        <v>721</v>
      </c>
      <c r="B43" s="212" t="s">
        <v>732</v>
      </c>
      <c r="C43" s="212" t="s">
        <v>914</v>
      </c>
      <c r="D43" s="212">
        <v>186</v>
      </c>
      <c r="E43" s="212"/>
      <c r="F43" s="212" t="s">
        <v>185</v>
      </c>
      <c r="G43" s="212" t="s">
        <v>782</v>
      </c>
      <c r="H43" s="212" t="s">
        <v>780</v>
      </c>
      <c r="I43" s="212" t="s">
        <v>183</v>
      </c>
      <c r="J43" s="212">
        <v>42</v>
      </c>
      <c r="K43" s="212" t="s">
        <v>946</v>
      </c>
      <c r="L43" s="212"/>
      <c r="M43" s="212"/>
      <c r="N43" s="67" t="s">
        <v>1525</v>
      </c>
      <c r="O43" s="219" t="s">
        <v>951</v>
      </c>
      <c r="P43" s="219" t="s">
        <v>234</v>
      </c>
      <c r="Q43" s="219">
        <v>468</v>
      </c>
      <c r="R43" s="219"/>
      <c r="S43" s="219" t="s">
        <v>953</v>
      </c>
      <c r="T43" s="219" t="s">
        <v>779</v>
      </c>
      <c r="U43" s="212" t="s">
        <v>788</v>
      </c>
      <c r="V43" s="212" t="s">
        <v>183</v>
      </c>
      <c r="W43" s="212">
        <v>42</v>
      </c>
      <c r="X43" s="212" t="s">
        <v>946</v>
      </c>
      <c r="Y43" s="217">
        <v>7.4999999999999997E-2</v>
      </c>
      <c r="Z43" s="212"/>
      <c r="AA43" s="212"/>
      <c r="AB43" s="212"/>
      <c r="AC43" s="212"/>
      <c r="AD43" s="212"/>
      <c r="AE43" s="55"/>
      <c r="AF43" s="55"/>
      <c r="AG43" s="55" t="s">
        <v>262</v>
      </c>
      <c r="AH43" s="55"/>
      <c r="AI43" s="55"/>
      <c r="AJ43" s="55"/>
      <c r="AK43" s="55"/>
      <c r="AL43" s="55"/>
      <c r="AM43" s="55"/>
      <c r="AN43" s="55"/>
      <c r="AO43" s="55"/>
      <c r="AP43" s="55"/>
      <c r="AQ43" s="55"/>
      <c r="AR43" s="55"/>
      <c r="AS43" s="55"/>
      <c r="AT43" s="55"/>
      <c r="AU43" s="55"/>
      <c r="AV43" s="212"/>
      <c r="AW43" s="214"/>
      <c r="AX43" s="214"/>
      <c r="AY43" s="212" t="s">
        <v>667</v>
      </c>
      <c r="AZ43" s="212"/>
      <c r="BA43" s="212"/>
      <c r="BB43" s="212">
        <v>15</v>
      </c>
      <c r="BC43" s="212"/>
      <c r="BD43" s="212"/>
      <c r="BE43" s="212"/>
      <c r="BF43" s="212"/>
      <c r="BG43" s="212">
        <v>2</v>
      </c>
      <c r="BH43" s="212" t="s">
        <v>618</v>
      </c>
      <c r="BI43" s="212"/>
      <c r="BJ43" s="212"/>
      <c r="BK43" s="212" t="s">
        <v>179</v>
      </c>
      <c r="BL43" s="212"/>
      <c r="BM43" s="212"/>
    </row>
    <row r="44" spans="1:65" x14ac:dyDescent="0.25">
      <c r="A44" s="214" t="s">
        <v>721</v>
      </c>
      <c r="B44" s="212" t="s">
        <v>733</v>
      </c>
      <c r="C44" s="212" t="s">
        <v>915</v>
      </c>
      <c r="D44" s="212">
        <v>248</v>
      </c>
      <c r="E44" s="212"/>
      <c r="F44" s="212" t="s">
        <v>185</v>
      </c>
      <c r="G44" s="212" t="s">
        <v>782</v>
      </c>
      <c r="H44" s="212" t="s">
        <v>781</v>
      </c>
      <c r="I44" s="212" t="s">
        <v>183</v>
      </c>
      <c r="J44" s="212">
        <v>43</v>
      </c>
      <c r="K44" s="212" t="s">
        <v>946</v>
      </c>
      <c r="L44" s="212"/>
      <c r="M44" s="212"/>
      <c r="N44" s="67" t="s">
        <v>1525</v>
      </c>
      <c r="O44" s="219" t="s">
        <v>952</v>
      </c>
      <c r="P44" s="219" t="s">
        <v>235</v>
      </c>
      <c r="Q44" s="219">
        <v>577</v>
      </c>
      <c r="R44" s="219"/>
      <c r="S44" s="219" t="s">
        <v>953</v>
      </c>
      <c r="T44" s="219" t="s">
        <v>779</v>
      </c>
      <c r="U44" s="212" t="s">
        <v>789</v>
      </c>
      <c r="V44" s="212" t="s">
        <v>183</v>
      </c>
      <c r="W44" s="217">
        <v>43</v>
      </c>
      <c r="X44" s="212" t="s">
        <v>958</v>
      </c>
      <c r="Y44" s="217">
        <v>7.4999999999999997E-2</v>
      </c>
      <c r="Z44" s="212"/>
      <c r="AA44" s="212"/>
      <c r="AB44" s="212"/>
      <c r="AC44" s="212"/>
      <c r="AD44" s="212"/>
      <c r="AE44" s="55"/>
      <c r="AF44" s="55"/>
      <c r="AG44" s="55"/>
      <c r="AH44" s="55"/>
      <c r="AI44" s="55"/>
      <c r="AJ44" s="55"/>
      <c r="AK44" s="55"/>
      <c r="AL44" s="55"/>
      <c r="AM44" s="55"/>
      <c r="AN44" s="55"/>
      <c r="AO44" s="55"/>
      <c r="AP44" s="55"/>
      <c r="AQ44" s="55"/>
      <c r="AR44" s="55"/>
      <c r="AS44" s="55"/>
      <c r="AT44" s="55"/>
      <c r="AU44" s="55"/>
      <c r="AV44" s="212"/>
      <c r="AW44" s="214"/>
      <c r="AX44" s="214"/>
      <c r="AY44" s="212" t="s">
        <v>668</v>
      </c>
      <c r="AZ44" s="212"/>
      <c r="BA44" s="212"/>
      <c r="BB44" s="212">
        <v>15</v>
      </c>
      <c r="BC44" s="212"/>
      <c r="BD44" s="212"/>
      <c r="BE44" s="212"/>
      <c r="BF44" s="212"/>
      <c r="BG44" s="212">
        <v>3</v>
      </c>
      <c r="BH44" s="212" t="s">
        <v>620</v>
      </c>
      <c r="BI44" s="212"/>
      <c r="BJ44" s="212"/>
      <c r="BK44" s="212" t="s">
        <v>179</v>
      </c>
      <c r="BL44" s="212"/>
      <c r="BM44" s="212"/>
    </row>
    <row r="45" spans="1:65" x14ac:dyDescent="0.25">
      <c r="A45" s="214" t="s">
        <v>734</v>
      </c>
      <c r="B45" s="212" t="s">
        <v>735</v>
      </c>
      <c r="C45" s="212" t="s">
        <v>916</v>
      </c>
      <c r="D45" s="212">
        <v>85</v>
      </c>
      <c r="E45" s="212"/>
      <c r="F45" s="212" t="s">
        <v>786</v>
      </c>
      <c r="G45" s="212" t="s">
        <v>782</v>
      </c>
      <c r="H45" s="212" t="s">
        <v>690</v>
      </c>
      <c r="I45" s="212" t="s">
        <v>183</v>
      </c>
      <c r="J45" s="212">
        <v>44</v>
      </c>
      <c r="K45" s="212" t="s">
        <v>946</v>
      </c>
      <c r="L45" s="212"/>
      <c r="M45" s="212"/>
      <c r="N45" s="214"/>
      <c r="O45" s="210" t="s">
        <v>1713</v>
      </c>
      <c r="P45" s="219"/>
      <c r="Q45" s="219" t="s">
        <v>887</v>
      </c>
      <c r="R45" s="219"/>
      <c r="S45" s="219"/>
      <c r="T45" s="219"/>
      <c r="U45" s="212"/>
      <c r="V45" s="212"/>
      <c r="W45" s="212">
        <v>44</v>
      </c>
      <c r="X45" s="212"/>
      <c r="Y45" s="210"/>
      <c r="Z45" s="212"/>
      <c r="AA45" s="212"/>
      <c r="AB45" s="212"/>
      <c r="AC45" s="212"/>
      <c r="AD45" s="212"/>
      <c r="AE45" s="55"/>
      <c r="AF45" s="55"/>
      <c r="AG45" s="55"/>
      <c r="AH45" s="55"/>
      <c r="AI45" s="55"/>
      <c r="AJ45" s="55"/>
      <c r="AK45" s="55"/>
      <c r="AL45" s="55"/>
      <c r="AM45" s="55"/>
      <c r="AN45" s="55"/>
      <c r="AO45" s="55"/>
      <c r="AP45" s="55"/>
      <c r="AQ45" s="55"/>
      <c r="AR45" s="55"/>
      <c r="AS45" s="55"/>
      <c r="AT45" s="55"/>
      <c r="AU45" s="55"/>
      <c r="AV45" s="212"/>
      <c r="AW45" s="214"/>
      <c r="AX45" s="214"/>
      <c r="AY45" s="212" t="s">
        <v>845</v>
      </c>
      <c r="AZ45" s="212"/>
      <c r="BA45" s="212"/>
      <c r="BB45" s="212">
        <v>15</v>
      </c>
      <c r="BC45" s="212"/>
      <c r="BD45" s="212"/>
      <c r="BE45" s="212"/>
      <c r="BF45" s="212"/>
      <c r="BG45" s="212">
        <v>4</v>
      </c>
      <c r="BH45" s="212" t="s">
        <v>618</v>
      </c>
      <c r="BI45" s="212"/>
      <c r="BJ45" s="212"/>
      <c r="BK45" s="212" t="s">
        <v>179</v>
      </c>
      <c r="BL45" s="212"/>
      <c r="BM45" s="212"/>
    </row>
    <row r="46" spans="1:65" x14ac:dyDescent="0.25">
      <c r="A46" s="214" t="s">
        <v>734</v>
      </c>
      <c r="B46" s="212" t="s">
        <v>736</v>
      </c>
      <c r="C46" s="212" t="s">
        <v>917</v>
      </c>
      <c r="D46" s="212">
        <v>160</v>
      </c>
      <c r="E46" s="212"/>
      <c r="F46" s="212" t="s">
        <v>786</v>
      </c>
      <c r="G46" s="212" t="s">
        <v>782</v>
      </c>
      <c r="H46" s="212" t="s">
        <v>777</v>
      </c>
      <c r="I46" s="212" t="s">
        <v>183</v>
      </c>
      <c r="J46" s="212">
        <v>45</v>
      </c>
      <c r="K46" s="212" t="s">
        <v>946</v>
      </c>
      <c r="L46" s="212"/>
      <c r="M46" s="212"/>
      <c r="N46" s="67" t="s">
        <v>1526</v>
      </c>
      <c r="O46" s="219" t="s">
        <v>1075</v>
      </c>
      <c r="P46" s="219"/>
      <c r="Q46" s="212" t="str">
        <f>""</f>
        <v/>
      </c>
      <c r="R46" s="219"/>
      <c r="S46" s="219" t="s">
        <v>1077</v>
      </c>
      <c r="T46" s="219"/>
      <c r="U46" s="212"/>
      <c r="V46" s="212" t="s">
        <v>183</v>
      </c>
      <c r="W46" s="212">
        <v>45</v>
      </c>
      <c r="X46" s="212"/>
      <c r="Y46" s="217">
        <v>7.4999999999999997E-2</v>
      </c>
      <c r="Z46" s="212"/>
      <c r="AA46" s="212"/>
      <c r="AB46" s="212"/>
      <c r="AC46" s="212"/>
      <c r="AD46" s="212"/>
      <c r="AE46" s="55"/>
      <c r="AF46" s="55"/>
      <c r="AG46" s="55"/>
      <c r="AH46" s="55"/>
      <c r="AI46" s="55"/>
      <c r="AJ46" s="55"/>
      <c r="AK46" s="55"/>
      <c r="AL46" s="55"/>
      <c r="AM46" s="55"/>
      <c r="AN46" s="55"/>
      <c r="AO46" s="55"/>
      <c r="AP46" s="55"/>
      <c r="AQ46" s="55"/>
      <c r="AR46" s="55"/>
      <c r="AS46" s="55"/>
      <c r="AT46" s="55"/>
      <c r="AU46" s="55"/>
      <c r="AV46" s="212"/>
      <c r="AW46" s="214"/>
      <c r="AX46" s="214"/>
      <c r="AY46" s="212" t="s">
        <v>669</v>
      </c>
      <c r="AZ46" s="212"/>
      <c r="BA46" s="212"/>
      <c r="BB46" s="212">
        <v>15</v>
      </c>
      <c r="BC46" s="212"/>
      <c r="BD46" s="212"/>
      <c r="BE46" s="212"/>
      <c r="BF46" s="212"/>
      <c r="BG46" s="212">
        <v>5</v>
      </c>
      <c r="BH46" s="212" t="s">
        <v>620</v>
      </c>
      <c r="BI46" s="212"/>
      <c r="BJ46" s="212"/>
      <c r="BK46" s="212" t="s">
        <v>179</v>
      </c>
      <c r="BL46" s="212"/>
      <c r="BM46" s="210" t="s">
        <v>1153</v>
      </c>
    </row>
    <row r="47" spans="1:65" x14ac:dyDescent="0.25">
      <c r="A47" s="214" t="s">
        <v>734</v>
      </c>
      <c r="B47" s="212" t="s">
        <v>737</v>
      </c>
      <c r="C47" s="212" t="s">
        <v>918</v>
      </c>
      <c r="D47" s="212">
        <v>285</v>
      </c>
      <c r="E47" s="212"/>
      <c r="F47" s="212" t="s">
        <v>786</v>
      </c>
      <c r="G47" s="212" t="s">
        <v>782</v>
      </c>
      <c r="H47" s="212" t="s">
        <v>780</v>
      </c>
      <c r="I47" s="212" t="s">
        <v>183</v>
      </c>
      <c r="J47" s="212">
        <v>46</v>
      </c>
      <c r="K47" s="212" t="s">
        <v>958</v>
      </c>
      <c r="L47" s="212"/>
      <c r="M47" s="212"/>
      <c r="N47" s="67" t="s">
        <v>1527</v>
      </c>
      <c r="O47" s="234" t="s">
        <v>1159</v>
      </c>
      <c r="P47" s="234"/>
      <c r="Q47" s="212" t="str">
        <f>""</f>
        <v/>
      </c>
      <c r="R47" s="234"/>
      <c r="S47" s="234" t="s">
        <v>1159</v>
      </c>
      <c r="T47" s="234"/>
      <c r="U47" s="210"/>
      <c r="V47" s="212" t="s">
        <v>183</v>
      </c>
      <c r="W47" s="212">
        <v>46</v>
      </c>
      <c r="X47" s="210"/>
      <c r="Y47" s="217">
        <v>0</v>
      </c>
      <c r="Z47" s="212"/>
      <c r="AA47" s="212"/>
      <c r="AB47" s="212"/>
      <c r="AC47" s="212"/>
      <c r="AD47" s="212"/>
      <c r="AE47" s="55"/>
      <c r="AF47" s="55"/>
      <c r="AG47" s="55"/>
      <c r="AH47" s="55"/>
      <c r="AI47" s="55"/>
      <c r="AJ47" s="55"/>
      <c r="AK47" s="55"/>
      <c r="AL47" s="55"/>
      <c r="AM47" s="55"/>
      <c r="AN47" s="55"/>
      <c r="AO47" s="55"/>
      <c r="AP47" s="55"/>
      <c r="AQ47" s="55"/>
      <c r="AR47" s="55"/>
      <c r="AS47" s="55"/>
      <c r="AT47" s="55"/>
      <c r="AU47" s="55"/>
      <c r="AV47" s="212"/>
      <c r="AW47" s="214"/>
      <c r="AX47" s="212"/>
      <c r="AY47" s="212"/>
      <c r="AZ47" s="212"/>
      <c r="BA47" s="212"/>
      <c r="BB47" s="212"/>
      <c r="BC47" s="212"/>
      <c r="BD47" s="212"/>
      <c r="BE47" s="212"/>
      <c r="BF47" s="212"/>
      <c r="BG47" s="212"/>
      <c r="BH47" s="212"/>
      <c r="BI47" s="212"/>
      <c r="BJ47" s="212"/>
      <c r="BK47" s="212"/>
      <c r="BL47" s="212"/>
      <c r="BM47" s="212"/>
    </row>
    <row r="48" spans="1:65" x14ac:dyDescent="0.25">
      <c r="A48" s="214" t="s">
        <v>734</v>
      </c>
      <c r="B48" s="212" t="s">
        <v>738</v>
      </c>
      <c r="C48" s="212" t="s">
        <v>919</v>
      </c>
      <c r="D48" s="212">
        <v>320</v>
      </c>
      <c r="E48" s="212"/>
      <c r="F48" s="212" t="s">
        <v>786</v>
      </c>
      <c r="G48" s="212" t="s">
        <v>782</v>
      </c>
      <c r="H48" s="212" t="s">
        <v>781</v>
      </c>
      <c r="I48" s="212" t="s">
        <v>183</v>
      </c>
      <c r="J48" s="212">
        <v>47</v>
      </c>
      <c r="K48" s="212" t="s">
        <v>946</v>
      </c>
      <c r="L48" s="212"/>
      <c r="M48" s="212"/>
      <c r="N48" s="67" t="s">
        <v>1528</v>
      </c>
      <c r="O48" s="212" t="s">
        <v>1069</v>
      </c>
      <c r="P48" s="212"/>
      <c r="Q48" s="212" t="str">
        <f>""</f>
        <v/>
      </c>
      <c r="R48" s="212"/>
      <c r="S48" s="210" t="s">
        <v>1160</v>
      </c>
      <c r="T48" s="212" t="s">
        <v>190</v>
      </c>
      <c r="U48" s="212"/>
      <c r="V48" s="212" t="s">
        <v>183</v>
      </c>
      <c r="W48" s="217">
        <v>47</v>
      </c>
      <c r="X48" s="212"/>
      <c r="Y48" s="217">
        <v>7.4999999999999997E-2</v>
      </c>
      <c r="Z48" s="212"/>
      <c r="AA48" s="212"/>
      <c r="AB48" s="212"/>
      <c r="AC48" s="212"/>
      <c r="AD48" s="212"/>
      <c r="AE48" s="55"/>
      <c r="AF48" s="55"/>
      <c r="AG48" s="55"/>
      <c r="AH48" s="55"/>
      <c r="AI48" s="55"/>
      <c r="AJ48" s="55"/>
      <c r="AK48" s="55"/>
      <c r="AL48" s="55"/>
      <c r="AM48" s="55"/>
      <c r="AN48" s="55"/>
      <c r="AO48" s="55"/>
      <c r="AP48" s="55"/>
      <c r="AQ48" s="55"/>
      <c r="AR48" s="55"/>
      <c r="AS48" s="55"/>
      <c r="AT48" s="55"/>
      <c r="AU48" s="55"/>
      <c r="AV48" s="212"/>
      <c r="AW48" s="214" t="s">
        <v>159</v>
      </c>
      <c r="AX48" s="214" t="s">
        <v>1080</v>
      </c>
      <c r="AY48" s="212" t="s">
        <v>867</v>
      </c>
      <c r="AZ48" s="212" t="s">
        <v>868</v>
      </c>
      <c r="BA48" s="210" t="s">
        <v>1097</v>
      </c>
      <c r="BB48" s="212" t="s">
        <v>170</v>
      </c>
      <c r="BC48" s="212" t="s">
        <v>162</v>
      </c>
      <c r="BD48" s="212" t="s">
        <v>688</v>
      </c>
      <c r="BE48" s="212" t="s">
        <v>689</v>
      </c>
      <c r="BF48" s="212" t="s">
        <v>835</v>
      </c>
      <c r="BG48" s="212" t="s">
        <v>694</v>
      </c>
      <c r="BH48" s="212" t="s">
        <v>834</v>
      </c>
      <c r="BI48" s="212" t="s">
        <v>664</v>
      </c>
      <c r="BJ48" s="210" t="s">
        <v>1152</v>
      </c>
      <c r="BK48" s="212" t="s">
        <v>833</v>
      </c>
      <c r="BL48" s="212"/>
      <c r="BM48" s="212"/>
    </row>
    <row r="49" spans="1:65" x14ac:dyDescent="0.25">
      <c r="A49" s="214" t="s">
        <v>721</v>
      </c>
      <c r="B49" s="212" t="s">
        <v>739</v>
      </c>
      <c r="C49" s="212" t="s">
        <v>920</v>
      </c>
      <c r="D49" s="212">
        <v>28</v>
      </c>
      <c r="E49" s="212"/>
      <c r="F49" s="212" t="s">
        <v>185</v>
      </c>
      <c r="G49" s="212" t="s">
        <v>785</v>
      </c>
      <c r="H49" s="212" t="s">
        <v>690</v>
      </c>
      <c r="I49" s="212" t="s">
        <v>183</v>
      </c>
      <c r="J49" s="212">
        <v>48</v>
      </c>
      <c r="K49" s="212" t="s">
        <v>946</v>
      </c>
      <c r="L49" s="212"/>
      <c r="M49" s="212"/>
      <c r="N49" s="214"/>
      <c r="O49" s="212"/>
      <c r="P49" s="212"/>
      <c r="Q49" s="212"/>
      <c r="R49" s="212"/>
      <c r="S49" s="212"/>
      <c r="T49" s="212"/>
      <c r="U49" s="212"/>
      <c r="V49" s="212"/>
      <c r="W49" s="212"/>
      <c r="X49" s="212"/>
      <c r="Y49" s="212"/>
      <c r="Z49" s="212"/>
      <c r="AA49" s="212"/>
      <c r="AB49" s="212"/>
      <c r="AC49" s="212"/>
      <c r="AD49" s="212"/>
      <c r="AE49" s="55"/>
      <c r="AF49" s="55"/>
      <c r="AG49" s="55"/>
      <c r="AH49" s="55"/>
      <c r="AI49" s="55"/>
      <c r="AJ49" s="55"/>
      <c r="AK49" s="55"/>
      <c r="AL49" s="55"/>
      <c r="AM49" s="55"/>
      <c r="AN49" s="55"/>
      <c r="AO49" s="55"/>
      <c r="AP49" s="55"/>
      <c r="AQ49" s="55"/>
      <c r="AR49" s="55"/>
      <c r="AS49" s="55"/>
      <c r="AT49" s="55"/>
      <c r="AU49" s="55"/>
      <c r="AV49" s="212"/>
      <c r="AW49" s="214" t="s">
        <v>1578</v>
      </c>
      <c r="AX49" s="214" t="s">
        <v>1078</v>
      </c>
      <c r="AY49" s="210" t="s">
        <v>1099</v>
      </c>
      <c r="AZ49" s="212"/>
      <c r="BA49" s="212"/>
      <c r="BB49" s="212">
        <v>10</v>
      </c>
      <c r="BC49" s="212"/>
      <c r="BD49" s="212"/>
      <c r="BE49" s="212"/>
      <c r="BF49" s="212"/>
      <c r="BG49" s="212">
        <v>1</v>
      </c>
      <c r="BH49" s="212" t="s">
        <v>179</v>
      </c>
      <c r="BI49" s="214"/>
      <c r="BJ49" s="210" t="s">
        <v>964</v>
      </c>
      <c r="BK49" s="212" t="s">
        <v>654</v>
      </c>
      <c r="BL49" s="212"/>
      <c r="BM49" s="212"/>
    </row>
    <row r="50" spans="1:65" x14ac:dyDescent="0.25">
      <c r="A50" s="214" t="s">
        <v>721</v>
      </c>
      <c r="B50" s="212" t="s">
        <v>740</v>
      </c>
      <c r="C50" s="212" t="s">
        <v>921</v>
      </c>
      <c r="D50" s="212">
        <v>56</v>
      </c>
      <c r="E50" s="212"/>
      <c r="F50" s="212" t="s">
        <v>185</v>
      </c>
      <c r="G50" s="212" t="s">
        <v>785</v>
      </c>
      <c r="H50" s="212" t="s">
        <v>777</v>
      </c>
      <c r="I50" s="212" t="s">
        <v>183</v>
      </c>
      <c r="J50" s="212">
        <v>49</v>
      </c>
      <c r="K50" s="212" t="s">
        <v>946</v>
      </c>
      <c r="L50" s="212"/>
      <c r="M50" s="212"/>
      <c r="N50" s="214"/>
      <c r="O50" s="212"/>
      <c r="P50" s="212"/>
      <c r="Q50" s="212"/>
      <c r="R50" s="212"/>
      <c r="S50" s="212"/>
      <c r="T50" s="212"/>
      <c r="U50" s="212"/>
      <c r="V50" s="212"/>
      <c r="W50" s="212"/>
      <c r="X50" s="212"/>
      <c r="Y50" s="212"/>
      <c r="Z50" s="212"/>
      <c r="AA50" s="212"/>
      <c r="AB50" s="212"/>
      <c r="AC50" s="212"/>
      <c r="AD50" s="212"/>
      <c r="AE50" s="55"/>
      <c r="AF50" s="55"/>
      <c r="AG50" s="55"/>
      <c r="AH50" s="55"/>
      <c r="AI50" s="55"/>
      <c r="AJ50" s="55"/>
      <c r="AK50" s="55"/>
      <c r="AL50" s="55"/>
      <c r="AM50" s="55"/>
      <c r="AN50" s="55"/>
      <c r="AO50" s="55"/>
      <c r="AP50" s="55"/>
      <c r="AQ50" s="55"/>
      <c r="AR50" s="55"/>
      <c r="AS50" s="55"/>
      <c r="AT50" s="55"/>
      <c r="AU50" s="55"/>
      <c r="AV50" s="212"/>
      <c r="AW50" s="214" t="s">
        <v>1576</v>
      </c>
      <c r="AX50" s="214" t="s">
        <v>1078</v>
      </c>
      <c r="AY50" s="210" t="s">
        <v>1101</v>
      </c>
      <c r="AZ50" s="212"/>
      <c r="BA50" s="212"/>
      <c r="BB50" s="212">
        <v>10</v>
      </c>
      <c r="BC50" s="212"/>
      <c r="BD50" s="212"/>
      <c r="BE50" s="212"/>
      <c r="BF50" s="212"/>
      <c r="BG50" s="212">
        <v>2</v>
      </c>
      <c r="BH50" s="212" t="s">
        <v>179</v>
      </c>
      <c r="BI50" s="214"/>
      <c r="BJ50" s="210" t="s">
        <v>964</v>
      </c>
      <c r="BK50" s="212" t="s">
        <v>654</v>
      </c>
      <c r="BL50" s="212"/>
      <c r="BM50" s="212"/>
    </row>
    <row r="51" spans="1:65" x14ac:dyDescent="0.25">
      <c r="A51" s="214"/>
      <c r="B51" s="210" t="s">
        <v>1713</v>
      </c>
      <c r="C51" s="212"/>
      <c r="D51" s="212" t="s">
        <v>887</v>
      </c>
      <c r="E51" s="212"/>
      <c r="F51" s="212"/>
      <c r="G51" s="212"/>
      <c r="H51" s="212"/>
      <c r="I51" s="212"/>
      <c r="J51" s="212">
        <v>50</v>
      </c>
      <c r="K51" s="212"/>
      <c r="L51" s="212"/>
      <c r="M51" s="212"/>
      <c r="N51" s="214"/>
      <c r="O51" s="212"/>
      <c r="P51" s="212"/>
      <c r="Q51" s="212"/>
      <c r="R51" s="212"/>
      <c r="S51" s="212"/>
      <c r="T51" s="212"/>
      <c r="U51" s="212"/>
      <c r="V51" s="212"/>
      <c r="W51" s="212"/>
      <c r="X51" s="212"/>
      <c r="Y51" s="212"/>
      <c r="Z51" s="212"/>
      <c r="AA51" s="212"/>
      <c r="AB51" s="212"/>
      <c r="AC51" s="212"/>
      <c r="AD51" s="212"/>
      <c r="AE51" s="55"/>
      <c r="AF51" s="55"/>
      <c r="AG51" s="55"/>
      <c r="AH51" s="55"/>
      <c r="AI51" s="55"/>
      <c r="AJ51" s="55"/>
      <c r="AK51" s="55"/>
      <c r="AL51" s="55"/>
      <c r="AM51" s="55"/>
      <c r="AN51" s="55"/>
      <c r="AO51" s="55"/>
      <c r="AP51" s="55"/>
      <c r="AQ51" s="55"/>
      <c r="AR51" s="55"/>
      <c r="AS51" s="55"/>
      <c r="AT51" s="55"/>
      <c r="AU51" s="55"/>
      <c r="AV51" s="212"/>
      <c r="AW51" s="214" t="s">
        <v>1582</v>
      </c>
      <c r="AX51" s="214" t="s">
        <v>1078</v>
      </c>
      <c r="AY51" s="210" t="s">
        <v>1100</v>
      </c>
      <c r="AZ51" s="212"/>
      <c r="BA51" s="212"/>
      <c r="BB51" s="212">
        <v>10</v>
      </c>
      <c r="BC51" s="212"/>
      <c r="BD51" s="212"/>
      <c r="BE51" s="212"/>
      <c r="BF51" s="212"/>
      <c r="BG51" s="212">
        <v>3</v>
      </c>
      <c r="BH51" s="212" t="s">
        <v>179</v>
      </c>
      <c r="BI51" s="214"/>
      <c r="BJ51" s="210" t="s">
        <v>964</v>
      </c>
      <c r="BK51" s="212" t="s">
        <v>654</v>
      </c>
      <c r="BL51" s="212"/>
      <c r="BM51" s="212"/>
    </row>
    <row r="52" spans="1:65" x14ac:dyDescent="0.25">
      <c r="A52" s="209" t="s">
        <v>742</v>
      </c>
      <c r="B52" s="212" t="s">
        <v>882</v>
      </c>
      <c r="C52" s="212"/>
      <c r="D52" s="212" t="s">
        <v>887</v>
      </c>
      <c r="E52" s="212"/>
      <c r="F52" s="212"/>
      <c r="G52" s="212"/>
      <c r="H52" s="212"/>
      <c r="I52" s="212"/>
      <c r="J52" s="212">
        <v>51</v>
      </c>
      <c r="K52" s="212"/>
      <c r="L52" s="212"/>
      <c r="M52" s="212"/>
      <c r="N52" s="214"/>
      <c r="O52" s="212"/>
      <c r="P52" s="212"/>
      <c r="Q52" s="212"/>
      <c r="R52" s="212"/>
      <c r="S52" s="212"/>
      <c r="T52" s="212"/>
      <c r="U52" s="212"/>
      <c r="V52" s="212"/>
      <c r="W52" s="212"/>
      <c r="X52" s="212"/>
      <c r="Y52" s="212"/>
      <c r="Z52" s="212"/>
      <c r="AA52" s="212"/>
      <c r="AB52" s="212"/>
      <c r="AC52" s="212"/>
      <c r="AD52" s="212"/>
      <c r="AE52" s="55"/>
      <c r="AF52" s="55"/>
      <c r="AG52" s="55"/>
      <c r="AH52" s="55"/>
      <c r="AI52" s="55"/>
      <c r="AJ52" s="55"/>
      <c r="AK52" s="55"/>
      <c r="AL52" s="55"/>
      <c r="AM52" s="55"/>
      <c r="AN52" s="55"/>
      <c r="AO52" s="55"/>
      <c r="AP52" s="55"/>
      <c r="AQ52" s="55"/>
      <c r="AR52" s="55"/>
      <c r="AS52" s="55"/>
      <c r="AT52" s="55"/>
      <c r="AU52" s="55"/>
      <c r="AV52" s="212"/>
      <c r="AW52" s="214" t="s">
        <v>1580</v>
      </c>
      <c r="AX52" s="214" t="s">
        <v>1078</v>
      </c>
      <c r="AY52" s="210" t="s">
        <v>1102</v>
      </c>
      <c r="AZ52" s="212"/>
      <c r="BA52" s="212"/>
      <c r="BB52" s="212">
        <v>10</v>
      </c>
      <c r="BC52" s="212"/>
      <c r="BD52" s="212"/>
      <c r="BE52" s="212"/>
      <c r="BF52" s="212"/>
      <c r="BG52" s="212">
        <v>4</v>
      </c>
      <c r="BH52" s="212" t="s">
        <v>179</v>
      </c>
      <c r="BI52" s="214"/>
      <c r="BJ52" s="210" t="s">
        <v>964</v>
      </c>
      <c r="BK52" s="212" t="s">
        <v>654</v>
      </c>
      <c r="BL52" s="212"/>
      <c r="BM52" s="212"/>
    </row>
    <row r="53" spans="1:65" x14ac:dyDescent="0.25">
      <c r="A53" s="214" t="s">
        <v>741</v>
      </c>
      <c r="B53" s="212" t="s">
        <v>1065</v>
      </c>
      <c r="C53" s="212"/>
      <c r="D53" s="212">
        <v>32</v>
      </c>
      <c r="E53" s="212"/>
      <c r="F53" s="212" t="s">
        <v>184</v>
      </c>
      <c r="G53" s="212" t="s">
        <v>779</v>
      </c>
      <c r="H53" s="212" t="s">
        <v>690</v>
      </c>
      <c r="I53" s="212" t="s">
        <v>183</v>
      </c>
      <c r="J53" s="212">
        <v>52</v>
      </c>
      <c r="K53" s="212" t="s">
        <v>946</v>
      </c>
      <c r="L53" s="212"/>
      <c r="M53" s="212"/>
      <c r="N53" s="214"/>
      <c r="O53" s="212"/>
      <c r="P53" s="212"/>
      <c r="Q53" s="212"/>
      <c r="R53" s="212"/>
      <c r="S53" s="212"/>
      <c r="T53" s="212"/>
      <c r="U53" s="212"/>
      <c r="V53" s="212"/>
      <c r="W53" s="212"/>
      <c r="X53" s="212"/>
      <c r="Y53" s="212"/>
      <c r="Z53" s="212"/>
      <c r="AA53" s="212"/>
      <c r="AB53" s="212"/>
      <c r="AC53" s="212"/>
      <c r="AD53" s="212"/>
      <c r="AE53" s="55"/>
      <c r="AF53" s="55"/>
      <c r="AG53" s="55"/>
      <c r="AH53" s="55"/>
      <c r="AI53" s="55"/>
      <c r="AJ53" s="55"/>
      <c r="AK53" s="55"/>
      <c r="AL53" s="55"/>
      <c r="AM53" s="55"/>
      <c r="AN53" s="55"/>
      <c r="AO53" s="55"/>
      <c r="AP53" s="55"/>
      <c r="AQ53" s="55"/>
      <c r="AR53" s="55"/>
      <c r="AS53" s="55"/>
      <c r="AT53" s="55"/>
      <c r="AU53" s="55"/>
      <c r="AV53" s="212"/>
      <c r="AW53" s="214" t="s">
        <v>1106</v>
      </c>
      <c r="AX53" s="214" t="s">
        <v>1078</v>
      </c>
      <c r="AY53" s="210" t="s">
        <v>1104</v>
      </c>
      <c r="AZ53" s="212"/>
      <c r="BA53" s="212"/>
      <c r="BB53" s="212"/>
      <c r="BC53" s="212"/>
      <c r="BD53" s="212"/>
      <c r="BE53" s="212"/>
      <c r="BF53" s="212"/>
      <c r="BG53" s="212">
        <v>5</v>
      </c>
      <c r="BH53" s="212"/>
      <c r="BI53" s="214"/>
      <c r="BJ53" s="210" t="s">
        <v>964</v>
      </c>
      <c r="BK53" s="212" t="s">
        <v>654</v>
      </c>
      <c r="BL53" s="212"/>
    </row>
    <row r="54" spans="1:65" x14ac:dyDescent="0.25">
      <c r="A54" s="214" t="s">
        <v>741</v>
      </c>
      <c r="B54" s="212" t="s">
        <v>1066</v>
      </c>
      <c r="C54" s="212"/>
      <c r="D54" s="212">
        <v>64</v>
      </c>
      <c r="E54" s="212"/>
      <c r="F54" s="212" t="s">
        <v>184</v>
      </c>
      <c r="G54" s="212" t="s">
        <v>779</v>
      </c>
      <c r="H54" s="212" t="s">
        <v>777</v>
      </c>
      <c r="I54" s="212" t="s">
        <v>183</v>
      </c>
      <c r="J54" s="212">
        <v>53</v>
      </c>
      <c r="K54" s="212" t="s">
        <v>946</v>
      </c>
      <c r="L54" s="212"/>
      <c r="M54" s="212"/>
      <c r="N54" s="214"/>
      <c r="O54" s="212"/>
      <c r="P54" s="212"/>
      <c r="Q54" s="212"/>
      <c r="R54" s="212"/>
      <c r="S54" s="212"/>
      <c r="T54" s="212"/>
      <c r="U54" s="212"/>
      <c r="V54" s="212"/>
      <c r="W54" s="212"/>
      <c r="X54" s="212"/>
      <c r="Y54" s="212"/>
      <c r="Z54" s="212"/>
      <c r="AA54" s="212"/>
      <c r="AB54" s="212"/>
      <c r="AC54" s="212"/>
      <c r="AD54" s="212"/>
      <c r="AE54" s="55"/>
      <c r="AF54" s="55"/>
      <c r="AG54" s="55"/>
      <c r="AH54" s="55"/>
      <c r="AI54" s="55"/>
      <c r="AJ54" s="55"/>
      <c r="AK54" s="55"/>
      <c r="AL54" s="55"/>
      <c r="AM54" s="55"/>
      <c r="AN54" s="55"/>
      <c r="AO54" s="55"/>
      <c r="AP54" s="55"/>
      <c r="AQ54" s="55"/>
      <c r="AR54" s="55"/>
      <c r="AS54" s="55"/>
      <c r="AT54" s="55"/>
      <c r="AU54" s="55"/>
      <c r="AV54" s="212"/>
      <c r="AW54" s="214" t="s">
        <v>1577</v>
      </c>
      <c r="AX54" s="55" t="s">
        <v>1095</v>
      </c>
      <c r="AY54" s="212" t="s">
        <v>846</v>
      </c>
      <c r="AZ54" s="212"/>
      <c r="BA54" s="212"/>
      <c r="BB54" s="212">
        <v>10</v>
      </c>
      <c r="BC54" s="212"/>
      <c r="BD54" s="212"/>
      <c r="BE54" s="212"/>
      <c r="BF54" s="212"/>
      <c r="BG54" s="212">
        <v>6</v>
      </c>
      <c r="BH54" s="212" t="s">
        <v>179</v>
      </c>
      <c r="BI54" s="214"/>
      <c r="BJ54" s="210" t="s">
        <v>152</v>
      </c>
      <c r="BK54" s="212" t="s">
        <v>654</v>
      </c>
      <c r="BL54" s="212"/>
    </row>
    <row r="55" spans="1:65" x14ac:dyDescent="0.25">
      <c r="A55" s="214" t="s">
        <v>741</v>
      </c>
      <c r="B55" s="212" t="s">
        <v>1067</v>
      </c>
      <c r="C55" s="212"/>
      <c r="D55" s="212">
        <v>128</v>
      </c>
      <c r="E55" s="212"/>
      <c r="F55" s="212" t="s">
        <v>184</v>
      </c>
      <c r="G55" s="212" t="s">
        <v>779</v>
      </c>
      <c r="H55" s="212" t="s">
        <v>781</v>
      </c>
      <c r="I55" s="212" t="s">
        <v>183</v>
      </c>
      <c r="J55" s="212">
        <v>54</v>
      </c>
      <c r="K55" s="212" t="s">
        <v>946</v>
      </c>
      <c r="L55" s="212"/>
      <c r="M55" s="212"/>
      <c r="N55" s="214"/>
      <c r="O55" s="212"/>
      <c r="P55" s="212"/>
      <c r="Q55" s="212"/>
      <c r="R55" s="212"/>
      <c r="S55" s="212"/>
      <c r="T55" s="212"/>
      <c r="U55" s="212"/>
      <c r="V55" s="212"/>
      <c r="W55" s="212"/>
      <c r="X55" s="212"/>
      <c r="Y55" s="212"/>
      <c r="Z55" s="212"/>
      <c r="AA55" s="212"/>
      <c r="AB55" s="212"/>
      <c r="AC55" s="212"/>
      <c r="AD55" s="212"/>
      <c r="AE55" s="55"/>
      <c r="AF55" s="55"/>
      <c r="AG55" s="55"/>
      <c r="AH55" s="55"/>
      <c r="AI55" s="55"/>
      <c r="AJ55" s="55"/>
      <c r="AK55" s="55"/>
      <c r="AL55" s="55"/>
      <c r="AM55" s="55"/>
      <c r="AN55" s="55"/>
      <c r="AO55" s="55"/>
      <c r="AP55" s="55"/>
      <c r="AQ55" s="55"/>
      <c r="AR55" s="55"/>
      <c r="AS55" s="55"/>
      <c r="AT55" s="55"/>
      <c r="AU55" s="55"/>
      <c r="AV55" s="212"/>
      <c r="AW55" s="214" t="s">
        <v>1575</v>
      </c>
      <c r="AX55" s="55" t="s">
        <v>1095</v>
      </c>
      <c r="AY55" s="212" t="s">
        <v>848</v>
      </c>
      <c r="AZ55" s="212"/>
      <c r="BA55" s="212"/>
      <c r="BB55" s="212">
        <v>10</v>
      </c>
      <c r="BC55" s="212"/>
      <c r="BD55" s="212"/>
      <c r="BE55" s="212"/>
      <c r="BF55" s="212"/>
      <c r="BG55" s="212">
        <v>7</v>
      </c>
      <c r="BH55" s="212" t="s">
        <v>179</v>
      </c>
      <c r="BI55" s="214"/>
      <c r="BJ55" s="210" t="s">
        <v>152</v>
      </c>
      <c r="BK55" s="212" t="s">
        <v>654</v>
      </c>
      <c r="BL55" s="212"/>
      <c r="BM55" s="212"/>
    </row>
    <row r="56" spans="1:65" x14ac:dyDescent="0.25">
      <c r="A56" s="214" t="s">
        <v>741</v>
      </c>
      <c r="B56" s="212" t="s">
        <v>1068</v>
      </c>
      <c r="C56" s="212"/>
      <c r="D56" s="212">
        <v>192</v>
      </c>
      <c r="E56" s="212"/>
      <c r="F56" s="212" t="s">
        <v>184</v>
      </c>
      <c r="G56" s="212" t="s">
        <v>779</v>
      </c>
      <c r="H56" s="212" t="s">
        <v>787</v>
      </c>
      <c r="I56" s="212" t="s">
        <v>183</v>
      </c>
      <c r="J56" s="212">
        <v>55</v>
      </c>
      <c r="K56" s="212" t="s">
        <v>946</v>
      </c>
      <c r="L56" s="212"/>
      <c r="M56" s="212"/>
      <c r="N56" s="214"/>
      <c r="O56" s="212"/>
      <c r="P56" s="212"/>
      <c r="Q56" s="212"/>
      <c r="R56" s="212"/>
      <c r="S56" s="212"/>
      <c r="T56" s="212"/>
      <c r="U56" s="212"/>
      <c r="V56" s="212"/>
      <c r="W56" s="212"/>
      <c r="X56" s="212"/>
      <c r="Y56" s="212"/>
      <c r="Z56" s="212"/>
      <c r="AA56" s="212"/>
      <c r="AB56" s="212"/>
      <c r="AC56" s="212"/>
      <c r="AD56" s="212"/>
      <c r="AE56" s="55"/>
      <c r="AF56" s="55"/>
      <c r="AG56" s="55"/>
      <c r="AH56" s="55"/>
      <c r="AI56" s="55"/>
      <c r="AJ56" s="55"/>
      <c r="AK56" s="55"/>
      <c r="AL56" s="55"/>
      <c r="AM56" s="55"/>
      <c r="AN56" s="55"/>
      <c r="AO56" s="55"/>
      <c r="AP56" s="55"/>
      <c r="AQ56" s="55"/>
      <c r="AR56" s="55"/>
      <c r="AS56" s="55"/>
      <c r="AT56" s="55"/>
      <c r="AU56" s="55"/>
      <c r="AV56" s="212"/>
      <c r="AW56" s="214" t="s">
        <v>1581</v>
      </c>
      <c r="AX56" s="55" t="s">
        <v>1095</v>
      </c>
      <c r="AY56" s="212" t="s">
        <v>847</v>
      </c>
      <c r="AZ56" s="212"/>
      <c r="BA56" s="212"/>
      <c r="BB56" s="212">
        <v>10</v>
      </c>
      <c r="BC56" s="212"/>
      <c r="BD56" s="212"/>
      <c r="BE56" s="212"/>
      <c r="BF56" s="212"/>
      <c r="BG56" s="212">
        <v>8</v>
      </c>
      <c r="BH56" s="212" t="s">
        <v>179</v>
      </c>
      <c r="BI56" s="214"/>
      <c r="BJ56" s="210" t="s">
        <v>152</v>
      </c>
      <c r="BK56" s="212" t="s">
        <v>654</v>
      </c>
      <c r="BL56" s="212"/>
      <c r="BM56" s="212"/>
    </row>
    <row r="57" spans="1:65" x14ac:dyDescent="0.25">
      <c r="A57" s="214" t="s">
        <v>742</v>
      </c>
      <c r="B57" s="219" t="s">
        <v>947</v>
      </c>
      <c r="C57" s="219" t="s">
        <v>230</v>
      </c>
      <c r="D57" s="219">
        <v>62</v>
      </c>
      <c r="E57" s="219"/>
      <c r="F57" s="219" t="s">
        <v>953</v>
      </c>
      <c r="G57" s="219" t="s">
        <v>779</v>
      </c>
      <c r="H57" s="219" t="s">
        <v>690</v>
      </c>
      <c r="I57" s="219" t="s">
        <v>183</v>
      </c>
      <c r="J57" s="212">
        <v>56</v>
      </c>
      <c r="K57" s="212" t="s">
        <v>946</v>
      </c>
      <c r="L57" s="212"/>
      <c r="M57" s="212"/>
      <c r="N57" s="214"/>
      <c r="O57" s="212"/>
      <c r="P57" s="212"/>
      <c r="Q57" s="212"/>
      <c r="R57" s="212"/>
      <c r="S57" s="212"/>
      <c r="T57" s="212"/>
      <c r="U57" s="212"/>
      <c r="V57" s="212"/>
      <c r="W57" s="212"/>
      <c r="X57" s="212"/>
      <c r="Y57" s="212"/>
      <c r="Z57" s="212"/>
      <c r="AA57" s="212"/>
      <c r="AB57" s="212"/>
      <c r="AC57" s="212"/>
      <c r="AD57" s="212"/>
      <c r="AE57" s="55"/>
      <c r="AF57" s="55"/>
      <c r="AG57" s="55"/>
      <c r="AH57" s="55"/>
      <c r="AI57" s="55"/>
      <c r="AJ57" s="55"/>
      <c r="AK57" s="55"/>
      <c r="AL57" s="55"/>
      <c r="AM57" s="55"/>
      <c r="AN57" s="55"/>
      <c r="AO57" s="55"/>
      <c r="AP57" s="55"/>
      <c r="AQ57" s="55"/>
      <c r="AR57" s="55"/>
      <c r="AS57" s="55"/>
      <c r="AT57" s="55"/>
      <c r="AU57" s="55"/>
      <c r="AV57" s="212"/>
      <c r="AW57" s="214" t="s">
        <v>1579</v>
      </c>
      <c r="AX57" s="55" t="s">
        <v>1095</v>
      </c>
      <c r="AY57" s="212" t="s">
        <v>849</v>
      </c>
      <c r="AZ57" s="212"/>
      <c r="BA57" s="212"/>
      <c r="BB57" s="212">
        <v>10</v>
      </c>
      <c r="BC57" s="212"/>
      <c r="BD57" s="212"/>
      <c r="BE57" s="212"/>
      <c r="BF57" s="212"/>
      <c r="BG57" s="212">
        <v>9</v>
      </c>
      <c r="BH57" s="212" t="s">
        <v>179</v>
      </c>
      <c r="BI57" s="214"/>
      <c r="BJ57" s="210" t="s">
        <v>152</v>
      </c>
      <c r="BK57" s="212" t="s">
        <v>654</v>
      </c>
      <c r="BL57" s="212"/>
      <c r="BM57" s="212"/>
    </row>
    <row r="58" spans="1:65" x14ac:dyDescent="0.25">
      <c r="A58" s="214" t="s">
        <v>742</v>
      </c>
      <c r="B58" s="219" t="s">
        <v>948</v>
      </c>
      <c r="C58" s="219" t="s">
        <v>231</v>
      </c>
      <c r="D58" s="219">
        <v>117</v>
      </c>
      <c r="E58" s="219"/>
      <c r="F58" s="219" t="s">
        <v>953</v>
      </c>
      <c r="G58" s="219" t="s">
        <v>779</v>
      </c>
      <c r="H58" s="219" t="s">
        <v>777</v>
      </c>
      <c r="I58" s="219" t="s">
        <v>183</v>
      </c>
      <c r="J58" s="212">
        <v>57</v>
      </c>
      <c r="K58" s="212" t="s">
        <v>946</v>
      </c>
      <c r="L58" s="212"/>
      <c r="M58" s="212"/>
      <c r="N58" s="214"/>
      <c r="O58" s="212"/>
      <c r="P58" s="212"/>
      <c r="Q58" s="212"/>
      <c r="R58" s="212"/>
      <c r="S58" s="212"/>
      <c r="T58" s="212"/>
      <c r="U58" s="212"/>
      <c r="V58" s="212"/>
      <c r="W58" s="212"/>
      <c r="X58" s="212"/>
      <c r="Y58" s="212"/>
      <c r="Z58" s="212"/>
      <c r="AA58" s="212"/>
      <c r="AB58" s="212"/>
      <c r="AC58" s="212"/>
      <c r="AD58" s="212"/>
      <c r="AE58" s="55"/>
      <c r="AF58" s="55"/>
      <c r="AG58" s="55"/>
      <c r="AH58" s="55"/>
      <c r="AI58" s="55"/>
      <c r="AJ58" s="55"/>
      <c r="AK58" s="55"/>
      <c r="AL58" s="55"/>
      <c r="AM58" s="55"/>
      <c r="AN58" s="55"/>
      <c r="AO58" s="55"/>
      <c r="AP58" s="55"/>
      <c r="AQ58" s="55"/>
      <c r="AR58" s="55"/>
      <c r="AS58" s="55"/>
      <c r="AT58" s="55"/>
      <c r="AU58" s="55"/>
      <c r="AV58" s="212"/>
      <c r="AW58" s="214" t="s">
        <v>1105</v>
      </c>
      <c r="AX58" s="55" t="s">
        <v>1095</v>
      </c>
      <c r="AY58" s="210" t="s">
        <v>1103</v>
      </c>
      <c r="AZ58" s="212"/>
      <c r="BA58" s="212"/>
      <c r="BB58" s="212"/>
      <c r="BC58" s="212"/>
      <c r="BD58" s="212"/>
      <c r="BE58" s="212"/>
      <c r="BF58" s="212"/>
      <c r="BG58" s="212">
        <v>10</v>
      </c>
      <c r="BH58" s="212"/>
      <c r="BI58" s="214"/>
      <c r="BJ58" s="210" t="s">
        <v>152</v>
      </c>
      <c r="BK58" s="212" t="s">
        <v>654</v>
      </c>
      <c r="BL58" s="212"/>
      <c r="BM58" s="210" t="s">
        <v>1154</v>
      </c>
    </row>
    <row r="59" spans="1:65" x14ac:dyDescent="0.25">
      <c r="A59" s="214" t="s">
        <v>742</v>
      </c>
      <c r="B59" s="219" t="s">
        <v>949</v>
      </c>
      <c r="C59" s="219" t="s">
        <v>232</v>
      </c>
      <c r="D59" s="219">
        <v>240</v>
      </c>
      <c r="E59" s="219"/>
      <c r="F59" s="219" t="s">
        <v>953</v>
      </c>
      <c r="G59" s="219" t="s">
        <v>779</v>
      </c>
      <c r="H59" s="219" t="s">
        <v>781</v>
      </c>
      <c r="I59" s="219" t="s">
        <v>183</v>
      </c>
      <c r="J59" s="212">
        <v>58</v>
      </c>
      <c r="K59" s="212" t="s">
        <v>946</v>
      </c>
      <c r="L59" s="212"/>
      <c r="M59" s="212"/>
      <c r="N59" s="214"/>
      <c r="O59" s="212"/>
      <c r="P59" s="212"/>
      <c r="Q59" s="212"/>
      <c r="R59" s="212"/>
      <c r="S59" s="212"/>
      <c r="T59" s="212"/>
      <c r="U59" s="212"/>
      <c r="V59" s="212"/>
      <c r="W59" s="212"/>
      <c r="X59" s="212"/>
      <c r="Y59" s="212"/>
      <c r="Z59" s="212"/>
      <c r="AA59" s="212"/>
      <c r="AB59" s="212"/>
      <c r="AC59" s="212"/>
      <c r="AD59" s="212"/>
      <c r="AE59" s="55"/>
      <c r="AF59" s="55"/>
      <c r="AG59" s="55"/>
      <c r="AH59" s="55"/>
      <c r="AI59" s="55"/>
      <c r="AJ59" s="55"/>
      <c r="AK59" s="55"/>
      <c r="AL59" s="55"/>
      <c r="AM59" s="55"/>
      <c r="AN59" s="55"/>
      <c r="AO59" s="55"/>
      <c r="AP59" s="55"/>
      <c r="AQ59" s="55"/>
      <c r="AR59" s="55"/>
      <c r="AS59" s="55"/>
      <c r="AT59" s="55"/>
      <c r="AU59" s="55"/>
      <c r="AV59" s="212"/>
      <c r="AW59" s="214"/>
      <c r="AX59" s="212"/>
      <c r="AY59" s="212"/>
      <c r="AZ59" s="212"/>
      <c r="BA59" s="212"/>
      <c r="BB59" s="212"/>
      <c r="BC59" s="212"/>
      <c r="BD59" s="212"/>
      <c r="BE59" s="212"/>
      <c r="BF59" s="212"/>
      <c r="BG59" s="212"/>
      <c r="BH59" s="212"/>
      <c r="BI59" s="212"/>
      <c r="BJ59" s="212"/>
      <c r="BK59" s="212"/>
      <c r="BL59" s="212"/>
      <c r="BM59" s="212"/>
    </row>
    <row r="60" spans="1:65" x14ac:dyDescent="0.25">
      <c r="A60" s="214" t="s">
        <v>742</v>
      </c>
      <c r="B60" s="219" t="s">
        <v>950</v>
      </c>
      <c r="C60" s="219" t="s">
        <v>233</v>
      </c>
      <c r="D60" s="219">
        <v>360</v>
      </c>
      <c r="E60" s="219"/>
      <c r="F60" s="219" t="s">
        <v>953</v>
      </c>
      <c r="G60" s="219" t="s">
        <v>779</v>
      </c>
      <c r="H60" s="219" t="s">
        <v>787</v>
      </c>
      <c r="I60" s="219" t="s">
        <v>183</v>
      </c>
      <c r="J60" s="212">
        <v>59</v>
      </c>
      <c r="K60" s="212" t="s">
        <v>946</v>
      </c>
      <c r="L60" s="212"/>
      <c r="M60" s="212"/>
      <c r="N60" s="214"/>
      <c r="O60" s="212"/>
      <c r="P60" s="212"/>
      <c r="Q60" s="212"/>
      <c r="R60" s="212"/>
      <c r="S60" s="212"/>
      <c r="T60" s="212"/>
      <c r="U60" s="212"/>
      <c r="V60" s="212"/>
      <c r="W60" s="212"/>
      <c r="X60" s="212"/>
      <c r="Y60" s="212"/>
      <c r="Z60" s="212"/>
      <c r="AA60" s="212"/>
      <c r="AB60" s="212"/>
      <c r="AC60" s="212"/>
      <c r="AD60" s="212"/>
      <c r="AE60" s="55"/>
      <c r="AF60" s="55"/>
      <c r="AG60" s="55"/>
      <c r="AH60" s="55"/>
      <c r="AI60" s="55"/>
      <c r="AJ60" s="55"/>
      <c r="AK60" s="55"/>
      <c r="AL60" s="55"/>
      <c r="AM60" s="55"/>
      <c r="AN60" s="55"/>
      <c r="AO60" s="55"/>
      <c r="AP60" s="55"/>
      <c r="AQ60" s="55"/>
      <c r="AR60" s="55"/>
      <c r="AS60" s="55"/>
      <c r="AT60" s="55"/>
      <c r="AU60" s="55"/>
      <c r="AV60" s="212"/>
      <c r="AW60" s="214" t="s">
        <v>159</v>
      </c>
      <c r="AX60" s="214" t="s">
        <v>1080</v>
      </c>
      <c r="AY60" s="212" t="s">
        <v>867</v>
      </c>
      <c r="AZ60" s="212" t="s">
        <v>868</v>
      </c>
      <c r="BA60" s="210" t="s">
        <v>1097</v>
      </c>
      <c r="BB60" s="212" t="s">
        <v>170</v>
      </c>
      <c r="BC60" s="212" t="s">
        <v>162</v>
      </c>
      <c r="BD60" s="212" t="s">
        <v>688</v>
      </c>
      <c r="BE60" s="212" t="s">
        <v>689</v>
      </c>
      <c r="BF60" s="212" t="s">
        <v>835</v>
      </c>
      <c r="BG60" s="212" t="s">
        <v>694</v>
      </c>
      <c r="BH60" s="212" t="s">
        <v>834</v>
      </c>
      <c r="BI60" s="212" t="s">
        <v>664</v>
      </c>
      <c r="BJ60" s="210" t="s">
        <v>1152</v>
      </c>
      <c r="BK60" s="212" t="s">
        <v>833</v>
      </c>
      <c r="BL60" s="212"/>
      <c r="BM60" s="212"/>
    </row>
    <row r="61" spans="1:65" x14ac:dyDescent="0.25">
      <c r="A61" s="214" t="s">
        <v>742</v>
      </c>
      <c r="B61" s="219" t="s">
        <v>951</v>
      </c>
      <c r="C61" s="219" t="s">
        <v>234</v>
      </c>
      <c r="D61" s="219">
        <v>468</v>
      </c>
      <c r="E61" s="219"/>
      <c r="F61" s="219" t="s">
        <v>953</v>
      </c>
      <c r="G61" s="219" t="s">
        <v>779</v>
      </c>
      <c r="H61" s="219" t="s">
        <v>788</v>
      </c>
      <c r="I61" s="219" t="s">
        <v>183</v>
      </c>
      <c r="J61" s="212">
        <v>60</v>
      </c>
      <c r="K61" s="212" t="s">
        <v>946</v>
      </c>
      <c r="L61" s="212"/>
      <c r="M61" s="212"/>
      <c r="N61" s="214"/>
      <c r="O61" s="212"/>
      <c r="P61" s="212"/>
      <c r="Q61" s="212"/>
      <c r="R61" s="212"/>
      <c r="S61" s="212"/>
      <c r="T61" s="212"/>
      <c r="U61" s="212"/>
      <c r="V61" s="212"/>
      <c r="W61" s="212"/>
      <c r="X61" s="212"/>
      <c r="Y61" s="212"/>
      <c r="Z61" s="212"/>
      <c r="AA61" s="212"/>
      <c r="AB61" s="212"/>
      <c r="AC61" s="212"/>
      <c r="AD61" s="212"/>
      <c r="AE61" s="55"/>
      <c r="AF61" s="55"/>
      <c r="AG61" s="55"/>
      <c r="AH61" s="55"/>
      <c r="AI61" s="55"/>
      <c r="AJ61" s="55"/>
      <c r="AK61" s="55"/>
      <c r="AL61" s="55"/>
      <c r="AM61" s="55"/>
      <c r="AN61" s="55"/>
      <c r="AO61" s="55"/>
      <c r="AP61" s="55"/>
      <c r="AQ61" s="55"/>
      <c r="AR61" s="55"/>
      <c r="AS61" s="55"/>
      <c r="AT61" s="55"/>
      <c r="AU61" s="55"/>
      <c r="AV61" s="212"/>
      <c r="AW61" s="214" t="s">
        <v>1542</v>
      </c>
      <c r="AX61" s="214" t="s">
        <v>1078</v>
      </c>
      <c r="AY61" s="210" t="s">
        <v>1107</v>
      </c>
      <c r="AZ61" s="212"/>
      <c r="BA61" s="212"/>
      <c r="BB61" s="212">
        <v>12</v>
      </c>
      <c r="BC61" s="212"/>
      <c r="BD61" s="212"/>
      <c r="BE61" s="212"/>
      <c r="BF61" s="212"/>
      <c r="BG61" s="212">
        <v>1</v>
      </c>
      <c r="BH61" s="212" t="s">
        <v>616</v>
      </c>
      <c r="BI61" s="214"/>
      <c r="BJ61" s="210" t="s">
        <v>964</v>
      </c>
      <c r="BK61" s="212" t="s">
        <v>850</v>
      </c>
      <c r="BL61" s="212"/>
      <c r="BM61" s="212"/>
    </row>
    <row r="62" spans="1:65" x14ac:dyDescent="0.25">
      <c r="A62" s="214" t="s">
        <v>742</v>
      </c>
      <c r="B62" s="219" t="s">
        <v>952</v>
      </c>
      <c r="C62" s="219" t="s">
        <v>235</v>
      </c>
      <c r="D62" s="219">
        <v>577</v>
      </c>
      <c r="E62" s="219"/>
      <c r="F62" s="219" t="s">
        <v>953</v>
      </c>
      <c r="G62" s="219" t="s">
        <v>779</v>
      </c>
      <c r="H62" s="219" t="s">
        <v>789</v>
      </c>
      <c r="I62" s="219" t="s">
        <v>183</v>
      </c>
      <c r="J62" s="212">
        <v>61</v>
      </c>
      <c r="K62" s="212"/>
      <c r="L62" s="212"/>
      <c r="M62" s="212"/>
      <c r="N62" s="214"/>
      <c r="O62" s="212"/>
      <c r="P62" s="212"/>
      <c r="Q62" s="212"/>
      <c r="R62" s="212"/>
      <c r="S62" s="212"/>
      <c r="T62" s="212"/>
      <c r="U62" s="212"/>
      <c r="V62" s="212"/>
      <c r="W62" s="212"/>
      <c r="X62" s="212"/>
      <c r="Y62" s="212"/>
      <c r="Z62" s="212"/>
      <c r="AA62" s="212"/>
      <c r="AB62" s="212"/>
      <c r="AC62" s="212"/>
      <c r="AD62" s="212"/>
      <c r="AE62" s="55"/>
      <c r="AF62" s="55"/>
      <c r="AG62" s="55"/>
      <c r="AH62" s="55"/>
      <c r="AI62" s="55"/>
      <c r="AJ62" s="55"/>
      <c r="AK62" s="55"/>
      <c r="AL62" s="55"/>
      <c r="AM62" s="55"/>
      <c r="AN62" s="55"/>
      <c r="AO62" s="55"/>
      <c r="AP62" s="55"/>
      <c r="AQ62" s="55"/>
      <c r="AR62" s="55"/>
      <c r="AS62" s="55"/>
      <c r="AT62" s="55"/>
      <c r="AU62" s="55"/>
      <c r="AV62" s="212"/>
      <c r="AW62" s="214" t="s">
        <v>1544</v>
      </c>
      <c r="AX62" s="214" t="s">
        <v>1078</v>
      </c>
      <c r="AY62" s="210" t="s">
        <v>1108</v>
      </c>
      <c r="AZ62" s="212"/>
      <c r="BA62" s="212"/>
      <c r="BB62" s="212">
        <v>12</v>
      </c>
      <c r="BC62" s="212"/>
      <c r="BD62" s="212"/>
      <c r="BE62" s="212"/>
      <c r="BF62" s="212"/>
      <c r="BG62" s="212">
        <v>2</v>
      </c>
      <c r="BH62" s="212" t="s">
        <v>616</v>
      </c>
      <c r="BI62" s="214"/>
      <c r="BJ62" s="210" t="s">
        <v>964</v>
      </c>
      <c r="BK62" s="212" t="s">
        <v>850</v>
      </c>
      <c r="BL62" s="212"/>
      <c r="BM62" s="212"/>
    </row>
    <row r="63" spans="1:65" x14ac:dyDescent="0.25">
      <c r="A63" s="214"/>
      <c r="B63" s="210" t="s">
        <v>1713</v>
      </c>
      <c r="C63" s="219"/>
      <c r="D63" s="219" t="s">
        <v>887</v>
      </c>
      <c r="E63" s="219"/>
      <c r="F63" s="219"/>
      <c r="G63" s="219"/>
      <c r="H63" s="219"/>
      <c r="I63" s="219"/>
      <c r="J63" s="212">
        <v>62</v>
      </c>
      <c r="K63" s="212"/>
      <c r="L63" s="212"/>
      <c r="M63" s="212"/>
      <c r="N63" s="214"/>
      <c r="O63" s="212"/>
      <c r="P63" s="212"/>
      <c r="Q63" s="212"/>
      <c r="R63" s="212"/>
      <c r="S63" s="212"/>
      <c r="T63" s="212"/>
      <c r="U63" s="212"/>
      <c r="V63" s="212"/>
      <c r="W63" s="212"/>
      <c r="X63" s="212"/>
      <c r="Y63" s="212"/>
      <c r="Z63" s="212"/>
      <c r="AA63" s="212"/>
      <c r="AB63" s="212"/>
      <c r="AC63" s="212"/>
      <c r="AD63" s="212"/>
      <c r="AE63" s="55"/>
      <c r="AF63" s="55"/>
      <c r="AG63" s="55"/>
      <c r="AH63" s="55"/>
      <c r="AI63" s="55"/>
      <c r="AJ63" s="55"/>
      <c r="AK63" s="55"/>
      <c r="AL63" s="55"/>
      <c r="AM63" s="55"/>
      <c r="AN63" s="55"/>
      <c r="AO63" s="55"/>
      <c r="AP63" s="55"/>
      <c r="AQ63" s="55"/>
      <c r="AR63" s="55"/>
      <c r="AS63" s="55"/>
      <c r="AT63" s="55"/>
      <c r="AU63" s="55"/>
      <c r="AV63" s="212"/>
      <c r="AW63" s="214" t="s">
        <v>1546</v>
      </c>
      <c r="AX63" s="214" t="s">
        <v>1078</v>
      </c>
      <c r="AY63" s="210" t="s">
        <v>1109</v>
      </c>
      <c r="AZ63" s="212"/>
      <c r="BA63" s="212"/>
      <c r="BB63" s="212">
        <v>15</v>
      </c>
      <c r="BC63" s="212"/>
      <c r="BD63" s="212"/>
      <c r="BE63" s="212"/>
      <c r="BF63" s="212"/>
      <c r="BG63" s="212">
        <v>3</v>
      </c>
      <c r="BH63" s="212" t="s">
        <v>616</v>
      </c>
      <c r="BI63" s="214"/>
      <c r="BJ63" s="210" t="s">
        <v>964</v>
      </c>
      <c r="BK63" s="212" t="s">
        <v>850</v>
      </c>
      <c r="BL63" s="212"/>
      <c r="BM63" s="212"/>
    </row>
    <row r="64" spans="1:65" x14ac:dyDescent="0.25">
      <c r="A64" s="214" t="s">
        <v>749</v>
      </c>
      <c r="B64" s="212" t="s">
        <v>883</v>
      </c>
      <c r="C64" s="212"/>
      <c r="D64" s="212" t="s">
        <v>887</v>
      </c>
      <c r="E64" s="212"/>
      <c r="F64" s="212"/>
      <c r="G64" s="212"/>
      <c r="H64" s="212"/>
      <c r="I64" s="212"/>
      <c r="J64" s="212">
        <v>63</v>
      </c>
      <c r="K64" s="212"/>
      <c r="L64" s="212"/>
      <c r="M64" s="212"/>
      <c r="N64" s="214"/>
      <c r="O64" s="212"/>
      <c r="P64" s="212"/>
      <c r="Q64" s="212"/>
      <c r="R64" s="212"/>
      <c r="S64" s="212"/>
      <c r="T64" s="212"/>
      <c r="U64" s="212"/>
      <c r="V64" s="212"/>
      <c r="W64" s="212"/>
      <c r="X64" s="212"/>
      <c r="Y64" s="212"/>
      <c r="Z64" s="212"/>
      <c r="AA64" s="212"/>
      <c r="AB64" s="212"/>
      <c r="AC64" s="212"/>
      <c r="AD64" s="212"/>
      <c r="AE64" s="55"/>
      <c r="AF64" s="55"/>
      <c r="AG64" s="55"/>
      <c r="AH64" s="55"/>
      <c r="AI64" s="55"/>
      <c r="AJ64" s="55"/>
      <c r="AK64" s="55"/>
      <c r="AL64" s="55"/>
      <c r="AM64" s="55"/>
      <c r="AN64" s="55"/>
      <c r="AO64" s="55"/>
      <c r="AP64" s="55"/>
      <c r="AQ64" s="55"/>
      <c r="AR64" s="55"/>
      <c r="AS64" s="55"/>
      <c r="AT64" s="55"/>
      <c r="AU64" s="55"/>
      <c r="AV64" s="212"/>
      <c r="AW64" s="214" t="s">
        <v>1548</v>
      </c>
      <c r="AX64" s="214" t="s">
        <v>1078</v>
      </c>
      <c r="AY64" s="210" t="s">
        <v>1110</v>
      </c>
      <c r="AZ64" s="212"/>
      <c r="BA64" s="212"/>
      <c r="BB64" s="212">
        <v>12</v>
      </c>
      <c r="BC64" s="212"/>
      <c r="BD64" s="212"/>
      <c r="BE64" s="212"/>
      <c r="BF64" s="212"/>
      <c r="BG64" s="212">
        <v>4</v>
      </c>
      <c r="BH64" s="212" t="s">
        <v>616</v>
      </c>
      <c r="BI64" s="214"/>
      <c r="BJ64" s="210" t="s">
        <v>964</v>
      </c>
      <c r="BK64" s="212" t="s">
        <v>850</v>
      </c>
      <c r="BL64" s="212"/>
      <c r="BM64" s="212"/>
    </row>
    <row r="65" spans="1:65" x14ac:dyDescent="0.25">
      <c r="A65" s="214" t="s">
        <v>749</v>
      </c>
      <c r="B65" s="212" t="s">
        <v>743</v>
      </c>
      <c r="C65" s="212" t="s">
        <v>938</v>
      </c>
      <c r="D65" s="212">
        <v>95</v>
      </c>
      <c r="E65" s="212"/>
      <c r="F65" s="212" t="s">
        <v>790</v>
      </c>
      <c r="G65" s="212" t="s">
        <v>791</v>
      </c>
      <c r="H65" s="212"/>
      <c r="I65" s="212" t="s">
        <v>183</v>
      </c>
      <c r="J65" s="212">
        <v>64</v>
      </c>
      <c r="K65" s="212" t="s">
        <v>945</v>
      </c>
      <c r="L65" s="212"/>
      <c r="M65" s="212"/>
      <c r="N65" s="214"/>
      <c r="O65" s="212"/>
      <c r="P65" s="212"/>
      <c r="Q65" s="212"/>
      <c r="R65" s="212"/>
      <c r="S65" s="212"/>
      <c r="T65" s="212"/>
      <c r="U65" s="212"/>
      <c r="V65" s="212"/>
      <c r="W65" s="212"/>
      <c r="X65" s="212"/>
      <c r="Y65" s="212"/>
      <c r="Z65" s="212"/>
      <c r="AA65" s="212"/>
      <c r="AB65" s="212"/>
      <c r="AC65" s="212"/>
      <c r="AD65" s="212"/>
      <c r="AE65" s="55"/>
      <c r="AF65" s="55"/>
      <c r="AG65" s="55"/>
      <c r="AH65" s="55"/>
      <c r="AI65" s="55"/>
      <c r="AJ65" s="55"/>
      <c r="AK65" s="55"/>
      <c r="AL65" s="55"/>
      <c r="AM65" s="55"/>
      <c r="AN65" s="55"/>
      <c r="AO65" s="55"/>
      <c r="AP65" s="55"/>
      <c r="AQ65" s="55"/>
      <c r="AR65" s="55"/>
      <c r="AS65" s="55"/>
      <c r="AT65" s="55"/>
      <c r="AU65" s="55"/>
      <c r="AV65" s="212"/>
      <c r="AW65" s="214" t="s">
        <v>1550</v>
      </c>
      <c r="AX65" s="214" t="s">
        <v>1078</v>
      </c>
      <c r="AY65" s="210" t="s">
        <v>1113</v>
      </c>
      <c r="AZ65" s="212"/>
      <c r="BA65" s="212"/>
      <c r="BB65" s="212">
        <v>12</v>
      </c>
      <c r="BC65" s="212"/>
      <c r="BD65" s="212"/>
      <c r="BE65" s="212"/>
      <c r="BF65" s="212"/>
      <c r="BG65" s="212">
        <v>5</v>
      </c>
      <c r="BH65" s="212" t="s">
        <v>616</v>
      </c>
      <c r="BI65" s="214"/>
      <c r="BJ65" s="210" t="s">
        <v>964</v>
      </c>
      <c r="BK65" s="212" t="s">
        <v>850</v>
      </c>
      <c r="BL65" s="212"/>
      <c r="BM65" s="212"/>
    </row>
    <row r="66" spans="1:65" x14ac:dyDescent="0.25">
      <c r="A66" s="214" t="s">
        <v>749</v>
      </c>
      <c r="B66" s="212" t="s">
        <v>744</v>
      </c>
      <c r="C66" s="212" t="s">
        <v>939</v>
      </c>
      <c r="D66" s="212">
        <v>128</v>
      </c>
      <c r="E66" s="212"/>
      <c r="F66" s="212" t="s">
        <v>790</v>
      </c>
      <c r="G66" s="212" t="s">
        <v>792</v>
      </c>
      <c r="H66" s="212"/>
      <c r="I66" s="212" t="s">
        <v>183</v>
      </c>
      <c r="J66" s="212">
        <v>65</v>
      </c>
      <c r="K66" s="212" t="s">
        <v>945</v>
      </c>
      <c r="L66" s="212"/>
      <c r="M66" s="212"/>
      <c r="N66" s="214"/>
      <c r="O66" s="212"/>
      <c r="P66" s="212"/>
      <c r="Q66" s="212"/>
      <c r="R66" s="212"/>
      <c r="S66" s="212"/>
      <c r="T66" s="212"/>
      <c r="U66" s="212"/>
      <c r="V66" s="212"/>
      <c r="W66" s="212"/>
      <c r="X66" s="212"/>
      <c r="Y66" s="212"/>
      <c r="Z66" s="212"/>
      <c r="AA66" s="212"/>
      <c r="AB66" s="212"/>
      <c r="AC66" s="212"/>
      <c r="AD66" s="212"/>
      <c r="AE66" s="55"/>
      <c r="AF66" s="55"/>
      <c r="AG66" s="55"/>
      <c r="AH66" s="55"/>
      <c r="AI66" s="55"/>
      <c r="AJ66" s="55"/>
      <c r="AK66" s="55"/>
      <c r="AL66" s="55"/>
      <c r="AM66" s="55"/>
      <c r="AN66" s="55"/>
      <c r="AO66" s="55"/>
      <c r="AP66" s="55"/>
      <c r="AQ66" s="55"/>
      <c r="AR66" s="55"/>
      <c r="AS66" s="55"/>
      <c r="AT66" s="55"/>
      <c r="AU66" s="55"/>
      <c r="AV66" s="212"/>
      <c r="AW66" s="214" t="s">
        <v>1608</v>
      </c>
      <c r="AX66" s="214" t="s">
        <v>1078</v>
      </c>
      <c r="AY66" s="210" t="s">
        <v>1111</v>
      </c>
      <c r="AZ66" s="212"/>
      <c r="BA66" s="212"/>
      <c r="BB66" s="212">
        <v>10</v>
      </c>
      <c r="BC66" s="212"/>
      <c r="BD66" s="212"/>
      <c r="BE66" s="212"/>
      <c r="BF66" s="212"/>
      <c r="BG66" s="212">
        <v>6</v>
      </c>
      <c r="BH66" s="212" t="s">
        <v>273</v>
      </c>
      <c r="BI66" s="214"/>
      <c r="BJ66" s="210" t="s">
        <v>964</v>
      </c>
      <c r="BK66" s="212" t="s">
        <v>850</v>
      </c>
      <c r="BL66" s="212"/>
      <c r="BM66" s="212"/>
    </row>
    <row r="67" spans="1:65" x14ac:dyDescent="0.25">
      <c r="A67" s="214" t="s">
        <v>749</v>
      </c>
      <c r="B67" s="212" t="s">
        <v>745</v>
      </c>
      <c r="C67" s="212" t="s">
        <v>940</v>
      </c>
      <c r="D67" s="212">
        <v>215</v>
      </c>
      <c r="E67" s="212"/>
      <c r="F67" s="212" t="s">
        <v>790</v>
      </c>
      <c r="G67" s="212" t="s">
        <v>793</v>
      </c>
      <c r="H67" s="212"/>
      <c r="I67" s="212" t="s">
        <v>183</v>
      </c>
      <c r="J67" s="212">
        <v>66</v>
      </c>
      <c r="K67" s="212" t="s">
        <v>945</v>
      </c>
      <c r="L67" s="212"/>
      <c r="M67" s="212"/>
      <c r="N67" s="214"/>
      <c r="O67" s="212"/>
      <c r="P67" s="212"/>
      <c r="Q67" s="212"/>
      <c r="R67" s="212"/>
      <c r="S67" s="212"/>
      <c r="T67" s="212"/>
      <c r="U67" s="212"/>
      <c r="V67" s="212"/>
      <c r="W67" s="212"/>
      <c r="X67" s="212"/>
      <c r="Y67" s="212"/>
      <c r="Z67" s="212"/>
      <c r="AA67" s="212"/>
      <c r="AB67" s="212"/>
      <c r="AC67" s="212"/>
      <c r="AD67" s="212"/>
      <c r="AE67" s="55"/>
      <c r="AF67" s="55"/>
      <c r="AG67" s="55"/>
      <c r="AH67" s="55"/>
      <c r="AI67" s="55"/>
      <c r="AJ67" s="55"/>
      <c r="AK67" s="55"/>
      <c r="AL67" s="55"/>
      <c r="AM67" s="55"/>
      <c r="AN67" s="55"/>
      <c r="AO67" s="55"/>
      <c r="AP67" s="55"/>
      <c r="AQ67" s="55"/>
      <c r="AR67" s="55"/>
      <c r="AS67" s="55"/>
      <c r="AT67" s="55"/>
      <c r="AU67" s="55"/>
      <c r="AV67" s="212"/>
      <c r="AW67" s="214" t="s">
        <v>1610</v>
      </c>
      <c r="AX67" s="214" t="s">
        <v>1078</v>
      </c>
      <c r="AY67" s="210" t="s">
        <v>1112</v>
      </c>
      <c r="AZ67" s="212"/>
      <c r="BA67" s="212"/>
      <c r="BB67" s="212">
        <v>15</v>
      </c>
      <c r="BC67" s="212"/>
      <c r="BD67" s="212"/>
      <c r="BE67" s="212"/>
      <c r="BF67" s="212"/>
      <c r="BG67" s="212">
        <v>7</v>
      </c>
      <c r="BH67" s="212" t="s">
        <v>273</v>
      </c>
      <c r="BI67" s="214"/>
      <c r="BJ67" s="210" t="s">
        <v>964</v>
      </c>
      <c r="BK67" s="212" t="s">
        <v>850</v>
      </c>
      <c r="BL67" s="212"/>
      <c r="BM67" s="212"/>
    </row>
    <row r="68" spans="1:65" x14ac:dyDescent="0.25">
      <c r="A68" s="214" t="s">
        <v>749</v>
      </c>
      <c r="B68" s="212" t="s">
        <v>746</v>
      </c>
      <c r="C68" s="212" t="s">
        <v>941</v>
      </c>
      <c r="D68" s="212">
        <v>295</v>
      </c>
      <c r="E68" s="212"/>
      <c r="F68" s="212" t="s">
        <v>790</v>
      </c>
      <c r="G68" s="212" t="s">
        <v>794</v>
      </c>
      <c r="H68" s="212"/>
      <c r="I68" s="212" t="s">
        <v>183</v>
      </c>
      <c r="J68" s="212">
        <v>67</v>
      </c>
      <c r="K68" s="212" t="s">
        <v>945</v>
      </c>
      <c r="L68" s="212"/>
      <c r="M68" s="212"/>
      <c r="N68" s="214"/>
      <c r="O68" s="212"/>
      <c r="P68" s="212"/>
      <c r="Q68" s="212"/>
      <c r="R68" s="212"/>
      <c r="S68" s="212"/>
      <c r="T68" s="212"/>
      <c r="U68" s="212"/>
      <c r="V68" s="212"/>
      <c r="W68" s="212"/>
      <c r="X68" s="212"/>
      <c r="Y68" s="212"/>
      <c r="Z68" s="212"/>
      <c r="AA68" s="212"/>
      <c r="AB68" s="212"/>
      <c r="AC68" s="212"/>
      <c r="AD68" s="212"/>
      <c r="AE68" s="55"/>
      <c r="AF68" s="55"/>
      <c r="AG68" s="55"/>
      <c r="AH68" s="55"/>
      <c r="AI68" s="55"/>
      <c r="AJ68" s="55"/>
      <c r="AK68" s="55"/>
      <c r="AL68" s="55"/>
      <c r="AM68" s="55"/>
      <c r="AN68" s="55"/>
      <c r="AO68" s="55"/>
      <c r="AP68" s="55"/>
      <c r="AQ68" s="55"/>
      <c r="AR68" s="55"/>
      <c r="AS68" s="55"/>
      <c r="AT68" s="55"/>
      <c r="AU68" s="55"/>
      <c r="AV68" s="212"/>
      <c r="AW68" s="214" t="s">
        <v>1106</v>
      </c>
      <c r="AX68" s="214" t="s">
        <v>1078</v>
      </c>
      <c r="AY68" s="210" t="s">
        <v>1104</v>
      </c>
      <c r="AZ68" s="212"/>
      <c r="BA68" s="212"/>
      <c r="BB68" s="212"/>
      <c r="BC68" s="212"/>
      <c r="BD68" s="212"/>
      <c r="BE68" s="212"/>
      <c r="BF68" s="212"/>
      <c r="BG68" s="212">
        <v>8</v>
      </c>
      <c r="BH68" s="212"/>
      <c r="BI68" s="214"/>
      <c r="BJ68" s="210" t="s">
        <v>964</v>
      </c>
      <c r="BK68" s="212" t="s">
        <v>850</v>
      </c>
      <c r="BL68" s="212"/>
      <c r="BM68" s="212"/>
    </row>
    <row r="69" spans="1:65" x14ac:dyDescent="0.25">
      <c r="A69" s="214" t="s">
        <v>749</v>
      </c>
      <c r="B69" s="212" t="s">
        <v>747</v>
      </c>
      <c r="C69" s="212" t="s">
        <v>942</v>
      </c>
      <c r="D69" s="212">
        <v>455</v>
      </c>
      <c r="E69" s="212"/>
      <c r="F69" s="212" t="s">
        <v>790</v>
      </c>
      <c r="G69" s="212" t="s">
        <v>795</v>
      </c>
      <c r="H69" s="212"/>
      <c r="I69" s="212" t="s">
        <v>183</v>
      </c>
      <c r="J69" s="212">
        <v>68</v>
      </c>
      <c r="K69" s="212" t="s">
        <v>945</v>
      </c>
      <c r="L69" s="212"/>
      <c r="M69" s="212"/>
      <c r="N69" s="214"/>
      <c r="O69" s="212"/>
      <c r="P69" s="212"/>
      <c r="Q69" s="212"/>
      <c r="R69" s="212"/>
      <c r="S69" s="212"/>
      <c r="T69" s="212"/>
      <c r="U69" s="212"/>
      <c r="V69" s="212"/>
      <c r="W69" s="212"/>
      <c r="X69" s="212"/>
      <c r="Y69" s="212"/>
      <c r="Z69" s="212"/>
      <c r="AA69" s="212"/>
      <c r="AB69" s="212"/>
      <c r="AC69" s="212"/>
      <c r="AD69" s="212"/>
      <c r="AE69" s="55"/>
      <c r="AF69" s="55"/>
      <c r="AG69" s="55"/>
      <c r="AH69" s="55"/>
      <c r="AI69" s="55"/>
      <c r="AJ69" s="55"/>
      <c r="AK69" s="55"/>
      <c r="AL69" s="55"/>
      <c r="AM69" s="55"/>
      <c r="AN69" s="55"/>
      <c r="AO69" s="55"/>
      <c r="AP69" s="55"/>
      <c r="AQ69" s="55"/>
      <c r="AR69" s="55"/>
      <c r="AS69" s="55"/>
      <c r="AT69" s="55"/>
      <c r="AU69" s="55"/>
      <c r="AV69" s="212"/>
      <c r="AW69" s="214" t="s">
        <v>1541</v>
      </c>
      <c r="AX69" s="55" t="s">
        <v>1095</v>
      </c>
      <c r="AY69" s="210" t="s">
        <v>870</v>
      </c>
      <c r="AZ69" s="212"/>
      <c r="BA69" s="212"/>
      <c r="BB69" s="212">
        <v>12</v>
      </c>
      <c r="BC69" s="212"/>
      <c r="BD69" s="212"/>
      <c r="BE69" s="212"/>
      <c r="BF69" s="212"/>
      <c r="BG69" s="212">
        <v>9</v>
      </c>
      <c r="BH69" s="212" t="s">
        <v>616</v>
      </c>
      <c r="BI69" s="214"/>
      <c r="BJ69" s="210" t="s">
        <v>152</v>
      </c>
      <c r="BK69" s="212" t="s">
        <v>850</v>
      </c>
      <c r="BL69" s="212"/>
      <c r="BM69" s="212"/>
    </row>
    <row r="70" spans="1:65" x14ac:dyDescent="0.25">
      <c r="A70" s="214" t="s">
        <v>749</v>
      </c>
      <c r="B70" s="212" t="s">
        <v>748</v>
      </c>
      <c r="C70" s="212" t="s">
        <v>943</v>
      </c>
      <c r="D70" s="212">
        <v>1080</v>
      </c>
      <c r="E70" s="212"/>
      <c r="F70" s="212" t="s">
        <v>790</v>
      </c>
      <c r="G70" s="212" t="s">
        <v>796</v>
      </c>
      <c r="H70" s="212"/>
      <c r="I70" s="212" t="s">
        <v>183</v>
      </c>
      <c r="J70" s="212">
        <v>69</v>
      </c>
      <c r="K70" s="212" t="s">
        <v>945</v>
      </c>
      <c r="L70" s="212"/>
      <c r="M70" s="212"/>
      <c r="N70" s="214"/>
      <c r="O70" s="212"/>
      <c r="P70" s="212"/>
      <c r="Q70" s="212"/>
      <c r="R70" s="212"/>
      <c r="S70" s="212"/>
      <c r="T70" s="212"/>
      <c r="U70" s="212"/>
      <c r="V70" s="212"/>
      <c r="W70" s="212"/>
      <c r="X70" s="212"/>
      <c r="Y70" s="212"/>
      <c r="Z70" s="212"/>
      <c r="AA70" s="212"/>
      <c r="AB70" s="212"/>
      <c r="AC70" s="212"/>
      <c r="AD70" s="212"/>
      <c r="AE70" s="55"/>
      <c r="AF70" s="55"/>
      <c r="AG70" s="55"/>
      <c r="AH70" s="55"/>
      <c r="AI70" s="55"/>
      <c r="AJ70" s="55"/>
      <c r="AK70" s="55"/>
      <c r="AL70" s="55"/>
      <c r="AM70" s="55"/>
      <c r="AN70" s="55"/>
      <c r="AO70" s="55"/>
      <c r="AP70" s="55"/>
      <c r="AQ70" s="55"/>
      <c r="AR70" s="55"/>
      <c r="AS70" s="55"/>
      <c r="AT70" s="55"/>
      <c r="AU70" s="55"/>
      <c r="AV70" s="212"/>
      <c r="AW70" s="214" t="s">
        <v>1543</v>
      </c>
      <c r="AX70" s="55" t="s">
        <v>1095</v>
      </c>
      <c r="AY70" s="210" t="s">
        <v>871</v>
      </c>
      <c r="AZ70" s="212"/>
      <c r="BA70" s="212"/>
      <c r="BB70" s="212">
        <v>12</v>
      </c>
      <c r="BC70" s="212"/>
      <c r="BD70" s="212"/>
      <c r="BE70" s="212"/>
      <c r="BF70" s="212"/>
      <c r="BG70" s="212">
        <v>10</v>
      </c>
      <c r="BH70" s="212" t="s">
        <v>616</v>
      </c>
      <c r="BI70" s="214"/>
      <c r="BJ70" s="210" t="s">
        <v>152</v>
      </c>
      <c r="BK70" s="212" t="s">
        <v>850</v>
      </c>
      <c r="BL70" s="212"/>
      <c r="BM70" s="212"/>
    </row>
    <row r="71" spans="1:65" x14ac:dyDescent="0.25">
      <c r="A71" s="214" t="s">
        <v>762</v>
      </c>
      <c r="B71" s="212" t="s">
        <v>693</v>
      </c>
      <c r="C71" s="212"/>
      <c r="D71" s="212">
        <v>232</v>
      </c>
      <c r="E71" s="212"/>
      <c r="F71" s="212" t="s">
        <v>797</v>
      </c>
      <c r="G71" s="212" t="s">
        <v>798</v>
      </c>
      <c r="H71" s="212"/>
      <c r="I71" s="212" t="s">
        <v>183</v>
      </c>
      <c r="J71" s="212">
        <v>70</v>
      </c>
      <c r="K71" s="212" t="s">
        <v>945</v>
      </c>
      <c r="L71" s="212"/>
      <c r="M71" s="212"/>
      <c r="N71" s="214"/>
      <c r="O71" s="212"/>
      <c r="P71" s="212"/>
      <c r="Q71" s="212"/>
      <c r="R71" s="212"/>
      <c r="S71" s="212"/>
      <c r="T71" s="212"/>
      <c r="U71" s="212"/>
      <c r="V71" s="212"/>
      <c r="W71" s="212"/>
      <c r="X71" s="212"/>
      <c r="Y71" s="212"/>
      <c r="Z71" s="212"/>
      <c r="AA71" s="212"/>
      <c r="AB71" s="212"/>
      <c r="AC71" s="212"/>
      <c r="AD71" s="212"/>
      <c r="AE71" s="55"/>
      <c r="AF71" s="55"/>
      <c r="AG71" s="55"/>
      <c r="AH71" s="55"/>
      <c r="AI71" s="55"/>
      <c r="AJ71" s="55"/>
      <c r="AK71" s="55"/>
      <c r="AL71" s="55"/>
      <c r="AM71" s="55"/>
      <c r="AN71" s="55"/>
      <c r="AO71" s="55"/>
      <c r="AP71" s="55"/>
      <c r="AQ71" s="55"/>
      <c r="AR71" s="55"/>
      <c r="AS71" s="55"/>
      <c r="AT71" s="55"/>
      <c r="AU71" s="55"/>
      <c r="AV71" s="212"/>
      <c r="AW71" s="214" t="s">
        <v>1545</v>
      </c>
      <c r="AX71" s="55" t="s">
        <v>1095</v>
      </c>
      <c r="AY71" s="210" t="s">
        <v>873</v>
      </c>
      <c r="AZ71" s="212"/>
      <c r="BA71" s="212"/>
      <c r="BB71" s="212">
        <v>15</v>
      </c>
      <c r="BC71" s="212"/>
      <c r="BD71" s="212"/>
      <c r="BE71" s="212"/>
      <c r="BF71" s="212"/>
      <c r="BG71" s="212">
        <v>11</v>
      </c>
      <c r="BH71" s="212" t="s">
        <v>616</v>
      </c>
      <c r="BI71" s="214"/>
      <c r="BJ71" s="210" t="s">
        <v>152</v>
      </c>
      <c r="BK71" s="212" t="s">
        <v>850</v>
      </c>
      <c r="BL71" s="212"/>
    </row>
    <row r="72" spans="1:65" x14ac:dyDescent="0.25">
      <c r="A72" s="214" t="s">
        <v>762</v>
      </c>
      <c r="B72" s="212" t="s">
        <v>750</v>
      </c>
      <c r="C72" s="212"/>
      <c r="D72" s="212">
        <v>350</v>
      </c>
      <c r="E72" s="212"/>
      <c r="F72" s="212" t="s">
        <v>797</v>
      </c>
      <c r="G72" s="212" t="s">
        <v>799</v>
      </c>
      <c r="H72" s="212"/>
      <c r="I72" s="212" t="s">
        <v>183</v>
      </c>
      <c r="J72" s="212">
        <v>71</v>
      </c>
      <c r="K72" s="212" t="s">
        <v>945</v>
      </c>
      <c r="L72" s="212"/>
      <c r="M72" s="212"/>
      <c r="N72" s="214"/>
      <c r="O72" s="212"/>
      <c r="P72" s="212"/>
      <c r="Q72" s="212"/>
      <c r="R72" s="212"/>
      <c r="S72" s="212"/>
      <c r="T72" s="212"/>
      <c r="U72" s="212"/>
      <c r="V72" s="212"/>
      <c r="W72" s="212"/>
      <c r="X72" s="212"/>
      <c r="Y72" s="212"/>
      <c r="Z72" s="212"/>
      <c r="AA72" s="212"/>
      <c r="AB72" s="212"/>
      <c r="AC72" s="212"/>
      <c r="AD72" s="212"/>
      <c r="AE72" s="55"/>
      <c r="AF72" s="55"/>
      <c r="AG72" s="55"/>
      <c r="AH72" s="55"/>
      <c r="AI72" s="55"/>
      <c r="AJ72" s="55"/>
      <c r="AK72" s="55"/>
      <c r="AL72" s="55"/>
      <c r="AM72" s="55"/>
      <c r="AN72" s="55"/>
      <c r="AO72" s="55"/>
      <c r="AP72" s="55"/>
      <c r="AQ72" s="55"/>
      <c r="AR72" s="55"/>
      <c r="AS72" s="55"/>
      <c r="AT72" s="55"/>
      <c r="AU72" s="55"/>
      <c r="AV72" s="212"/>
      <c r="AW72" s="214" t="s">
        <v>1547</v>
      </c>
      <c r="AX72" s="55" t="s">
        <v>1095</v>
      </c>
      <c r="AY72" s="210" t="s">
        <v>872</v>
      </c>
      <c r="AZ72" s="212"/>
      <c r="BA72" s="212"/>
      <c r="BB72" s="212">
        <v>12</v>
      </c>
      <c r="BC72" s="212"/>
      <c r="BD72" s="212"/>
      <c r="BE72" s="212"/>
      <c r="BF72" s="212"/>
      <c r="BG72" s="212">
        <v>12</v>
      </c>
      <c r="BH72" s="212" t="s">
        <v>616</v>
      </c>
      <c r="BI72" s="214"/>
      <c r="BJ72" s="210" t="s">
        <v>152</v>
      </c>
      <c r="BK72" s="212" t="s">
        <v>850</v>
      </c>
      <c r="BL72" s="212"/>
    </row>
    <row r="73" spans="1:65" x14ac:dyDescent="0.25">
      <c r="A73" s="214" t="s">
        <v>762</v>
      </c>
      <c r="B73" s="212" t="s">
        <v>751</v>
      </c>
      <c r="C73" s="212"/>
      <c r="D73" s="212">
        <v>450</v>
      </c>
      <c r="E73" s="212"/>
      <c r="F73" s="212" t="s">
        <v>797</v>
      </c>
      <c r="G73" s="212" t="s">
        <v>795</v>
      </c>
      <c r="H73" s="212"/>
      <c r="I73" s="212" t="s">
        <v>183</v>
      </c>
      <c r="J73" s="212">
        <v>72</v>
      </c>
      <c r="K73" s="212" t="s">
        <v>945</v>
      </c>
      <c r="L73" s="212"/>
      <c r="M73" s="212"/>
      <c r="N73" s="214"/>
      <c r="O73" s="212"/>
      <c r="P73" s="212"/>
      <c r="Q73" s="212"/>
      <c r="R73" s="212"/>
      <c r="S73" s="212"/>
      <c r="T73" s="212"/>
      <c r="U73" s="212"/>
      <c r="V73" s="212"/>
      <c r="W73" s="212"/>
      <c r="X73" s="212"/>
      <c r="Y73" s="212"/>
      <c r="Z73" s="212"/>
      <c r="AA73" s="212"/>
      <c r="AB73" s="212"/>
      <c r="AC73" s="212"/>
      <c r="AD73" s="212"/>
      <c r="AE73" s="55"/>
      <c r="AF73" s="55"/>
      <c r="AG73" s="55"/>
      <c r="AH73" s="55"/>
      <c r="AI73" s="55"/>
      <c r="AJ73" s="55"/>
      <c r="AK73" s="55"/>
      <c r="AL73" s="55"/>
      <c r="AM73" s="55"/>
      <c r="AN73" s="55"/>
      <c r="AO73" s="55"/>
      <c r="AP73" s="55"/>
      <c r="AQ73" s="55"/>
      <c r="AR73" s="55"/>
      <c r="AS73" s="55"/>
      <c r="AT73" s="55"/>
      <c r="AU73" s="55"/>
      <c r="AV73" s="212"/>
      <c r="AW73" s="214" t="s">
        <v>1549</v>
      </c>
      <c r="AX73" s="55" t="s">
        <v>1095</v>
      </c>
      <c r="AY73" s="210" t="s">
        <v>869</v>
      </c>
      <c r="AZ73" s="212"/>
      <c r="BA73" s="212"/>
      <c r="BB73" s="212">
        <v>12</v>
      </c>
      <c r="BC73" s="212"/>
      <c r="BD73" s="212"/>
      <c r="BE73" s="212"/>
      <c r="BF73" s="212"/>
      <c r="BG73" s="212">
        <v>13</v>
      </c>
      <c r="BH73" s="212" t="s">
        <v>616</v>
      </c>
      <c r="BI73" s="214"/>
      <c r="BJ73" s="210" t="s">
        <v>152</v>
      </c>
      <c r="BK73" s="212" t="s">
        <v>850</v>
      </c>
      <c r="BL73" s="212"/>
      <c r="BM73" s="212"/>
    </row>
    <row r="74" spans="1:65" x14ac:dyDescent="0.25">
      <c r="A74" s="214"/>
      <c r="B74" s="210" t="s">
        <v>1713</v>
      </c>
      <c r="C74" s="212"/>
      <c r="D74" s="212" t="s">
        <v>887</v>
      </c>
      <c r="E74" s="212"/>
      <c r="F74" s="212"/>
      <c r="G74" s="212"/>
      <c r="H74" s="212"/>
      <c r="I74" s="212"/>
      <c r="J74" s="212">
        <v>73</v>
      </c>
      <c r="K74" s="212"/>
      <c r="L74" s="212"/>
      <c r="M74" s="212"/>
      <c r="N74" s="214"/>
      <c r="O74" s="212"/>
      <c r="P74" s="212"/>
      <c r="Q74" s="212"/>
      <c r="R74" s="212"/>
      <c r="S74" s="212"/>
      <c r="T74" s="212"/>
      <c r="U74" s="212"/>
      <c r="V74" s="212"/>
      <c r="W74" s="212"/>
      <c r="X74" s="212"/>
      <c r="Y74" s="212"/>
      <c r="Z74" s="212"/>
      <c r="AA74" s="212"/>
      <c r="AB74" s="212"/>
      <c r="AC74" s="212"/>
      <c r="AD74" s="212"/>
      <c r="AE74" s="55"/>
      <c r="AF74" s="55"/>
      <c r="AG74" s="55"/>
      <c r="AH74" s="55"/>
      <c r="AI74" s="55"/>
      <c r="AJ74" s="55"/>
      <c r="AK74" s="55"/>
      <c r="AL74" s="55"/>
      <c r="AM74" s="55"/>
      <c r="AN74" s="55"/>
      <c r="AO74" s="55"/>
      <c r="AP74" s="55"/>
      <c r="AQ74" s="55"/>
      <c r="AR74" s="55"/>
      <c r="AS74" s="55"/>
      <c r="AT74" s="55"/>
      <c r="AU74" s="55"/>
      <c r="AV74" s="212"/>
      <c r="AW74" s="214" t="s">
        <v>1607</v>
      </c>
      <c r="AX74" s="55" t="s">
        <v>1095</v>
      </c>
      <c r="AY74" s="210" t="s">
        <v>852</v>
      </c>
      <c r="AZ74" s="212"/>
      <c r="BA74" s="212"/>
      <c r="BB74" s="212">
        <v>10</v>
      </c>
      <c r="BC74" s="212"/>
      <c r="BD74" s="212"/>
      <c r="BE74" s="212"/>
      <c r="BF74" s="212"/>
      <c r="BG74" s="212">
        <v>14</v>
      </c>
      <c r="BH74" s="212" t="s">
        <v>273</v>
      </c>
      <c r="BI74" s="214"/>
      <c r="BJ74" s="210" t="s">
        <v>152</v>
      </c>
      <c r="BK74" s="212" t="s">
        <v>850</v>
      </c>
      <c r="BL74" s="212"/>
      <c r="BM74" s="212"/>
    </row>
    <row r="75" spans="1:65" x14ac:dyDescent="0.25">
      <c r="A75" s="214" t="s">
        <v>695</v>
      </c>
      <c r="B75" s="212" t="s">
        <v>884</v>
      </c>
      <c r="C75" s="212"/>
      <c r="D75" s="212" t="s">
        <v>887</v>
      </c>
      <c r="E75" s="212"/>
      <c r="F75" s="212"/>
      <c r="G75" s="212"/>
      <c r="H75" s="212"/>
      <c r="I75" s="212"/>
      <c r="J75" s="212">
        <v>74</v>
      </c>
      <c r="K75" s="212"/>
      <c r="L75" s="212"/>
      <c r="M75" s="212"/>
      <c r="N75" s="214"/>
      <c r="O75" s="212"/>
      <c r="P75" s="212"/>
      <c r="Q75" s="212"/>
      <c r="R75" s="212"/>
      <c r="S75" s="212"/>
      <c r="T75" s="212"/>
      <c r="U75" s="212"/>
      <c r="V75" s="212"/>
      <c r="W75" s="212"/>
      <c r="X75" s="212"/>
      <c r="Y75" s="212"/>
      <c r="Z75" s="212"/>
      <c r="AA75" s="212"/>
      <c r="AB75" s="212"/>
      <c r="AC75" s="212"/>
      <c r="AD75" s="212"/>
      <c r="AE75" s="55"/>
      <c r="AF75" s="55"/>
      <c r="AG75" s="55"/>
      <c r="AH75" s="55"/>
      <c r="AI75" s="55"/>
      <c r="AJ75" s="55"/>
      <c r="AK75" s="55"/>
      <c r="AL75" s="55"/>
      <c r="AM75" s="55"/>
      <c r="AN75" s="55"/>
      <c r="AO75" s="55"/>
      <c r="AP75" s="55"/>
      <c r="AQ75" s="55"/>
      <c r="AR75" s="55"/>
      <c r="AS75" s="55"/>
      <c r="AT75" s="55"/>
      <c r="AU75" s="55"/>
      <c r="AV75" s="212"/>
      <c r="AW75" s="214" t="s">
        <v>1609</v>
      </c>
      <c r="AX75" s="55" t="s">
        <v>1095</v>
      </c>
      <c r="AY75" s="210" t="s">
        <v>851</v>
      </c>
      <c r="AZ75" s="212"/>
      <c r="BA75" s="212"/>
      <c r="BB75" s="212">
        <v>15</v>
      </c>
      <c r="BC75" s="212"/>
      <c r="BD75" s="212"/>
      <c r="BE75" s="212"/>
      <c r="BF75" s="212"/>
      <c r="BG75" s="212">
        <v>15</v>
      </c>
      <c r="BH75" s="212" t="s">
        <v>273</v>
      </c>
      <c r="BI75" s="214"/>
      <c r="BJ75" s="210" t="s">
        <v>152</v>
      </c>
      <c r="BK75" s="212" t="s">
        <v>850</v>
      </c>
      <c r="BL75" s="212"/>
      <c r="BM75" s="212"/>
    </row>
    <row r="76" spans="1:65" x14ac:dyDescent="0.25">
      <c r="A76" s="214" t="s">
        <v>695</v>
      </c>
      <c r="B76" s="212" t="s">
        <v>753</v>
      </c>
      <c r="C76" s="212" t="s">
        <v>929</v>
      </c>
      <c r="D76" s="212">
        <v>46</v>
      </c>
      <c r="E76" s="212"/>
      <c r="F76" s="212" t="s">
        <v>800</v>
      </c>
      <c r="G76" s="212" t="s">
        <v>801</v>
      </c>
      <c r="H76" s="212"/>
      <c r="I76" s="212" t="s">
        <v>183</v>
      </c>
      <c r="J76" s="212">
        <v>75</v>
      </c>
      <c r="K76" s="212" t="s">
        <v>945</v>
      </c>
      <c r="L76" s="212"/>
      <c r="M76" s="212"/>
      <c r="N76" s="214"/>
      <c r="O76" s="212"/>
      <c r="P76" s="212"/>
      <c r="Q76" s="212"/>
      <c r="R76" s="212"/>
      <c r="S76" s="212"/>
      <c r="T76" s="212"/>
      <c r="U76" s="212"/>
      <c r="V76" s="212"/>
      <c r="W76" s="212"/>
      <c r="X76" s="212"/>
      <c r="Y76" s="212"/>
      <c r="Z76" s="212"/>
      <c r="AA76" s="212"/>
      <c r="AB76" s="212"/>
      <c r="AC76" s="212"/>
      <c r="AD76" s="212"/>
      <c r="AE76" s="55"/>
      <c r="AF76" s="55"/>
      <c r="AG76" s="55"/>
      <c r="AH76" s="55"/>
      <c r="AI76" s="55"/>
      <c r="AJ76" s="55"/>
      <c r="AK76" s="55"/>
      <c r="AL76" s="55"/>
      <c r="AM76" s="55"/>
      <c r="AN76" s="55"/>
      <c r="AO76" s="55"/>
      <c r="AP76" s="55"/>
      <c r="AQ76" s="55"/>
      <c r="AR76" s="55"/>
      <c r="AS76" s="55"/>
      <c r="AT76" s="55"/>
      <c r="AU76" s="55"/>
      <c r="AV76" s="212"/>
      <c r="AW76" s="209" t="s">
        <v>1105</v>
      </c>
      <c r="AX76" s="55" t="s">
        <v>1095</v>
      </c>
      <c r="AY76" s="210" t="s">
        <v>1103</v>
      </c>
      <c r="AZ76" s="210"/>
      <c r="BA76" s="210"/>
      <c r="BB76" s="210"/>
      <c r="BC76" s="210"/>
      <c r="BD76" s="210"/>
      <c r="BE76" s="210"/>
      <c r="BF76" s="210"/>
      <c r="BG76" s="212">
        <v>16</v>
      </c>
      <c r="BH76" s="210"/>
      <c r="BI76" s="209"/>
      <c r="BJ76" s="210" t="s">
        <v>152</v>
      </c>
      <c r="BK76" s="210" t="s">
        <v>850</v>
      </c>
      <c r="BL76" s="212"/>
      <c r="BM76" s="210" t="s">
        <v>1156</v>
      </c>
    </row>
    <row r="77" spans="1:65" x14ac:dyDescent="0.25">
      <c r="A77" s="214" t="s">
        <v>695</v>
      </c>
      <c r="B77" s="212" t="s">
        <v>754</v>
      </c>
      <c r="C77" s="212" t="s">
        <v>930</v>
      </c>
      <c r="D77" s="212">
        <v>66</v>
      </c>
      <c r="E77" s="212"/>
      <c r="F77" s="212" t="s">
        <v>800</v>
      </c>
      <c r="G77" s="212" t="s">
        <v>802</v>
      </c>
      <c r="H77" s="212"/>
      <c r="I77" s="212" t="s">
        <v>183</v>
      </c>
      <c r="J77" s="212">
        <v>76</v>
      </c>
      <c r="K77" s="212" t="s">
        <v>945</v>
      </c>
      <c r="L77" s="212"/>
      <c r="M77" s="212"/>
      <c r="N77" s="214"/>
      <c r="O77" s="212"/>
      <c r="P77" s="212"/>
      <c r="Q77" s="212"/>
      <c r="R77" s="212"/>
      <c r="S77" s="212"/>
      <c r="T77" s="212"/>
      <c r="U77" s="212"/>
      <c r="V77" s="212"/>
      <c r="W77" s="212"/>
      <c r="X77" s="212"/>
      <c r="Y77" s="212"/>
      <c r="Z77" s="212"/>
      <c r="AA77" s="212"/>
      <c r="AB77" s="212"/>
      <c r="AC77" s="212"/>
      <c r="AD77" s="212"/>
      <c r="AE77" s="55"/>
      <c r="AF77" s="55"/>
      <c r="AG77" s="55"/>
      <c r="AH77" s="55"/>
      <c r="AI77" s="55"/>
      <c r="AJ77" s="55"/>
      <c r="AK77" s="55"/>
      <c r="AL77" s="55"/>
      <c r="AM77" s="55"/>
      <c r="AN77" s="55"/>
      <c r="AO77" s="55"/>
      <c r="AP77" s="55"/>
      <c r="AQ77" s="55"/>
      <c r="AR77" s="55"/>
      <c r="AS77" s="55"/>
      <c r="AT77" s="55"/>
      <c r="AU77" s="55"/>
      <c r="AV77" s="212"/>
      <c r="AW77" s="214"/>
      <c r="AX77" s="212"/>
      <c r="AY77" s="212"/>
      <c r="AZ77" s="212"/>
      <c r="BA77" s="212"/>
      <c r="BB77" s="212"/>
      <c r="BC77" s="212"/>
      <c r="BD77" s="212"/>
      <c r="BE77" s="212"/>
      <c r="BF77" s="212"/>
      <c r="BG77" s="212"/>
      <c r="BH77" s="212"/>
      <c r="BI77" s="212"/>
      <c r="BJ77" s="212"/>
      <c r="BK77" s="212"/>
      <c r="BL77" s="212"/>
      <c r="BM77" s="212"/>
    </row>
    <row r="78" spans="1:65" x14ac:dyDescent="0.25">
      <c r="A78" s="214" t="s">
        <v>695</v>
      </c>
      <c r="B78" s="212" t="s">
        <v>755</v>
      </c>
      <c r="C78" s="212" t="s">
        <v>931</v>
      </c>
      <c r="D78" s="212">
        <v>95</v>
      </c>
      <c r="E78" s="212"/>
      <c r="F78" s="212" t="s">
        <v>800</v>
      </c>
      <c r="G78" s="212" t="s">
        <v>803</v>
      </c>
      <c r="H78" s="212"/>
      <c r="I78" s="212" t="s">
        <v>183</v>
      </c>
      <c r="J78" s="212">
        <v>77</v>
      </c>
      <c r="K78" s="212" t="s">
        <v>945</v>
      </c>
      <c r="L78" s="212"/>
      <c r="M78" s="212"/>
      <c r="N78" s="214"/>
      <c r="O78" s="212"/>
      <c r="P78" s="212"/>
      <c r="Q78" s="212"/>
      <c r="R78" s="212"/>
      <c r="S78" s="212"/>
      <c r="T78" s="212"/>
      <c r="U78" s="212"/>
      <c r="V78" s="212"/>
      <c r="W78" s="212"/>
      <c r="X78" s="212"/>
      <c r="Y78" s="212"/>
      <c r="Z78" s="212"/>
      <c r="AA78" s="212"/>
      <c r="AB78" s="212"/>
      <c r="AC78" s="212"/>
      <c r="AD78" s="212"/>
      <c r="AE78" s="55"/>
      <c r="AF78" s="55"/>
      <c r="AG78" s="55"/>
      <c r="AH78" s="55"/>
      <c r="AI78" s="55"/>
      <c r="AJ78" s="55"/>
      <c r="AK78" s="55"/>
      <c r="AL78" s="55"/>
      <c r="AM78" s="55"/>
      <c r="AN78" s="55"/>
      <c r="AO78" s="55"/>
      <c r="AP78" s="55"/>
      <c r="AQ78" s="55"/>
      <c r="AR78" s="55"/>
      <c r="AS78" s="55"/>
      <c r="AT78" s="55"/>
      <c r="AU78" s="55"/>
      <c r="AV78" s="212"/>
      <c r="AW78" s="214" t="s">
        <v>159</v>
      </c>
      <c r="AX78" s="214" t="s">
        <v>1080</v>
      </c>
      <c r="AY78" s="212" t="s">
        <v>867</v>
      </c>
      <c r="AZ78" s="212" t="s">
        <v>868</v>
      </c>
      <c r="BA78" s="210" t="s">
        <v>1097</v>
      </c>
      <c r="BB78" s="212" t="s">
        <v>170</v>
      </c>
      <c r="BC78" s="212" t="s">
        <v>162</v>
      </c>
      <c r="BD78" s="212" t="s">
        <v>688</v>
      </c>
      <c r="BE78" s="212" t="s">
        <v>689</v>
      </c>
      <c r="BF78" s="212" t="s">
        <v>835</v>
      </c>
      <c r="BG78" s="212" t="s">
        <v>694</v>
      </c>
      <c r="BH78" s="212" t="s">
        <v>834</v>
      </c>
      <c r="BI78" s="212" t="s">
        <v>664</v>
      </c>
      <c r="BJ78" s="210" t="s">
        <v>1152</v>
      </c>
      <c r="BK78" s="212" t="s">
        <v>833</v>
      </c>
      <c r="BL78" s="212"/>
      <c r="BM78" s="212"/>
    </row>
    <row r="79" spans="1:65" x14ac:dyDescent="0.25">
      <c r="A79" s="214" t="s">
        <v>695</v>
      </c>
      <c r="B79" s="212" t="s">
        <v>756</v>
      </c>
      <c r="C79" s="212" t="s">
        <v>932</v>
      </c>
      <c r="D79" s="212">
        <v>138</v>
      </c>
      <c r="E79" s="212"/>
      <c r="F79" s="212" t="s">
        <v>800</v>
      </c>
      <c r="G79" s="212" t="s">
        <v>792</v>
      </c>
      <c r="H79" s="212"/>
      <c r="I79" s="212" t="s">
        <v>183</v>
      </c>
      <c r="J79" s="212">
        <v>78</v>
      </c>
      <c r="K79" s="212" t="s">
        <v>945</v>
      </c>
      <c r="L79" s="212"/>
      <c r="M79" s="212"/>
      <c r="N79" s="214"/>
      <c r="O79" s="212"/>
      <c r="P79" s="212"/>
      <c r="Q79" s="212"/>
      <c r="R79" s="212"/>
      <c r="S79" s="212"/>
      <c r="T79" s="212"/>
      <c r="U79" s="212"/>
      <c r="V79" s="212"/>
      <c r="W79" s="212"/>
      <c r="X79" s="212"/>
      <c r="Y79" s="212"/>
      <c r="Z79" s="212"/>
      <c r="AA79" s="212"/>
      <c r="AB79" s="212"/>
      <c r="AC79" s="212"/>
      <c r="AD79" s="212"/>
      <c r="AE79" s="55"/>
      <c r="AF79" s="55"/>
      <c r="AG79" s="55"/>
      <c r="AH79" s="55"/>
      <c r="AI79" s="55"/>
      <c r="AJ79" s="55"/>
      <c r="AK79" s="55"/>
      <c r="AL79" s="55"/>
      <c r="AM79" s="55"/>
      <c r="AN79" s="55"/>
      <c r="AO79" s="55"/>
      <c r="AP79" s="55"/>
      <c r="AQ79" s="55"/>
      <c r="AR79" s="55"/>
      <c r="AS79" s="55"/>
      <c r="AT79" s="55"/>
      <c r="AU79" s="55"/>
      <c r="AV79" s="212"/>
      <c r="AW79" s="209" t="s">
        <v>1653</v>
      </c>
      <c r="AX79" s="214" t="s">
        <v>1078</v>
      </c>
      <c r="AY79" s="210" t="s">
        <v>1652</v>
      </c>
      <c r="AZ79" s="210"/>
      <c r="BA79" s="210"/>
      <c r="BB79" s="210">
        <v>15</v>
      </c>
      <c r="BC79" s="210"/>
      <c r="BD79" s="210"/>
      <c r="BE79" s="210"/>
      <c r="BF79" s="210"/>
      <c r="BG79" s="210">
        <v>1</v>
      </c>
      <c r="BH79" s="212" t="s">
        <v>614</v>
      </c>
      <c r="BI79" s="209"/>
      <c r="BJ79" s="210" t="s">
        <v>964</v>
      </c>
      <c r="BK79" s="212" t="s">
        <v>853</v>
      </c>
      <c r="BL79" s="212"/>
      <c r="BM79" s="212"/>
    </row>
    <row r="80" spans="1:65" x14ac:dyDescent="0.25">
      <c r="A80" s="214" t="s">
        <v>695</v>
      </c>
      <c r="B80" s="212" t="s">
        <v>757</v>
      </c>
      <c r="C80" s="212" t="s">
        <v>933</v>
      </c>
      <c r="D80" s="212">
        <v>188</v>
      </c>
      <c r="E80" s="212"/>
      <c r="F80" s="212" t="s">
        <v>800</v>
      </c>
      <c r="G80" s="212" t="s">
        <v>804</v>
      </c>
      <c r="H80" s="212"/>
      <c r="I80" s="212" t="s">
        <v>183</v>
      </c>
      <c r="J80" s="212">
        <v>79</v>
      </c>
      <c r="K80" s="212" t="s">
        <v>945</v>
      </c>
      <c r="L80" s="212"/>
      <c r="M80" s="212"/>
      <c r="N80" s="214"/>
      <c r="O80" s="212"/>
      <c r="P80" s="212"/>
      <c r="Q80" s="212"/>
      <c r="R80" s="212"/>
      <c r="S80" s="212"/>
      <c r="T80" s="212"/>
      <c r="U80" s="212"/>
      <c r="V80" s="212"/>
      <c r="W80" s="212"/>
      <c r="X80" s="212"/>
      <c r="Y80" s="212"/>
      <c r="Z80" s="212"/>
      <c r="AA80" s="212"/>
      <c r="AB80" s="212"/>
      <c r="AC80" s="212"/>
      <c r="AD80" s="212"/>
      <c r="AE80" s="55"/>
      <c r="AF80" s="55"/>
      <c r="AG80" s="55"/>
      <c r="AH80" s="55"/>
      <c r="AI80" s="55"/>
      <c r="AJ80" s="55"/>
      <c r="AK80" s="55"/>
      <c r="AL80" s="55"/>
      <c r="AM80" s="55"/>
      <c r="AN80" s="55"/>
      <c r="AO80" s="55"/>
      <c r="AP80" s="55"/>
      <c r="AQ80" s="55"/>
      <c r="AR80" s="55"/>
      <c r="AS80" s="55"/>
      <c r="AT80" s="55"/>
      <c r="AU80" s="55"/>
      <c r="AV80" s="212"/>
      <c r="AW80" s="214" t="s">
        <v>1538</v>
      </c>
      <c r="AX80" s="214" t="s">
        <v>1078</v>
      </c>
      <c r="AY80" s="210" t="s">
        <v>1115</v>
      </c>
      <c r="AZ80" s="212"/>
      <c r="BA80" s="212"/>
      <c r="BB80" s="212">
        <v>10</v>
      </c>
      <c r="BC80" s="212"/>
      <c r="BD80" s="212"/>
      <c r="BE80" s="212"/>
      <c r="BF80" s="212"/>
      <c r="BG80" s="212">
        <v>2</v>
      </c>
      <c r="BH80" s="212" t="s">
        <v>614</v>
      </c>
      <c r="BI80" s="214"/>
      <c r="BJ80" s="210" t="s">
        <v>964</v>
      </c>
      <c r="BK80" s="212" t="s">
        <v>853</v>
      </c>
      <c r="BL80" s="212"/>
      <c r="BM80" s="212"/>
    </row>
    <row r="81" spans="1:65" x14ac:dyDescent="0.25">
      <c r="A81" s="214" t="s">
        <v>695</v>
      </c>
      <c r="B81" s="212" t="s">
        <v>758</v>
      </c>
      <c r="C81" s="212" t="s">
        <v>934</v>
      </c>
      <c r="D81" s="212">
        <v>250</v>
      </c>
      <c r="E81" s="212"/>
      <c r="F81" s="212" t="s">
        <v>800</v>
      </c>
      <c r="G81" s="212" t="s">
        <v>798</v>
      </c>
      <c r="H81" s="212"/>
      <c r="I81" s="212" t="s">
        <v>183</v>
      </c>
      <c r="J81" s="212">
        <v>80</v>
      </c>
      <c r="K81" s="212" t="s">
        <v>945</v>
      </c>
      <c r="L81" s="212"/>
      <c r="M81" s="212"/>
      <c r="N81" s="214"/>
      <c r="O81" s="212"/>
      <c r="P81" s="212"/>
      <c r="Q81" s="212"/>
      <c r="R81" s="212"/>
      <c r="S81" s="212"/>
      <c r="T81" s="212"/>
      <c r="U81" s="212"/>
      <c r="V81" s="212"/>
      <c r="W81" s="212"/>
      <c r="X81" s="212"/>
      <c r="Y81" s="212"/>
      <c r="Z81" s="212"/>
      <c r="AA81" s="212"/>
      <c r="AB81" s="212"/>
      <c r="AC81" s="212"/>
      <c r="AD81" s="212"/>
      <c r="AE81" s="55"/>
      <c r="AF81" s="55"/>
      <c r="AG81" s="55"/>
      <c r="AH81" s="55"/>
      <c r="AI81" s="55"/>
      <c r="AJ81" s="55"/>
      <c r="AK81" s="55"/>
      <c r="AL81" s="55"/>
      <c r="AM81" s="55"/>
      <c r="AN81" s="55"/>
      <c r="AO81" s="55"/>
      <c r="AP81" s="55"/>
      <c r="AQ81" s="55"/>
      <c r="AR81" s="55"/>
      <c r="AS81" s="55"/>
      <c r="AT81" s="55"/>
      <c r="AU81" s="55"/>
      <c r="AV81" s="212"/>
      <c r="AW81" s="214" t="s">
        <v>1590</v>
      </c>
      <c r="AX81" s="214" t="s">
        <v>1078</v>
      </c>
      <c r="AY81" s="210" t="s">
        <v>1116</v>
      </c>
      <c r="AZ81" s="212"/>
      <c r="BA81" s="212"/>
      <c r="BB81" s="212">
        <v>15</v>
      </c>
      <c r="BC81" s="212"/>
      <c r="BD81" s="212"/>
      <c r="BE81" s="212"/>
      <c r="BF81" s="212"/>
      <c r="BG81" s="212">
        <v>3</v>
      </c>
      <c r="BH81" s="212" t="s">
        <v>270</v>
      </c>
      <c r="BI81" s="214"/>
      <c r="BJ81" s="210" t="s">
        <v>964</v>
      </c>
      <c r="BK81" s="212" t="s">
        <v>853</v>
      </c>
      <c r="BL81" s="212"/>
      <c r="BM81" s="212"/>
    </row>
    <row r="82" spans="1:65" x14ac:dyDescent="0.25">
      <c r="A82" s="214" t="s">
        <v>695</v>
      </c>
      <c r="B82" s="212" t="s">
        <v>759</v>
      </c>
      <c r="C82" s="212" t="s">
        <v>935</v>
      </c>
      <c r="D82" s="212">
        <v>295</v>
      </c>
      <c r="E82" s="212"/>
      <c r="F82" s="212" t="s">
        <v>800</v>
      </c>
      <c r="G82" s="212" t="s">
        <v>794</v>
      </c>
      <c r="H82" s="212"/>
      <c r="I82" s="212" t="s">
        <v>183</v>
      </c>
      <c r="J82" s="212">
        <v>81</v>
      </c>
      <c r="K82" s="212" t="s">
        <v>945</v>
      </c>
      <c r="L82" s="212"/>
      <c r="M82" s="212"/>
      <c r="N82" s="214"/>
      <c r="O82" s="212"/>
      <c r="P82" s="212"/>
      <c r="Q82" s="212"/>
      <c r="R82" s="212"/>
      <c r="S82" s="212"/>
      <c r="T82" s="212"/>
      <c r="U82" s="212"/>
      <c r="V82" s="212"/>
      <c r="W82" s="212"/>
      <c r="X82" s="212"/>
      <c r="Y82" s="212"/>
      <c r="Z82" s="212"/>
      <c r="AA82" s="212"/>
      <c r="AB82" s="212"/>
      <c r="AC82" s="212"/>
      <c r="AD82" s="212"/>
      <c r="AE82" s="55"/>
      <c r="AF82" s="55"/>
      <c r="AG82" s="55"/>
      <c r="AH82" s="55"/>
      <c r="AI82" s="55"/>
      <c r="AJ82" s="55"/>
      <c r="AK82" s="55"/>
      <c r="AL82" s="55"/>
      <c r="AM82" s="55"/>
      <c r="AN82" s="55"/>
      <c r="AO82" s="55"/>
      <c r="AP82" s="55"/>
      <c r="AQ82" s="55"/>
      <c r="AR82" s="55"/>
      <c r="AS82" s="55"/>
      <c r="AT82" s="55"/>
      <c r="AU82" s="55"/>
      <c r="AV82" s="212"/>
      <c r="AW82" s="214" t="s">
        <v>1540</v>
      </c>
      <c r="AX82" s="214" t="s">
        <v>1078</v>
      </c>
      <c r="AY82" s="210" t="s">
        <v>1120</v>
      </c>
      <c r="AZ82" s="212"/>
      <c r="BA82" s="212"/>
      <c r="BB82" s="212">
        <v>15</v>
      </c>
      <c r="BC82" s="212"/>
      <c r="BD82" s="212"/>
      <c r="BE82" s="212"/>
      <c r="BF82" s="212"/>
      <c r="BG82" s="210">
        <v>4</v>
      </c>
      <c r="BH82" s="212" t="s">
        <v>614</v>
      </c>
      <c r="BI82" s="214"/>
      <c r="BJ82" s="210" t="s">
        <v>964</v>
      </c>
      <c r="BK82" s="212" t="s">
        <v>853</v>
      </c>
      <c r="BL82" s="212"/>
      <c r="BM82" s="212"/>
    </row>
    <row r="83" spans="1:65" x14ac:dyDescent="0.25">
      <c r="A83" s="214" t="s">
        <v>695</v>
      </c>
      <c r="B83" s="212" t="s">
        <v>760</v>
      </c>
      <c r="C83" s="212" t="s">
        <v>936</v>
      </c>
      <c r="D83" s="212">
        <v>465</v>
      </c>
      <c r="E83" s="212"/>
      <c r="F83" s="212" t="s">
        <v>800</v>
      </c>
      <c r="G83" s="212" t="s">
        <v>795</v>
      </c>
      <c r="H83" s="212"/>
      <c r="I83" s="212" t="s">
        <v>183</v>
      </c>
      <c r="J83" s="212">
        <v>82</v>
      </c>
      <c r="K83" s="212" t="s">
        <v>945</v>
      </c>
      <c r="L83" s="212"/>
      <c r="M83" s="212"/>
      <c r="N83" s="214"/>
      <c r="O83" s="212"/>
      <c r="P83" s="212"/>
      <c r="Q83" s="212"/>
      <c r="R83" s="212"/>
      <c r="S83" s="212"/>
      <c r="T83" s="212"/>
      <c r="U83" s="212"/>
      <c r="V83" s="212"/>
      <c r="W83" s="212"/>
      <c r="X83" s="212"/>
      <c r="Y83" s="212"/>
      <c r="Z83" s="212"/>
      <c r="AA83" s="212"/>
      <c r="AB83" s="212"/>
      <c r="AC83" s="212"/>
      <c r="AD83" s="212"/>
      <c r="AE83" s="55"/>
      <c r="AF83" s="55"/>
      <c r="AG83" s="55"/>
      <c r="AH83" s="55"/>
      <c r="AI83" s="55"/>
      <c r="AJ83" s="55"/>
      <c r="AK83" s="55"/>
      <c r="AL83" s="55"/>
      <c r="AM83" s="55"/>
      <c r="AN83" s="55"/>
      <c r="AO83" s="55"/>
      <c r="AP83" s="55"/>
      <c r="AQ83" s="55"/>
      <c r="AR83" s="55"/>
      <c r="AS83" s="55"/>
      <c r="AT83" s="55"/>
      <c r="AU83" s="55"/>
      <c r="AV83" s="212"/>
      <c r="AW83" s="214" t="s">
        <v>1592</v>
      </c>
      <c r="AX83" s="214" t="s">
        <v>1078</v>
      </c>
      <c r="AY83" s="210" t="s">
        <v>1117</v>
      </c>
      <c r="AZ83" s="212"/>
      <c r="BA83" s="212"/>
      <c r="BB83" s="212">
        <v>15</v>
      </c>
      <c r="BC83" s="212"/>
      <c r="BD83" s="212"/>
      <c r="BE83" s="212"/>
      <c r="BF83" s="212"/>
      <c r="BG83" s="212">
        <v>5</v>
      </c>
      <c r="BH83" s="212" t="s">
        <v>270</v>
      </c>
      <c r="BI83" s="214"/>
      <c r="BJ83" s="210" t="s">
        <v>964</v>
      </c>
      <c r="BK83" s="212" t="s">
        <v>853</v>
      </c>
      <c r="BL83" s="212"/>
      <c r="BM83" s="212"/>
    </row>
    <row r="84" spans="1:65" x14ac:dyDescent="0.25">
      <c r="A84" s="214" t="s">
        <v>695</v>
      </c>
      <c r="B84" s="212" t="s">
        <v>761</v>
      </c>
      <c r="C84" s="212" t="s">
        <v>937</v>
      </c>
      <c r="D84" s="212">
        <v>1100</v>
      </c>
      <c r="E84" s="212"/>
      <c r="F84" s="212" t="s">
        <v>800</v>
      </c>
      <c r="G84" s="212" t="s">
        <v>796</v>
      </c>
      <c r="H84" s="212"/>
      <c r="I84" s="212" t="s">
        <v>183</v>
      </c>
      <c r="J84" s="212">
        <v>83</v>
      </c>
      <c r="K84" s="212" t="s">
        <v>945</v>
      </c>
      <c r="L84" s="212"/>
      <c r="M84" s="212"/>
      <c r="N84" s="214"/>
      <c r="O84" s="212"/>
      <c r="P84" s="212"/>
      <c r="Q84" s="212"/>
      <c r="R84" s="212"/>
      <c r="S84" s="212"/>
      <c r="T84" s="212"/>
      <c r="U84" s="212"/>
      <c r="V84" s="212"/>
      <c r="W84" s="212"/>
      <c r="X84" s="212"/>
      <c r="Y84" s="212"/>
      <c r="Z84" s="212"/>
      <c r="AA84" s="212"/>
      <c r="AB84" s="212"/>
      <c r="AC84" s="212"/>
      <c r="AD84" s="212"/>
      <c r="AE84" s="212"/>
      <c r="AF84" s="212"/>
      <c r="AG84" s="55"/>
      <c r="AH84" s="55"/>
      <c r="AI84" s="55"/>
      <c r="AJ84" s="55"/>
      <c r="AK84" s="55"/>
      <c r="AL84" s="55"/>
      <c r="AM84" s="55"/>
      <c r="AN84" s="212"/>
      <c r="AO84" s="212"/>
      <c r="AP84" s="212"/>
      <c r="AQ84" s="212"/>
      <c r="AR84" s="212"/>
      <c r="AS84" s="212"/>
      <c r="AT84" s="212"/>
      <c r="AU84" s="212"/>
      <c r="AV84" s="212"/>
      <c r="AW84" s="214" t="s">
        <v>1594</v>
      </c>
      <c r="AX84" s="214" t="s">
        <v>1078</v>
      </c>
      <c r="AY84" s="210" t="s">
        <v>1118</v>
      </c>
      <c r="AZ84" s="212"/>
      <c r="BA84" s="212"/>
      <c r="BB84" s="212">
        <v>15</v>
      </c>
      <c r="BC84" s="212"/>
      <c r="BD84" s="212"/>
      <c r="BE84" s="212"/>
      <c r="BF84" s="212"/>
      <c r="BG84" s="212">
        <v>6</v>
      </c>
      <c r="BH84" s="212" t="s">
        <v>270</v>
      </c>
      <c r="BI84" s="214"/>
      <c r="BJ84" s="210" t="s">
        <v>964</v>
      </c>
      <c r="BK84" s="212" t="s">
        <v>853</v>
      </c>
      <c r="BL84" s="212"/>
      <c r="BM84" s="212"/>
    </row>
    <row r="85" spans="1:65" x14ac:dyDescent="0.25">
      <c r="A85" s="214"/>
      <c r="B85" s="210" t="s">
        <v>1713</v>
      </c>
      <c r="C85" s="212"/>
      <c r="D85" s="212" t="s">
        <v>887</v>
      </c>
      <c r="E85" s="212"/>
      <c r="F85" s="212"/>
      <c r="G85" s="212"/>
      <c r="H85" s="212"/>
      <c r="I85" s="212" t="s">
        <v>183</v>
      </c>
      <c r="J85" s="212">
        <v>84</v>
      </c>
      <c r="K85" s="212"/>
      <c r="L85" s="212"/>
      <c r="M85" s="212"/>
      <c r="N85" s="214"/>
      <c r="O85" s="212"/>
      <c r="P85" s="212"/>
      <c r="Q85" s="212"/>
      <c r="R85" s="212"/>
      <c r="S85" s="212"/>
      <c r="T85" s="212"/>
      <c r="U85" s="212"/>
      <c r="V85" s="212"/>
      <c r="W85" s="212"/>
      <c r="X85" s="212"/>
      <c r="Y85" s="212"/>
      <c r="Z85" s="212"/>
      <c r="AA85" s="212"/>
      <c r="AB85" s="212"/>
      <c r="AC85" s="212"/>
      <c r="AD85" s="212"/>
      <c r="AE85" s="212"/>
      <c r="AF85" s="212"/>
      <c r="AG85" s="55"/>
      <c r="AH85" s="55"/>
      <c r="AI85" s="55"/>
      <c r="AJ85" s="55"/>
      <c r="AK85" s="55"/>
      <c r="AL85" s="55"/>
      <c r="AM85" s="55"/>
      <c r="AN85" s="212"/>
      <c r="AO85" s="212"/>
      <c r="AP85" s="212"/>
      <c r="AQ85" s="212"/>
      <c r="AR85" s="212"/>
      <c r="AS85" s="212"/>
      <c r="AT85" s="212"/>
      <c r="AU85" s="212"/>
      <c r="AV85" s="212"/>
      <c r="AW85" s="214" t="s">
        <v>1536</v>
      </c>
      <c r="AX85" s="214" t="s">
        <v>1078</v>
      </c>
      <c r="AY85" s="210" t="s">
        <v>1114</v>
      </c>
      <c r="AZ85" s="212"/>
      <c r="BA85" s="212"/>
      <c r="BB85" s="212">
        <v>15</v>
      </c>
      <c r="BC85" s="212"/>
      <c r="BD85" s="212"/>
      <c r="BE85" s="212"/>
      <c r="BF85" s="212"/>
      <c r="BG85" s="210">
        <v>7</v>
      </c>
      <c r="BH85" s="212" t="s">
        <v>614</v>
      </c>
      <c r="BI85" s="214"/>
      <c r="BJ85" s="210" t="s">
        <v>964</v>
      </c>
      <c r="BK85" s="212" t="s">
        <v>853</v>
      </c>
      <c r="BL85" s="212"/>
      <c r="BM85" s="212"/>
    </row>
    <row r="86" spans="1:65" x14ac:dyDescent="0.25">
      <c r="A86" s="214" t="s">
        <v>752</v>
      </c>
      <c r="B86" s="212" t="s">
        <v>885</v>
      </c>
      <c r="C86" s="212"/>
      <c r="D86" s="212" t="s">
        <v>887</v>
      </c>
      <c r="E86" s="212"/>
      <c r="F86" s="212"/>
      <c r="G86" s="212"/>
      <c r="H86" s="212"/>
      <c r="I86" s="212" t="s">
        <v>183</v>
      </c>
      <c r="J86" s="212">
        <v>85</v>
      </c>
      <c r="K86" s="212"/>
      <c r="L86" s="212"/>
      <c r="M86" s="212"/>
      <c r="N86" s="214"/>
      <c r="O86" s="212"/>
      <c r="P86" s="212"/>
      <c r="Q86" s="212"/>
      <c r="R86" s="212"/>
      <c r="S86" s="212"/>
      <c r="T86" s="212"/>
      <c r="U86" s="212"/>
      <c r="V86" s="212"/>
      <c r="W86" s="212"/>
      <c r="X86" s="212"/>
      <c r="Y86" s="212"/>
      <c r="Z86" s="212"/>
      <c r="AA86" s="212"/>
      <c r="AB86" s="212"/>
      <c r="AC86" s="212"/>
      <c r="AD86" s="212"/>
      <c r="AE86" s="212"/>
      <c r="AF86" s="212"/>
      <c r="AG86" s="55"/>
      <c r="AH86" s="55"/>
      <c r="AI86" s="55"/>
      <c r="AJ86" s="55"/>
      <c r="AK86" s="55"/>
      <c r="AL86" s="55"/>
      <c r="AM86" s="55"/>
      <c r="AN86" s="212"/>
      <c r="AO86" s="212"/>
      <c r="AP86" s="212"/>
      <c r="AQ86" s="212"/>
      <c r="AR86" s="212"/>
      <c r="AS86" s="212"/>
      <c r="AT86" s="212"/>
      <c r="AU86" s="212"/>
      <c r="AV86" s="212"/>
      <c r="AW86" s="214" t="s">
        <v>1106</v>
      </c>
      <c r="AX86" s="214" t="s">
        <v>1078</v>
      </c>
      <c r="AY86" s="210" t="s">
        <v>1104</v>
      </c>
      <c r="AZ86" s="212"/>
      <c r="BA86" s="212"/>
      <c r="BB86" s="212"/>
      <c r="BC86" s="212"/>
      <c r="BD86" s="212"/>
      <c r="BE86" s="212"/>
      <c r="BF86" s="212"/>
      <c r="BG86" s="212">
        <v>8</v>
      </c>
      <c r="BH86" s="212"/>
      <c r="BI86" s="214"/>
      <c r="BJ86" s="210" t="s">
        <v>964</v>
      </c>
      <c r="BK86" s="212" t="s">
        <v>853</v>
      </c>
      <c r="BL86" s="212"/>
      <c r="BM86" s="212"/>
    </row>
    <row r="87" spans="1:65" x14ac:dyDescent="0.25">
      <c r="A87" s="214" t="s">
        <v>752</v>
      </c>
      <c r="B87" s="212" t="s">
        <v>763</v>
      </c>
      <c r="C87" s="212" t="s">
        <v>922</v>
      </c>
      <c r="D87" s="212">
        <v>50</v>
      </c>
      <c r="E87" s="212"/>
      <c r="F87" s="212" t="s">
        <v>805</v>
      </c>
      <c r="G87" s="212" t="s">
        <v>806</v>
      </c>
      <c r="H87" s="212"/>
      <c r="I87" s="212" t="s">
        <v>183</v>
      </c>
      <c r="J87" s="212">
        <v>86</v>
      </c>
      <c r="K87" s="212" t="s">
        <v>945</v>
      </c>
      <c r="L87" s="212"/>
      <c r="M87" s="212"/>
      <c r="N87" s="214"/>
      <c r="O87" s="212"/>
      <c r="P87" s="212"/>
      <c r="Q87" s="212"/>
      <c r="R87" s="212"/>
      <c r="S87" s="212"/>
      <c r="T87" s="212"/>
      <c r="U87" s="212"/>
      <c r="V87" s="212"/>
      <c r="W87" s="212"/>
      <c r="X87" s="212"/>
      <c r="Y87" s="212"/>
      <c r="Z87" s="212"/>
      <c r="AA87" s="212"/>
      <c r="AB87" s="212"/>
      <c r="AC87" s="212"/>
      <c r="AD87" s="212"/>
      <c r="AE87" s="212"/>
      <c r="AF87" s="212"/>
      <c r="AG87" s="55"/>
      <c r="AH87" s="55"/>
      <c r="AI87" s="55"/>
      <c r="AJ87" s="55"/>
      <c r="AK87" s="55"/>
      <c r="AL87" s="55"/>
      <c r="AM87" s="55"/>
      <c r="AN87" s="212"/>
      <c r="AO87" s="212"/>
      <c r="AP87" s="212"/>
      <c r="AQ87" s="212"/>
      <c r="AR87" s="212"/>
      <c r="AS87" s="212"/>
      <c r="AT87" s="212"/>
      <c r="AU87" s="212"/>
      <c r="AV87" s="212"/>
      <c r="AW87" s="209" t="s">
        <v>1650</v>
      </c>
      <c r="AX87" s="55" t="s">
        <v>1095</v>
      </c>
      <c r="AY87" s="210" t="s">
        <v>1651</v>
      </c>
      <c r="AZ87" s="210"/>
      <c r="BA87" s="210"/>
      <c r="BB87" s="210">
        <v>15</v>
      </c>
      <c r="BC87" s="210"/>
      <c r="BD87" s="210"/>
      <c r="BE87" s="210"/>
      <c r="BF87" s="210"/>
      <c r="BG87" s="212">
        <v>9</v>
      </c>
      <c r="BH87" s="212" t="s">
        <v>614</v>
      </c>
      <c r="BI87" s="209"/>
      <c r="BJ87" s="210" t="s">
        <v>152</v>
      </c>
      <c r="BK87" s="212" t="s">
        <v>853</v>
      </c>
      <c r="BL87" s="212"/>
    </row>
    <row r="88" spans="1:65" x14ac:dyDescent="0.25">
      <c r="A88" s="214" t="s">
        <v>752</v>
      </c>
      <c r="B88" s="212" t="s">
        <v>764</v>
      </c>
      <c r="C88" s="212" t="s">
        <v>923</v>
      </c>
      <c r="D88" s="212">
        <v>74</v>
      </c>
      <c r="E88" s="212"/>
      <c r="F88" s="212" t="s">
        <v>805</v>
      </c>
      <c r="G88" s="212" t="s">
        <v>802</v>
      </c>
      <c r="H88" s="212"/>
      <c r="I88" s="212" t="s">
        <v>183</v>
      </c>
      <c r="J88" s="212">
        <v>87</v>
      </c>
      <c r="K88" s="212" t="s">
        <v>945</v>
      </c>
      <c r="L88" s="212"/>
      <c r="M88" s="212"/>
      <c r="N88" s="214"/>
      <c r="O88" s="212"/>
      <c r="P88" s="212"/>
      <c r="Q88" s="212"/>
      <c r="R88" s="212"/>
      <c r="S88" s="212"/>
      <c r="T88" s="212"/>
      <c r="U88" s="212"/>
      <c r="V88" s="212"/>
      <c r="W88" s="212"/>
      <c r="X88" s="212"/>
      <c r="Y88" s="212"/>
      <c r="Z88" s="212"/>
      <c r="AA88" s="212"/>
      <c r="AB88" s="212"/>
      <c r="AC88" s="212"/>
      <c r="AD88" s="212"/>
      <c r="AE88" s="212"/>
      <c r="AF88" s="212"/>
      <c r="AG88" s="55"/>
      <c r="AH88" s="55"/>
      <c r="AI88" s="55"/>
      <c r="AJ88" s="55"/>
      <c r="AK88" s="55"/>
      <c r="AL88" s="55"/>
      <c r="AM88" s="55"/>
      <c r="AN88" s="212"/>
      <c r="AO88" s="212"/>
      <c r="AP88" s="212"/>
      <c r="AQ88" s="212"/>
      <c r="AR88" s="212"/>
      <c r="AS88" s="212"/>
      <c r="AT88" s="212"/>
      <c r="AU88" s="212"/>
      <c r="AV88" s="212"/>
      <c r="AW88" s="214" t="s">
        <v>1537</v>
      </c>
      <c r="AX88" s="55" t="s">
        <v>1095</v>
      </c>
      <c r="AY88" s="212" t="s">
        <v>854</v>
      </c>
      <c r="AZ88" s="212"/>
      <c r="BA88" s="212"/>
      <c r="BB88" s="212">
        <v>10</v>
      </c>
      <c r="BC88" s="212"/>
      <c r="BD88" s="212"/>
      <c r="BE88" s="212"/>
      <c r="BF88" s="212"/>
      <c r="BG88" s="210">
        <v>10</v>
      </c>
      <c r="BH88" s="212" t="s">
        <v>614</v>
      </c>
      <c r="BI88" s="214"/>
      <c r="BJ88" s="210" t="s">
        <v>152</v>
      </c>
      <c r="BK88" s="212" t="s">
        <v>853</v>
      </c>
      <c r="BL88" s="212"/>
    </row>
    <row r="89" spans="1:65" x14ac:dyDescent="0.25">
      <c r="A89" s="214" t="s">
        <v>752</v>
      </c>
      <c r="B89" s="212" t="s">
        <v>765</v>
      </c>
      <c r="C89" s="212" t="s">
        <v>924</v>
      </c>
      <c r="D89" s="212">
        <v>93</v>
      </c>
      <c r="E89" s="212"/>
      <c r="F89" s="212" t="s">
        <v>805</v>
      </c>
      <c r="G89" s="212" t="s">
        <v>807</v>
      </c>
      <c r="H89" s="212"/>
      <c r="I89" s="212" t="s">
        <v>183</v>
      </c>
      <c r="J89" s="212">
        <v>88</v>
      </c>
      <c r="K89" s="212" t="s">
        <v>945</v>
      </c>
      <c r="L89" s="212"/>
      <c r="M89" s="212"/>
      <c r="N89" s="214"/>
      <c r="O89" s="212"/>
      <c r="P89" s="212"/>
      <c r="Q89" s="212"/>
      <c r="R89" s="212"/>
      <c r="S89" s="212"/>
      <c r="T89" s="212"/>
      <c r="U89" s="212"/>
      <c r="V89" s="212"/>
      <c r="W89" s="212"/>
      <c r="X89" s="212"/>
      <c r="Y89" s="212"/>
      <c r="Z89" s="212"/>
      <c r="AA89" s="212"/>
      <c r="AB89" s="212"/>
      <c r="AC89" s="212"/>
      <c r="AD89" s="212"/>
      <c r="AE89" s="212"/>
      <c r="AF89" s="212"/>
      <c r="AG89" s="55"/>
      <c r="AH89" s="55"/>
      <c r="AI89" s="55"/>
      <c r="AJ89" s="55"/>
      <c r="AK89" s="55"/>
      <c r="AL89" s="55"/>
      <c r="AM89" s="55"/>
      <c r="AN89" s="212"/>
      <c r="AO89" s="212"/>
      <c r="AP89" s="212"/>
      <c r="AQ89" s="212"/>
      <c r="AR89" s="212"/>
      <c r="AS89" s="212"/>
      <c r="AT89" s="212"/>
      <c r="AU89" s="212"/>
      <c r="AV89" s="212"/>
      <c r="AW89" s="214" t="s">
        <v>1589</v>
      </c>
      <c r="AX89" s="55" t="s">
        <v>1095</v>
      </c>
      <c r="AY89" s="212" t="s">
        <v>856</v>
      </c>
      <c r="AZ89" s="212"/>
      <c r="BA89" s="212"/>
      <c r="BB89" s="212">
        <v>15</v>
      </c>
      <c r="BC89" s="212"/>
      <c r="BD89" s="212"/>
      <c r="BE89" s="212"/>
      <c r="BF89" s="212"/>
      <c r="BG89" s="212">
        <v>11</v>
      </c>
      <c r="BH89" s="212" t="s">
        <v>270</v>
      </c>
      <c r="BI89" s="214"/>
      <c r="BJ89" s="210" t="s">
        <v>152</v>
      </c>
      <c r="BK89" s="212" t="s">
        <v>853</v>
      </c>
      <c r="BL89" s="212"/>
      <c r="BM89" s="212"/>
    </row>
    <row r="90" spans="1:65" x14ac:dyDescent="0.25">
      <c r="A90" s="214" t="s">
        <v>752</v>
      </c>
      <c r="B90" s="212" t="s">
        <v>766</v>
      </c>
      <c r="C90" s="212" t="s">
        <v>925</v>
      </c>
      <c r="D90" s="212">
        <v>125</v>
      </c>
      <c r="E90" s="212"/>
      <c r="F90" s="212" t="s">
        <v>805</v>
      </c>
      <c r="G90" s="212" t="s">
        <v>792</v>
      </c>
      <c r="H90" s="212"/>
      <c r="I90" s="212" t="s">
        <v>183</v>
      </c>
      <c r="J90" s="212">
        <v>89</v>
      </c>
      <c r="K90" s="212" t="s">
        <v>945</v>
      </c>
      <c r="L90" s="212"/>
      <c r="M90" s="212"/>
      <c r="N90" s="214"/>
      <c r="O90" s="212"/>
      <c r="P90" s="212"/>
      <c r="Q90" s="212"/>
      <c r="R90" s="212"/>
      <c r="S90" s="212"/>
      <c r="T90" s="212"/>
      <c r="U90" s="212"/>
      <c r="V90" s="212"/>
      <c r="W90" s="212"/>
      <c r="X90" s="212"/>
      <c r="Y90" s="212"/>
      <c r="Z90" s="212"/>
      <c r="AA90" s="212"/>
      <c r="AB90" s="212"/>
      <c r="AC90" s="212"/>
      <c r="AD90" s="212"/>
      <c r="AE90" s="212"/>
      <c r="AF90" s="212"/>
      <c r="AG90" s="212"/>
      <c r="AH90" s="212"/>
      <c r="AI90" s="212"/>
      <c r="AJ90" s="212"/>
      <c r="AK90" s="212"/>
      <c r="AL90" s="212"/>
      <c r="AM90" s="212"/>
      <c r="AN90" s="212"/>
      <c r="AO90" s="212"/>
      <c r="AP90" s="212"/>
      <c r="AQ90" s="212"/>
      <c r="AR90" s="212"/>
      <c r="AS90" s="212"/>
      <c r="AT90" s="212"/>
      <c r="AU90" s="212"/>
      <c r="AV90" s="212"/>
      <c r="AW90" s="214" t="s">
        <v>1539</v>
      </c>
      <c r="AX90" s="55" t="s">
        <v>1095</v>
      </c>
      <c r="AY90" s="212" t="s">
        <v>879</v>
      </c>
      <c r="AZ90" s="212"/>
      <c r="BA90" s="212"/>
      <c r="BB90" s="212">
        <v>15</v>
      </c>
      <c r="BC90" s="212"/>
      <c r="BD90" s="212"/>
      <c r="BE90" s="212"/>
      <c r="BF90" s="212"/>
      <c r="BG90" s="212">
        <v>12</v>
      </c>
      <c r="BH90" s="212" t="s">
        <v>614</v>
      </c>
      <c r="BI90" s="214"/>
      <c r="BJ90" s="210" t="s">
        <v>152</v>
      </c>
      <c r="BK90" s="212" t="s">
        <v>853</v>
      </c>
      <c r="BL90" s="212"/>
      <c r="BM90" s="212"/>
    </row>
    <row r="91" spans="1:65" x14ac:dyDescent="0.25">
      <c r="A91" s="214" t="s">
        <v>752</v>
      </c>
      <c r="B91" s="212" t="s">
        <v>767</v>
      </c>
      <c r="C91" s="212" t="s">
        <v>926</v>
      </c>
      <c r="D91" s="212">
        <v>205</v>
      </c>
      <c r="E91" s="212"/>
      <c r="F91" s="212" t="s">
        <v>805</v>
      </c>
      <c r="G91" s="212" t="s">
        <v>793</v>
      </c>
      <c r="H91" s="212"/>
      <c r="I91" s="212" t="s">
        <v>183</v>
      </c>
      <c r="J91" s="212">
        <v>90</v>
      </c>
      <c r="K91" s="212" t="s">
        <v>945</v>
      </c>
      <c r="L91" s="212"/>
      <c r="M91" s="212"/>
      <c r="N91" s="214"/>
      <c r="O91" s="212"/>
      <c r="P91" s="212"/>
      <c r="Q91" s="212"/>
      <c r="R91" s="212"/>
      <c r="S91" s="212"/>
      <c r="T91" s="212"/>
      <c r="U91" s="212"/>
      <c r="V91" s="212"/>
      <c r="W91" s="212"/>
      <c r="X91" s="212"/>
      <c r="Y91" s="212"/>
      <c r="Z91" s="212"/>
      <c r="AA91" s="212"/>
      <c r="AB91" s="212"/>
      <c r="AC91" s="212"/>
      <c r="AD91" s="212"/>
      <c r="AE91" s="212"/>
      <c r="AF91" s="212"/>
      <c r="AG91" s="212"/>
      <c r="AH91" s="212"/>
      <c r="AI91" s="212"/>
      <c r="AJ91" s="212"/>
      <c r="AK91" s="212"/>
      <c r="AL91" s="212"/>
      <c r="AM91" s="212"/>
      <c r="AN91" s="212"/>
      <c r="AO91" s="212"/>
      <c r="AP91" s="212"/>
      <c r="AQ91" s="212"/>
      <c r="AR91" s="212"/>
      <c r="AS91" s="212"/>
      <c r="AT91" s="212"/>
      <c r="AU91" s="212"/>
      <c r="AV91" s="212"/>
      <c r="AW91" s="214" t="s">
        <v>1591</v>
      </c>
      <c r="AX91" s="55" t="s">
        <v>1095</v>
      </c>
      <c r="AY91" s="212" t="s">
        <v>857</v>
      </c>
      <c r="AZ91" s="212"/>
      <c r="BA91" s="212"/>
      <c r="BB91" s="212">
        <v>15</v>
      </c>
      <c r="BC91" s="212"/>
      <c r="BD91" s="212"/>
      <c r="BE91" s="212"/>
      <c r="BF91" s="212"/>
      <c r="BG91" s="210">
        <v>13</v>
      </c>
      <c r="BH91" s="212" t="s">
        <v>270</v>
      </c>
      <c r="BI91" s="214"/>
      <c r="BJ91" s="210" t="s">
        <v>152</v>
      </c>
      <c r="BK91" s="212" t="s">
        <v>853</v>
      </c>
      <c r="BL91" s="212"/>
      <c r="BM91" s="212"/>
    </row>
    <row r="92" spans="1:65" x14ac:dyDescent="0.25">
      <c r="A92" s="214" t="s">
        <v>752</v>
      </c>
      <c r="B92" s="212" t="s">
        <v>768</v>
      </c>
      <c r="C92" s="212" t="s">
        <v>927</v>
      </c>
      <c r="D92" s="212">
        <v>290</v>
      </c>
      <c r="E92" s="212"/>
      <c r="F92" s="212" t="s">
        <v>805</v>
      </c>
      <c r="G92" s="212" t="s">
        <v>794</v>
      </c>
      <c r="H92" s="212"/>
      <c r="I92" s="212" t="s">
        <v>183</v>
      </c>
      <c r="J92" s="212">
        <v>91</v>
      </c>
      <c r="K92" s="212" t="s">
        <v>945</v>
      </c>
      <c r="L92" s="212"/>
      <c r="M92" s="212"/>
      <c r="N92" s="214"/>
      <c r="O92" s="212"/>
      <c r="P92" s="212"/>
      <c r="Q92" s="212"/>
      <c r="R92" s="212"/>
      <c r="S92" s="212"/>
      <c r="T92" s="212"/>
      <c r="U92" s="212"/>
      <c r="V92" s="212"/>
      <c r="W92" s="212"/>
      <c r="X92" s="212"/>
      <c r="Y92" s="212"/>
      <c r="Z92" s="212"/>
      <c r="AA92" s="212"/>
      <c r="AB92" s="212"/>
      <c r="AC92" s="212"/>
      <c r="AD92" s="212"/>
      <c r="AE92" s="212"/>
      <c r="AF92" s="212"/>
      <c r="AG92" s="212"/>
      <c r="AH92" s="212"/>
      <c r="AI92" s="212"/>
      <c r="AJ92" s="212"/>
      <c r="AK92" s="212"/>
      <c r="AL92" s="212"/>
      <c r="AM92" s="212"/>
      <c r="AN92" s="212"/>
      <c r="AO92" s="212"/>
      <c r="AP92" s="212"/>
      <c r="AQ92" s="212"/>
      <c r="AR92" s="212"/>
      <c r="AS92" s="212"/>
      <c r="AT92" s="212"/>
      <c r="AU92" s="212"/>
      <c r="AV92" s="212"/>
      <c r="AW92" s="214" t="s">
        <v>1593</v>
      </c>
      <c r="AX92" s="55" t="s">
        <v>1095</v>
      </c>
      <c r="AY92" s="212" t="s">
        <v>858</v>
      </c>
      <c r="AZ92" s="212"/>
      <c r="BA92" s="212"/>
      <c r="BB92" s="212">
        <v>15</v>
      </c>
      <c r="BC92" s="212"/>
      <c r="BD92" s="212"/>
      <c r="BE92" s="212"/>
      <c r="BF92" s="212"/>
      <c r="BG92" s="212">
        <v>14</v>
      </c>
      <c r="BH92" s="212" t="s">
        <v>270</v>
      </c>
      <c r="BI92" s="214"/>
      <c r="BJ92" s="210" t="s">
        <v>152</v>
      </c>
      <c r="BK92" s="212" t="s">
        <v>853</v>
      </c>
      <c r="BL92" s="212"/>
      <c r="BM92" s="212"/>
    </row>
    <row r="93" spans="1:65" x14ac:dyDescent="0.25">
      <c r="A93" s="214" t="s">
        <v>752</v>
      </c>
      <c r="B93" s="212" t="s">
        <v>769</v>
      </c>
      <c r="C93" s="212" t="s">
        <v>928</v>
      </c>
      <c r="D93" s="212">
        <v>455</v>
      </c>
      <c r="E93" s="212"/>
      <c r="F93" s="212" t="s">
        <v>805</v>
      </c>
      <c r="G93" s="212" t="s">
        <v>795</v>
      </c>
      <c r="H93" s="212"/>
      <c r="I93" s="212" t="s">
        <v>183</v>
      </c>
      <c r="J93" s="212">
        <v>92</v>
      </c>
      <c r="K93" s="212" t="s">
        <v>945</v>
      </c>
      <c r="L93" s="212"/>
      <c r="M93" s="212"/>
      <c r="N93" s="214"/>
      <c r="O93" s="212"/>
      <c r="P93" s="212"/>
      <c r="Q93" s="212"/>
      <c r="R93" s="212"/>
      <c r="S93" s="212"/>
      <c r="T93" s="212"/>
      <c r="U93" s="212"/>
      <c r="V93" s="212"/>
      <c r="W93" s="212"/>
      <c r="X93" s="212"/>
      <c r="Y93" s="212"/>
      <c r="Z93" s="212"/>
      <c r="AA93" s="212"/>
      <c r="AB93" s="212"/>
      <c r="AC93" s="212"/>
      <c r="AD93" s="212"/>
      <c r="AE93" s="212"/>
      <c r="AF93" s="212"/>
      <c r="AG93" s="212"/>
      <c r="AH93" s="212"/>
      <c r="AI93" s="212"/>
      <c r="AJ93" s="212"/>
      <c r="AK93" s="212"/>
      <c r="AL93" s="212"/>
      <c r="AM93" s="212"/>
      <c r="AN93" s="212"/>
      <c r="AO93" s="212"/>
      <c r="AP93" s="212"/>
      <c r="AQ93" s="212"/>
      <c r="AR93" s="212"/>
      <c r="AS93" s="212"/>
      <c r="AT93" s="212"/>
      <c r="AU93" s="212"/>
      <c r="AV93" s="212"/>
      <c r="AW93" s="214" t="s">
        <v>1535</v>
      </c>
      <c r="AX93" s="55" t="s">
        <v>1095</v>
      </c>
      <c r="AY93" s="212" t="s">
        <v>855</v>
      </c>
      <c r="AZ93" s="212"/>
      <c r="BA93" s="212"/>
      <c r="BB93" s="212">
        <v>15</v>
      </c>
      <c r="BC93" s="212"/>
      <c r="BD93" s="212"/>
      <c r="BE93" s="212"/>
      <c r="BF93" s="212"/>
      <c r="BG93" s="212">
        <v>15</v>
      </c>
      <c r="BH93" s="212" t="s">
        <v>614</v>
      </c>
      <c r="BI93" s="214"/>
      <c r="BJ93" s="210" t="s">
        <v>152</v>
      </c>
      <c r="BK93" s="212" t="s">
        <v>853</v>
      </c>
      <c r="BL93" s="212"/>
      <c r="BM93" s="212"/>
    </row>
    <row r="94" spans="1:65" x14ac:dyDescent="0.25">
      <c r="A94" s="214"/>
      <c r="B94" s="210" t="s">
        <v>1713</v>
      </c>
      <c r="C94" s="212"/>
      <c r="D94" s="212" t="s">
        <v>887</v>
      </c>
      <c r="E94" s="212"/>
      <c r="F94" s="212"/>
      <c r="G94" s="212"/>
      <c r="H94" s="212"/>
      <c r="I94" s="212"/>
      <c r="J94" s="212">
        <v>93</v>
      </c>
      <c r="K94" s="212"/>
      <c r="L94" s="212"/>
      <c r="N94" s="214"/>
      <c r="O94" s="212"/>
      <c r="P94" s="212"/>
      <c r="Q94" s="212"/>
      <c r="R94" s="212"/>
      <c r="S94" s="212"/>
      <c r="T94" s="212"/>
      <c r="U94" s="212"/>
      <c r="V94" s="212"/>
      <c r="W94" s="212"/>
      <c r="X94" s="212"/>
      <c r="Y94" s="212"/>
      <c r="AW94" s="209" t="s">
        <v>1105</v>
      </c>
      <c r="AX94" s="55" t="s">
        <v>1095</v>
      </c>
      <c r="AY94" s="210" t="s">
        <v>1103</v>
      </c>
      <c r="AZ94" s="212"/>
      <c r="BA94" s="212"/>
      <c r="BB94" s="212"/>
      <c r="BC94" s="212"/>
      <c r="BD94" s="212"/>
      <c r="BE94" s="212"/>
      <c r="BF94" s="212"/>
      <c r="BG94" s="210">
        <v>16</v>
      </c>
      <c r="BH94" s="212"/>
      <c r="BI94" s="209"/>
      <c r="BJ94" s="210" t="s">
        <v>152</v>
      </c>
      <c r="BK94" s="212" t="s">
        <v>853</v>
      </c>
      <c r="BM94" s="210" t="s">
        <v>1155</v>
      </c>
    </row>
    <row r="95" spans="1:65" x14ac:dyDescent="0.25">
      <c r="A95" s="214" t="s">
        <v>772</v>
      </c>
      <c r="B95" s="212" t="s">
        <v>1070</v>
      </c>
      <c r="C95" s="212"/>
      <c r="D95" s="212" t="str">
        <f>""</f>
        <v/>
      </c>
      <c r="E95" s="212"/>
      <c r="F95" s="212" t="s">
        <v>1073</v>
      </c>
      <c r="G95" s="212"/>
      <c r="H95" s="212"/>
      <c r="I95" s="212" t="s">
        <v>183</v>
      </c>
      <c r="J95" s="212">
        <v>94</v>
      </c>
      <c r="K95" s="212"/>
      <c r="L95" s="212"/>
      <c r="N95" s="214"/>
      <c r="O95" s="212"/>
      <c r="P95" s="212"/>
      <c r="Q95" s="212"/>
      <c r="R95" s="212"/>
      <c r="S95" s="212"/>
      <c r="T95" s="212"/>
      <c r="U95" s="212"/>
      <c r="V95" s="212"/>
      <c r="W95" s="212"/>
      <c r="X95" s="212"/>
      <c r="Y95" s="212"/>
      <c r="AW95" s="214"/>
      <c r="AX95" s="212"/>
      <c r="AY95" s="212"/>
      <c r="AZ95" s="212"/>
      <c r="BA95" s="212"/>
      <c r="BB95" s="212"/>
      <c r="BC95" s="212"/>
      <c r="BD95" s="212"/>
      <c r="BE95" s="212"/>
      <c r="BF95" s="212"/>
      <c r="BG95" s="212"/>
      <c r="BH95" s="212"/>
      <c r="BI95" s="212"/>
      <c r="BJ95" s="212"/>
      <c r="BK95" s="212"/>
    </row>
    <row r="96" spans="1:65" x14ac:dyDescent="0.25">
      <c r="A96" s="214" t="s">
        <v>771</v>
      </c>
      <c r="B96" s="212" t="s">
        <v>1071</v>
      </c>
      <c r="C96" s="212"/>
      <c r="D96" s="212" t="str">
        <f>""</f>
        <v/>
      </c>
      <c r="E96" s="212"/>
      <c r="F96" s="212" t="s">
        <v>1074</v>
      </c>
      <c r="G96" s="212"/>
      <c r="H96" s="212"/>
      <c r="I96" s="212" t="s">
        <v>183</v>
      </c>
      <c r="J96" s="212">
        <v>95</v>
      </c>
      <c r="K96" s="212"/>
      <c r="L96" s="212"/>
      <c r="N96" s="214"/>
      <c r="O96" s="212"/>
      <c r="P96" s="212"/>
      <c r="Q96" s="212"/>
      <c r="R96" s="212"/>
      <c r="S96" s="212"/>
      <c r="T96" s="212"/>
      <c r="U96" s="212"/>
      <c r="V96" s="212"/>
      <c r="W96" s="212"/>
      <c r="X96" s="212"/>
      <c r="Y96" s="212"/>
      <c r="AK96"/>
      <c r="AM96" s="67"/>
      <c r="AW96" s="214" t="s">
        <v>159</v>
      </c>
      <c r="AX96" s="214" t="s">
        <v>1080</v>
      </c>
      <c r="AY96" s="212" t="s">
        <v>867</v>
      </c>
      <c r="AZ96" s="212" t="s">
        <v>868</v>
      </c>
      <c r="BA96" s="210" t="s">
        <v>1097</v>
      </c>
      <c r="BB96" s="212" t="s">
        <v>170</v>
      </c>
      <c r="BC96" s="212" t="s">
        <v>162</v>
      </c>
      <c r="BD96" s="212" t="s">
        <v>688</v>
      </c>
      <c r="BE96" s="212" t="s">
        <v>689</v>
      </c>
      <c r="BF96" s="212" t="s">
        <v>835</v>
      </c>
      <c r="BG96" s="212" t="s">
        <v>694</v>
      </c>
      <c r="BH96" s="212" t="s">
        <v>834</v>
      </c>
      <c r="BI96" s="212" t="s">
        <v>664</v>
      </c>
      <c r="BJ96" s="210" t="s">
        <v>1152</v>
      </c>
      <c r="BK96" s="212" t="s">
        <v>833</v>
      </c>
    </row>
    <row r="97" spans="1:63" x14ac:dyDescent="0.25">
      <c r="A97" s="214" t="s">
        <v>770</v>
      </c>
      <c r="B97" s="212" t="s">
        <v>1072</v>
      </c>
      <c r="C97" s="212"/>
      <c r="D97" s="212" t="str">
        <f>""</f>
        <v/>
      </c>
      <c r="E97" s="212"/>
      <c r="F97" s="212" t="s">
        <v>1076</v>
      </c>
      <c r="G97" s="212"/>
      <c r="H97" s="212"/>
      <c r="I97" s="212" t="s">
        <v>183</v>
      </c>
      <c r="J97" s="212">
        <v>96</v>
      </c>
      <c r="K97" s="212"/>
      <c r="L97" s="212"/>
      <c r="N97" s="214"/>
      <c r="O97" s="212"/>
      <c r="P97" s="212"/>
      <c r="Q97" s="212"/>
      <c r="R97" s="212"/>
      <c r="S97" s="212"/>
      <c r="T97" s="212"/>
      <c r="U97" s="212"/>
      <c r="V97" s="212"/>
      <c r="W97" s="212"/>
      <c r="X97" s="212"/>
      <c r="Y97" s="212"/>
      <c r="AW97" s="214" t="s">
        <v>1586</v>
      </c>
      <c r="AX97" s="214" t="s">
        <v>1078</v>
      </c>
      <c r="AY97" s="210" t="s">
        <v>1128</v>
      </c>
      <c r="AZ97" s="212"/>
      <c r="BA97" s="212"/>
      <c r="BB97" s="212">
        <v>15</v>
      </c>
      <c r="BC97" s="212"/>
      <c r="BD97" s="212"/>
      <c r="BE97" s="212"/>
      <c r="BF97" s="212"/>
      <c r="BG97" s="212">
        <v>1</v>
      </c>
      <c r="BH97" s="212" t="s">
        <v>621</v>
      </c>
      <c r="BI97" s="214"/>
      <c r="BJ97" s="210" t="s">
        <v>964</v>
      </c>
      <c r="BK97" s="212" t="s">
        <v>859</v>
      </c>
    </row>
    <row r="98" spans="1:63" s="67" customFormat="1" x14ac:dyDescent="0.25">
      <c r="A98" s="214" t="s">
        <v>774</v>
      </c>
      <c r="B98" s="212" t="s">
        <v>1069</v>
      </c>
      <c r="C98" s="212"/>
      <c r="D98" s="212" t="str">
        <f>""</f>
        <v/>
      </c>
      <c r="E98" s="212"/>
      <c r="F98" s="210" t="s">
        <v>1161</v>
      </c>
      <c r="G98" s="212" t="s">
        <v>190</v>
      </c>
      <c r="H98" s="212"/>
      <c r="I98" s="212" t="s">
        <v>183</v>
      </c>
      <c r="J98" s="212">
        <v>97</v>
      </c>
      <c r="K98" s="212"/>
      <c r="L98" s="212"/>
      <c r="N98" s="122"/>
      <c r="AW98" s="214" t="s">
        <v>1584</v>
      </c>
      <c r="AX98" s="214" t="s">
        <v>1078</v>
      </c>
      <c r="AY98" s="210" t="s">
        <v>1130</v>
      </c>
      <c r="AZ98" s="212"/>
      <c r="BA98" s="212"/>
      <c r="BB98" s="212">
        <v>15</v>
      </c>
      <c r="BC98" s="212"/>
      <c r="BD98" s="212"/>
      <c r="BE98" s="212"/>
      <c r="BF98" s="212"/>
      <c r="BG98" s="212">
        <v>2</v>
      </c>
      <c r="BH98" s="212" t="s">
        <v>621</v>
      </c>
      <c r="BI98" s="214"/>
      <c r="BJ98" s="210" t="s">
        <v>964</v>
      </c>
      <c r="BK98" s="212" t="s">
        <v>859</v>
      </c>
    </row>
    <row r="99" spans="1:63" s="67" customFormat="1" x14ac:dyDescent="0.25">
      <c r="A99" s="122"/>
      <c r="B99"/>
      <c r="C99"/>
      <c r="D99"/>
      <c r="E99"/>
      <c r="H99"/>
      <c r="N99" s="122"/>
      <c r="O99"/>
      <c r="P99"/>
      <c r="R99"/>
      <c r="S99"/>
      <c r="T99"/>
      <c r="U99"/>
      <c r="V99"/>
      <c r="AW99" s="214" t="s">
        <v>1570</v>
      </c>
      <c r="AX99" s="214" t="s">
        <v>1078</v>
      </c>
      <c r="AY99" s="210" t="s">
        <v>1087</v>
      </c>
      <c r="AZ99" s="212"/>
      <c r="BA99" s="212"/>
      <c r="BB99" s="212">
        <v>10</v>
      </c>
      <c r="BC99" s="212"/>
      <c r="BD99" s="212"/>
      <c r="BE99" s="212"/>
      <c r="BF99" s="212"/>
      <c r="BG99" s="212">
        <v>3</v>
      </c>
      <c r="BH99" s="212" t="s">
        <v>186</v>
      </c>
      <c r="BI99" s="214"/>
      <c r="BJ99" s="210" t="s">
        <v>964</v>
      </c>
      <c r="BK99" s="212" t="s">
        <v>859</v>
      </c>
    </row>
    <row r="100" spans="1:63" x14ac:dyDescent="0.25">
      <c r="B100" s="67"/>
      <c r="C100" s="67"/>
      <c r="D100" s="67"/>
      <c r="E100" s="67"/>
      <c r="H100" s="67"/>
      <c r="Q100" s="67"/>
      <c r="S100"/>
      <c r="T100"/>
      <c r="U100"/>
      <c r="V100"/>
      <c r="AW100" s="214" t="s">
        <v>1588</v>
      </c>
      <c r="AX100" s="214" t="s">
        <v>1078</v>
      </c>
      <c r="AY100" s="210" t="s">
        <v>1119</v>
      </c>
      <c r="AZ100" s="212"/>
      <c r="BA100" s="212"/>
      <c r="BB100" s="212">
        <v>15</v>
      </c>
      <c r="BC100" s="212"/>
      <c r="BD100" s="212"/>
      <c r="BE100" s="212"/>
      <c r="BF100" s="212"/>
      <c r="BG100" s="212">
        <v>4</v>
      </c>
      <c r="BH100" s="212" t="s">
        <v>621</v>
      </c>
      <c r="BI100" s="214"/>
      <c r="BJ100" s="210" t="s">
        <v>964</v>
      </c>
      <c r="BK100" s="212" t="s">
        <v>859</v>
      </c>
    </row>
    <row r="101" spans="1:63" x14ac:dyDescent="0.25">
      <c r="B101" s="67"/>
      <c r="C101" s="67"/>
      <c r="D101" s="67"/>
      <c r="E101" s="67"/>
      <c r="H101" s="67"/>
      <c r="Q101" s="67"/>
      <c r="S101"/>
      <c r="T101"/>
      <c r="U101"/>
      <c r="V101"/>
      <c r="Z101" s="67"/>
      <c r="AA101" s="67"/>
      <c r="AB101" s="67"/>
      <c r="AC101" s="67"/>
      <c r="AK101"/>
      <c r="AL101"/>
      <c r="AO101" s="67"/>
      <c r="AP101" s="67"/>
      <c r="AW101" s="214" t="s">
        <v>1540</v>
      </c>
      <c r="AX101" s="214" t="s">
        <v>1078</v>
      </c>
      <c r="AY101" s="210" t="s">
        <v>1120</v>
      </c>
      <c r="AZ101" s="212"/>
      <c r="BA101" s="212"/>
      <c r="BB101" s="212">
        <v>15</v>
      </c>
      <c r="BC101" s="212"/>
      <c r="BD101" s="212"/>
      <c r="BE101" s="212"/>
      <c r="BF101" s="212"/>
      <c r="BG101" s="212">
        <v>5</v>
      </c>
      <c r="BH101" s="212" t="s">
        <v>614</v>
      </c>
      <c r="BI101" s="214"/>
      <c r="BJ101" s="210" t="s">
        <v>964</v>
      </c>
      <c r="BK101" s="212" t="s">
        <v>859</v>
      </c>
    </row>
    <row r="102" spans="1:63" x14ac:dyDescent="0.25">
      <c r="Q102" s="67"/>
      <c r="S102"/>
      <c r="T102"/>
      <c r="U102"/>
      <c r="V102"/>
      <c r="Z102" s="67"/>
      <c r="AA102" s="67"/>
      <c r="AB102" s="67"/>
      <c r="AC102" s="67"/>
      <c r="AK102"/>
      <c r="AL102"/>
      <c r="AO102" s="67"/>
      <c r="AP102" s="67"/>
      <c r="AW102" s="214" t="s">
        <v>1568</v>
      </c>
      <c r="AX102" s="214" t="s">
        <v>1078</v>
      </c>
      <c r="AY102" s="210" t="s">
        <v>1088</v>
      </c>
      <c r="AZ102" s="212"/>
      <c r="BA102" s="212"/>
      <c r="BB102" s="212">
        <v>15</v>
      </c>
      <c r="BC102" s="212"/>
      <c r="BD102" s="212"/>
      <c r="BE102" s="212"/>
      <c r="BF102" s="212"/>
      <c r="BG102" s="212">
        <v>6</v>
      </c>
      <c r="BH102" s="212" t="s">
        <v>617</v>
      </c>
      <c r="BI102" s="214"/>
      <c r="BJ102" s="210" t="s">
        <v>964</v>
      </c>
      <c r="BK102" s="212" t="s">
        <v>859</v>
      </c>
    </row>
    <row r="103" spans="1:63" x14ac:dyDescent="0.25">
      <c r="Q103" s="67"/>
      <c r="S103"/>
      <c r="T103"/>
      <c r="U103"/>
      <c r="V103"/>
      <c r="Z103" s="67"/>
      <c r="AA103" s="67"/>
      <c r="AB103" s="67"/>
      <c r="AC103" s="67"/>
      <c r="AK103"/>
      <c r="AL103"/>
      <c r="AO103" s="67"/>
      <c r="AP103" s="67"/>
      <c r="AW103" s="209" t="s">
        <v>1828</v>
      </c>
      <c r="AX103" s="214" t="s">
        <v>1078</v>
      </c>
      <c r="AY103" s="210" t="s">
        <v>1838</v>
      </c>
      <c r="AZ103" s="210"/>
      <c r="BA103" s="210"/>
      <c r="BB103" s="210">
        <v>15</v>
      </c>
      <c r="BC103" s="210"/>
      <c r="BD103" s="210"/>
      <c r="BE103" s="210"/>
      <c r="BF103" s="210"/>
      <c r="BG103" s="212">
        <v>7</v>
      </c>
      <c r="BH103" s="210" t="s">
        <v>621</v>
      </c>
      <c r="BI103" s="209"/>
      <c r="BJ103" s="210" t="s">
        <v>964</v>
      </c>
      <c r="BK103" s="212" t="s">
        <v>859</v>
      </c>
    </row>
    <row r="104" spans="1:63" x14ac:dyDescent="0.25">
      <c r="O104" s="67"/>
      <c r="P104" s="67"/>
      <c r="Q104" s="67"/>
      <c r="R104" s="67"/>
      <c r="Z104" s="67"/>
      <c r="AA104" s="67"/>
      <c r="AB104" s="67"/>
      <c r="AC104" s="67"/>
      <c r="AK104"/>
      <c r="AL104"/>
      <c r="AO104" s="67"/>
      <c r="AP104" s="67"/>
      <c r="AW104" s="214" t="s">
        <v>1558</v>
      </c>
      <c r="AX104" s="214" t="s">
        <v>1078</v>
      </c>
      <c r="AY104" s="210" t="s">
        <v>1122</v>
      </c>
      <c r="AZ104" s="212"/>
      <c r="BA104" s="212"/>
      <c r="BB104" s="212">
        <v>15</v>
      </c>
      <c r="BC104" s="212"/>
      <c r="BD104" s="212"/>
      <c r="BE104" s="212"/>
      <c r="BF104" s="212"/>
      <c r="BG104" s="212">
        <v>8</v>
      </c>
      <c r="BH104" s="212" t="s">
        <v>186</v>
      </c>
      <c r="BI104" s="214"/>
      <c r="BJ104" s="210" t="s">
        <v>964</v>
      </c>
      <c r="BK104" s="212" t="s">
        <v>859</v>
      </c>
    </row>
    <row r="105" spans="1:63" x14ac:dyDescent="0.25">
      <c r="O105" s="67"/>
      <c r="P105" s="67"/>
      <c r="Q105" s="67"/>
      <c r="R105" s="67"/>
      <c r="Z105" s="67"/>
      <c r="AA105" s="67"/>
      <c r="AB105" s="67"/>
      <c r="AC105" s="67"/>
      <c r="AK105"/>
      <c r="AL105"/>
      <c r="AO105" s="67"/>
      <c r="AP105" s="67"/>
      <c r="AW105" s="214" t="s">
        <v>1600</v>
      </c>
      <c r="AX105" s="214" t="s">
        <v>1078</v>
      </c>
      <c r="AY105" s="210" t="s">
        <v>1121</v>
      </c>
      <c r="AZ105" s="212"/>
      <c r="BA105" s="212"/>
      <c r="BB105" s="212">
        <v>15</v>
      </c>
      <c r="BC105" s="212"/>
      <c r="BD105" s="212"/>
      <c r="BE105" s="212"/>
      <c r="BF105" s="212"/>
      <c r="BG105" s="212">
        <v>9</v>
      </c>
      <c r="BH105" s="212" t="s">
        <v>188</v>
      </c>
      <c r="BI105" s="214"/>
      <c r="BJ105" s="210" t="s">
        <v>964</v>
      </c>
      <c r="BK105" s="212" t="s">
        <v>859</v>
      </c>
    </row>
    <row r="106" spans="1:63" x14ac:dyDescent="0.25">
      <c r="Q106" s="67"/>
      <c r="S106"/>
      <c r="T106"/>
      <c r="U106"/>
      <c r="V106"/>
      <c r="Z106" s="67"/>
      <c r="AA106" s="67"/>
      <c r="AB106" s="67"/>
      <c r="AC106" s="67"/>
      <c r="AK106"/>
      <c r="AL106"/>
      <c r="AO106" s="67"/>
      <c r="AP106" s="67"/>
      <c r="AW106" s="214" t="s">
        <v>1106</v>
      </c>
      <c r="AX106" s="214" t="s">
        <v>1078</v>
      </c>
      <c r="AY106" s="210" t="s">
        <v>1104</v>
      </c>
      <c r="AZ106" s="212"/>
      <c r="BA106" s="212"/>
      <c r="BB106" s="212"/>
      <c r="BC106" s="212"/>
      <c r="BD106" s="212"/>
      <c r="BE106" s="212"/>
      <c r="BF106" s="212"/>
      <c r="BG106" s="212">
        <v>10</v>
      </c>
      <c r="BH106" s="212"/>
      <c r="BI106" s="214"/>
      <c r="BJ106" s="210" t="s">
        <v>964</v>
      </c>
      <c r="BK106" s="212" t="s">
        <v>859</v>
      </c>
    </row>
    <row r="107" spans="1:63" x14ac:dyDescent="0.25">
      <c r="Q107" s="67"/>
      <c r="S107"/>
      <c r="T107"/>
      <c r="U107"/>
      <c r="V107"/>
      <c r="Z107" s="67"/>
      <c r="AA107" s="67"/>
      <c r="AB107" s="67"/>
      <c r="AC107" s="67"/>
      <c r="AK107"/>
      <c r="AL107"/>
      <c r="AO107" s="67"/>
      <c r="AP107" s="67"/>
      <c r="AW107" s="214" t="s">
        <v>1585</v>
      </c>
      <c r="AX107" s="55" t="s">
        <v>1095</v>
      </c>
      <c r="AY107" s="210" t="s">
        <v>1127</v>
      </c>
      <c r="AZ107" s="212"/>
      <c r="BA107" s="212"/>
      <c r="BB107" s="212">
        <v>15</v>
      </c>
      <c r="BC107" s="212"/>
      <c r="BD107" s="212"/>
      <c r="BE107" s="212"/>
      <c r="BF107" s="212"/>
      <c r="BG107" s="212">
        <v>11</v>
      </c>
      <c r="BH107" s="212" t="s">
        <v>621</v>
      </c>
      <c r="BI107" s="214"/>
      <c r="BJ107" s="210" t="s">
        <v>152</v>
      </c>
      <c r="BK107" s="212" t="s">
        <v>859</v>
      </c>
    </row>
    <row r="108" spans="1:63" x14ac:dyDescent="0.25">
      <c r="Q108" s="67"/>
      <c r="S108"/>
      <c r="T108"/>
      <c r="U108"/>
      <c r="V108"/>
      <c r="Z108" s="67"/>
      <c r="AA108" s="67"/>
      <c r="AB108" s="67"/>
      <c r="AC108" s="67"/>
      <c r="AK108"/>
      <c r="AL108"/>
      <c r="AO108" s="67"/>
      <c r="AP108" s="67"/>
      <c r="AW108" s="214" t="s">
        <v>1583</v>
      </c>
      <c r="AX108" s="55" t="s">
        <v>1095</v>
      </c>
      <c r="AY108" s="210" t="s">
        <v>1129</v>
      </c>
      <c r="AZ108" s="212"/>
      <c r="BA108" s="212"/>
      <c r="BB108" s="212">
        <v>15</v>
      </c>
      <c r="BC108" s="212"/>
      <c r="BD108" s="212"/>
      <c r="BE108" s="212"/>
      <c r="BF108" s="212"/>
      <c r="BG108" s="212">
        <v>12</v>
      </c>
      <c r="BH108" s="212" t="s">
        <v>621</v>
      </c>
      <c r="BI108" s="214"/>
      <c r="BJ108" s="210" t="s">
        <v>152</v>
      </c>
      <c r="BK108" s="212" t="s">
        <v>859</v>
      </c>
    </row>
    <row r="109" spans="1:63" x14ac:dyDescent="0.25">
      <c r="Q109" s="67"/>
      <c r="S109"/>
      <c r="T109"/>
      <c r="U109"/>
      <c r="V109"/>
      <c r="Z109" s="67"/>
      <c r="AA109" s="67"/>
      <c r="AB109" s="67"/>
      <c r="AC109" s="67"/>
      <c r="AK109"/>
      <c r="AL109"/>
      <c r="AO109" s="67"/>
      <c r="AP109" s="67"/>
      <c r="AW109" s="214" t="s">
        <v>1569</v>
      </c>
      <c r="AX109" s="55" t="s">
        <v>1095</v>
      </c>
      <c r="AY109" s="212" t="s">
        <v>860</v>
      </c>
      <c r="AZ109" s="212"/>
      <c r="BA109" s="212"/>
      <c r="BB109" s="212">
        <v>10</v>
      </c>
      <c r="BC109" s="212"/>
      <c r="BD109" s="212"/>
      <c r="BE109" s="212"/>
      <c r="BF109" s="212"/>
      <c r="BG109" s="212">
        <v>13</v>
      </c>
      <c r="BH109" s="212" t="s">
        <v>186</v>
      </c>
      <c r="BI109" s="214"/>
      <c r="BJ109" s="210" t="s">
        <v>152</v>
      </c>
      <c r="BK109" s="212" t="s">
        <v>859</v>
      </c>
    </row>
    <row r="110" spans="1:63" x14ac:dyDescent="0.25">
      <c r="O110" s="67"/>
      <c r="P110" s="67"/>
      <c r="Q110" s="67"/>
      <c r="R110" s="67"/>
      <c r="Z110" s="67"/>
      <c r="AA110" s="67"/>
      <c r="AB110" s="67"/>
      <c r="AC110" s="67"/>
      <c r="AK110"/>
      <c r="AL110"/>
      <c r="AO110" s="67"/>
      <c r="AP110" s="67"/>
      <c r="AW110" s="214" t="s">
        <v>1587</v>
      </c>
      <c r="AX110" s="55" t="s">
        <v>1095</v>
      </c>
      <c r="AY110" s="212" t="s">
        <v>861</v>
      </c>
      <c r="AZ110" s="212"/>
      <c r="BA110" s="212"/>
      <c r="BB110" s="212">
        <v>15</v>
      </c>
      <c r="BC110" s="212"/>
      <c r="BD110" s="212"/>
      <c r="BE110" s="212"/>
      <c r="BF110" s="212"/>
      <c r="BG110" s="212">
        <v>14</v>
      </c>
      <c r="BH110" s="212" t="s">
        <v>621</v>
      </c>
      <c r="BI110" s="214"/>
      <c r="BJ110" s="210" t="s">
        <v>152</v>
      </c>
      <c r="BK110" s="212" t="s">
        <v>859</v>
      </c>
    </row>
    <row r="111" spans="1:63" s="67" customFormat="1" x14ac:dyDescent="0.25">
      <c r="A111" s="122"/>
      <c r="B111"/>
      <c r="C111"/>
      <c r="D111"/>
      <c r="E111"/>
      <c r="H111"/>
      <c r="N111" s="122"/>
      <c r="AW111" s="214" t="s">
        <v>1539</v>
      </c>
      <c r="AX111" s="55" t="s">
        <v>1095</v>
      </c>
      <c r="AY111" s="212" t="s">
        <v>879</v>
      </c>
      <c r="AZ111" s="212"/>
      <c r="BA111" s="212"/>
      <c r="BB111" s="212">
        <v>15</v>
      </c>
      <c r="BC111" s="212"/>
      <c r="BD111" s="212"/>
      <c r="BE111" s="212"/>
      <c r="BF111" s="212"/>
      <c r="BG111" s="212">
        <v>15</v>
      </c>
      <c r="BH111" s="212" t="s">
        <v>614</v>
      </c>
      <c r="BI111" s="214"/>
      <c r="BJ111" s="210" t="s">
        <v>152</v>
      </c>
      <c r="BK111" s="212" t="s">
        <v>859</v>
      </c>
    </row>
    <row r="112" spans="1:63" x14ac:dyDescent="0.25">
      <c r="O112" s="67"/>
      <c r="P112" s="67"/>
      <c r="Q112" s="67"/>
      <c r="R112" s="67"/>
      <c r="Z112" s="67"/>
      <c r="AA112" s="67"/>
      <c r="AB112" s="67"/>
      <c r="AC112" s="67"/>
      <c r="AK112"/>
      <c r="AL112"/>
      <c r="AO112" s="67"/>
      <c r="AP112" s="67"/>
      <c r="AW112" s="214" t="s">
        <v>1567</v>
      </c>
      <c r="AX112" s="55" t="s">
        <v>1095</v>
      </c>
      <c r="AY112" s="212" t="s">
        <v>876</v>
      </c>
      <c r="AZ112" s="212"/>
      <c r="BA112" s="212"/>
      <c r="BB112" s="212">
        <v>15</v>
      </c>
      <c r="BC112" s="212"/>
      <c r="BD112" s="212"/>
      <c r="BE112" s="212"/>
      <c r="BF112" s="212"/>
      <c r="BG112" s="212">
        <v>16</v>
      </c>
      <c r="BH112" s="212" t="s">
        <v>617</v>
      </c>
      <c r="BI112" s="214"/>
      <c r="BJ112" s="210" t="s">
        <v>152</v>
      </c>
      <c r="BK112" s="212" t="s">
        <v>859</v>
      </c>
    </row>
    <row r="113" spans="1:65" x14ac:dyDescent="0.25">
      <c r="B113" s="67"/>
      <c r="C113" s="67"/>
      <c r="D113" s="67"/>
      <c r="E113" s="67"/>
      <c r="H113" s="67"/>
      <c r="Q113" s="67"/>
      <c r="S113"/>
      <c r="T113"/>
      <c r="U113"/>
      <c r="V113"/>
      <c r="Z113" s="67"/>
      <c r="AA113" s="67"/>
      <c r="AB113" s="67"/>
      <c r="AC113" s="67"/>
      <c r="AK113"/>
      <c r="AL113"/>
      <c r="AO113" s="67"/>
      <c r="AP113" s="67"/>
      <c r="AW113" s="209" t="s">
        <v>1827</v>
      </c>
      <c r="AX113" s="55" t="s">
        <v>1095</v>
      </c>
      <c r="AY113" s="210" t="s">
        <v>1826</v>
      </c>
      <c r="AZ113" s="210"/>
      <c r="BA113" s="210"/>
      <c r="BB113" s="210">
        <v>15</v>
      </c>
      <c r="BC113" s="210"/>
      <c r="BD113" s="210"/>
      <c r="BE113" s="210"/>
      <c r="BF113" s="210"/>
      <c r="BG113" s="212">
        <v>17</v>
      </c>
      <c r="BH113" s="210" t="s">
        <v>621</v>
      </c>
      <c r="BI113" s="209"/>
      <c r="BJ113" s="210" t="s">
        <v>152</v>
      </c>
      <c r="BK113" s="212" t="s">
        <v>859</v>
      </c>
    </row>
    <row r="114" spans="1:65" s="67" customFormat="1" x14ac:dyDescent="0.25">
      <c r="A114" s="122"/>
      <c r="B114"/>
      <c r="C114"/>
      <c r="D114"/>
      <c r="E114"/>
      <c r="H114"/>
      <c r="N114" s="122"/>
      <c r="O114"/>
      <c r="P114"/>
      <c r="R114"/>
      <c r="S114"/>
      <c r="T114"/>
      <c r="U114"/>
      <c r="V114"/>
      <c r="AW114" s="214" t="s">
        <v>1557</v>
      </c>
      <c r="AX114" s="55" t="s">
        <v>1095</v>
      </c>
      <c r="AY114" s="212" t="s">
        <v>863</v>
      </c>
      <c r="AZ114" s="212"/>
      <c r="BA114" s="212"/>
      <c r="BB114" s="212">
        <v>15</v>
      </c>
      <c r="BC114" s="212"/>
      <c r="BD114" s="212"/>
      <c r="BE114" s="212"/>
      <c r="BF114" s="212"/>
      <c r="BG114" s="212">
        <v>18</v>
      </c>
      <c r="BH114" s="212" t="s">
        <v>186</v>
      </c>
      <c r="BI114" s="214"/>
      <c r="BJ114" s="210" t="s">
        <v>152</v>
      </c>
      <c r="BK114" s="212" t="s">
        <v>859</v>
      </c>
      <c r="BM114" s="210" t="s">
        <v>1157</v>
      </c>
    </row>
    <row r="115" spans="1:65" s="67" customFormat="1" x14ac:dyDescent="0.25">
      <c r="A115" s="122"/>
      <c r="B115"/>
      <c r="C115"/>
      <c r="D115"/>
      <c r="E115"/>
      <c r="H115"/>
      <c r="N115" s="122"/>
      <c r="O115"/>
      <c r="P115"/>
      <c r="R115"/>
      <c r="S115"/>
      <c r="T115"/>
      <c r="U115"/>
      <c r="V115"/>
      <c r="AW115" s="214" t="s">
        <v>1599</v>
      </c>
      <c r="AX115" s="55" t="s">
        <v>1095</v>
      </c>
      <c r="AY115" s="212" t="s">
        <v>862</v>
      </c>
      <c r="AZ115" s="212"/>
      <c r="BA115" s="212"/>
      <c r="BB115" s="212">
        <v>15</v>
      </c>
      <c r="BC115" s="212"/>
      <c r="BD115" s="212"/>
      <c r="BE115" s="212"/>
      <c r="BF115" s="212"/>
      <c r="BG115" s="212">
        <v>19</v>
      </c>
      <c r="BH115" s="212" t="s">
        <v>188</v>
      </c>
      <c r="BI115" s="214"/>
      <c r="BJ115" s="210" t="s">
        <v>152</v>
      </c>
      <c r="BK115" s="212" t="s">
        <v>859</v>
      </c>
    </row>
    <row r="116" spans="1:65" s="67" customFormat="1" x14ac:dyDescent="0.25">
      <c r="A116" s="122"/>
      <c r="N116" s="122"/>
      <c r="O116"/>
      <c r="P116"/>
      <c r="R116"/>
      <c r="S116"/>
      <c r="T116"/>
      <c r="U116"/>
      <c r="V116"/>
      <c r="AW116" s="209" t="s">
        <v>1105</v>
      </c>
      <c r="AX116" s="55" t="s">
        <v>1095</v>
      </c>
      <c r="AY116" s="210" t="s">
        <v>1103</v>
      </c>
      <c r="AZ116" s="212"/>
      <c r="BA116" s="212"/>
      <c r="BB116" s="212"/>
      <c r="BC116" s="212"/>
      <c r="BD116" s="212"/>
      <c r="BE116" s="212"/>
      <c r="BF116" s="212"/>
      <c r="BG116" s="212">
        <v>20</v>
      </c>
      <c r="BH116" s="212"/>
      <c r="BI116" s="209"/>
      <c r="BJ116" s="210" t="s">
        <v>152</v>
      </c>
      <c r="BK116" s="212" t="s">
        <v>859</v>
      </c>
    </row>
    <row r="117" spans="1:65" s="67" customFormat="1" x14ac:dyDescent="0.25">
      <c r="A117" s="122"/>
      <c r="N117" s="122"/>
      <c r="O117"/>
      <c r="P117"/>
      <c r="R117"/>
      <c r="S117"/>
      <c r="T117"/>
      <c r="U117"/>
      <c r="V117"/>
      <c r="AW117" s="214"/>
      <c r="AX117" s="212"/>
      <c r="AY117" s="212"/>
      <c r="AZ117" s="212"/>
      <c r="BA117" s="212"/>
      <c r="BB117" s="212"/>
      <c r="BC117" s="212"/>
      <c r="BD117" s="212"/>
      <c r="BE117" s="212"/>
      <c r="BF117" s="212"/>
      <c r="BG117" s="212"/>
      <c r="BH117" s="212"/>
      <c r="BI117" s="212"/>
      <c r="BJ117" s="212"/>
      <c r="BK117"/>
    </row>
    <row r="118" spans="1:65" s="67" customFormat="1" x14ac:dyDescent="0.25">
      <c r="A118" s="122"/>
      <c r="N118" s="122"/>
      <c r="O118"/>
      <c r="P118"/>
      <c r="R118"/>
      <c r="S118"/>
      <c r="T118"/>
      <c r="U118"/>
      <c r="V118"/>
      <c r="AW118" s="214" t="s">
        <v>159</v>
      </c>
      <c r="AX118" s="214" t="s">
        <v>1080</v>
      </c>
      <c r="AY118" s="212" t="s">
        <v>867</v>
      </c>
      <c r="AZ118" s="212" t="s">
        <v>868</v>
      </c>
      <c r="BA118" s="210" t="s">
        <v>1097</v>
      </c>
      <c r="BB118" s="212" t="s">
        <v>170</v>
      </c>
      <c r="BC118" s="212" t="s">
        <v>162</v>
      </c>
      <c r="BD118" s="212" t="s">
        <v>688</v>
      </c>
      <c r="BE118" s="212" t="s">
        <v>689</v>
      </c>
      <c r="BF118" s="212" t="s">
        <v>835</v>
      </c>
      <c r="BG118" s="212" t="s">
        <v>694</v>
      </c>
      <c r="BH118" s="212" t="s">
        <v>834</v>
      </c>
      <c r="BI118" s="212" t="s">
        <v>664</v>
      </c>
      <c r="BJ118" s="210" t="s">
        <v>1152</v>
      </c>
      <c r="BK118" s="212" t="s">
        <v>833</v>
      </c>
    </row>
    <row r="119" spans="1:65" x14ac:dyDescent="0.25">
      <c r="B119" s="67"/>
      <c r="C119" s="67"/>
      <c r="D119" s="67"/>
      <c r="E119" s="67"/>
      <c r="H119" s="67"/>
      <c r="Q119" s="67"/>
      <c r="S119"/>
      <c r="T119"/>
      <c r="U119"/>
      <c r="V119"/>
      <c r="Z119" s="67"/>
      <c r="AA119" s="67"/>
      <c r="AB119" s="67"/>
      <c r="AC119" s="67"/>
      <c r="AK119"/>
      <c r="AL119"/>
      <c r="AO119" s="67"/>
      <c r="AP119" s="67"/>
      <c r="AW119" s="214" t="s">
        <v>1596</v>
      </c>
      <c r="AX119" s="214" t="s">
        <v>1078</v>
      </c>
      <c r="AY119" s="210" t="s">
        <v>1124</v>
      </c>
      <c r="AZ119" s="212"/>
      <c r="BA119" s="212"/>
      <c r="BB119" s="212">
        <v>12</v>
      </c>
      <c r="BC119" s="212"/>
      <c r="BD119" s="212"/>
      <c r="BE119" s="212"/>
      <c r="BF119" s="212"/>
      <c r="BG119" s="212">
        <v>1</v>
      </c>
      <c r="BH119" s="212" t="s">
        <v>188</v>
      </c>
      <c r="BI119" s="214"/>
      <c r="BJ119" s="210" t="s">
        <v>964</v>
      </c>
      <c r="BK119" s="212" t="s">
        <v>188</v>
      </c>
    </row>
    <row r="120" spans="1:65" x14ac:dyDescent="0.25">
      <c r="B120" s="67"/>
      <c r="C120" s="67"/>
      <c r="D120" s="67"/>
      <c r="E120" s="67"/>
      <c r="H120" s="67"/>
      <c r="O120" s="67"/>
      <c r="P120" s="67"/>
      <c r="Q120" s="67"/>
      <c r="R120" s="67"/>
      <c r="Z120" s="67"/>
      <c r="AA120" s="67"/>
      <c r="AB120" s="67"/>
      <c r="AC120" s="67"/>
      <c r="AK120"/>
      <c r="AL120"/>
      <c r="AO120" s="67"/>
      <c r="AP120" s="67"/>
      <c r="AW120" s="214" t="s">
        <v>1598</v>
      </c>
      <c r="AX120" s="214" t="s">
        <v>1078</v>
      </c>
      <c r="AY120" s="210" t="s">
        <v>1123</v>
      </c>
      <c r="AZ120" s="212"/>
      <c r="BA120" s="212"/>
      <c r="BB120" s="212">
        <v>12</v>
      </c>
      <c r="BC120" s="212"/>
      <c r="BD120" s="212"/>
      <c r="BE120" s="212"/>
      <c r="BF120" s="212"/>
      <c r="BG120" s="212">
        <v>2</v>
      </c>
      <c r="BH120" s="212" t="s">
        <v>188</v>
      </c>
      <c r="BI120" s="214"/>
      <c r="BJ120" s="210" t="s">
        <v>964</v>
      </c>
      <c r="BK120" s="212" t="s">
        <v>188</v>
      </c>
    </row>
    <row r="121" spans="1:65" x14ac:dyDescent="0.25">
      <c r="O121" s="67"/>
      <c r="P121" s="67"/>
      <c r="Q121" s="67"/>
      <c r="R121" s="67"/>
      <c r="Z121" s="67"/>
      <c r="AA121" s="67"/>
      <c r="AB121" s="67"/>
      <c r="AC121" s="67"/>
      <c r="AK121"/>
      <c r="AL121"/>
      <c r="AO121" s="67"/>
      <c r="AP121" s="67"/>
      <c r="AW121" s="214" t="s">
        <v>1600</v>
      </c>
      <c r="AX121" s="214" t="s">
        <v>1078</v>
      </c>
      <c r="AY121" s="210" t="s">
        <v>1121</v>
      </c>
      <c r="AZ121" s="212"/>
      <c r="BA121" s="212"/>
      <c r="BB121" s="212">
        <v>15</v>
      </c>
      <c r="BC121" s="212"/>
      <c r="BD121" s="212"/>
      <c r="BE121" s="212"/>
      <c r="BF121" s="212"/>
      <c r="BG121" s="212">
        <v>3</v>
      </c>
      <c r="BH121" s="212" t="s">
        <v>188</v>
      </c>
      <c r="BI121" s="214"/>
      <c r="BJ121" s="210" t="s">
        <v>964</v>
      </c>
      <c r="BK121" s="212" t="s">
        <v>188</v>
      </c>
    </row>
    <row r="122" spans="1:65" x14ac:dyDescent="0.25">
      <c r="O122" s="67"/>
      <c r="P122" s="67"/>
      <c r="Q122" s="67"/>
      <c r="R122" s="67"/>
      <c r="Z122" s="67"/>
      <c r="AA122" s="67"/>
      <c r="AB122" s="67"/>
      <c r="AC122" s="67"/>
      <c r="AK122"/>
      <c r="AL122"/>
      <c r="AO122" s="67"/>
      <c r="AP122" s="67"/>
      <c r="AW122" s="214" t="s">
        <v>1602</v>
      </c>
      <c r="AX122" s="214" t="s">
        <v>1078</v>
      </c>
      <c r="AY122" s="210" t="s">
        <v>1126</v>
      </c>
      <c r="AZ122" s="212"/>
      <c r="BA122" s="212"/>
      <c r="BB122" s="212">
        <v>12</v>
      </c>
      <c r="BC122" s="212"/>
      <c r="BD122" s="212"/>
      <c r="BE122" s="212"/>
      <c r="BF122" s="212"/>
      <c r="BG122" s="212">
        <v>4</v>
      </c>
      <c r="BH122" s="212" t="s">
        <v>188</v>
      </c>
      <c r="BI122" s="214"/>
      <c r="BJ122" s="210" t="s">
        <v>964</v>
      </c>
      <c r="BK122" s="212" t="s">
        <v>188</v>
      </c>
    </row>
    <row r="123" spans="1:65" x14ac:dyDescent="0.25">
      <c r="Q123" s="67"/>
      <c r="S123"/>
      <c r="T123"/>
      <c r="U123"/>
      <c r="V123"/>
      <c r="Z123" s="67"/>
      <c r="AA123" s="67"/>
      <c r="AB123" s="67"/>
      <c r="AC123" s="67"/>
      <c r="AK123"/>
      <c r="AL123"/>
      <c r="AO123" s="67"/>
      <c r="AP123" s="67"/>
      <c r="AW123" s="214" t="s">
        <v>1606</v>
      </c>
      <c r="AX123" s="214" t="s">
        <v>1078</v>
      </c>
      <c r="AY123" s="210" t="s">
        <v>1125</v>
      </c>
      <c r="AZ123" s="212"/>
      <c r="BA123" s="212"/>
      <c r="BB123" s="212">
        <v>12</v>
      </c>
      <c r="BC123" s="212"/>
      <c r="BD123" s="212"/>
      <c r="BE123" s="212"/>
      <c r="BF123" s="212"/>
      <c r="BG123" s="212">
        <v>5</v>
      </c>
      <c r="BH123" s="212" t="s">
        <v>188</v>
      </c>
      <c r="BI123" s="214"/>
      <c r="BJ123" s="210" t="s">
        <v>964</v>
      </c>
      <c r="BK123" s="212" t="s">
        <v>188</v>
      </c>
    </row>
    <row r="124" spans="1:65" s="67" customFormat="1" x14ac:dyDescent="0.25">
      <c r="A124" s="122"/>
      <c r="B124"/>
      <c r="C124"/>
      <c r="D124"/>
      <c r="E124"/>
      <c r="H124"/>
      <c r="N124" s="122"/>
      <c r="O124"/>
      <c r="P124"/>
      <c r="R124"/>
      <c r="S124"/>
      <c r="T124"/>
      <c r="U124"/>
      <c r="V124"/>
      <c r="AW124" s="214" t="s">
        <v>1604</v>
      </c>
      <c r="AX124" s="214" t="s">
        <v>1078</v>
      </c>
      <c r="AY124" s="210" t="s">
        <v>1899</v>
      </c>
      <c r="AZ124" s="212"/>
      <c r="BA124" s="212"/>
      <c r="BB124" s="212">
        <v>15</v>
      </c>
      <c r="BC124" s="212"/>
      <c r="BD124" s="212"/>
      <c r="BE124" s="212"/>
      <c r="BF124" s="212"/>
      <c r="BG124" s="212">
        <v>6</v>
      </c>
      <c r="BH124" s="212" t="s">
        <v>188</v>
      </c>
      <c r="BI124" s="214"/>
      <c r="BJ124" s="210" t="s">
        <v>964</v>
      </c>
      <c r="BK124" s="212" t="s">
        <v>188</v>
      </c>
    </row>
    <row r="125" spans="1:65" s="67" customFormat="1" x14ac:dyDescent="0.25">
      <c r="A125" s="122"/>
      <c r="B125"/>
      <c r="C125"/>
      <c r="D125"/>
      <c r="E125"/>
      <c r="H125"/>
      <c r="N125" s="122"/>
      <c r="O125"/>
      <c r="P125"/>
      <c r="R125"/>
      <c r="S125"/>
      <c r="T125"/>
      <c r="U125"/>
      <c r="V125"/>
      <c r="AW125" s="214" t="s">
        <v>1106</v>
      </c>
      <c r="AX125" s="214" t="s">
        <v>1078</v>
      </c>
      <c r="AY125" s="210" t="s">
        <v>1104</v>
      </c>
      <c r="AZ125" s="212"/>
      <c r="BA125" s="212"/>
      <c r="BB125" s="212"/>
      <c r="BC125" s="212"/>
      <c r="BD125" s="212"/>
      <c r="BE125" s="212"/>
      <c r="BF125" s="212"/>
      <c r="BG125" s="212">
        <v>7</v>
      </c>
      <c r="BH125" s="212"/>
      <c r="BI125" s="214"/>
      <c r="BJ125" s="210" t="s">
        <v>964</v>
      </c>
      <c r="BK125" s="212" t="s">
        <v>188</v>
      </c>
    </row>
    <row r="126" spans="1:65" x14ac:dyDescent="0.25">
      <c r="B126" s="67"/>
      <c r="C126" s="67"/>
      <c r="D126" s="67"/>
      <c r="E126" s="67"/>
      <c r="H126" s="67"/>
      <c r="Q126" s="67"/>
      <c r="S126"/>
      <c r="T126"/>
      <c r="U126"/>
      <c r="V126"/>
      <c r="Z126" s="67"/>
      <c r="AA126" s="67"/>
      <c r="AB126" s="67"/>
      <c r="AC126" s="67"/>
      <c r="AK126"/>
      <c r="AL126"/>
      <c r="AO126" s="67"/>
      <c r="AP126" s="67"/>
      <c r="AW126" s="214" t="s">
        <v>1595</v>
      </c>
      <c r="AX126" s="55" t="s">
        <v>1095</v>
      </c>
      <c r="AY126" s="212" t="s">
        <v>875</v>
      </c>
      <c r="AZ126" s="212"/>
      <c r="BA126" s="212"/>
      <c r="BB126" s="212">
        <v>12</v>
      </c>
      <c r="BC126" s="212"/>
      <c r="BD126" s="212"/>
      <c r="BE126" s="212"/>
      <c r="BF126" s="212"/>
      <c r="BG126" s="212">
        <v>8</v>
      </c>
      <c r="BH126" s="212" t="s">
        <v>188</v>
      </c>
      <c r="BI126" s="214"/>
      <c r="BJ126" s="210" t="s">
        <v>152</v>
      </c>
      <c r="BK126" s="212" t="s">
        <v>188</v>
      </c>
    </row>
    <row r="127" spans="1:65" x14ac:dyDescent="0.25">
      <c r="B127" s="67"/>
      <c r="C127" s="67"/>
      <c r="D127" s="67"/>
      <c r="E127" s="67"/>
      <c r="H127" s="67"/>
      <c r="Q127" s="67"/>
      <c r="S127"/>
      <c r="T127"/>
      <c r="U127"/>
      <c r="V127"/>
      <c r="Z127" s="67"/>
      <c r="AA127" s="67"/>
      <c r="AB127" s="67"/>
      <c r="AC127" s="67"/>
      <c r="AK127"/>
      <c r="AL127"/>
      <c r="AO127" s="67"/>
      <c r="AP127" s="67"/>
      <c r="AW127" s="214" t="s">
        <v>1597</v>
      </c>
      <c r="AX127" s="55" t="s">
        <v>1095</v>
      </c>
      <c r="AY127" s="212" t="s">
        <v>874</v>
      </c>
      <c r="AZ127" s="212"/>
      <c r="BA127" s="212"/>
      <c r="BB127" s="212">
        <v>12</v>
      </c>
      <c r="BC127" s="212"/>
      <c r="BD127" s="212"/>
      <c r="BE127" s="212"/>
      <c r="BF127" s="212"/>
      <c r="BG127" s="212">
        <v>9</v>
      </c>
      <c r="BH127" s="212" t="s">
        <v>188</v>
      </c>
      <c r="BI127" s="214"/>
      <c r="BJ127" s="210" t="s">
        <v>152</v>
      </c>
      <c r="BK127" s="212" t="s">
        <v>188</v>
      </c>
    </row>
    <row r="128" spans="1:65" x14ac:dyDescent="0.25">
      <c r="O128" s="67"/>
      <c r="P128" s="67"/>
      <c r="Q128" s="67"/>
      <c r="R128" s="67"/>
      <c r="Z128" s="67"/>
      <c r="AA128" s="67"/>
      <c r="AB128" s="67"/>
      <c r="AC128" s="67"/>
      <c r="AK128"/>
      <c r="AL128"/>
      <c r="AO128" s="67"/>
      <c r="AP128" s="67"/>
      <c r="AW128" s="214" t="s">
        <v>1599</v>
      </c>
      <c r="AX128" s="55" t="s">
        <v>1095</v>
      </c>
      <c r="AY128" s="212" t="s">
        <v>862</v>
      </c>
      <c r="AZ128" s="212"/>
      <c r="BA128" s="212"/>
      <c r="BB128" s="212">
        <v>15</v>
      </c>
      <c r="BC128" s="212"/>
      <c r="BD128" s="212"/>
      <c r="BE128" s="212"/>
      <c r="BF128" s="212"/>
      <c r="BG128" s="212">
        <v>10</v>
      </c>
      <c r="BH128" s="212" t="s">
        <v>188</v>
      </c>
      <c r="BI128" s="214"/>
      <c r="BJ128" s="210" t="s">
        <v>152</v>
      </c>
      <c r="BK128" s="212" t="s">
        <v>188</v>
      </c>
    </row>
    <row r="129" spans="1:65" x14ac:dyDescent="0.25">
      <c r="O129" s="67"/>
      <c r="P129" s="67"/>
      <c r="Q129" s="67"/>
      <c r="R129" s="67"/>
      <c r="Z129" s="67"/>
      <c r="AA129" s="67"/>
      <c r="AB129" s="67"/>
      <c r="AC129" s="67"/>
      <c r="AK129"/>
      <c r="AL129"/>
      <c r="AO129" s="67"/>
      <c r="AP129" s="67"/>
      <c r="AW129" s="214" t="s">
        <v>1601</v>
      </c>
      <c r="AX129" s="55" t="s">
        <v>1095</v>
      </c>
      <c r="AY129" s="212" t="s">
        <v>865</v>
      </c>
      <c r="AZ129" s="212"/>
      <c r="BA129" s="212"/>
      <c r="BB129" s="212">
        <v>12</v>
      </c>
      <c r="BC129" s="212"/>
      <c r="BD129" s="212"/>
      <c r="BE129" s="212"/>
      <c r="BF129" s="212"/>
      <c r="BG129" s="212">
        <v>11</v>
      </c>
      <c r="BH129" s="212" t="s">
        <v>188</v>
      </c>
      <c r="BI129" s="214"/>
      <c r="BJ129" s="210" t="s">
        <v>152</v>
      </c>
      <c r="BK129" s="212" t="s">
        <v>188</v>
      </c>
    </row>
    <row r="130" spans="1:65" s="67" customFormat="1" x14ac:dyDescent="0.25">
      <c r="A130" s="122"/>
      <c r="B130"/>
      <c r="C130"/>
      <c r="D130"/>
      <c r="E130"/>
      <c r="H130"/>
      <c r="N130" s="122"/>
      <c r="AW130" s="214" t="s">
        <v>1605</v>
      </c>
      <c r="AX130" s="55" t="s">
        <v>1095</v>
      </c>
      <c r="AY130" s="212" t="s">
        <v>864</v>
      </c>
      <c r="AZ130" s="212"/>
      <c r="BA130" s="212"/>
      <c r="BB130" s="212">
        <v>12</v>
      </c>
      <c r="BC130" s="212"/>
      <c r="BD130" s="212"/>
      <c r="BE130" s="212"/>
      <c r="BF130" s="212"/>
      <c r="BG130" s="212">
        <v>12</v>
      </c>
      <c r="BH130" s="212" t="s">
        <v>188</v>
      </c>
      <c r="BI130" s="214"/>
      <c r="BJ130" s="210" t="s">
        <v>152</v>
      </c>
      <c r="BK130" s="212" t="s">
        <v>188</v>
      </c>
      <c r="BM130" s="210" t="s">
        <v>1158</v>
      </c>
    </row>
    <row r="131" spans="1:65" s="67" customFormat="1" x14ac:dyDescent="0.25">
      <c r="A131" s="122"/>
      <c r="B131"/>
      <c r="C131"/>
      <c r="D131"/>
      <c r="E131"/>
      <c r="H131"/>
      <c r="N131" s="122"/>
      <c r="AW131" s="214" t="s">
        <v>1603</v>
      </c>
      <c r="AX131" s="55" t="s">
        <v>1095</v>
      </c>
      <c r="AY131" s="210" t="s">
        <v>1899</v>
      </c>
      <c r="AZ131" s="212"/>
      <c r="BA131" s="212"/>
      <c r="BB131" s="212">
        <v>15</v>
      </c>
      <c r="BC131" s="212"/>
      <c r="BD131" s="212"/>
      <c r="BE131" s="212"/>
      <c r="BF131" s="212"/>
      <c r="BG131" s="212">
        <v>13</v>
      </c>
      <c r="BH131" s="212" t="s">
        <v>188</v>
      </c>
      <c r="BI131" s="214"/>
      <c r="BJ131" s="210" t="s">
        <v>152</v>
      </c>
      <c r="BK131" s="212" t="s">
        <v>188</v>
      </c>
    </row>
    <row r="132" spans="1:65" s="67" customFormat="1" x14ac:dyDescent="0.25">
      <c r="A132" s="122"/>
      <c r="N132" s="122"/>
      <c r="O132"/>
      <c r="P132"/>
      <c r="R132"/>
      <c r="S132"/>
      <c r="T132"/>
      <c r="U132"/>
      <c r="V132"/>
      <c r="AW132" s="209" t="s">
        <v>1105</v>
      </c>
      <c r="AX132" s="55" t="s">
        <v>1095</v>
      </c>
      <c r="AY132" s="210" t="s">
        <v>1103</v>
      </c>
      <c r="AZ132" s="212"/>
      <c r="BA132" s="212"/>
      <c r="BB132" s="212"/>
      <c r="BC132" s="212"/>
      <c r="BD132" s="212"/>
      <c r="BE132" s="212"/>
      <c r="BF132" s="212"/>
      <c r="BG132" s="212">
        <v>14</v>
      </c>
      <c r="BH132" s="212"/>
      <c r="BI132" s="209"/>
      <c r="BJ132" s="210" t="s">
        <v>152</v>
      </c>
      <c r="BK132" s="212" t="s">
        <v>188</v>
      </c>
    </row>
    <row r="133" spans="1:65" x14ac:dyDescent="0.25">
      <c r="B133" s="67"/>
      <c r="C133" s="67"/>
      <c r="D133" s="67"/>
      <c r="E133" s="67"/>
      <c r="H133" s="67"/>
      <c r="Q133" s="67"/>
      <c r="S133"/>
      <c r="T133"/>
      <c r="U133"/>
      <c r="V133"/>
      <c r="Z133" s="67"/>
      <c r="AA133" s="67"/>
      <c r="AB133" s="67"/>
      <c r="AC133" s="67"/>
      <c r="AK133"/>
      <c r="AL133"/>
      <c r="AO133" s="67"/>
      <c r="AP133" s="67"/>
      <c r="AW133" s="214"/>
      <c r="AX133" s="212"/>
      <c r="AY133" s="212"/>
      <c r="AZ133" s="212"/>
      <c r="BA133" s="212"/>
      <c r="BB133" s="212"/>
      <c r="BC133" s="212"/>
      <c r="BD133" s="212"/>
      <c r="BE133" s="212"/>
      <c r="BF133" s="212"/>
      <c r="BG133" s="212"/>
      <c r="BH133" s="212"/>
      <c r="BI133" s="212"/>
      <c r="BJ133" s="212"/>
    </row>
    <row r="134" spans="1:65" x14ac:dyDescent="0.25">
      <c r="B134" s="67"/>
      <c r="C134" s="67"/>
      <c r="D134" s="67"/>
      <c r="E134" s="67"/>
      <c r="H134" s="67"/>
      <c r="Q134" s="67"/>
      <c r="S134"/>
      <c r="T134"/>
      <c r="U134"/>
      <c r="V134"/>
      <c r="Z134" s="67"/>
      <c r="AA134" s="67"/>
      <c r="AB134" s="67"/>
      <c r="AC134" s="67"/>
      <c r="AK134"/>
      <c r="AL134"/>
      <c r="AO134" s="67"/>
      <c r="AP134" s="67"/>
      <c r="AW134" s="214" t="s">
        <v>159</v>
      </c>
      <c r="AX134" s="214" t="s">
        <v>1080</v>
      </c>
      <c r="AY134" s="212" t="s">
        <v>867</v>
      </c>
      <c r="AZ134" s="212" t="s">
        <v>868</v>
      </c>
      <c r="BA134" s="210" t="s">
        <v>1097</v>
      </c>
      <c r="BB134" s="212" t="s">
        <v>170</v>
      </c>
      <c r="BC134" s="212" t="s">
        <v>162</v>
      </c>
      <c r="BD134" s="212" t="s">
        <v>688</v>
      </c>
      <c r="BE134" s="212" t="s">
        <v>689</v>
      </c>
      <c r="BF134" s="212" t="s">
        <v>835</v>
      </c>
      <c r="BG134" s="212" t="s">
        <v>694</v>
      </c>
      <c r="BH134" s="212" t="s">
        <v>834</v>
      </c>
      <c r="BI134" s="212" t="s">
        <v>664</v>
      </c>
      <c r="BJ134" s="210" t="s">
        <v>1152</v>
      </c>
      <c r="BK134" s="212" t="s">
        <v>833</v>
      </c>
    </row>
    <row r="135" spans="1:65" x14ac:dyDescent="0.25">
      <c r="O135" s="67"/>
      <c r="P135" s="67"/>
      <c r="Q135" s="67"/>
      <c r="R135" s="67"/>
      <c r="Z135" s="67"/>
      <c r="AA135" s="67"/>
      <c r="AB135" s="67"/>
      <c r="AC135" s="67"/>
      <c r="AK135"/>
      <c r="AL135"/>
      <c r="AO135" s="67"/>
      <c r="AP135" s="67"/>
      <c r="AW135" s="122" t="s">
        <v>1530</v>
      </c>
      <c r="AX135" s="214" t="s">
        <v>1078</v>
      </c>
      <c r="AY135" s="210" t="s">
        <v>1092</v>
      </c>
      <c r="AZ135" s="212"/>
      <c r="BA135" s="212"/>
      <c r="BB135" s="212">
        <v>20</v>
      </c>
      <c r="BC135" s="212"/>
      <c r="BD135" s="212"/>
      <c r="BE135" s="212"/>
      <c r="BF135" s="212"/>
      <c r="BG135" s="212">
        <v>1</v>
      </c>
      <c r="BH135" s="212" t="s">
        <v>615</v>
      </c>
      <c r="BI135" s="214"/>
      <c r="BJ135" s="210" t="s">
        <v>964</v>
      </c>
      <c r="BK135" s="212" t="s">
        <v>620</v>
      </c>
    </row>
    <row r="136" spans="1:65" x14ac:dyDescent="0.25">
      <c r="Q136" s="67"/>
      <c r="S136"/>
      <c r="T136"/>
      <c r="U136"/>
      <c r="V136"/>
      <c r="Z136" s="67"/>
      <c r="AA136" s="67"/>
      <c r="AB136" s="67"/>
      <c r="AC136" s="67"/>
      <c r="AK136"/>
      <c r="AL136"/>
      <c r="AO136" s="67"/>
      <c r="AP136" s="67"/>
      <c r="AW136" s="122" t="s">
        <v>1532</v>
      </c>
      <c r="AX136" s="214" t="s">
        <v>1078</v>
      </c>
      <c r="AY136" s="210" t="s">
        <v>1093</v>
      </c>
      <c r="AZ136" s="212"/>
      <c r="BA136" s="212"/>
      <c r="BB136" s="212">
        <v>10</v>
      </c>
      <c r="BC136" s="212"/>
      <c r="BD136" s="212"/>
      <c r="BE136" s="212"/>
      <c r="BF136" s="212"/>
      <c r="BG136" s="212">
        <v>2</v>
      </c>
      <c r="BH136" s="212" t="s">
        <v>615</v>
      </c>
      <c r="BI136" s="214"/>
      <c r="BJ136" s="210" t="s">
        <v>964</v>
      </c>
      <c r="BK136" s="212" t="s">
        <v>620</v>
      </c>
    </row>
    <row r="137" spans="1:65" x14ac:dyDescent="0.25">
      <c r="O137" s="67"/>
      <c r="P137" s="67"/>
      <c r="Q137" s="67"/>
      <c r="R137" s="67"/>
      <c r="Z137" s="67"/>
      <c r="AA137" s="67"/>
      <c r="AB137" s="67"/>
      <c r="AC137" s="67"/>
      <c r="AK137"/>
      <c r="AL137"/>
      <c r="AO137" s="67"/>
      <c r="AP137" s="67"/>
      <c r="AW137" s="122" t="s">
        <v>1534</v>
      </c>
      <c r="AX137" s="214" t="s">
        <v>1078</v>
      </c>
      <c r="AY137" s="210" t="s">
        <v>1094</v>
      </c>
      <c r="AZ137" s="212"/>
      <c r="BA137" s="212"/>
      <c r="BB137" s="212">
        <v>15</v>
      </c>
      <c r="BC137" s="212"/>
      <c r="BD137" s="212"/>
      <c r="BE137" s="212"/>
      <c r="BF137" s="212"/>
      <c r="BG137" s="212">
        <v>3</v>
      </c>
      <c r="BH137" s="212" t="s">
        <v>615</v>
      </c>
      <c r="BI137" s="214"/>
      <c r="BJ137" s="210" t="s">
        <v>964</v>
      </c>
      <c r="BK137" s="212" t="s">
        <v>620</v>
      </c>
    </row>
    <row r="138" spans="1:65" x14ac:dyDescent="0.25">
      <c r="Q138" s="67"/>
      <c r="S138"/>
      <c r="T138"/>
      <c r="U138"/>
      <c r="V138"/>
      <c r="Z138" s="67"/>
      <c r="AA138" s="67"/>
      <c r="AB138" s="67"/>
      <c r="AC138" s="67"/>
      <c r="AK138"/>
      <c r="AL138"/>
      <c r="AO138" s="67"/>
      <c r="AP138" s="67"/>
      <c r="AW138" s="214" t="s">
        <v>1106</v>
      </c>
      <c r="AX138" s="214" t="s">
        <v>1078</v>
      </c>
      <c r="AY138" s="210" t="s">
        <v>1104</v>
      </c>
      <c r="AZ138" s="212"/>
      <c r="BA138" s="212"/>
      <c r="BB138" s="212"/>
      <c r="BC138" s="212"/>
      <c r="BD138" s="212"/>
      <c r="BE138" s="212"/>
      <c r="BF138" s="212"/>
      <c r="BG138" s="212">
        <v>4</v>
      </c>
      <c r="BH138" s="212"/>
      <c r="BI138" s="214"/>
      <c r="BJ138" s="210" t="s">
        <v>964</v>
      </c>
      <c r="BK138" s="212" t="s">
        <v>620</v>
      </c>
    </row>
    <row r="139" spans="1:65" x14ac:dyDescent="0.25">
      <c r="Q139" s="67"/>
      <c r="S139"/>
      <c r="T139"/>
      <c r="U139"/>
      <c r="V139"/>
      <c r="Z139" s="67"/>
      <c r="AA139" s="67"/>
      <c r="AB139" s="67"/>
      <c r="AC139" s="67"/>
      <c r="AK139"/>
      <c r="AL139"/>
      <c r="AO139" s="67"/>
      <c r="AP139" s="67"/>
      <c r="AW139" s="122" t="s">
        <v>1529</v>
      </c>
      <c r="AX139" s="55" t="s">
        <v>1095</v>
      </c>
      <c r="AY139" s="212" t="s">
        <v>866</v>
      </c>
      <c r="AZ139" s="212"/>
      <c r="BA139" s="212"/>
      <c r="BB139" s="212">
        <v>20</v>
      </c>
      <c r="BC139" s="212"/>
      <c r="BD139" s="212"/>
      <c r="BE139" s="212"/>
      <c r="BF139" s="212"/>
      <c r="BG139" s="212">
        <v>5</v>
      </c>
      <c r="BH139" s="212" t="s">
        <v>615</v>
      </c>
      <c r="BI139" s="214"/>
      <c r="BJ139" s="210" t="s">
        <v>152</v>
      </c>
      <c r="BK139" s="212" t="s">
        <v>620</v>
      </c>
    </row>
    <row r="140" spans="1:65" s="67" customFormat="1" x14ac:dyDescent="0.25">
      <c r="A140" s="122"/>
      <c r="B140"/>
      <c r="C140"/>
      <c r="D140"/>
      <c r="E140"/>
      <c r="H140"/>
      <c r="N140" s="122"/>
      <c r="AW140" s="122" t="s">
        <v>1531</v>
      </c>
      <c r="AX140" s="55" t="s">
        <v>1095</v>
      </c>
      <c r="AY140" s="212" t="s">
        <v>843</v>
      </c>
      <c r="AZ140" s="212"/>
      <c r="BA140" s="212"/>
      <c r="BB140" s="212">
        <v>10</v>
      </c>
      <c r="BC140" s="212"/>
      <c r="BD140" s="212"/>
      <c r="BE140" s="212"/>
      <c r="BF140" s="212"/>
      <c r="BG140" s="212">
        <v>6</v>
      </c>
      <c r="BH140" s="212" t="s">
        <v>615</v>
      </c>
      <c r="BI140" s="214"/>
      <c r="BJ140" s="210" t="s">
        <v>152</v>
      </c>
      <c r="BK140" s="212" t="s">
        <v>620</v>
      </c>
    </row>
    <row r="141" spans="1:65" s="67" customFormat="1" x14ac:dyDescent="0.25">
      <c r="A141" s="122"/>
      <c r="B141"/>
      <c r="C141"/>
      <c r="D141"/>
      <c r="E141"/>
      <c r="H141"/>
      <c r="N141" s="122"/>
      <c r="AW141" s="122" t="s">
        <v>1533</v>
      </c>
      <c r="AX141" s="55" t="s">
        <v>1095</v>
      </c>
      <c r="AY141" s="212" t="s">
        <v>844</v>
      </c>
      <c r="AZ141" s="212"/>
      <c r="BA141" s="212"/>
      <c r="BB141" s="212">
        <v>15</v>
      </c>
      <c r="BC141" s="212"/>
      <c r="BD141" s="212"/>
      <c r="BE141" s="212"/>
      <c r="BF141" s="212"/>
      <c r="BG141" s="212">
        <v>7</v>
      </c>
      <c r="BH141" s="212" t="s">
        <v>615</v>
      </c>
      <c r="BI141" s="214"/>
      <c r="BJ141" s="210" t="s">
        <v>152</v>
      </c>
      <c r="BK141" s="212" t="s">
        <v>620</v>
      </c>
    </row>
    <row r="142" spans="1:65" s="67" customFormat="1" x14ac:dyDescent="0.25">
      <c r="A142" s="122"/>
      <c r="N142" s="122"/>
      <c r="AW142" s="209" t="s">
        <v>1105</v>
      </c>
      <c r="AX142" s="55" t="s">
        <v>1095</v>
      </c>
      <c r="AY142" s="210" t="s">
        <v>1103</v>
      </c>
      <c r="AZ142" s="212"/>
      <c r="BA142" s="212"/>
      <c r="BB142" s="212"/>
      <c r="BC142" s="212"/>
      <c r="BD142" s="212"/>
      <c r="BE142" s="212"/>
      <c r="BF142" s="212"/>
      <c r="BG142" s="212">
        <v>8</v>
      </c>
      <c r="BH142" s="212"/>
      <c r="BI142" s="209"/>
      <c r="BJ142" s="210" t="s">
        <v>152</v>
      </c>
      <c r="BK142" s="212" t="s">
        <v>620</v>
      </c>
    </row>
    <row r="143" spans="1:65" x14ac:dyDescent="0.25">
      <c r="B143" s="67"/>
      <c r="C143" s="67"/>
      <c r="D143" s="67"/>
      <c r="E143" s="67"/>
      <c r="H143" s="67"/>
      <c r="Q143" s="67"/>
      <c r="S143"/>
      <c r="T143"/>
      <c r="U143"/>
      <c r="V143"/>
      <c r="Z143" s="67"/>
      <c r="AA143" s="67"/>
      <c r="AB143" s="67"/>
      <c r="AC143" s="67"/>
      <c r="AK143"/>
      <c r="AL143"/>
      <c r="AO143" s="67"/>
      <c r="AP143" s="67"/>
      <c r="AW143" s="214"/>
      <c r="AX143" s="212"/>
      <c r="AY143" s="212"/>
      <c r="AZ143" s="212"/>
      <c r="BA143" s="212"/>
      <c r="BB143" s="212"/>
      <c r="BC143" s="212"/>
      <c r="BD143" s="212"/>
      <c r="BE143" s="212"/>
      <c r="BF143" s="212"/>
      <c r="BG143" s="212"/>
      <c r="BH143" s="212"/>
      <c r="BI143" s="212"/>
      <c r="BJ143" s="212"/>
    </row>
    <row r="144" spans="1:65" x14ac:dyDescent="0.25">
      <c r="B144" s="67"/>
      <c r="C144" s="67"/>
      <c r="D144" s="67"/>
      <c r="E144" s="67"/>
      <c r="H144" s="67"/>
      <c r="Q144" s="67"/>
      <c r="S144"/>
      <c r="T144"/>
      <c r="U144"/>
      <c r="V144"/>
      <c r="Z144" s="67"/>
      <c r="AA144" s="67"/>
      <c r="AB144" s="67"/>
      <c r="AC144" s="67"/>
      <c r="AK144"/>
      <c r="AL144"/>
      <c r="AO144" s="67"/>
      <c r="AP144" s="67"/>
      <c r="AW144" s="214"/>
      <c r="AX144" s="212"/>
      <c r="AY144" s="212"/>
      <c r="AZ144" s="212"/>
      <c r="BA144" s="212"/>
      <c r="BB144" s="212"/>
      <c r="BC144" s="212"/>
      <c r="BD144" s="212"/>
      <c r="BE144" s="212"/>
      <c r="BF144" s="212"/>
      <c r="BG144" s="212"/>
      <c r="BH144" s="212"/>
      <c r="BI144" s="212"/>
      <c r="BJ144" s="212"/>
    </row>
    <row r="145" spans="1:63" x14ac:dyDescent="0.25">
      <c r="Q145" s="67"/>
      <c r="S145"/>
      <c r="T145"/>
      <c r="U145"/>
      <c r="V145"/>
      <c r="Z145" s="67"/>
      <c r="AA145" s="67"/>
      <c r="AB145" s="67"/>
      <c r="AC145" s="67"/>
      <c r="AK145"/>
      <c r="AL145"/>
      <c r="AO145" s="67"/>
      <c r="AP145" s="67"/>
      <c r="AW145" s="214"/>
      <c r="AX145" s="212"/>
      <c r="AY145" s="212"/>
      <c r="AZ145" s="212"/>
      <c r="BA145" s="212"/>
      <c r="BB145" s="212"/>
      <c r="BC145" s="212"/>
      <c r="BD145" s="212"/>
      <c r="BE145" s="212"/>
      <c r="BF145" s="212"/>
      <c r="BG145" s="212"/>
      <c r="BH145" s="212"/>
      <c r="BI145" s="212"/>
      <c r="BJ145" s="212"/>
    </row>
    <row r="146" spans="1:63" x14ac:dyDescent="0.25">
      <c r="Q146" s="67"/>
      <c r="S146"/>
      <c r="T146"/>
      <c r="U146"/>
      <c r="V146"/>
      <c r="Z146" s="67"/>
      <c r="AA146" s="67"/>
      <c r="AB146" s="67"/>
      <c r="AC146" s="67"/>
      <c r="AK146"/>
      <c r="AL146"/>
      <c r="AO146" s="67"/>
      <c r="AP146" s="67"/>
    </row>
    <row r="147" spans="1:63" x14ac:dyDescent="0.25">
      <c r="Q147" s="67"/>
      <c r="S147"/>
      <c r="T147"/>
      <c r="U147"/>
      <c r="V147"/>
      <c r="Z147" s="67"/>
      <c r="AA147" s="67"/>
      <c r="AB147" s="67"/>
      <c r="AC147" s="67"/>
      <c r="AK147"/>
      <c r="AL147"/>
      <c r="AO147" s="67"/>
      <c r="AP147" s="67"/>
    </row>
    <row r="148" spans="1:63" s="67" customFormat="1" x14ac:dyDescent="0.25">
      <c r="A148" s="122"/>
      <c r="B148"/>
      <c r="C148"/>
      <c r="D148"/>
      <c r="E148"/>
      <c r="H148"/>
      <c r="N148" s="122"/>
      <c r="AW148" s="122"/>
      <c r="AX148"/>
      <c r="AY148"/>
      <c r="AZ148"/>
      <c r="BA148"/>
      <c r="BB148"/>
      <c r="BC148"/>
      <c r="BD148"/>
      <c r="BE148"/>
      <c r="BF148"/>
      <c r="BG148"/>
      <c r="BH148"/>
      <c r="BI148"/>
      <c r="BJ148"/>
      <c r="BK148"/>
    </row>
    <row r="149" spans="1:63" s="67" customFormat="1" x14ac:dyDescent="0.25">
      <c r="A149" s="122"/>
      <c r="B149"/>
      <c r="C149"/>
      <c r="D149"/>
      <c r="E149"/>
      <c r="H149"/>
      <c r="N149" s="122"/>
      <c r="AW149" s="122"/>
      <c r="AX149"/>
      <c r="AY149"/>
      <c r="AZ149"/>
      <c r="BA149"/>
      <c r="BB149"/>
      <c r="BC149"/>
      <c r="BD149"/>
      <c r="BE149"/>
      <c r="BF149"/>
      <c r="BG149"/>
      <c r="BH149"/>
      <c r="BI149"/>
      <c r="BJ149"/>
      <c r="BK149"/>
    </row>
    <row r="150" spans="1:63" s="67" customFormat="1" x14ac:dyDescent="0.25">
      <c r="A150" s="122"/>
      <c r="N150" s="122"/>
      <c r="AW150" s="122"/>
      <c r="AX150"/>
      <c r="AY150"/>
      <c r="AZ150"/>
      <c r="BA150"/>
      <c r="BB150"/>
      <c r="BC150"/>
      <c r="BD150"/>
      <c r="BE150"/>
      <c r="BF150"/>
      <c r="BG150"/>
      <c r="BH150"/>
      <c r="BI150"/>
    </row>
    <row r="151" spans="1:63" s="67" customFormat="1" x14ac:dyDescent="0.25">
      <c r="A151" s="122"/>
      <c r="N151" s="122"/>
      <c r="O151"/>
      <c r="P151"/>
      <c r="R151"/>
      <c r="S151"/>
      <c r="T151"/>
      <c r="U151"/>
      <c r="V151"/>
      <c r="AW151" s="122"/>
      <c r="AX151"/>
      <c r="AY151"/>
      <c r="AZ151"/>
      <c r="BA151"/>
      <c r="BB151"/>
      <c r="BC151"/>
      <c r="BD151"/>
      <c r="BE151"/>
      <c r="BF151"/>
      <c r="BG151"/>
      <c r="BH151"/>
      <c r="BI151"/>
    </row>
    <row r="152" spans="1:63" x14ac:dyDescent="0.25">
      <c r="B152" s="67"/>
      <c r="C152" s="67"/>
      <c r="D152" s="67"/>
      <c r="E152" s="67"/>
      <c r="H152" s="67"/>
      <c r="O152" s="67"/>
      <c r="P152" s="67"/>
      <c r="Q152" s="67"/>
      <c r="R152" s="67"/>
      <c r="Z152" s="67"/>
      <c r="AA152" s="67"/>
      <c r="AB152" s="67"/>
      <c r="AC152" s="67"/>
      <c r="AK152"/>
      <c r="AL152"/>
      <c r="AO152" s="67"/>
      <c r="AP152" s="67"/>
      <c r="BK152" s="67"/>
    </row>
    <row r="153" spans="1:63" x14ac:dyDescent="0.25">
      <c r="B153" s="67"/>
      <c r="C153" s="67"/>
      <c r="D153" s="67"/>
      <c r="E153" s="67"/>
      <c r="H153" s="67"/>
      <c r="O153" s="67"/>
      <c r="P153" s="67"/>
      <c r="Q153" s="67"/>
      <c r="R153" s="67"/>
      <c r="Z153" s="67"/>
      <c r="AA153" s="67"/>
      <c r="AB153" s="67"/>
      <c r="AC153" s="67"/>
      <c r="AK153"/>
      <c r="AL153"/>
      <c r="AO153" s="67"/>
      <c r="AP153" s="67"/>
    </row>
    <row r="154" spans="1:63" x14ac:dyDescent="0.25">
      <c r="Q154" s="67"/>
      <c r="S154"/>
      <c r="T154"/>
      <c r="U154"/>
      <c r="V154"/>
      <c r="Z154" s="67"/>
      <c r="AA154" s="67"/>
      <c r="AB154" s="67"/>
      <c r="AC154" s="67"/>
      <c r="AK154"/>
      <c r="AL154"/>
      <c r="AO154" s="67"/>
      <c r="AP154" s="67"/>
    </row>
    <row r="155" spans="1:63" s="67" customFormat="1" x14ac:dyDescent="0.25">
      <c r="A155" s="122"/>
      <c r="B155"/>
      <c r="C155"/>
      <c r="D155"/>
      <c r="E155"/>
      <c r="H155"/>
      <c r="N155" s="122"/>
      <c r="O155"/>
      <c r="P155"/>
      <c r="R155"/>
      <c r="S155"/>
      <c r="T155"/>
      <c r="U155"/>
      <c r="V155"/>
      <c r="AW155" s="122"/>
      <c r="AX155"/>
      <c r="AY155"/>
      <c r="AZ155"/>
      <c r="BA155"/>
      <c r="BB155"/>
      <c r="BC155"/>
      <c r="BD155"/>
      <c r="BE155"/>
      <c r="BF155"/>
      <c r="BG155"/>
      <c r="BH155"/>
      <c r="BI155"/>
      <c r="BJ155"/>
      <c r="BK155"/>
    </row>
    <row r="156" spans="1:63" x14ac:dyDescent="0.25">
      <c r="Z156" s="67"/>
      <c r="AA156" s="67"/>
      <c r="AB156" s="67"/>
      <c r="AC156" s="67"/>
      <c r="AK156"/>
      <c r="AL156"/>
      <c r="AO156" s="67"/>
      <c r="AP156" s="67"/>
    </row>
    <row r="157" spans="1:63" s="67" customFormat="1" x14ac:dyDescent="0.25">
      <c r="A157" s="122"/>
      <c r="N157" s="122"/>
      <c r="O157"/>
      <c r="P157"/>
      <c r="Q157"/>
      <c r="R157"/>
      <c r="AW157" s="122"/>
      <c r="AX157"/>
      <c r="AY157"/>
      <c r="AZ157"/>
      <c r="BA157"/>
      <c r="BB157"/>
      <c r="BC157"/>
      <c r="BD157"/>
      <c r="BE157"/>
      <c r="BF157"/>
      <c r="BG157"/>
      <c r="BH157"/>
      <c r="BI157"/>
      <c r="BJ157"/>
      <c r="BK157"/>
    </row>
    <row r="158" spans="1:63" x14ac:dyDescent="0.25">
      <c r="Z158" s="67"/>
      <c r="AA158" s="67"/>
      <c r="AB158" s="67"/>
      <c r="AC158" s="67"/>
      <c r="AK158"/>
      <c r="AL158"/>
      <c r="AO158" s="67"/>
      <c r="AP158" s="67"/>
      <c r="BK158" s="67"/>
    </row>
    <row r="159" spans="1:63" x14ac:dyDescent="0.25">
      <c r="B159" s="67"/>
      <c r="C159" s="67"/>
      <c r="D159" s="67"/>
      <c r="E159" s="67"/>
      <c r="H159" s="67"/>
      <c r="Z159" s="67"/>
      <c r="AA159" s="67"/>
      <c r="AB159" s="67"/>
      <c r="AC159" s="67"/>
      <c r="AK159"/>
      <c r="AL159"/>
      <c r="AO159" s="67"/>
      <c r="AP159" s="67"/>
      <c r="BK159" s="67"/>
    </row>
    <row r="160" spans="1:63" s="67" customFormat="1" x14ac:dyDescent="0.25">
      <c r="A160" s="122"/>
      <c r="B160"/>
      <c r="C160"/>
      <c r="D160"/>
      <c r="E160"/>
      <c r="H160"/>
      <c r="N160" s="122"/>
      <c r="O160"/>
      <c r="P160"/>
      <c r="Q160"/>
      <c r="R160"/>
      <c r="AW160" s="122"/>
      <c r="AX160"/>
      <c r="AY160"/>
      <c r="AZ160"/>
      <c r="BA160"/>
      <c r="BB160"/>
      <c r="BC160"/>
      <c r="BD160"/>
      <c r="BE160"/>
      <c r="BF160"/>
      <c r="BG160"/>
      <c r="BH160"/>
      <c r="BI160"/>
      <c r="BJ160"/>
    </row>
    <row r="161" spans="1:63" s="67" customFormat="1" x14ac:dyDescent="0.25">
      <c r="A161" s="122"/>
      <c r="B161"/>
      <c r="C161"/>
      <c r="D161"/>
      <c r="E161"/>
      <c r="H161"/>
      <c r="N161" s="122"/>
      <c r="O161"/>
      <c r="P161"/>
      <c r="Q161"/>
      <c r="R161"/>
      <c r="AW161" s="122"/>
      <c r="AX161"/>
      <c r="AY161"/>
      <c r="AZ161"/>
      <c r="BA161"/>
      <c r="BB161"/>
      <c r="BC161"/>
      <c r="BD161"/>
      <c r="BE161"/>
      <c r="BF161"/>
      <c r="BG161"/>
      <c r="BH161"/>
      <c r="BI161"/>
      <c r="BJ161"/>
    </row>
    <row r="162" spans="1:63" s="67" customFormat="1" x14ac:dyDescent="0.25">
      <c r="A162" s="122"/>
      <c r="N162" s="122"/>
      <c r="O162"/>
      <c r="P162"/>
      <c r="Q162"/>
      <c r="R162"/>
      <c r="AW162" s="122"/>
      <c r="AX162"/>
      <c r="AY162"/>
      <c r="AZ162"/>
      <c r="BA162"/>
      <c r="BB162"/>
      <c r="BC162"/>
      <c r="BD162"/>
      <c r="BE162"/>
      <c r="BF162"/>
      <c r="BG162"/>
      <c r="BH162"/>
      <c r="BI162"/>
      <c r="BJ162"/>
      <c r="BK162"/>
    </row>
    <row r="163" spans="1:63" x14ac:dyDescent="0.25">
      <c r="B163" s="67"/>
      <c r="C163" s="67"/>
      <c r="D163" s="67"/>
      <c r="E163" s="67"/>
      <c r="H163" s="67"/>
      <c r="Z163" s="67"/>
      <c r="AA163" s="67"/>
      <c r="AB163" s="67"/>
      <c r="AC163" s="67"/>
      <c r="AK163"/>
      <c r="AL163"/>
      <c r="AO163" s="67"/>
      <c r="AP163" s="67"/>
      <c r="BJ163" s="67"/>
    </row>
    <row r="164" spans="1:63" x14ac:dyDescent="0.25">
      <c r="B164" s="67"/>
      <c r="C164" s="67"/>
      <c r="D164" s="67"/>
      <c r="E164" s="67"/>
      <c r="H164" s="67"/>
      <c r="Z164" s="67"/>
      <c r="AA164" s="67"/>
      <c r="AB164" s="67"/>
      <c r="AC164" s="67"/>
      <c r="AK164"/>
      <c r="AL164"/>
      <c r="AO164" s="67"/>
      <c r="AP164" s="67"/>
      <c r="AX164" s="67"/>
      <c r="AY164" s="67"/>
      <c r="AZ164" s="67"/>
      <c r="BA164" s="67"/>
      <c r="BB164" s="67"/>
      <c r="BC164" s="67"/>
      <c r="BD164" s="67"/>
      <c r="BE164" s="67"/>
      <c r="BF164" s="67"/>
      <c r="BG164" s="67"/>
      <c r="BH164" s="67"/>
      <c r="BI164" s="67"/>
    </row>
    <row r="165" spans="1:63" x14ac:dyDescent="0.25">
      <c r="Z165" s="67"/>
      <c r="AA165" s="67"/>
      <c r="AB165" s="67"/>
      <c r="AC165" s="67"/>
      <c r="AK165"/>
      <c r="AL165"/>
      <c r="AO165" s="67"/>
      <c r="AP165" s="67"/>
      <c r="AX165" s="67"/>
      <c r="AY165" s="67"/>
      <c r="AZ165" s="67"/>
      <c r="BA165" s="67"/>
      <c r="BB165" s="67"/>
      <c r="BC165" s="67"/>
      <c r="BD165" s="67"/>
      <c r="BE165" s="67"/>
      <c r="BF165" s="67"/>
      <c r="BG165" s="67"/>
      <c r="BH165" s="67"/>
      <c r="BI165" s="67"/>
      <c r="BK165" s="67"/>
    </row>
    <row r="166" spans="1:63" x14ac:dyDescent="0.25">
      <c r="Z166" s="67"/>
      <c r="AA166" s="67"/>
      <c r="AB166" s="67"/>
      <c r="AC166" s="67"/>
      <c r="AK166"/>
      <c r="AL166"/>
      <c r="AO166" s="67"/>
      <c r="AP166" s="67"/>
      <c r="BJ166" s="67"/>
    </row>
    <row r="167" spans="1:63" x14ac:dyDescent="0.25">
      <c r="Z167" s="67"/>
      <c r="AA167" s="67"/>
      <c r="AB167" s="67"/>
      <c r="AC167" s="67"/>
      <c r="AK167"/>
      <c r="AL167"/>
      <c r="AO167" s="67"/>
      <c r="AP167" s="67"/>
      <c r="BJ167" s="67"/>
      <c r="BK167" s="67"/>
    </row>
    <row r="168" spans="1:63" s="67" customFormat="1" x14ac:dyDescent="0.25">
      <c r="A168" s="122"/>
      <c r="B168"/>
      <c r="C168"/>
      <c r="D168"/>
      <c r="E168"/>
      <c r="H168"/>
      <c r="N168" s="122"/>
      <c r="O168"/>
      <c r="P168"/>
      <c r="Q168"/>
      <c r="R168"/>
      <c r="AW168" s="122"/>
      <c r="AX168"/>
      <c r="AY168"/>
      <c r="AZ168"/>
      <c r="BA168"/>
      <c r="BB168"/>
      <c r="BC168"/>
      <c r="BD168"/>
      <c r="BE168"/>
      <c r="BF168"/>
      <c r="BG168"/>
      <c r="BH168"/>
      <c r="BI168"/>
      <c r="BK168"/>
    </row>
    <row r="169" spans="1:63" s="67" customFormat="1" x14ac:dyDescent="0.25">
      <c r="A169" s="122"/>
      <c r="B169"/>
      <c r="C169"/>
      <c r="D169"/>
      <c r="E169"/>
      <c r="H169"/>
      <c r="N169" s="122"/>
      <c r="O169"/>
      <c r="P169"/>
      <c r="Q169"/>
      <c r="R169"/>
      <c r="AW169" s="122"/>
      <c r="AX169"/>
      <c r="AY169"/>
      <c r="AZ169"/>
      <c r="BA169"/>
      <c r="BB169"/>
      <c r="BC169"/>
      <c r="BD169"/>
      <c r="BE169"/>
      <c r="BF169"/>
      <c r="BG169"/>
      <c r="BH169"/>
      <c r="BI169"/>
      <c r="BK169"/>
    </row>
    <row r="170" spans="1:63" s="67" customFormat="1" x14ac:dyDescent="0.25">
      <c r="A170" s="122"/>
      <c r="N170" s="122"/>
      <c r="O170"/>
      <c r="P170"/>
      <c r="Q170"/>
      <c r="R170"/>
      <c r="AW170" s="122"/>
      <c r="AX170"/>
      <c r="AY170"/>
      <c r="AZ170"/>
      <c r="BA170"/>
      <c r="BB170"/>
      <c r="BC170"/>
      <c r="BD170"/>
      <c r="BE170"/>
      <c r="BF170"/>
      <c r="BG170"/>
      <c r="BH170"/>
      <c r="BI170"/>
    </row>
    <row r="171" spans="1:63" x14ac:dyDescent="0.25">
      <c r="B171" s="67"/>
      <c r="C171" s="67"/>
      <c r="D171" s="67"/>
      <c r="E171" s="67"/>
      <c r="H171" s="67"/>
      <c r="Z171" s="67"/>
      <c r="AA171" s="67"/>
      <c r="AB171" s="67"/>
      <c r="AC171" s="67"/>
      <c r="AK171"/>
      <c r="AL171"/>
      <c r="AO171" s="67"/>
      <c r="AP171" s="67"/>
      <c r="BK171" s="67"/>
    </row>
    <row r="172" spans="1:63" s="67" customFormat="1" x14ac:dyDescent="0.25">
      <c r="A172" s="122"/>
      <c r="N172" s="122"/>
      <c r="O172"/>
      <c r="P172"/>
      <c r="Q172"/>
      <c r="R172"/>
      <c r="AW172" s="122"/>
      <c r="AX172"/>
      <c r="AY172"/>
      <c r="AZ172"/>
      <c r="BA172"/>
      <c r="BB172"/>
      <c r="BC172"/>
      <c r="BD172"/>
      <c r="BE172"/>
      <c r="BF172"/>
      <c r="BG172"/>
      <c r="BH172"/>
      <c r="BI172"/>
      <c r="BJ172"/>
    </row>
    <row r="173" spans="1:63" s="67" customFormat="1" x14ac:dyDescent="0.25">
      <c r="A173" s="122"/>
      <c r="B173"/>
      <c r="C173"/>
      <c r="D173"/>
      <c r="E173"/>
      <c r="H173"/>
      <c r="N173" s="122"/>
      <c r="O173"/>
      <c r="P173"/>
      <c r="Q173"/>
      <c r="R173"/>
      <c r="AW173" s="122"/>
      <c r="AX173"/>
      <c r="AY173"/>
      <c r="AZ173"/>
      <c r="BA173"/>
      <c r="BB173"/>
      <c r="BC173"/>
      <c r="BD173"/>
      <c r="BE173"/>
      <c r="BF173"/>
      <c r="BG173"/>
      <c r="BH173"/>
      <c r="BI173"/>
      <c r="BJ173"/>
      <c r="BK173"/>
    </row>
    <row r="174" spans="1:63" x14ac:dyDescent="0.25">
      <c r="B174" s="67"/>
      <c r="C174" s="67"/>
      <c r="D174" s="67"/>
      <c r="E174" s="67"/>
      <c r="H174" s="67"/>
      <c r="Z174" s="67"/>
      <c r="AA174" s="67"/>
      <c r="AB174" s="67"/>
      <c r="AC174" s="67"/>
      <c r="AK174"/>
      <c r="AL174"/>
      <c r="AO174" s="67"/>
      <c r="AP174" s="67"/>
    </row>
    <row r="175" spans="1:63" x14ac:dyDescent="0.25">
      <c r="B175" s="67"/>
      <c r="C175" s="67"/>
      <c r="D175" s="67"/>
      <c r="E175" s="67"/>
      <c r="H175" s="67"/>
      <c r="Z175" s="67"/>
      <c r="AA175" s="67"/>
      <c r="AB175" s="67"/>
      <c r="AC175" s="67"/>
      <c r="AK175"/>
      <c r="AL175"/>
      <c r="AO175" s="67"/>
      <c r="AP175" s="67"/>
    </row>
    <row r="176" spans="1:63" x14ac:dyDescent="0.25">
      <c r="BJ176" s="67"/>
    </row>
    <row r="177" spans="50:63" x14ac:dyDescent="0.25">
      <c r="AX177" s="67"/>
      <c r="AY177" s="67"/>
      <c r="AZ177" s="67"/>
      <c r="BA177" s="67"/>
      <c r="BB177" s="67"/>
      <c r="BC177" s="67"/>
      <c r="BD177" s="67"/>
      <c r="BE177" s="67"/>
      <c r="BF177" s="67"/>
      <c r="BG177" s="67"/>
      <c r="BH177" s="67"/>
      <c r="BI177" s="67"/>
      <c r="BJ177" s="67"/>
    </row>
    <row r="178" spans="50:63" x14ac:dyDescent="0.25">
      <c r="BK178" s="67"/>
    </row>
    <row r="179" spans="50:63" x14ac:dyDescent="0.25">
      <c r="BK179" s="67"/>
    </row>
    <row r="180" spans="50:63" x14ac:dyDescent="0.25">
      <c r="AX180" s="67"/>
      <c r="AY180" s="67"/>
      <c r="AZ180" s="67"/>
      <c r="BA180" s="67"/>
      <c r="BB180" s="67"/>
      <c r="BC180" s="67"/>
      <c r="BD180" s="67"/>
      <c r="BE180" s="67"/>
      <c r="BF180" s="67"/>
      <c r="BG180" s="67"/>
      <c r="BH180" s="67"/>
      <c r="BI180" s="67"/>
      <c r="BK180" s="67"/>
    </row>
    <row r="181" spans="50:63" x14ac:dyDescent="0.25">
      <c r="AX181" s="67"/>
      <c r="AY181" s="67"/>
      <c r="AZ181" s="67"/>
      <c r="BA181" s="67"/>
      <c r="BB181" s="67"/>
      <c r="BC181" s="67"/>
      <c r="BD181" s="67"/>
      <c r="BE181" s="67"/>
      <c r="BF181" s="67"/>
      <c r="BG181" s="67"/>
      <c r="BH181" s="67"/>
      <c r="BI181" s="67"/>
    </row>
    <row r="182" spans="50:63" x14ac:dyDescent="0.25">
      <c r="AX182" s="67"/>
      <c r="AY182" s="67"/>
      <c r="AZ182" s="67"/>
      <c r="BA182" s="67"/>
      <c r="BB182" s="67"/>
      <c r="BC182" s="67"/>
      <c r="BD182" s="67"/>
      <c r="BE182" s="67"/>
      <c r="BF182" s="67"/>
      <c r="BG182" s="67"/>
      <c r="BH182" s="67"/>
      <c r="BI182" s="67"/>
      <c r="BJ182" s="67"/>
      <c r="BK182" s="67"/>
    </row>
    <row r="183" spans="50:63" x14ac:dyDescent="0.25">
      <c r="AX183" s="67"/>
      <c r="AY183" s="67"/>
      <c r="AZ183" s="67"/>
      <c r="BA183" s="67"/>
      <c r="BB183" s="67"/>
      <c r="BC183" s="67"/>
      <c r="BD183" s="67"/>
      <c r="BE183" s="67"/>
      <c r="BF183" s="67"/>
      <c r="BG183" s="67"/>
      <c r="BH183" s="67"/>
      <c r="BI183" s="67"/>
      <c r="BJ183" s="67"/>
      <c r="BK183" s="67"/>
    </row>
    <row r="184" spans="50:63" x14ac:dyDescent="0.25">
      <c r="AX184" s="67"/>
      <c r="AY184" s="67"/>
      <c r="AZ184" s="67"/>
      <c r="BA184" s="67"/>
      <c r="BB184" s="67"/>
      <c r="BC184" s="67"/>
      <c r="BD184" s="67"/>
      <c r="BE184" s="67"/>
      <c r="BF184" s="67"/>
      <c r="BG184" s="67"/>
      <c r="BH184" s="67"/>
      <c r="BI184" s="67"/>
      <c r="BJ184" s="67"/>
    </row>
    <row r="190" spans="50:63" x14ac:dyDescent="0.25">
      <c r="AX190" s="67"/>
      <c r="AY190" s="67"/>
      <c r="AZ190" s="67"/>
      <c r="BA190" s="67"/>
      <c r="BB190" s="67"/>
      <c r="BC190" s="67"/>
      <c r="BD190" s="67"/>
      <c r="BE190" s="67"/>
      <c r="BF190" s="67"/>
      <c r="BG190" s="67"/>
      <c r="BH190" s="67"/>
      <c r="BI190" s="67"/>
    </row>
    <row r="191" spans="50:63" x14ac:dyDescent="0.25">
      <c r="AX191" s="67"/>
      <c r="AY191" s="67"/>
      <c r="AZ191" s="67"/>
      <c r="BA191" s="67"/>
      <c r="BB191" s="67"/>
      <c r="BC191" s="67"/>
      <c r="BD191" s="67"/>
      <c r="BE191" s="67"/>
      <c r="BF191" s="67"/>
      <c r="BG191" s="67"/>
      <c r="BH191" s="67"/>
      <c r="BI191" s="67"/>
    </row>
    <row r="192" spans="50:63" x14ac:dyDescent="0.25">
      <c r="BJ192" s="67"/>
    </row>
    <row r="193" spans="50:62" x14ac:dyDescent="0.25">
      <c r="BJ193" s="67"/>
    </row>
    <row r="194" spans="50:62" x14ac:dyDescent="0.25">
      <c r="BJ194" s="67"/>
    </row>
    <row r="196" spans="50:62" x14ac:dyDescent="0.25">
      <c r="AX196" s="67"/>
      <c r="AY196" s="67"/>
      <c r="AZ196" s="67"/>
      <c r="BA196" s="67"/>
      <c r="BB196" s="67"/>
      <c r="BC196" s="67"/>
      <c r="BD196" s="67"/>
      <c r="BE196" s="67"/>
      <c r="BF196" s="67"/>
      <c r="BG196" s="67"/>
      <c r="BH196" s="67"/>
      <c r="BI196" s="67"/>
    </row>
    <row r="197" spans="50:62" x14ac:dyDescent="0.25">
      <c r="AX197" s="67"/>
      <c r="AY197" s="67"/>
      <c r="AZ197" s="67"/>
      <c r="BA197" s="67"/>
      <c r="BB197" s="67"/>
      <c r="BC197" s="67"/>
      <c r="BD197" s="67"/>
      <c r="BE197" s="67"/>
      <c r="BF197" s="67"/>
      <c r="BG197" s="67"/>
      <c r="BH197" s="67"/>
      <c r="BI197" s="67"/>
    </row>
    <row r="198" spans="50:62" x14ac:dyDescent="0.25">
      <c r="AX198" s="67"/>
      <c r="AY198" s="67"/>
      <c r="AZ198" s="67"/>
      <c r="BA198" s="67"/>
      <c r="BB198" s="67"/>
      <c r="BC198" s="67"/>
      <c r="BD198" s="67"/>
      <c r="BE198" s="67"/>
      <c r="BF198" s="67"/>
      <c r="BG198" s="67"/>
      <c r="BH198" s="67"/>
      <c r="BI198" s="67"/>
    </row>
    <row r="200" spans="50:62" x14ac:dyDescent="0.25">
      <c r="BJ200" s="67"/>
    </row>
    <row r="201" spans="50:62" x14ac:dyDescent="0.25">
      <c r="BJ201" s="67"/>
    </row>
    <row r="202" spans="50:62" x14ac:dyDescent="0.25">
      <c r="BJ202" s="67"/>
    </row>
    <row r="203" spans="50:62" x14ac:dyDescent="0.25">
      <c r="BJ203" s="67"/>
    </row>
    <row r="206" spans="50:62" x14ac:dyDescent="0.25">
      <c r="AX206" s="67"/>
      <c r="AY206" s="67"/>
      <c r="AZ206" s="67"/>
      <c r="BA206" s="67"/>
      <c r="BB206" s="67"/>
      <c r="BC206" s="67"/>
      <c r="BD206" s="67"/>
      <c r="BE206" s="67"/>
      <c r="BF206" s="67"/>
      <c r="BG206" s="67"/>
      <c r="BH206" s="67"/>
      <c r="BI206" s="67"/>
    </row>
    <row r="207" spans="50:62" x14ac:dyDescent="0.25">
      <c r="AX207" s="67"/>
      <c r="AY207" s="67"/>
      <c r="AZ207" s="67"/>
      <c r="BA207" s="67"/>
      <c r="BB207" s="67"/>
      <c r="BC207" s="67"/>
      <c r="BD207" s="67"/>
      <c r="BE207" s="67"/>
      <c r="BF207" s="67"/>
      <c r="BG207" s="67"/>
      <c r="BH207" s="67"/>
      <c r="BI207" s="67"/>
      <c r="BJ207" s="67"/>
    </row>
    <row r="208" spans="50:62" x14ac:dyDescent="0.25">
      <c r="AX208" s="67"/>
      <c r="AY208" s="67"/>
      <c r="AZ208" s="67"/>
      <c r="BA208" s="67"/>
      <c r="BB208" s="67"/>
      <c r="BC208" s="67"/>
      <c r="BD208" s="67"/>
      <c r="BE208" s="67"/>
      <c r="BF208" s="67"/>
      <c r="BG208" s="67"/>
      <c r="BH208" s="67"/>
      <c r="BI208" s="67"/>
    </row>
    <row r="209" spans="50:62" x14ac:dyDescent="0.25">
      <c r="BJ209" s="67"/>
    </row>
    <row r="212" spans="50:62" x14ac:dyDescent="0.25">
      <c r="BJ212" s="67"/>
    </row>
    <row r="213" spans="50:62" x14ac:dyDescent="0.25">
      <c r="BJ213" s="67"/>
    </row>
    <row r="214" spans="50:62" x14ac:dyDescent="0.25">
      <c r="AX214" s="67"/>
      <c r="AY214" s="67"/>
      <c r="AZ214" s="67"/>
      <c r="BA214" s="67"/>
      <c r="BB214" s="67"/>
      <c r="BC214" s="67"/>
      <c r="BD214" s="67"/>
      <c r="BE214" s="67"/>
      <c r="BF214" s="67"/>
      <c r="BG214" s="67"/>
      <c r="BH214" s="67"/>
      <c r="BI214" s="67"/>
      <c r="BJ214" s="67"/>
    </row>
    <row r="215" spans="50:62" x14ac:dyDescent="0.25">
      <c r="AX215" s="67"/>
      <c r="AY215" s="67"/>
      <c r="AZ215" s="67"/>
      <c r="BA215" s="67"/>
      <c r="BB215" s="67"/>
      <c r="BC215" s="67"/>
      <c r="BD215" s="67"/>
      <c r="BE215" s="67"/>
      <c r="BF215" s="67"/>
      <c r="BG215" s="67"/>
      <c r="BH215" s="67"/>
      <c r="BI215" s="67"/>
    </row>
    <row r="216" spans="50:62" x14ac:dyDescent="0.25">
      <c r="AX216" s="67"/>
      <c r="AY216" s="67"/>
      <c r="AZ216" s="67"/>
      <c r="BA216" s="67"/>
      <c r="BB216" s="67"/>
      <c r="BC216" s="67"/>
      <c r="BD216" s="67"/>
      <c r="BE216" s="67"/>
      <c r="BF216" s="67"/>
      <c r="BG216" s="67"/>
      <c r="BH216" s="67"/>
      <c r="BI216" s="67"/>
    </row>
    <row r="217" spans="50:62" x14ac:dyDescent="0.25">
      <c r="AX217" s="67"/>
      <c r="AY217" s="67"/>
      <c r="AZ217" s="67"/>
      <c r="BA217" s="67"/>
      <c r="BB217" s="67"/>
      <c r="BC217" s="67"/>
      <c r="BD217" s="67"/>
      <c r="BE217" s="67"/>
      <c r="BF217" s="67"/>
      <c r="BG217" s="67"/>
      <c r="BH217" s="67"/>
      <c r="BI217" s="67"/>
    </row>
    <row r="220" spans="50:62" x14ac:dyDescent="0.25">
      <c r="BJ220" s="67"/>
    </row>
    <row r="221" spans="50:62" x14ac:dyDescent="0.25">
      <c r="AX221" s="67"/>
      <c r="AY221" s="67"/>
      <c r="AZ221" s="67"/>
      <c r="BA221" s="67"/>
      <c r="BB221" s="67"/>
      <c r="BC221" s="67"/>
      <c r="BD221" s="67"/>
      <c r="BE221" s="67"/>
      <c r="BF221" s="67"/>
      <c r="BG221" s="67"/>
      <c r="BH221" s="67"/>
      <c r="BI221" s="67"/>
      <c r="BJ221" s="67"/>
    </row>
    <row r="222" spans="50:62" x14ac:dyDescent="0.25">
      <c r="BJ222" s="67"/>
    </row>
    <row r="223" spans="50:62" x14ac:dyDescent="0.25">
      <c r="AX223" s="67"/>
      <c r="AY223" s="67"/>
      <c r="AZ223" s="67"/>
      <c r="BA223" s="67"/>
      <c r="BB223" s="67"/>
      <c r="BC223" s="67"/>
      <c r="BD223" s="67"/>
      <c r="BE223" s="67"/>
      <c r="BF223" s="67"/>
      <c r="BG223" s="67"/>
      <c r="BH223" s="67"/>
      <c r="BI223" s="67"/>
    </row>
    <row r="224" spans="50:62" x14ac:dyDescent="0.25">
      <c r="BJ224" s="67"/>
    </row>
    <row r="225" spans="50:62" x14ac:dyDescent="0.25">
      <c r="BJ225" s="67"/>
    </row>
    <row r="226" spans="50:62" x14ac:dyDescent="0.25">
      <c r="AX226" s="67"/>
      <c r="AY226" s="67"/>
      <c r="AZ226" s="67"/>
      <c r="BA226" s="67"/>
      <c r="BB226" s="67"/>
      <c r="BC226" s="67"/>
      <c r="BD226" s="67"/>
      <c r="BE226" s="67"/>
      <c r="BF226" s="67"/>
      <c r="BG226" s="67"/>
      <c r="BH226" s="67"/>
      <c r="BI226" s="67"/>
    </row>
    <row r="227" spans="50:62" x14ac:dyDescent="0.25">
      <c r="AX227" s="67"/>
      <c r="AY227" s="67"/>
      <c r="AZ227" s="67"/>
      <c r="BA227" s="67"/>
      <c r="BB227" s="67"/>
      <c r="BC227" s="67"/>
      <c r="BD227" s="67"/>
      <c r="BE227" s="67"/>
      <c r="BF227" s="67"/>
      <c r="BG227" s="67"/>
      <c r="BH227" s="67"/>
      <c r="BI227" s="67"/>
    </row>
    <row r="228" spans="50:62" x14ac:dyDescent="0.25">
      <c r="AX228" s="67"/>
      <c r="AY228" s="67"/>
      <c r="AZ228" s="67"/>
      <c r="BA228" s="67"/>
      <c r="BB228" s="67"/>
      <c r="BC228" s="67"/>
      <c r="BD228" s="67"/>
      <c r="BE228" s="67"/>
      <c r="BF228" s="67"/>
      <c r="BG228" s="67"/>
      <c r="BH228" s="67"/>
      <c r="BI228" s="67"/>
    </row>
    <row r="234" spans="50:62" x14ac:dyDescent="0.25">
      <c r="AX234" s="67"/>
      <c r="AY234" s="67"/>
      <c r="AZ234" s="67"/>
      <c r="BA234" s="67"/>
      <c r="BB234" s="67"/>
      <c r="BC234" s="67"/>
      <c r="BD234" s="67"/>
      <c r="BE234" s="67"/>
      <c r="BF234" s="67"/>
      <c r="BG234" s="67"/>
      <c r="BH234" s="67"/>
      <c r="BI234" s="67"/>
    </row>
    <row r="235" spans="50:62" x14ac:dyDescent="0.25">
      <c r="AX235" s="67"/>
      <c r="AY235" s="67"/>
      <c r="AZ235" s="67"/>
      <c r="BA235" s="67"/>
      <c r="BB235" s="67"/>
      <c r="BC235" s="67"/>
      <c r="BD235" s="67"/>
      <c r="BE235" s="67"/>
      <c r="BF235" s="67"/>
      <c r="BG235" s="67"/>
      <c r="BH235" s="67"/>
      <c r="BI235" s="67"/>
    </row>
    <row r="236" spans="50:62" x14ac:dyDescent="0.25">
      <c r="AX236" s="67"/>
      <c r="AY236" s="67"/>
      <c r="AZ236" s="67"/>
      <c r="BA236" s="67"/>
      <c r="BB236" s="67"/>
      <c r="BC236" s="67"/>
      <c r="BD236" s="67"/>
      <c r="BE236" s="67"/>
      <c r="BF236" s="67"/>
      <c r="BG236" s="67"/>
      <c r="BH236" s="67"/>
      <c r="BI236" s="67"/>
    </row>
    <row r="238" spans="50:62" x14ac:dyDescent="0.25">
      <c r="AX238" s="67"/>
      <c r="AY238" s="67"/>
      <c r="AZ238" s="67"/>
      <c r="BA238" s="67"/>
      <c r="BB238" s="67"/>
      <c r="BC238" s="67"/>
      <c r="BD238" s="67"/>
      <c r="BE238" s="67"/>
      <c r="BF238" s="67"/>
      <c r="BG238" s="67"/>
      <c r="BH238" s="67"/>
      <c r="BI238" s="67"/>
    </row>
    <row r="239" spans="50:62" x14ac:dyDescent="0.25">
      <c r="AX239" s="67"/>
      <c r="AY239" s="67"/>
      <c r="AZ239" s="67"/>
      <c r="BA239" s="67"/>
      <c r="BB239" s="67"/>
      <c r="BC239" s="67"/>
      <c r="BD239" s="67"/>
      <c r="BE239" s="67"/>
      <c r="BF239" s="67"/>
      <c r="BG239" s="67"/>
      <c r="BH239" s="67"/>
      <c r="BI239" s="67"/>
    </row>
  </sheetData>
  <sheetProtection password="954C" sheet="1" objects="1" scenarios="1"/>
  <pageMargins left="0.7" right="0.7" top="0.75" bottom="0.75" header="0.3" footer="0.3"/>
  <pageSetup orientation="portrait" r:id="rId1"/>
  <tableParts count="14">
    <tablePart r:id="rId2"/>
    <tablePart r:id="rId3"/>
    <tablePart r:id="rId4"/>
    <tablePart r:id="rId5"/>
    <tablePart r:id="rId6"/>
    <tablePart r:id="rId7"/>
    <tablePart r:id="rId8"/>
    <tablePart r:id="rId9"/>
    <tablePart r:id="rId10"/>
    <tablePart r:id="rId11"/>
    <tablePart r:id="rId12"/>
    <tablePart r:id="rId13"/>
    <tablePart r:id="rId14"/>
    <tablePart r:id="rId15"/>
  </tablePart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pageSetUpPr fitToPage="1"/>
  </sheetPr>
  <dimension ref="A1:AS363"/>
  <sheetViews>
    <sheetView showGridLines="0" showRowColHeaders="0" zoomScale="85" zoomScaleNormal="85" workbookViewId="0">
      <selection activeCell="AI193" sqref="AI193"/>
    </sheetView>
  </sheetViews>
  <sheetFormatPr defaultColWidth="0" defaultRowHeight="15" customHeight="1" zeroHeight="1" x14ac:dyDescent="0.25"/>
  <cols>
    <col min="1" max="45" width="4.7109375" customWidth="1"/>
    <col min="46" max="78" width="9.140625" hidden="1" customWidth="1"/>
    <col min="79" max="16384" width="9.140625" hidden="1"/>
  </cols>
  <sheetData>
    <row r="1" spans="2:45" ht="15.95" customHeight="1" x14ac:dyDescent="0.3">
      <c r="AI1" s="963" t="s">
        <v>520</v>
      </c>
      <c r="AJ1" s="964"/>
      <c r="AK1" s="964"/>
      <c r="AL1" s="964"/>
      <c r="AM1" s="969" t="s">
        <v>965</v>
      </c>
      <c r="AN1" s="969"/>
      <c r="AO1" s="969"/>
      <c r="AP1" s="969"/>
      <c r="AQ1" s="969"/>
      <c r="AR1" s="970" t="s">
        <v>529</v>
      </c>
      <c r="AS1" s="971"/>
    </row>
    <row r="2" spans="2:45" ht="15.95" customHeight="1" x14ac:dyDescent="0.25">
      <c r="AI2" s="965" t="str">
        <f ca="1">INCENSTATUS</f>
        <v>---</v>
      </c>
      <c r="AJ2" s="966"/>
      <c r="AK2" s="966"/>
      <c r="AL2" s="966"/>
      <c r="AM2" s="972" t="str">
        <f ca="1">PROJSTATUS</f>
        <v>Enter EMS Information</v>
      </c>
      <c r="AN2" s="972"/>
      <c r="AO2" s="972"/>
      <c r="AP2" s="972"/>
      <c r="AQ2" s="972"/>
      <c r="AR2" s="974">
        <f ca="1">PROGRESSSTATUS</f>
        <v>0</v>
      </c>
      <c r="AS2" s="975"/>
    </row>
    <row r="3" spans="2:45" ht="15.95" customHeight="1" x14ac:dyDescent="0.25">
      <c r="AI3" s="967"/>
      <c r="AJ3" s="968"/>
      <c r="AK3" s="968"/>
      <c r="AL3" s="968"/>
      <c r="AM3" s="973"/>
      <c r="AN3" s="973"/>
      <c r="AO3" s="973"/>
      <c r="AP3" s="973"/>
      <c r="AQ3" s="973"/>
      <c r="AR3" s="976"/>
      <c r="AS3" s="977"/>
    </row>
    <row r="4" spans="2:45" ht="15.95" customHeight="1" x14ac:dyDescent="0.25">
      <c r="AG4" s="67"/>
    </row>
    <row r="5" spans="2:45" ht="15.95" customHeight="1" x14ac:dyDescent="0.25"/>
    <row r="6" spans="2:45" ht="15.95" customHeight="1" x14ac:dyDescent="0.25"/>
    <row r="7" spans="2:45" ht="15.95" customHeight="1" x14ac:dyDescent="0.25"/>
    <row r="8" spans="2:45" ht="15.95" customHeight="1" x14ac:dyDescent="0.25"/>
    <row r="9" spans="2:45" ht="15.95" customHeight="1" x14ac:dyDescent="0.25">
      <c r="B9" s="145"/>
      <c r="C9" s="145"/>
      <c r="D9" s="145"/>
      <c r="E9" s="145"/>
      <c r="F9" s="145"/>
      <c r="G9" s="145"/>
      <c r="H9" s="145"/>
      <c r="I9" s="145"/>
      <c r="J9" s="145"/>
      <c r="K9" s="145"/>
      <c r="L9" s="145"/>
      <c r="M9" s="145"/>
      <c r="N9" s="145"/>
      <c r="O9" s="145"/>
      <c r="P9" s="145"/>
      <c r="Q9" s="145"/>
      <c r="R9" s="145"/>
      <c r="S9" s="145"/>
      <c r="T9" s="145"/>
      <c r="U9" s="145"/>
      <c r="V9" s="145"/>
      <c r="W9" s="145"/>
      <c r="X9" s="145"/>
      <c r="Y9" s="145"/>
      <c r="Z9" s="145"/>
      <c r="AA9" s="145"/>
      <c r="AB9" s="145"/>
      <c r="AC9" s="145"/>
      <c r="AD9" s="145"/>
      <c r="AE9" s="145"/>
      <c r="AF9" s="145"/>
      <c r="AG9" s="145"/>
      <c r="AH9" s="145"/>
      <c r="AI9" s="145"/>
      <c r="AJ9" s="145"/>
      <c r="AK9" s="145"/>
      <c r="AL9" s="145"/>
      <c r="AM9" s="145"/>
      <c r="AN9" s="145"/>
      <c r="AO9" s="145"/>
      <c r="AP9" s="145"/>
      <c r="AQ9" s="145"/>
      <c r="AR9" s="145"/>
    </row>
    <row r="10" spans="2:45" ht="15.95" customHeight="1" x14ac:dyDescent="0.25">
      <c r="B10" s="145"/>
      <c r="C10" s="145"/>
      <c r="D10" s="145"/>
      <c r="E10" s="145"/>
      <c r="F10" s="979"/>
      <c r="G10" s="979"/>
      <c r="H10" s="979"/>
      <c r="I10" s="979"/>
      <c r="J10" s="979"/>
      <c r="K10" s="979"/>
      <c r="L10" s="979"/>
      <c r="M10" s="979"/>
      <c r="N10" s="979"/>
      <c r="O10" s="979"/>
      <c r="P10" s="979"/>
      <c r="Q10" s="979"/>
      <c r="R10" s="979"/>
      <c r="S10" s="979"/>
      <c r="T10" s="979"/>
      <c r="U10" s="979"/>
      <c r="V10" s="979"/>
      <c r="W10" s="979"/>
      <c r="X10" s="979"/>
      <c r="Y10" s="979"/>
      <c r="Z10" s="979"/>
      <c r="AA10" s="979"/>
      <c r="AB10" s="979"/>
      <c r="AC10" s="979"/>
      <c r="AD10" s="979"/>
      <c r="AE10" s="979"/>
      <c r="AF10" s="979"/>
      <c r="AG10" s="979"/>
      <c r="AH10" s="979"/>
      <c r="AI10" s="979"/>
      <c r="AJ10" s="979"/>
      <c r="AK10" s="979"/>
      <c r="AL10" s="979"/>
      <c r="AM10" s="979"/>
      <c r="AN10" s="979"/>
      <c r="AO10" s="145"/>
      <c r="AP10" s="145"/>
      <c r="AQ10" s="145"/>
      <c r="AR10" s="145"/>
    </row>
    <row r="11" spans="2:45" ht="15.95" customHeight="1" x14ac:dyDescent="0.25">
      <c r="B11" s="145"/>
      <c r="C11" s="145"/>
      <c r="D11" s="145"/>
      <c r="E11" s="145"/>
      <c r="F11" s="669"/>
      <c r="G11" s="669"/>
      <c r="H11" s="669"/>
      <c r="I11" s="669"/>
      <c r="J11" s="669"/>
      <c r="K11" s="669"/>
      <c r="L11" s="669"/>
      <c r="M11" s="669"/>
      <c r="N11" s="669"/>
      <c r="O11" s="669"/>
      <c r="P11" s="669"/>
      <c r="Q11" s="669"/>
      <c r="R11" s="669"/>
      <c r="S11" s="669"/>
      <c r="T11" s="669"/>
      <c r="U11" s="669"/>
      <c r="V11" s="669"/>
      <c r="W11" s="669"/>
      <c r="X11" s="669"/>
      <c r="Y11" s="669"/>
      <c r="Z11" s="669"/>
      <c r="AA11" s="669"/>
      <c r="AB11" s="669"/>
      <c r="AC11" s="669"/>
      <c r="AD11" s="669"/>
      <c r="AE11" s="669"/>
      <c r="AF11" s="669"/>
      <c r="AG11" s="669"/>
      <c r="AH11" s="669"/>
      <c r="AI11" s="669"/>
      <c r="AJ11" s="669"/>
      <c r="AK11" s="669"/>
      <c r="AL11" s="669"/>
      <c r="AM11" s="669"/>
      <c r="AN11" s="669"/>
      <c r="AO11" s="145"/>
      <c r="AP11" s="145"/>
      <c r="AQ11" s="145"/>
      <c r="AR11" s="145"/>
    </row>
    <row r="12" spans="2:45" ht="15.95" customHeight="1" x14ac:dyDescent="0.25">
      <c r="B12" s="145"/>
      <c r="C12" s="145"/>
      <c r="D12" s="145"/>
      <c r="E12" s="145"/>
      <c r="F12" s="145"/>
      <c r="G12" s="145"/>
      <c r="H12" s="145"/>
      <c r="I12" s="145"/>
      <c r="J12" s="145"/>
      <c r="K12" s="145"/>
      <c r="L12" s="145"/>
      <c r="M12" s="145"/>
      <c r="N12" s="145"/>
      <c r="O12" s="145"/>
      <c r="P12" s="145"/>
      <c r="Q12" s="145"/>
      <c r="R12" s="145"/>
      <c r="S12" s="145"/>
      <c r="T12" s="145"/>
      <c r="U12" s="145"/>
      <c r="V12" s="145"/>
      <c r="W12" s="145"/>
      <c r="X12" s="145"/>
      <c r="Y12" s="145"/>
      <c r="Z12" s="145"/>
      <c r="AA12" s="145"/>
      <c r="AB12" s="145"/>
      <c r="AC12" s="145"/>
      <c r="AD12" s="145"/>
      <c r="AE12" s="145"/>
      <c r="AF12" s="145"/>
      <c r="AG12" s="145"/>
      <c r="AH12" s="145"/>
      <c r="AI12" s="145"/>
      <c r="AJ12" s="145"/>
      <c r="AK12" s="145"/>
      <c r="AL12" s="145"/>
      <c r="AM12" s="145"/>
      <c r="AN12" s="145"/>
      <c r="AO12" s="145"/>
      <c r="AP12" s="145"/>
      <c r="AQ12" s="145"/>
      <c r="AR12" s="145"/>
    </row>
    <row r="13" spans="2:45" ht="15.95" customHeight="1" x14ac:dyDescent="0.25">
      <c r="B13" s="145"/>
      <c r="C13" s="193"/>
      <c r="D13" s="191"/>
      <c r="E13" s="191"/>
      <c r="F13" s="191"/>
      <c r="G13" s="191"/>
      <c r="H13" s="191"/>
      <c r="I13" s="191"/>
      <c r="J13" s="191"/>
      <c r="K13" s="191"/>
      <c r="L13" s="191"/>
      <c r="M13" s="191"/>
      <c r="N13" s="192"/>
      <c r="O13" s="145"/>
      <c r="P13" s="145"/>
      <c r="Q13" s="193"/>
      <c r="R13" s="191"/>
      <c r="S13" s="191"/>
      <c r="T13" s="191"/>
      <c r="U13" s="191"/>
      <c r="V13" s="191"/>
      <c r="W13" s="191"/>
      <c r="X13" s="191"/>
      <c r="Y13" s="191"/>
      <c r="Z13" s="191"/>
      <c r="AA13" s="191"/>
      <c r="AB13" s="191"/>
      <c r="AC13" s="192"/>
      <c r="AD13" s="145"/>
      <c r="AE13" s="145"/>
      <c r="AF13" s="193"/>
      <c r="AG13" s="191"/>
      <c r="AH13" s="191"/>
      <c r="AI13" s="191"/>
      <c r="AJ13" s="191"/>
      <c r="AK13" s="191"/>
      <c r="AL13" s="191"/>
      <c r="AM13" s="191"/>
      <c r="AN13" s="191"/>
      <c r="AO13" s="191"/>
      <c r="AP13" s="191"/>
      <c r="AQ13" s="192"/>
      <c r="AR13" s="145"/>
    </row>
    <row r="14" spans="2:45" ht="15.95" customHeight="1" x14ac:dyDescent="0.25">
      <c r="B14" s="145"/>
      <c r="C14" s="187"/>
      <c r="D14" s="183"/>
      <c r="E14" s="183"/>
      <c r="F14" s="183"/>
      <c r="G14" s="183"/>
      <c r="H14" s="183"/>
      <c r="I14" s="183"/>
      <c r="J14" s="183"/>
      <c r="K14" s="183"/>
      <c r="L14" s="183"/>
      <c r="M14" s="183"/>
      <c r="N14" s="188"/>
      <c r="O14" s="145"/>
      <c r="P14" s="145"/>
      <c r="Q14" s="187"/>
      <c r="R14" s="183"/>
      <c r="S14" s="183"/>
      <c r="T14" s="183"/>
      <c r="U14" s="183"/>
      <c r="V14" s="183"/>
      <c r="W14" s="183"/>
      <c r="X14" s="183"/>
      <c r="Y14" s="183"/>
      <c r="Z14" s="183"/>
      <c r="AA14" s="183"/>
      <c r="AB14" s="183"/>
      <c r="AC14" s="188"/>
      <c r="AD14" s="145"/>
      <c r="AE14" s="145"/>
      <c r="AF14" s="187"/>
      <c r="AG14" s="183"/>
      <c r="AH14" s="183"/>
      <c r="AI14" s="183"/>
      <c r="AJ14" s="183"/>
      <c r="AK14" s="183"/>
      <c r="AL14" s="183"/>
      <c r="AM14" s="183"/>
      <c r="AN14" s="183"/>
      <c r="AO14" s="183"/>
      <c r="AP14" s="183"/>
      <c r="AQ14" s="188"/>
      <c r="AR14" s="145"/>
    </row>
    <row r="15" spans="2:45" ht="15.95" customHeight="1" x14ac:dyDescent="0.25">
      <c r="B15" s="145"/>
      <c r="C15" s="235"/>
      <c r="D15" s="954"/>
      <c r="E15" s="954"/>
      <c r="F15" s="954"/>
      <c r="G15" s="954"/>
      <c r="H15" s="954"/>
      <c r="I15" s="954"/>
      <c r="J15" s="954"/>
      <c r="K15" s="955"/>
      <c r="L15" s="955"/>
      <c r="M15" s="955"/>
      <c r="N15" s="229"/>
      <c r="O15" s="145"/>
      <c r="P15" s="145"/>
      <c r="Q15" s="189"/>
      <c r="R15" s="183"/>
      <c r="S15" s="183"/>
      <c r="T15" s="183"/>
      <c r="U15" s="183"/>
      <c r="V15" s="183"/>
      <c r="W15" s="183"/>
      <c r="X15" s="183"/>
      <c r="Y15" s="183"/>
      <c r="Z15" s="183"/>
      <c r="AA15" s="183"/>
      <c r="AB15" s="183"/>
      <c r="AC15" s="188"/>
      <c r="AD15" s="145"/>
      <c r="AE15" s="145"/>
      <c r="AF15" s="189"/>
      <c r="AG15" s="958"/>
      <c r="AH15" s="958"/>
      <c r="AI15" s="958"/>
      <c r="AJ15" s="958"/>
      <c r="AK15" s="958"/>
      <c r="AL15" s="958"/>
      <c r="AM15" s="958"/>
      <c r="AN15" s="958"/>
      <c r="AO15" s="958"/>
      <c r="AP15" s="958"/>
      <c r="AQ15" s="959"/>
      <c r="AR15" s="145"/>
    </row>
    <row r="16" spans="2:45" ht="15.95" customHeight="1" x14ac:dyDescent="0.25">
      <c r="B16" s="145"/>
      <c r="C16" s="230"/>
      <c r="D16" s="954"/>
      <c r="E16" s="954"/>
      <c r="F16" s="954"/>
      <c r="G16" s="954"/>
      <c r="H16" s="954"/>
      <c r="I16" s="954"/>
      <c r="J16" s="954"/>
      <c r="K16" s="955"/>
      <c r="L16" s="955"/>
      <c r="M16" s="955"/>
      <c r="N16" s="231"/>
      <c r="O16" s="145"/>
      <c r="P16" s="145"/>
      <c r="Q16" s="227"/>
      <c r="R16" s="63"/>
      <c r="S16" s="63"/>
      <c r="T16" s="63"/>
      <c r="U16" s="63"/>
      <c r="V16" s="63"/>
      <c r="W16" s="63"/>
      <c r="X16" s="63"/>
      <c r="Y16" s="63"/>
      <c r="Z16" s="183"/>
      <c r="AA16" s="183"/>
      <c r="AB16" s="183"/>
      <c r="AC16" s="188"/>
      <c r="AD16" s="145"/>
      <c r="AE16" s="145"/>
      <c r="AF16" s="189"/>
      <c r="AG16" s="958"/>
      <c r="AH16" s="958"/>
      <c r="AI16" s="958"/>
      <c r="AJ16" s="958"/>
      <c r="AK16" s="958"/>
      <c r="AL16" s="958"/>
      <c r="AM16" s="958"/>
      <c r="AN16" s="958"/>
      <c r="AO16" s="958"/>
      <c r="AP16" s="958"/>
      <c r="AQ16" s="959"/>
      <c r="AR16" s="145"/>
    </row>
    <row r="17" spans="2:44" ht="15.95" customHeight="1" x14ac:dyDescent="0.25">
      <c r="B17" s="145"/>
      <c r="C17" s="227"/>
      <c r="D17" s="63"/>
      <c r="E17" s="63"/>
      <c r="F17" s="63"/>
      <c r="G17" s="63"/>
      <c r="H17" s="63"/>
      <c r="I17" s="63"/>
      <c r="J17" s="63"/>
      <c r="K17" s="63"/>
      <c r="L17" s="63"/>
      <c r="M17" s="63"/>
      <c r="N17" s="228"/>
      <c r="O17" s="145"/>
      <c r="P17" s="145"/>
      <c r="Q17" s="189"/>
      <c r="R17" s="183"/>
      <c r="S17" s="183"/>
      <c r="T17" s="183"/>
      <c r="U17" s="183"/>
      <c r="V17" s="183"/>
      <c r="W17" s="183"/>
      <c r="X17" s="183"/>
      <c r="Y17" s="183"/>
      <c r="Z17" s="183"/>
      <c r="AA17" s="183"/>
      <c r="AB17" s="183"/>
      <c r="AC17" s="188"/>
      <c r="AD17" s="145"/>
      <c r="AE17" s="145"/>
      <c r="AF17" s="187"/>
      <c r="AG17" s="958"/>
      <c r="AH17" s="958"/>
      <c r="AI17" s="958"/>
      <c r="AJ17" s="958"/>
      <c r="AK17" s="958"/>
      <c r="AL17" s="958"/>
      <c r="AM17" s="958"/>
      <c r="AN17" s="958"/>
      <c r="AO17" s="958"/>
      <c r="AP17" s="958"/>
      <c r="AQ17" s="959"/>
      <c r="AR17" s="145"/>
    </row>
    <row r="18" spans="2:44" ht="15.95" customHeight="1" x14ac:dyDescent="0.25">
      <c r="B18" s="145"/>
      <c r="C18" s="235"/>
      <c r="D18" s="956"/>
      <c r="E18" s="956"/>
      <c r="F18" s="956"/>
      <c r="G18" s="956"/>
      <c r="H18" s="956"/>
      <c r="I18" s="956"/>
      <c r="J18" s="956"/>
      <c r="K18" s="955"/>
      <c r="L18" s="955"/>
      <c r="M18" s="955"/>
      <c r="N18" s="229"/>
      <c r="O18" s="145"/>
      <c r="P18" s="145"/>
      <c r="Q18" s="189"/>
      <c r="R18" s="183"/>
      <c r="S18" s="63"/>
      <c r="T18" s="63"/>
      <c r="U18" s="183"/>
      <c r="V18" s="183"/>
      <c r="W18" s="183"/>
      <c r="X18" s="183"/>
      <c r="Y18" s="183"/>
      <c r="Z18" s="183"/>
      <c r="AA18" s="183"/>
      <c r="AB18" s="183"/>
      <c r="AC18" s="188"/>
      <c r="AD18" s="145"/>
      <c r="AE18" s="145"/>
      <c r="AF18" s="189"/>
      <c r="AG18" s="958"/>
      <c r="AH18" s="958"/>
      <c r="AI18" s="958"/>
      <c r="AJ18" s="958"/>
      <c r="AK18" s="958"/>
      <c r="AL18" s="958"/>
      <c r="AM18" s="958"/>
      <c r="AN18" s="958"/>
      <c r="AO18" s="958"/>
      <c r="AP18" s="958"/>
      <c r="AQ18" s="959"/>
      <c r="AR18" s="145"/>
    </row>
    <row r="19" spans="2:44" ht="15.95" customHeight="1" x14ac:dyDescent="0.25">
      <c r="B19" s="145"/>
      <c r="C19" s="227"/>
      <c r="D19" s="63"/>
      <c r="E19" s="63"/>
      <c r="F19" s="63"/>
      <c r="G19" s="63"/>
      <c r="H19" s="63"/>
      <c r="I19" s="63"/>
      <c r="J19" s="63"/>
      <c r="K19" s="63"/>
      <c r="L19" s="63"/>
      <c r="M19" s="63"/>
      <c r="N19" s="228"/>
      <c r="O19" s="145"/>
      <c r="P19" s="145"/>
      <c r="Q19" s="189"/>
      <c r="R19" s="183"/>
      <c r="S19" s="63"/>
      <c r="T19" s="63"/>
      <c r="U19" s="183"/>
      <c r="V19" s="183"/>
      <c r="W19" s="183"/>
      <c r="X19" s="183"/>
      <c r="Y19" s="183"/>
      <c r="Z19" s="183"/>
      <c r="AA19" s="183"/>
      <c r="AB19" s="183"/>
      <c r="AC19" s="188"/>
      <c r="AD19" s="145"/>
      <c r="AE19" s="145"/>
      <c r="AF19" s="187"/>
      <c r="AG19" s="958"/>
      <c r="AH19" s="958"/>
      <c r="AI19" s="958"/>
      <c r="AJ19" s="958"/>
      <c r="AK19" s="958"/>
      <c r="AL19" s="958"/>
      <c r="AM19" s="958"/>
      <c r="AN19" s="958"/>
      <c r="AO19" s="958"/>
      <c r="AP19" s="958"/>
      <c r="AQ19" s="959"/>
      <c r="AR19" s="145"/>
    </row>
    <row r="20" spans="2:44" ht="15.95" customHeight="1" x14ac:dyDescent="0.25">
      <c r="B20" s="145"/>
      <c r="C20" s="235"/>
      <c r="D20" s="956"/>
      <c r="E20" s="956"/>
      <c r="F20" s="956"/>
      <c r="G20" s="956"/>
      <c r="H20" s="956"/>
      <c r="I20" s="956"/>
      <c r="J20" s="956"/>
      <c r="K20" s="955"/>
      <c r="L20" s="955"/>
      <c r="M20" s="955"/>
      <c r="N20" s="229"/>
      <c r="O20" s="145"/>
      <c r="P20" s="145"/>
      <c r="Q20" s="189"/>
      <c r="R20" s="183"/>
      <c r="S20" s="63"/>
      <c r="T20" s="63"/>
      <c r="U20" s="183"/>
      <c r="V20" s="183"/>
      <c r="W20" s="183"/>
      <c r="X20" s="183"/>
      <c r="Y20" s="183"/>
      <c r="Z20" s="183"/>
      <c r="AA20" s="183"/>
      <c r="AB20" s="183"/>
      <c r="AC20" s="188"/>
      <c r="AD20" s="145"/>
      <c r="AE20" s="145"/>
      <c r="AF20" s="187"/>
      <c r="AG20" s="958"/>
      <c r="AH20" s="958"/>
      <c r="AI20" s="958"/>
      <c r="AJ20" s="958"/>
      <c r="AK20" s="958"/>
      <c r="AL20" s="958"/>
      <c r="AM20" s="958"/>
      <c r="AN20" s="958"/>
      <c r="AO20" s="958"/>
      <c r="AP20" s="958"/>
      <c r="AQ20" s="959"/>
      <c r="AR20" s="145"/>
    </row>
    <row r="21" spans="2:44" ht="15.95" customHeight="1" x14ac:dyDescent="0.25">
      <c r="B21" s="145"/>
      <c r="C21" s="227"/>
      <c r="D21" s="63"/>
      <c r="E21" s="63"/>
      <c r="F21" s="63"/>
      <c r="G21" s="63"/>
      <c r="H21" s="63"/>
      <c r="I21" s="63"/>
      <c r="J21" s="63"/>
      <c r="K21" s="63"/>
      <c r="L21" s="63"/>
      <c r="M21" s="63"/>
      <c r="N21" s="228"/>
      <c r="O21" s="145"/>
      <c r="P21" s="145"/>
      <c r="Q21" s="227"/>
      <c r="R21" s="183"/>
      <c r="S21" s="183"/>
      <c r="T21" s="183"/>
      <c r="U21" s="63"/>
      <c r="V21" s="63"/>
      <c r="W21" s="63"/>
      <c r="X21" s="63"/>
      <c r="Y21" s="63"/>
      <c r="Z21" s="63"/>
      <c r="AA21" s="63"/>
      <c r="AB21" s="63"/>
      <c r="AC21" s="228"/>
      <c r="AD21" s="145"/>
      <c r="AE21" s="145"/>
      <c r="AF21" s="187"/>
      <c r="AG21" s="958"/>
      <c r="AH21" s="958"/>
      <c r="AI21" s="958"/>
      <c r="AJ21" s="958"/>
      <c r="AK21" s="958"/>
      <c r="AL21" s="958"/>
      <c r="AM21" s="958"/>
      <c r="AN21" s="958"/>
      <c r="AO21" s="958"/>
      <c r="AP21" s="958"/>
      <c r="AQ21" s="959"/>
      <c r="AR21" s="145"/>
    </row>
    <row r="22" spans="2:44" ht="15.95" customHeight="1" x14ac:dyDescent="0.25">
      <c r="B22" s="145"/>
      <c r="C22" s="235"/>
      <c r="D22" s="956"/>
      <c r="E22" s="956"/>
      <c r="F22" s="956"/>
      <c r="G22" s="956"/>
      <c r="H22" s="956"/>
      <c r="I22" s="956"/>
      <c r="J22" s="956"/>
      <c r="K22" s="955"/>
      <c r="L22" s="955"/>
      <c r="M22" s="955"/>
      <c r="N22" s="229"/>
      <c r="O22" s="145"/>
      <c r="P22" s="145"/>
      <c r="Q22" s="227"/>
      <c r="R22" s="63"/>
      <c r="S22" s="183"/>
      <c r="T22" s="183"/>
      <c r="U22" s="63"/>
      <c r="V22" s="63"/>
      <c r="W22" s="63"/>
      <c r="X22" s="63"/>
      <c r="Y22" s="63"/>
      <c r="Z22" s="63"/>
      <c r="AA22" s="63"/>
      <c r="AB22" s="63"/>
      <c r="AC22" s="228"/>
      <c r="AD22" s="145"/>
      <c r="AE22" s="145"/>
      <c r="AF22" s="187"/>
      <c r="AG22" s="958"/>
      <c r="AH22" s="958"/>
      <c r="AI22" s="958"/>
      <c r="AJ22" s="958"/>
      <c r="AK22" s="958"/>
      <c r="AL22" s="958"/>
      <c r="AM22" s="958"/>
      <c r="AN22" s="958"/>
      <c r="AO22" s="958"/>
      <c r="AP22" s="958"/>
      <c r="AQ22" s="959"/>
      <c r="AR22" s="145"/>
    </row>
    <row r="23" spans="2:44" ht="15.95" customHeight="1" x14ac:dyDescent="0.25">
      <c r="B23" s="145"/>
      <c r="C23" s="227"/>
      <c r="D23" s="63"/>
      <c r="E23" s="63"/>
      <c r="F23" s="63"/>
      <c r="G23" s="63"/>
      <c r="H23" s="63"/>
      <c r="I23" s="63"/>
      <c r="J23" s="63"/>
      <c r="K23" s="63"/>
      <c r="L23" s="63"/>
      <c r="M23" s="63"/>
      <c r="N23" s="228"/>
      <c r="O23" s="145"/>
      <c r="P23" s="145"/>
      <c r="Q23" s="189"/>
      <c r="R23" s="958"/>
      <c r="S23" s="958"/>
      <c r="T23" s="958"/>
      <c r="U23" s="958"/>
      <c r="V23" s="958"/>
      <c r="W23" s="958"/>
      <c r="X23" s="958"/>
      <c r="Y23" s="958"/>
      <c r="Z23" s="958"/>
      <c r="AA23" s="958"/>
      <c r="AB23" s="958"/>
      <c r="AC23" s="959"/>
      <c r="AD23" s="145"/>
      <c r="AE23" s="145"/>
      <c r="AF23" s="189"/>
      <c r="AG23" s="958"/>
      <c r="AH23" s="958"/>
      <c r="AI23" s="958"/>
      <c r="AJ23" s="958"/>
      <c r="AK23" s="958"/>
      <c r="AL23" s="958"/>
      <c r="AM23" s="958"/>
      <c r="AN23" s="958"/>
      <c r="AO23" s="958"/>
      <c r="AP23" s="958"/>
      <c r="AQ23" s="959"/>
      <c r="AR23" s="145"/>
    </row>
    <row r="24" spans="2:44" ht="15.95" customHeight="1" x14ac:dyDescent="0.25">
      <c r="B24" s="145"/>
      <c r="C24" s="235"/>
      <c r="D24" s="954"/>
      <c r="E24" s="954"/>
      <c r="F24" s="954"/>
      <c r="G24" s="954"/>
      <c r="H24" s="954"/>
      <c r="I24" s="954"/>
      <c r="J24" s="954"/>
      <c r="K24" s="955"/>
      <c r="L24" s="955"/>
      <c r="M24" s="955"/>
      <c r="N24" s="229"/>
      <c r="O24" s="145"/>
      <c r="P24" s="145"/>
      <c r="Q24" s="187"/>
      <c r="R24" s="958"/>
      <c r="S24" s="958"/>
      <c r="T24" s="958"/>
      <c r="U24" s="958"/>
      <c r="V24" s="958"/>
      <c r="W24" s="958"/>
      <c r="X24" s="958"/>
      <c r="Y24" s="958"/>
      <c r="Z24" s="958"/>
      <c r="AA24" s="958"/>
      <c r="AB24" s="958"/>
      <c r="AC24" s="959"/>
      <c r="AD24" s="145"/>
      <c r="AE24" s="145"/>
      <c r="AF24" s="187"/>
      <c r="AG24" s="958"/>
      <c r="AH24" s="958"/>
      <c r="AI24" s="958"/>
      <c r="AJ24" s="958"/>
      <c r="AK24" s="958"/>
      <c r="AL24" s="958"/>
      <c r="AM24" s="958"/>
      <c r="AN24" s="958"/>
      <c r="AO24" s="958"/>
      <c r="AP24" s="958"/>
      <c r="AQ24" s="959"/>
      <c r="AR24" s="145"/>
    </row>
    <row r="25" spans="2:44" ht="15.95" customHeight="1" x14ac:dyDescent="0.25">
      <c r="B25" s="145"/>
      <c r="C25" s="235"/>
      <c r="D25" s="954"/>
      <c r="E25" s="954"/>
      <c r="F25" s="954"/>
      <c r="G25" s="954"/>
      <c r="H25" s="954"/>
      <c r="I25" s="954"/>
      <c r="J25" s="954"/>
      <c r="K25" s="955"/>
      <c r="L25" s="955"/>
      <c r="M25" s="955"/>
      <c r="N25" s="229"/>
      <c r="O25" s="145"/>
      <c r="P25" s="145"/>
      <c r="Q25" s="194"/>
      <c r="R25" s="195"/>
      <c r="S25" s="195"/>
      <c r="T25" s="195"/>
      <c r="U25" s="195"/>
      <c r="V25" s="195"/>
      <c r="W25" s="195"/>
      <c r="X25" s="195"/>
      <c r="Y25" s="195"/>
      <c r="Z25" s="195"/>
      <c r="AA25" s="195"/>
      <c r="AB25" s="195"/>
      <c r="AC25" s="196"/>
      <c r="AD25" s="145"/>
      <c r="AE25" s="145"/>
      <c r="AF25" s="189"/>
      <c r="AG25" s="958"/>
      <c r="AH25" s="958"/>
      <c r="AI25" s="958"/>
      <c r="AJ25" s="958"/>
      <c r="AK25" s="958"/>
      <c r="AL25" s="958"/>
      <c r="AM25" s="958"/>
      <c r="AN25" s="958"/>
      <c r="AO25" s="958"/>
      <c r="AP25" s="958"/>
      <c r="AQ25" s="959"/>
      <c r="AR25" s="145"/>
    </row>
    <row r="26" spans="2:44" ht="15.95" customHeight="1" x14ac:dyDescent="0.25">
      <c r="B26" s="145"/>
      <c r="C26" s="236"/>
      <c r="D26" s="239"/>
      <c r="E26" s="239"/>
      <c r="F26" s="239"/>
      <c r="G26" s="239"/>
      <c r="H26" s="239"/>
      <c r="I26" s="239"/>
      <c r="J26" s="239"/>
      <c r="K26" s="238"/>
      <c r="L26" s="238"/>
      <c r="M26" s="238"/>
      <c r="N26" s="231"/>
      <c r="O26" s="145"/>
      <c r="P26" s="145"/>
      <c r="Q26" s="194"/>
      <c r="R26" s="195"/>
      <c r="S26" s="195"/>
      <c r="T26" s="195"/>
      <c r="U26" s="195"/>
      <c r="V26" s="195"/>
      <c r="W26" s="195"/>
      <c r="X26" s="195"/>
      <c r="Y26" s="195"/>
      <c r="Z26" s="195"/>
      <c r="AA26" s="195"/>
      <c r="AB26" s="195"/>
      <c r="AC26" s="196"/>
      <c r="AD26" s="145"/>
      <c r="AE26" s="145"/>
      <c r="AF26" s="187"/>
      <c r="AG26" s="958"/>
      <c r="AH26" s="958"/>
      <c r="AI26" s="958"/>
      <c r="AJ26" s="958"/>
      <c r="AK26" s="958"/>
      <c r="AL26" s="958"/>
      <c r="AM26" s="958"/>
      <c r="AN26" s="958"/>
      <c r="AO26" s="958"/>
      <c r="AP26" s="958"/>
      <c r="AQ26" s="959"/>
      <c r="AR26" s="145"/>
    </row>
    <row r="27" spans="2:44" ht="15.95" customHeight="1" x14ac:dyDescent="0.25">
      <c r="B27" s="145"/>
      <c r="C27" s="227"/>
      <c r="D27" s="63"/>
      <c r="E27" s="63"/>
      <c r="F27" s="63"/>
      <c r="G27" s="63"/>
      <c r="H27" s="63"/>
      <c r="I27" s="63"/>
      <c r="J27" s="63"/>
      <c r="K27" s="63"/>
      <c r="L27" s="63"/>
      <c r="M27" s="63"/>
      <c r="N27" s="228"/>
      <c r="O27" s="145"/>
      <c r="P27" s="145"/>
      <c r="Q27" s="227"/>
      <c r="R27" s="63"/>
      <c r="S27" s="63"/>
      <c r="T27" s="63"/>
      <c r="U27" s="63"/>
      <c r="V27" s="63"/>
      <c r="W27" s="63"/>
      <c r="X27" s="63"/>
      <c r="Y27" s="63"/>
      <c r="Z27" s="63"/>
      <c r="AA27" s="63"/>
      <c r="AB27" s="63"/>
      <c r="AC27" s="228"/>
      <c r="AD27" s="145"/>
      <c r="AE27" s="145"/>
      <c r="AF27" s="187"/>
      <c r="AG27" s="958"/>
      <c r="AH27" s="958"/>
      <c r="AI27" s="958"/>
      <c r="AJ27" s="958"/>
      <c r="AK27" s="958"/>
      <c r="AL27" s="958"/>
      <c r="AM27" s="958"/>
      <c r="AN27" s="958"/>
      <c r="AO27" s="958"/>
      <c r="AP27" s="958"/>
      <c r="AQ27" s="959"/>
      <c r="AR27" s="145"/>
    </row>
    <row r="28" spans="2:44" ht="15.95" customHeight="1" x14ac:dyDescent="0.25">
      <c r="B28" s="145"/>
      <c r="C28" s="236"/>
      <c r="D28" s="239"/>
      <c r="E28" s="239"/>
      <c r="F28" s="239"/>
      <c r="G28" s="239"/>
      <c r="H28" s="239"/>
      <c r="I28" s="239"/>
      <c r="J28" s="239"/>
      <c r="K28" s="238"/>
      <c r="L28" s="238"/>
      <c r="M28" s="238"/>
      <c r="N28" s="231"/>
      <c r="O28" s="145"/>
      <c r="P28" s="145"/>
      <c r="Q28" s="227"/>
      <c r="R28" s="63"/>
      <c r="S28" s="63"/>
      <c r="T28" s="63"/>
      <c r="U28" s="63"/>
      <c r="V28" s="63"/>
      <c r="W28" s="63"/>
      <c r="X28" s="63"/>
      <c r="Y28" s="63"/>
      <c r="Z28" s="63"/>
      <c r="AA28" s="63"/>
      <c r="AB28" s="63"/>
      <c r="AC28" s="228"/>
      <c r="AD28" s="145"/>
      <c r="AE28" s="145"/>
      <c r="AF28" s="189"/>
      <c r="AG28" s="958"/>
      <c r="AH28" s="958"/>
      <c r="AI28" s="958"/>
      <c r="AJ28" s="958"/>
      <c r="AK28" s="958"/>
      <c r="AL28" s="958"/>
      <c r="AM28" s="958"/>
      <c r="AN28" s="958"/>
      <c r="AO28" s="958"/>
      <c r="AP28" s="958"/>
      <c r="AQ28" s="959"/>
      <c r="AR28" s="145"/>
    </row>
    <row r="29" spans="2:44" ht="15.95" customHeight="1" x14ac:dyDescent="0.25">
      <c r="B29" s="145"/>
      <c r="C29" s="227"/>
      <c r="D29" s="63"/>
      <c r="E29" s="63"/>
      <c r="F29" s="63"/>
      <c r="G29" s="63"/>
      <c r="H29" s="63"/>
      <c r="I29" s="63"/>
      <c r="J29" s="63"/>
      <c r="K29" s="63"/>
      <c r="L29" s="63"/>
      <c r="M29" s="63"/>
      <c r="N29" s="228"/>
      <c r="O29" s="145"/>
      <c r="P29" s="145"/>
      <c r="Q29" s="194"/>
      <c r="R29" s="195"/>
      <c r="S29" s="195"/>
      <c r="T29" s="195"/>
      <c r="U29" s="195"/>
      <c r="V29" s="195"/>
      <c r="W29" s="195"/>
      <c r="X29" s="195"/>
      <c r="Y29" s="195"/>
      <c r="Z29" s="195"/>
      <c r="AA29" s="195"/>
      <c r="AB29" s="195"/>
      <c r="AC29" s="196"/>
      <c r="AD29" s="145"/>
      <c r="AE29" s="145"/>
      <c r="AF29" s="187"/>
      <c r="AG29" s="958"/>
      <c r="AH29" s="958"/>
      <c r="AI29" s="958"/>
      <c r="AJ29" s="958"/>
      <c r="AK29" s="958"/>
      <c r="AL29" s="958"/>
      <c r="AM29" s="958"/>
      <c r="AN29" s="958"/>
      <c r="AO29" s="958"/>
      <c r="AP29" s="958"/>
      <c r="AQ29" s="959"/>
      <c r="AR29" s="145"/>
    </row>
    <row r="30" spans="2:44" ht="15.95" customHeight="1" x14ac:dyDescent="0.25">
      <c r="B30" s="145"/>
      <c r="C30" s="240"/>
      <c r="D30" s="241"/>
      <c r="E30" s="241"/>
      <c r="F30" s="241"/>
      <c r="G30" s="241"/>
      <c r="H30" s="241"/>
      <c r="I30" s="241"/>
      <c r="J30" s="241"/>
      <c r="K30" s="242"/>
      <c r="L30" s="242"/>
      <c r="M30" s="242"/>
      <c r="N30" s="243"/>
      <c r="O30" s="145"/>
      <c r="P30" s="145"/>
      <c r="Q30" s="197"/>
      <c r="R30" s="198"/>
      <c r="S30" s="198"/>
      <c r="T30" s="198"/>
      <c r="U30" s="198"/>
      <c r="V30" s="198"/>
      <c r="W30" s="198"/>
      <c r="X30" s="198"/>
      <c r="Y30" s="198"/>
      <c r="Z30" s="198"/>
      <c r="AA30" s="198"/>
      <c r="AB30" s="198"/>
      <c r="AC30" s="199"/>
      <c r="AD30" s="145"/>
      <c r="AE30" s="145"/>
      <c r="AF30" s="190"/>
      <c r="AG30" s="960"/>
      <c r="AH30" s="960"/>
      <c r="AI30" s="960"/>
      <c r="AJ30" s="960"/>
      <c r="AK30" s="960"/>
      <c r="AL30" s="960"/>
      <c r="AM30" s="960"/>
      <c r="AN30" s="960"/>
      <c r="AO30" s="960"/>
      <c r="AP30" s="960"/>
      <c r="AQ30" s="961"/>
      <c r="AR30" s="145"/>
    </row>
    <row r="31" spans="2:44" ht="15.95" customHeight="1" x14ac:dyDescent="0.25">
      <c r="B31" s="145"/>
      <c r="O31" s="145"/>
      <c r="P31" s="145"/>
      <c r="Q31" s="145"/>
      <c r="R31" s="145"/>
      <c r="S31" s="145"/>
      <c r="T31" s="145"/>
      <c r="U31" s="145"/>
      <c r="V31" s="145"/>
      <c r="W31" s="145"/>
      <c r="X31" s="145"/>
      <c r="Y31" s="145"/>
      <c r="Z31" s="145"/>
      <c r="AA31" s="145"/>
      <c r="AB31" s="145"/>
      <c r="AC31" s="145"/>
      <c r="AD31" s="145"/>
      <c r="AE31" s="145"/>
      <c r="AF31" s="157"/>
      <c r="AG31" s="145"/>
      <c r="AH31" s="145"/>
      <c r="AI31" s="145"/>
      <c r="AJ31" s="145"/>
      <c r="AK31" s="145"/>
      <c r="AL31" s="145"/>
      <c r="AM31" s="145"/>
      <c r="AN31" s="145"/>
      <c r="AO31" s="145"/>
      <c r="AP31" s="145"/>
      <c r="AQ31" s="145"/>
      <c r="AR31" s="145"/>
    </row>
    <row r="32" spans="2:44" ht="15.95" customHeight="1" x14ac:dyDescent="0.25">
      <c r="B32" s="145"/>
      <c r="O32" s="145"/>
      <c r="P32" s="145"/>
      <c r="Q32" s="145"/>
      <c r="R32" s="145"/>
      <c r="S32" s="145"/>
      <c r="T32" s="145"/>
      <c r="U32" s="145"/>
      <c r="V32" s="145"/>
      <c r="W32" s="145"/>
      <c r="X32" s="145"/>
      <c r="Y32" s="145"/>
      <c r="Z32" s="145"/>
      <c r="AA32" s="145"/>
      <c r="AB32" s="145"/>
      <c r="AC32" s="145"/>
      <c r="AD32" s="145"/>
      <c r="AE32" s="145"/>
      <c r="AF32" s="157"/>
      <c r="AG32" s="145"/>
      <c r="AH32" s="145"/>
      <c r="AI32" s="962"/>
      <c r="AJ32" s="962"/>
      <c r="AK32" s="962"/>
      <c r="AL32" s="962"/>
      <c r="AM32" s="962"/>
      <c r="AN32" s="962"/>
      <c r="AO32" s="962"/>
      <c r="AP32" s="145"/>
      <c r="AQ32" s="145"/>
      <c r="AR32" s="145"/>
    </row>
    <row r="33" spans="2:44" ht="15.95" customHeight="1" x14ac:dyDescent="0.25">
      <c r="B33" s="145"/>
      <c r="C33" s="237"/>
      <c r="D33" s="237"/>
      <c r="E33" s="237"/>
      <c r="F33" s="237"/>
      <c r="G33" s="237"/>
      <c r="H33" s="237"/>
      <c r="I33" s="237"/>
      <c r="J33" s="237"/>
      <c r="K33" s="237"/>
      <c r="L33" s="237"/>
      <c r="M33" s="237"/>
      <c r="N33" s="145"/>
      <c r="O33" s="145"/>
      <c r="P33" s="145"/>
      <c r="Q33" s="145"/>
      <c r="R33" s="145"/>
      <c r="S33" s="145"/>
      <c r="T33" s="145"/>
      <c r="U33" s="145"/>
      <c r="V33" s="145"/>
      <c r="W33" s="145"/>
      <c r="X33" s="145"/>
      <c r="Y33" s="145"/>
      <c r="Z33" s="145"/>
      <c r="AA33" s="145"/>
      <c r="AB33" s="145"/>
      <c r="AC33" s="145"/>
      <c r="AD33" s="145"/>
      <c r="AE33" s="145"/>
      <c r="AF33" s="145"/>
      <c r="AG33" s="145"/>
      <c r="AH33" s="145"/>
      <c r="AI33" s="962"/>
      <c r="AJ33" s="962"/>
      <c r="AK33" s="962"/>
      <c r="AL33" s="962"/>
      <c r="AM33" s="962"/>
      <c r="AN33" s="962"/>
      <c r="AO33" s="962"/>
      <c r="AP33" s="145"/>
      <c r="AQ33" s="145"/>
      <c r="AR33" s="145"/>
    </row>
    <row r="34" spans="2:44" ht="15.95" customHeight="1" x14ac:dyDescent="0.25">
      <c r="B34" s="145"/>
      <c r="C34" s="145"/>
      <c r="D34" s="145"/>
      <c r="E34" s="145"/>
      <c r="F34" s="145"/>
      <c r="G34" s="145"/>
      <c r="H34" s="145"/>
      <c r="I34" s="145"/>
      <c r="J34" s="145"/>
      <c r="K34" s="237"/>
      <c r="L34" s="237"/>
      <c r="M34" s="237"/>
      <c r="N34" s="145"/>
      <c r="O34" s="145"/>
      <c r="P34" s="145"/>
      <c r="Q34" s="145"/>
      <c r="R34" s="145"/>
      <c r="S34" s="145"/>
      <c r="T34" s="145"/>
      <c r="U34" s="145"/>
      <c r="V34" s="145"/>
      <c r="W34" s="145"/>
      <c r="X34" s="145"/>
      <c r="Y34" s="145"/>
      <c r="Z34" s="145"/>
      <c r="AA34" s="145"/>
      <c r="AB34" s="145"/>
      <c r="AC34" s="145"/>
      <c r="AD34" s="145"/>
      <c r="AE34" s="145"/>
      <c r="AF34" s="145"/>
      <c r="AG34" s="145"/>
      <c r="AH34" s="145"/>
      <c r="AI34" s="962"/>
      <c r="AJ34" s="962"/>
      <c r="AK34" s="962"/>
      <c r="AL34" s="962"/>
      <c r="AM34" s="962"/>
      <c r="AN34" s="962"/>
      <c r="AO34" s="962"/>
      <c r="AP34" s="145"/>
      <c r="AQ34" s="145"/>
      <c r="AR34" s="145"/>
    </row>
    <row r="35" spans="2:44" ht="15.95" customHeight="1" x14ac:dyDescent="0.25">
      <c r="B35" s="145"/>
      <c r="C35" s="145"/>
      <c r="D35" s="145"/>
      <c r="E35" s="145"/>
      <c r="F35" s="145"/>
      <c r="G35" s="145"/>
      <c r="H35" s="145"/>
      <c r="I35" s="145"/>
      <c r="J35" s="145"/>
      <c r="K35" s="145"/>
      <c r="L35" s="145"/>
      <c r="M35" s="145"/>
      <c r="N35" s="145"/>
      <c r="O35" s="145"/>
      <c r="P35" s="145"/>
      <c r="Q35" s="145"/>
      <c r="R35" s="145"/>
      <c r="S35" s="145"/>
      <c r="T35" s="145"/>
      <c r="U35" s="145"/>
      <c r="V35" s="145"/>
      <c r="W35" s="145"/>
      <c r="X35" s="145"/>
      <c r="Y35" s="145"/>
      <c r="Z35" s="145"/>
      <c r="AA35" s="145"/>
      <c r="AB35" s="145"/>
      <c r="AC35" s="145"/>
      <c r="AD35" s="145"/>
      <c r="AE35" s="145"/>
      <c r="AF35" s="145"/>
      <c r="AG35" s="145"/>
      <c r="AH35" s="145"/>
      <c r="AI35" s="145"/>
      <c r="AJ35" s="145"/>
      <c r="AK35" s="145"/>
      <c r="AL35" s="145"/>
      <c r="AM35" s="145"/>
      <c r="AN35" s="145"/>
      <c r="AO35" s="145"/>
      <c r="AP35" s="145"/>
      <c r="AQ35" s="145"/>
      <c r="AR35" s="145"/>
    </row>
    <row r="36" spans="2:44" s="67" customFormat="1" ht="15.95" customHeight="1" x14ac:dyDescent="0.25">
      <c r="B36" s="145"/>
      <c r="C36" s="145"/>
      <c r="D36" s="145"/>
      <c r="E36" s="145"/>
      <c r="F36" s="145"/>
      <c r="G36" s="145"/>
      <c r="H36" s="145"/>
      <c r="I36" s="145"/>
      <c r="J36" s="145"/>
      <c r="K36" s="145"/>
      <c r="L36" s="145"/>
      <c r="M36" s="145"/>
      <c r="N36" s="145"/>
      <c r="O36" s="145"/>
      <c r="P36" s="145"/>
      <c r="Q36" s="145"/>
      <c r="R36" s="145"/>
      <c r="S36" s="145"/>
      <c r="T36" s="145"/>
      <c r="U36" s="145"/>
      <c r="V36" s="145"/>
      <c r="W36" s="145"/>
      <c r="X36" s="145"/>
      <c r="Y36" s="145"/>
      <c r="Z36" s="145"/>
      <c r="AA36" s="145"/>
      <c r="AB36" s="145"/>
      <c r="AC36" s="145"/>
      <c r="AD36" s="145"/>
      <c r="AE36" s="145"/>
      <c r="AF36" s="145"/>
      <c r="AG36" s="145"/>
      <c r="AH36" s="145"/>
      <c r="AI36" s="145"/>
      <c r="AJ36" s="145"/>
      <c r="AK36" s="145"/>
      <c r="AL36" s="145"/>
      <c r="AM36" s="145"/>
      <c r="AN36" s="145"/>
      <c r="AO36" s="145"/>
      <c r="AP36" s="145"/>
      <c r="AQ36" s="145"/>
      <c r="AR36" s="145"/>
    </row>
    <row r="37" spans="2:44" s="67" customFormat="1" ht="15.95" customHeight="1" x14ac:dyDescent="0.25">
      <c r="B37" s="145"/>
      <c r="C37" s="145"/>
      <c r="D37" s="145"/>
      <c r="E37" s="145"/>
      <c r="F37" s="145"/>
      <c r="G37" s="145"/>
      <c r="H37" s="145"/>
      <c r="I37" s="145"/>
      <c r="J37" s="145"/>
      <c r="K37" s="145"/>
      <c r="L37" s="145"/>
      <c r="M37" s="145"/>
      <c r="N37" s="145"/>
      <c r="O37" s="145"/>
      <c r="P37" s="145"/>
      <c r="Q37" s="145"/>
      <c r="R37" s="145"/>
      <c r="S37" s="145"/>
      <c r="T37" s="145"/>
      <c r="U37" s="145"/>
      <c r="V37" s="145"/>
      <c r="W37" s="145"/>
      <c r="X37" s="145"/>
      <c r="Y37" s="145"/>
      <c r="Z37" s="145"/>
      <c r="AA37" s="145"/>
      <c r="AB37" s="145"/>
      <c r="AC37" s="145"/>
      <c r="AD37" s="145"/>
      <c r="AE37" s="145"/>
      <c r="AF37" s="145"/>
      <c r="AG37" s="145"/>
      <c r="AH37" s="145"/>
      <c r="AI37" s="145"/>
      <c r="AJ37" s="145"/>
      <c r="AK37" s="145"/>
      <c r="AL37" s="145"/>
      <c r="AM37" s="145"/>
      <c r="AN37" s="145"/>
      <c r="AO37" s="145"/>
      <c r="AP37" s="145"/>
      <c r="AQ37" s="145"/>
      <c r="AR37" s="145"/>
    </row>
    <row r="38" spans="2:44" s="67" customFormat="1" ht="15.95" customHeight="1" x14ac:dyDescent="0.25">
      <c r="B38" s="145"/>
      <c r="C38" s="145"/>
      <c r="D38" s="145"/>
      <c r="E38" s="145"/>
      <c r="F38" s="145"/>
      <c r="G38" s="145"/>
      <c r="H38" s="145"/>
      <c r="I38" s="145"/>
      <c r="J38" s="145"/>
      <c r="K38" s="145"/>
      <c r="L38" s="145"/>
      <c r="M38" s="145"/>
      <c r="N38" s="145"/>
      <c r="O38" s="145"/>
      <c r="P38" s="145"/>
      <c r="Q38" s="145"/>
      <c r="R38" s="145"/>
      <c r="S38" s="145"/>
      <c r="T38" s="145"/>
      <c r="U38" s="145"/>
      <c r="V38" s="145"/>
      <c r="W38" s="145"/>
      <c r="X38" s="145"/>
      <c r="Y38" s="145"/>
      <c r="Z38" s="145"/>
      <c r="AA38" s="145"/>
      <c r="AB38" s="145"/>
      <c r="AC38" s="145"/>
      <c r="AD38" s="145"/>
      <c r="AE38" s="145"/>
      <c r="AF38" s="145"/>
      <c r="AG38" s="145"/>
      <c r="AH38" s="145"/>
      <c r="AI38" s="145"/>
      <c r="AJ38" s="145"/>
      <c r="AK38" s="145"/>
      <c r="AL38" s="145"/>
      <c r="AM38" s="145"/>
      <c r="AN38" s="145"/>
      <c r="AO38" s="145"/>
      <c r="AP38" s="145"/>
      <c r="AQ38" s="145"/>
      <c r="AR38" s="145"/>
    </row>
    <row r="39" spans="2:44" s="67" customFormat="1" ht="15.95" customHeight="1" x14ac:dyDescent="0.25"/>
    <row r="40" spans="2:44" s="67" customFormat="1" ht="15.95" customHeight="1" x14ac:dyDescent="0.25"/>
    <row r="41" spans="2:44" s="67" customFormat="1" ht="15.95" customHeight="1" x14ac:dyDescent="0.25"/>
    <row r="42" spans="2:44" s="67" customFormat="1" ht="15.95" customHeight="1" x14ac:dyDescent="0.25"/>
    <row r="43" spans="2:44" s="67" customFormat="1" ht="15.95" customHeight="1" x14ac:dyDescent="0.25"/>
    <row r="44" spans="2:44" s="67" customFormat="1" ht="15.95" customHeight="1" x14ac:dyDescent="0.25"/>
    <row r="45" spans="2:44" s="67" customFormat="1" ht="15.95" customHeight="1" x14ac:dyDescent="0.25"/>
    <row r="46" spans="2:44" s="67" customFormat="1" ht="15.95" customHeight="1" x14ac:dyDescent="0.25"/>
    <row r="47" spans="2:44" s="67" customFormat="1" ht="15.95" customHeight="1" x14ac:dyDescent="0.25"/>
    <row r="48" spans="2:44" s="67" customFormat="1" ht="15.95" customHeight="1" x14ac:dyDescent="0.25"/>
    <row r="49" s="67" customFormat="1" ht="15.95" customHeight="1" x14ac:dyDescent="0.25"/>
    <row r="50" s="67" customFormat="1" ht="15.95" customHeight="1" x14ac:dyDescent="0.25"/>
    <row r="51" s="67" customFormat="1" ht="15.95" customHeight="1" x14ac:dyDescent="0.25"/>
    <row r="52" s="67" customFormat="1" ht="15.95" customHeight="1" x14ac:dyDescent="0.25"/>
    <row r="53" s="67" customFormat="1" ht="15.95" customHeight="1" x14ac:dyDescent="0.25"/>
    <row r="54" s="67" customFormat="1" ht="15.95" customHeight="1" x14ac:dyDescent="0.25"/>
    <row r="55" s="67" customFormat="1" ht="15.95" customHeight="1" x14ac:dyDescent="0.25"/>
    <row r="56" s="67" customFormat="1" ht="15.95" customHeight="1" x14ac:dyDescent="0.25"/>
    <row r="57" s="67" customFormat="1" ht="15.95" customHeight="1" x14ac:dyDescent="0.25"/>
    <row r="58" s="67" customFormat="1" ht="15.95" customHeight="1" x14ac:dyDescent="0.25"/>
    <row r="59" s="67" customFormat="1" ht="15.95" customHeight="1" x14ac:dyDescent="0.25"/>
    <row r="60" s="67" customFormat="1" ht="15.95" customHeight="1" x14ac:dyDescent="0.25"/>
    <row r="61" s="67" customFormat="1" ht="15.95" customHeight="1" x14ac:dyDescent="0.25"/>
    <row r="62" s="67" customFormat="1" ht="15.95" customHeight="1" x14ac:dyDescent="0.25"/>
    <row r="63" s="67" customFormat="1" ht="15.95" customHeight="1" x14ac:dyDescent="0.25"/>
    <row r="64" s="67" customFormat="1" ht="15.95" customHeight="1" x14ac:dyDescent="0.25"/>
    <row r="65" s="67" customFormat="1" ht="15.95" customHeight="1" x14ac:dyDescent="0.25"/>
    <row r="66" s="67" customFormat="1" ht="15.95" customHeight="1" x14ac:dyDescent="0.25"/>
    <row r="67" s="67" customFormat="1" ht="15.95" customHeight="1" x14ac:dyDescent="0.25"/>
    <row r="68" s="67" customFormat="1" ht="15.95" customHeight="1" x14ac:dyDescent="0.25"/>
    <row r="69" s="67" customFormat="1" ht="15.95" customHeight="1" x14ac:dyDescent="0.25"/>
    <row r="70" s="67" customFormat="1" ht="15.95" customHeight="1" x14ac:dyDescent="0.25"/>
    <row r="71" s="67" customFormat="1" ht="15.95" customHeight="1" x14ac:dyDescent="0.25"/>
    <row r="72" s="67" customFormat="1" ht="15.95" customHeight="1" x14ac:dyDescent="0.25"/>
    <row r="73" s="67" customFormat="1" ht="15.95" customHeight="1" x14ac:dyDescent="0.25"/>
    <row r="74" s="67" customFormat="1" ht="15.95" customHeight="1" x14ac:dyDescent="0.25"/>
    <row r="75" s="67" customFormat="1" ht="15.95" customHeight="1" x14ac:dyDescent="0.25"/>
    <row r="76" s="67" customFormat="1" ht="15.95" customHeight="1" x14ac:dyDescent="0.25"/>
    <row r="77" s="67" customFormat="1" ht="15.95" customHeight="1" x14ac:dyDescent="0.25"/>
    <row r="78" s="67" customFormat="1" ht="15.95" customHeight="1" x14ac:dyDescent="0.25"/>
    <row r="79" s="67" customFormat="1" ht="15.95" customHeight="1" x14ac:dyDescent="0.25"/>
    <row r="80" s="67" customFormat="1" ht="15.95" customHeight="1" x14ac:dyDescent="0.25"/>
    <row r="81" s="67" customFormat="1" ht="15.95" customHeight="1" x14ac:dyDescent="0.25"/>
    <row r="82" s="67" customFormat="1" ht="15.95" customHeight="1" x14ac:dyDescent="0.25"/>
    <row r="83" s="67" customFormat="1" ht="15.95" customHeight="1" x14ac:dyDescent="0.25"/>
    <row r="84" s="67" customFormat="1" ht="15.95" customHeight="1" x14ac:dyDescent="0.25"/>
    <row r="85" s="67" customFormat="1" ht="15.95" customHeight="1" x14ac:dyDescent="0.25"/>
    <row r="86" s="67" customFormat="1" ht="15.95" customHeight="1" x14ac:dyDescent="0.25"/>
    <row r="87" s="67" customFormat="1" ht="15.95" customHeight="1" x14ac:dyDescent="0.25"/>
    <row r="88" s="67" customFormat="1" ht="15.95" customHeight="1" x14ac:dyDescent="0.25"/>
    <row r="89" s="67" customFormat="1" ht="15.95" customHeight="1" x14ac:dyDescent="0.25"/>
    <row r="90" s="67" customFormat="1" ht="15.95" customHeight="1" x14ac:dyDescent="0.25"/>
    <row r="91" s="67" customFormat="1" ht="15.95" customHeight="1" x14ac:dyDescent="0.25"/>
    <row r="92" s="67" customFormat="1" ht="15.95" customHeight="1" x14ac:dyDescent="0.25"/>
    <row r="93" s="67" customFormat="1" ht="15.95" customHeight="1" x14ac:dyDescent="0.25"/>
    <row r="94" s="67" customFormat="1" ht="15.95" customHeight="1" x14ac:dyDescent="0.25"/>
    <row r="95" s="67" customFormat="1" ht="15.95" customHeight="1" x14ac:dyDescent="0.25"/>
    <row r="96" s="67" customFormat="1" ht="15.95" customHeight="1" x14ac:dyDescent="0.25"/>
    <row r="97" s="67" customFormat="1" ht="15.95" customHeight="1" x14ac:dyDescent="0.25"/>
    <row r="98" s="67" customFormat="1" ht="15.95" customHeight="1" x14ac:dyDescent="0.25"/>
    <row r="99" s="67" customFormat="1" ht="15.95" customHeight="1" x14ac:dyDescent="0.25"/>
    <row r="100" s="67" customFormat="1" ht="15.95" customHeight="1" x14ac:dyDescent="0.25"/>
    <row r="101" s="67" customFormat="1" ht="15.95" customHeight="1" x14ac:dyDescent="0.25"/>
    <row r="102" s="67" customFormat="1" ht="15.95" customHeight="1" x14ac:dyDescent="0.25"/>
    <row r="103" s="67" customFormat="1" ht="15.95" customHeight="1" x14ac:dyDescent="0.25"/>
    <row r="104" s="67" customFormat="1" ht="15.95" customHeight="1" x14ac:dyDescent="0.25"/>
    <row r="105" s="67" customFormat="1" ht="15.95" customHeight="1" x14ac:dyDescent="0.25"/>
    <row r="106" s="67" customFormat="1" ht="15.95" customHeight="1" x14ac:dyDescent="0.25"/>
    <row r="107" s="67" customFormat="1" ht="15.95" customHeight="1" x14ac:dyDescent="0.25"/>
    <row r="108" s="67" customFormat="1" ht="15.95" customHeight="1" x14ac:dyDescent="0.25"/>
    <row r="109" s="67" customFormat="1" ht="15.95" customHeight="1" x14ac:dyDescent="0.25"/>
    <row r="110" s="67" customFormat="1" ht="15.95" customHeight="1" x14ac:dyDescent="0.25"/>
    <row r="111" s="67" customFormat="1" ht="15.95" customHeight="1" x14ac:dyDescent="0.25"/>
    <row r="112" s="67" customFormat="1" ht="15.95" customHeight="1" x14ac:dyDescent="0.25"/>
    <row r="113" s="67" customFormat="1" ht="15.95" customHeight="1" x14ac:dyDescent="0.25"/>
    <row r="114" s="67" customFormat="1" ht="15.95" customHeight="1" x14ac:dyDescent="0.25"/>
    <row r="115" s="67" customFormat="1" ht="15.95" customHeight="1" x14ac:dyDescent="0.25"/>
    <row r="116" s="67" customFormat="1" ht="15.95" customHeight="1" x14ac:dyDescent="0.25"/>
    <row r="117" s="67" customFormat="1" ht="15.95" customHeight="1" x14ac:dyDescent="0.25"/>
    <row r="118" s="67" customFormat="1" ht="15.95" customHeight="1" x14ac:dyDescent="0.25"/>
    <row r="119" s="67" customFormat="1" ht="15.95" customHeight="1" x14ac:dyDescent="0.25"/>
    <row r="120" s="67" customFormat="1" ht="15.95" customHeight="1" x14ac:dyDescent="0.25"/>
    <row r="121" s="67" customFormat="1" ht="15.95" customHeight="1" x14ac:dyDescent="0.25"/>
    <row r="122" s="67" customFormat="1" ht="15.95" customHeight="1" x14ac:dyDescent="0.25"/>
    <row r="123" s="67" customFormat="1" ht="15.95" customHeight="1" x14ac:dyDescent="0.25"/>
    <row r="124" s="67" customFormat="1" ht="15.95" customHeight="1" x14ac:dyDescent="0.25"/>
    <row r="125" s="67" customFormat="1" ht="15.95" customHeight="1" x14ac:dyDescent="0.25"/>
    <row r="126" s="67" customFormat="1" ht="15.95" customHeight="1" x14ac:dyDescent="0.25"/>
    <row r="127" s="67" customFormat="1" ht="15.95" customHeight="1" x14ac:dyDescent="0.25"/>
    <row r="128" s="67" customFormat="1" ht="15.95" customHeight="1" x14ac:dyDescent="0.25"/>
    <row r="129" s="67" customFormat="1" ht="15.95" customHeight="1" x14ac:dyDescent="0.25"/>
    <row r="130" s="67" customFormat="1" ht="15.95" customHeight="1" x14ac:dyDescent="0.25"/>
    <row r="131" s="67" customFormat="1" ht="15.95" customHeight="1" x14ac:dyDescent="0.25"/>
    <row r="132" s="67" customFormat="1" ht="15.95" customHeight="1" x14ac:dyDescent="0.25"/>
    <row r="133" s="67" customFormat="1" ht="15.95" customHeight="1" x14ac:dyDescent="0.25"/>
    <row r="134" s="67" customFormat="1" ht="15.95" customHeight="1" x14ac:dyDescent="0.25"/>
    <row r="135" s="67" customFormat="1" ht="15.95" customHeight="1" x14ac:dyDescent="0.25"/>
    <row r="136" s="67" customFormat="1" ht="15.95" customHeight="1" x14ac:dyDescent="0.25"/>
    <row r="137" s="67" customFormat="1" ht="15.95" customHeight="1" x14ac:dyDescent="0.25"/>
    <row r="138" s="67" customFormat="1" ht="15.95" customHeight="1" x14ac:dyDescent="0.25"/>
    <row r="139" s="67" customFormat="1" ht="15.95" customHeight="1" x14ac:dyDescent="0.25"/>
    <row r="140" s="67" customFormat="1" ht="15.95" customHeight="1" x14ac:dyDescent="0.25"/>
    <row r="141" s="67" customFormat="1" ht="15.95" customHeight="1" x14ac:dyDescent="0.25"/>
    <row r="142" s="67" customFormat="1" ht="15.95" customHeight="1" x14ac:dyDescent="0.25"/>
    <row r="143" s="67" customFormat="1" ht="15.95" customHeight="1" x14ac:dyDescent="0.25"/>
    <row r="144" s="67" customFormat="1" ht="15.95" customHeight="1" x14ac:dyDescent="0.25"/>
    <row r="145" s="67" customFormat="1" ht="15.95" customHeight="1" x14ac:dyDescent="0.25"/>
    <row r="146" s="67" customFormat="1" ht="15.95" customHeight="1" x14ac:dyDescent="0.25"/>
    <row r="147" s="67" customFormat="1" ht="15.95" customHeight="1" x14ac:dyDescent="0.25"/>
    <row r="148" s="67" customFormat="1" ht="15.95" customHeight="1" x14ac:dyDescent="0.25"/>
    <row r="149" s="67" customFormat="1" ht="15.95" customHeight="1" x14ac:dyDescent="0.25"/>
    <row r="150" s="67" customFormat="1" ht="15.95" customHeight="1" x14ac:dyDescent="0.25"/>
    <row r="151" s="67" customFormat="1" ht="15.95" customHeight="1" x14ac:dyDescent="0.25"/>
    <row r="152" s="67" customFormat="1" ht="15.95" customHeight="1" x14ac:dyDescent="0.25"/>
    <row r="153" s="67" customFormat="1" ht="15.95" customHeight="1" x14ac:dyDescent="0.25"/>
    <row r="154" s="67" customFormat="1" ht="15.95" customHeight="1" x14ac:dyDescent="0.25"/>
    <row r="155" s="67" customFormat="1" ht="15.95" customHeight="1" x14ac:dyDescent="0.25"/>
    <row r="156" s="67" customFormat="1" ht="15.95" customHeight="1" x14ac:dyDescent="0.25"/>
    <row r="157" s="67" customFormat="1" ht="15.95" customHeight="1" x14ac:dyDescent="0.25"/>
    <row r="158" s="67" customFormat="1" ht="15.95" customHeight="1" x14ac:dyDescent="0.25"/>
    <row r="159" s="67" customFormat="1" ht="15.95" customHeight="1" x14ac:dyDescent="0.25"/>
    <row r="160" s="67" customFormat="1" ht="15.95" customHeight="1" x14ac:dyDescent="0.25"/>
    <row r="161" s="67" customFormat="1" ht="15.95" customHeight="1" x14ac:dyDescent="0.25"/>
    <row r="162" s="67" customFormat="1" ht="15.95" customHeight="1" x14ac:dyDescent="0.25"/>
    <row r="163" s="67" customFormat="1" ht="15.95" customHeight="1" x14ac:dyDescent="0.25"/>
    <row r="164" s="67" customFormat="1" ht="15.95" customHeight="1" x14ac:dyDescent="0.25"/>
    <row r="165" s="67" customFormat="1" ht="15.95" customHeight="1" x14ac:dyDescent="0.25"/>
    <row r="166" s="67" customFormat="1" ht="15.95" customHeight="1" x14ac:dyDescent="0.25"/>
    <row r="167" s="67" customFormat="1" ht="15.95" customHeight="1" x14ac:dyDescent="0.25"/>
    <row r="168" s="67" customFormat="1" ht="15.95" customHeight="1" x14ac:dyDescent="0.25"/>
    <row r="169" s="67" customFormat="1" ht="15.95" customHeight="1" x14ac:dyDescent="0.25"/>
    <row r="170" s="67" customFormat="1" ht="15.95" customHeight="1" x14ac:dyDescent="0.25"/>
    <row r="171" s="67" customFormat="1" ht="15.95" customHeight="1" x14ac:dyDescent="0.25"/>
    <row r="172" s="67" customFormat="1" ht="15.95" customHeight="1" x14ac:dyDescent="0.25"/>
    <row r="173" s="67" customFormat="1" ht="15.95" customHeight="1" x14ac:dyDescent="0.25"/>
    <row r="174" s="67" customFormat="1" ht="15.95" customHeight="1" x14ac:dyDescent="0.25"/>
    <row r="175" s="67" customFormat="1" ht="15.95" customHeight="1" x14ac:dyDescent="0.25"/>
    <row r="176" s="67" customFormat="1" ht="15.95" customHeight="1" x14ac:dyDescent="0.25"/>
    <row r="177" s="67" customFormat="1" ht="15.95" customHeight="1" x14ac:dyDescent="0.25"/>
    <row r="178" s="67" customFormat="1" ht="15.95" customHeight="1" x14ac:dyDescent="0.25"/>
    <row r="179" s="67" customFormat="1" ht="15.95" customHeight="1" x14ac:dyDescent="0.25"/>
    <row r="180" s="67" customFormat="1" ht="15.95" customHeight="1" x14ac:dyDescent="0.25"/>
    <row r="181" s="67" customFormat="1" ht="15.95" customHeight="1" x14ac:dyDescent="0.25"/>
    <row r="182" s="67" customFormat="1" ht="15.95" customHeight="1" x14ac:dyDescent="0.25"/>
    <row r="183" s="67" customFormat="1" ht="15.95" customHeight="1" x14ac:dyDescent="0.25"/>
    <row r="184" s="67" customFormat="1" ht="15.95" customHeight="1" x14ac:dyDescent="0.25"/>
    <row r="185" s="67" customFormat="1" ht="15.95" customHeight="1" x14ac:dyDescent="0.25"/>
    <row r="186" s="67" customFormat="1" ht="15.95" customHeight="1" x14ac:dyDescent="0.25"/>
    <row r="187" s="67" customFormat="1" ht="15.95" customHeight="1" x14ac:dyDescent="0.25"/>
    <row r="188" s="67" customFormat="1" ht="15.95" customHeight="1" x14ac:dyDescent="0.25"/>
    <row r="189" s="67" customFormat="1" ht="15.95" customHeight="1" x14ac:dyDescent="0.25"/>
    <row r="190" s="67" customFormat="1" ht="15.95" customHeight="1" x14ac:dyDescent="0.25"/>
    <row r="191" s="67" customFormat="1" ht="15.95" customHeight="1" x14ac:dyDescent="0.25"/>
    <row r="192" s="67" customFormat="1" ht="15.95" customHeight="1" x14ac:dyDescent="0.25"/>
    <row r="193" spans="2:44" s="67" customFormat="1" ht="15.95" customHeight="1" x14ac:dyDescent="0.25"/>
    <row r="194" spans="2:44" s="67" customFormat="1" ht="15.95" customHeight="1" x14ac:dyDescent="0.25"/>
    <row r="195" spans="2:44" s="67" customFormat="1" ht="15.95" customHeight="1" x14ac:dyDescent="0.25"/>
    <row r="196" spans="2:44" s="67" customFormat="1" ht="15.95" customHeight="1" x14ac:dyDescent="0.25"/>
    <row r="197" spans="2:44" s="67" customFormat="1" ht="15.95" customHeight="1" x14ac:dyDescent="0.25"/>
    <row r="198" spans="2:44" s="67" customFormat="1" ht="15.95" customHeight="1" x14ac:dyDescent="0.25"/>
    <row r="199" spans="2:44" ht="15.95" customHeight="1" x14ac:dyDescent="0.25"/>
    <row r="200" spans="2:44" ht="15.95" customHeight="1" x14ac:dyDescent="0.25">
      <c r="B200" s="342" t="str">
        <f>FOOT1</f>
        <v>Ameren Missouri BizSavers program</v>
      </c>
      <c r="C200" s="342"/>
      <c r="D200" s="342"/>
      <c r="E200" s="342"/>
      <c r="F200" s="342"/>
      <c r="G200" s="342"/>
      <c r="H200" s="342"/>
      <c r="I200" s="342"/>
      <c r="J200" s="342"/>
      <c r="K200" s="342"/>
      <c r="L200" s="342"/>
      <c r="M200" s="978" t="str">
        <f>FOOTDISCLAIM</f>
        <v/>
      </c>
      <c r="N200" s="978"/>
      <c r="O200" s="978"/>
      <c r="P200" s="978"/>
      <c r="Q200" s="978"/>
      <c r="R200" s="978"/>
      <c r="S200" s="978"/>
      <c r="T200" s="978"/>
      <c r="U200" s="978"/>
      <c r="V200" s="978"/>
      <c r="W200" s="978"/>
      <c r="X200" s="978"/>
      <c r="Y200" s="978"/>
      <c r="Z200" s="978"/>
      <c r="AA200" s="978"/>
      <c r="AB200" s="978"/>
      <c r="AC200" s="978"/>
      <c r="AD200" s="978"/>
      <c r="AE200" s="978"/>
      <c r="AF200" s="978"/>
      <c r="AG200" s="978"/>
      <c r="AH200" s="342"/>
      <c r="AI200" s="342"/>
      <c r="AJ200" s="342"/>
      <c r="AK200" s="342"/>
      <c r="AL200" s="342"/>
      <c r="AM200" s="342"/>
      <c r="AN200" s="342"/>
      <c r="AO200" s="342"/>
      <c r="AP200" s="342"/>
      <c r="AQ200" s="342"/>
      <c r="AR200" s="465" t="str">
        <f>FOOT4</f>
        <v/>
      </c>
    </row>
    <row r="201" spans="2:44" ht="15.95" customHeight="1" x14ac:dyDescent="0.25">
      <c r="B201" s="342" t="str">
        <f>FOOT2</f>
        <v>Toll-Free 866-941-7299</v>
      </c>
      <c r="C201" s="342"/>
      <c r="D201" s="342"/>
      <c r="E201" s="342"/>
      <c r="F201" s="342"/>
      <c r="G201" s="342"/>
      <c r="H201" s="342"/>
      <c r="I201" s="342"/>
      <c r="J201" s="342"/>
      <c r="K201" s="342"/>
      <c r="L201" s="342"/>
      <c r="M201" s="978"/>
      <c r="N201" s="978"/>
      <c r="O201" s="978"/>
      <c r="P201" s="978"/>
      <c r="Q201" s="978"/>
      <c r="R201" s="978"/>
      <c r="S201" s="978"/>
      <c r="T201" s="978"/>
      <c r="U201" s="978"/>
      <c r="V201" s="978"/>
      <c r="W201" s="978"/>
      <c r="X201" s="978"/>
      <c r="Y201" s="978"/>
      <c r="Z201" s="978"/>
      <c r="AA201" s="978"/>
      <c r="AB201" s="978"/>
      <c r="AC201" s="978"/>
      <c r="AD201" s="978"/>
      <c r="AE201" s="978"/>
      <c r="AF201" s="978"/>
      <c r="AG201" s="978"/>
      <c r="AH201" s="342"/>
      <c r="AI201" s="342"/>
      <c r="AJ201" s="342"/>
      <c r="AK201" s="342"/>
      <c r="AL201" s="342"/>
      <c r="AM201" s="342"/>
      <c r="AN201" s="342"/>
      <c r="AO201" s="342"/>
      <c r="AP201" s="342"/>
      <c r="AQ201" s="342"/>
      <c r="AR201" s="465" t="str">
        <f>FOOT5</f>
        <v/>
      </c>
    </row>
    <row r="202" spans="2:44" ht="15.95" customHeight="1" x14ac:dyDescent="0.25">
      <c r="B202" s="469" t="str">
        <f>FOOT3</f>
        <v>BizSavers@ameren.com</v>
      </c>
      <c r="C202" s="342"/>
      <c r="D202" s="342"/>
      <c r="E202" s="342"/>
      <c r="F202" s="342"/>
      <c r="G202" s="342"/>
      <c r="H202" s="342"/>
      <c r="I202" s="342"/>
      <c r="J202" s="342"/>
      <c r="K202" s="342"/>
      <c r="L202" s="342"/>
      <c r="M202" s="470"/>
      <c r="N202" s="342"/>
      <c r="O202" s="342"/>
      <c r="P202" s="470"/>
      <c r="Q202" s="470"/>
      <c r="R202" s="470"/>
      <c r="S202" s="470"/>
      <c r="T202" s="470"/>
      <c r="U202" s="470"/>
      <c r="V202" s="470"/>
      <c r="W202" s="471" t="str">
        <f>VERSION</f>
        <v>EMS v2.0.0</v>
      </c>
      <c r="X202" s="470"/>
      <c r="Y202" s="470"/>
      <c r="Z202" s="470"/>
      <c r="AA202" s="470"/>
      <c r="AB202" s="470"/>
      <c r="AC202" s="470"/>
      <c r="AD202" s="470"/>
      <c r="AE202" s="342"/>
      <c r="AF202" s="342"/>
      <c r="AG202" s="342"/>
      <c r="AH202" s="342"/>
      <c r="AI202" s="342"/>
      <c r="AJ202" s="342"/>
      <c r="AK202" s="342"/>
      <c r="AL202" s="342"/>
      <c r="AM202" s="342"/>
      <c r="AN202" s="342"/>
      <c r="AO202" s="342"/>
      <c r="AP202" s="342"/>
      <c r="AQ202" s="342"/>
      <c r="AR202" s="465" t="str">
        <f>FOOT6</f>
        <v>Product of Lockheed Martin Energy</v>
      </c>
    </row>
    <row r="203" spans="2:44" ht="15" customHeight="1" x14ac:dyDescent="0.25"/>
    <row r="204" spans="2:44" ht="15" customHeight="1" x14ac:dyDescent="0.25"/>
    <row r="205" spans="2:44" ht="15" customHeight="1" x14ac:dyDescent="0.25"/>
    <row r="206" spans="2:44" ht="15" customHeight="1" x14ac:dyDescent="0.25"/>
    <row r="207" spans="2:44" ht="15" customHeight="1" x14ac:dyDescent="0.25"/>
    <row r="208" spans="2:44" ht="15" customHeight="1" x14ac:dyDescent="0.25"/>
    <row r="209" ht="15" customHeight="1" x14ac:dyDescent="0.25"/>
    <row r="210" ht="15" customHeight="1" x14ac:dyDescent="0.25"/>
    <row r="211" ht="15" customHeight="1" x14ac:dyDescent="0.25"/>
    <row r="212" ht="15" customHeight="1" x14ac:dyDescent="0.25"/>
    <row r="213" ht="15" customHeight="1" x14ac:dyDescent="0.25"/>
    <row r="214" ht="15" customHeight="1" x14ac:dyDescent="0.25"/>
    <row r="215" ht="15" customHeight="1" x14ac:dyDescent="0.25"/>
    <row r="216" ht="15" customHeight="1" x14ac:dyDescent="0.25"/>
    <row r="217" ht="15" customHeight="1" x14ac:dyDescent="0.25"/>
    <row r="218" ht="15" customHeight="1" x14ac:dyDescent="0.25"/>
    <row r="219" ht="15" customHeight="1" x14ac:dyDescent="0.25"/>
    <row r="220" ht="15" customHeight="1" x14ac:dyDescent="0.25"/>
    <row r="221" ht="15" customHeight="1" x14ac:dyDescent="0.25"/>
    <row r="222" ht="15" customHeight="1" x14ac:dyDescent="0.25"/>
    <row r="223" ht="15" customHeight="1" x14ac:dyDescent="0.25"/>
    <row r="224" ht="15" customHeight="1" x14ac:dyDescent="0.25"/>
    <row r="225" ht="15" customHeight="1" x14ac:dyDescent="0.25"/>
    <row r="226" ht="15" customHeight="1" x14ac:dyDescent="0.25"/>
    <row r="227" ht="15" customHeight="1" x14ac:dyDescent="0.25"/>
    <row r="228" ht="15" customHeight="1" x14ac:dyDescent="0.25"/>
    <row r="229" ht="15" customHeight="1" x14ac:dyDescent="0.25"/>
    <row r="230" ht="15" customHeight="1" x14ac:dyDescent="0.25"/>
    <row r="231" ht="15" customHeight="1" x14ac:dyDescent="0.25"/>
    <row r="232" ht="15" customHeight="1" x14ac:dyDescent="0.25"/>
    <row r="233" ht="15" customHeight="1" x14ac:dyDescent="0.25"/>
    <row r="234" ht="15" customHeight="1" x14ac:dyDescent="0.25"/>
    <row r="235" ht="15" customHeight="1" x14ac:dyDescent="0.25"/>
    <row r="236" ht="15" customHeight="1" x14ac:dyDescent="0.25"/>
    <row r="237" ht="15" customHeight="1" x14ac:dyDescent="0.25"/>
    <row r="238" ht="15" customHeight="1" x14ac:dyDescent="0.25"/>
    <row r="239" ht="15" customHeight="1" x14ac:dyDescent="0.25"/>
    <row r="240" ht="15" customHeight="1" x14ac:dyDescent="0.25"/>
    <row r="241" ht="15" customHeight="1" x14ac:dyDescent="0.25"/>
    <row r="242" ht="15" customHeight="1" x14ac:dyDescent="0.25"/>
    <row r="243" ht="15" customHeight="1" x14ac:dyDescent="0.25"/>
    <row r="244" ht="15" customHeight="1" x14ac:dyDescent="0.25"/>
    <row r="245" ht="15" customHeight="1" x14ac:dyDescent="0.25"/>
    <row r="246" ht="15" customHeight="1" x14ac:dyDescent="0.25"/>
    <row r="247" ht="15" customHeight="1" x14ac:dyDescent="0.25"/>
    <row r="248" ht="15" customHeight="1" x14ac:dyDescent="0.25"/>
    <row r="249" ht="15" customHeight="1" x14ac:dyDescent="0.25"/>
    <row r="250" ht="15" customHeight="1" x14ac:dyDescent="0.25"/>
    <row r="251" ht="15" customHeight="1" x14ac:dyDescent="0.25"/>
    <row r="252" ht="15" customHeight="1" x14ac:dyDescent="0.25"/>
    <row r="253" ht="15" customHeight="1" x14ac:dyDescent="0.25"/>
    <row r="254" ht="15" customHeight="1" x14ac:dyDescent="0.25"/>
    <row r="255" ht="15" customHeight="1" x14ac:dyDescent="0.25"/>
    <row r="256" ht="15" customHeight="1" x14ac:dyDescent="0.25"/>
    <row r="257" ht="15" customHeight="1" x14ac:dyDescent="0.25"/>
    <row r="258" ht="15" customHeight="1" x14ac:dyDescent="0.25"/>
    <row r="259" ht="15" customHeight="1" x14ac:dyDescent="0.25"/>
    <row r="260" ht="15" customHeight="1" x14ac:dyDescent="0.25"/>
    <row r="261" ht="15" customHeight="1" x14ac:dyDescent="0.25"/>
    <row r="262" ht="15" customHeight="1" x14ac:dyDescent="0.25"/>
    <row r="263" ht="15" customHeight="1" x14ac:dyDescent="0.25"/>
    <row r="264" ht="15" customHeight="1" x14ac:dyDescent="0.25"/>
    <row r="265" ht="15" customHeight="1" x14ac:dyDescent="0.25"/>
    <row r="266" ht="15" customHeight="1" x14ac:dyDescent="0.25"/>
    <row r="267" ht="15" customHeight="1" x14ac:dyDescent="0.25"/>
    <row r="268" ht="15" customHeight="1" x14ac:dyDescent="0.25"/>
    <row r="269" ht="15" customHeight="1" x14ac:dyDescent="0.25"/>
    <row r="270" ht="15" customHeight="1" x14ac:dyDescent="0.25"/>
    <row r="271" ht="15" customHeight="1" x14ac:dyDescent="0.25"/>
    <row r="272" ht="15" customHeight="1" x14ac:dyDescent="0.25"/>
    <row r="273" ht="15" customHeight="1" x14ac:dyDescent="0.25"/>
    <row r="274" ht="15" customHeight="1" x14ac:dyDescent="0.25"/>
    <row r="275" ht="15" customHeight="1" x14ac:dyDescent="0.25"/>
    <row r="276" ht="15" customHeight="1" x14ac:dyDescent="0.25"/>
    <row r="277" ht="15" customHeight="1" x14ac:dyDescent="0.25"/>
    <row r="278" ht="15" customHeight="1" x14ac:dyDescent="0.25"/>
    <row r="279" ht="15" customHeight="1" x14ac:dyDescent="0.25"/>
    <row r="280" ht="15" customHeight="1" x14ac:dyDescent="0.25"/>
    <row r="281" ht="15" customHeight="1" x14ac:dyDescent="0.25"/>
    <row r="282" ht="15" customHeight="1" x14ac:dyDescent="0.25"/>
    <row r="283" ht="15" customHeight="1" x14ac:dyDescent="0.25"/>
    <row r="284" ht="15" customHeight="1" x14ac:dyDescent="0.25"/>
    <row r="285" ht="15" customHeight="1" x14ac:dyDescent="0.25"/>
    <row r="286" ht="15" customHeight="1" x14ac:dyDescent="0.25"/>
    <row r="287" ht="15" customHeight="1" x14ac:dyDescent="0.25"/>
    <row r="288" ht="15" customHeight="1" x14ac:dyDescent="0.25"/>
    <row r="289" ht="15" customHeight="1" x14ac:dyDescent="0.25"/>
    <row r="290" ht="15" customHeight="1" x14ac:dyDescent="0.25"/>
    <row r="291" ht="15" customHeight="1" x14ac:dyDescent="0.25"/>
    <row r="292" ht="15" customHeight="1" x14ac:dyDescent="0.25"/>
    <row r="293" ht="15" customHeight="1" x14ac:dyDescent="0.25"/>
    <row r="294" ht="15" customHeight="1" x14ac:dyDescent="0.25"/>
    <row r="295" ht="15" customHeight="1" x14ac:dyDescent="0.25"/>
    <row r="296" ht="15" customHeight="1" x14ac:dyDescent="0.25"/>
    <row r="297" ht="15" customHeight="1" x14ac:dyDescent="0.25"/>
    <row r="298" ht="15" customHeight="1" x14ac:dyDescent="0.25"/>
    <row r="299" ht="15" customHeight="1" x14ac:dyDescent="0.25"/>
    <row r="300" ht="15" customHeight="1" x14ac:dyDescent="0.25"/>
    <row r="301" ht="15" customHeight="1" x14ac:dyDescent="0.25"/>
    <row r="302" ht="15" customHeight="1" x14ac:dyDescent="0.25"/>
    <row r="303" ht="15" customHeight="1" x14ac:dyDescent="0.25"/>
    <row r="304" ht="15" customHeight="1" x14ac:dyDescent="0.25"/>
    <row r="305" ht="15" customHeight="1" x14ac:dyDescent="0.25"/>
    <row r="306" ht="15" customHeight="1" x14ac:dyDescent="0.25"/>
    <row r="307" ht="15" customHeight="1" x14ac:dyDescent="0.25"/>
    <row r="308" ht="15" customHeight="1" x14ac:dyDescent="0.25"/>
    <row r="309" ht="15" customHeight="1" x14ac:dyDescent="0.25"/>
    <row r="310" ht="15" customHeight="1" x14ac:dyDescent="0.25"/>
    <row r="311" ht="15" customHeight="1" x14ac:dyDescent="0.25"/>
    <row r="312" ht="15" customHeight="1" x14ac:dyDescent="0.25"/>
    <row r="313" ht="15" customHeight="1" x14ac:dyDescent="0.25"/>
    <row r="314" ht="15" customHeight="1" x14ac:dyDescent="0.25"/>
    <row r="315" ht="15" customHeight="1" x14ac:dyDescent="0.25"/>
    <row r="316" ht="15" customHeight="1" x14ac:dyDescent="0.25"/>
    <row r="317" ht="15" customHeight="1" x14ac:dyDescent="0.25"/>
    <row r="318" ht="15" customHeight="1" x14ac:dyDescent="0.25"/>
    <row r="319" ht="15" customHeight="1" x14ac:dyDescent="0.25"/>
    <row r="320" ht="15" customHeight="1" x14ac:dyDescent="0.25"/>
    <row r="321" ht="15" customHeight="1" x14ac:dyDescent="0.25"/>
    <row r="322" ht="15" customHeight="1" x14ac:dyDescent="0.25"/>
    <row r="323" ht="15" customHeight="1" x14ac:dyDescent="0.25"/>
    <row r="324" ht="15" customHeight="1" x14ac:dyDescent="0.25"/>
    <row r="325" ht="15" customHeight="1" x14ac:dyDescent="0.25"/>
    <row r="326" ht="15" customHeight="1" x14ac:dyDescent="0.25"/>
    <row r="327" ht="15" customHeight="1" x14ac:dyDescent="0.25"/>
    <row r="328" ht="15" customHeight="1" x14ac:dyDescent="0.25"/>
    <row r="329" ht="15" customHeight="1" x14ac:dyDescent="0.25"/>
    <row r="330" ht="15" customHeight="1" x14ac:dyDescent="0.25"/>
    <row r="331" ht="15" customHeight="1" x14ac:dyDescent="0.25"/>
    <row r="332" ht="15" customHeight="1" x14ac:dyDescent="0.25"/>
    <row r="333" ht="15" customHeight="1" x14ac:dyDescent="0.25"/>
    <row r="334" ht="15" customHeight="1" x14ac:dyDescent="0.25"/>
    <row r="335" ht="15" customHeight="1" x14ac:dyDescent="0.25"/>
    <row r="336" ht="15" customHeight="1" x14ac:dyDescent="0.25"/>
    <row r="337" ht="15" customHeight="1" x14ac:dyDescent="0.25"/>
    <row r="338" ht="15" customHeight="1" x14ac:dyDescent="0.25"/>
    <row r="339" ht="15" customHeight="1" x14ac:dyDescent="0.25"/>
    <row r="340" ht="15" customHeight="1" x14ac:dyDescent="0.25"/>
    <row r="341" ht="15" customHeight="1" x14ac:dyDescent="0.25"/>
    <row r="342" ht="15" customHeight="1" x14ac:dyDescent="0.25"/>
    <row r="343" ht="15" customHeight="1" x14ac:dyDescent="0.25"/>
    <row r="344" ht="15" customHeight="1" x14ac:dyDescent="0.25"/>
    <row r="345" ht="15" customHeight="1" x14ac:dyDescent="0.25"/>
    <row r="346" ht="15" customHeight="1" x14ac:dyDescent="0.25"/>
    <row r="347" ht="15" customHeight="1" x14ac:dyDescent="0.25"/>
    <row r="348" ht="15" customHeight="1" x14ac:dyDescent="0.25"/>
    <row r="349" ht="15" customHeight="1" x14ac:dyDescent="0.25"/>
    <row r="350" ht="15" customHeight="1" x14ac:dyDescent="0.25"/>
    <row r="351" ht="15" customHeight="1" x14ac:dyDescent="0.25"/>
    <row r="352" ht="15" customHeight="1" x14ac:dyDescent="0.25"/>
    <row r="353" ht="15" customHeight="1" x14ac:dyDescent="0.25"/>
    <row r="354" ht="15" customHeight="1" x14ac:dyDescent="0.25"/>
    <row r="355" ht="15" customHeight="1" x14ac:dyDescent="0.25"/>
    <row r="356" ht="15" customHeight="1" x14ac:dyDescent="0.25"/>
    <row r="357" ht="15" customHeight="1" x14ac:dyDescent="0.25"/>
    <row r="358" ht="15" customHeight="1" x14ac:dyDescent="0.25"/>
    <row r="359" ht="15" customHeight="1" x14ac:dyDescent="0.25"/>
    <row r="360" ht="15" customHeight="1" x14ac:dyDescent="0.25"/>
    <row r="361" ht="15" customHeight="1" x14ac:dyDescent="0.25"/>
    <row r="362" ht="15" customHeight="1" x14ac:dyDescent="0.25"/>
    <row r="363" ht="15" customHeight="1" x14ac:dyDescent="0.25"/>
  </sheetData>
  <sheetProtection algorithmName="SHA-512" hashValue="tO2J0h7BGfQwamIueZkcBUrA/NwAJldXj51TmFjETvdSyQ1Il7w0pPE8uCjUNuUH0bfQ5GaAANQ1NlrP4xKzXA==" saltValue="p+nFL7JIlP3tD7OzExQVbQ==" spinCount="100000" sheet="1" objects="1" scenarios="1"/>
  <mergeCells count="25">
    <mergeCell ref="AG18:AQ22"/>
    <mergeCell ref="F10:AN10"/>
    <mergeCell ref="F11:AN11"/>
    <mergeCell ref="D24:J25"/>
    <mergeCell ref="K18:M18"/>
    <mergeCell ref="K20:M20"/>
    <mergeCell ref="K22:M22"/>
    <mergeCell ref="AG15:AQ17"/>
    <mergeCell ref="AG23:AQ27"/>
    <mergeCell ref="K15:M16"/>
    <mergeCell ref="D15:J16"/>
    <mergeCell ref="D18:J18"/>
    <mergeCell ref="D20:J20"/>
    <mergeCell ref="D22:J22"/>
    <mergeCell ref="AG28:AQ30"/>
    <mergeCell ref="AI32:AO34"/>
    <mergeCell ref="M200:AG201"/>
    <mergeCell ref="K24:M25"/>
    <mergeCell ref="R23:AC24"/>
    <mergeCell ref="AI1:AL1"/>
    <mergeCell ref="AI2:AL3"/>
    <mergeCell ref="AM1:AQ1"/>
    <mergeCell ref="AR1:AS1"/>
    <mergeCell ref="AM2:AQ3"/>
    <mergeCell ref="AR2:AS3"/>
  </mergeCells>
  <conditionalFormatting sqref="K15 K18:M18 K20:M20 K22:M22 K24:M25">
    <cfRule type="expression" dxfId="61" priority="29">
      <formula>K15="Incomplete"</formula>
    </cfRule>
    <cfRule type="expression" dxfId="60" priority="30">
      <formula>K15="Almost!"</formula>
    </cfRule>
    <cfRule type="expression" dxfId="59" priority="31">
      <formula>K15="Completed"</formula>
    </cfRule>
  </conditionalFormatting>
  <conditionalFormatting sqref="AR2:AS3">
    <cfRule type="cellIs" dxfId="58" priority="3" operator="equal">
      <formula>1</formula>
    </cfRule>
    <cfRule type="cellIs" dxfId="57" priority="4" operator="between">
      <formula>0.51</formula>
      <formula>0.99</formula>
    </cfRule>
    <cfRule type="cellIs" dxfId="56" priority="5" operator="lessThanOrEqual">
      <formula>0.5</formula>
    </cfRule>
  </conditionalFormatting>
  <conditionalFormatting sqref="AI2 AM2">
    <cfRule type="expression" dxfId="55" priority="1">
      <formula>PROJSTATUS=PROJSTATELI</formula>
    </cfRule>
    <cfRule type="expression" dxfId="54" priority="2">
      <formula>PROJSTATUS=PROJSTATREVIEW</formula>
    </cfRule>
    <cfRule type="expression" dxfId="53" priority="6">
      <formula>PROJSTATUS=PROJSTATPREAPPROVE</formula>
    </cfRule>
    <cfRule type="expression" dxfId="52" priority="7">
      <formula>PROJSTATUS=PROJSTATSTANDARD</formula>
    </cfRule>
    <cfRule type="expression" dxfId="51" priority="8">
      <formula>PROJSTATUS=PROJSTATEXP</formula>
    </cfRule>
  </conditionalFormatting>
  <hyperlinks>
    <hyperlink ref="B202" r:id="rId1" display="NIPSCO.Savings@LMCO.com"/>
  </hyperlinks>
  <pageMargins left="0.25" right="0.25" top="0.25" bottom="0.25" header="0.25" footer="0.25"/>
  <pageSetup scale="63" fitToHeight="0" orientation="landscape" r:id="rId2"/>
  <drawing r:id="rId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pageSetUpPr fitToPage="1"/>
  </sheetPr>
  <dimension ref="B1:BU355"/>
  <sheetViews>
    <sheetView showGridLines="0" showRowColHeaders="0" showZeros="0" zoomScale="85" zoomScaleNormal="85" workbookViewId="0">
      <selection activeCell="AE52" sqref="AE52:AJ52"/>
    </sheetView>
  </sheetViews>
  <sheetFormatPr defaultColWidth="9.140625" defaultRowHeight="15" customHeight="1" zeroHeight="1" x14ac:dyDescent="0.25"/>
  <cols>
    <col min="1" max="45" width="4.7109375" style="69" customWidth="1"/>
    <col min="46" max="78" width="9.140625" style="69" customWidth="1"/>
    <col min="79" max="16384" width="9.140625" style="69"/>
  </cols>
  <sheetData>
    <row r="1" spans="6:73" ht="15.95" customHeight="1" x14ac:dyDescent="0.3">
      <c r="AH1" s="1009" t="s">
        <v>520</v>
      </c>
      <c r="AI1" s="1010"/>
      <c r="AJ1" s="1010"/>
      <c r="AK1" s="1010"/>
      <c r="AL1" s="1011" t="s">
        <v>965</v>
      </c>
      <c r="AM1" s="1011"/>
      <c r="AN1" s="1011"/>
      <c r="AO1" s="1011"/>
      <c r="AP1" s="1011"/>
      <c r="AQ1" s="1001" t="s">
        <v>529</v>
      </c>
      <c r="AR1" s="1002"/>
    </row>
    <row r="2" spans="6:73" ht="15.95" customHeight="1" x14ac:dyDescent="0.25">
      <c r="AH2" s="1012" t="str">
        <f ca="1">INCENSTATUS</f>
        <v>---</v>
      </c>
      <c r="AI2" s="1013"/>
      <c r="AJ2" s="1013"/>
      <c r="AK2" s="1013"/>
      <c r="AL2" s="1016" t="str">
        <f ca="1">PROJSTATUS</f>
        <v>Enter EMS Information</v>
      </c>
      <c r="AM2" s="1016"/>
      <c r="AN2" s="1016"/>
      <c r="AO2" s="1016"/>
      <c r="AP2" s="1016"/>
      <c r="AQ2" s="1003">
        <f ca="1">PROGRESSSTATUS</f>
        <v>0</v>
      </c>
      <c r="AR2" s="1004"/>
    </row>
    <row r="3" spans="6:73" ht="15.95" customHeight="1" x14ac:dyDescent="0.25">
      <c r="AH3" s="1014"/>
      <c r="AI3" s="1015"/>
      <c r="AJ3" s="1015"/>
      <c r="AK3" s="1015"/>
      <c r="AL3" s="1017"/>
      <c r="AM3" s="1017"/>
      <c r="AN3" s="1017"/>
      <c r="AO3" s="1017"/>
      <c r="AP3" s="1017"/>
      <c r="AQ3" s="1005"/>
      <c r="AR3" s="1006"/>
    </row>
    <row r="4" spans="6:73" ht="15.95" customHeight="1" x14ac:dyDescent="0.25"/>
    <row r="5" spans="6:73" ht="15.95" customHeight="1" x14ac:dyDescent="0.25"/>
    <row r="6" spans="6:73" ht="15.95" customHeight="1" x14ac:dyDescent="0.25">
      <c r="AT6"/>
      <c r="AU6"/>
      <c r="AV6"/>
      <c r="AW6"/>
      <c r="AX6"/>
      <c r="AY6"/>
      <c r="AZ6"/>
      <c r="BA6"/>
      <c r="BB6"/>
      <c r="BC6"/>
      <c r="BD6"/>
      <c r="BE6"/>
      <c r="BF6"/>
      <c r="BG6"/>
      <c r="BH6"/>
      <c r="BI6"/>
      <c r="BJ6"/>
      <c r="BK6"/>
      <c r="BL6"/>
      <c r="BM6"/>
      <c r="BN6"/>
      <c r="BO6"/>
      <c r="BP6"/>
      <c r="BQ6"/>
      <c r="BR6"/>
      <c r="BS6"/>
      <c r="BT6"/>
      <c r="BU6"/>
    </row>
    <row r="7" spans="6:73" ht="15.95" customHeight="1" x14ac:dyDescent="0.25">
      <c r="AT7"/>
      <c r="AU7"/>
      <c r="AV7"/>
      <c r="AW7"/>
      <c r="AX7"/>
      <c r="AY7"/>
      <c r="AZ7"/>
      <c r="BA7"/>
      <c r="BB7"/>
      <c r="BC7"/>
      <c r="BD7"/>
      <c r="BE7"/>
      <c r="BF7"/>
      <c r="BG7"/>
      <c r="BH7"/>
      <c r="BI7"/>
      <c r="BJ7"/>
      <c r="BK7"/>
      <c r="BL7"/>
      <c r="BM7"/>
      <c r="BN7"/>
      <c r="BO7"/>
      <c r="BP7"/>
      <c r="BQ7"/>
      <c r="BR7"/>
      <c r="BS7"/>
      <c r="BT7"/>
      <c r="BU7"/>
    </row>
    <row r="8" spans="6:73" ht="15.95" customHeight="1" x14ac:dyDescent="0.25">
      <c r="AT8"/>
      <c r="AU8"/>
      <c r="AV8"/>
      <c r="AW8"/>
      <c r="AX8"/>
      <c r="AY8"/>
      <c r="AZ8"/>
      <c r="BA8"/>
      <c r="BB8"/>
      <c r="BC8"/>
      <c r="BD8"/>
      <c r="BE8"/>
      <c r="BF8"/>
      <c r="BG8"/>
      <c r="BH8"/>
      <c r="BI8"/>
      <c r="BJ8"/>
      <c r="BK8"/>
      <c r="BL8"/>
      <c r="BM8"/>
      <c r="BN8"/>
      <c r="BO8"/>
      <c r="BP8"/>
      <c r="BQ8"/>
      <c r="BR8"/>
      <c r="BS8"/>
      <c r="BT8"/>
      <c r="BU8"/>
    </row>
    <row r="9" spans="6:73" ht="15.95" customHeight="1" x14ac:dyDescent="0.25">
      <c r="AT9"/>
      <c r="AU9"/>
      <c r="AV9"/>
      <c r="AW9"/>
      <c r="AX9"/>
      <c r="AY9"/>
      <c r="AZ9"/>
      <c r="BA9"/>
      <c r="BB9"/>
      <c r="BC9"/>
      <c r="BD9"/>
      <c r="BE9"/>
      <c r="BF9"/>
      <c r="BG9"/>
      <c r="BH9"/>
      <c r="BI9"/>
      <c r="BJ9"/>
      <c r="BK9"/>
      <c r="BL9"/>
      <c r="BM9"/>
      <c r="BN9"/>
      <c r="BO9"/>
      <c r="BP9"/>
      <c r="BQ9"/>
      <c r="BR9"/>
      <c r="BS9"/>
      <c r="BT9"/>
      <c r="BU9"/>
    </row>
    <row r="10" spans="6:73" ht="15.95" customHeight="1" x14ac:dyDescent="0.3">
      <c r="F10" s="1018" t="s">
        <v>136</v>
      </c>
      <c r="G10" s="1018"/>
      <c r="H10" s="1018"/>
      <c r="I10" s="1018"/>
      <c r="J10" s="1018"/>
      <c r="K10" s="1018"/>
      <c r="L10" s="1018"/>
      <c r="M10" s="1018"/>
      <c r="N10" s="1018"/>
      <c r="O10" s="1018"/>
      <c r="P10" s="1018"/>
      <c r="Q10" s="1018"/>
      <c r="R10" s="1018"/>
      <c r="S10" s="1018"/>
      <c r="T10" s="1018"/>
      <c r="U10" s="1018"/>
      <c r="V10" s="1018"/>
      <c r="W10" s="1018"/>
      <c r="X10" s="1018"/>
      <c r="Y10" s="1018"/>
      <c r="Z10" s="1018"/>
      <c r="AA10" s="1018"/>
      <c r="AB10" s="1018"/>
      <c r="AC10" s="1018"/>
      <c r="AD10" s="1018"/>
      <c r="AE10" s="1018"/>
      <c r="AF10" s="1018"/>
      <c r="AG10" s="1018"/>
      <c r="AH10" s="1018"/>
      <c r="AI10" s="1018"/>
      <c r="AJ10" s="1018"/>
      <c r="AK10" s="1018"/>
      <c r="AL10" s="1018"/>
      <c r="AM10" s="1018"/>
      <c r="AN10" s="1018"/>
      <c r="AT10"/>
      <c r="AU10"/>
      <c r="AV10"/>
      <c r="AW10"/>
      <c r="AX10"/>
      <c r="AY10"/>
      <c r="AZ10"/>
      <c r="BA10"/>
      <c r="BB10"/>
      <c r="BC10"/>
      <c r="BD10"/>
      <c r="BE10"/>
      <c r="BF10"/>
      <c r="BG10"/>
      <c r="BH10"/>
      <c r="BI10"/>
      <c r="BJ10"/>
      <c r="BK10"/>
      <c r="BL10"/>
      <c r="BM10"/>
      <c r="BN10"/>
      <c r="BO10"/>
      <c r="BP10"/>
      <c r="BQ10"/>
      <c r="BR10"/>
      <c r="BS10"/>
      <c r="BT10"/>
      <c r="BU10"/>
    </row>
    <row r="11" spans="6:73" ht="15.95" customHeight="1" x14ac:dyDescent="0.25">
      <c r="F11" s="1000" t="s">
        <v>2074</v>
      </c>
      <c r="G11" s="1000"/>
      <c r="H11" s="1000"/>
      <c r="I11" s="1000"/>
      <c r="J11" s="1000"/>
      <c r="K11" s="1000"/>
      <c r="L11" s="1000"/>
      <c r="M11" s="1000"/>
      <c r="N11" s="1000"/>
      <c r="O11" s="1000"/>
      <c r="P11" s="1000"/>
      <c r="Q11" s="1000"/>
      <c r="R11" s="1000"/>
      <c r="S11" s="1000"/>
      <c r="T11" s="1000"/>
      <c r="U11" s="1000"/>
      <c r="V11" s="1000"/>
      <c r="W11" s="1000"/>
      <c r="X11" s="1000"/>
      <c r="Y11" s="1000"/>
      <c r="Z11" s="1000"/>
      <c r="AA11" s="1000"/>
      <c r="AB11" s="1000"/>
      <c r="AC11" s="1000"/>
      <c r="AD11" s="1000"/>
      <c r="AE11" s="1000"/>
      <c r="AF11" s="1000"/>
      <c r="AG11" s="1000"/>
      <c r="AH11" s="1000"/>
      <c r="AI11" s="1000"/>
      <c r="AJ11" s="1000"/>
      <c r="AK11" s="1000"/>
      <c r="AL11" s="1000"/>
      <c r="AM11" s="1000"/>
      <c r="AN11" s="1000"/>
      <c r="AT11"/>
      <c r="AU11"/>
      <c r="AV11"/>
      <c r="AW11"/>
      <c r="AX11"/>
      <c r="AY11"/>
      <c r="AZ11"/>
      <c r="BA11"/>
      <c r="BB11"/>
      <c r="BC11"/>
      <c r="BD11"/>
      <c r="BE11"/>
      <c r="BF11"/>
      <c r="BG11"/>
      <c r="BH11"/>
      <c r="BI11"/>
      <c r="BJ11"/>
      <c r="BK11"/>
      <c r="BL11"/>
      <c r="BM11"/>
      <c r="BN11"/>
      <c r="BO11"/>
      <c r="BP11"/>
      <c r="BQ11"/>
      <c r="BR11"/>
      <c r="BS11"/>
      <c r="BT11"/>
      <c r="BU11"/>
    </row>
    <row r="12" spans="6:73" ht="15.95" customHeight="1" x14ac:dyDescent="0.25">
      <c r="F12" s="424"/>
      <c r="G12" s="424"/>
      <c r="H12" s="424"/>
      <c r="I12" s="424"/>
      <c r="J12" s="424"/>
      <c r="K12" s="424"/>
      <c r="L12" s="424"/>
      <c r="M12" s="424"/>
      <c r="N12" s="424"/>
      <c r="O12" s="424"/>
      <c r="P12" s="424"/>
      <c r="Q12" s="424"/>
      <c r="R12" s="424"/>
      <c r="S12" s="424"/>
      <c r="T12" s="424"/>
      <c r="U12" s="424"/>
      <c r="V12" s="424"/>
      <c r="W12" s="424"/>
      <c r="X12" s="424"/>
      <c r="Y12" s="424"/>
      <c r="Z12" s="424"/>
      <c r="AA12" s="424"/>
      <c r="AB12" s="424"/>
      <c r="AC12" s="424"/>
      <c r="AD12" s="424"/>
      <c r="AE12" s="424"/>
      <c r="AF12" s="424"/>
      <c r="AG12" s="424"/>
      <c r="AH12" s="424"/>
      <c r="AI12" s="424"/>
      <c r="AJ12" s="424"/>
      <c r="AK12" s="424"/>
      <c r="AL12" s="424"/>
      <c r="AM12" s="424"/>
      <c r="AN12" s="424"/>
      <c r="AT12"/>
      <c r="AU12"/>
      <c r="AV12"/>
      <c r="AW12"/>
      <c r="AX12"/>
      <c r="AY12"/>
      <c r="AZ12"/>
      <c r="BA12"/>
      <c r="BB12"/>
      <c r="BC12"/>
      <c r="BD12"/>
      <c r="BE12"/>
      <c r="BF12"/>
      <c r="BG12"/>
      <c r="BH12"/>
      <c r="BI12"/>
      <c r="BJ12"/>
      <c r="BK12"/>
      <c r="BL12"/>
      <c r="BM12"/>
      <c r="BN12"/>
      <c r="BO12"/>
      <c r="BP12"/>
      <c r="BQ12"/>
      <c r="BR12"/>
      <c r="BS12"/>
      <c r="BT12"/>
      <c r="BU12"/>
    </row>
    <row r="13" spans="6:73" ht="15.95" customHeight="1" x14ac:dyDescent="0.25">
      <c r="F13" s="150"/>
      <c r="G13" s="150"/>
      <c r="H13" s="150"/>
      <c r="I13" s="307"/>
      <c r="J13" s="308"/>
      <c r="K13" s="308"/>
      <c r="L13" s="308"/>
      <c r="M13" s="308"/>
      <c r="N13" s="308"/>
      <c r="O13" s="308"/>
      <c r="P13" s="308"/>
      <c r="Q13" s="308"/>
      <c r="R13" s="308"/>
      <c r="S13" s="308"/>
      <c r="T13" s="308"/>
      <c r="U13" s="308"/>
      <c r="V13" s="308"/>
      <c r="W13" s="308"/>
      <c r="X13" s="308"/>
      <c r="Y13" s="308"/>
      <c r="Z13" s="308"/>
      <c r="AA13" s="308"/>
      <c r="AB13" s="308"/>
      <c r="AC13" s="308"/>
      <c r="AD13" s="308"/>
      <c r="AE13" s="308"/>
      <c r="AF13" s="308"/>
      <c r="AG13" s="308"/>
      <c r="AH13" s="308"/>
      <c r="AI13" s="308"/>
      <c r="AJ13" s="308"/>
      <c r="AK13" s="309"/>
      <c r="AL13" s="150"/>
      <c r="AM13" s="150"/>
      <c r="AN13" s="150"/>
      <c r="AT13"/>
      <c r="AU13"/>
      <c r="AV13"/>
      <c r="AW13"/>
      <c r="AX13"/>
      <c r="AY13"/>
      <c r="AZ13"/>
      <c r="BA13"/>
      <c r="BB13"/>
      <c r="BC13"/>
      <c r="BD13"/>
      <c r="BE13"/>
      <c r="BF13"/>
      <c r="BG13"/>
      <c r="BH13"/>
      <c r="BI13"/>
      <c r="BJ13"/>
      <c r="BK13"/>
      <c r="BL13"/>
      <c r="BM13"/>
      <c r="BN13"/>
      <c r="BO13"/>
      <c r="BP13"/>
      <c r="BQ13"/>
      <c r="BR13"/>
      <c r="BS13"/>
      <c r="BT13"/>
      <c r="BU13"/>
    </row>
    <row r="14" spans="6:73" ht="15.95" customHeight="1" x14ac:dyDescent="0.25">
      <c r="I14" s="425"/>
      <c r="J14" s="430"/>
      <c r="K14" s="430"/>
      <c r="L14" s="430"/>
      <c r="M14" s="430"/>
      <c r="N14" s="430"/>
      <c r="O14" s="430"/>
      <c r="P14" s="430"/>
      <c r="Q14" s="430"/>
      <c r="R14" s="430"/>
      <c r="S14" s="430"/>
      <c r="T14" s="430"/>
      <c r="U14" s="430"/>
      <c r="V14" s="430"/>
      <c r="W14" s="430"/>
      <c r="X14" s="430"/>
      <c r="Y14" s="430"/>
      <c r="Z14" s="430"/>
      <c r="AA14" s="430"/>
      <c r="AB14" s="430"/>
      <c r="AC14" s="430"/>
      <c r="AD14" s="430"/>
      <c r="AE14" s="430"/>
      <c r="AF14" s="430"/>
      <c r="AG14" s="430"/>
      <c r="AH14" s="430"/>
      <c r="AI14" s="430"/>
      <c r="AJ14" s="430"/>
      <c r="AK14" s="426"/>
      <c r="AT14"/>
      <c r="AU14"/>
      <c r="AV14"/>
      <c r="AW14"/>
      <c r="AX14"/>
      <c r="AY14"/>
      <c r="AZ14"/>
      <c r="BA14"/>
      <c r="BB14"/>
      <c r="BC14"/>
      <c r="BD14"/>
      <c r="BE14"/>
      <c r="BF14"/>
      <c r="BG14"/>
      <c r="BH14"/>
      <c r="BI14"/>
      <c r="BJ14"/>
      <c r="BK14"/>
      <c r="BL14"/>
      <c r="BM14"/>
      <c r="BN14"/>
      <c r="BO14"/>
      <c r="BP14"/>
      <c r="BQ14"/>
      <c r="BR14"/>
      <c r="BS14"/>
      <c r="BT14"/>
      <c r="BU14"/>
    </row>
    <row r="15" spans="6:73" ht="15.95" customHeight="1" x14ac:dyDescent="0.25">
      <c r="I15" s="425"/>
      <c r="J15" s="430"/>
      <c r="K15" s="430"/>
      <c r="L15" s="430"/>
      <c r="M15" s="430"/>
      <c r="N15" s="430"/>
      <c r="O15" s="430"/>
      <c r="P15" s="430"/>
      <c r="Q15" s="430"/>
      <c r="R15" s="430"/>
      <c r="S15" s="430"/>
      <c r="T15" s="430"/>
      <c r="U15" s="430"/>
      <c r="V15" s="430"/>
      <c r="W15" s="430"/>
      <c r="X15" s="430"/>
      <c r="Y15" s="430"/>
      <c r="Z15" s="430"/>
      <c r="AA15" s="430"/>
      <c r="AB15" s="430"/>
      <c r="AC15" s="430"/>
      <c r="AD15" s="430"/>
      <c r="AE15" s="430"/>
      <c r="AF15" s="430"/>
      <c r="AG15" s="430"/>
      <c r="AH15" s="430"/>
      <c r="AI15" s="430"/>
      <c r="AJ15" s="430"/>
      <c r="AK15" s="426"/>
      <c r="AT15"/>
      <c r="AU15"/>
      <c r="AV15"/>
      <c r="AW15"/>
      <c r="AX15"/>
      <c r="AY15"/>
      <c r="AZ15"/>
      <c r="BA15"/>
      <c r="BB15"/>
      <c r="BC15"/>
      <c r="BD15"/>
      <c r="BE15"/>
      <c r="BF15"/>
      <c r="BG15"/>
      <c r="BH15"/>
      <c r="BI15"/>
      <c r="BJ15"/>
      <c r="BK15"/>
      <c r="BL15"/>
      <c r="BM15"/>
      <c r="BN15"/>
      <c r="BO15"/>
      <c r="BP15"/>
      <c r="BQ15"/>
      <c r="BR15"/>
      <c r="BS15"/>
      <c r="BT15"/>
      <c r="BU15"/>
    </row>
    <row r="16" spans="6:73" ht="15.95" customHeight="1" x14ac:dyDescent="0.25">
      <c r="I16" s="425"/>
      <c r="J16" s="430"/>
      <c r="K16" s="430"/>
      <c r="L16" s="430"/>
      <c r="M16" s="430"/>
      <c r="N16" s="430"/>
      <c r="O16" s="430"/>
      <c r="P16" s="430"/>
      <c r="Q16" s="430"/>
      <c r="R16" s="430"/>
      <c r="S16" s="430"/>
      <c r="T16" s="430"/>
      <c r="U16" s="430"/>
      <c r="V16" s="430"/>
      <c r="W16" s="430"/>
      <c r="X16" s="430"/>
      <c r="Y16" s="430"/>
      <c r="Z16" s="430"/>
      <c r="AA16" s="430"/>
      <c r="AB16" s="430"/>
      <c r="AC16" s="430"/>
      <c r="AD16" s="430"/>
      <c r="AE16" s="430"/>
      <c r="AF16" s="430"/>
      <c r="AG16" s="430"/>
      <c r="AH16" s="430"/>
      <c r="AI16" s="430"/>
      <c r="AJ16" s="430"/>
      <c r="AK16" s="426"/>
      <c r="AT16"/>
      <c r="AU16"/>
      <c r="AV16"/>
      <c r="AW16"/>
      <c r="AX16"/>
      <c r="AY16"/>
      <c r="AZ16"/>
      <c r="BA16"/>
      <c r="BB16"/>
      <c r="BC16"/>
      <c r="BD16"/>
      <c r="BE16"/>
      <c r="BF16"/>
      <c r="BG16"/>
      <c r="BH16"/>
      <c r="BI16"/>
      <c r="BJ16"/>
      <c r="BK16"/>
      <c r="BL16"/>
      <c r="BM16"/>
      <c r="BN16"/>
      <c r="BO16"/>
      <c r="BP16"/>
      <c r="BQ16"/>
      <c r="BR16"/>
      <c r="BS16"/>
      <c r="BT16"/>
      <c r="BU16"/>
    </row>
    <row r="17" spans="9:73" ht="15.95" customHeight="1" x14ac:dyDescent="0.25">
      <c r="I17" s="425"/>
      <c r="J17" s="430"/>
      <c r="K17" s="430"/>
      <c r="L17" s="430"/>
      <c r="M17" s="430"/>
      <c r="N17" s="430"/>
      <c r="O17" s="430"/>
      <c r="P17" s="430"/>
      <c r="Q17" s="430"/>
      <c r="R17" s="430"/>
      <c r="S17" s="430"/>
      <c r="T17" s="430"/>
      <c r="U17" s="430"/>
      <c r="V17" s="430"/>
      <c r="W17" s="430"/>
      <c r="X17" s="430"/>
      <c r="Y17" s="430"/>
      <c r="Z17" s="430"/>
      <c r="AA17" s="430"/>
      <c r="AB17" s="430"/>
      <c r="AC17" s="430"/>
      <c r="AD17" s="430"/>
      <c r="AE17" s="430"/>
      <c r="AF17" s="430"/>
      <c r="AG17" s="430"/>
      <c r="AH17" s="430"/>
      <c r="AI17" s="430"/>
      <c r="AJ17" s="430"/>
      <c r="AK17" s="426"/>
      <c r="AT17"/>
      <c r="AU17"/>
      <c r="AV17"/>
      <c r="AW17"/>
      <c r="AX17"/>
      <c r="AY17"/>
      <c r="AZ17"/>
      <c r="BA17"/>
      <c r="BB17"/>
      <c r="BC17"/>
      <c r="BD17"/>
      <c r="BE17"/>
      <c r="BF17"/>
      <c r="BG17"/>
      <c r="BH17"/>
      <c r="BI17"/>
      <c r="BJ17"/>
      <c r="BK17"/>
      <c r="BL17"/>
      <c r="BM17"/>
      <c r="BN17"/>
      <c r="BO17"/>
      <c r="BP17"/>
      <c r="BQ17"/>
      <c r="BR17"/>
      <c r="BS17"/>
      <c r="BT17"/>
      <c r="BU17"/>
    </row>
    <row r="18" spans="9:73" ht="15.95" customHeight="1" x14ac:dyDescent="0.25">
      <c r="I18" s="425"/>
      <c r="J18" s="430"/>
      <c r="K18" s="1008" t="s">
        <v>1986</v>
      </c>
      <c r="L18" s="1008"/>
      <c r="M18" s="1008"/>
      <c r="N18" s="1008"/>
      <c r="O18" s="1008"/>
      <c r="P18" s="1008"/>
      <c r="Q18" s="1008"/>
      <c r="R18" s="1008"/>
      <c r="S18" s="1008"/>
      <c r="T18" s="1008"/>
      <c r="U18" s="1008"/>
      <c r="V18" s="1008"/>
      <c r="W18" s="1008"/>
      <c r="X18" s="1008"/>
      <c r="Y18" s="1008"/>
      <c r="Z18" s="1008"/>
      <c r="AA18" s="1008"/>
      <c r="AB18" s="1008"/>
      <c r="AC18" s="1008"/>
      <c r="AD18" s="1008"/>
      <c r="AE18" s="1008"/>
      <c r="AF18" s="1008"/>
      <c r="AG18" s="1008"/>
      <c r="AH18" s="1008"/>
      <c r="AI18" s="1008"/>
      <c r="AJ18" s="430"/>
      <c r="AK18" s="426"/>
      <c r="AT18"/>
      <c r="AU18"/>
      <c r="AV18"/>
      <c r="AW18"/>
      <c r="AX18"/>
      <c r="AY18"/>
      <c r="AZ18"/>
      <c r="BA18"/>
      <c r="BB18"/>
      <c r="BC18"/>
      <c r="BD18"/>
      <c r="BE18"/>
      <c r="BF18"/>
      <c r="BG18"/>
      <c r="BH18"/>
      <c r="BI18"/>
      <c r="BJ18"/>
      <c r="BK18"/>
      <c r="BL18"/>
      <c r="BM18"/>
      <c r="BN18"/>
      <c r="BO18"/>
      <c r="BP18"/>
      <c r="BQ18"/>
      <c r="BR18"/>
      <c r="BS18"/>
      <c r="BT18"/>
      <c r="BU18"/>
    </row>
    <row r="19" spans="9:73" ht="15.95" customHeight="1" x14ac:dyDescent="0.25">
      <c r="I19" s="425"/>
      <c r="J19" s="430"/>
      <c r="K19" s="1008"/>
      <c r="L19" s="1008"/>
      <c r="M19" s="1008"/>
      <c r="N19" s="1008"/>
      <c r="O19" s="1008"/>
      <c r="P19" s="1008"/>
      <c r="Q19" s="1008"/>
      <c r="R19" s="1008"/>
      <c r="S19" s="1008"/>
      <c r="T19" s="1008"/>
      <c r="U19" s="1008"/>
      <c r="V19" s="1008"/>
      <c r="W19" s="1008"/>
      <c r="X19" s="1008"/>
      <c r="Y19" s="1008"/>
      <c r="Z19" s="1008"/>
      <c r="AA19" s="1008"/>
      <c r="AB19" s="1008"/>
      <c r="AC19" s="1008"/>
      <c r="AD19" s="1008"/>
      <c r="AE19" s="1008"/>
      <c r="AF19" s="1008"/>
      <c r="AG19" s="1008"/>
      <c r="AH19" s="1008"/>
      <c r="AI19" s="1008"/>
      <c r="AJ19" s="430"/>
      <c r="AK19" s="426"/>
      <c r="AT19"/>
      <c r="AU19"/>
      <c r="AV19"/>
      <c r="AW19"/>
      <c r="AX19"/>
      <c r="AY19"/>
      <c r="AZ19"/>
      <c r="BA19"/>
      <c r="BB19"/>
      <c r="BC19"/>
      <c r="BD19"/>
      <c r="BE19"/>
      <c r="BF19"/>
      <c r="BG19"/>
      <c r="BH19"/>
      <c r="BI19"/>
      <c r="BJ19"/>
      <c r="BK19"/>
      <c r="BL19"/>
      <c r="BM19"/>
      <c r="BN19"/>
      <c r="BO19"/>
      <c r="BP19"/>
      <c r="BQ19"/>
      <c r="BR19"/>
      <c r="BS19"/>
      <c r="BT19"/>
      <c r="BU19"/>
    </row>
    <row r="20" spans="9:73" ht="15.95" customHeight="1" x14ac:dyDescent="0.25">
      <c r="I20" s="425"/>
      <c r="J20" s="431"/>
      <c r="K20" s="1007">
        <f>M02S02F01</f>
        <v>0</v>
      </c>
      <c r="L20" s="1007"/>
      <c r="M20" s="1007"/>
      <c r="N20" s="1007"/>
      <c r="O20" s="1007"/>
      <c r="P20" s="1007"/>
      <c r="Q20" s="1007"/>
      <c r="R20" s="1007"/>
      <c r="S20" s="1007"/>
      <c r="T20" s="1007"/>
      <c r="U20" s="1007"/>
      <c r="V20" s="1007"/>
      <c r="W20" s="1007"/>
      <c r="X20" s="1007"/>
      <c r="Y20" s="1007"/>
      <c r="Z20" s="1007"/>
      <c r="AA20" s="1007"/>
      <c r="AB20" s="1007"/>
      <c r="AC20" s="1007"/>
      <c r="AD20" s="1007"/>
      <c r="AE20" s="1007"/>
      <c r="AF20" s="1007"/>
      <c r="AG20" s="1007"/>
      <c r="AH20" s="1007"/>
      <c r="AI20" s="1007"/>
      <c r="AJ20" s="431"/>
      <c r="AK20" s="426"/>
      <c r="AT20"/>
      <c r="AU20"/>
      <c r="AV20"/>
      <c r="AW20"/>
      <c r="AX20"/>
      <c r="AY20"/>
      <c r="AZ20"/>
      <c r="BA20"/>
      <c r="BB20"/>
      <c r="BC20"/>
      <c r="BD20"/>
      <c r="BE20"/>
      <c r="BF20"/>
      <c r="BG20"/>
      <c r="BH20"/>
      <c r="BI20"/>
      <c r="BJ20"/>
      <c r="BK20"/>
      <c r="BL20"/>
      <c r="BM20"/>
      <c r="BN20"/>
      <c r="BO20"/>
      <c r="BP20"/>
      <c r="BQ20"/>
      <c r="BR20"/>
      <c r="BS20"/>
      <c r="BT20"/>
      <c r="BU20"/>
    </row>
    <row r="21" spans="9:73" ht="15.95" customHeight="1" x14ac:dyDescent="0.25">
      <c r="I21" s="425"/>
      <c r="J21" s="431"/>
      <c r="K21" s="1007"/>
      <c r="L21" s="1007"/>
      <c r="M21" s="1007"/>
      <c r="N21" s="1007"/>
      <c r="O21" s="1007"/>
      <c r="P21" s="1007"/>
      <c r="Q21" s="1007"/>
      <c r="R21" s="1007"/>
      <c r="S21" s="1007"/>
      <c r="T21" s="1007"/>
      <c r="U21" s="1007"/>
      <c r="V21" s="1007"/>
      <c r="W21" s="1007"/>
      <c r="X21" s="1007"/>
      <c r="Y21" s="1007"/>
      <c r="Z21" s="1007"/>
      <c r="AA21" s="1007"/>
      <c r="AB21" s="1007"/>
      <c r="AC21" s="1007"/>
      <c r="AD21" s="1007"/>
      <c r="AE21" s="1007"/>
      <c r="AF21" s="1007"/>
      <c r="AG21" s="1007"/>
      <c r="AH21" s="1007"/>
      <c r="AI21" s="1007"/>
      <c r="AJ21" s="431"/>
      <c r="AK21" s="426"/>
      <c r="AT21"/>
      <c r="AU21"/>
      <c r="AV21"/>
      <c r="AW21"/>
      <c r="AX21"/>
      <c r="AY21"/>
      <c r="AZ21"/>
      <c r="BA21"/>
      <c r="BB21"/>
      <c r="BC21"/>
      <c r="BD21"/>
      <c r="BE21"/>
      <c r="BF21"/>
      <c r="BG21"/>
      <c r="BH21"/>
      <c r="BI21"/>
      <c r="BJ21"/>
      <c r="BK21"/>
      <c r="BL21"/>
      <c r="BM21"/>
      <c r="BN21"/>
      <c r="BO21"/>
      <c r="BP21"/>
      <c r="BQ21"/>
      <c r="BR21"/>
      <c r="BS21"/>
      <c r="BT21"/>
      <c r="BU21"/>
    </row>
    <row r="22" spans="9:73" ht="15.95" customHeight="1" x14ac:dyDescent="0.25">
      <c r="I22" s="425"/>
      <c r="J22" s="150"/>
      <c r="K22" s="150"/>
      <c r="L22" s="150"/>
      <c r="M22" s="150"/>
      <c r="N22" s="150"/>
      <c r="O22" s="150"/>
      <c r="P22" s="150"/>
      <c r="Q22" s="150"/>
      <c r="R22" s="150"/>
      <c r="S22" s="150"/>
      <c r="T22" s="150"/>
      <c r="U22" s="150"/>
      <c r="V22" s="150"/>
      <c r="W22" s="150"/>
      <c r="X22" s="150"/>
      <c r="Y22" s="150"/>
      <c r="Z22" s="150"/>
      <c r="AA22" s="150"/>
      <c r="AB22" s="150"/>
      <c r="AC22" s="150"/>
      <c r="AD22" s="150"/>
      <c r="AE22" s="150"/>
      <c r="AF22" s="150"/>
      <c r="AG22" s="150"/>
      <c r="AH22" s="150"/>
      <c r="AI22" s="150"/>
      <c r="AJ22" s="150"/>
      <c r="AK22" s="426"/>
      <c r="AT22"/>
      <c r="AU22"/>
      <c r="AV22"/>
      <c r="AW22"/>
      <c r="AX22"/>
      <c r="AY22"/>
      <c r="AZ22"/>
      <c r="BA22"/>
      <c r="BB22"/>
      <c r="BC22"/>
      <c r="BD22"/>
      <c r="BE22"/>
      <c r="BF22"/>
      <c r="BG22"/>
      <c r="BH22"/>
      <c r="BI22"/>
      <c r="BJ22"/>
      <c r="BK22"/>
      <c r="BL22"/>
      <c r="BM22"/>
      <c r="BN22"/>
      <c r="BO22"/>
      <c r="BP22"/>
      <c r="BQ22"/>
      <c r="BR22"/>
      <c r="BS22"/>
      <c r="BT22"/>
      <c r="BU22"/>
    </row>
    <row r="23" spans="9:73" ht="15.95" customHeight="1" x14ac:dyDescent="0.25">
      <c r="I23" s="425"/>
      <c r="J23" s="432"/>
      <c r="K23" s="984" t="s">
        <v>141</v>
      </c>
      <c r="L23" s="984"/>
      <c r="M23" s="984"/>
      <c r="N23" s="984"/>
      <c r="O23" s="984"/>
      <c r="P23" s="997" t="s">
        <v>1841</v>
      </c>
      <c r="Q23" s="997"/>
      <c r="R23" s="997"/>
      <c r="S23" s="997"/>
      <c r="T23" s="997"/>
      <c r="U23" s="997"/>
      <c r="V23" s="997"/>
      <c r="W23" s="997" t="s">
        <v>281</v>
      </c>
      <c r="X23" s="997"/>
      <c r="Y23" s="997"/>
      <c r="Z23" s="997"/>
      <c r="AA23" s="997"/>
      <c r="AB23" s="997"/>
      <c r="AC23" s="997"/>
      <c r="AD23" s="997" t="s">
        <v>1844</v>
      </c>
      <c r="AE23" s="997"/>
      <c r="AF23" s="997"/>
      <c r="AG23" s="997"/>
      <c r="AH23" s="997"/>
      <c r="AI23" s="997"/>
      <c r="AJ23" s="997"/>
      <c r="AK23" s="426"/>
      <c r="AT23"/>
      <c r="AU23"/>
      <c r="AV23"/>
      <c r="AW23"/>
      <c r="AX23"/>
      <c r="AY23"/>
      <c r="AZ23"/>
      <c r="BA23"/>
      <c r="BB23"/>
      <c r="BC23"/>
      <c r="BD23"/>
      <c r="BE23"/>
      <c r="BF23"/>
      <c r="BG23"/>
      <c r="BH23"/>
      <c r="BI23"/>
      <c r="BJ23"/>
      <c r="BK23"/>
      <c r="BL23"/>
      <c r="BM23"/>
      <c r="BN23"/>
      <c r="BO23"/>
      <c r="BP23"/>
      <c r="BQ23"/>
      <c r="BR23"/>
      <c r="BS23"/>
      <c r="BT23"/>
      <c r="BU23"/>
    </row>
    <row r="24" spans="9:73" ht="15.95" customHeight="1" x14ac:dyDescent="0.25">
      <c r="I24" s="425"/>
      <c r="J24" s="432"/>
      <c r="K24" s="984"/>
      <c r="L24" s="984"/>
      <c r="M24" s="984"/>
      <c r="N24" s="984"/>
      <c r="O24" s="984"/>
      <c r="P24" s="999">
        <f>PROJID</f>
        <v>0</v>
      </c>
      <c r="Q24" s="999"/>
      <c r="R24" s="999"/>
      <c r="S24" s="999"/>
      <c r="T24" s="999"/>
      <c r="U24" s="999"/>
      <c r="V24" s="999"/>
      <c r="W24" s="996">
        <f>M02S02F01</f>
        <v>0</v>
      </c>
      <c r="X24" s="996"/>
      <c r="Y24" s="996"/>
      <c r="Z24" s="996"/>
      <c r="AA24" s="996"/>
      <c r="AB24" s="996"/>
      <c r="AC24" s="996"/>
      <c r="AD24" s="996" t="str">
        <f>M02S02F34</f>
        <v/>
      </c>
      <c r="AE24" s="996"/>
      <c r="AF24" s="996"/>
      <c r="AG24" s="996"/>
      <c r="AH24" s="996"/>
      <c r="AI24" s="996"/>
      <c r="AJ24" s="996"/>
      <c r="AK24" s="426"/>
      <c r="AT24"/>
      <c r="AU24"/>
      <c r="AV24"/>
      <c r="AW24"/>
      <c r="AX24"/>
      <c r="AY24"/>
      <c r="AZ24"/>
      <c r="BA24"/>
      <c r="BB24"/>
      <c r="BC24"/>
      <c r="BD24"/>
      <c r="BE24"/>
      <c r="BF24"/>
      <c r="BG24"/>
      <c r="BH24"/>
      <c r="BI24"/>
      <c r="BJ24"/>
      <c r="BK24"/>
      <c r="BL24"/>
      <c r="BM24"/>
      <c r="BN24"/>
      <c r="BO24"/>
      <c r="BP24"/>
      <c r="BQ24"/>
      <c r="BR24"/>
      <c r="BS24"/>
      <c r="BT24"/>
      <c r="BU24"/>
    </row>
    <row r="25" spans="9:73" ht="15.95" customHeight="1" x14ac:dyDescent="0.25">
      <c r="I25" s="425"/>
      <c r="J25" s="432"/>
      <c r="K25" s="984"/>
      <c r="L25" s="984"/>
      <c r="M25" s="984"/>
      <c r="N25" s="984"/>
      <c r="O25" s="984"/>
      <c r="P25" s="996"/>
      <c r="Q25" s="996"/>
      <c r="R25" s="996"/>
      <c r="S25" s="996"/>
      <c r="T25" s="996"/>
      <c r="U25" s="996"/>
      <c r="V25" s="996"/>
      <c r="W25" s="996">
        <f>M02S02F08</f>
        <v>0</v>
      </c>
      <c r="X25" s="996"/>
      <c r="Y25" s="996"/>
      <c r="Z25" s="996"/>
      <c r="AA25" s="996"/>
      <c r="AB25" s="996"/>
      <c r="AC25" s="996"/>
      <c r="AD25" s="996" t="str">
        <f>M02S02F22</f>
        <v/>
      </c>
      <c r="AE25" s="996"/>
      <c r="AF25" s="996"/>
      <c r="AG25" s="996"/>
      <c r="AH25" s="996"/>
      <c r="AI25" s="996"/>
      <c r="AJ25" s="996"/>
      <c r="AK25" s="426"/>
      <c r="AT25"/>
      <c r="AU25"/>
      <c r="AV25"/>
      <c r="AW25"/>
      <c r="AX25"/>
      <c r="AY25"/>
      <c r="AZ25"/>
      <c r="BA25"/>
      <c r="BB25"/>
      <c r="BC25"/>
      <c r="BD25"/>
      <c r="BE25"/>
      <c r="BF25"/>
      <c r="BG25"/>
      <c r="BH25"/>
      <c r="BI25"/>
      <c r="BJ25"/>
      <c r="BK25"/>
      <c r="BL25"/>
      <c r="BM25"/>
      <c r="BN25"/>
      <c r="BO25"/>
      <c r="BP25"/>
      <c r="BQ25"/>
      <c r="BR25"/>
      <c r="BS25"/>
      <c r="BT25"/>
      <c r="BU25"/>
    </row>
    <row r="26" spans="9:73" ht="15.95" customHeight="1" x14ac:dyDescent="0.25">
      <c r="I26" s="425"/>
      <c r="J26" s="432"/>
      <c r="K26" s="984"/>
      <c r="L26" s="984"/>
      <c r="M26" s="984"/>
      <c r="N26" s="984"/>
      <c r="O26" s="984"/>
      <c r="P26" s="996"/>
      <c r="Q26" s="996"/>
      <c r="R26" s="996"/>
      <c r="S26" s="996"/>
      <c r="T26" s="996"/>
      <c r="U26" s="996"/>
      <c r="V26" s="996"/>
      <c r="W26" s="996" t="str">
        <f>CONCATENATE(M02S02F09,", ",M02S02F10," ",M02S02F11)</f>
        <v xml:space="preserve">,  </v>
      </c>
      <c r="X26" s="996"/>
      <c r="Y26" s="996"/>
      <c r="Z26" s="996"/>
      <c r="AA26" s="996"/>
      <c r="AB26" s="996"/>
      <c r="AC26" s="996"/>
      <c r="AD26" s="996" t="str">
        <f>CONCATENATE(M02S02F23,", ",M02S02F24," ",M02S02F25)</f>
        <v xml:space="preserve">, MO </v>
      </c>
      <c r="AE26" s="996"/>
      <c r="AF26" s="996"/>
      <c r="AG26" s="996"/>
      <c r="AH26" s="996"/>
      <c r="AI26" s="996"/>
      <c r="AJ26" s="996"/>
      <c r="AK26" s="426"/>
      <c r="AT26"/>
      <c r="AU26"/>
      <c r="AV26"/>
      <c r="AW26"/>
      <c r="AX26"/>
      <c r="AY26"/>
      <c r="AZ26"/>
      <c r="BA26"/>
      <c r="BB26"/>
      <c r="BC26"/>
      <c r="BD26"/>
      <c r="BE26"/>
      <c r="BF26"/>
      <c r="BG26"/>
      <c r="BH26"/>
      <c r="BI26"/>
      <c r="BJ26"/>
      <c r="BK26"/>
      <c r="BL26"/>
      <c r="BM26"/>
      <c r="BN26"/>
      <c r="BO26"/>
      <c r="BP26"/>
      <c r="BQ26"/>
      <c r="BR26"/>
      <c r="BS26"/>
      <c r="BT26"/>
      <c r="BU26"/>
    </row>
    <row r="27" spans="9:73" ht="15.95" customHeight="1" x14ac:dyDescent="0.25">
      <c r="I27" s="425"/>
      <c r="J27" s="432"/>
      <c r="K27" s="984"/>
      <c r="L27" s="984"/>
      <c r="M27" s="984"/>
      <c r="N27" s="984"/>
      <c r="O27" s="984"/>
      <c r="P27" s="996"/>
      <c r="Q27" s="996"/>
      <c r="R27" s="996"/>
      <c r="S27" s="996"/>
      <c r="T27" s="996"/>
      <c r="U27" s="996"/>
      <c r="V27" s="996"/>
      <c r="W27" s="996"/>
      <c r="X27" s="996"/>
      <c r="Y27" s="996"/>
      <c r="Z27" s="996"/>
      <c r="AA27" s="996"/>
      <c r="AB27" s="996"/>
      <c r="AC27" s="996"/>
      <c r="AD27" s="996"/>
      <c r="AE27" s="996"/>
      <c r="AF27" s="996"/>
      <c r="AG27" s="996"/>
      <c r="AH27" s="996"/>
      <c r="AI27" s="996"/>
      <c r="AJ27" s="996"/>
      <c r="AK27" s="426"/>
      <c r="AT27"/>
      <c r="AU27"/>
      <c r="AV27"/>
      <c r="AW27"/>
      <c r="AX27"/>
      <c r="AY27"/>
      <c r="AZ27"/>
      <c r="BA27"/>
      <c r="BB27"/>
      <c r="BC27"/>
      <c r="BD27"/>
      <c r="BE27"/>
      <c r="BF27"/>
      <c r="BG27"/>
      <c r="BH27"/>
      <c r="BI27"/>
      <c r="BJ27"/>
      <c r="BK27"/>
      <c r="BL27"/>
      <c r="BM27"/>
      <c r="BN27"/>
      <c r="BO27"/>
      <c r="BP27"/>
      <c r="BQ27"/>
      <c r="BR27"/>
      <c r="BS27"/>
      <c r="BT27"/>
      <c r="BU27"/>
    </row>
    <row r="28" spans="9:73" ht="15.95" customHeight="1" x14ac:dyDescent="0.25">
      <c r="I28" s="425"/>
      <c r="J28" s="432"/>
      <c r="K28" s="984"/>
      <c r="L28" s="984"/>
      <c r="M28" s="984"/>
      <c r="N28" s="984"/>
      <c r="O28" s="984"/>
      <c r="P28" s="997" t="s">
        <v>1842</v>
      </c>
      <c r="Q28" s="997"/>
      <c r="R28" s="997"/>
      <c r="S28" s="997"/>
      <c r="T28" s="997"/>
      <c r="U28" s="997"/>
      <c r="V28" s="997"/>
      <c r="W28" s="997" t="s">
        <v>1843</v>
      </c>
      <c r="X28" s="997"/>
      <c r="Y28" s="997"/>
      <c r="Z28" s="997"/>
      <c r="AA28" s="997"/>
      <c r="AB28" s="997"/>
      <c r="AC28" s="997"/>
      <c r="AD28" s="997" t="s">
        <v>1845</v>
      </c>
      <c r="AE28" s="997"/>
      <c r="AF28" s="997"/>
      <c r="AG28" s="997"/>
      <c r="AH28" s="997"/>
      <c r="AI28" s="997"/>
      <c r="AJ28" s="997"/>
      <c r="AK28" s="426"/>
      <c r="AT28"/>
      <c r="AU28"/>
      <c r="AV28"/>
      <c r="AW28"/>
      <c r="AX28"/>
      <c r="AY28"/>
      <c r="AZ28"/>
      <c r="BA28"/>
      <c r="BB28"/>
      <c r="BC28"/>
      <c r="BD28"/>
      <c r="BE28"/>
      <c r="BF28"/>
      <c r="BG28"/>
      <c r="BH28"/>
      <c r="BI28"/>
      <c r="BJ28"/>
      <c r="BK28"/>
      <c r="BL28"/>
      <c r="BM28"/>
      <c r="BN28"/>
      <c r="BO28"/>
      <c r="BP28"/>
      <c r="BQ28"/>
      <c r="BR28"/>
      <c r="BS28"/>
      <c r="BT28"/>
      <c r="BU28"/>
    </row>
    <row r="29" spans="9:73" ht="15.95" customHeight="1" x14ac:dyDescent="0.25">
      <c r="I29" s="425"/>
      <c r="J29" s="432"/>
      <c r="K29" s="984"/>
      <c r="L29" s="984"/>
      <c r="M29" s="984"/>
      <c r="N29" s="984"/>
      <c r="O29" s="984"/>
      <c r="P29" s="996">
        <f>M02S02F13</f>
        <v>0</v>
      </c>
      <c r="Q29" s="996"/>
      <c r="R29" s="996"/>
      <c r="S29" s="996"/>
      <c r="T29" s="996"/>
      <c r="U29" s="996"/>
      <c r="V29" s="996"/>
      <c r="W29" s="996" t="str">
        <f>CONCATENATE(M02S02F02," ",M02S02F03)</f>
        <v xml:space="preserve"> </v>
      </c>
      <c r="X29" s="996"/>
      <c r="Y29" s="996"/>
      <c r="Z29" s="996"/>
      <c r="AA29" s="996"/>
      <c r="AB29" s="996"/>
      <c r="AC29" s="996"/>
      <c r="AD29" s="996" t="str">
        <f>CONCATENATE(M02S02F16," ",M02S02F17)</f>
        <v xml:space="preserve"> </v>
      </c>
      <c r="AE29" s="996"/>
      <c r="AF29" s="996"/>
      <c r="AG29" s="996"/>
      <c r="AH29" s="996"/>
      <c r="AI29" s="996"/>
      <c r="AJ29" s="996"/>
      <c r="AK29" s="426"/>
      <c r="AT29"/>
      <c r="AU29"/>
      <c r="AV29"/>
      <c r="AW29"/>
      <c r="AX29"/>
      <c r="AY29"/>
      <c r="AZ29"/>
      <c r="BA29"/>
      <c r="BB29"/>
      <c r="BC29"/>
      <c r="BD29"/>
      <c r="BE29"/>
      <c r="BF29"/>
      <c r="BG29"/>
      <c r="BH29"/>
      <c r="BI29"/>
      <c r="BJ29"/>
      <c r="BK29"/>
      <c r="BL29"/>
      <c r="BM29"/>
      <c r="BN29"/>
      <c r="BO29"/>
      <c r="BP29"/>
      <c r="BQ29"/>
      <c r="BR29"/>
      <c r="BS29"/>
      <c r="BT29"/>
      <c r="BU29"/>
    </row>
    <row r="30" spans="9:73" ht="15.95" customHeight="1" x14ac:dyDescent="0.25">
      <c r="I30" s="425"/>
      <c r="J30" s="432"/>
      <c r="K30" s="984"/>
      <c r="L30" s="984"/>
      <c r="M30" s="984"/>
      <c r="N30" s="984"/>
      <c r="O30" s="984"/>
      <c r="P30" s="996"/>
      <c r="Q30" s="996"/>
      <c r="R30" s="996"/>
      <c r="S30" s="996"/>
      <c r="T30" s="996"/>
      <c r="U30" s="996"/>
      <c r="V30" s="996"/>
      <c r="W30" s="995">
        <f>M02S02F05</f>
        <v>0</v>
      </c>
      <c r="X30" s="995"/>
      <c r="Y30" s="995"/>
      <c r="Z30" s="995"/>
      <c r="AA30" s="995"/>
      <c r="AB30" s="995"/>
      <c r="AC30" s="995"/>
      <c r="AD30" s="995" t="str">
        <f>M02S02F19</f>
        <v/>
      </c>
      <c r="AE30" s="995"/>
      <c r="AF30" s="995"/>
      <c r="AG30" s="995"/>
      <c r="AH30" s="995"/>
      <c r="AI30" s="995"/>
      <c r="AJ30" s="995"/>
      <c r="AK30" s="426"/>
      <c r="AT30"/>
      <c r="AU30"/>
      <c r="AV30"/>
      <c r="AW30"/>
      <c r="AX30"/>
      <c r="AY30"/>
      <c r="AZ30"/>
      <c r="BA30"/>
      <c r="BB30"/>
      <c r="BC30"/>
      <c r="BD30"/>
      <c r="BE30"/>
      <c r="BF30"/>
      <c r="BG30"/>
      <c r="BH30"/>
      <c r="BI30"/>
      <c r="BJ30"/>
      <c r="BK30"/>
      <c r="BL30"/>
      <c r="BM30"/>
      <c r="BN30"/>
      <c r="BO30"/>
      <c r="BP30"/>
      <c r="BQ30"/>
      <c r="BR30"/>
      <c r="BS30"/>
      <c r="BT30"/>
      <c r="BU30"/>
    </row>
    <row r="31" spans="9:73" ht="15.95" customHeight="1" x14ac:dyDescent="0.25">
      <c r="I31" s="425"/>
      <c r="J31" s="432"/>
      <c r="K31" s="984"/>
      <c r="L31" s="984"/>
      <c r="M31" s="984"/>
      <c r="N31" s="984"/>
      <c r="O31" s="984"/>
      <c r="P31" s="996"/>
      <c r="Q31" s="996"/>
      <c r="R31" s="996"/>
      <c r="S31" s="996"/>
      <c r="T31" s="996"/>
      <c r="U31" s="996"/>
      <c r="V31" s="996"/>
      <c r="W31" s="996">
        <f>M02S02F07</f>
        <v>0</v>
      </c>
      <c r="X31" s="996"/>
      <c r="Y31" s="996"/>
      <c r="Z31" s="996"/>
      <c r="AA31" s="996"/>
      <c r="AB31" s="996"/>
      <c r="AC31" s="996"/>
      <c r="AD31" s="996" t="str">
        <f>M02S02F21</f>
        <v/>
      </c>
      <c r="AE31" s="996"/>
      <c r="AF31" s="996"/>
      <c r="AG31" s="996"/>
      <c r="AH31" s="996"/>
      <c r="AI31" s="996"/>
      <c r="AJ31" s="996"/>
      <c r="AK31" s="426"/>
      <c r="AT31"/>
      <c r="AU31"/>
      <c r="AV31"/>
      <c r="AW31"/>
      <c r="AX31"/>
      <c r="AY31"/>
      <c r="AZ31"/>
      <c r="BA31"/>
      <c r="BB31"/>
      <c r="BC31"/>
      <c r="BD31"/>
      <c r="BE31"/>
      <c r="BF31"/>
      <c r="BG31"/>
      <c r="BH31"/>
      <c r="BI31"/>
      <c r="BJ31"/>
      <c r="BK31"/>
      <c r="BL31"/>
      <c r="BM31"/>
      <c r="BN31"/>
      <c r="BO31"/>
      <c r="BP31"/>
      <c r="BQ31"/>
      <c r="BR31"/>
      <c r="BS31"/>
      <c r="BT31"/>
      <c r="BU31"/>
    </row>
    <row r="32" spans="9:73" ht="15.95" customHeight="1" x14ac:dyDescent="0.25">
      <c r="I32" s="425"/>
      <c r="J32" s="150"/>
      <c r="K32" s="150"/>
      <c r="L32" s="150"/>
      <c r="M32" s="150"/>
      <c r="N32" s="150"/>
      <c r="O32" s="150"/>
      <c r="P32" s="150"/>
      <c r="Q32" s="150"/>
      <c r="R32" s="150"/>
      <c r="S32" s="150"/>
      <c r="T32" s="150"/>
      <c r="U32" s="150"/>
      <c r="V32" s="150"/>
      <c r="W32" s="150"/>
      <c r="X32" s="150"/>
      <c r="Y32" s="150"/>
      <c r="Z32" s="150"/>
      <c r="AA32" s="150"/>
      <c r="AB32" s="150"/>
      <c r="AC32" s="150"/>
      <c r="AD32" s="150"/>
      <c r="AE32" s="150"/>
      <c r="AF32" s="150"/>
      <c r="AG32" s="150"/>
      <c r="AH32" s="150"/>
      <c r="AI32" s="150"/>
      <c r="AJ32" s="150"/>
      <c r="AK32" s="426"/>
      <c r="AT32"/>
      <c r="AU32"/>
      <c r="AV32"/>
      <c r="AW32"/>
      <c r="AX32"/>
      <c r="AY32"/>
      <c r="AZ32"/>
      <c r="BA32"/>
      <c r="BB32"/>
      <c r="BC32"/>
      <c r="BD32"/>
      <c r="BE32"/>
      <c r="BF32"/>
      <c r="BG32"/>
      <c r="BH32"/>
      <c r="BI32"/>
      <c r="BJ32"/>
      <c r="BK32"/>
      <c r="BL32"/>
      <c r="BM32"/>
      <c r="BN32"/>
      <c r="BO32"/>
      <c r="BP32"/>
      <c r="BQ32"/>
      <c r="BR32"/>
      <c r="BS32"/>
      <c r="BT32"/>
      <c r="BU32"/>
    </row>
    <row r="33" spans="9:73" ht="15.95" customHeight="1" x14ac:dyDescent="0.25">
      <c r="I33" s="425"/>
      <c r="J33" s="433"/>
      <c r="K33" s="998" t="s">
        <v>1873</v>
      </c>
      <c r="L33" s="998"/>
      <c r="M33" s="998"/>
      <c r="N33" s="998"/>
      <c r="O33" s="998"/>
      <c r="P33" s="992" t="s">
        <v>150</v>
      </c>
      <c r="Q33" s="992"/>
      <c r="R33" s="992"/>
      <c r="S33" s="992"/>
      <c r="T33" s="992"/>
      <c r="U33" s="992"/>
      <c r="V33" s="992"/>
      <c r="W33" s="992" t="s">
        <v>143</v>
      </c>
      <c r="X33" s="992"/>
      <c r="Y33" s="992"/>
      <c r="Z33" s="992"/>
      <c r="AA33" s="992"/>
      <c r="AB33" s="992"/>
      <c r="AC33" s="992"/>
      <c r="AD33" s="992" t="s">
        <v>121</v>
      </c>
      <c r="AE33" s="992"/>
      <c r="AF33" s="992"/>
      <c r="AG33" s="992"/>
      <c r="AH33" s="992"/>
      <c r="AI33" s="992"/>
      <c r="AJ33" s="992"/>
      <c r="AK33" s="426"/>
      <c r="AT33"/>
      <c r="AU33"/>
      <c r="AV33"/>
      <c r="AW33"/>
      <c r="AX33"/>
      <c r="AY33"/>
      <c r="AZ33"/>
      <c r="BA33"/>
      <c r="BB33"/>
      <c r="BC33"/>
      <c r="BD33"/>
      <c r="BE33"/>
      <c r="BF33"/>
      <c r="BG33"/>
      <c r="BH33"/>
      <c r="BI33"/>
      <c r="BJ33"/>
      <c r="BK33"/>
      <c r="BL33"/>
      <c r="BM33"/>
      <c r="BN33"/>
      <c r="BO33"/>
      <c r="BP33"/>
      <c r="BQ33"/>
      <c r="BR33"/>
      <c r="BS33"/>
      <c r="BT33"/>
      <c r="BU33"/>
    </row>
    <row r="34" spans="9:73" ht="15.95" customHeight="1" x14ac:dyDescent="0.25">
      <c r="I34" s="425"/>
      <c r="J34" s="433"/>
      <c r="K34" s="998"/>
      <c r="L34" s="998"/>
      <c r="M34" s="998"/>
      <c r="N34" s="998"/>
      <c r="O34" s="998"/>
      <c r="P34" s="993">
        <f>M02S03F02</f>
        <v>0</v>
      </c>
      <c r="Q34" s="993"/>
      <c r="R34" s="993"/>
      <c r="S34" s="993"/>
      <c r="T34" s="993"/>
      <c r="U34" s="993"/>
      <c r="V34" s="993"/>
      <c r="W34" s="993" t="str">
        <f>CONCATENATE(M02S03F03," ",M02S03F04)</f>
        <v xml:space="preserve"> </v>
      </c>
      <c r="X34" s="993"/>
      <c r="Y34" s="993"/>
      <c r="Z34" s="993"/>
      <c r="AA34" s="993"/>
      <c r="AB34" s="993"/>
      <c r="AC34" s="993"/>
      <c r="AD34" s="993">
        <f>M02S03F09</f>
        <v>0</v>
      </c>
      <c r="AE34" s="993"/>
      <c r="AF34" s="993"/>
      <c r="AG34" s="993"/>
      <c r="AH34" s="993"/>
      <c r="AI34" s="993"/>
      <c r="AJ34" s="993"/>
      <c r="AK34" s="426"/>
      <c r="AT34"/>
      <c r="AU34"/>
      <c r="AV34"/>
      <c r="AW34"/>
      <c r="AX34"/>
      <c r="AY34"/>
      <c r="AZ34"/>
      <c r="BA34"/>
      <c r="BB34"/>
      <c r="BC34"/>
      <c r="BD34"/>
      <c r="BE34"/>
      <c r="BF34"/>
      <c r="BG34"/>
      <c r="BH34"/>
      <c r="BI34"/>
      <c r="BJ34"/>
      <c r="BK34"/>
      <c r="BL34"/>
      <c r="BM34"/>
      <c r="BN34"/>
      <c r="BO34"/>
      <c r="BP34"/>
      <c r="BQ34"/>
      <c r="BR34"/>
      <c r="BS34"/>
      <c r="BT34"/>
      <c r="BU34"/>
    </row>
    <row r="35" spans="9:73" ht="15.95" customHeight="1" x14ac:dyDescent="0.25">
      <c r="I35" s="425"/>
      <c r="J35" s="433"/>
      <c r="K35" s="998"/>
      <c r="L35" s="998"/>
      <c r="M35" s="998"/>
      <c r="N35" s="998"/>
      <c r="O35" s="998"/>
      <c r="P35" s="993"/>
      <c r="Q35" s="993"/>
      <c r="R35" s="993"/>
      <c r="S35" s="993"/>
      <c r="T35" s="993"/>
      <c r="U35" s="993"/>
      <c r="V35" s="993"/>
      <c r="W35" s="994">
        <f>M02S03F06</f>
        <v>0</v>
      </c>
      <c r="X35" s="994"/>
      <c r="Y35" s="994"/>
      <c r="Z35" s="994"/>
      <c r="AA35" s="994"/>
      <c r="AB35" s="994"/>
      <c r="AC35" s="994"/>
      <c r="AD35" s="993" t="str">
        <f>CONCATENATE(M02S03F10,", ",M02S03F11," ",M02S03F12)</f>
        <v xml:space="preserve">,  </v>
      </c>
      <c r="AE35" s="993"/>
      <c r="AF35" s="993"/>
      <c r="AG35" s="993"/>
      <c r="AH35" s="993"/>
      <c r="AI35" s="993"/>
      <c r="AJ35" s="993"/>
      <c r="AK35" s="426"/>
      <c r="AT35"/>
      <c r="AU35"/>
      <c r="AV35"/>
      <c r="AW35"/>
      <c r="AX35"/>
      <c r="AY35"/>
      <c r="AZ35"/>
      <c r="BA35"/>
      <c r="BB35"/>
      <c r="BC35"/>
      <c r="BD35"/>
      <c r="BE35"/>
      <c r="BF35"/>
      <c r="BG35"/>
      <c r="BH35"/>
      <c r="BI35"/>
      <c r="BJ35"/>
      <c r="BK35"/>
      <c r="BL35"/>
      <c r="BM35"/>
      <c r="BN35"/>
      <c r="BO35"/>
      <c r="BP35"/>
      <c r="BQ35"/>
      <c r="BR35"/>
      <c r="BS35"/>
      <c r="BT35"/>
      <c r="BU35"/>
    </row>
    <row r="36" spans="9:73" ht="15.95" customHeight="1" x14ac:dyDescent="0.25">
      <c r="I36" s="425"/>
      <c r="J36" s="433"/>
      <c r="K36" s="998"/>
      <c r="L36" s="998"/>
      <c r="M36" s="998"/>
      <c r="N36" s="998"/>
      <c r="O36" s="998"/>
      <c r="P36" s="993"/>
      <c r="Q36" s="993"/>
      <c r="R36" s="993"/>
      <c r="S36" s="993"/>
      <c r="T36" s="993"/>
      <c r="U36" s="993"/>
      <c r="V36" s="993"/>
      <c r="W36" s="993">
        <f>M02S03F08</f>
        <v>0</v>
      </c>
      <c r="X36" s="993"/>
      <c r="Y36" s="993"/>
      <c r="Z36" s="993"/>
      <c r="AA36" s="993"/>
      <c r="AB36" s="993"/>
      <c r="AC36" s="993"/>
      <c r="AD36" s="993"/>
      <c r="AE36" s="993"/>
      <c r="AF36" s="993"/>
      <c r="AG36" s="993"/>
      <c r="AH36" s="993"/>
      <c r="AI36" s="993"/>
      <c r="AJ36" s="993"/>
      <c r="AK36" s="426"/>
      <c r="AT36"/>
      <c r="AU36"/>
      <c r="AV36"/>
      <c r="AW36"/>
      <c r="AX36"/>
      <c r="AY36"/>
      <c r="AZ36"/>
      <c r="BA36"/>
      <c r="BB36"/>
      <c r="BC36"/>
      <c r="BD36"/>
      <c r="BE36"/>
      <c r="BF36"/>
      <c r="BG36"/>
      <c r="BH36"/>
      <c r="BI36"/>
      <c r="BJ36"/>
      <c r="BK36"/>
      <c r="BL36"/>
      <c r="BM36"/>
      <c r="BN36"/>
      <c r="BO36"/>
      <c r="BP36"/>
      <c r="BQ36"/>
      <c r="BR36"/>
      <c r="BS36"/>
      <c r="BT36"/>
      <c r="BU36"/>
    </row>
    <row r="37" spans="9:73" ht="15.95" customHeight="1" x14ac:dyDescent="0.25">
      <c r="I37" s="425"/>
      <c r="J37" s="433"/>
      <c r="K37" s="998"/>
      <c r="L37" s="998"/>
      <c r="M37" s="998"/>
      <c r="N37" s="998"/>
      <c r="O37" s="998"/>
      <c r="P37" s="993"/>
      <c r="Q37" s="993"/>
      <c r="R37" s="993"/>
      <c r="S37" s="993"/>
      <c r="T37" s="993"/>
      <c r="U37" s="993"/>
      <c r="V37" s="993"/>
      <c r="W37" s="993"/>
      <c r="X37" s="993"/>
      <c r="Y37" s="993"/>
      <c r="Z37" s="993"/>
      <c r="AA37" s="993"/>
      <c r="AB37" s="993"/>
      <c r="AC37" s="993"/>
      <c r="AD37" s="993"/>
      <c r="AE37" s="993"/>
      <c r="AF37" s="993"/>
      <c r="AG37" s="993"/>
      <c r="AH37" s="993"/>
      <c r="AI37" s="993"/>
      <c r="AJ37" s="993"/>
      <c r="AK37" s="426"/>
      <c r="AT37"/>
      <c r="AU37"/>
      <c r="AV37"/>
      <c r="AW37"/>
      <c r="AX37"/>
      <c r="AY37"/>
      <c r="AZ37"/>
      <c r="BA37"/>
      <c r="BB37"/>
      <c r="BC37"/>
      <c r="BD37"/>
      <c r="BE37"/>
      <c r="BF37"/>
      <c r="BG37"/>
      <c r="BH37"/>
      <c r="BI37"/>
      <c r="BJ37"/>
      <c r="BK37"/>
      <c r="BL37"/>
      <c r="BM37"/>
      <c r="BN37"/>
      <c r="BO37"/>
      <c r="BP37"/>
      <c r="BQ37"/>
      <c r="BR37"/>
      <c r="BS37"/>
      <c r="BT37"/>
      <c r="BU37"/>
    </row>
    <row r="38" spans="9:73" ht="15.95" customHeight="1" x14ac:dyDescent="0.25">
      <c r="I38" s="425"/>
      <c r="J38" s="150"/>
      <c r="K38" s="150"/>
      <c r="L38" s="150"/>
      <c r="M38" s="150"/>
      <c r="N38" s="150"/>
      <c r="O38" s="150"/>
      <c r="P38" s="150"/>
      <c r="Q38" s="150"/>
      <c r="R38" s="150"/>
      <c r="S38" s="150"/>
      <c r="T38" s="150"/>
      <c r="U38" s="150"/>
      <c r="V38" s="150"/>
      <c r="W38" s="150"/>
      <c r="X38" s="150"/>
      <c r="Y38" s="150"/>
      <c r="Z38" s="150"/>
      <c r="AA38" s="150"/>
      <c r="AB38" s="150"/>
      <c r="AC38" s="150"/>
      <c r="AD38" s="150"/>
      <c r="AE38" s="150"/>
      <c r="AF38" s="150"/>
      <c r="AG38" s="150"/>
      <c r="AH38" s="150"/>
      <c r="AI38" s="150"/>
      <c r="AJ38" s="150"/>
      <c r="AK38" s="426"/>
      <c r="AT38"/>
      <c r="AU38"/>
      <c r="AV38"/>
      <c r="AW38"/>
      <c r="AX38"/>
      <c r="AY38"/>
      <c r="AZ38"/>
      <c r="BA38"/>
      <c r="BB38"/>
      <c r="BC38"/>
      <c r="BD38"/>
      <c r="BE38"/>
      <c r="BF38"/>
      <c r="BG38"/>
      <c r="BH38"/>
      <c r="BI38"/>
      <c r="BJ38"/>
      <c r="BK38"/>
      <c r="BL38"/>
      <c r="BM38"/>
      <c r="BN38"/>
      <c r="BO38"/>
      <c r="BP38"/>
      <c r="BQ38"/>
      <c r="BR38"/>
      <c r="BS38"/>
      <c r="BT38"/>
      <c r="BU38"/>
    </row>
    <row r="39" spans="9:73" ht="15.95" customHeight="1" x14ac:dyDescent="0.25">
      <c r="I39" s="425"/>
      <c r="J39" s="434"/>
      <c r="K39" s="984" t="s">
        <v>1847</v>
      </c>
      <c r="L39" s="984"/>
      <c r="M39" s="984"/>
      <c r="N39" s="984"/>
      <c r="O39" s="984"/>
      <c r="P39" s="984"/>
      <c r="Q39" s="984"/>
      <c r="R39" s="984"/>
      <c r="S39" s="984"/>
      <c r="T39" s="984"/>
      <c r="U39" s="984"/>
      <c r="V39" s="984"/>
      <c r="W39" s="984"/>
      <c r="X39" s="984"/>
      <c r="Y39" s="984"/>
      <c r="Z39" s="984"/>
      <c r="AA39" s="984"/>
      <c r="AB39" s="984"/>
      <c r="AC39" s="984"/>
      <c r="AD39" s="984"/>
      <c r="AE39" s="984"/>
      <c r="AF39" s="984"/>
      <c r="AG39" s="984"/>
      <c r="AH39" s="984"/>
      <c r="AI39" s="984"/>
      <c r="AJ39" s="984"/>
      <c r="AK39" s="426"/>
      <c r="AT39"/>
      <c r="AU39"/>
      <c r="AV39"/>
      <c r="AW39"/>
      <c r="AX39"/>
      <c r="AY39"/>
      <c r="AZ39"/>
      <c r="BA39"/>
      <c r="BB39"/>
      <c r="BC39"/>
      <c r="BD39"/>
      <c r="BE39"/>
      <c r="BF39"/>
      <c r="BG39"/>
      <c r="BH39"/>
      <c r="BI39"/>
      <c r="BJ39"/>
      <c r="BK39"/>
      <c r="BL39"/>
      <c r="BM39"/>
      <c r="BN39"/>
      <c r="BO39"/>
      <c r="BP39"/>
      <c r="BQ39"/>
      <c r="BR39"/>
      <c r="BS39"/>
      <c r="BT39"/>
      <c r="BU39"/>
    </row>
    <row r="40" spans="9:73" ht="15.95" customHeight="1" x14ac:dyDescent="0.25">
      <c r="I40" s="425"/>
      <c r="J40" s="434"/>
      <c r="K40" s="984"/>
      <c r="L40" s="984"/>
      <c r="M40" s="984"/>
      <c r="N40" s="984"/>
      <c r="O40" s="984"/>
      <c r="P40" s="984"/>
      <c r="Q40" s="984"/>
      <c r="R40" s="984"/>
      <c r="S40" s="984"/>
      <c r="T40" s="984"/>
      <c r="U40" s="984"/>
      <c r="V40" s="984"/>
      <c r="W40" s="984"/>
      <c r="X40" s="984"/>
      <c r="Y40" s="984"/>
      <c r="Z40" s="984"/>
      <c r="AA40" s="984"/>
      <c r="AB40" s="984"/>
      <c r="AC40" s="984"/>
      <c r="AD40" s="984"/>
      <c r="AE40" s="984"/>
      <c r="AF40" s="984"/>
      <c r="AG40" s="984"/>
      <c r="AH40" s="984"/>
      <c r="AI40" s="984"/>
      <c r="AJ40" s="984"/>
      <c r="AK40" s="426"/>
      <c r="AT40"/>
      <c r="AU40"/>
      <c r="AV40"/>
      <c r="AW40"/>
      <c r="AX40"/>
      <c r="AY40"/>
      <c r="AZ40"/>
      <c r="BA40"/>
      <c r="BB40"/>
      <c r="BC40"/>
      <c r="BD40"/>
      <c r="BE40"/>
      <c r="BF40"/>
      <c r="BG40"/>
      <c r="BH40"/>
      <c r="BI40"/>
      <c r="BJ40"/>
      <c r="BK40"/>
      <c r="BL40"/>
      <c r="BM40"/>
      <c r="BN40"/>
      <c r="BO40"/>
      <c r="BP40"/>
      <c r="BQ40"/>
      <c r="BR40"/>
      <c r="BS40"/>
      <c r="BT40"/>
      <c r="BU40"/>
    </row>
    <row r="41" spans="9:73" ht="15.95" customHeight="1" x14ac:dyDescent="0.25">
      <c r="I41" s="425"/>
      <c r="J41" s="434"/>
      <c r="K41" s="986" t="s">
        <v>1849</v>
      </c>
      <c r="L41" s="986"/>
      <c r="M41" s="986"/>
      <c r="N41" s="986"/>
      <c r="O41" s="986"/>
      <c r="P41" s="986" t="s">
        <v>1874</v>
      </c>
      <c r="Q41" s="986"/>
      <c r="R41" s="986"/>
      <c r="S41" s="986"/>
      <c r="T41" s="986"/>
      <c r="U41" s="986"/>
      <c r="V41" s="986"/>
      <c r="W41" s="986" t="s">
        <v>1851</v>
      </c>
      <c r="X41" s="986"/>
      <c r="Y41" s="986"/>
      <c r="Z41" s="986"/>
      <c r="AA41" s="986"/>
      <c r="AB41" s="986"/>
      <c r="AC41" s="986"/>
      <c r="AD41" s="991" t="s">
        <v>140</v>
      </c>
      <c r="AE41" s="991"/>
      <c r="AF41" s="991"/>
      <c r="AG41" s="991"/>
      <c r="AH41" s="991"/>
      <c r="AI41" s="991"/>
      <c r="AJ41" s="435"/>
      <c r="AK41" s="426"/>
      <c r="AT41"/>
      <c r="AU41"/>
      <c r="AV41"/>
      <c r="AW41"/>
      <c r="AX41"/>
      <c r="AY41"/>
      <c r="AZ41"/>
      <c r="BA41"/>
      <c r="BB41"/>
      <c r="BC41"/>
      <c r="BD41"/>
      <c r="BE41"/>
      <c r="BF41"/>
      <c r="BG41"/>
      <c r="BH41"/>
      <c r="BI41"/>
      <c r="BJ41"/>
      <c r="BK41"/>
      <c r="BL41"/>
      <c r="BM41"/>
      <c r="BN41"/>
      <c r="BO41"/>
      <c r="BP41"/>
      <c r="BQ41"/>
      <c r="BR41"/>
      <c r="BS41"/>
      <c r="BT41"/>
      <c r="BU41"/>
    </row>
    <row r="42" spans="9:73" ht="15.95" customHeight="1" x14ac:dyDescent="0.25">
      <c r="I42" s="425"/>
      <c r="J42" s="434"/>
      <c r="K42" s="987" t="s">
        <v>1988</v>
      </c>
      <c r="L42" s="987"/>
      <c r="M42" s="987"/>
      <c r="N42" s="987"/>
      <c r="O42" s="987"/>
      <c r="P42" s="988">
        <f>SUM(EXPORT!M3:M128)</f>
        <v>0</v>
      </c>
      <c r="Q42" s="988"/>
      <c r="R42" s="988"/>
      <c r="S42" s="988"/>
      <c r="T42" s="988"/>
      <c r="U42" s="988"/>
      <c r="V42" s="988"/>
      <c r="W42" s="990">
        <f ca="1">COSTTOTALPRESE</f>
        <v>0</v>
      </c>
      <c r="X42" s="990"/>
      <c r="Y42" s="990"/>
      <c r="Z42" s="990"/>
      <c r="AA42" s="990"/>
      <c r="AB42" s="990"/>
      <c r="AC42" s="990"/>
      <c r="AD42" s="990">
        <f>INCENTOTALPRESE</f>
        <v>0</v>
      </c>
      <c r="AE42" s="990"/>
      <c r="AF42" s="990"/>
      <c r="AG42" s="990"/>
      <c r="AH42" s="990"/>
      <c r="AI42" s="990"/>
      <c r="AJ42" s="436"/>
      <c r="AK42" s="426"/>
      <c r="AT42"/>
      <c r="AU42"/>
      <c r="AV42"/>
      <c r="AW42"/>
      <c r="AX42"/>
      <c r="AY42"/>
      <c r="AZ42"/>
      <c r="BA42"/>
      <c r="BB42"/>
      <c r="BC42"/>
      <c r="BD42"/>
      <c r="BE42"/>
      <c r="BF42"/>
      <c r="BG42"/>
      <c r="BH42"/>
      <c r="BI42"/>
      <c r="BJ42"/>
      <c r="BK42"/>
      <c r="BL42"/>
      <c r="BM42"/>
      <c r="BN42"/>
      <c r="BO42"/>
      <c r="BP42"/>
      <c r="BQ42"/>
      <c r="BR42"/>
      <c r="BS42"/>
      <c r="BT42"/>
      <c r="BU42"/>
    </row>
    <row r="43" spans="9:73" ht="15.95" hidden="1" customHeight="1" x14ac:dyDescent="0.25">
      <c r="I43" s="425"/>
      <c r="J43" s="434"/>
      <c r="K43" s="987" t="s">
        <v>271</v>
      </c>
      <c r="L43" s="987"/>
      <c r="M43" s="987"/>
      <c r="N43" s="987"/>
      <c r="O43" s="987"/>
      <c r="P43" s="988">
        <f>SUM(EXPORT!M130:M281)</f>
        <v>0</v>
      </c>
      <c r="Q43" s="988"/>
      <c r="R43" s="988"/>
      <c r="S43" s="988"/>
      <c r="T43" s="988"/>
      <c r="U43" s="988"/>
      <c r="V43" s="988"/>
      <c r="W43" s="990">
        <f>COSTTOTALCUSE</f>
        <v>0</v>
      </c>
      <c r="X43" s="990"/>
      <c r="Y43" s="990"/>
      <c r="Z43" s="990"/>
      <c r="AA43" s="990"/>
      <c r="AB43" s="990"/>
      <c r="AC43" s="990"/>
      <c r="AD43" s="990">
        <f>INCENTOTALCUSE</f>
        <v>0</v>
      </c>
      <c r="AE43" s="990"/>
      <c r="AF43" s="990"/>
      <c r="AG43" s="990"/>
      <c r="AH43" s="990"/>
      <c r="AI43" s="990"/>
      <c r="AJ43" s="436"/>
      <c r="AK43" s="426"/>
      <c r="AT43"/>
      <c r="AU43"/>
      <c r="AV43"/>
      <c r="AW43"/>
      <c r="AX43"/>
      <c r="AY43"/>
      <c r="AZ43"/>
      <c r="BA43"/>
      <c r="BB43"/>
      <c r="BC43"/>
      <c r="BD43"/>
      <c r="BE43"/>
      <c r="BF43"/>
      <c r="BG43"/>
      <c r="BH43"/>
      <c r="BI43"/>
      <c r="BJ43"/>
      <c r="BK43"/>
      <c r="BL43"/>
      <c r="BM43"/>
      <c r="BN43"/>
      <c r="BO43"/>
      <c r="BP43"/>
      <c r="BQ43"/>
      <c r="BR43"/>
      <c r="BS43"/>
      <c r="BT43"/>
      <c r="BU43"/>
    </row>
    <row r="44" spans="9:73" ht="15.95" hidden="1" customHeight="1" x14ac:dyDescent="0.25">
      <c r="I44" s="425"/>
      <c r="J44" s="434"/>
      <c r="K44" s="986"/>
      <c r="L44" s="986"/>
      <c r="M44" s="986"/>
      <c r="N44" s="986"/>
      <c r="O44" s="986"/>
      <c r="P44" s="989"/>
      <c r="Q44" s="989"/>
      <c r="R44" s="989"/>
      <c r="S44" s="989"/>
      <c r="T44" s="989"/>
      <c r="U44" s="989"/>
      <c r="V44" s="989"/>
      <c r="W44" s="980"/>
      <c r="X44" s="980"/>
      <c r="Y44" s="980"/>
      <c r="Z44" s="980"/>
      <c r="AA44" s="980"/>
      <c r="AB44" s="980"/>
      <c r="AC44" s="980"/>
      <c r="AD44" s="980"/>
      <c r="AE44" s="980"/>
      <c r="AF44" s="980"/>
      <c r="AG44" s="980"/>
      <c r="AH44" s="980"/>
      <c r="AI44" s="980"/>
      <c r="AJ44" s="435"/>
      <c r="AK44" s="426"/>
      <c r="AT44"/>
      <c r="AU44"/>
      <c r="AV44"/>
      <c r="AW44"/>
      <c r="AX44"/>
      <c r="AY44"/>
      <c r="AZ44"/>
      <c r="BA44"/>
      <c r="BB44"/>
      <c r="BC44"/>
      <c r="BD44"/>
      <c r="BE44"/>
      <c r="BF44"/>
      <c r="BG44"/>
      <c r="BH44"/>
      <c r="BI44"/>
      <c r="BJ44"/>
      <c r="BK44"/>
      <c r="BL44"/>
      <c r="BM44"/>
      <c r="BN44"/>
      <c r="BO44"/>
      <c r="BP44"/>
      <c r="BQ44"/>
      <c r="BR44"/>
      <c r="BS44"/>
      <c r="BT44"/>
      <c r="BU44"/>
    </row>
    <row r="45" spans="9:73" ht="15.95" hidden="1" customHeight="1" x14ac:dyDescent="0.25">
      <c r="I45" s="425"/>
      <c r="J45" s="434"/>
      <c r="K45" s="986"/>
      <c r="L45" s="986"/>
      <c r="M45" s="986"/>
      <c r="N45" s="986"/>
      <c r="O45" s="986"/>
      <c r="P45" s="989"/>
      <c r="Q45" s="989"/>
      <c r="R45" s="989"/>
      <c r="S45" s="989"/>
      <c r="T45" s="989"/>
      <c r="U45" s="989"/>
      <c r="V45" s="989"/>
      <c r="W45" s="980"/>
      <c r="X45" s="980"/>
      <c r="Y45" s="980"/>
      <c r="Z45" s="980"/>
      <c r="AA45" s="980"/>
      <c r="AB45" s="980"/>
      <c r="AC45" s="980"/>
      <c r="AD45" s="980"/>
      <c r="AE45" s="980"/>
      <c r="AF45" s="980"/>
      <c r="AG45" s="980"/>
      <c r="AH45" s="980"/>
      <c r="AI45" s="980"/>
      <c r="AJ45" s="435"/>
      <c r="AK45" s="426"/>
      <c r="AT45"/>
      <c r="AU45"/>
      <c r="AV45"/>
      <c r="AW45"/>
      <c r="AX45"/>
      <c r="AY45"/>
      <c r="AZ45"/>
      <c r="BA45"/>
      <c r="BB45"/>
      <c r="BC45"/>
      <c r="BD45"/>
      <c r="BE45"/>
      <c r="BF45"/>
      <c r="BG45"/>
      <c r="BH45"/>
      <c r="BI45"/>
      <c r="BJ45"/>
      <c r="BK45"/>
      <c r="BL45"/>
      <c r="BM45"/>
      <c r="BN45"/>
      <c r="BO45"/>
      <c r="BP45"/>
      <c r="BQ45"/>
      <c r="BR45"/>
      <c r="BS45"/>
      <c r="BT45"/>
      <c r="BU45"/>
    </row>
    <row r="46" spans="9:73" ht="15.95" customHeight="1" x14ac:dyDescent="0.25">
      <c r="I46" s="425"/>
      <c r="J46" s="434"/>
      <c r="K46" s="986" t="s">
        <v>152</v>
      </c>
      <c r="L46" s="986"/>
      <c r="M46" s="986"/>
      <c r="N46" s="986"/>
      <c r="O46" s="986"/>
      <c r="P46" s="989">
        <f>SUM(P42:V43)</f>
        <v>0</v>
      </c>
      <c r="Q46" s="989"/>
      <c r="R46" s="989"/>
      <c r="S46" s="989"/>
      <c r="T46" s="989"/>
      <c r="U46" s="989"/>
      <c r="V46" s="989"/>
      <c r="W46" s="980">
        <f ca="1">SUM(W42:AC43)</f>
        <v>0</v>
      </c>
      <c r="X46" s="980"/>
      <c r="Y46" s="980"/>
      <c r="Z46" s="980"/>
      <c r="AA46" s="980"/>
      <c r="AB46" s="980"/>
      <c r="AC46" s="980"/>
      <c r="AD46" s="980">
        <f>SUM(AD42:AJ43)</f>
        <v>0</v>
      </c>
      <c r="AE46" s="980"/>
      <c r="AF46" s="980"/>
      <c r="AG46" s="980"/>
      <c r="AH46" s="980"/>
      <c r="AI46" s="980"/>
      <c r="AJ46" s="437"/>
      <c r="AK46" s="426"/>
      <c r="AT46"/>
      <c r="AU46"/>
      <c r="AV46"/>
      <c r="AW46"/>
      <c r="AX46"/>
      <c r="AY46"/>
      <c r="AZ46"/>
      <c r="BA46"/>
      <c r="BB46"/>
      <c r="BC46"/>
      <c r="BD46"/>
      <c r="BE46"/>
      <c r="BF46"/>
      <c r="BG46"/>
      <c r="BH46"/>
      <c r="BI46"/>
      <c r="BJ46"/>
      <c r="BK46"/>
      <c r="BL46"/>
      <c r="BM46"/>
      <c r="BN46"/>
      <c r="BO46"/>
      <c r="BP46"/>
      <c r="BQ46"/>
      <c r="BR46"/>
      <c r="BS46"/>
      <c r="BT46"/>
      <c r="BU46"/>
    </row>
    <row r="47" spans="9:73" ht="15.95" customHeight="1" x14ac:dyDescent="0.25">
      <c r="I47" s="425"/>
      <c r="J47" s="434"/>
      <c r="K47" s="437"/>
      <c r="L47" s="437"/>
      <c r="M47" s="437"/>
      <c r="N47" s="437"/>
      <c r="O47" s="437"/>
      <c r="P47" s="437"/>
      <c r="Q47" s="437"/>
      <c r="R47" s="437"/>
      <c r="S47" s="437"/>
      <c r="T47" s="437"/>
      <c r="U47" s="437"/>
      <c r="V47" s="437"/>
      <c r="W47" s="437"/>
      <c r="X47" s="437"/>
      <c r="Y47" s="437"/>
      <c r="Z47" s="437"/>
      <c r="AA47" s="437"/>
      <c r="AB47" s="437"/>
      <c r="AC47" s="437"/>
      <c r="AD47" s="437"/>
      <c r="AE47" s="437"/>
      <c r="AF47" s="437"/>
      <c r="AG47" s="437"/>
      <c r="AH47" s="437"/>
      <c r="AI47" s="437"/>
      <c r="AJ47" s="437"/>
      <c r="AK47" s="426"/>
      <c r="AT47"/>
      <c r="AU47"/>
      <c r="AV47"/>
      <c r="AW47"/>
      <c r="AX47"/>
      <c r="AY47"/>
      <c r="AZ47"/>
      <c r="BA47"/>
      <c r="BB47"/>
      <c r="BC47"/>
      <c r="BD47"/>
      <c r="BE47"/>
      <c r="BF47"/>
      <c r="BG47"/>
      <c r="BH47"/>
      <c r="BI47"/>
      <c r="BJ47"/>
      <c r="BK47"/>
      <c r="BL47"/>
      <c r="BM47"/>
      <c r="BN47"/>
      <c r="BO47"/>
      <c r="BP47"/>
      <c r="BQ47"/>
      <c r="BR47"/>
      <c r="BS47"/>
      <c r="BT47"/>
      <c r="BU47"/>
    </row>
    <row r="48" spans="9:73" ht="15.95" customHeight="1" x14ac:dyDescent="0.25">
      <c r="I48" s="425"/>
      <c r="AK48" s="426"/>
      <c r="AT48"/>
      <c r="AU48"/>
      <c r="AV48"/>
      <c r="AW48"/>
      <c r="AX48"/>
      <c r="AY48"/>
      <c r="AZ48"/>
      <c r="BA48"/>
      <c r="BB48"/>
      <c r="BC48"/>
      <c r="BD48"/>
      <c r="BE48"/>
      <c r="BF48"/>
      <c r="BG48"/>
      <c r="BH48"/>
      <c r="BI48"/>
      <c r="BJ48"/>
      <c r="BK48"/>
      <c r="BL48"/>
      <c r="BM48"/>
      <c r="BN48"/>
      <c r="BO48"/>
      <c r="BP48"/>
      <c r="BQ48"/>
      <c r="BR48"/>
      <c r="BS48"/>
      <c r="BT48"/>
      <c r="BU48"/>
    </row>
    <row r="49" spans="9:73" ht="15.95" customHeight="1" x14ac:dyDescent="0.25">
      <c r="I49" s="425"/>
      <c r="J49" s="433"/>
      <c r="K49" s="985" t="s">
        <v>1875</v>
      </c>
      <c r="L49" s="985"/>
      <c r="M49" s="985"/>
      <c r="N49" s="985"/>
      <c r="O49" s="985"/>
      <c r="P49" s="985"/>
      <c r="Q49" s="985"/>
      <c r="R49" s="985"/>
      <c r="S49" s="985"/>
      <c r="T49" s="985"/>
      <c r="U49" s="985"/>
      <c r="V49" s="985"/>
      <c r="W49" s="985"/>
      <c r="X49" s="985"/>
      <c r="Y49" s="985"/>
      <c r="Z49" s="985"/>
      <c r="AA49" s="985"/>
      <c r="AB49" s="985"/>
      <c r="AC49" s="985"/>
      <c r="AD49" s="985"/>
      <c r="AE49" s="985"/>
      <c r="AF49" s="985"/>
      <c r="AG49" s="985"/>
      <c r="AH49" s="985"/>
      <c r="AI49" s="985"/>
      <c r="AJ49" s="985"/>
      <c r="AK49" s="426"/>
      <c r="AT49"/>
      <c r="AU49"/>
      <c r="AV49"/>
      <c r="AW49"/>
      <c r="AX49"/>
      <c r="AY49"/>
      <c r="AZ49"/>
      <c r="BA49"/>
      <c r="BB49"/>
      <c r="BC49"/>
      <c r="BD49"/>
      <c r="BE49"/>
      <c r="BF49"/>
      <c r="BG49"/>
      <c r="BH49"/>
      <c r="BI49"/>
      <c r="BJ49"/>
      <c r="BK49"/>
      <c r="BL49"/>
      <c r="BM49"/>
      <c r="BN49"/>
      <c r="BO49"/>
      <c r="BP49"/>
      <c r="BQ49"/>
      <c r="BR49"/>
      <c r="BS49"/>
      <c r="BT49"/>
      <c r="BU49"/>
    </row>
    <row r="50" spans="9:73" ht="15.95" customHeight="1" x14ac:dyDescent="0.25">
      <c r="I50" s="425"/>
      <c r="J50" s="433"/>
      <c r="K50" s="985"/>
      <c r="L50" s="985"/>
      <c r="M50" s="985"/>
      <c r="N50" s="985"/>
      <c r="O50" s="985"/>
      <c r="P50" s="985"/>
      <c r="Q50" s="985"/>
      <c r="R50" s="985"/>
      <c r="S50" s="985"/>
      <c r="T50" s="985"/>
      <c r="U50" s="985"/>
      <c r="V50" s="985"/>
      <c r="W50" s="985"/>
      <c r="X50" s="985"/>
      <c r="Y50" s="985"/>
      <c r="Z50" s="985"/>
      <c r="AA50" s="985"/>
      <c r="AB50" s="985"/>
      <c r="AC50" s="985"/>
      <c r="AD50" s="985"/>
      <c r="AE50" s="985"/>
      <c r="AF50" s="985"/>
      <c r="AG50" s="985"/>
      <c r="AH50" s="985"/>
      <c r="AI50" s="985"/>
      <c r="AJ50" s="985"/>
      <c r="AK50" s="426"/>
      <c r="AT50"/>
      <c r="AU50"/>
      <c r="AV50"/>
      <c r="AW50"/>
      <c r="AX50"/>
      <c r="AY50"/>
      <c r="AZ50"/>
      <c r="BA50"/>
      <c r="BB50"/>
      <c r="BC50"/>
      <c r="BD50"/>
      <c r="BE50"/>
      <c r="BF50"/>
      <c r="BG50"/>
      <c r="BH50"/>
      <c r="BI50"/>
      <c r="BJ50"/>
      <c r="BK50"/>
      <c r="BL50"/>
      <c r="BM50"/>
      <c r="BN50"/>
      <c r="BO50"/>
      <c r="BP50"/>
      <c r="BQ50"/>
      <c r="BR50"/>
      <c r="BS50"/>
      <c r="BT50"/>
      <c r="BU50"/>
    </row>
    <row r="51" spans="9:73" ht="15.95" customHeight="1" x14ac:dyDescent="0.25">
      <c r="I51" s="425"/>
      <c r="J51" s="433"/>
      <c r="K51" s="433"/>
      <c r="L51" s="438" t="s">
        <v>1848</v>
      </c>
      <c r="M51" s="439"/>
      <c r="N51" s="439"/>
      <c r="O51" s="439"/>
      <c r="P51" s="439"/>
      <c r="Q51" s="439"/>
      <c r="R51" s="439"/>
      <c r="S51" s="439"/>
      <c r="T51" s="439"/>
      <c r="U51" s="439"/>
      <c r="V51" s="438" t="s">
        <v>138</v>
      </c>
      <c r="W51" s="439"/>
      <c r="X51" s="439"/>
      <c r="Y51" s="439"/>
      <c r="Z51" s="439"/>
      <c r="AA51" s="439"/>
      <c r="AB51" s="439"/>
      <c r="AC51" s="439"/>
      <c r="AD51" s="439"/>
      <c r="AE51" s="438" t="s">
        <v>153</v>
      </c>
      <c r="AF51" s="439"/>
      <c r="AG51" s="439"/>
      <c r="AH51" s="439"/>
      <c r="AI51" s="439"/>
      <c r="AJ51" s="439"/>
      <c r="AK51" s="426"/>
      <c r="AT51"/>
      <c r="AU51"/>
      <c r="AV51"/>
      <c r="AW51"/>
      <c r="AX51"/>
      <c r="AY51"/>
      <c r="AZ51"/>
      <c r="BA51"/>
      <c r="BB51"/>
      <c r="BC51"/>
      <c r="BD51"/>
      <c r="BE51"/>
      <c r="BF51"/>
      <c r="BG51"/>
      <c r="BH51"/>
      <c r="BI51"/>
      <c r="BJ51"/>
      <c r="BK51"/>
      <c r="BL51"/>
      <c r="BM51"/>
      <c r="BN51"/>
      <c r="BO51"/>
      <c r="BP51"/>
      <c r="BQ51"/>
      <c r="BR51"/>
      <c r="BS51"/>
      <c r="BT51"/>
      <c r="BU51"/>
    </row>
    <row r="52" spans="9:73" ht="15.95" customHeight="1" x14ac:dyDescent="0.25">
      <c r="I52" s="425"/>
      <c r="J52" s="1023" t="str">
        <f ca="1">IF(CELL("protect",L52)=1,"eSignature Signed","")</f>
        <v/>
      </c>
      <c r="K52" s="1023"/>
      <c r="L52" s="1024" t="s">
        <v>2096</v>
      </c>
      <c r="M52" s="1024"/>
      <c r="N52" s="1024"/>
      <c r="O52" s="1024"/>
      <c r="P52" s="1024"/>
      <c r="Q52" s="1024"/>
      <c r="R52" s="1024"/>
      <c r="S52" s="1024"/>
      <c r="T52" s="1024"/>
      <c r="U52" s="1024"/>
      <c r="V52" s="1025" t="str">
        <f>IF(L52="","",L52)</f>
        <v>Frederick M. Schreiber</v>
      </c>
      <c r="W52" s="1025"/>
      <c r="X52" s="1025"/>
      <c r="Y52" s="1025"/>
      <c r="Z52" s="1025"/>
      <c r="AA52" s="1025"/>
      <c r="AB52" s="1025"/>
      <c r="AC52" s="1025"/>
      <c r="AD52" s="1025"/>
      <c r="AE52" s="1022"/>
      <c r="AF52" s="1022"/>
      <c r="AG52" s="1022"/>
      <c r="AH52" s="1022"/>
      <c r="AI52" s="1022"/>
      <c r="AJ52" s="1022"/>
      <c r="AK52" s="426"/>
      <c r="AT52"/>
      <c r="AU52"/>
      <c r="AV52"/>
      <c r="AW52"/>
      <c r="AX52"/>
      <c r="AY52"/>
      <c r="AZ52"/>
      <c r="BA52"/>
      <c r="BB52"/>
      <c r="BC52"/>
      <c r="BD52"/>
      <c r="BE52"/>
      <c r="BF52"/>
      <c r="BG52"/>
      <c r="BH52"/>
      <c r="BI52"/>
      <c r="BJ52"/>
      <c r="BK52"/>
      <c r="BL52"/>
      <c r="BM52"/>
      <c r="BN52"/>
      <c r="BO52"/>
      <c r="BP52"/>
      <c r="BQ52"/>
      <c r="BR52"/>
      <c r="BS52"/>
      <c r="BT52"/>
      <c r="BU52"/>
    </row>
    <row r="53" spans="9:73" ht="15.95" customHeight="1" x14ac:dyDescent="0.25">
      <c r="I53" s="425"/>
      <c r="J53" s="1023"/>
      <c r="K53" s="1023"/>
      <c r="L53" s="439"/>
      <c r="M53" s="439"/>
      <c r="N53" s="439"/>
      <c r="O53" s="439"/>
      <c r="P53" s="439"/>
      <c r="Q53" s="439"/>
      <c r="R53" s="439"/>
      <c r="S53" s="439"/>
      <c r="T53" s="439"/>
      <c r="U53" s="439"/>
      <c r="V53" s="439"/>
      <c r="W53" s="439"/>
      <c r="X53" s="439"/>
      <c r="Y53" s="439"/>
      <c r="Z53" s="439"/>
      <c r="AA53" s="439"/>
      <c r="AB53" s="439"/>
      <c r="AC53" s="439"/>
      <c r="AD53" s="439"/>
      <c r="AE53" s="439"/>
      <c r="AF53" s="439"/>
      <c r="AG53" s="439"/>
      <c r="AH53" s="439"/>
      <c r="AI53" s="439"/>
      <c r="AJ53" s="439"/>
      <c r="AK53" s="426"/>
      <c r="AT53"/>
      <c r="AU53"/>
      <c r="AV53"/>
      <c r="AW53"/>
      <c r="AX53"/>
      <c r="AY53"/>
      <c r="AZ53"/>
      <c r="BA53"/>
      <c r="BB53"/>
      <c r="BC53"/>
      <c r="BD53"/>
      <c r="BE53"/>
      <c r="BF53"/>
      <c r="BG53"/>
      <c r="BH53"/>
      <c r="BI53"/>
      <c r="BJ53"/>
      <c r="BK53"/>
      <c r="BL53"/>
      <c r="BM53"/>
      <c r="BN53"/>
      <c r="BO53"/>
      <c r="BP53"/>
      <c r="BQ53"/>
      <c r="BR53"/>
      <c r="BS53"/>
      <c r="BT53"/>
      <c r="BU53"/>
    </row>
    <row r="54" spans="9:73" ht="15.95" customHeight="1" x14ac:dyDescent="0.25">
      <c r="I54" s="425"/>
      <c r="J54" s="981" t="s">
        <v>1852</v>
      </c>
      <c r="K54" s="981"/>
      <c r="L54" s="981"/>
      <c r="M54" s="981"/>
      <c r="N54" s="981"/>
      <c r="O54" s="981"/>
      <c r="P54" s="981"/>
      <c r="Q54" s="981"/>
      <c r="R54" s="981"/>
      <c r="S54" s="981" t="s">
        <v>1879</v>
      </c>
      <c r="T54" s="981"/>
      <c r="U54" s="981"/>
      <c r="V54" s="981"/>
      <c r="W54" s="981"/>
      <c r="X54" s="981"/>
      <c r="Y54" s="981"/>
      <c r="Z54" s="981"/>
      <c r="AA54" s="981"/>
      <c r="AB54" s="981" t="s">
        <v>1853</v>
      </c>
      <c r="AC54" s="981"/>
      <c r="AD54" s="981"/>
      <c r="AE54" s="981"/>
      <c r="AF54" s="981"/>
      <c r="AG54" s="981"/>
      <c r="AH54" s="981"/>
      <c r="AI54" s="981"/>
      <c r="AJ54" s="981"/>
      <c r="AK54" s="426"/>
      <c r="AT54"/>
      <c r="AU54"/>
      <c r="AV54"/>
      <c r="AW54"/>
      <c r="AX54"/>
      <c r="AY54"/>
      <c r="AZ54"/>
      <c r="BA54"/>
      <c r="BB54"/>
      <c r="BC54"/>
      <c r="BD54"/>
      <c r="BE54"/>
      <c r="BF54"/>
      <c r="BG54"/>
      <c r="BH54"/>
      <c r="BI54"/>
      <c r="BJ54"/>
      <c r="BK54"/>
      <c r="BL54"/>
      <c r="BM54"/>
      <c r="BN54"/>
      <c r="BO54"/>
      <c r="BP54"/>
      <c r="BQ54"/>
      <c r="BR54"/>
      <c r="BS54"/>
      <c r="BT54"/>
      <c r="BU54"/>
    </row>
    <row r="55" spans="9:73" ht="15.95" customHeight="1" x14ac:dyDescent="0.25">
      <c r="I55" s="425"/>
      <c r="J55" s="981"/>
      <c r="K55" s="981"/>
      <c r="L55" s="981"/>
      <c r="M55" s="981"/>
      <c r="N55" s="981"/>
      <c r="O55" s="981"/>
      <c r="P55" s="981"/>
      <c r="Q55" s="981"/>
      <c r="R55" s="981"/>
      <c r="S55" s="981"/>
      <c r="T55" s="981"/>
      <c r="U55" s="981"/>
      <c r="V55" s="981"/>
      <c r="W55" s="981"/>
      <c r="X55" s="981"/>
      <c r="Y55" s="981"/>
      <c r="Z55" s="981"/>
      <c r="AA55" s="981"/>
      <c r="AB55" s="981"/>
      <c r="AC55" s="981"/>
      <c r="AD55" s="981"/>
      <c r="AE55" s="981"/>
      <c r="AF55" s="981"/>
      <c r="AG55" s="981"/>
      <c r="AH55" s="981"/>
      <c r="AI55" s="981"/>
      <c r="AJ55" s="981"/>
      <c r="AK55" s="426"/>
      <c r="AT55"/>
      <c r="AU55"/>
      <c r="AV55"/>
      <c r="AW55"/>
      <c r="AX55"/>
      <c r="AY55"/>
      <c r="AZ55"/>
      <c r="BA55"/>
      <c r="BB55"/>
      <c r="BC55"/>
      <c r="BD55"/>
      <c r="BE55"/>
      <c r="BF55"/>
      <c r="BG55"/>
      <c r="BH55"/>
      <c r="BI55"/>
      <c r="BJ55"/>
      <c r="BK55"/>
      <c r="BL55"/>
      <c r="BM55"/>
      <c r="BN55"/>
      <c r="BO55"/>
      <c r="BP55"/>
      <c r="BQ55"/>
      <c r="BR55"/>
      <c r="BS55"/>
      <c r="BT55"/>
      <c r="BU55"/>
    </row>
    <row r="56" spans="9:73" ht="15.95" customHeight="1" x14ac:dyDescent="0.25">
      <c r="I56" s="425"/>
      <c r="K56" s="982" t="s">
        <v>1854</v>
      </c>
      <c r="L56" s="982"/>
      <c r="M56" s="982"/>
      <c r="N56" s="982"/>
      <c r="O56" s="982"/>
      <c r="P56" s="982"/>
      <c r="Q56" s="982"/>
      <c r="R56" s="158"/>
      <c r="T56" s="982" t="s">
        <v>1855</v>
      </c>
      <c r="U56" s="982"/>
      <c r="V56" s="982"/>
      <c r="W56" s="982"/>
      <c r="X56" s="982"/>
      <c r="Y56" s="982"/>
      <c r="Z56" s="982"/>
      <c r="AC56" s="982" t="s">
        <v>1856</v>
      </c>
      <c r="AD56" s="982"/>
      <c r="AE56" s="982"/>
      <c r="AF56" s="982"/>
      <c r="AG56" s="982"/>
      <c r="AH56" s="982"/>
      <c r="AI56" s="982"/>
      <c r="AK56" s="426"/>
      <c r="AT56"/>
      <c r="AU56"/>
      <c r="AV56"/>
      <c r="AW56"/>
      <c r="AX56"/>
      <c r="AY56"/>
      <c r="AZ56"/>
      <c r="BA56"/>
      <c r="BB56"/>
      <c r="BC56"/>
      <c r="BD56"/>
      <c r="BE56"/>
      <c r="BF56"/>
      <c r="BG56"/>
      <c r="BH56"/>
      <c r="BI56"/>
      <c r="BJ56"/>
      <c r="BK56"/>
      <c r="BL56"/>
      <c r="BM56"/>
      <c r="BN56"/>
      <c r="BO56"/>
      <c r="BP56"/>
      <c r="BQ56"/>
      <c r="BR56"/>
      <c r="BS56"/>
      <c r="BT56"/>
      <c r="BU56"/>
    </row>
    <row r="57" spans="9:73" ht="15.95" customHeight="1" x14ac:dyDescent="0.25">
      <c r="I57" s="425"/>
      <c r="K57" s="983"/>
      <c r="L57" s="983"/>
      <c r="M57" s="983"/>
      <c r="N57" s="983"/>
      <c r="O57" s="983"/>
      <c r="P57" s="983"/>
      <c r="Q57" s="983"/>
      <c r="R57" s="158"/>
      <c r="T57" s="983"/>
      <c r="U57" s="983"/>
      <c r="V57" s="983"/>
      <c r="W57" s="983"/>
      <c r="X57" s="983"/>
      <c r="Y57" s="983"/>
      <c r="Z57" s="983"/>
      <c r="AC57" s="983"/>
      <c r="AD57" s="983"/>
      <c r="AE57" s="983"/>
      <c r="AF57" s="983"/>
      <c r="AG57" s="983"/>
      <c r="AH57" s="983"/>
      <c r="AI57" s="983"/>
      <c r="AK57" s="426"/>
      <c r="AT57"/>
      <c r="AU57"/>
      <c r="AV57"/>
      <c r="AW57"/>
      <c r="AX57"/>
      <c r="AY57"/>
      <c r="AZ57"/>
      <c r="BA57"/>
      <c r="BB57"/>
      <c r="BC57"/>
      <c r="BD57"/>
      <c r="BE57"/>
      <c r="BF57"/>
      <c r="BG57"/>
      <c r="BH57"/>
      <c r="BI57"/>
      <c r="BJ57"/>
      <c r="BK57"/>
      <c r="BL57"/>
      <c r="BM57"/>
      <c r="BN57"/>
      <c r="BO57"/>
      <c r="BP57"/>
      <c r="BQ57"/>
      <c r="BR57"/>
      <c r="BS57"/>
      <c r="BT57"/>
      <c r="BU57"/>
    </row>
    <row r="58" spans="9:73" ht="15.95" customHeight="1" x14ac:dyDescent="0.25">
      <c r="I58" s="425"/>
      <c r="J58" s="158"/>
      <c r="K58" s="440"/>
      <c r="L58" s="440"/>
      <c r="M58" s="440"/>
      <c r="N58" s="440"/>
      <c r="O58" s="440"/>
      <c r="P58" s="440"/>
      <c r="Q58" s="440"/>
      <c r="R58" s="158"/>
      <c r="T58" s="982" t="s">
        <v>2091</v>
      </c>
      <c r="U58" s="982"/>
      <c r="V58" s="982"/>
      <c r="W58" s="982"/>
      <c r="X58" s="982"/>
      <c r="Y58" s="982"/>
      <c r="Z58" s="982"/>
      <c r="AC58" s="982" t="s">
        <v>1857</v>
      </c>
      <c r="AD58" s="982"/>
      <c r="AE58" s="982"/>
      <c r="AF58" s="982"/>
      <c r="AG58" s="982"/>
      <c r="AH58" s="982"/>
      <c r="AI58" s="982"/>
      <c r="AK58" s="426"/>
      <c r="AT58"/>
      <c r="AU58"/>
      <c r="AV58"/>
      <c r="AW58"/>
      <c r="AX58"/>
      <c r="AY58"/>
      <c r="AZ58"/>
      <c r="BA58"/>
      <c r="BB58"/>
      <c r="BC58"/>
      <c r="BD58"/>
      <c r="BE58"/>
      <c r="BF58"/>
      <c r="BG58"/>
      <c r="BH58"/>
      <c r="BI58"/>
      <c r="BJ58"/>
      <c r="BK58"/>
      <c r="BL58"/>
      <c r="BM58"/>
      <c r="BN58"/>
      <c r="BO58"/>
      <c r="BP58"/>
      <c r="BQ58"/>
      <c r="BR58"/>
      <c r="BS58"/>
      <c r="BT58"/>
      <c r="BU58"/>
    </row>
    <row r="59" spans="9:73" ht="15.95" customHeight="1" x14ac:dyDescent="0.25">
      <c r="I59" s="425"/>
      <c r="J59" s="158"/>
      <c r="L59" s="441"/>
      <c r="M59" s="441"/>
      <c r="N59" s="441"/>
      <c r="O59" s="441"/>
      <c r="P59" s="441"/>
      <c r="Q59" s="441"/>
      <c r="R59" s="158"/>
      <c r="T59" s="983"/>
      <c r="U59" s="983"/>
      <c r="V59" s="983"/>
      <c r="W59" s="983"/>
      <c r="X59" s="983"/>
      <c r="Y59" s="983"/>
      <c r="Z59" s="983"/>
      <c r="AC59" s="983"/>
      <c r="AD59" s="983"/>
      <c r="AE59" s="983"/>
      <c r="AF59" s="983"/>
      <c r="AG59" s="983"/>
      <c r="AH59" s="983"/>
      <c r="AI59" s="983"/>
      <c r="AK59" s="426"/>
      <c r="AT59"/>
      <c r="AU59"/>
      <c r="AV59"/>
      <c r="AW59"/>
      <c r="AX59"/>
      <c r="AY59"/>
      <c r="AZ59"/>
      <c r="BA59"/>
      <c r="BB59"/>
      <c r="BC59"/>
      <c r="BD59"/>
      <c r="BE59"/>
      <c r="BF59"/>
      <c r="BG59"/>
      <c r="BH59"/>
      <c r="BI59"/>
      <c r="BJ59"/>
      <c r="BK59"/>
      <c r="BL59"/>
      <c r="BM59"/>
      <c r="BN59"/>
      <c r="BO59"/>
      <c r="BP59"/>
      <c r="BQ59"/>
      <c r="BR59"/>
      <c r="BS59"/>
      <c r="BT59"/>
      <c r="BU59"/>
    </row>
    <row r="60" spans="9:73" ht="15.95" customHeight="1" x14ac:dyDescent="0.25">
      <c r="I60" s="425"/>
      <c r="J60" s="158"/>
      <c r="K60" s="1020" t="s">
        <v>1871</v>
      </c>
      <c r="L60" s="1020"/>
      <c r="M60" s="1020"/>
      <c r="N60" s="1020"/>
      <c r="O60" s="1020"/>
      <c r="P60" s="1020"/>
      <c r="Q60" s="1020"/>
      <c r="R60" s="158"/>
      <c r="T60" s="1020" t="s">
        <v>1860</v>
      </c>
      <c r="U60" s="1020"/>
      <c r="V60" s="1020"/>
      <c r="W60" s="1020"/>
      <c r="X60" s="1020"/>
      <c r="Y60" s="1020"/>
      <c r="Z60" s="1020"/>
      <c r="AC60" s="1020" t="s">
        <v>1880</v>
      </c>
      <c r="AD60" s="1020"/>
      <c r="AE60" s="1020"/>
      <c r="AF60" s="1020"/>
      <c r="AG60" s="1020"/>
      <c r="AH60" s="1020"/>
      <c r="AI60" s="1020"/>
      <c r="AK60" s="426"/>
      <c r="AT60"/>
      <c r="AU60"/>
      <c r="AV60"/>
      <c r="AW60"/>
      <c r="AX60"/>
      <c r="AY60"/>
      <c r="AZ60"/>
      <c r="BA60"/>
      <c r="BB60"/>
      <c r="BC60"/>
      <c r="BD60"/>
      <c r="BE60"/>
      <c r="BF60"/>
      <c r="BG60"/>
      <c r="BH60"/>
      <c r="BI60"/>
      <c r="BJ60"/>
      <c r="BK60"/>
      <c r="BL60"/>
      <c r="BM60"/>
      <c r="BN60"/>
      <c r="BO60"/>
      <c r="BP60"/>
      <c r="BQ60"/>
      <c r="BR60"/>
      <c r="BS60"/>
      <c r="BT60"/>
      <c r="BU60"/>
    </row>
    <row r="61" spans="9:73" ht="15.95" customHeight="1" x14ac:dyDescent="0.25">
      <c r="I61" s="425"/>
      <c r="J61" s="158"/>
      <c r="K61" s="1020"/>
      <c r="L61" s="1020"/>
      <c r="M61" s="1020"/>
      <c r="N61" s="1020"/>
      <c r="O61" s="1020"/>
      <c r="P61" s="1020"/>
      <c r="Q61" s="1020"/>
      <c r="R61" s="158"/>
      <c r="T61" s="1020"/>
      <c r="U61" s="1020"/>
      <c r="V61" s="1020"/>
      <c r="W61" s="1020"/>
      <c r="X61" s="1020"/>
      <c r="Y61" s="1020"/>
      <c r="Z61" s="1020"/>
      <c r="AC61" s="1020"/>
      <c r="AD61" s="1020"/>
      <c r="AE61" s="1020"/>
      <c r="AF61" s="1020"/>
      <c r="AG61" s="1020"/>
      <c r="AH61" s="1020"/>
      <c r="AI61" s="1020"/>
      <c r="AK61" s="426"/>
      <c r="AT61"/>
      <c r="AU61"/>
      <c r="AV61"/>
      <c r="AW61"/>
      <c r="AX61"/>
      <c r="AY61"/>
      <c r="AZ61"/>
      <c r="BA61"/>
      <c r="BB61"/>
      <c r="BC61"/>
      <c r="BD61"/>
      <c r="BE61"/>
      <c r="BF61"/>
      <c r="BG61"/>
      <c r="BH61"/>
      <c r="BI61"/>
      <c r="BJ61"/>
      <c r="BK61"/>
      <c r="BL61"/>
      <c r="BM61"/>
      <c r="BN61"/>
      <c r="BO61"/>
      <c r="BP61"/>
      <c r="BQ61"/>
      <c r="BR61"/>
      <c r="BS61"/>
      <c r="BT61"/>
      <c r="BU61"/>
    </row>
    <row r="62" spans="9:73" ht="15.95" customHeight="1" x14ac:dyDescent="0.25">
      <c r="I62" s="425"/>
      <c r="J62" s="158"/>
      <c r="K62" s="1020"/>
      <c r="L62" s="1020"/>
      <c r="M62" s="1020"/>
      <c r="N62" s="1020"/>
      <c r="O62" s="1020"/>
      <c r="P62" s="1020"/>
      <c r="Q62" s="1020"/>
      <c r="R62" s="150"/>
      <c r="S62" s="150"/>
      <c r="T62" s="1020"/>
      <c r="U62" s="1020"/>
      <c r="V62" s="1020"/>
      <c r="W62" s="1020"/>
      <c r="X62" s="1020"/>
      <c r="Y62" s="1020"/>
      <c r="Z62" s="1020"/>
      <c r="AA62" s="150"/>
      <c r="AB62" s="150"/>
      <c r="AC62" s="1020"/>
      <c r="AD62" s="1020"/>
      <c r="AE62" s="1020"/>
      <c r="AF62" s="1020"/>
      <c r="AG62" s="1020"/>
      <c r="AH62" s="1020"/>
      <c r="AI62" s="1020"/>
      <c r="AK62" s="426"/>
      <c r="AT62"/>
      <c r="AU62"/>
      <c r="AV62"/>
      <c r="AW62"/>
      <c r="AX62"/>
      <c r="AY62"/>
      <c r="AZ62"/>
      <c r="BA62"/>
      <c r="BB62"/>
      <c r="BC62"/>
      <c r="BD62"/>
      <c r="BE62"/>
      <c r="BF62"/>
      <c r="BG62"/>
      <c r="BH62"/>
      <c r="BI62"/>
      <c r="BJ62"/>
      <c r="BK62"/>
      <c r="BL62"/>
      <c r="BM62"/>
      <c r="BN62"/>
      <c r="BO62"/>
      <c r="BP62"/>
      <c r="BQ62"/>
      <c r="BR62"/>
      <c r="BS62"/>
      <c r="BT62"/>
      <c r="BU62"/>
    </row>
    <row r="63" spans="9:73" ht="15.95" customHeight="1" x14ac:dyDescent="0.25">
      <c r="I63" s="425"/>
      <c r="J63" s="158"/>
      <c r="K63" s="1020"/>
      <c r="L63" s="1020"/>
      <c r="M63" s="1020"/>
      <c r="N63" s="1020"/>
      <c r="O63" s="1020"/>
      <c r="P63" s="1020"/>
      <c r="Q63" s="1020"/>
      <c r="R63" s="150"/>
      <c r="S63" s="150"/>
      <c r="T63" s="1020"/>
      <c r="U63" s="1020"/>
      <c r="V63" s="1020"/>
      <c r="W63" s="1020"/>
      <c r="X63" s="1020"/>
      <c r="Y63" s="1020"/>
      <c r="Z63" s="1020"/>
      <c r="AA63" s="150"/>
      <c r="AB63" s="150"/>
      <c r="AC63" s="1020"/>
      <c r="AD63" s="1020"/>
      <c r="AE63" s="1020"/>
      <c r="AF63" s="1020"/>
      <c r="AG63" s="1020"/>
      <c r="AH63" s="1020"/>
      <c r="AI63" s="1020"/>
      <c r="AK63" s="426"/>
      <c r="AT63"/>
      <c r="AU63"/>
      <c r="AV63"/>
      <c r="AW63"/>
      <c r="AX63"/>
      <c r="AY63"/>
      <c r="AZ63"/>
      <c r="BA63"/>
      <c r="BB63"/>
      <c r="BC63"/>
      <c r="BD63"/>
      <c r="BE63"/>
      <c r="BF63"/>
      <c r="BG63"/>
      <c r="BH63"/>
      <c r="BI63"/>
      <c r="BJ63"/>
      <c r="BK63"/>
      <c r="BL63"/>
      <c r="BM63"/>
      <c r="BN63"/>
      <c r="BO63"/>
      <c r="BP63"/>
      <c r="BQ63"/>
      <c r="BR63"/>
      <c r="BS63"/>
      <c r="BT63"/>
      <c r="BU63"/>
    </row>
    <row r="64" spans="9:73" ht="15.95" customHeight="1" x14ac:dyDescent="0.25">
      <c r="I64" s="425"/>
      <c r="J64" s="150"/>
      <c r="K64" s="1020"/>
      <c r="L64" s="1020"/>
      <c r="M64" s="1020"/>
      <c r="N64" s="1020"/>
      <c r="O64" s="1020"/>
      <c r="P64" s="1020"/>
      <c r="Q64" s="1020"/>
      <c r="T64" s="1020"/>
      <c r="U64" s="1020"/>
      <c r="V64" s="1020"/>
      <c r="W64" s="1020"/>
      <c r="X64" s="1020"/>
      <c r="Y64" s="1020"/>
      <c r="Z64" s="1020"/>
      <c r="AC64" s="1020"/>
      <c r="AD64" s="1020"/>
      <c r="AE64" s="1020"/>
      <c r="AF64" s="1020"/>
      <c r="AG64" s="1020"/>
      <c r="AH64" s="1020"/>
      <c r="AI64" s="1020"/>
      <c r="AJ64" s="150"/>
      <c r="AK64" s="426"/>
      <c r="AT64"/>
      <c r="AU64"/>
      <c r="AV64"/>
      <c r="AW64"/>
      <c r="AX64"/>
      <c r="AY64"/>
      <c r="AZ64"/>
      <c r="BA64"/>
      <c r="BB64"/>
      <c r="BC64"/>
      <c r="BD64"/>
      <c r="BE64"/>
      <c r="BF64"/>
      <c r="BG64"/>
      <c r="BH64"/>
      <c r="BI64"/>
      <c r="BJ64"/>
      <c r="BK64"/>
      <c r="BL64"/>
      <c r="BM64"/>
      <c r="BN64"/>
      <c r="BO64"/>
      <c r="BP64"/>
      <c r="BQ64"/>
      <c r="BR64"/>
      <c r="BS64"/>
      <c r="BT64"/>
      <c r="BU64"/>
    </row>
    <row r="65" spans="9:73" ht="15.95" customHeight="1" x14ac:dyDescent="0.25">
      <c r="I65" s="425"/>
      <c r="J65" s="150"/>
      <c r="K65" s="442"/>
      <c r="L65" s="442"/>
      <c r="M65" s="442"/>
      <c r="N65" s="442"/>
      <c r="O65" s="442"/>
      <c r="P65" s="442"/>
      <c r="Q65" s="442"/>
      <c r="T65" s="442"/>
      <c r="U65" s="442"/>
      <c r="V65" s="442"/>
      <c r="W65" s="442"/>
      <c r="X65" s="442"/>
      <c r="Y65" s="442"/>
      <c r="Z65" s="442"/>
      <c r="AC65" s="1020"/>
      <c r="AD65" s="1020"/>
      <c r="AE65" s="1020"/>
      <c r="AF65" s="1020"/>
      <c r="AG65" s="1020"/>
      <c r="AH65" s="1020"/>
      <c r="AI65" s="1020"/>
      <c r="AJ65" s="150"/>
      <c r="AK65" s="426"/>
      <c r="AT65"/>
      <c r="AU65"/>
      <c r="AV65"/>
      <c r="AW65"/>
      <c r="AX65"/>
      <c r="AY65"/>
      <c r="AZ65"/>
      <c r="BA65"/>
      <c r="BB65"/>
      <c r="BC65"/>
      <c r="BD65"/>
      <c r="BE65"/>
      <c r="BF65"/>
      <c r="BG65"/>
      <c r="BH65"/>
      <c r="BI65"/>
      <c r="BJ65"/>
      <c r="BK65"/>
      <c r="BL65"/>
      <c r="BM65"/>
      <c r="BN65"/>
      <c r="BO65"/>
      <c r="BP65"/>
      <c r="BQ65"/>
      <c r="BR65"/>
      <c r="BS65"/>
      <c r="BT65"/>
      <c r="BU65"/>
    </row>
    <row r="66" spans="9:73" ht="15.95" customHeight="1" x14ac:dyDescent="0.25">
      <c r="I66" s="425"/>
      <c r="J66" s="150"/>
      <c r="K66" s="1026" t="s">
        <v>2117</v>
      </c>
      <c r="L66" s="1026"/>
      <c r="M66" s="1026"/>
      <c r="N66" s="1026"/>
      <c r="O66" s="1026"/>
      <c r="P66" s="1026"/>
      <c r="Q66" s="1026"/>
      <c r="R66" s="1026"/>
      <c r="S66" s="1026"/>
      <c r="T66" s="1026"/>
      <c r="U66" s="1026"/>
      <c r="V66" s="1026"/>
      <c r="W66" s="1026"/>
      <c r="X66" s="1026"/>
      <c r="Y66" s="1026"/>
      <c r="Z66" s="1026"/>
      <c r="AA66" s="1026"/>
      <c r="AB66" s="1026"/>
      <c r="AC66" s="1026"/>
      <c r="AD66" s="1026"/>
      <c r="AE66" s="1026"/>
      <c r="AF66" s="1026"/>
      <c r="AG66" s="1026"/>
      <c r="AH66" s="1026"/>
      <c r="AI66" s="1026"/>
      <c r="AJ66" s="1026"/>
      <c r="AK66" s="426"/>
      <c r="AT66" s="67"/>
      <c r="AU66" s="67"/>
      <c r="AV66" s="67"/>
      <c r="AW66" s="67"/>
      <c r="AX66" s="67"/>
      <c r="AY66" s="67"/>
      <c r="AZ66" s="67"/>
      <c r="BA66" s="67"/>
      <c r="BB66" s="67"/>
      <c r="BC66" s="67"/>
      <c r="BD66" s="67"/>
      <c r="BE66" s="67"/>
      <c r="BF66" s="67"/>
      <c r="BG66" s="67"/>
      <c r="BH66" s="67"/>
      <c r="BI66" s="67"/>
      <c r="BJ66" s="67"/>
      <c r="BK66" s="67"/>
      <c r="BL66" s="67"/>
      <c r="BM66" s="67"/>
      <c r="BN66" s="67"/>
      <c r="BO66" s="67"/>
      <c r="BP66" s="67"/>
      <c r="BQ66" s="67"/>
      <c r="BR66" s="67"/>
      <c r="BS66" s="67"/>
      <c r="BT66" s="67"/>
      <c r="BU66" s="67"/>
    </row>
    <row r="67" spans="9:73" ht="15.95" customHeight="1" x14ac:dyDescent="0.25">
      <c r="I67" s="425"/>
      <c r="J67" s="150"/>
      <c r="K67" s="1026"/>
      <c r="L67" s="1026"/>
      <c r="M67" s="1026"/>
      <c r="N67" s="1026"/>
      <c r="O67" s="1026"/>
      <c r="P67" s="1026"/>
      <c r="Q67" s="1026"/>
      <c r="R67" s="1026"/>
      <c r="S67" s="1026"/>
      <c r="T67" s="1026"/>
      <c r="U67" s="1026"/>
      <c r="V67" s="1026"/>
      <c r="W67" s="1026"/>
      <c r="X67" s="1026"/>
      <c r="Y67" s="1026"/>
      <c r="Z67" s="1026"/>
      <c r="AA67" s="1026"/>
      <c r="AB67" s="1026"/>
      <c r="AC67" s="1026"/>
      <c r="AD67" s="1026"/>
      <c r="AE67" s="1026"/>
      <c r="AF67" s="1026"/>
      <c r="AG67" s="1026"/>
      <c r="AH67" s="1026"/>
      <c r="AI67" s="1026"/>
      <c r="AJ67" s="1026"/>
      <c r="AK67" s="426"/>
      <c r="AT67" s="67"/>
      <c r="AU67" s="67"/>
      <c r="AV67" s="67"/>
      <c r="AW67" s="67"/>
      <c r="AX67" s="67"/>
      <c r="AY67" s="67"/>
      <c r="AZ67" s="67"/>
      <c r="BA67" s="67"/>
      <c r="BB67" s="67"/>
      <c r="BC67" s="67"/>
      <c r="BD67" s="67"/>
      <c r="BE67" s="67"/>
      <c r="BF67" s="67"/>
      <c r="BG67" s="67"/>
      <c r="BH67" s="67"/>
      <c r="BI67" s="67"/>
      <c r="BJ67" s="67"/>
      <c r="BK67" s="67"/>
      <c r="BL67" s="67"/>
      <c r="BM67" s="67"/>
      <c r="BN67" s="67"/>
      <c r="BO67" s="67"/>
      <c r="BP67" s="67"/>
      <c r="BQ67" s="67"/>
      <c r="BR67" s="67"/>
      <c r="BS67" s="67"/>
      <c r="BT67" s="67"/>
      <c r="BU67" s="67"/>
    </row>
    <row r="68" spans="9:73" ht="15.95" customHeight="1" x14ac:dyDescent="0.25">
      <c r="I68" s="425"/>
      <c r="J68" s="150"/>
      <c r="K68" s="1027" t="str">
        <f>IF(OR(M02S02F42="None",M02S02F42=""),"Contact the BizSavers program to discuss how you can save!","Contact your BizSavers representative today to discuss future energy saving opportunities and incentives!")</f>
        <v>Contact the BizSavers program to discuss how you can save!</v>
      </c>
      <c r="L68" s="1027"/>
      <c r="M68" s="1027"/>
      <c r="N68" s="1027"/>
      <c r="O68" s="1027"/>
      <c r="P68" s="1027"/>
      <c r="Q68" s="1027"/>
      <c r="R68" s="1027"/>
      <c r="S68" s="1027"/>
      <c r="T68" s="1027"/>
      <c r="U68" s="1027"/>
      <c r="V68" s="1027"/>
      <c r="W68" s="1027"/>
      <c r="X68" s="1027"/>
      <c r="Y68" s="1027"/>
      <c r="Z68" s="1027"/>
      <c r="AA68" s="1027"/>
      <c r="AB68" s="1027"/>
      <c r="AC68" s="1027"/>
      <c r="AD68" s="1027"/>
      <c r="AE68" s="1027"/>
      <c r="AF68" s="1027"/>
      <c r="AG68" s="1027"/>
      <c r="AH68" s="1027"/>
      <c r="AI68" s="1027"/>
      <c r="AJ68" s="150"/>
      <c r="AK68" s="426"/>
      <c r="AT68" s="67"/>
      <c r="AU68" s="67"/>
      <c r="AV68" s="67"/>
      <c r="AW68" s="67"/>
      <c r="AX68" s="67"/>
      <c r="AY68" s="67"/>
      <c r="AZ68" s="67"/>
      <c r="BA68" s="67"/>
      <c r="BB68" s="67"/>
      <c r="BC68" s="67"/>
      <c r="BD68" s="67"/>
      <c r="BE68" s="67"/>
      <c r="BF68" s="67"/>
      <c r="BG68" s="67"/>
      <c r="BH68" s="67"/>
      <c r="BI68" s="67"/>
      <c r="BJ68" s="67"/>
      <c r="BK68" s="67"/>
      <c r="BL68" s="67"/>
      <c r="BM68" s="67"/>
      <c r="BN68" s="67"/>
      <c r="BO68" s="67"/>
      <c r="BP68" s="67"/>
      <c r="BQ68" s="67"/>
      <c r="BR68" s="67"/>
      <c r="BS68" s="67"/>
      <c r="BT68" s="67"/>
      <c r="BU68" s="67"/>
    </row>
    <row r="69" spans="9:73" ht="15.95" customHeight="1" x14ac:dyDescent="0.25">
      <c r="I69" s="425"/>
      <c r="J69" s="150"/>
      <c r="K69" s="1028" t="str">
        <f>IF(OR(M02S02F42="None",M02S02F42=""),"866-941-7299","Name")</f>
        <v>866-941-7299</v>
      </c>
      <c r="L69" s="1028"/>
      <c r="M69" s="1028"/>
      <c r="N69" s="1028"/>
      <c r="O69" s="1028"/>
      <c r="P69" s="1028"/>
      <c r="Q69" s="1028"/>
      <c r="T69" s="1028" t="str">
        <f>IF(OR(M02S02F42="None",M02S02F42=""),"BizSavers@ameren.com","Phone")</f>
        <v>BizSavers@ameren.com</v>
      </c>
      <c r="U69" s="1028"/>
      <c r="V69" s="1028"/>
      <c r="W69" s="1028"/>
      <c r="X69" s="1028"/>
      <c r="Y69" s="1028"/>
      <c r="Z69" s="1028"/>
      <c r="AC69" s="1028" t="str">
        <f>IF(OR(M02S02F42="None",M02S02F42=""),"AmerenMissouri.com/BizSavers","Email")</f>
        <v>AmerenMissouri.com/BizSavers</v>
      </c>
      <c r="AD69" s="1028"/>
      <c r="AE69" s="1028"/>
      <c r="AF69" s="1028"/>
      <c r="AG69" s="1028"/>
      <c r="AH69" s="1028"/>
      <c r="AI69" s="1028"/>
      <c r="AJ69" s="150"/>
      <c r="AK69" s="426"/>
      <c r="AT69" s="67"/>
      <c r="AU69" s="67"/>
      <c r="AV69" s="67"/>
      <c r="AW69" s="67"/>
      <c r="AX69" s="67"/>
      <c r="AY69" s="67"/>
      <c r="AZ69" s="67"/>
      <c r="BA69" s="67"/>
      <c r="BB69" s="67"/>
      <c r="BC69" s="67"/>
      <c r="BD69" s="67"/>
      <c r="BE69" s="67"/>
      <c r="BF69" s="67"/>
      <c r="BG69" s="67"/>
      <c r="BH69" s="67"/>
      <c r="BI69" s="67"/>
      <c r="BJ69" s="67"/>
      <c r="BK69" s="67"/>
      <c r="BL69" s="67"/>
      <c r="BM69" s="67"/>
      <c r="BN69" s="67"/>
      <c r="BO69" s="67"/>
      <c r="BP69" s="67"/>
      <c r="BQ69" s="67"/>
      <c r="BR69" s="67"/>
      <c r="BS69" s="67"/>
      <c r="BT69" s="67"/>
      <c r="BU69" s="67"/>
    </row>
    <row r="70" spans="9:73" ht="15.95" customHeight="1" x14ac:dyDescent="0.25">
      <c r="I70" s="425"/>
      <c r="J70" s="150"/>
      <c r="K70" s="1029">
        <f>M02S02F42</f>
        <v>0</v>
      </c>
      <c r="L70" s="1029"/>
      <c r="M70" s="1029"/>
      <c r="N70" s="1029"/>
      <c r="O70" s="1029"/>
      <c r="P70" s="1029"/>
      <c r="Q70" s="1029"/>
      <c r="T70" s="1029" t="str">
        <f>IFERROR(INDEX(BUSDEVELPHONE,MATCH(K70,BUSDEVELNAME,0)),"")</f>
        <v/>
      </c>
      <c r="U70" s="1029"/>
      <c r="V70" s="1029"/>
      <c r="W70" s="1029"/>
      <c r="X70" s="1029"/>
      <c r="Y70" s="1029"/>
      <c r="Z70" s="1029"/>
      <c r="AC70" s="1030" t="str">
        <f>IFERROR(INDEX(BUSDEVELEMAIL,MATCH(K70,BUSDEVELNAME,0)),"")</f>
        <v/>
      </c>
      <c r="AD70" s="1030"/>
      <c r="AE70" s="1030"/>
      <c r="AF70" s="1030"/>
      <c r="AG70" s="1030"/>
      <c r="AH70" s="1030"/>
      <c r="AI70" s="1030"/>
      <c r="AJ70" s="150"/>
      <c r="AK70" s="426"/>
      <c r="AT70" s="67"/>
      <c r="AU70" s="67"/>
      <c r="AV70" s="67"/>
      <c r="AW70" s="67"/>
      <c r="AX70" s="67"/>
      <c r="AY70" s="67"/>
      <c r="AZ70" s="67"/>
      <c r="BA70" s="67"/>
      <c r="BB70" s="67"/>
      <c r="BC70" s="67"/>
      <c r="BD70" s="67"/>
      <c r="BE70" s="67"/>
      <c r="BF70" s="67"/>
      <c r="BG70" s="67"/>
      <c r="BH70" s="67"/>
      <c r="BI70" s="67"/>
      <c r="BJ70" s="67"/>
      <c r="BK70" s="67"/>
      <c r="BL70" s="67"/>
      <c r="BM70" s="67"/>
      <c r="BN70" s="67"/>
      <c r="BO70" s="67"/>
      <c r="BP70" s="67"/>
      <c r="BQ70" s="67"/>
      <c r="BR70" s="67"/>
      <c r="BS70" s="67"/>
      <c r="BT70" s="67"/>
      <c r="BU70" s="67"/>
    </row>
    <row r="71" spans="9:73" ht="15.95" customHeight="1" x14ac:dyDescent="0.25">
      <c r="I71" s="425"/>
      <c r="J71" s="150"/>
      <c r="K71" s="506"/>
      <c r="L71" s="506"/>
      <c r="M71" s="506"/>
      <c r="N71" s="506"/>
      <c r="O71" s="506"/>
      <c r="P71" s="506"/>
      <c r="Q71" s="506"/>
      <c r="T71" s="506"/>
      <c r="U71" s="506"/>
      <c r="V71" s="506"/>
      <c r="W71" s="506"/>
      <c r="X71" s="506"/>
      <c r="Y71" s="506"/>
      <c r="Z71" s="506"/>
      <c r="AC71" s="506"/>
      <c r="AD71" s="506"/>
      <c r="AE71" s="506"/>
      <c r="AF71" s="506"/>
      <c r="AG71" s="506"/>
      <c r="AH71" s="506"/>
      <c r="AI71" s="506"/>
      <c r="AJ71" s="150"/>
      <c r="AK71" s="426"/>
      <c r="AT71" s="67"/>
      <c r="AU71" s="67"/>
      <c r="AV71" s="67"/>
      <c r="AW71" s="67"/>
      <c r="AX71" s="67"/>
      <c r="AY71" s="67"/>
      <c r="AZ71" s="67"/>
      <c r="BA71" s="67"/>
      <c r="BB71" s="67"/>
      <c r="BC71" s="67"/>
      <c r="BD71" s="67"/>
      <c r="BE71" s="67"/>
      <c r="BF71" s="67"/>
      <c r="BG71" s="67"/>
      <c r="BH71" s="67"/>
      <c r="BI71" s="67"/>
      <c r="BJ71" s="67"/>
      <c r="BK71" s="67"/>
      <c r="BL71" s="67"/>
      <c r="BM71" s="67"/>
      <c r="BN71" s="67"/>
      <c r="BO71" s="67"/>
      <c r="BP71" s="67"/>
      <c r="BQ71" s="67"/>
      <c r="BR71" s="67"/>
      <c r="BS71" s="67"/>
      <c r="BT71" s="67"/>
      <c r="BU71" s="67"/>
    </row>
    <row r="72" spans="9:73" ht="15.95" customHeight="1" x14ac:dyDescent="0.25">
      <c r="I72" s="425"/>
      <c r="J72" s="1021" t="s">
        <v>1881</v>
      </c>
      <c r="K72" s="1021"/>
      <c r="L72" s="1021"/>
      <c r="M72" s="1021"/>
      <c r="N72" s="1021"/>
      <c r="O72" s="1021"/>
      <c r="P72" s="1021"/>
      <c r="Q72" s="1021"/>
      <c r="R72" s="1021"/>
      <c r="S72" s="1021"/>
      <c r="T72" s="1021"/>
      <c r="U72" s="1021"/>
      <c r="V72" s="1021"/>
      <c r="W72" s="1021"/>
      <c r="X72" s="1021"/>
      <c r="Y72" s="1021"/>
      <c r="Z72" s="1021"/>
      <c r="AA72" s="1021"/>
      <c r="AB72" s="1021"/>
      <c r="AC72" s="1021"/>
      <c r="AD72" s="1021"/>
      <c r="AE72" s="1021"/>
      <c r="AF72" s="1021"/>
      <c r="AG72" s="1021"/>
      <c r="AH72" s="1021"/>
      <c r="AI72" s="1021"/>
      <c r="AJ72" s="1021"/>
      <c r="AK72" s="426"/>
      <c r="AT72"/>
      <c r="AU72"/>
      <c r="AV72"/>
      <c r="AW72"/>
      <c r="AX72"/>
      <c r="AY72"/>
      <c r="AZ72"/>
      <c r="BA72"/>
      <c r="BB72"/>
      <c r="BC72"/>
      <c r="BD72"/>
      <c r="BE72"/>
      <c r="BF72"/>
      <c r="BG72"/>
      <c r="BH72"/>
      <c r="BI72"/>
      <c r="BJ72"/>
      <c r="BK72"/>
      <c r="BL72"/>
      <c r="BM72"/>
      <c r="BN72"/>
      <c r="BO72"/>
      <c r="BP72"/>
      <c r="BQ72"/>
      <c r="BR72"/>
      <c r="BS72"/>
      <c r="BT72"/>
      <c r="BU72"/>
    </row>
    <row r="73" spans="9:73" ht="15.95" customHeight="1" x14ac:dyDescent="0.25">
      <c r="I73" s="425"/>
      <c r="J73" s="1021"/>
      <c r="K73" s="1021"/>
      <c r="L73" s="1021"/>
      <c r="M73" s="1021"/>
      <c r="N73" s="1021"/>
      <c r="O73" s="1021"/>
      <c r="P73" s="1021"/>
      <c r="Q73" s="1021"/>
      <c r="R73" s="1021"/>
      <c r="S73" s="1021"/>
      <c r="T73" s="1021"/>
      <c r="U73" s="1021"/>
      <c r="V73" s="1021"/>
      <c r="W73" s="1021"/>
      <c r="X73" s="1021"/>
      <c r="Y73" s="1021"/>
      <c r="Z73" s="1021"/>
      <c r="AA73" s="1021"/>
      <c r="AB73" s="1021"/>
      <c r="AC73" s="1021"/>
      <c r="AD73" s="1021"/>
      <c r="AE73" s="1021"/>
      <c r="AF73" s="1021"/>
      <c r="AG73" s="1021"/>
      <c r="AH73" s="1021"/>
      <c r="AI73" s="1021"/>
      <c r="AJ73" s="1021"/>
      <c r="AK73" s="426"/>
      <c r="AT73"/>
      <c r="AU73"/>
      <c r="AV73"/>
      <c r="AW73"/>
      <c r="AX73"/>
      <c r="AY73"/>
      <c r="AZ73"/>
      <c r="BA73"/>
      <c r="BB73"/>
      <c r="BC73"/>
      <c r="BD73"/>
      <c r="BE73"/>
      <c r="BF73"/>
      <c r="BG73"/>
      <c r="BH73"/>
      <c r="BI73"/>
      <c r="BJ73"/>
      <c r="BK73"/>
      <c r="BL73"/>
      <c r="BM73"/>
      <c r="BN73"/>
      <c r="BO73"/>
      <c r="BP73"/>
      <c r="BQ73"/>
      <c r="BR73"/>
      <c r="BS73"/>
      <c r="BT73"/>
      <c r="BU73"/>
    </row>
    <row r="74" spans="9:73" ht="15.95" customHeight="1" x14ac:dyDescent="0.25">
      <c r="I74" s="425"/>
      <c r="J74" s="1021"/>
      <c r="K74" s="1021"/>
      <c r="L74" s="1021"/>
      <c r="M74" s="1021"/>
      <c r="N74" s="1021"/>
      <c r="O74" s="1021"/>
      <c r="P74" s="1021"/>
      <c r="Q74" s="1021"/>
      <c r="R74" s="1021"/>
      <c r="S74" s="1021"/>
      <c r="T74" s="1021"/>
      <c r="U74" s="1021"/>
      <c r="V74" s="1021"/>
      <c r="W74" s="1021"/>
      <c r="X74" s="1021"/>
      <c r="Y74" s="1021"/>
      <c r="Z74" s="1021"/>
      <c r="AA74" s="1021"/>
      <c r="AB74" s="1021"/>
      <c r="AC74" s="1021"/>
      <c r="AD74" s="1021"/>
      <c r="AE74" s="1021"/>
      <c r="AF74" s="1021"/>
      <c r="AG74" s="1021"/>
      <c r="AH74" s="1021"/>
      <c r="AI74" s="1021"/>
      <c r="AJ74" s="1021"/>
      <c r="AK74" s="426"/>
      <c r="AT74"/>
      <c r="AU74"/>
      <c r="AV74"/>
      <c r="AW74"/>
      <c r="AX74"/>
      <c r="AY74"/>
      <c r="AZ74"/>
      <c r="BA74"/>
      <c r="BB74"/>
      <c r="BC74"/>
      <c r="BD74"/>
      <c r="BE74"/>
      <c r="BF74"/>
      <c r="BG74"/>
      <c r="BH74"/>
      <c r="BI74"/>
      <c r="BJ74"/>
      <c r="BK74"/>
      <c r="BL74"/>
      <c r="BM74"/>
      <c r="BN74"/>
      <c r="BO74"/>
      <c r="BP74"/>
      <c r="BQ74"/>
      <c r="BR74"/>
      <c r="BS74"/>
      <c r="BT74"/>
      <c r="BU74"/>
    </row>
    <row r="75" spans="9:73" ht="15.95" customHeight="1" x14ac:dyDescent="0.25">
      <c r="I75" s="425"/>
      <c r="J75" s="1021"/>
      <c r="K75" s="1021"/>
      <c r="L75" s="1021"/>
      <c r="M75" s="1021"/>
      <c r="N75" s="1021"/>
      <c r="O75" s="1021"/>
      <c r="P75" s="1021"/>
      <c r="Q75" s="1021"/>
      <c r="R75" s="1021"/>
      <c r="S75" s="1021"/>
      <c r="T75" s="1021"/>
      <c r="U75" s="1021"/>
      <c r="V75" s="1021"/>
      <c r="W75" s="1021"/>
      <c r="X75" s="1021"/>
      <c r="Y75" s="1021"/>
      <c r="Z75" s="1021"/>
      <c r="AA75" s="1021"/>
      <c r="AB75" s="1021"/>
      <c r="AC75" s="1021"/>
      <c r="AD75" s="1021"/>
      <c r="AE75" s="1021"/>
      <c r="AF75" s="1021"/>
      <c r="AG75" s="1021"/>
      <c r="AH75" s="1021"/>
      <c r="AI75" s="1021"/>
      <c r="AJ75" s="1021"/>
      <c r="AK75" s="426"/>
      <c r="AT75"/>
      <c r="AU75"/>
      <c r="AV75"/>
      <c r="AW75"/>
      <c r="AX75"/>
      <c r="AY75"/>
      <c r="AZ75"/>
      <c r="BA75"/>
      <c r="BB75"/>
      <c r="BC75"/>
      <c r="BD75"/>
      <c r="BE75"/>
      <c r="BF75"/>
      <c r="BG75"/>
      <c r="BH75"/>
      <c r="BI75"/>
      <c r="BJ75"/>
      <c r="BK75"/>
      <c r="BL75"/>
      <c r="BM75"/>
      <c r="BN75"/>
      <c r="BO75"/>
      <c r="BP75"/>
      <c r="BQ75"/>
      <c r="BR75"/>
      <c r="BS75"/>
      <c r="BT75"/>
      <c r="BU75"/>
    </row>
    <row r="76" spans="9:73" ht="15.95" customHeight="1" x14ac:dyDescent="0.25">
      <c r="I76" s="425"/>
      <c r="J76" s="1021"/>
      <c r="K76" s="1021"/>
      <c r="L76" s="1021"/>
      <c r="M76" s="1021"/>
      <c r="N76" s="1021"/>
      <c r="O76" s="1021"/>
      <c r="P76" s="1021"/>
      <c r="Q76" s="1021"/>
      <c r="R76" s="1021"/>
      <c r="S76" s="1021"/>
      <c r="T76" s="1021"/>
      <c r="U76" s="1021"/>
      <c r="V76" s="1021"/>
      <c r="W76" s="1021"/>
      <c r="X76" s="1021"/>
      <c r="Y76" s="1021"/>
      <c r="Z76" s="1021"/>
      <c r="AA76" s="1021"/>
      <c r="AB76" s="1021"/>
      <c r="AC76" s="1021"/>
      <c r="AD76" s="1021"/>
      <c r="AE76" s="1021"/>
      <c r="AF76" s="1021"/>
      <c r="AG76" s="1021"/>
      <c r="AH76" s="1021"/>
      <c r="AI76" s="1021"/>
      <c r="AJ76" s="1021"/>
      <c r="AK76" s="426"/>
      <c r="AT76"/>
      <c r="AU76"/>
      <c r="AV76"/>
      <c r="AW76"/>
      <c r="AX76"/>
      <c r="AY76"/>
      <c r="AZ76"/>
      <c r="BA76"/>
      <c r="BB76"/>
      <c r="BC76"/>
      <c r="BD76"/>
      <c r="BE76"/>
      <c r="BF76"/>
      <c r="BG76"/>
      <c r="BH76"/>
      <c r="BI76"/>
      <c r="BJ76"/>
      <c r="BK76"/>
      <c r="BL76"/>
      <c r="BM76"/>
      <c r="BN76"/>
      <c r="BO76"/>
      <c r="BP76"/>
      <c r="BQ76"/>
      <c r="BR76"/>
      <c r="BS76"/>
      <c r="BT76"/>
      <c r="BU76"/>
    </row>
    <row r="77" spans="9:73" ht="15.95" customHeight="1" x14ac:dyDescent="0.25">
      <c r="I77" s="425"/>
      <c r="J77" s="1021"/>
      <c r="K77" s="1021"/>
      <c r="L77" s="1021"/>
      <c r="M77" s="1021"/>
      <c r="N77" s="1021"/>
      <c r="O77" s="1021"/>
      <c r="P77" s="1021"/>
      <c r="Q77" s="1021"/>
      <c r="R77" s="1021"/>
      <c r="S77" s="1021"/>
      <c r="T77" s="1021"/>
      <c r="U77" s="1021"/>
      <c r="V77" s="1021"/>
      <c r="W77" s="1021"/>
      <c r="X77" s="1021"/>
      <c r="Y77" s="1021"/>
      <c r="Z77" s="1021"/>
      <c r="AA77" s="1021"/>
      <c r="AB77" s="1021"/>
      <c r="AC77" s="1021"/>
      <c r="AD77" s="1021"/>
      <c r="AE77" s="1021"/>
      <c r="AF77" s="1021"/>
      <c r="AG77" s="1021"/>
      <c r="AH77" s="1021"/>
      <c r="AI77" s="1021"/>
      <c r="AJ77" s="1021"/>
      <c r="AK77" s="426"/>
      <c r="AT77"/>
      <c r="AU77"/>
      <c r="AV77"/>
      <c r="AW77"/>
      <c r="AX77"/>
      <c r="AY77"/>
      <c r="AZ77"/>
      <c r="BA77"/>
      <c r="BB77"/>
      <c r="BC77"/>
      <c r="BD77"/>
      <c r="BE77"/>
      <c r="BF77"/>
      <c r="BG77"/>
      <c r="BH77"/>
      <c r="BI77"/>
      <c r="BJ77"/>
      <c r="BK77"/>
      <c r="BL77"/>
      <c r="BM77"/>
      <c r="BN77"/>
      <c r="BO77"/>
      <c r="BP77"/>
      <c r="BQ77"/>
      <c r="BR77"/>
      <c r="BS77"/>
      <c r="BT77"/>
      <c r="BU77"/>
    </row>
    <row r="78" spans="9:73" ht="15.95" customHeight="1" x14ac:dyDescent="0.25">
      <c r="I78" s="425"/>
      <c r="J78" s="1021"/>
      <c r="K78" s="1021"/>
      <c r="L78" s="1021"/>
      <c r="M78" s="1021"/>
      <c r="N78" s="1021"/>
      <c r="O78" s="1021"/>
      <c r="P78" s="1021"/>
      <c r="Q78" s="1021"/>
      <c r="R78" s="1021"/>
      <c r="S78" s="1021"/>
      <c r="T78" s="1021"/>
      <c r="U78" s="1021"/>
      <c r="V78" s="1021"/>
      <c r="W78" s="1021"/>
      <c r="X78" s="1021"/>
      <c r="Y78" s="1021"/>
      <c r="Z78" s="1021"/>
      <c r="AA78" s="1021"/>
      <c r="AB78" s="1021"/>
      <c r="AC78" s="1021"/>
      <c r="AD78" s="1021"/>
      <c r="AE78" s="1021"/>
      <c r="AF78" s="1021"/>
      <c r="AG78" s="1021"/>
      <c r="AH78" s="1021"/>
      <c r="AI78" s="1021"/>
      <c r="AJ78" s="1021"/>
      <c r="AK78" s="426"/>
      <c r="AT78"/>
      <c r="AU78"/>
      <c r="AV78"/>
      <c r="AW78"/>
      <c r="AX78"/>
      <c r="AY78"/>
      <c r="AZ78"/>
      <c r="BA78"/>
      <c r="BB78"/>
      <c r="BC78"/>
      <c r="BD78"/>
      <c r="BE78"/>
      <c r="BF78"/>
      <c r="BG78"/>
      <c r="BH78"/>
      <c r="BI78"/>
      <c r="BJ78"/>
      <c r="BK78"/>
      <c r="BL78"/>
      <c r="BM78"/>
      <c r="BN78"/>
      <c r="BO78"/>
      <c r="BP78"/>
      <c r="BQ78"/>
      <c r="BR78"/>
      <c r="BS78"/>
      <c r="BT78"/>
      <c r="BU78"/>
    </row>
    <row r="79" spans="9:73" ht="15.95" customHeight="1" x14ac:dyDescent="0.25">
      <c r="I79" s="425"/>
      <c r="J79" s="1021"/>
      <c r="K79" s="1021"/>
      <c r="L79" s="1021"/>
      <c r="M79" s="1021"/>
      <c r="N79" s="1021"/>
      <c r="O79" s="1021"/>
      <c r="P79" s="1021"/>
      <c r="Q79" s="1021"/>
      <c r="R79" s="1021"/>
      <c r="S79" s="1021"/>
      <c r="T79" s="1021"/>
      <c r="U79" s="1021"/>
      <c r="V79" s="1021"/>
      <c r="W79" s="1021"/>
      <c r="X79" s="1021"/>
      <c r="Y79" s="1021"/>
      <c r="Z79" s="1021"/>
      <c r="AA79" s="1021"/>
      <c r="AB79" s="1021"/>
      <c r="AC79" s="1021"/>
      <c r="AD79" s="1021"/>
      <c r="AE79" s="1021"/>
      <c r="AF79" s="1021"/>
      <c r="AG79" s="1021"/>
      <c r="AH79" s="1021"/>
      <c r="AI79" s="1021"/>
      <c r="AJ79" s="1021"/>
      <c r="AK79" s="426"/>
      <c r="AT79"/>
      <c r="AU79"/>
      <c r="AV79"/>
      <c r="AW79"/>
      <c r="AX79"/>
      <c r="AY79"/>
      <c r="AZ79"/>
      <c r="BA79"/>
      <c r="BB79"/>
      <c r="BC79"/>
      <c r="BD79"/>
      <c r="BE79"/>
      <c r="BF79"/>
      <c r="BG79"/>
      <c r="BH79"/>
      <c r="BI79"/>
      <c r="BJ79"/>
      <c r="BK79"/>
      <c r="BL79"/>
      <c r="BM79"/>
      <c r="BN79"/>
      <c r="BO79"/>
      <c r="BP79"/>
      <c r="BQ79"/>
      <c r="BR79"/>
      <c r="BS79"/>
      <c r="BT79"/>
      <c r="BU79"/>
    </row>
    <row r="80" spans="9:73" ht="15.95" customHeight="1" x14ac:dyDescent="0.25">
      <c r="I80" s="425"/>
      <c r="J80" s="1021"/>
      <c r="K80" s="1021"/>
      <c r="L80" s="1021"/>
      <c r="M80" s="1021"/>
      <c r="N80" s="1021"/>
      <c r="O80" s="1021"/>
      <c r="P80" s="1021"/>
      <c r="Q80" s="1021"/>
      <c r="R80" s="1021"/>
      <c r="S80" s="1021"/>
      <c r="T80" s="1021"/>
      <c r="U80" s="1021"/>
      <c r="V80" s="1021"/>
      <c r="W80" s="1021"/>
      <c r="X80" s="1021"/>
      <c r="Y80" s="1021"/>
      <c r="Z80" s="1021"/>
      <c r="AA80" s="1021"/>
      <c r="AB80" s="1021"/>
      <c r="AC80" s="1021"/>
      <c r="AD80" s="1021"/>
      <c r="AE80" s="1021"/>
      <c r="AF80" s="1021"/>
      <c r="AG80" s="1021"/>
      <c r="AH80" s="1021"/>
      <c r="AI80" s="1021"/>
      <c r="AJ80" s="1021"/>
      <c r="AK80" s="426"/>
      <c r="AT80"/>
      <c r="AU80"/>
      <c r="AV80"/>
      <c r="AW80"/>
      <c r="AX80"/>
      <c r="AY80"/>
      <c r="AZ80"/>
      <c r="BA80"/>
      <c r="BB80"/>
      <c r="BC80"/>
      <c r="BD80"/>
      <c r="BE80"/>
      <c r="BF80"/>
      <c r="BG80"/>
      <c r="BH80"/>
      <c r="BI80"/>
      <c r="BJ80"/>
      <c r="BK80"/>
      <c r="BL80"/>
      <c r="BM80"/>
      <c r="BN80"/>
      <c r="BO80"/>
      <c r="BP80"/>
      <c r="BQ80"/>
      <c r="BR80"/>
      <c r="BS80"/>
      <c r="BT80"/>
      <c r="BU80"/>
    </row>
    <row r="81" spans="8:73" ht="15.95" customHeight="1" x14ac:dyDescent="0.25">
      <c r="I81" s="425"/>
      <c r="J81" s="1021"/>
      <c r="K81" s="1021"/>
      <c r="L81" s="1021"/>
      <c r="M81" s="1021"/>
      <c r="N81" s="1021"/>
      <c r="O81" s="1021"/>
      <c r="P81" s="1021"/>
      <c r="Q81" s="1021"/>
      <c r="R81" s="1021"/>
      <c r="S81" s="1021"/>
      <c r="T81" s="1021"/>
      <c r="U81" s="1021"/>
      <c r="V81" s="1021"/>
      <c r="W81" s="1021"/>
      <c r="X81" s="1021"/>
      <c r="Y81" s="1021"/>
      <c r="Z81" s="1021"/>
      <c r="AA81" s="1021"/>
      <c r="AB81" s="1021"/>
      <c r="AC81" s="1021"/>
      <c r="AD81" s="1021"/>
      <c r="AE81" s="1021"/>
      <c r="AF81" s="1021"/>
      <c r="AG81" s="1021"/>
      <c r="AH81" s="1021"/>
      <c r="AI81" s="1021"/>
      <c r="AJ81" s="1021"/>
      <c r="AK81" s="426"/>
      <c r="AT81"/>
      <c r="AU81"/>
      <c r="AV81"/>
      <c r="AW81"/>
      <c r="AX81"/>
      <c r="AY81"/>
      <c r="AZ81"/>
      <c r="BA81"/>
      <c r="BB81"/>
      <c r="BC81"/>
      <c r="BD81"/>
      <c r="BE81"/>
      <c r="BF81"/>
      <c r="BG81"/>
      <c r="BH81"/>
      <c r="BI81"/>
      <c r="BJ81"/>
      <c r="BK81"/>
      <c r="BL81"/>
      <c r="BM81"/>
      <c r="BN81"/>
      <c r="BO81"/>
      <c r="BP81"/>
      <c r="BQ81"/>
      <c r="BR81"/>
      <c r="BS81"/>
      <c r="BT81"/>
      <c r="BU81"/>
    </row>
    <row r="82" spans="8:73" ht="15.95" customHeight="1" x14ac:dyDescent="0.25">
      <c r="I82" s="425"/>
      <c r="J82" s="1031" t="s">
        <v>1859</v>
      </c>
      <c r="K82" s="1031"/>
      <c r="L82" s="1031"/>
      <c r="M82" s="1031"/>
      <c r="N82" s="1031"/>
      <c r="O82" s="1031"/>
      <c r="P82" s="1031"/>
      <c r="Q82" s="1031"/>
      <c r="R82" s="1031"/>
      <c r="S82" s="1031"/>
      <c r="T82" s="1031"/>
      <c r="U82" s="1031"/>
      <c r="V82" s="1031"/>
      <c r="W82" s="1031"/>
      <c r="X82" s="1031"/>
      <c r="Y82" s="1031"/>
      <c r="Z82" s="1031"/>
      <c r="AA82" s="1031"/>
      <c r="AB82" s="1031"/>
      <c r="AC82" s="1031"/>
      <c r="AD82" s="1031"/>
      <c r="AE82" s="1031"/>
      <c r="AF82" s="1031"/>
      <c r="AG82" s="1031"/>
      <c r="AH82" s="1031"/>
      <c r="AI82" s="1031"/>
      <c r="AJ82" s="1031"/>
      <c r="AK82" s="426"/>
      <c r="AT82"/>
      <c r="AU82"/>
      <c r="AV82"/>
      <c r="AW82"/>
      <c r="AX82"/>
      <c r="AY82"/>
      <c r="AZ82"/>
      <c r="BA82"/>
      <c r="BB82"/>
      <c r="BC82"/>
      <c r="BD82"/>
      <c r="BE82"/>
      <c r="BF82"/>
      <c r="BG82"/>
      <c r="BH82"/>
      <c r="BI82"/>
      <c r="BJ82"/>
      <c r="BK82"/>
      <c r="BL82"/>
      <c r="BM82"/>
      <c r="BN82"/>
      <c r="BO82"/>
      <c r="BP82"/>
      <c r="BQ82"/>
      <c r="BR82"/>
      <c r="BS82"/>
      <c r="BT82"/>
      <c r="BU82"/>
    </row>
    <row r="83" spans="8:73" ht="15.95" customHeight="1" x14ac:dyDescent="0.25">
      <c r="I83" s="425"/>
      <c r="J83" s="1031"/>
      <c r="K83" s="1031"/>
      <c r="L83" s="1031"/>
      <c r="M83" s="1031"/>
      <c r="N83" s="1031"/>
      <c r="O83" s="1031"/>
      <c r="P83" s="1031"/>
      <c r="Q83" s="1031"/>
      <c r="R83" s="1031"/>
      <c r="S83" s="1031"/>
      <c r="T83" s="1031"/>
      <c r="U83" s="1031"/>
      <c r="V83" s="1031"/>
      <c r="W83" s="1031"/>
      <c r="X83" s="1031"/>
      <c r="Y83" s="1031"/>
      <c r="Z83" s="1031"/>
      <c r="AA83" s="1031"/>
      <c r="AB83" s="1031"/>
      <c r="AC83" s="1031"/>
      <c r="AD83" s="1031"/>
      <c r="AE83" s="1031"/>
      <c r="AF83" s="1031"/>
      <c r="AG83" s="1031"/>
      <c r="AH83" s="1031"/>
      <c r="AI83" s="1031"/>
      <c r="AJ83" s="1031"/>
      <c r="AK83" s="426"/>
      <c r="AT83"/>
      <c r="AU83"/>
      <c r="AV83"/>
      <c r="AW83"/>
      <c r="AX83"/>
      <c r="AY83"/>
      <c r="AZ83"/>
      <c r="BA83"/>
      <c r="BB83"/>
      <c r="BC83"/>
      <c r="BD83"/>
      <c r="BE83"/>
      <c r="BF83"/>
      <c r="BG83"/>
      <c r="BH83"/>
      <c r="BI83"/>
      <c r="BJ83"/>
      <c r="BK83"/>
      <c r="BL83"/>
      <c r="BM83"/>
      <c r="BN83"/>
      <c r="BO83"/>
      <c r="BP83"/>
      <c r="BQ83"/>
      <c r="BR83"/>
      <c r="BS83"/>
      <c r="BT83"/>
      <c r="BU83"/>
    </row>
    <row r="84" spans="8:73" ht="15.95" customHeight="1" x14ac:dyDescent="0.25">
      <c r="I84" s="427"/>
      <c r="J84" s="428"/>
      <c r="K84" s="428"/>
      <c r="L84" s="428"/>
      <c r="M84" s="428"/>
      <c r="N84" s="428"/>
      <c r="O84" s="428"/>
      <c r="P84" s="428"/>
      <c r="Q84" s="428"/>
      <c r="R84" s="428"/>
      <c r="S84" s="428"/>
      <c r="T84" s="428"/>
      <c r="U84" s="428"/>
      <c r="V84" s="428"/>
      <c r="W84" s="428"/>
      <c r="X84" s="428"/>
      <c r="Y84" s="428"/>
      <c r="Z84" s="428"/>
      <c r="AA84" s="428"/>
      <c r="AB84" s="428"/>
      <c r="AC84" s="428"/>
      <c r="AD84" s="428"/>
      <c r="AE84" s="428"/>
      <c r="AF84" s="428"/>
      <c r="AG84" s="428"/>
      <c r="AH84" s="428"/>
      <c r="AI84" s="428"/>
      <c r="AJ84" s="428"/>
      <c r="AK84" s="429"/>
      <c r="AT84"/>
      <c r="AU84"/>
      <c r="AV84"/>
      <c r="AW84"/>
      <c r="AX84"/>
      <c r="AY84"/>
      <c r="AZ84"/>
      <c r="BA84"/>
      <c r="BB84"/>
      <c r="BC84"/>
      <c r="BD84"/>
      <c r="BE84"/>
      <c r="BF84"/>
      <c r="BG84"/>
      <c r="BH84"/>
      <c r="BI84"/>
      <c r="BJ84"/>
      <c r="BK84"/>
      <c r="BL84"/>
      <c r="BM84"/>
      <c r="BN84"/>
      <c r="BO84"/>
      <c r="BP84"/>
      <c r="BQ84"/>
      <c r="BR84"/>
      <c r="BS84"/>
      <c r="BT84"/>
      <c r="BU84"/>
    </row>
    <row r="85" spans="8:73" ht="15.95" customHeight="1" x14ac:dyDescent="0.25">
      <c r="H85"/>
      <c r="I85"/>
      <c r="AT85"/>
      <c r="AU85"/>
      <c r="AV85"/>
      <c r="AW85"/>
      <c r="AX85"/>
      <c r="AY85"/>
      <c r="AZ85"/>
      <c r="BA85"/>
      <c r="BB85"/>
      <c r="BC85"/>
      <c r="BD85"/>
      <c r="BE85"/>
      <c r="BF85"/>
      <c r="BG85"/>
      <c r="BH85"/>
      <c r="BI85"/>
      <c r="BJ85"/>
      <c r="BK85"/>
      <c r="BL85"/>
      <c r="BM85"/>
      <c r="BN85"/>
      <c r="BO85"/>
      <c r="BP85"/>
      <c r="BQ85"/>
      <c r="BR85"/>
      <c r="BS85"/>
      <c r="BT85"/>
      <c r="BU85"/>
    </row>
    <row r="86" spans="8:73" ht="15.95" hidden="1" customHeight="1" x14ac:dyDescent="0.25">
      <c r="H86"/>
      <c r="I86"/>
      <c r="AT86"/>
      <c r="AU86"/>
      <c r="AV86"/>
      <c r="AW86"/>
      <c r="AX86"/>
      <c r="AY86"/>
      <c r="AZ86"/>
      <c r="BA86"/>
      <c r="BB86"/>
      <c r="BC86"/>
      <c r="BD86"/>
      <c r="BE86"/>
      <c r="BF86"/>
      <c r="BG86"/>
      <c r="BH86"/>
      <c r="BI86"/>
      <c r="BJ86"/>
      <c r="BK86"/>
      <c r="BL86"/>
      <c r="BM86"/>
      <c r="BN86"/>
      <c r="BO86"/>
      <c r="BP86"/>
      <c r="BQ86"/>
      <c r="BR86"/>
      <c r="BS86"/>
      <c r="BT86"/>
      <c r="BU86"/>
    </row>
    <row r="87" spans="8:73" ht="15.95" hidden="1" customHeight="1" x14ac:dyDescent="0.25">
      <c r="AT87"/>
      <c r="AU87"/>
      <c r="AV87"/>
      <c r="AW87"/>
      <c r="AX87"/>
      <c r="AY87"/>
      <c r="AZ87"/>
      <c r="BA87"/>
      <c r="BB87"/>
      <c r="BC87"/>
      <c r="BD87"/>
      <c r="BE87"/>
      <c r="BF87"/>
      <c r="BG87"/>
      <c r="BH87"/>
      <c r="BI87"/>
      <c r="BJ87"/>
      <c r="BK87"/>
      <c r="BL87"/>
      <c r="BM87"/>
      <c r="BN87"/>
      <c r="BO87"/>
      <c r="BP87"/>
      <c r="BQ87"/>
      <c r="BR87"/>
      <c r="BS87"/>
      <c r="BT87"/>
      <c r="BU87"/>
    </row>
    <row r="88" spans="8:73" ht="15.95" hidden="1" customHeight="1" x14ac:dyDescent="0.25">
      <c r="AT88"/>
      <c r="AU88"/>
      <c r="AV88"/>
      <c r="AW88"/>
      <c r="AX88"/>
      <c r="AY88"/>
      <c r="AZ88"/>
      <c r="BA88"/>
      <c r="BB88"/>
      <c r="BC88"/>
      <c r="BD88"/>
      <c r="BE88"/>
      <c r="BF88"/>
      <c r="BG88"/>
      <c r="BH88"/>
      <c r="BI88"/>
      <c r="BJ88"/>
      <c r="BK88"/>
      <c r="BL88"/>
      <c r="BM88"/>
      <c r="BN88"/>
      <c r="BO88"/>
      <c r="BP88"/>
      <c r="BQ88"/>
      <c r="BR88"/>
      <c r="BS88"/>
      <c r="BT88"/>
      <c r="BU88"/>
    </row>
    <row r="89" spans="8:73" ht="15.95" hidden="1" customHeight="1" x14ac:dyDescent="0.25">
      <c r="AT89"/>
      <c r="AU89"/>
      <c r="AV89"/>
      <c r="AW89"/>
      <c r="AX89"/>
      <c r="AY89"/>
      <c r="AZ89"/>
      <c r="BA89"/>
      <c r="BB89"/>
      <c r="BC89"/>
      <c r="BD89"/>
      <c r="BE89"/>
      <c r="BF89"/>
      <c r="BG89"/>
      <c r="BH89"/>
      <c r="BI89"/>
      <c r="BJ89"/>
      <c r="BK89"/>
      <c r="BL89"/>
      <c r="BM89"/>
      <c r="BN89"/>
      <c r="BO89"/>
      <c r="BP89"/>
      <c r="BQ89"/>
      <c r="BR89"/>
      <c r="BS89"/>
      <c r="BT89"/>
      <c r="BU89"/>
    </row>
    <row r="90" spans="8:73" ht="15.95" hidden="1" customHeight="1" x14ac:dyDescent="0.25">
      <c r="AT90"/>
      <c r="AU90"/>
      <c r="AV90"/>
      <c r="AW90"/>
      <c r="AX90"/>
      <c r="AY90"/>
      <c r="AZ90"/>
      <c r="BA90"/>
      <c r="BB90"/>
      <c r="BC90"/>
      <c r="BD90"/>
      <c r="BE90"/>
      <c r="BF90"/>
      <c r="BG90"/>
      <c r="BH90"/>
      <c r="BI90"/>
      <c r="BJ90"/>
      <c r="BK90"/>
      <c r="BL90"/>
      <c r="BM90"/>
      <c r="BN90"/>
      <c r="BO90"/>
      <c r="BP90"/>
      <c r="BQ90"/>
      <c r="BR90"/>
      <c r="BS90"/>
      <c r="BT90"/>
      <c r="BU90"/>
    </row>
    <row r="91" spans="8:73" ht="15.95" hidden="1" customHeight="1" x14ac:dyDescent="0.25">
      <c r="AT91"/>
      <c r="AU91"/>
      <c r="AV91"/>
      <c r="AW91"/>
      <c r="AX91"/>
      <c r="AY91"/>
      <c r="AZ91"/>
      <c r="BA91"/>
      <c r="BB91"/>
      <c r="BC91"/>
      <c r="BD91"/>
      <c r="BE91"/>
      <c r="BF91"/>
      <c r="BG91"/>
      <c r="BH91"/>
      <c r="BI91"/>
      <c r="BJ91"/>
      <c r="BK91"/>
      <c r="BL91"/>
      <c r="BM91"/>
      <c r="BN91"/>
      <c r="BO91"/>
      <c r="BP91"/>
      <c r="BQ91"/>
      <c r="BR91"/>
      <c r="BS91"/>
      <c r="BT91"/>
      <c r="BU91"/>
    </row>
    <row r="92" spans="8:73" ht="15.95" hidden="1" customHeight="1" x14ac:dyDescent="0.25">
      <c r="AT92"/>
      <c r="AU92"/>
      <c r="AV92"/>
      <c r="AW92"/>
      <c r="AX92"/>
      <c r="AY92"/>
      <c r="AZ92"/>
      <c r="BA92"/>
      <c r="BB92"/>
      <c r="BC92"/>
      <c r="BD92"/>
      <c r="BE92"/>
      <c r="BF92"/>
      <c r="BG92"/>
      <c r="BH92"/>
      <c r="BI92"/>
      <c r="BJ92"/>
      <c r="BK92"/>
      <c r="BL92"/>
      <c r="BM92"/>
      <c r="BN92"/>
      <c r="BO92"/>
      <c r="BP92"/>
      <c r="BQ92"/>
      <c r="BR92"/>
      <c r="BS92"/>
      <c r="BT92"/>
      <c r="BU92"/>
    </row>
    <row r="93" spans="8:73" ht="15.95" hidden="1" customHeight="1" x14ac:dyDescent="0.25">
      <c r="AT93"/>
      <c r="AU93"/>
      <c r="AV93"/>
      <c r="AW93"/>
      <c r="AX93"/>
      <c r="AY93"/>
      <c r="AZ93"/>
      <c r="BA93"/>
      <c r="BB93"/>
      <c r="BC93"/>
      <c r="BD93"/>
      <c r="BE93"/>
      <c r="BF93"/>
      <c r="BG93"/>
      <c r="BH93"/>
      <c r="BI93"/>
      <c r="BJ93"/>
      <c r="BK93"/>
      <c r="BL93"/>
      <c r="BM93"/>
      <c r="BN93"/>
      <c r="BO93"/>
      <c r="BP93"/>
      <c r="BQ93"/>
      <c r="BR93"/>
      <c r="BS93"/>
      <c r="BT93"/>
      <c r="BU93"/>
    </row>
    <row r="94" spans="8:73" ht="15.95" hidden="1" customHeight="1" x14ac:dyDescent="0.25">
      <c r="AT94"/>
      <c r="AU94"/>
      <c r="AV94"/>
      <c r="AW94"/>
      <c r="AX94"/>
      <c r="AY94"/>
      <c r="AZ94"/>
      <c r="BA94"/>
      <c r="BB94"/>
      <c r="BC94"/>
      <c r="BD94"/>
      <c r="BE94"/>
      <c r="BF94"/>
      <c r="BG94"/>
      <c r="BH94"/>
      <c r="BI94"/>
      <c r="BJ94"/>
      <c r="BK94"/>
      <c r="BL94"/>
      <c r="BM94"/>
      <c r="BN94"/>
      <c r="BO94"/>
      <c r="BP94"/>
      <c r="BQ94"/>
      <c r="BR94"/>
      <c r="BS94"/>
      <c r="BT94"/>
      <c r="BU94"/>
    </row>
    <row r="95" spans="8:73" ht="15.95" hidden="1" customHeight="1" x14ac:dyDescent="0.25">
      <c r="AT95"/>
      <c r="AU95"/>
      <c r="AV95"/>
      <c r="AW95"/>
      <c r="AX95"/>
      <c r="AY95"/>
      <c r="AZ95"/>
      <c r="BA95"/>
      <c r="BB95"/>
      <c r="BC95"/>
      <c r="BD95"/>
      <c r="BE95"/>
      <c r="BF95"/>
      <c r="BG95"/>
      <c r="BH95"/>
      <c r="BI95"/>
      <c r="BJ95"/>
      <c r="BK95"/>
      <c r="BL95"/>
      <c r="BM95"/>
      <c r="BN95"/>
      <c r="BO95"/>
      <c r="BP95"/>
      <c r="BQ95"/>
      <c r="BR95"/>
      <c r="BS95"/>
      <c r="BT95"/>
      <c r="BU95"/>
    </row>
    <row r="96" spans="8:73" ht="15.95" hidden="1" customHeight="1" x14ac:dyDescent="0.25">
      <c r="AT96"/>
      <c r="AU96"/>
      <c r="AV96"/>
      <c r="AW96"/>
      <c r="AX96"/>
      <c r="AY96"/>
      <c r="AZ96"/>
      <c r="BA96"/>
      <c r="BB96"/>
      <c r="BC96"/>
      <c r="BD96"/>
      <c r="BE96"/>
      <c r="BF96"/>
      <c r="BG96"/>
      <c r="BH96"/>
      <c r="BI96"/>
      <c r="BJ96"/>
      <c r="BK96"/>
      <c r="BL96"/>
      <c r="BM96"/>
      <c r="BN96"/>
      <c r="BO96"/>
      <c r="BP96"/>
      <c r="BQ96"/>
      <c r="BR96"/>
      <c r="BS96"/>
      <c r="BT96"/>
      <c r="BU96"/>
    </row>
    <row r="97" spans="46:73" ht="15.95" hidden="1" customHeight="1" x14ac:dyDescent="0.25">
      <c r="AT97"/>
      <c r="AU97"/>
      <c r="AV97"/>
      <c r="AW97"/>
      <c r="AX97"/>
      <c r="AY97"/>
      <c r="AZ97"/>
      <c r="BA97"/>
      <c r="BB97"/>
      <c r="BC97"/>
      <c r="BD97"/>
      <c r="BE97"/>
      <c r="BF97"/>
      <c r="BG97"/>
      <c r="BH97"/>
      <c r="BI97"/>
      <c r="BJ97"/>
      <c r="BK97"/>
      <c r="BL97"/>
      <c r="BM97"/>
      <c r="BN97"/>
      <c r="BO97"/>
      <c r="BP97"/>
      <c r="BQ97"/>
      <c r="BR97"/>
      <c r="BS97"/>
      <c r="BT97"/>
      <c r="BU97"/>
    </row>
    <row r="98" spans="46:73" ht="15.95" hidden="1" customHeight="1" x14ac:dyDescent="0.25">
      <c r="AT98"/>
      <c r="AU98"/>
      <c r="AV98"/>
      <c r="AW98"/>
      <c r="AX98"/>
      <c r="AY98"/>
      <c r="AZ98"/>
      <c r="BA98"/>
      <c r="BB98"/>
      <c r="BC98"/>
      <c r="BD98"/>
      <c r="BE98"/>
      <c r="BF98"/>
      <c r="BG98"/>
      <c r="BH98"/>
      <c r="BI98"/>
      <c r="BJ98"/>
      <c r="BK98"/>
      <c r="BL98"/>
      <c r="BM98"/>
      <c r="BN98"/>
      <c r="BO98"/>
      <c r="BP98"/>
      <c r="BQ98"/>
      <c r="BR98"/>
      <c r="BS98"/>
      <c r="BT98"/>
      <c r="BU98"/>
    </row>
    <row r="99" spans="46:73" ht="15.95" hidden="1" customHeight="1" x14ac:dyDescent="0.25">
      <c r="AT99"/>
      <c r="AU99"/>
      <c r="AV99"/>
      <c r="AW99"/>
      <c r="AX99"/>
      <c r="AY99"/>
      <c r="AZ99"/>
      <c r="BA99"/>
      <c r="BB99"/>
      <c r="BC99"/>
      <c r="BD99"/>
      <c r="BE99"/>
      <c r="BF99"/>
      <c r="BG99"/>
      <c r="BH99"/>
      <c r="BI99"/>
      <c r="BJ99"/>
      <c r="BK99"/>
      <c r="BL99"/>
      <c r="BM99"/>
      <c r="BN99"/>
      <c r="BO99"/>
      <c r="BP99"/>
      <c r="BQ99"/>
      <c r="BR99"/>
      <c r="BS99"/>
      <c r="BT99"/>
      <c r="BU99"/>
    </row>
    <row r="100" spans="46:73" ht="15.95" hidden="1" customHeight="1" x14ac:dyDescent="0.25">
      <c r="AT100"/>
      <c r="AU100"/>
      <c r="AV100"/>
      <c r="AW100"/>
      <c r="AX100"/>
      <c r="AY100"/>
      <c r="AZ100"/>
      <c r="BA100"/>
      <c r="BB100"/>
      <c r="BC100"/>
      <c r="BD100"/>
      <c r="BE100"/>
      <c r="BF100"/>
      <c r="BG100"/>
      <c r="BH100"/>
      <c r="BI100"/>
      <c r="BJ100"/>
      <c r="BK100"/>
      <c r="BL100"/>
      <c r="BM100"/>
      <c r="BN100"/>
      <c r="BO100"/>
      <c r="BP100"/>
      <c r="BQ100"/>
      <c r="BR100"/>
      <c r="BS100"/>
      <c r="BT100"/>
      <c r="BU100"/>
    </row>
    <row r="101" spans="46:73" ht="15.95" hidden="1" customHeight="1" x14ac:dyDescent="0.25">
      <c r="AT101"/>
      <c r="AU101"/>
      <c r="AV101"/>
      <c r="AW101"/>
      <c r="AX101"/>
      <c r="AY101"/>
      <c r="AZ101"/>
      <c r="BA101"/>
      <c r="BB101"/>
      <c r="BC101"/>
      <c r="BD101"/>
      <c r="BE101"/>
      <c r="BF101"/>
      <c r="BG101"/>
      <c r="BH101"/>
      <c r="BI101"/>
      <c r="BJ101"/>
      <c r="BK101"/>
      <c r="BL101"/>
      <c r="BM101"/>
      <c r="BN101"/>
      <c r="BO101"/>
      <c r="BP101"/>
      <c r="BQ101"/>
      <c r="BR101"/>
      <c r="BS101"/>
      <c r="BT101"/>
      <c r="BU101"/>
    </row>
    <row r="102" spans="46:73" ht="15.95" hidden="1" customHeight="1" x14ac:dyDescent="0.25">
      <c r="AT102"/>
      <c r="AU102"/>
      <c r="AV102"/>
      <c r="AW102"/>
      <c r="AX102"/>
      <c r="AY102"/>
      <c r="AZ102"/>
      <c r="BA102"/>
      <c r="BB102"/>
      <c r="BC102"/>
      <c r="BD102"/>
      <c r="BE102"/>
      <c r="BF102"/>
      <c r="BG102"/>
      <c r="BH102"/>
      <c r="BI102"/>
      <c r="BJ102"/>
      <c r="BK102"/>
      <c r="BL102"/>
      <c r="BM102"/>
      <c r="BN102"/>
      <c r="BO102"/>
      <c r="BP102"/>
      <c r="BQ102"/>
      <c r="BR102"/>
      <c r="BS102"/>
      <c r="BT102"/>
      <c r="BU102"/>
    </row>
    <row r="103" spans="46:73" ht="15.95" hidden="1" customHeight="1" x14ac:dyDescent="0.25">
      <c r="AT103"/>
      <c r="AU103"/>
      <c r="AV103"/>
      <c r="AW103"/>
      <c r="AX103"/>
      <c r="AY103"/>
      <c r="AZ103"/>
      <c r="BA103"/>
      <c r="BB103"/>
      <c r="BC103"/>
      <c r="BD103"/>
      <c r="BE103"/>
      <c r="BF103"/>
      <c r="BG103"/>
      <c r="BH103"/>
      <c r="BI103"/>
      <c r="BJ103"/>
      <c r="BK103"/>
      <c r="BL103"/>
      <c r="BM103"/>
      <c r="BN103"/>
      <c r="BO103"/>
      <c r="BP103"/>
      <c r="BQ103"/>
      <c r="BR103"/>
      <c r="BS103"/>
      <c r="BT103"/>
      <c r="BU103"/>
    </row>
    <row r="104" spans="46:73" ht="15.95" hidden="1" customHeight="1" x14ac:dyDescent="0.25">
      <c r="AT104"/>
      <c r="AU104"/>
      <c r="AV104"/>
      <c r="AW104"/>
      <c r="AX104"/>
      <c r="AY104"/>
      <c r="AZ104"/>
      <c r="BA104"/>
      <c r="BB104"/>
      <c r="BC104"/>
      <c r="BD104"/>
      <c r="BE104"/>
      <c r="BF104"/>
      <c r="BG104"/>
      <c r="BH104"/>
      <c r="BI104"/>
      <c r="BJ104"/>
      <c r="BK104"/>
      <c r="BL104"/>
      <c r="BM104"/>
      <c r="BN104"/>
      <c r="BO104"/>
      <c r="BP104"/>
      <c r="BQ104"/>
      <c r="BR104"/>
      <c r="BS104"/>
      <c r="BT104"/>
      <c r="BU104"/>
    </row>
    <row r="105" spans="46:73" ht="15.95" hidden="1" customHeight="1" x14ac:dyDescent="0.25">
      <c r="AT105"/>
      <c r="AU105"/>
      <c r="AV105"/>
      <c r="AW105"/>
      <c r="AX105"/>
      <c r="AY105"/>
      <c r="AZ105"/>
      <c r="BA105"/>
      <c r="BB105"/>
      <c r="BC105"/>
      <c r="BD105"/>
      <c r="BE105"/>
      <c r="BF105"/>
      <c r="BG105"/>
      <c r="BH105"/>
      <c r="BI105"/>
      <c r="BJ105"/>
      <c r="BK105"/>
      <c r="BL105"/>
      <c r="BM105"/>
      <c r="BN105"/>
      <c r="BO105"/>
      <c r="BP105"/>
      <c r="BQ105"/>
      <c r="BR105"/>
      <c r="BS105"/>
      <c r="BT105"/>
      <c r="BU105"/>
    </row>
    <row r="106" spans="46:73" ht="15.95" hidden="1" customHeight="1" x14ac:dyDescent="0.25">
      <c r="AT106"/>
      <c r="AU106"/>
      <c r="AV106"/>
      <c r="AW106"/>
      <c r="AX106"/>
      <c r="AY106"/>
      <c r="AZ106"/>
      <c r="BA106"/>
      <c r="BB106"/>
      <c r="BC106"/>
      <c r="BD106"/>
      <c r="BE106"/>
      <c r="BF106"/>
      <c r="BG106"/>
      <c r="BH106"/>
      <c r="BI106"/>
      <c r="BJ106"/>
      <c r="BK106"/>
      <c r="BL106"/>
      <c r="BM106"/>
      <c r="BN106"/>
      <c r="BO106"/>
      <c r="BP106"/>
      <c r="BQ106"/>
      <c r="BR106"/>
      <c r="BS106"/>
      <c r="BT106"/>
      <c r="BU106"/>
    </row>
    <row r="107" spans="46:73" ht="15.95" hidden="1" customHeight="1" x14ac:dyDescent="0.25">
      <c r="AT107"/>
      <c r="AU107"/>
      <c r="AV107"/>
      <c r="AW107"/>
      <c r="AX107"/>
      <c r="AY107"/>
      <c r="AZ107"/>
      <c r="BA107"/>
      <c r="BB107"/>
      <c r="BC107"/>
      <c r="BD107"/>
      <c r="BE107"/>
      <c r="BF107"/>
      <c r="BG107"/>
      <c r="BH107"/>
      <c r="BI107"/>
      <c r="BJ107"/>
      <c r="BK107"/>
      <c r="BL107"/>
      <c r="BM107"/>
      <c r="BN107"/>
      <c r="BO107"/>
      <c r="BP107"/>
      <c r="BQ107"/>
      <c r="BR107"/>
      <c r="BS107"/>
      <c r="BT107"/>
      <c r="BU107"/>
    </row>
    <row r="108" spans="46:73" ht="15.95" hidden="1" customHeight="1" x14ac:dyDescent="0.25">
      <c r="AT108"/>
      <c r="AU108"/>
      <c r="AV108"/>
      <c r="AW108"/>
      <c r="AX108"/>
      <c r="AY108"/>
      <c r="AZ108"/>
      <c r="BA108"/>
      <c r="BB108"/>
      <c r="BC108"/>
      <c r="BD108"/>
      <c r="BE108"/>
      <c r="BF108"/>
      <c r="BG108"/>
      <c r="BH108"/>
      <c r="BI108"/>
      <c r="BJ108"/>
      <c r="BK108"/>
      <c r="BL108"/>
      <c r="BM108"/>
      <c r="BN108"/>
      <c r="BO108"/>
      <c r="BP108"/>
      <c r="BQ108"/>
      <c r="BR108"/>
      <c r="BS108"/>
      <c r="BT108"/>
      <c r="BU108"/>
    </row>
    <row r="109" spans="46:73" ht="15.95" hidden="1" customHeight="1" x14ac:dyDescent="0.25">
      <c r="AT109"/>
      <c r="AU109"/>
      <c r="AV109"/>
      <c r="AW109"/>
      <c r="AX109"/>
      <c r="AY109"/>
      <c r="AZ109"/>
      <c r="BA109"/>
      <c r="BB109"/>
      <c r="BC109"/>
      <c r="BD109"/>
      <c r="BE109"/>
      <c r="BF109"/>
      <c r="BG109"/>
      <c r="BH109"/>
      <c r="BI109"/>
      <c r="BJ109"/>
      <c r="BK109"/>
      <c r="BL109"/>
      <c r="BM109"/>
      <c r="BN109"/>
      <c r="BO109"/>
      <c r="BP109"/>
      <c r="BQ109"/>
      <c r="BR109"/>
      <c r="BS109"/>
      <c r="BT109"/>
      <c r="BU109"/>
    </row>
    <row r="110" spans="46:73" ht="15.95" hidden="1" customHeight="1" x14ac:dyDescent="0.25">
      <c r="AT110"/>
      <c r="AU110"/>
      <c r="AV110"/>
      <c r="AW110"/>
      <c r="AX110"/>
      <c r="AY110"/>
      <c r="AZ110"/>
      <c r="BA110"/>
      <c r="BB110"/>
      <c r="BC110"/>
      <c r="BD110"/>
      <c r="BE110"/>
      <c r="BF110"/>
      <c r="BG110"/>
      <c r="BH110"/>
      <c r="BI110"/>
      <c r="BJ110"/>
      <c r="BK110"/>
      <c r="BL110"/>
      <c r="BM110"/>
      <c r="BN110"/>
      <c r="BO110"/>
      <c r="BP110"/>
      <c r="BQ110"/>
      <c r="BR110"/>
      <c r="BS110"/>
      <c r="BT110"/>
      <c r="BU110"/>
    </row>
    <row r="111" spans="46:73" ht="15.95" hidden="1" customHeight="1" x14ac:dyDescent="0.25">
      <c r="AT111"/>
      <c r="AU111"/>
      <c r="AV111"/>
      <c r="AW111"/>
      <c r="AX111"/>
      <c r="AY111"/>
      <c r="AZ111"/>
      <c r="BA111"/>
      <c r="BB111"/>
      <c r="BC111"/>
      <c r="BD111"/>
      <c r="BE111"/>
      <c r="BF111"/>
      <c r="BG111"/>
      <c r="BH111"/>
      <c r="BI111"/>
      <c r="BJ111"/>
      <c r="BK111"/>
      <c r="BL111"/>
      <c r="BM111"/>
      <c r="BN111"/>
      <c r="BO111"/>
      <c r="BP111"/>
      <c r="BQ111"/>
      <c r="BR111"/>
      <c r="BS111"/>
      <c r="BT111"/>
      <c r="BU111"/>
    </row>
    <row r="112" spans="46:73" ht="15.95" hidden="1" customHeight="1" x14ac:dyDescent="0.25">
      <c r="AT112"/>
      <c r="AU112"/>
      <c r="AV112"/>
      <c r="AW112"/>
      <c r="AX112"/>
      <c r="AY112"/>
      <c r="AZ112"/>
      <c r="BA112"/>
      <c r="BB112"/>
      <c r="BC112"/>
      <c r="BD112"/>
      <c r="BE112"/>
      <c r="BF112"/>
      <c r="BG112"/>
      <c r="BH112"/>
      <c r="BI112"/>
      <c r="BJ112"/>
      <c r="BK112"/>
      <c r="BL112"/>
      <c r="BM112"/>
      <c r="BN112"/>
      <c r="BO112"/>
      <c r="BP112"/>
      <c r="BQ112"/>
      <c r="BR112"/>
      <c r="BS112"/>
      <c r="BT112"/>
      <c r="BU112"/>
    </row>
    <row r="113" spans="46:73" ht="15.95" hidden="1" customHeight="1" x14ac:dyDescent="0.25">
      <c r="AT113"/>
      <c r="AU113"/>
      <c r="AV113"/>
      <c r="AW113"/>
      <c r="AX113"/>
      <c r="AY113"/>
      <c r="AZ113"/>
      <c r="BA113"/>
      <c r="BB113"/>
      <c r="BC113"/>
      <c r="BD113"/>
      <c r="BE113"/>
      <c r="BF113"/>
      <c r="BG113"/>
      <c r="BH113"/>
      <c r="BI113"/>
      <c r="BJ113"/>
      <c r="BK113"/>
      <c r="BL113"/>
      <c r="BM113"/>
      <c r="BN113"/>
      <c r="BO113"/>
      <c r="BP113"/>
      <c r="BQ113"/>
      <c r="BR113"/>
      <c r="BS113"/>
      <c r="BT113"/>
      <c r="BU113"/>
    </row>
    <row r="114" spans="46:73" ht="15.95" hidden="1" customHeight="1" x14ac:dyDescent="0.25">
      <c r="AT114"/>
      <c r="AU114"/>
      <c r="AV114"/>
      <c r="AW114"/>
      <c r="AX114"/>
      <c r="AY114"/>
      <c r="AZ114"/>
      <c r="BA114"/>
      <c r="BB114"/>
      <c r="BC114"/>
      <c r="BD114"/>
      <c r="BE114"/>
      <c r="BF114"/>
      <c r="BG114"/>
      <c r="BH114"/>
      <c r="BI114"/>
      <c r="BJ114"/>
      <c r="BK114"/>
      <c r="BL114"/>
      <c r="BM114"/>
      <c r="BN114"/>
      <c r="BO114"/>
      <c r="BP114"/>
      <c r="BQ114"/>
      <c r="BR114"/>
      <c r="BS114"/>
      <c r="BT114"/>
      <c r="BU114"/>
    </row>
    <row r="115" spans="46:73" ht="15.95" hidden="1" customHeight="1" x14ac:dyDescent="0.25">
      <c r="AT115"/>
      <c r="AU115"/>
      <c r="AV115"/>
      <c r="AW115"/>
      <c r="AX115"/>
      <c r="AY115"/>
      <c r="AZ115"/>
      <c r="BA115"/>
      <c r="BB115"/>
      <c r="BC115"/>
      <c r="BD115"/>
      <c r="BE115"/>
      <c r="BF115"/>
      <c r="BG115"/>
      <c r="BH115"/>
      <c r="BI115"/>
      <c r="BJ115"/>
      <c r="BK115"/>
      <c r="BL115"/>
      <c r="BM115"/>
      <c r="BN115"/>
      <c r="BO115"/>
      <c r="BP115"/>
      <c r="BQ115"/>
      <c r="BR115"/>
      <c r="BS115"/>
      <c r="BT115"/>
      <c r="BU115"/>
    </row>
    <row r="116" spans="46:73" ht="15.95" hidden="1" customHeight="1" x14ac:dyDescent="0.25">
      <c r="AT116"/>
      <c r="AU116"/>
      <c r="AV116"/>
      <c r="AW116"/>
      <c r="AX116"/>
      <c r="AY116"/>
      <c r="AZ116"/>
      <c r="BA116"/>
      <c r="BB116"/>
      <c r="BC116"/>
      <c r="BD116"/>
      <c r="BE116"/>
      <c r="BF116"/>
      <c r="BG116"/>
      <c r="BH116"/>
      <c r="BI116"/>
      <c r="BJ116"/>
      <c r="BK116"/>
      <c r="BL116"/>
      <c r="BM116"/>
      <c r="BN116"/>
      <c r="BO116"/>
      <c r="BP116"/>
      <c r="BQ116"/>
      <c r="BR116"/>
      <c r="BS116"/>
      <c r="BT116"/>
      <c r="BU116"/>
    </row>
    <row r="117" spans="46:73" ht="15.95" hidden="1" customHeight="1" x14ac:dyDescent="0.25">
      <c r="AT117"/>
      <c r="AU117"/>
      <c r="AV117"/>
      <c r="AW117"/>
      <c r="AX117"/>
      <c r="AY117"/>
      <c r="AZ117"/>
      <c r="BA117"/>
      <c r="BB117"/>
      <c r="BC117"/>
      <c r="BD117"/>
      <c r="BE117"/>
      <c r="BF117"/>
      <c r="BG117"/>
      <c r="BH117"/>
      <c r="BI117"/>
      <c r="BJ117"/>
      <c r="BK117"/>
      <c r="BL117"/>
      <c r="BM117"/>
      <c r="BN117"/>
      <c r="BO117"/>
      <c r="BP117"/>
      <c r="BQ117"/>
      <c r="BR117"/>
      <c r="BS117"/>
      <c r="BT117"/>
      <c r="BU117"/>
    </row>
    <row r="118" spans="46:73" ht="15.95" hidden="1" customHeight="1" x14ac:dyDescent="0.25">
      <c r="AT118"/>
      <c r="AU118"/>
      <c r="AV118"/>
      <c r="AW118"/>
      <c r="AX118"/>
      <c r="AY118"/>
      <c r="AZ118"/>
      <c r="BA118"/>
      <c r="BB118"/>
      <c r="BC118"/>
      <c r="BD118"/>
      <c r="BE118"/>
      <c r="BF118"/>
      <c r="BG118"/>
      <c r="BH118"/>
      <c r="BI118"/>
      <c r="BJ118"/>
      <c r="BK118"/>
      <c r="BL118"/>
      <c r="BM118"/>
      <c r="BN118"/>
      <c r="BO118"/>
      <c r="BP118"/>
      <c r="BQ118"/>
      <c r="BR118"/>
      <c r="BS118"/>
      <c r="BT118"/>
      <c r="BU118"/>
    </row>
    <row r="119" spans="46:73" ht="15.95" hidden="1" customHeight="1" x14ac:dyDescent="0.25">
      <c r="AT119"/>
      <c r="AU119"/>
      <c r="AV119"/>
      <c r="AW119"/>
      <c r="AX119"/>
      <c r="AY119"/>
      <c r="AZ119"/>
      <c r="BA119"/>
      <c r="BB119"/>
      <c r="BC119"/>
      <c r="BD119"/>
      <c r="BE119"/>
      <c r="BF119"/>
      <c r="BG119"/>
      <c r="BH119"/>
      <c r="BI119"/>
      <c r="BJ119"/>
      <c r="BK119"/>
      <c r="BL119"/>
      <c r="BM119"/>
      <c r="BN119"/>
      <c r="BO119"/>
      <c r="BP119"/>
      <c r="BQ119"/>
      <c r="BR119"/>
      <c r="BS119"/>
      <c r="BT119"/>
      <c r="BU119"/>
    </row>
    <row r="120" spans="46:73" ht="15.95" hidden="1" customHeight="1" x14ac:dyDescent="0.25">
      <c r="AT120"/>
      <c r="AU120"/>
      <c r="AV120"/>
      <c r="AW120"/>
      <c r="AX120"/>
      <c r="AY120"/>
      <c r="AZ120"/>
      <c r="BA120"/>
      <c r="BB120"/>
      <c r="BC120"/>
      <c r="BD120"/>
      <c r="BE120"/>
      <c r="BF120"/>
      <c r="BG120"/>
      <c r="BH120"/>
      <c r="BI120"/>
      <c r="BJ120"/>
      <c r="BK120"/>
      <c r="BL120"/>
      <c r="BM120"/>
      <c r="BN120"/>
      <c r="BO120"/>
      <c r="BP120"/>
      <c r="BQ120"/>
      <c r="BR120"/>
      <c r="BS120"/>
      <c r="BT120"/>
      <c r="BU120"/>
    </row>
    <row r="121" spans="46:73" ht="15.95" hidden="1" customHeight="1" x14ac:dyDescent="0.25">
      <c r="AT121"/>
      <c r="AU121"/>
      <c r="AV121"/>
      <c r="AW121"/>
      <c r="AX121"/>
      <c r="AY121"/>
      <c r="AZ121"/>
      <c r="BA121"/>
      <c r="BB121"/>
      <c r="BC121"/>
      <c r="BD121"/>
      <c r="BE121"/>
      <c r="BF121"/>
      <c r="BG121"/>
      <c r="BH121"/>
      <c r="BI121"/>
      <c r="BJ121"/>
      <c r="BK121"/>
      <c r="BL121"/>
      <c r="BM121"/>
      <c r="BN121"/>
      <c r="BO121"/>
      <c r="BP121"/>
      <c r="BQ121"/>
      <c r="BR121"/>
      <c r="BS121"/>
      <c r="BT121"/>
      <c r="BU121"/>
    </row>
    <row r="122" spans="46:73" ht="15.95" hidden="1" customHeight="1" x14ac:dyDescent="0.25">
      <c r="AT122"/>
      <c r="AU122"/>
      <c r="AV122"/>
      <c r="AW122"/>
      <c r="AX122"/>
      <c r="AY122"/>
      <c r="AZ122"/>
      <c r="BA122"/>
      <c r="BB122"/>
      <c r="BC122"/>
      <c r="BD122"/>
      <c r="BE122"/>
      <c r="BF122"/>
      <c r="BG122"/>
      <c r="BH122"/>
      <c r="BI122"/>
      <c r="BJ122"/>
      <c r="BK122"/>
      <c r="BL122"/>
      <c r="BM122"/>
      <c r="BN122"/>
      <c r="BO122"/>
      <c r="BP122"/>
      <c r="BQ122"/>
      <c r="BR122"/>
      <c r="BS122"/>
      <c r="BT122"/>
      <c r="BU122"/>
    </row>
    <row r="123" spans="46:73" ht="15.95" hidden="1" customHeight="1" x14ac:dyDescent="0.25">
      <c r="AT123"/>
      <c r="AU123"/>
      <c r="AV123"/>
      <c r="AW123"/>
      <c r="AX123"/>
      <c r="AY123"/>
      <c r="AZ123"/>
      <c r="BA123"/>
      <c r="BB123"/>
      <c r="BC123"/>
      <c r="BD123"/>
      <c r="BE123"/>
      <c r="BF123"/>
      <c r="BG123"/>
      <c r="BH123"/>
      <c r="BI123"/>
      <c r="BJ123"/>
      <c r="BK123"/>
      <c r="BL123"/>
      <c r="BM123"/>
      <c r="BN123"/>
      <c r="BO123"/>
      <c r="BP123"/>
      <c r="BQ123"/>
      <c r="BR123"/>
      <c r="BS123"/>
      <c r="BT123"/>
      <c r="BU123"/>
    </row>
    <row r="124" spans="46:73" ht="15.95" hidden="1" customHeight="1" x14ac:dyDescent="0.25">
      <c r="AT124"/>
      <c r="AU124"/>
      <c r="AV124"/>
      <c r="AW124"/>
      <c r="AX124"/>
      <c r="AY124"/>
      <c r="AZ124"/>
      <c r="BA124"/>
      <c r="BB124"/>
      <c r="BC124"/>
      <c r="BD124"/>
      <c r="BE124"/>
      <c r="BF124"/>
      <c r="BG124"/>
      <c r="BH124"/>
      <c r="BI124"/>
      <c r="BJ124"/>
      <c r="BK124"/>
      <c r="BL124"/>
      <c r="BM124"/>
      <c r="BN124"/>
      <c r="BO124"/>
      <c r="BP124"/>
      <c r="BQ124"/>
      <c r="BR124"/>
      <c r="BS124"/>
      <c r="BT124"/>
      <c r="BU124"/>
    </row>
    <row r="125" spans="46:73" ht="15.95" hidden="1" customHeight="1" x14ac:dyDescent="0.25">
      <c r="AT125"/>
      <c r="AU125"/>
      <c r="AV125"/>
      <c r="AW125"/>
      <c r="AX125"/>
      <c r="AY125"/>
      <c r="AZ125"/>
      <c r="BA125"/>
      <c r="BB125"/>
      <c r="BC125"/>
      <c r="BD125"/>
      <c r="BE125"/>
      <c r="BF125"/>
      <c r="BG125"/>
      <c r="BH125"/>
      <c r="BI125"/>
      <c r="BJ125"/>
      <c r="BK125"/>
      <c r="BL125"/>
      <c r="BM125"/>
      <c r="BN125"/>
      <c r="BO125"/>
      <c r="BP125"/>
      <c r="BQ125"/>
      <c r="BR125"/>
      <c r="BS125"/>
      <c r="BT125"/>
      <c r="BU125"/>
    </row>
    <row r="126" spans="46:73" ht="15.95" hidden="1" customHeight="1" x14ac:dyDescent="0.25">
      <c r="AT126"/>
      <c r="AU126"/>
      <c r="AV126"/>
      <c r="AW126"/>
      <c r="AX126"/>
      <c r="AY126"/>
      <c r="AZ126"/>
      <c r="BA126"/>
      <c r="BB126"/>
      <c r="BC126"/>
      <c r="BD126"/>
      <c r="BE126"/>
      <c r="BF126"/>
      <c r="BG126"/>
      <c r="BH126"/>
      <c r="BI126"/>
      <c r="BJ126"/>
      <c r="BK126"/>
      <c r="BL126"/>
      <c r="BM126"/>
      <c r="BN126"/>
      <c r="BO126"/>
      <c r="BP126"/>
      <c r="BQ126"/>
      <c r="BR126"/>
      <c r="BS126"/>
      <c r="BT126"/>
      <c r="BU126"/>
    </row>
    <row r="127" spans="46:73" ht="15.95" hidden="1" customHeight="1" x14ac:dyDescent="0.25">
      <c r="AT127"/>
      <c r="AU127"/>
      <c r="AV127"/>
      <c r="AW127"/>
      <c r="AX127"/>
      <c r="AY127"/>
      <c r="AZ127"/>
      <c r="BA127"/>
      <c r="BB127"/>
      <c r="BC127"/>
      <c r="BD127"/>
      <c r="BE127"/>
      <c r="BF127"/>
      <c r="BG127"/>
      <c r="BH127"/>
      <c r="BI127"/>
      <c r="BJ127"/>
      <c r="BK127"/>
      <c r="BL127"/>
      <c r="BM127"/>
      <c r="BN127"/>
      <c r="BO127"/>
      <c r="BP127"/>
      <c r="BQ127"/>
      <c r="BR127"/>
      <c r="BS127"/>
      <c r="BT127"/>
      <c r="BU127"/>
    </row>
    <row r="128" spans="46:73" ht="15.95" hidden="1" customHeight="1" x14ac:dyDescent="0.25">
      <c r="AT128"/>
      <c r="AU128"/>
      <c r="AV128"/>
      <c r="AW128"/>
      <c r="AX128"/>
      <c r="AY128"/>
      <c r="AZ128"/>
      <c r="BA128"/>
      <c r="BB128"/>
      <c r="BC128"/>
      <c r="BD128"/>
      <c r="BE128"/>
      <c r="BF128"/>
      <c r="BG128"/>
      <c r="BH128"/>
      <c r="BI128"/>
      <c r="BJ128"/>
      <c r="BK128"/>
      <c r="BL128"/>
      <c r="BM128"/>
      <c r="BN128"/>
      <c r="BO128"/>
      <c r="BP128"/>
      <c r="BQ128"/>
      <c r="BR128"/>
      <c r="BS128"/>
      <c r="BT128"/>
      <c r="BU128"/>
    </row>
    <row r="129" spans="46:73" ht="15.95" hidden="1" customHeight="1" x14ac:dyDescent="0.25">
      <c r="AT129"/>
      <c r="AU129"/>
      <c r="AV129"/>
      <c r="AW129"/>
      <c r="AX129"/>
      <c r="AY129"/>
      <c r="AZ129"/>
      <c r="BA129"/>
      <c r="BB129"/>
      <c r="BC129"/>
      <c r="BD129"/>
      <c r="BE129"/>
      <c r="BF129"/>
      <c r="BG129"/>
      <c r="BH129"/>
      <c r="BI129"/>
      <c r="BJ129"/>
      <c r="BK129"/>
      <c r="BL129"/>
      <c r="BM129"/>
      <c r="BN129"/>
      <c r="BO129"/>
      <c r="BP129"/>
      <c r="BQ129"/>
      <c r="BR129"/>
      <c r="BS129"/>
      <c r="BT129"/>
      <c r="BU129"/>
    </row>
    <row r="130" spans="46:73" ht="15.95" hidden="1" customHeight="1" x14ac:dyDescent="0.25">
      <c r="AT130"/>
      <c r="AU130"/>
      <c r="AV130"/>
      <c r="AW130"/>
      <c r="AX130"/>
      <c r="AY130"/>
      <c r="AZ130"/>
      <c r="BA130"/>
      <c r="BB130"/>
      <c r="BC130"/>
      <c r="BD130"/>
      <c r="BE130"/>
      <c r="BF130"/>
      <c r="BG130"/>
      <c r="BH130"/>
      <c r="BI130"/>
      <c r="BJ130"/>
      <c r="BK130"/>
      <c r="BL130"/>
      <c r="BM130"/>
      <c r="BN130"/>
      <c r="BO130"/>
      <c r="BP130"/>
      <c r="BQ130"/>
      <c r="BR130"/>
      <c r="BS130"/>
      <c r="BT130"/>
      <c r="BU130"/>
    </row>
    <row r="131" spans="46:73" ht="15.95" hidden="1" customHeight="1" x14ac:dyDescent="0.25">
      <c r="AT131"/>
      <c r="AU131"/>
      <c r="AV131"/>
      <c r="AW131"/>
      <c r="AX131"/>
      <c r="AY131"/>
      <c r="AZ131"/>
      <c r="BA131"/>
      <c r="BB131"/>
      <c r="BC131"/>
      <c r="BD131"/>
      <c r="BE131"/>
      <c r="BF131"/>
      <c r="BG131"/>
      <c r="BH131"/>
      <c r="BI131"/>
      <c r="BJ131"/>
      <c r="BK131"/>
      <c r="BL131"/>
      <c r="BM131"/>
      <c r="BN131"/>
      <c r="BO131"/>
      <c r="BP131"/>
      <c r="BQ131"/>
      <c r="BR131"/>
      <c r="BS131"/>
      <c r="BT131"/>
      <c r="BU131"/>
    </row>
    <row r="132" spans="46:73" ht="15.95" hidden="1" customHeight="1" x14ac:dyDescent="0.25">
      <c r="AT132"/>
      <c r="AU132"/>
      <c r="AV132"/>
      <c r="AW132"/>
      <c r="AX132"/>
      <c r="AY132"/>
      <c r="AZ132"/>
      <c r="BA132"/>
      <c r="BB132"/>
      <c r="BC132"/>
      <c r="BD132"/>
      <c r="BE132"/>
      <c r="BF132"/>
      <c r="BG132"/>
      <c r="BH132"/>
      <c r="BI132"/>
      <c r="BJ132"/>
      <c r="BK132"/>
      <c r="BL132"/>
      <c r="BM132"/>
      <c r="BN132"/>
      <c r="BO132"/>
      <c r="BP132"/>
      <c r="BQ132"/>
      <c r="BR132"/>
      <c r="BS132"/>
      <c r="BT132"/>
      <c r="BU132"/>
    </row>
    <row r="133" spans="46:73" ht="15.95" hidden="1" customHeight="1" x14ac:dyDescent="0.25">
      <c r="AT133"/>
      <c r="AU133"/>
      <c r="AV133"/>
      <c r="AW133"/>
      <c r="AX133"/>
      <c r="AY133"/>
      <c r="AZ133"/>
      <c r="BA133"/>
      <c r="BB133"/>
      <c r="BC133"/>
      <c r="BD133"/>
      <c r="BE133"/>
      <c r="BF133"/>
      <c r="BG133"/>
      <c r="BH133"/>
      <c r="BI133"/>
      <c r="BJ133"/>
      <c r="BK133"/>
      <c r="BL133"/>
      <c r="BM133"/>
      <c r="BN133"/>
      <c r="BO133"/>
      <c r="BP133"/>
      <c r="BQ133"/>
      <c r="BR133"/>
      <c r="BS133"/>
      <c r="BT133"/>
      <c r="BU133"/>
    </row>
    <row r="134" spans="46:73" ht="15.95" hidden="1" customHeight="1" x14ac:dyDescent="0.25">
      <c r="AT134"/>
      <c r="AU134"/>
      <c r="AV134"/>
      <c r="AW134"/>
      <c r="AX134"/>
      <c r="AY134"/>
      <c r="AZ134"/>
      <c r="BA134"/>
      <c r="BB134"/>
      <c r="BC134"/>
      <c r="BD134"/>
      <c r="BE134"/>
      <c r="BF134"/>
      <c r="BG134"/>
      <c r="BH134"/>
      <c r="BI134"/>
      <c r="BJ134"/>
      <c r="BK134"/>
      <c r="BL134"/>
      <c r="BM134"/>
      <c r="BN134"/>
      <c r="BO134"/>
      <c r="BP134"/>
      <c r="BQ134"/>
      <c r="BR134"/>
      <c r="BS134"/>
      <c r="BT134"/>
      <c r="BU134"/>
    </row>
    <row r="135" spans="46:73" ht="15.95" hidden="1" customHeight="1" x14ac:dyDescent="0.25">
      <c r="AT135"/>
      <c r="AU135"/>
      <c r="AV135"/>
      <c r="AW135"/>
      <c r="AX135"/>
      <c r="AY135"/>
      <c r="AZ135"/>
      <c r="BA135"/>
      <c r="BB135"/>
      <c r="BC135"/>
      <c r="BD135"/>
      <c r="BE135"/>
      <c r="BF135"/>
      <c r="BG135"/>
      <c r="BH135"/>
      <c r="BI135"/>
      <c r="BJ135"/>
      <c r="BK135"/>
      <c r="BL135"/>
      <c r="BM135"/>
      <c r="BN135"/>
      <c r="BO135"/>
      <c r="BP135"/>
      <c r="BQ135"/>
      <c r="BR135"/>
      <c r="BS135"/>
      <c r="BT135"/>
      <c r="BU135"/>
    </row>
    <row r="136" spans="46:73" ht="15.95" hidden="1" customHeight="1" x14ac:dyDescent="0.25">
      <c r="AT136"/>
      <c r="AU136"/>
      <c r="AV136"/>
      <c r="AW136"/>
      <c r="AX136"/>
      <c r="AY136"/>
      <c r="AZ136"/>
      <c r="BA136"/>
      <c r="BB136"/>
      <c r="BC136"/>
      <c r="BD136"/>
      <c r="BE136"/>
      <c r="BF136"/>
      <c r="BG136"/>
      <c r="BH136"/>
      <c r="BI136"/>
      <c r="BJ136"/>
      <c r="BK136"/>
      <c r="BL136"/>
      <c r="BM136"/>
      <c r="BN136"/>
      <c r="BO136"/>
      <c r="BP136"/>
      <c r="BQ136"/>
      <c r="BR136"/>
      <c r="BS136"/>
      <c r="BT136"/>
      <c r="BU136"/>
    </row>
    <row r="137" spans="46:73" ht="15.95" hidden="1" customHeight="1" x14ac:dyDescent="0.25">
      <c r="AT137"/>
      <c r="AU137"/>
      <c r="AV137"/>
      <c r="AW137"/>
      <c r="AX137"/>
      <c r="AY137"/>
      <c r="AZ137"/>
      <c r="BA137"/>
      <c r="BB137"/>
      <c r="BC137"/>
      <c r="BD137"/>
      <c r="BE137"/>
      <c r="BF137"/>
      <c r="BG137"/>
      <c r="BH137"/>
      <c r="BI137"/>
      <c r="BJ137"/>
      <c r="BK137"/>
      <c r="BL137"/>
      <c r="BM137"/>
      <c r="BN137"/>
      <c r="BO137"/>
      <c r="BP137"/>
      <c r="BQ137"/>
      <c r="BR137"/>
      <c r="BS137"/>
      <c r="BT137"/>
      <c r="BU137"/>
    </row>
    <row r="138" spans="46:73" ht="15.95" hidden="1" customHeight="1" x14ac:dyDescent="0.25">
      <c r="AT138"/>
      <c r="AU138"/>
      <c r="AV138"/>
      <c r="AW138"/>
      <c r="AX138"/>
      <c r="AY138"/>
      <c r="AZ138"/>
      <c r="BA138"/>
      <c r="BB138"/>
      <c r="BC138"/>
      <c r="BD138"/>
      <c r="BE138"/>
      <c r="BF138"/>
      <c r="BG138"/>
      <c r="BH138"/>
      <c r="BI138"/>
      <c r="BJ138"/>
      <c r="BK138"/>
      <c r="BL138"/>
      <c r="BM138"/>
      <c r="BN138"/>
      <c r="BO138"/>
      <c r="BP138"/>
      <c r="BQ138"/>
      <c r="BR138"/>
      <c r="BS138"/>
      <c r="BT138"/>
      <c r="BU138"/>
    </row>
    <row r="139" spans="46:73" ht="15.95" hidden="1" customHeight="1" x14ac:dyDescent="0.25">
      <c r="AT139"/>
      <c r="AU139"/>
      <c r="AV139"/>
      <c r="AW139"/>
      <c r="AX139"/>
      <c r="AY139"/>
      <c r="AZ139"/>
      <c r="BA139"/>
      <c r="BB139"/>
      <c r="BC139"/>
      <c r="BD139"/>
      <c r="BE139"/>
      <c r="BF139"/>
      <c r="BG139"/>
      <c r="BH139"/>
      <c r="BI139"/>
      <c r="BJ139"/>
      <c r="BK139"/>
      <c r="BL139"/>
      <c r="BM139"/>
      <c r="BN139"/>
      <c r="BO139"/>
      <c r="BP139"/>
      <c r="BQ139"/>
      <c r="BR139"/>
      <c r="BS139"/>
      <c r="BT139"/>
      <c r="BU139"/>
    </row>
    <row r="140" spans="46:73" ht="15.95" hidden="1" customHeight="1" x14ac:dyDescent="0.25">
      <c r="AT140"/>
      <c r="AU140"/>
      <c r="AV140"/>
      <c r="AW140"/>
      <c r="AX140"/>
      <c r="AY140"/>
      <c r="AZ140"/>
      <c r="BA140"/>
      <c r="BB140"/>
      <c r="BC140"/>
      <c r="BD140"/>
      <c r="BE140"/>
      <c r="BF140"/>
      <c r="BG140"/>
      <c r="BH140"/>
      <c r="BI140"/>
      <c r="BJ140"/>
      <c r="BK140"/>
      <c r="BL140"/>
      <c r="BM140"/>
      <c r="BN140"/>
      <c r="BO140"/>
      <c r="BP140"/>
      <c r="BQ140"/>
      <c r="BR140"/>
      <c r="BS140"/>
      <c r="BT140"/>
      <c r="BU140"/>
    </row>
    <row r="141" spans="46:73" ht="15.95" hidden="1" customHeight="1" x14ac:dyDescent="0.25">
      <c r="AT141"/>
      <c r="AU141"/>
      <c r="AV141"/>
      <c r="AW141"/>
      <c r="AX141"/>
      <c r="AY141"/>
      <c r="AZ141"/>
      <c r="BA141"/>
      <c r="BB141"/>
      <c r="BC141"/>
      <c r="BD141"/>
      <c r="BE141"/>
      <c r="BF141"/>
      <c r="BG141"/>
      <c r="BH141"/>
      <c r="BI141"/>
      <c r="BJ141"/>
      <c r="BK141"/>
      <c r="BL141"/>
      <c r="BM141"/>
      <c r="BN141"/>
      <c r="BO141"/>
      <c r="BP141"/>
      <c r="BQ141"/>
      <c r="BR141"/>
      <c r="BS141"/>
      <c r="BT141"/>
      <c r="BU141"/>
    </row>
    <row r="142" spans="46:73" ht="15.95" hidden="1" customHeight="1" x14ac:dyDescent="0.25">
      <c r="AT142"/>
      <c r="AU142"/>
      <c r="AV142"/>
      <c r="AW142"/>
      <c r="AX142"/>
      <c r="AY142"/>
      <c r="AZ142"/>
      <c r="BA142"/>
      <c r="BB142"/>
      <c r="BC142"/>
      <c r="BD142"/>
      <c r="BE142"/>
      <c r="BF142"/>
      <c r="BG142"/>
      <c r="BH142"/>
      <c r="BI142"/>
      <c r="BJ142"/>
      <c r="BK142"/>
      <c r="BL142"/>
      <c r="BM142"/>
      <c r="BN142"/>
      <c r="BO142"/>
      <c r="BP142"/>
      <c r="BQ142"/>
      <c r="BR142"/>
      <c r="BS142"/>
      <c r="BT142"/>
      <c r="BU142"/>
    </row>
    <row r="143" spans="46:73" ht="15.95" hidden="1" customHeight="1" x14ac:dyDescent="0.25">
      <c r="AT143"/>
      <c r="AU143"/>
      <c r="AV143"/>
      <c r="AW143"/>
      <c r="AX143"/>
      <c r="AY143"/>
      <c r="AZ143"/>
      <c r="BA143"/>
      <c r="BB143"/>
      <c r="BC143"/>
      <c r="BD143"/>
      <c r="BE143"/>
      <c r="BF143"/>
      <c r="BG143"/>
      <c r="BH143"/>
      <c r="BI143"/>
      <c r="BJ143"/>
      <c r="BK143"/>
      <c r="BL143"/>
      <c r="BM143"/>
      <c r="BN143"/>
      <c r="BO143"/>
      <c r="BP143"/>
      <c r="BQ143"/>
      <c r="BR143"/>
      <c r="BS143"/>
      <c r="BT143"/>
      <c r="BU143"/>
    </row>
    <row r="144" spans="46:73" ht="15.95" hidden="1" customHeight="1" x14ac:dyDescent="0.25">
      <c r="AT144"/>
      <c r="AU144"/>
      <c r="AV144"/>
      <c r="AW144"/>
      <c r="AX144"/>
      <c r="AY144"/>
      <c r="AZ144"/>
      <c r="BA144"/>
      <c r="BB144"/>
      <c r="BC144"/>
      <c r="BD144"/>
      <c r="BE144"/>
      <c r="BF144"/>
      <c r="BG144"/>
      <c r="BH144"/>
      <c r="BI144"/>
      <c r="BJ144"/>
      <c r="BK144"/>
      <c r="BL144"/>
      <c r="BM144"/>
      <c r="BN144"/>
      <c r="BO144"/>
      <c r="BP144"/>
      <c r="BQ144"/>
      <c r="BR144"/>
      <c r="BS144"/>
      <c r="BT144"/>
      <c r="BU144"/>
    </row>
    <row r="145" spans="46:73" ht="15.95" hidden="1" customHeight="1" x14ac:dyDescent="0.25">
      <c r="AT145"/>
      <c r="AU145"/>
      <c r="AV145"/>
      <c r="AW145"/>
      <c r="AX145"/>
      <c r="AY145"/>
      <c r="AZ145"/>
      <c r="BA145"/>
      <c r="BB145"/>
      <c r="BC145"/>
      <c r="BD145"/>
      <c r="BE145"/>
      <c r="BF145"/>
      <c r="BG145"/>
      <c r="BH145"/>
      <c r="BI145"/>
      <c r="BJ145"/>
      <c r="BK145"/>
      <c r="BL145"/>
      <c r="BM145"/>
      <c r="BN145"/>
      <c r="BO145"/>
      <c r="BP145"/>
      <c r="BQ145"/>
      <c r="BR145"/>
      <c r="BS145"/>
      <c r="BT145"/>
      <c r="BU145"/>
    </row>
    <row r="146" spans="46:73" ht="15.95" hidden="1" customHeight="1" x14ac:dyDescent="0.25">
      <c r="AT146"/>
      <c r="AU146"/>
      <c r="AV146"/>
      <c r="AW146"/>
      <c r="AX146"/>
      <c r="AY146"/>
      <c r="AZ146"/>
      <c r="BA146"/>
      <c r="BB146"/>
      <c r="BC146"/>
      <c r="BD146"/>
      <c r="BE146"/>
      <c r="BF146"/>
      <c r="BG146"/>
      <c r="BH146"/>
      <c r="BI146"/>
      <c r="BJ146"/>
      <c r="BK146"/>
      <c r="BL146"/>
      <c r="BM146"/>
      <c r="BN146"/>
      <c r="BO146"/>
      <c r="BP146"/>
      <c r="BQ146"/>
      <c r="BR146"/>
      <c r="BS146"/>
      <c r="BT146"/>
      <c r="BU146"/>
    </row>
    <row r="147" spans="46:73" ht="15.95" hidden="1" customHeight="1" x14ac:dyDescent="0.25">
      <c r="AT147"/>
      <c r="AU147"/>
      <c r="AV147"/>
      <c r="AW147"/>
      <c r="AX147"/>
      <c r="AY147"/>
      <c r="AZ147"/>
      <c r="BA147"/>
      <c r="BB147"/>
      <c r="BC147"/>
      <c r="BD147"/>
      <c r="BE147"/>
      <c r="BF147"/>
      <c r="BG147"/>
      <c r="BH147"/>
      <c r="BI147"/>
      <c r="BJ147"/>
      <c r="BK147"/>
      <c r="BL147"/>
      <c r="BM147"/>
      <c r="BN147"/>
      <c r="BO147"/>
      <c r="BP147"/>
      <c r="BQ147"/>
      <c r="BR147"/>
      <c r="BS147"/>
      <c r="BT147"/>
      <c r="BU147"/>
    </row>
    <row r="148" spans="46:73" ht="15.95" hidden="1" customHeight="1" x14ac:dyDescent="0.25">
      <c r="AT148"/>
      <c r="AU148"/>
      <c r="AV148"/>
      <c r="AW148"/>
      <c r="AX148"/>
      <c r="AY148"/>
      <c r="AZ148"/>
      <c r="BA148"/>
      <c r="BB148"/>
      <c r="BC148"/>
      <c r="BD148"/>
      <c r="BE148"/>
      <c r="BF148"/>
      <c r="BG148"/>
      <c r="BH148"/>
      <c r="BI148"/>
      <c r="BJ148"/>
      <c r="BK148"/>
      <c r="BL148"/>
      <c r="BM148"/>
      <c r="BN148"/>
      <c r="BO148"/>
      <c r="BP148"/>
      <c r="BQ148"/>
      <c r="BR148"/>
      <c r="BS148"/>
      <c r="BT148"/>
      <c r="BU148"/>
    </row>
    <row r="149" spans="46:73" ht="15.95" hidden="1" customHeight="1" x14ac:dyDescent="0.25">
      <c r="AT149"/>
      <c r="AU149"/>
      <c r="AV149"/>
      <c r="AW149"/>
      <c r="AX149"/>
      <c r="AY149"/>
      <c r="AZ149"/>
      <c r="BA149"/>
      <c r="BB149"/>
      <c r="BC149"/>
      <c r="BD149"/>
      <c r="BE149"/>
      <c r="BF149"/>
      <c r="BG149"/>
      <c r="BH149"/>
      <c r="BI149"/>
      <c r="BJ149"/>
      <c r="BK149"/>
      <c r="BL149"/>
      <c r="BM149"/>
      <c r="BN149"/>
      <c r="BO149"/>
      <c r="BP149"/>
      <c r="BQ149"/>
      <c r="BR149"/>
      <c r="BS149"/>
      <c r="BT149"/>
      <c r="BU149"/>
    </row>
    <row r="150" spans="46:73" ht="15.95" hidden="1" customHeight="1" x14ac:dyDescent="0.25">
      <c r="AT150"/>
      <c r="AU150"/>
      <c r="AV150"/>
      <c r="AW150"/>
      <c r="AX150"/>
      <c r="AY150"/>
      <c r="AZ150"/>
      <c r="BA150"/>
      <c r="BB150"/>
      <c r="BC150"/>
      <c r="BD150"/>
      <c r="BE150"/>
      <c r="BF150"/>
      <c r="BG150"/>
      <c r="BH150"/>
      <c r="BI150"/>
      <c r="BJ150"/>
      <c r="BK150"/>
      <c r="BL150"/>
      <c r="BM150"/>
      <c r="BN150"/>
      <c r="BO150"/>
      <c r="BP150"/>
      <c r="BQ150"/>
      <c r="BR150"/>
      <c r="BS150"/>
      <c r="BT150"/>
      <c r="BU150"/>
    </row>
    <row r="151" spans="46:73" ht="15.95" hidden="1" customHeight="1" x14ac:dyDescent="0.25">
      <c r="AT151"/>
      <c r="AU151"/>
      <c r="AV151"/>
      <c r="AW151"/>
      <c r="AX151"/>
      <c r="AY151"/>
      <c r="AZ151"/>
      <c r="BA151"/>
      <c r="BB151"/>
      <c r="BC151"/>
      <c r="BD151"/>
      <c r="BE151"/>
      <c r="BF151"/>
      <c r="BG151"/>
      <c r="BH151"/>
      <c r="BI151"/>
      <c r="BJ151"/>
      <c r="BK151"/>
      <c r="BL151"/>
      <c r="BM151"/>
      <c r="BN151"/>
      <c r="BO151"/>
      <c r="BP151"/>
      <c r="BQ151"/>
      <c r="BR151"/>
      <c r="BS151"/>
      <c r="BT151"/>
      <c r="BU151"/>
    </row>
    <row r="152" spans="46:73" ht="15.95" hidden="1" customHeight="1" x14ac:dyDescent="0.25">
      <c r="AT152"/>
      <c r="AU152"/>
      <c r="AV152"/>
      <c r="AW152"/>
      <c r="AX152"/>
      <c r="AY152"/>
      <c r="AZ152"/>
      <c r="BA152"/>
      <c r="BB152"/>
      <c r="BC152"/>
      <c r="BD152"/>
      <c r="BE152"/>
      <c r="BF152"/>
      <c r="BG152"/>
      <c r="BH152"/>
      <c r="BI152"/>
      <c r="BJ152"/>
      <c r="BK152"/>
      <c r="BL152"/>
      <c r="BM152"/>
      <c r="BN152"/>
      <c r="BO152"/>
      <c r="BP152"/>
      <c r="BQ152"/>
      <c r="BR152"/>
      <c r="BS152"/>
      <c r="BT152"/>
      <c r="BU152"/>
    </row>
    <row r="153" spans="46:73" ht="15.95" hidden="1" customHeight="1" x14ac:dyDescent="0.25">
      <c r="AT153"/>
      <c r="AU153"/>
      <c r="AV153"/>
      <c r="AW153"/>
      <c r="AX153"/>
      <c r="AY153"/>
      <c r="AZ153"/>
      <c r="BA153"/>
      <c r="BB153"/>
      <c r="BC153"/>
      <c r="BD153"/>
      <c r="BE153"/>
      <c r="BF153"/>
      <c r="BG153"/>
      <c r="BH153"/>
      <c r="BI153"/>
      <c r="BJ153"/>
      <c r="BK153"/>
      <c r="BL153"/>
      <c r="BM153"/>
      <c r="BN153"/>
      <c r="BO153"/>
      <c r="BP153"/>
      <c r="BQ153"/>
      <c r="BR153"/>
      <c r="BS153"/>
      <c r="BT153"/>
      <c r="BU153"/>
    </row>
    <row r="154" spans="46:73" ht="15.95" hidden="1" customHeight="1" x14ac:dyDescent="0.25">
      <c r="AT154"/>
      <c r="AU154"/>
      <c r="AV154"/>
      <c r="AW154"/>
      <c r="AX154"/>
      <c r="AY154"/>
      <c r="AZ154"/>
      <c r="BA154"/>
      <c r="BB154"/>
      <c r="BC154"/>
      <c r="BD154"/>
      <c r="BE154"/>
      <c r="BF154"/>
      <c r="BG154"/>
      <c r="BH154"/>
      <c r="BI154"/>
      <c r="BJ154"/>
      <c r="BK154"/>
      <c r="BL154"/>
      <c r="BM154"/>
      <c r="BN154"/>
      <c r="BO154"/>
      <c r="BP154"/>
      <c r="BQ154"/>
      <c r="BR154"/>
      <c r="BS154"/>
      <c r="BT154"/>
      <c r="BU154"/>
    </row>
    <row r="155" spans="46:73" ht="15.95" hidden="1" customHeight="1" x14ac:dyDescent="0.25">
      <c r="AT155"/>
      <c r="AU155"/>
      <c r="AV155"/>
      <c r="AW155"/>
      <c r="AX155"/>
      <c r="AY155"/>
      <c r="AZ155"/>
      <c r="BA155"/>
      <c r="BB155"/>
      <c r="BC155"/>
      <c r="BD155"/>
      <c r="BE155"/>
      <c r="BF155"/>
      <c r="BG155"/>
      <c r="BH155"/>
      <c r="BI155"/>
      <c r="BJ155"/>
      <c r="BK155"/>
      <c r="BL155"/>
      <c r="BM155"/>
      <c r="BN155"/>
      <c r="BO155"/>
      <c r="BP155"/>
      <c r="BQ155"/>
      <c r="BR155"/>
      <c r="BS155"/>
      <c r="BT155"/>
      <c r="BU155"/>
    </row>
    <row r="156" spans="46:73" ht="15.95" hidden="1" customHeight="1" x14ac:dyDescent="0.25">
      <c r="AT156"/>
      <c r="AU156"/>
      <c r="AV156"/>
      <c r="AW156"/>
      <c r="AX156"/>
      <c r="AY156"/>
      <c r="AZ156"/>
      <c r="BA156"/>
      <c r="BB156"/>
      <c r="BC156"/>
      <c r="BD156"/>
      <c r="BE156"/>
      <c r="BF156"/>
      <c r="BG156"/>
      <c r="BH156"/>
      <c r="BI156"/>
      <c r="BJ156"/>
      <c r="BK156"/>
      <c r="BL156"/>
      <c r="BM156"/>
      <c r="BN156"/>
      <c r="BO156"/>
      <c r="BP156"/>
      <c r="BQ156"/>
      <c r="BR156"/>
      <c r="BS156"/>
      <c r="BT156"/>
      <c r="BU156"/>
    </row>
    <row r="157" spans="46:73" ht="15.95" hidden="1" customHeight="1" x14ac:dyDescent="0.25">
      <c r="AT157"/>
      <c r="AU157"/>
      <c r="AV157"/>
      <c r="AW157"/>
      <c r="AX157"/>
      <c r="AY157"/>
      <c r="AZ157"/>
      <c r="BA157"/>
      <c r="BB157"/>
      <c r="BC157"/>
      <c r="BD157"/>
      <c r="BE157"/>
      <c r="BF157"/>
      <c r="BG157"/>
      <c r="BH157"/>
      <c r="BI157"/>
      <c r="BJ157"/>
      <c r="BK157"/>
      <c r="BL157"/>
      <c r="BM157"/>
      <c r="BN157"/>
      <c r="BO157"/>
      <c r="BP157"/>
      <c r="BQ157"/>
      <c r="BR157"/>
      <c r="BS157"/>
      <c r="BT157"/>
      <c r="BU157"/>
    </row>
    <row r="158" spans="46:73" ht="15.95" hidden="1" customHeight="1" x14ac:dyDescent="0.25">
      <c r="AT158"/>
      <c r="AU158"/>
      <c r="AV158"/>
      <c r="AW158"/>
      <c r="AX158"/>
      <c r="AY158"/>
      <c r="AZ158"/>
      <c r="BA158"/>
      <c r="BB158"/>
      <c r="BC158"/>
      <c r="BD158"/>
      <c r="BE158"/>
      <c r="BF158"/>
      <c r="BG158"/>
      <c r="BH158"/>
      <c r="BI158"/>
      <c r="BJ158"/>
      <c r="BK158"/>
      <c r="BL158"/>
      <c r="BM158"/>
      <c r="BN158"/>
      <c r="BO158"/>
      <c r="BP158"/>
      <c r="BQ158"/>
      <c r="BR158"/>
      <c r="BS158"/>
      <c r="BT158"/>
      <c r="BU158"/>
    </row>
    <row r="159" spans="46:73" ht="15.95" hidden="1" customHeight="1" x14ac:dyDescent="0.25">
      <c r="AT159"/>
      <c r="AU159"/>
      <c r="AV159"/>
      <c r="AW159"/>
      <c r="AX159"/>
      <c r="AY159"/>
      <c r="AZ159"/>
      <c r="BA159"/>
      <c r="BB159"/>
      <c r="BC159"/>
      <c r="BD159"/>
      <c r="BE159"/>
      <c r="BF159"/>
      <c r="BG159"/>
      <c r="BH159"/>
      <c r="BI159"/>
      <c r="BJ159"/>
      <c r="BK159"/>
      <c r="BL159"/>
      <c r="BM159"/>
      <c r="BN159"/>
      <c r="BO159"/>
      <c r="BP159"/>
      <c r="BQ159"/>
      <c r="BR159"/>
      <c r="BS159"/>
      <c r="BT159"/>
      <c r="BU159"/>
    </row>
    <row r="160" spans="46:73" ht="15.95" hidden="1" customHeight="1" x14ac:dyDescent="0.25">
      <c r="AT160"/>
      <c r="AU160"/>
      <c r="AV160"/>
      <c r="AW160"/>
      <c r="AX160"/>
      <c r="AY160"/>
      <c r="AZ160"/>
      <c r="BA160"/>
      <c r="BB160"/>
      <c r="BC160"/>
      <c r="BD160"/>
      <c r="BE160"/>
      <c r="BF160"/>
      <c r="BG160"/>
      <c r="BH160"/>
      <c r="BI160"/>
      <c r="BJ160"/>
      <c r="BK160"/>
      <c r="BL160"/>
      <c r="BM160"/>
      <c r="BN160"/>
      <c r="BO160"/>
      <c r="BP160"/>
      <c r="BQ160"/>
      <c r="BR160"/>
      <c r="BS160"/>
      <c r="BT160"/>
      <c r="BU160"/>
    </row>
    <row r="161" spans="46:73" ht="15.95" hidden="1" customHeight="1" x14ac:dyDescent="0.25">
      <c r="AT161"/>
      <c r="AU161"/>
      <c r="AV161"/>
      <c r="AW161"/>
      <c r="AX161"/>
      <c r="AY161"/>
      <c r="AZ161"/>
      <c r="BA161"/>
      <c r="BB161"/>
      <c r="BC161"/>
      <c r="BD161"/>
      <c r="BE161"/>
      <c r="BF161"/>
      <c r="BG161"/>
      <c r="BH161"/>
      <c r="BI161"/>
      <c r="BJ161"/>
      <c r="BK161"/>
      <c r="BL161"/>
      <c r="BM161"/>
      <c r="BN161"/>
      <c r="BO161"/>
      <c r="BP161"/>
      <c r="BQ161"/>
      <c r="BR161"/>
      <c r="BS161"/>
      <c r="BT161"/>
      <c r="BU161"/>
    </row>
    <row r="162" spans="46:73" ht="15.95" hidden="1" customHeight="1" x14ac:dyDescent="0.25">
      <c r="AT162"/>
      <c r="AU162"/>
      <c r="AV162"/>
      <c r="AW162"/>
      <c r="AX162"/>
      <c r="AY162"/>
      <c r="AZ162"/>
      <c r="BA162"/>
      <c r="BB162"/>
      <c r="BC162"/>
      <c r="BD162"/>
      <c r="BE162"/>
      <c r="BF162"/>
      <c r="BG162"/>
      <c r="BH162"/>
      <c r="BI162"/>
      <c r="BJ162"/>
      <c r="BK162"/>
      <c r="BL162"/>
      <c r="BM162"/>
      <c r="BN162"/>
      <c r="BO162"/>
      <c r="BP162"/>
      <c r="BQ162"/>
      <c r="BR162"/>
      <c r="BS162"/>
      <c r="BT162"/>
      <c r="BU162"/>
    </row>
    <row r="163" spans="46:73" ht="15.95" hidden="1" customHeight="1" x14ac:dyDescent="0.25">
      <c r="AT163"/>
      <c r="AU163"/>
      <c r="AV163"/>
      <c r="AW163"/>
      <c r="AX163"/>
      <c r="AY163"/>
      <c r="AZ163"/>
      <c r="BA163"/>
      <c r="BB163"/>
      <c r="BC163"/>
      <c r="BD163"/>
      <c r="BE163"/>
      <c r="BF163"/>
      <c r="BG163"/>
      <c r="BH163"/>
      <c r="BI163"/>
      <c r="BJ163"/>
      <c r="BK163"/>
      <c r="BL163"/>
      <c r="BM163"/>
      <c r="BN163"/>
      <c r="BO163"/>
      <c r="BP163"/>
      <c r="BQ163"/>
      <c r="BR163"/>
      <c r="BS163"/>
      <c r="BT163"/>
      <c r="BU163"/>
    </row>
    <row r="164" spans="46:73" ht="15.95" hidden="1" customHeight="1" x14ac:dyDescent="0.25">
      <c r="AT164"/>
      <c r="AU164"/>
      <c r="AV164"/>
      <c r="AW164"/>
      <c r="AX164"/>
      <c r="AY164"/>
      <c r="AZ164"/>
      <c r="BA164"/>
      <c r="BB164"/>
      <c r="BC164"/>
      <c r="BD164"/>
      <c r="BE164"/>
      <c r="BF164"/>
      <c r="BG164"/>
      <c r="BH164"/>
      <c r="BI164"/>
      <c r="BJ164"/>
      <c r="BK164"/>
      <c r="BL164"/>
      <c r="BM164"/>
      <c r="BN164"/>
      <c r="BO164"/>
      <c r="BP164"/>
      <c r="BQ164"/>
      <c r="BR164"/>
      <c r="BS164"/>
      <c r="BT164"/>
      <c r="BU164"/>
    </row>
    <row r="165" spans="46:73" ht="15.95" hidden="1" customHeight="1" x14ac:dyDescent="0.25">
      <c r="AT165"/>
      <c r="AU165"/>
      <c r="AV165"/>
      <c r="AW165"/>
      <c r="AX165"/>
      <c r="AY165"/>
      <c r="AZ165"/>
      <c r="BA165"/>
      <c r="BB165"/>
      <c r="BC165"/>
      <c r="BD165"/>
      <c r="BE165"/>
      <c r="BF165"/>
      <c r="BG165"/>
      <c r="BH165"/>
      <c r="BI165"/>
      <c r="BJ165"/>
      <c r="BK165"/>
      <c r="BL165"/>
      <c r="BM165"/>
      <c r="BN165"/>
      <c r="BO165"/>
      <c r="BP165"/>
      <c r="BQ165"/>
      <c r="BR165"/>
      <c r="BS165"/>
      <c r="BT165"/>
      <c r="BU165"/>
    </row>
    <row r="166" spans="46:73" ht="15.95" hidden="1" customHeight="1" x14ac:dyDescent="0.25">
      <c r="AT166"/>
      <c r="AU166"/>
      <c r="AV166"/>
      <c r="AW166"/>
      <c r="AX166"/>
      <c r="AY166"/>
      <c r="AZ166"/>
      <c r="BA166"/>
      <c r="BB166"/>
      <c r="BC166"/>
      <c r="BD166"/>
      <c r="BE166"/>
      <c r="BF166"/>
      <c r="BG166"/>
      <c r="BH166"/>
      <c r="BI166"/>
      <c r="BJ166"/>
      <c r="BK166"/>
      <c r="BL166"/>
      <c r="BM166"/>
      <c r="BN166"/>
      <c r="BO166"/>
      <c r="BP166"/>
      <c r="BQ166"/>
      <c r="BR166"/>
      <c r="BS166"/>
      <c r="BT166"/>
      <c r="BU166"/>
    </row>
    <row r="167" spans="46:73" ht="15.95" hidden="1" customHeight="1" x14ac:dyDescent="0.25">
      <c r="AT167"/>
      <c r="AU167"/>
      <c r="AV167"/>
      <c r="AW167"/>
      <c r="AX167"/>
      <c r="AY167"/>
      <c r="AZ167"/>
      <c r="BA167"/>
      <c r="BB167"/>
      <c r="BC167"/>
      <c r="BD167"/>
      <c r="BE167"/>
      <c r="BF167"/>
      <c r="BG167"/>
      <c r="BH167"/>
      <c r="BI167"/>
      <c r="BJ167"/>
      <c r="BK167"/>
      <c r="BL167"/>
      <c r="BM167"/>
      <c r="BN167"/>
      <c r="BO167"/>
      <c r="BP167"/>
      <c r="BQ167"/>
      <c r="BR167"/>
      <c r="BS167"/>
      <c r="BT167"/>
      <c r="BU167"/>
    </row>
    <row r="168" spans="46:73" ht="15.95" hidden="1" customHeight="1" x14ac:dyDescent="0.25">
      <c r="AT168"/>
      <c r="AU168"/>
      <c r="AV168"/>
      <c r="AW168"/>
      <c r="AX168"/>
      <c r="AY168"/>
      <c r="AZ168"/>
      <c r="BA168"/>
      <c r="BB168"/>
      <c r="BC168"/>
      <c r="BD168"/>
      <c r="BE168"/>
      <c r="BF168"/>
      <c r="BG168"/>
      <c r="BH168"/>
      <c r="BI168"/>
      <c r="BJ168"/>
      <c r="BK168"/>
      <c r="BL168"/>
      <c r="BM168"/>
      <c r="BN168"/>
      <c r="BO168"/>
      <c r="BP168"/>
      <c r="BQ168"/>
      <c r="BR168"/>
      <c r="BS168"/>
      <c r="BT168"/>
      <c r="BU168"/>
    </row>
    <row r="169" spans="46:73" ht="15.95" hidden="1" customHeight="1" x14ac:dyDescent="0.25">
      <c r="AT169"/>
      <c r="AU169"/>
      <c r="AV169"/>
      <c r="AW169"/>
      <c r="AX169"/>
      <c r="AY169"/>
      <c r="AZ169"/>
      <c r="BA169"/>
      <c r="BB169"/>
      <c r="BC169"/>
      <c r="BD169"/>
      <c r="BE169"/>
      <c r="BF169"/>
      <c r="BG169"/>
      <c r="BH169"/>
      <c r="BI169"/>
      <c r="BJ169"/>
      <c r="BK169"/>
      <c r="BL169"/>
      <c r="BM169"/>
      <c r="BN169"/>
      <c r="BO169"/>
      <c r="BP169"/>
      <c r="BQ169"/>
      <c r="BR169"/>
      <c r="BS169"/>
      <c r="BT169"/>
      <c r="BU169"/>
    </row>
    <row r="170" spans="46:73" ht="15.95" hidden="1" customHeight="1" x14ac:dyDescent="0.25">
      <c r="AT170"/>
      <c r="AU170"/>
      <c r="AV170"/>
      <c r="AW170"/>
      <c r="AX170"/>
      <c r="AY170"/>
      <c r="AZ170"/>
      <c r="BA170"/>
      <c r="BB170"/>
      <c r="BC170"/>
      <c r="BD170"/>
      <c r="BE170"/>
      <c r="BF170"/>
      <c r="BG170"/>
      <c r="BH170"/>
      <c r="BI170"/>
      <c r="BJ170"/>
      <c r="BK170"/>
      <c r="BL170"/>
      <c r="BM170"/>
      <c r="BN170"/>
      <c r="BO170"/>
      <c r="BP170"/>
      <c r="BQ170"/>
      <c r="BR170"/>
      <c r="BS170"/>
      <c r="BT170"/>
      <c r="BU170"/>
    </row>
    <row r="171" spans="46:73" ht="15.95" hidden="1" customHeight="1" x14ac:dyDescent="0.25">
      <c r="AT171"/>
      <c r="AU171"/>
      <c r="AV171"/>
      <c r="AW171"/>
      <c r="AX171"/>
      <c r="AY171"/>
      <c r="AZ171"/>
      <c r="BA171"/>
      <c r="BB171"/>
      <c r="BC171"/>
      <c r="BD171"/>
      <c r="BE171"/>
      <c r="BF171"/>
      <c r="BG171"/>
      <c r="BH171"/>
      <c r="BI171"/>
      <c r="BJ171"/>
      <c r="BK171"/>
      <c r="BL171"/>
      <c r="BM171"/>
      <c r="BN171"/>
      <c r="BO171"/>
      <c r="BP171"/>
      <c r="BQ171"/>
      <c r="BR171"/>
      <c r="BS171"/>
      <c r="BT171"/>
      <c r="BU171"/>
    </row>
    <row r="172" spans="46:73" ht="15.95" hidden="1" customHeight="1" x14ac:dyDescent="0.25">
      <c r="AT172"/>
      <c r="AU172"/>
      <c r="AV172"/>
      <c r="AW172"/>
      <c r="AX172"/>
      <c r="AY172"/>
      <c r="AZ172"/>
      <c r="BA172"/>
      <c r="BB172"/>
      <c r="BC172"/>
      <c r="BD172"/>
      <c r="BE172"/>
      <c r="BF172"/>
      <c r="BG172"/>
      <c r="BH172"/>
      <c r="BI172"/>
      <c r="BJ172"/>
      <c r="BK172"/>
      <c r="BL172"/>
      <c r="BM172"/>
      <c r="BN172"/>
      <c r="BO172"/>
      <c r="BP172"/>
      <c r="BQ172"/>
      <c r="BR172"/>
      <c r="BS172"/>
      <c r="BT172"/>
      <c r="BU172"/>
    </row>
    <row r="173" spans="46:73" ht="15.95" hidden="1" customHeight="1" x14ac:dyDescent="0.25">
      <c r="AT173"/>
      <c r="AU173"/>
      <c r="AV173"/>
      <c r="AW173"/>
      <c r="AX173"/>
      <c r="AY173"/>
      <c r="AZ173"/>
      <c r="BA173"/>
      <c r="BB173"/>
      <c r="BC173"/>
      <c r="BD173"/>
      <c r="BE173"/>
      <c r="BF173"/>
      <c r="BG173"/>
      <c r="BH173"/>
      <c r="BI173"/>
      <c r="BJ173"/>
      <c r="BK173"/>
      <c r="BL173"/>
      <c r="BM173"/>
      <c r="BN173"/>
      <c r="BO173"/>
      <c r="BP173"/>
      <c r="BQ173"/>
      <c r="BR173"/>
      <c r="BS173"/>
      <c r="BT173"/>
      <c r="BU173"/>
    </row>
    <row r="174" spans="46:73" ht="15.95" hidden="1" customHeight="1" x14ac:dyDescent="0.25">
      <c r="AT174"/>
      <c r="AU174"/>
      <c r="AV174"/>
      <c r="AW174"/>
      <c r="AX174"/>
      <c r="AY174"/>
      <c r="AZ174"/>
      <c r="BA174"/>
      <c r="BB174"/>
      <c r="BC174"/>
      <c r="BD174"/>
      <c r="BE174"/>
      <c r="BF174"/>
      <c r="BG174"/>
      <c r="BH174"/>
      <c r="BI174"/>
      <c r="BJ174"/>
      <c r="BK174"/>
      <c r="BL174"/>
      <c r="BM174"/>
      <c r="BN174"/>
      <c r="BO174"/>
      <c r="BP174"/>
      <c r="BQ174"/>
      <c r="BR174"/>
      <c r="BS174"/>
      <c r="BT174"/>
      <c r="BU174"/>
    </row>
    <row r="175" spans="46:73" ht="15.95" hidden="1" customHeight="1" x14ac:dyDescent="0.25">
      <c r="AT175"/>
      <c r="AU175"/>
      <c r="AV175"/>
      <c r="AW175"/>
      <c r="AX175"/>
      <c r="AY175"/>
      <c r="AZ175"/>
      <c r="BA175"/>
      <c r="BB175"/>
      <c r="BC175"/>
      <c r="BD175"/>
      <c r="BE175"/>
      <c r="BF175"/>
      <c r="BG175"/>
      <c r="BH175"/>
      <c r="BI175"/>
      <c r="BJ175"/>
      <c r="BK175"/>
      <c r="BL175"/>
      <c r="BM175"/>
      <c r="BN175"/>
      <c r="BO175"/>
      <c r="BP175"/>
      <c r="BQ175"/>
      <c r="BR175"/>
      <c r="BS175"/>
      <c r="BT175"/>
      <c r="BU175"/>
    </row>
    <row r="176" spans="46:73" ht="15.95" hidden="1" customHeight="1" x14ac:dyDescent="0.25">
      <c r="AT176"/>
      <c r="AU176"/>
      <c r="AV176"/>
      <c r="AW176"/>
      <c r="AX176"/>
      <c r="AY176"/>
      <c r="AZ176"/>
      <c r="BA176"/>
      <c r="BB176"/>
      <c r="BC176"/>
      <c r="BD176"/>
      <c r="BE176"/>
      <c r="BF176"/>
      <c r="BG176"/>
      <c r="BH176"/>
      <c r="BI176"/>
      <c r="BJ176"/>
      <c r="BK176"/>
      <c r="BL176"/>
      <c r="BM176"/>
      <c r="BN176"/>
      <c r="BO176"/>
      <c r="BP176"/>
      <c r="BQ176"/>
      <c r="BR176"/>
      <c r="BS176"/>
      <c r="BT176"/>
      <c r="BU176"/>
    </row>
    <row r="177" spans="46:73" ht="15.95" hidden="1" customHeight="1" x14ac:dyDescent="0.25">
      <c r="AT177"/>
      <c r="AU177"/>
      <c r="AV177"/>
      <c r="AW177"/>
      <c r="AX177"/>
      <c r="AY177"/>
      <c r="AZ177"/>
      <c r="BA177"/>
      <c r="BB177"/>
      <c r="BC177"/>
      <c r="BD177"/>
      <c r="BE177"/>
      <c r="BF177"/>
      <c r="BG177"/>
      <c r="BH177"/>
      <c r="BI177"/>
      <c r="BJ177"/>
      <c r="BK177"/>
      <c r="BL177"/>
      <c r="BM177"/>
      <c r="BN177"/>
      <c r="BO177"/>
      <c r="BP177"/>
      <c r="BQ177"/>
      <c r="BR177"/>
      <c r="BS177"/>
      <c r="BT177"/>
      <c r="BU177"/>
    </row>
    <row r="178" spans="46:73" ht="15.95" hidden="1" customHeight="1" x14ac:dyDescent="0.25">
      <c r="AT178"/>
      <c r="AU178"/>
      <c r="AV178"/>
      <c r="AW178"/>
      <c r="AX178"/>
      <c r="AY178"/>
      <c r="AZ178"/>
      <c r="BA178"/>
      <c r="BB178"/>
      <c r="BC178"/>
      <c r="BD178"/>
      <c r="BE178"/>
      <c r="BF178"/>
      <c r="BG178"/>
      <c r="BH178"/>
      <c r="BI178"/>
      <c r="BJ178"/>
      <c r="BK178"/>
      <c r="BL178"/>
      <c r="BM178"/>
      <c r="BN178"/>
      <c r="BO178"/>
      <c r="BP178"/>
      <c r="BQ178"/>
      <c r="BR178"/>
      <c r="BS178"/>
      <c r="BT178"/>
      <c r="BU178"/>
    </row>
    <row r="179" spans="46:73" ht="15.95" hidden="1" customHeight="1" x14ac:dyDescent="0.25">
      <c r="AT179"/>
      <c r="AU179"/>
      <c r="AV179"/>
      <c r="AW179"/>
      <c r="AX179"/>
      <c r="AY179"/>
      <c r="AZ179"/>
      <c r="BA179"/>
      <c r="BB179"/>
      <c r="BC179"/>
      <c r="BD179"/>
      <c r="BE179"/>
      <c r="BF179"/>
      <c r="BG179"/>
      <c r="BH179"/>
      <c r="BI179"/>
      <c r="BJ179"/>
      <c r="BK179"/>
      <c r="BL179"/>
      <c r="BM179"/>
      <c r="BN179"/>
      <c r="BO179"/>
      <c r="BP179"/>
      <c r="BQ179"/>
      <c r="BR179"/>
      <c r="BS179"/>
      <c r="BT179"/>
      <c r="BU179"/>
    </row>
    <row r="180" spans="46:73" ht="15.95" hidden="1" customHeight="1" x14ac:dyDescent="0.25">
      <c r="AT180"/>
      <c r="AU180"/>
      <c r="AV180"/>
      <c r="AW180"/>
      <c r="AX180"/>
      <c r="AY180"/>
      <c r="AZ180"/>
      <c r="BA180"/>
      <c r="BB180"/>
      <c r="BC180"/>
      <c r="BD180"/>
      <c r="BE180"/>
      <c r="BF180"/>
      <c r="BG180"/>
      <c r="BH180"/>
      <c r="BI180"/>
      <c r="BJ180"/>
      <c r="BK180"/>
      <c r="BL180"/>
      <c r="BM180"/>
      <c r="BN180"/>
      <c r="BO180"/>
      <c r="BP180"/>
      <c r="BQ180"/>
      <c r="BR180"/>
      <c r="BS180"/>
      <c r="BT180"/>
      <c r="BU180"/>
    </row>
    <row r="181" spans="46:73" ht="15.95" hidden="1" customHeight="1" x14ac:dyDescent="0.25">
      <c r="AT181"/>
      <c r="AU181"/>
      <c r="AV181"/>
      <c r="AW181"/>
      <c r="AX181"/>
      <c r="AY181"/>
      <c r="AZ181"/>
      <c r="BA181"/>
      <c r="BB181"/>
      <c r="BC181"/>
      <c r="BD181"/>
      <c r="BE181"/>
      <c r="BF181"/>
      <c r="BG181"/>
      <c r="BH181"/>
      <c r="BI181"/>
      <c r="BJ181"/>
      <c r="BK181"/>
      <c r="BL181"/>
      <c r="BM181"/>
      <c r="BN181"/>
      <c r="BO181"/>
      <c r="BP181"/>
      <c r="BQ181"/>
      <c r="BR181"/>
      <c r="BS181"/>
      <c r="BT181"/>
      <c r="BU181"/>
    </row>
    <row r="182" spans="46:73" ht="15.95" hidden="1" customHeight="1" x14ac:dyDescent="0.25"/>
    <row r="183" spans="46:73" ht="15.95" hidden="1" customHeight="1" x14ac:dyDescent="0.25"/>
    <row r="184" spans="46:73" ht="15.95" hidden="1" customHeight="1" x14ac:dyDescent="0.25"/>
    <row r="185" spans="46:73" ht="15.95" hidden="1" customHeight="1" x14ac:dyDescent="0.25"/>
    <row r="186" spans="46:73" ht="15.95" hidden="1" customHeight="1" x14ac:dyDescent="0.25"/>
    <row r="187" spans="46:73" ht="15.95" hidden="1" customHeight="1" x14ac:dyDescent="0.25"/>
    <row r="188" spans="46:73" ht="15.95" hidden="1" customHeight="1" x14ac:dyDescent="0.25"/>
    <row r="189" spans="46:73" ht="15.95" hidden="1" customHeight="1" x14ac:dyDescent="0.25"/>
    <row r="190" spans="46:73" ht="15.95" hidden="1" customHeight="1" x14ac:dyDescent="0.25"/>
    <row r="191" spans="46:73" ht="15.95" hidden="1" customHeight="1" x14ac:dyDescent="0.25"/>
    <row r="192" spans="46:73" ht="15.95" hidden="1" customHeight="1" x14ac:dyDescent="0.25"/>
    <row r="193" spans="2:44" ht="15.95" hidden="1" customHeight="1" x14ac:dyDescent="0.25"/>
    <row r="194" spans="2:44" ht="15.95" hidden="1" customHeight="1" x14ac:dyDescent="0.25"/>
    <row r="195" spans="2:44" ht="15.95" hidden="1" customHeight="1" x14ac:dyDescent="0.25"/>
    <row r="196" spans="2:44" ht="15.95" hidden="1" customHeight="1" x14ac:dyDescent="0.25"/>
    <row r="197" spans="2:44" ht="15.95" hidden="1" customHeight="1" x14ac:dyDescent="0.25"/>
    <row r="198" spans="2:44" ht="15.95" hidden="1" customHeight="1" x14ac:dyDescent="0.25"/>
    <row r="199" spans="2:44" ht="15.95" hidden="1" customHeight="1" x14ac:dyDescent="0.25"/>
    <row r="200" spans="2:44" ht="15.95" customHeight="1" x14ac:dyDescent="0.25">
      <c r="B200" s="472" t="str">
        <f>FOOT1</f>
        <v>Ameren Missouri BizSavers program</v>
      </c>
      <c r="C200" s="472"/>
      <c r="D200" s="472"/>
      <c r="E200" s="472"/>
      <c r="F200" s="472"/>
      <c r="G200" s="472"/>
      <c r="H200" s="472"/>
      <c r="I200" s="472"/>
      <c r="J200" s="472"/>
      <c r="K200" s="472"/>
      <c r="L200" s="472"/>
      <c r="M200" s="1019" t="str">
        <f>FOOTDISCLAIM</f>
        <v/>
      </c>
      <c r="N200" s="1019"/>
      <c r="O200" s="1019"/>
      <c r="P200" s="1019"/>
      <c r="Q200" s="1019"/>
      <c r="R200" s="1019"/>
      <c r="S200" s="1019"/>
      <c r="T200" s="1019"/>
      <c r="U200" s="1019"/>
      <c r="V200" s="1019"/>
      <c r="W200" s="1019"/>
      <c r="X200" s="1019"/>
      <c r="Y200" s="1019"/>
      <c r="Z200" s="1019"/>
      <c r="AA200" s="1019"/>
      <c r="AB200" s="1019"/>
      <c r="AC200" s="1019"/>
      <c r="AD200" s="1019"/>
      <c r="AE200" s="1019"/>
      <c r="AF200" s="1019"/>
      <c r="AG200" s="1019"/>
      <c r="AH200" s="472"/>
      <c r="AI200" s="472"/>
      <c r="AJ200" s="472"/>
      <c r="AK200" s="472"/>
      <c r="AL200" s="472"/>
      <c r="AM200" s="472"/>
      <c r="AN200" s="472"/>
      <c r="AO200" s="472"/>
      <c r="AP200" s="472"/>
      <c r="AQ200" s="472"/>
      <c r="AR200" s="473" t="str">
        <f>FOOT4</f>
        <v/>
      </c>
    </row>
    <row r="201" spans="2:44" ht="15.95" customHeight="1" x14ac:dyDescent="0.25">
      <c r="B201" s="472" t="str">
        <f>FOOT2</f>
        <v>Toll-Free 866-941-7299</v>
      </c>
      <c r="C201" s="472"/>
      <c r="D201" s="472"/>
      <c r="E201" s="472"/>
      <c r="F201" s="472"/>
      <c r="G201" s="472"/>
      <c r="H201" s="472"/>
      <c r="I201" s="472"/>
      <c r="J201" s="472"/>
      <c r="K201" s="472"/>
      <c r="L201" s="472"/>
      <c r="M201" s="1019"/>
      <c r="N201" s="1019"/>
      <c r="O201" s="1019"/>
      <c r="P201" s="1019"/>
      <c r="Q201" s="1019"/>
      <c r="R201" s="1019"/>
      <c r="S201" s="1019"/>
      <c r="T201" s="1019"/>
      <c r="U201" s="1019"/>
      <c r="V201" s="1019"/>
      <c r="W201" s="1019"/>
      <c r="X201" s="1019"/>
      <c r="Y201" s="1019"/>
      <c r="Z201" s="1019"/>
      <c r="AA201" s="1019"/>
      <c r="AB201" s="1019"/>
      <c r="AC201" s="1019"/>
      <c r="AD201" s="1019"/>
      <c r="AE201" s="1019"/>
      <c r="AF201" s="1019"/>
      <c r="AG201" s="1019"/>
      <c r="AH201" s="472"/>
      <c r="AI201" s="472"/>
      <c r="AJ201" s="472"/>
      <c r="AK201" s="472"/>
      <c r="AL201" s="472"/>
      <c r="AM201" s="472"/>
      <c r="AN201" s="472"/>
      <c r="AO201" s="472"/>
      <c r="AP201" s="472"/>
      <c r="AQ201" s="472"/>
      <c r="AR201" s="473" t="str">
        <f>FOOT5</f>
        <v/>
      </c>
    </row>
    <row r="202" spans="2:44" ht="15.95" customHeight="1" x14ac:dyDescent="0.25">
      <c r="B202" s="474" t="str">
        <f>FOOT3</f>
        <v>BizSavers@ameren.com</v>
      </c>
      <c r="C202" s="472"/>
      <c r="D202" s="472"/>
      <c r="E202" s="472"/>
      <c r="F202" s="472"/>
      <c r="G202" s="472"/>
      <c r="H202" s="472"/>
      <c r="I202" s="472"/>
      <c r="J202" s="472"/>
      <c r="K202" s="472"/>
      <c r="L202" s="472"/>
      <c r="M202" s="475"/>
      <c r="N202" s="472"/>
      <c r="O202" s="472"/>
      <c r="P202" s="475"/>
      <c r="Q202" s="475"/>
      <c r="R202" s="475"/>
      <c r="S202" s="475"/>
      <c r="T202" s="475"/>
      <c r="U202" s="475"/>
      <c r="V202" s="475"/>
      <c r="W202" s="476" t="str">
        <f>VERSION</f>
        <v>EMS v2.0.0</v>
      </c>
      <c r="X202" s="475"/>
      <c r="Y202" s="475"/>
      <c r="Z202" s="475"/>
      <c r="AA202" s="475"/>
      <c r="AB202" s="475"/>
      <c r="AC202" s="475"/>
      <c r="AD202" s="475"/>
      <c r="AE202" s="472"/>
      <c r="AF202" s="472"/>
      <c r="AG202" s="472"/>
      <c r="AH202" s="472"/>
      <c r="AI202" s="472"/>
      <c r="AJ202" s="472"/>
      <c r="AK202" s="472"/>
      <c r="AL202" s="472"/>
      <c r="AM202" s="472"/>
      <c r="AN202" s="472"/>
      <c r="AO202" s="472"/>
      <c r="AP202" s="472"/>
      <c r="AQ202" s="472"/>
      <c r="AR202" s="473" t="str">
        <f>FOOT6</f>
        <v>Product of Lockheed Martin Energy</v>
      </c>
    </row>
    <row r="203" spans="2:44" ht="15" hidden="1" customHeight="1" x14ac:dyDescent="0.25">
      <c r="B203" s="477"/>
      <c r="C203" s="477"/>
      <c r="D203" s="477"/>
      <c r="E203" s="477"/>
      <c r="F203" s="477"/>
      <c r="G203" s="477"/>
      <c r="H203" s="477"/>
      <c r="I203" s="477"/>
      <c r="J203" s="477"/>
      <c r="K203" s="477"/>
      <c r="L203" s="477"/>
      <c r="M203" s="477"/>
      <c r="N203" s="477"/>
      <c r="O203" s="477"/>
      <c r="P203" s="477"/>
      <c r="Q203" s="477"/>
      <c r="R203" s="477"/>
      <c r="S203" s="477"/>
      <c r="T203" s="477"/>
      <c r="U203" s="477"/>
      <c r="V203" s="477"/>
      <c r="W203" s="477"/>
      <c r="X203" s="477"/>
      <c r="Y203" s="477"/>
      <c r="Z203" s="477"/>
      <c r="AA203" s="477"/>
      <c r="AB203" s="477"/>
      <c r="AC203" s="477"/>
      <c r="AD203" s="477"/>
      <c r="AE203" s="477"/>
      <c r="AF203" s="477"/>
      <c r="AG203" s="477"/>
      <c r="AH203" s="477"/>
      <c r="AI203" s="477"/>
      <c r="AJ203" s="477"/>
      <c r="AK203" s="477"/>
      <c r="AL203" s="477"/>
      <c r="AM203" s="477"/>
      <c r="AN203" s="477"/>
      <c r="AO203" s="477"/>
      <c r="AP203" s="477"/>
      <c r="AQ203" s="477"/>
      <c r="AR203" s="477"/>
    </row>
    <row r="204" spans="2:44" ht="15" hidden="1" customHeight="1" x14ac:dyDescent="0.25"/>
    <row r="205" spans="2:44" ht="15" hidden="1" customHeight="1" x14ac:dyDescent="0.25"/>
    <row r="206" spans="2:44" ht="15" hidden="1" customHeight="1" x14ac:dyDescent="0.25"/>
    <row r="207" spans="2:44" ht="15" hidden="1" customHeight="1" x14ac:dyDescent="0.25"/>
    <row r="208" spans="2:44" ht="15" hidden="1" customHeight="1" x14ac:dyDescent="0.25"/>
    <row r="209" ht="15" hidden="1" customHeight="1" x14ac:dyDescent="0.25"/>
    <row r="210" ht="15" hidden="1" customHeight="1" x14ac:dyDescent="0.25"/>
    <row r="211" ht="15" hidden="1" customHeight="1" x14ac:dyDescent="0.25"/>
    <row r="212" ht="15" hidden="1" customHeight="1" x14ac:dyDescent="0.25"/>
    <row r="213" ht="15" hidden="1" customHeight="1" x14ac:dyDescent="0.25"/>
    <row r="214" ht="15" hidden="1" customHeight="1" x14ac:dyDescent="0.25"/>
    <row r="215" ht="15" hidden="1" customHeight="1" x14ac:dyDescent="0.25"/>
    <row r="216" ht="15" hidden="1" customHeight="1" x14ac:dyDescent="0.25"/>
    <row r="217" ht="15" hidden="1" customHeight="1" x14ac:dyDescent="0.25"/>
    <row r="218" ht="15" hidden="1" customHeight="1" x14ac:dyDescent="0.25"/>
    <row r="219" ht="15" hidden="1" customHeight="1" x14ac:dyDescent="0.25"/>
    <row r="220" ht="15" hidden="1" customHeight="1" x14ac:dyDescent="0.25"/>
    <row r="221" ht="15" hidden="1" customHeight="1" x14ac:dyDescent="0.25"/>
    <row r="222" ht="15" hidden="1" customHeight="1" x14ac:dyDescent="0.25"/>
    <row r="223" ht="15" hidden="1" customHeight="1" x14ac:dyDescent="0.25"/>
    <row r="224" ht="15" hidden="1" customHeight="1" x14ac:dyDescent="0.25"/>
    <row r="225" ht="15" hidden="1" customHeight="1" x14ac:dyDescent="0.25"/>
    <row r="226" ht="15" hidden="1" customHeight="1" x14ac:dyDescent="0.25"/>
    <row r="227" ht="15" hidden="1" customHeight="1" x14ac:dyDescent="0.25"/>
    <row r="228" ht="15" hidden="1" customHeight="1" x14ac:dyDescent="0.25"/>
    <row r="229" ht="15" hidden="1" customHeight="1" x14ac:dyDescent="0.25"/>
    <row r="230" ht="15" hidden="1" customHeight="1" x14ac:dyDescent="0.25"/>
    <row r="231" ht="15" hidden="1" customHeight="1" x14ac:dyDescent="0.25"/>
    <row r="232" ht="15" hidden="1" customHeight="1" x14ac:dyDescent="0.25"/>
    <row r="233" ht="15" hidden="1" customHeight="1" x14ac:dyDescent="0.25"/>
    <row r="234" ht="15" hidden="1" customHeight="1" x14ac:dyDescent="0.25"/>
    <row r="235" ht="15" hidden="1" customHeight="1" x14ac:dyDescent="0.25"/>
    <row r="236" ht="15" hidden="1" customHeight="1" x14ac:dyDescent="0.25"/>
    <row r="237" ht="15" hidden="1" customHeight="1" x14ac:dyDescent="0.25"/>
    <row r="238" ht="15" hidden="1" customHeight="1" x14ac:dyDescent="0.25"/>
    <row r="239" ht="15" hidden="1" customHeight="1" x14ac:dyDescent="0.25"/>
    <row r="240" ht="15" hidden="1" customHeight="1" x14ac:dyDescent="0.25"/>
    <row r="241" ht="15" hidden="1" customHeight="1" x14ac:dyDescent="0.25"/>
    <row r="242" ht="15" hidden="1" customHeight="1" x14ac:dyDescent="0.25"/>
    <row r="243" ht="15" hidden="1" customHeight="1" x14ac:dyDescent="0.25"/>
    <row r="244" ht="15" hidden="1" customHeight="1" x14ac:dyDescent="0.25"/>
    <row r="245" ht="15" hidden="1" customHeight="1" x14ac:dyDescent="0.25"/>
    <row r="246" ht="15" hidden="1" customHeight="1" x14ac:dyDescent="0.25"/>
    <row r="247" ht="15" hidden="1" customHeight="1" x14ac:dyDescent="0.25"/>
    <row r="248" ht="15" hidden="1" customHeight="1" x14ac:dyDescent="0.25"/>
    <row r="249" ht="15" hidden="1" customHeight="1" x14ac:dyDescent="0.25"/>
    <row r="250" ht="15" hidden="1" customHeight="1" x14ac:dyDescent="0.25"/>
    <row r="251" ht="15" hidden="1" customHeight="1" x14ac:dyDescent="0.25"/>
    <row r="252" ht="15" hidden="1" customHeight="1" x14ac:dyDescent="0.25"/>
    <row r="253" ht="15" hidden="1" customHeight="1" x14ac:dyDescent="0.25"/>
    <row r="254" ht="15" hidden="1" customHeight="1" x14ac:dyDescent="0.25"/>
    <row r="255" ht="15" hidden="1" customHeight="1" x14ac:dyDescent="0.25"/>
    <row r="256" ht="15" hidden="1" customHeight="1" x14ac:dyDescent="0.25"/>
    <row r="257" ht="15" hidden="1" customHeight="1" x14ac:dyDescent="0.25"/>
    <row r="258" ht="15" hidden="1" customHeight="1" x14ac:dyDescent="0.25"/>
    <row r="259" ht="15" hidden="1" customHeight="1" x14ac:dyDescent="0.25"/>
    <row r="260" ht="15" hidden="1" customHeight="1" x14ac:dyDescent="0.25"/>
    <row r="261" ht="15" hidden="1" customHeight="1" x14ac:dyDescent="0.25"/>
    <row r="262" ht="15" hidden="1" customHeight="1" x14ac:dyDescent="0.25"/>
    <row r="263" ht="15" hidden="1" customHeight="1" x14ac:dyDescent="0.25"/>
    <row r="264" ht="15" hidden="1" customHeight="1" x14ac:dyDescent="0.25"/>
    <row r="265" ht="15" hidden="1" customHeight="1" x14ac:dyDescent="0.25"/>
    <row r="266" ht="15" hidden="1" customHeight="1" x14ac:dyDescent="0.25"/>
    <row r="267" ht="15" hidden="1" customHeight="1" x14ac:dyDescent="0.25"/>
    <row r="268" ht="15" hidden="1" customHeight="1" x14ac:dyDescent="0.25"/>
    <row r="269" ht="15" hidden="1" customHeight="1" x14ac:dyDescent="0.25"/>
    <row r="270" ht="15" hidden="1" customHeight="1" x14ac:dyDescent="0.25"/>
    <row r="271" ht="15" hidden="1" customHeight="1" x14ac:dyDescent="0.25"/>
    <row r="272" ht="15" hidden="1" customHeight="1" x14ac:dyDescent="0.25"/>
    <row r="273" ht="15" hidden="1" customHeight="1" x14ac:dyDescent="0.25"/>
    <row r="274" ht="15" hidden="1" customHeight="1" x14ac:dyDescent="0.25"/>
    <row r="275" ht="15" hidden="1" customHeight="1" x14ac:dyDescent="0.25"/>
    <row r="276" ht="15" hidden="1" customHeight="1" x14ac:dyDescent="0.25"/>
    <row r="277" ht="15" hidden="1" customHeight="1" x14ac:dyDescent="0.25"/>
    <row r="278" ht="15" hidden="1" customHeight="1" x14ac:dyDescent="0.25"/>
    <row r="279" ht="15" hidden="1" customHeight="1" x14ac:dyDescent="0.25"/>
    <row r="280" ht="15" hidden="1" customHeight="1" x14ac:dyDescent="0.25"/>
    <row r="281" ht="15" hidden="1" customHeight="1" x14ac:dyDescent="0.25"/>
    <row r="282" ht="15" hidden="1" customHeight="1" x14ac:dyDescent="0.25"/>
    <row r="283" ht="15" hidden="1" customHeight="1" x14ac:dyDescent="0.25"/>
    <row r="284" ht="15" hidden="1" customHeight="1" x14ac:dyDescent="0.25"/>
    <row r="285" ht="15" hidden="1" customHeight="1" x14ac:dyDescent="0.25"/>
    <row r="286" ht="15" hidden="1" customHeight="1" x14ac:dyDescent="0.25"/>
    <row r="287" ht="15" hidden="1" customHeight="1" x14ac:dyDescent="0.25"/>
    <row r="288" ht="15" hidden="1" customHeight="1" x14ac:dyDescent="0.25"/>
    <row r="289" ht="15" hidden="1" customHeight="1" x14ac:dyDescent="0.25"/>
    <row r="290" ht="15" hidden="1" customHeight="1" x14ac:dyDescent="0.25"/>
    <row r="291" ht="15" hidden="1" customHeight="1" x14ac:dyDescent="0.25"/>
    <row r="292" ht="15" hidden="1" customHeight="1" x14ac:dyDescent="0.25"/>
    <row r="293" ht="15" hidden="1" customHeight="1" x14ac:dyDescent="0.25"/>
    <row r="294" ht="15" hidden="1" customHeight="1" x14ac:dyDescent="0.25"/>
    <row r="295" ht="15" hidden="1" customHeight="1" x14ac:dyDescent="0.25"/>
    <row r="296" ht="15" hidden="1" customHeight="1" x14ac:dyDescent="0.25"/>
    <row r="297" ht="15" hidden="1" customHeight="1" x14ac:dyDescent="0.25"/>
    <row r="298" ht="15" hidden="1" customHeight="1" x14ac:dyDescent="0.25"/>
    <row r="299" ht="15" hidden="1" customHeight="1" x14ac:dyDescent="0.25"/>
    <row r="300" ht="15" hidden="1" customHeight="1" x14ac:dyDescent="0.25"/>
    <row r="301" ht="15" hidden="1" customHeight="1" x14ac:dyDescent="0.25"/>
    <row r="302" ht="15" hidden="1" customHeight="1" x14ac:dyDescent="0.25"/>
    <row r="303" ht="15" hidden="1" customHeight="1" x14ac:dyDescent="0.25"/>
    <row r="304" ht="15" hidden="1" customHeight="1" x14ac:dyDescent="0.25"/>
    <row r="305" ht="15" hidden="1" customHeight="1" x14ac:dyDescent="0.25"/>
    <row r="306" ht="15" hidden="1" customHeight="1" x14ac:dyDescent="0.25"/>
    <row r="307" ht="15" hidden="1" customHeight="1" x14ac:dyDescent="0.25"/>
    <row r="308" ht="15" hidden="1" customHeight="1" x14ac:dyDescent="0.25"/>
    <row r="309" ht="15" hidden="1" customHeight="1" x14ac:dyDescent="0.25"/>
    <row r="310" ht="15" hidden="1" customHeight="1" x14ac:dyDescent="0.25"/>
    <row r="311" ht="15" hidden="1" customHeight="1" x14ac:dyDescent="0.25"/>
    <row r="312" ht="15" hidden="1" customHeight="1" x14ac:dyDescent="0.25"/>
    <row r="313" ht="15" hidden="1" customHeight="1" x14ac:dyDescent="0.25"/>
    <row r="314" ht="15" hidden="1" customHeight="1" x14ac:dyDescent="0.25"/>
    <row r="315" ht="15" hidden="1" customHeight="1" x14ac:dyDescent="0.25"/>
    <row r="316" ht="15" hidden="1" customHeight="1" x14ac:dyDescent="0.25"/>
    <row r="317" ht="15" hidden="1" customHeight="1" x14ac:dyDescent="0.25"/>
    <row r="318" ht="15" hidden="1" customHeight="1" x14ac:dyDescent="0.25"/>
    <row r="319" ht="15" hidden="1" customHeight="1" x14ac:dyDescent="0.25"/>
    <row r="320" ht="15" hidden="1" customHeight="1" x14ac:dyDescent="0.25"/>
    <row r="321" ht="15" hidden="1" customHeight="1" x14ac:dyDescent="0.25"/>
    <row r="322" ht="15" hidden="1" customHeight="1" x14ac:dyDescent="0.25"/>
    <row r="323" ht="15" hidden="1" customHeight="1" x14ac:dyDescent="0.25"/>
    <row r="324" ht="15" hidden="1" customHeight="1" x14ac:dyDescent="0.25"/>
    <row r="325" ht="15" hidden="1" customHeight="1" x14ac:dyDescent="0.25"/>
    <row r="326" ht="15" hidden="1" customHeight="1" x14ac:dyDescent="0.25"/>
    <row r="327" ht="15" hidden="1" customHeight="1" x14ac:dyDescent="0.25"/>
    <row r="328" ht="15" hidden="1" customHeight="1" x14ac:dyDescent="0.25"/>
    <row r="329" ht="15" hidden="1" customHeight="1" x14ac:dyDescent="0.25"/>
    <row r="330" ht="15" hidden="1" customHeight="1" x14ac:dyDescent="0.25"/>
    <row r="331" ht="15" hidden="1" customHeight="1" x14ac:dyDescent="0.25"/>
    <row r="332" ht="15" hidden="1" customHeight="1" x14ac:dyDescent="0.25"/>
    <row r="333" ht="15" hidden="1" customHeight="1" x14ac:dyDescent="0.25"/>
    <row r="334" ht="15" hidden="1" customHeight="1" x14ac:dyDescent="0.25"/>
    <row r="335" ht="15" hidden="1" customHeight="1" x14ac:dyDescent="0.25"/>
    <row r="336" ht="15" hidden="1" customHeight="1" x14ac:dyDescent="0.25"/>
    <row r="337" ht="15" hidden="1" customHeight="1" x14ac:dyDescent="0.25"/>
    <row r="338" ht="15" hidden="1" customHeight="1" x14ac:dyDescent="0.25"/>
    <row r="339" ht="15" hidden="1" customHeight="1" x14ac:dyDescent="0.25"/>
    <row r="340" ht="15" hidden="1" customHeight="1" x14ac:dyDescent="0.25"/>
    <row r="341" ht="15" hidden="1" customHeight="1" x14ac:dyDescent="0.25"/>
    <row r="342" ht="15" hidden="1" customHeight="1" x14ac:dyDescent="0.25"/>
    <row r="343" ht="15" hidden="1" customHeight="1" x14ac:dyDescent="0.25"/>
    <row r="344" ht="15" hidden="1" customHeight="1" x14ac:dyDescent="0.25"/>
    <row r="345" ht="15" hidden="1" customHeight="1" x14ac:dyDescent="0.25"/>
    <row r="346" ht="15" hidden="1" customHeight="1" x14ac:dyDescent="0.25"/>
    <row r="347" ht="15" customHeight="1" x14ac:dyDescent="0.25"/>
    <row r="348" ht="15" customHeight="1" x14ac:dyDescent="0.25"/>
    <row r="349" ht="15" customHeight="1" x14ac:dyDescent="0.25"/>
    <row r="350" ht="15" customHeight="1" x14ac:dyDescent="0.25"/>
    <row r="351" ht="15" customHeight="1" x14ac:dyDescent="0.25"/>
    <row r="352" ht="15" customHeight="1" x14ac:dyDescent="0.25"/>
    <row r="353" ht="15" customHeight="1" x14ac:dyDescent="0.25"/>
    <row r="354" ht="15" customHeight="1" x14ac:dyDescent="0.25"/>
    <row r="355" ht="15" customHeight="1" x14ac:dyDescent="0.25"/>
  </sheetData>
  <sheetProtection algorithmName="SHA-512" hashValue="X9YmpO7KHLad/KtOpXXj5F8HqAsaawQEVCAXXZ5pyxaZKk7JzPUziI+FO+QP4PMeSPa4fcZCuxgMyv5RavNwdg==" saltValue="61/mGW9UXC5ZB0G2iZJwOg==" spinCount="100000" sheet="1" objects="1" scenarios="1" selectLockedCells="1"/>
  <mergeCells count="106">
    <mergeCell ref="M200:AG201"/>
    <mergeCell ref="AC60:AI65"/>
    <mergeCell ref="J72:AJ81"/>
    <mergeCell ref="AE52:AJ52"/>
    <mergeCell ref="J52:K53"/>
    <mergeCell ref="L52:U52"/>
    <mergeCell ref="V52:AD52"/>
    <mergeCell ref="K66:AJ67"/>
    <mergeCell ref="K68:AI68"/>
    <mergeCell ref="K69:Q69"/>
    <mergeCell ref="T69:Z69"/>
    <mergeCell ref="AC69:AI69"/>
    <mergeCell ref="K70:Q70"/>
    <mergeCell ref="T70:Z70"/>
    <mergeCell ref="AC70:AI70"/>
    <mergeCell ref="J82:AJ83"/>
    <mergeCell ref="T60:Z64"/>
    <mergeCell ref="K60:Q64"/>
    <mergeCell ref="F11:AN11"/>
    <mergeCell ref="AQ1:AR1"/>
    <mergeCell ref="AQ2:AR3"/>
    <mergeCell ref="K20:AI21"/>
    <mergeCell ref="K18:AI19"/>
    <mergeCell ref="AH1:AK1"/>
    <mergeCell ref="AL1:AP1"/>
    <mergeCell ref="AH2:AK3"/>
    <mergeCell ref="AL2:AP3"/>
    <mergeCell ref="F10:AN10"/>
    <mergeCell ref="W23:AC23"/>
    <mergeCell ref="AD23:AJ23"/>
    <mergeCell ref="P27:V27"/>
    <mergeCell ref="P28:V28"/>
    <mergeCell ref="AD24:AJ24"/>
    <mergeCell ref="AD27:AJ27"/>
    <mergeCell ref="AD28:AJ28"/>
    <mergeCell ref="W25:AC25"/>
    <mergeCell ref="W26:AC26"/>
    <mergeCell ref="W24:AC24"/>
    <mergeCell ref="K23:O31"/>
    <mergeCell ref="K33:O37"/>
    <mergeCell ref="P33:V33"/>
    <mergeCell ref="P34:V34"/>
    <mergeCell ref="P35:V35"/>
    <mergeCell ref="P36:V36"/>
    <mergeCell ref="P37:V37"/>
    <mergeCell ref="P29:V29"/>
    <mergeCell ref="P30:V30"/>
    <mergeCell ref="P31:V31"/>
    <mergeCell ref="P24:V24"/>
    <mergeCell ref="P26:V26"/>
    <mergeCell ref="P25:V25"/>
    <mergeCell ref="P23:V23"/>
    <mergeCell ref="W30:AC30"/>
    <mergeCell ref="W31:AC31"/>
    <mergeCell ref="AD25:AJ25"/>
    <mergeCell ref="AD26:AJ26"/>
    <mergeCell ref="AD30:AJ30"/>
    <mergeCell ref="AD31:AJ31"/>
    <mergeCell ref="W27:AC27"/>
    <mergeCell ref="W28:AC28"/>
    <mergeCell ref="W29:AC29"/>
    <mergeCell ref="AD29:AJ29"/>
    <mergeCell ref="AD33:AJ33"/>
    <mergeCell ref="AD34:AJ34"/>
    <mergeCell ref="AD35:AJ35"/>
    <mergeCell ref="AD36:AJ36"/>
    <mergeCell ref="AD37:AJ37"/>
    <mergeCell ref="W33:AC33"/>
    <mergeCell ref="W34:AC34"/>
    <mergeCell ref="W35:AC35"/>
    <mergeCell ref="W36:AC36"/>
    <mergeCell ref="W37:AC37"/>
    <mergeCell ref="K39:AJ40"/>
    <mergeCell ref="K49:AJ50"/>
    <mergeCell ref="K41:O41"/>
    <mergeCell ref="K42:O42"/>
    <mergeCell ref="K43:O43"/>
    <mergeCell ref="K44:O44"/>
    <mergeCell ref="K46:O46"/>
    <mergeCell ref="P41:V41"/>
    <mergeCell ref="P42:V42"/>
    <mergeCell ref="P43:V43"/>
    <mergeCell ref="P44:V44"/>
    <mergeCell ref="P46:V46"/>
    <mergeCell ref="W41:AC41"/>
    <mergeCell ref="W42:AC42"/>
    <mergeCell ref="W43:AC43"/>
    <mergeCell ref="W44:AC44"/>
    <mergeCell ref="AD41:AI41"/>
    <mergeCell ref="AD42:AI42"/>
    <mergeCell ref="AD43:AI43"/>
    <mergeCell ref="AD44:AI44"/>
    <mergeCell ref="AD46:AI46"/>
    <mergeCell ref="W46:AC46"/>
    <mergeCell ref="K45:O45"/>
    <mergeCell ref="P45:V45"/>
    <mergeCell ref="W45:AC45"/>
    <mergeCell ref="AD45:AI45"/>
    <mergeCell ref="J54:R55"/>
    <mergeCell ref="S54:AA55"/>
    <mergeCell ref="AB54:AJ55"/>
    <mergeCell ref="K56:Q57"/>
    <mergeCell ref="T56:Z57"/>
    <mergeCell ref="T58:Z59"/>
    <mergeCell ref="AC56:AI57"/>
    <mergeCell ref="AC58:AI59"/>
  </mergeCells>
  <conditionalFormatting sqref="L52:U52 AE52:AJ52">
    <cfRule type="containsBlanks" dxfId="50" priority="63">
      <formula>LEN(TRIM(L52))=0</formula>
    </cfRule>
  </conditionalFormatting>
  <conditionalFormatting sqref="AQ2:AR3">
    <cfRule type="cellIs" dxfId="49" priority="13" operator="equal">
      <formula>1</formula>
    </cfRule>
    <cfRule type="cellIs" dxfId="48" priority="14" operator="between">
      <formula>0.51</formula>
      <formula>0.99</formula>
    </cfRule>
    <cfRule type="cellIs" dxfId="47" priority="15" operator="lessThanOrEqual">
      <formula>0.5</formula>
    </cfRule>
  </conditionalFormatting>
  <conditionalFormatting sqref="AH2 AL2">
    <cfRule type="expression" dxfId="46" priority="11">
      <formula>PROJSTATUS=PROJSTATELI</formula>
    </cfRule>
    <cfRule type="expression" dxfId="45" priority="12">
      <formula>PROJSTATUS=PROJSTATREVIEW</formula>
    </cfRule>
    <cfRule type="expression" dxfId="44" priority="16">
      <formula>PROJSTATUS=PROJSTATPREAPPROVE</formula>
    </cfRule>
    <cfRule type="expression" dxfId="43" priority="17">
      <formula>PROJSTATUS=PROJSTATSTANDARD</formula>
    </cfRule>
    <cfRule type="expression" dxfId="42" priority="18">
      <formula>PROJSTATUS=PROJSTATEXP</formula>
    </cfRule>
  </conditionalFormatting>
  <conditionalFormatting sqref="K56:Q57">
    <cfRule type="expression" dxfId="41" priority="10">
      <formula>K56&lt;&gt;"project start date here"</formula>
    </cfRule>
  </conditionalFormatting>
  <conditionalFormatting sqref="K56:Q57 T56:Z59 AC56:AI59">
    <cfRule type="containsBlanks" dxfId="40" priority="9">
      <formula>LEN(TRIM(K56))=0</formula>
    </cfRule>
  </conditionalFormatting>
  <conditionalFormatting sqref="T56:Z57">
    <cfRule type="expression" dxfId="39" priority="8">
      <formula>T56&lt;&gt;"enter project completion date"</formula>
    </cfRule>
  </conditionalFormatting>
  <conditionalFormatting sqref="T58:Z59">
    <cfRule type="expression" dxfId="38" priority="7">
      <formula>T58&lt;&gt;"enter estimated completion documentation submission date"</formula>
    </cfRule>
  </conditionalFormatting>
  <conditionalFormatting sqref="AC56:AI57">
    <cfRule type="expression" dxfId="37" priority="6">
      <formula>AC56&lt;&gt;"sign here"</formula>
    </cfRule>
  </conditionalFormatting>
  <conditionalFormatting sqref="AC58:AI59">
    <cfRule type="expression" dxfId="36" priority="5">
      <formula>AC58&lt;&gt;"date here"</formula>
    </cfRule>
  </conditionalFormatting>
  <conditionalFormatting sqref="J70:AJ70">
    <cfRule type="expression" dxfId="35" priority="1">
      <formula>OR(M02S02F42="",M02S02F42="None")</formula>
    </cfRule>
  </conditionalFormatting>
  <hyperlinks>
    <hyperlink ref="B202" r:id="rId1" display="NIPSCO.Savings@LMCO.com"/>
  </hyperlinks>
  <printOptions horizontalCentered="1" verticalCentered="1"/>
  <pageMargins left="0.3" right="0.3" top="0.3" bottom="0.3" header="0.25" footer="0.25"/>
  <pageSetup scale="79" orientation="portrait" r:id="rId2"/>
  <drawing r:id="rId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4">
    <pageSetUpPr fitToPage="1"/>
  </sheetPr>
  <dimension ref="B1:CB340"/>
  <sheetViews>
    <sheetView showGridLines="0" showRowColHeaders="0" showZeros="0" zoomScale="85" zoomScaleNormal="85" workbookViewId="0">
      <selection activeCell="Y51" sqref="Y51:AI52"/>
    </sheetView>
  </sheetViews>
  <sheetFormatPr defaultColWidth="9.140625" defaultRowHeight="15" customHeight="1" zeroHeight="1" x14ac:dyDescent="0.25"/>
  <cols>
    <col min="1" max="45" width="4.7109375" style="69" customWidth="1"/>
    <col min="46" max="78" width="9.140625" style="69" customWidth="1"/>
    <col min="79" max="16384" width="9.140625" style="69"/>
  </cols>
  <sheetData>
    <row r="1" spans="6:73" ht="15.95" customHeight="1" x14ac:dyDescent="0.3">
      <c r="AH1" s="1038" t="s">
        <v>520</v>
      </c>
      <c r="AI1" s="1039"/>
      <c r="AJ1" s="1039"/>
      <c r="AK1" s="1039"/>
      <c r="AL1" s="1040" t="s">
        <v>965</v>
      </c>
      <c r="AM1" s="1040"/>
      <c r="AN1" s="1040"/>
      <c r="AO1" s="1040"/>
      <c r="AP1" s="1040"/>
      <c r="AQ1" s="1041" t="s">
        <v>529</v>
      </c>
      <c r="AR1" s="1042"/>
    </row>
    <row r="2" spans="6:73" ht="15.95" customHeight="1" x14ac:dyDescent="0.25">
      <c r="AH2" s="1012" t="str">
        <f ca="1">INCENSTATUS</f>
        <v>---</v>
      </c>
      <c r="AI2" s="1013"/>
      <c r="AJ2" s="1013"/>
      <c r="AK2" s="1013"/>
      <c r="AL2" s="1016" t="str">
        <f ca="1">PROJSTATUS</f>
        <v>Enter EMS Information</v>
      </c>
      <c r="AM2" s="1016"/>
      <c r="AN2" s="1016"/>
      <c r="AO2" s="1016"/>
      <c r="AP2" s="1016"/>
      <c r="AQ2" s="1003">
        <f ca="1">PROGRESSSTATUS</f>
        <v>0</v>
      </c>
      <c r="AR2" s="1004"/>
    </row>
    <row r="3" spans="6:73" ht="15.95" customHeight="1" x14ac:dyDescent="0.25">
      <c r="AH3" s="1014"/>
      <c r="AI3" s="1015"/>
      <c r="AJ3" s="1015"/>
      <c r="AK3" s="1015"/>
      <c r="AL3" s="1017"/>
      <c r="AM3" s="1017"/>
      <c r="AN3" s="1017"/>
      <c r="AO3" s="1017"/>
      <c r="AP3" s="1017"/>
      <c r="AQ3" s="1005"/>
      <c r="AR3" s="1006"/>
    </row>
    <row r="4" spans="6:73" ht="15.95" customHeight="1" x14ac:dyDescent="0.25"/>
    <row r="5" spans="6:73" ht="15.95" customHeight="1" x14ac:dyDescent="0.25"/>
    <row r="6" spans="6:73" ht="15.95" customHeight="1" x14ac:dyDescent="0.25"/>
    <row r="7" spans="6:73" ht="15.95" customHeight="1" x14ac:dyDescent="0.25"/>
    <row r="8" spans="6:73" ht="15.95" customHeight="1" x14ac:dyDescent="0.25">
      <c r="AT8"/>
      <c r="AU8"/>
      <c r="AV8"/>
      <c r="AW8"/>
      <c r="AX8"/>
      <c r="AY8"/>
      <c r="AZ8"/>
      <c r="BA8"/>
      <c r="BB8"/>
      <c r="BC8"/>
      <c r="BD8"/>
      <c r="BE8"/>
      <c r="BF8"/>
      <c r="BG8"/>
      <c r="BH8"/>
      <c r="BI8"/>
      <c r="BJ8"/>
      <c r="BK8"/>
      <c r="BL8"/>
      <c r="BM8"/>
      <c r="BN8"/>
      <c r="BO8"/>
      <c r="BP8"/>
      <c r="BQ8"/>
      <c r="BR8"/>
      <c r="BS8"/>
      <c r="BT8"/>
      <c r="BU8"/>
    </row>
    <row r="9" spans="6:73" ht="15.95" customHeight="1" x14ac:dyDescent="0.25">
      <c r="AT9"/>
      <c r="AU9"/>
      <c r="AV9"/>
      <c r="AW9"/>
      <c r="AX9"/>
      <c r="AY9"/>
      <c r="AZ9"/>
      <c r="BA9"/>
      <c r="BB9"/>
      <c r="BC9"/>
      <c r="BD9"/>
      <c r="BE9"/>
      <c r="BF9"/>
      <c r="BG9"/>
      <c r="BH9"/>
      <c r="BI9"/>
      <c r="BJ9"/>
      <c r="BK9"/>
      <c r="BL9"/>
      <c r="BM9"/>
      <c r="BN9"/>
      <c r="BO9"/>
      <c r="BP9"/>
      <c r="BQ9"/>
      <c r="BR9"/>
      <c r="BS9"/>
      <c r="BT9"/>
      <c r="BU9"/>
    </row>
    <row r="10" spans="6:73" ht="15.95" customHeight="1" x14ac:dyDescent="0.3">
      <c r="F10" s="1018" t="s">
        <v>137</v>
      </c>
      <c r="G10" s="1018"/>
      <c r="H10" s="1018"/>
      <c r="I10" s="1018"/>
      <c r="J10" s="1018"/>
      <c r="K10" s="1018"/>
      <c r="L10" s="1018"/>
      <c r="M10" s="1018"/>
      <c r="N10" s="1018"/>
      <c r="O10" s="1018"/>
      <c r="P10" s="1018"/>
      <c r="Q10" s="1018"/>
      <c r="R10" s="1018"/>
      <c r="S10" s="1018"/>
      <c r="T10" s="1018"/>
      <c r="U10" s="1018"/>
      <c r="V10" s="1018"/>
      <c r="W10" s="1018"/>
      <c r="X10" s="1018"/>
      <c r="Y10" s="1018"/>
      <c r="Z10" s="1018"/>
      <c r="AA10" s="1018"/>
      <c r="AB10" s="1018"/>
      <c r="AC10" s="1018"/>
      <c r="AD10" s="1018"/>
      <c r="AE10" s="1018"/>
      <c r="AF10" s="1018"/>
      <c r="AG10" s="1018"/>
      <c r="AH10" s="1018"/>
      <c r="AI10" s="1018"/>
      <c r="AJ10" s="1018"/>
      <c r="AK10" s="1018"/>
      <c r="AL10" s="1018"/>
      <c r="AM10" s="1018"/>
      <c r="AN10" s="1018"/>
      <c r="AT10"/>
      <c r="AU10"/>
      <c r="AV10"/>
      <c r="AW10"/>
      <c r="AX10"/>
      <c r="AY10"/>
      <c r="AZ10"/>
      <c r="BA10"/>
      <c r="BB10"/>
      <c r="BC10"/>
      <c r="BD10"/>
      <c r="BE10"/>
      <c r="BF10"/>
      <c r="BG10"/>
      <c r="BH10"/>
      <c r="BI10"/>
      <c r="BJ10"/>
      <c r="BK10"/>
      <c r="BL10"/>
      <c r="BM10"/>
      <c r="BN10"/>
      <c r="BO10"/>
      <c r="BP10"/>
      <c r="BQ10"/>
      <c r="BR10"/>
      <c r="BS10"/>
      <c r="BT10"/>
      <c r="BU10"/>
    </row>
    <row r="11" spans="6:73" ht="15.95" customHeight="1" x14ac:dyDescent="0.25">
      <c r="F11" s="600" t="s">
        <v>2075</v>
      </c>
      <c r="G11" s="600"/>
      <c r="H11" s="600"/>
      <c r="I11" s="600"/>
      <c r="J11" s="600"/>
      <c r="K11" s="600"/>
      <c r="L11" s="600"/>
      <c r="M11" s="600"/>
      <c r="N11" s="600"/>
      <c r="O11" s="600"/>
      <c r="P11" s="600"/>
      <c r="Q11" s="600"/>
      <c r="R11" s="600"/>
      <c r="S11" s="600"/>
      <c r="T11" s="600"/>
      <c r="U11" s="600"/>
      <c r="V11" s="600"/>
      <c r="W11" s="600"/>
      <c r="X11" s="600"/>
      <c r="Y11" s="600"/>
      <c r="Z11" s="600"/>
      <c r="AA11" s="600"/>
      <c r="AB11" s="600"/>
      <c r="AC11" s="600"/>
      <c r="AD11" s="600"/>
      <c r="AE11" s="600"/>
      <c r="AF11" s="600"/>
      <c r="AG11" s="600"/>
      <c r="AH11" s="600"/>
      <c r="AI11" s="600"/>
      <c r="AJ11" s="600"/>
      <c r="AK11" s="600"/>
      <c r="AL11" s="600"/>
      <c r="AM11" s="600"/>
      <c r="AN11" s="600"/>
      <c r="AT11"/>
      <c r="AU11"/>
      <c r="AV11"/>
      <c r="AW11"/>
      <c r="AX11"/>
      <c r="AY11"/>
      <c r="AZ11"/>
      <c r="BA11"/>
      <c r="BB11"/>
      <c r="BC11"/>
      <c r="BD11"/>
      <c r="BE11"/>
      <c r="BF11"/>
      <c r="BG11"/>
      <c r="BH11"/>
      <c r="BI11"/>
      <c r="BJ11"/>
      <c r="BK11"/>
      <c r="BL11"/>
      <c r="BM11"/>
      <c r="BN11"/>
      <c r="BO11"/>
      <c r="BP11"/>
      <c r="BQ11"/>
      <c r="BR11"/>
      <c r="BS11"/>
      <c r="BT11"/>
      <c r="BU11"/>
    </row>
    <row r="12" spans="6:73" ht="15.95" customHeight="1" x14ac:dyDescent="0.25">
      <c r="F12" s="600"/>
      <c r="G12" s="600"/>
      <c r="H12" s="600"/>
      <c r="I12" s="600"/>
      <c r="J12" s="600"/>
      <c r="K12" s="600"/>
      <c r="L12" s="600"/>
      <c r="M12" s="600"/>
      <c r="N12" s="600"/>
      <c r="O12" s="600"/>
      <c r="P12" s="600"/>
      <c r="Q12" s="600"/>
      <c r="R12" s="600"/>
      <c r="S12" s="600"/>
      <c r="T12" s="600"/>
      <c r="U12" s="600"/>
      <c r="V12" s="600"/>
      <c r="W12" s="600"/>
      <c r="X12" s="600"/>
      <c r="Y12" s="600"/>
      <c r="Z12" s="600"/>
      <c r="AA12" s="600"/>
      <c r="AB12" s="600"/>
      <c r="AC12" s="600"/>
      <c r="AD12" s="600"/>
      <c r="AE12" s="600"/>
      <c r="AF12" s="600"/>
      <c r="AG12" s="600"/>
      <c r="AH12" s="600"/>
      <c r="AI12" s="600"/>
      <c r="AJ12" s="600"/>
      <c r="AK12" s="600"/>
      <c r="AL12" s="600"/>
      <c r="AM12" s="600"/>
      <c r="AN12" s="600"/>
      <c r="AT12"/>
      <c r="AU12"/>
      <c r="AV12"/>
      <c r="AW12"/>
      <c r="AX12"/>
      <c r="AY12"/>
      <c r="AZ12"/>
      <c r="BA12"/>
      <c r="BB12"/>
      <c r="BC12"/>
      <c r="BD12"/>
      <c r="BE12"/>
      <c r="BF12"/>
      <c r="BG12"/>
      <c r="BH12"/>
      <c r="BI12"/>
      <c r="BJ12"/>
      <c r="BK12"/>
      <c r="BL12"/>
      <c r="BM12"/>
      <c r="BN12"/>
      <c r="BO12"/>
      <c r="BP12"/>
      <c r="BQ12"/>
      <c r="BR12"/>
      <c r="BS12"/>
      <c r="BT12"/>
      <c r="BU12"/>
    </row>
    <row r="13" spans="6:73" ht="15.95" customHeight="1" x14ac:dyDescent="0.25">
      <c r="F13" s="423"/>
      <c r="G13" s="423"/>
      <c r="H13" s="423"/>
      <c r="I13" s="423"/>
      <c r="J13" s="423"/>
      <c r="K13" s="423"/>
      <c r="L13" s="423"/>
      <c r="M13" s="423"/>
      <c r="N13" s="423"/>
      <c r="O13" s="423"/>
      <c r="P13" s="423"/>
      <c r="Q13" s="423"/>
      <c r="R13" s="423"/>
      <c r="S13" s="423"/>
      <c r="T13" s="423"/>
      <c r="U13" s="423"/>
      <c r="V13" s="423"/>
      <c r="W13" s="423"/>
      <c r="X13" s="423"/>
      <c r="Y13" s="423"/>
      <c r="Z13" s="423"/>
      <c r="AA13" s="423"/>
      <c r="AB13" s="423"/>
      <c r="AC13" s="423"/>
      <c r="AD13" s="423"/>
      <c r="AE13" s="423"/>
      <c r="AF13" s="423"/>
      <c r="AG13" s="423"/>
      <c r="AH13" s="423"/>
      <c r="AI13" s="423"/>
      <c r="AJ13" s="423"/>
      <c r="AK13" s="423"/>
      <c r="AL13" s="423"/>
      <c r="AM13" s="423"/>
      <c r="AN13" s="423"/>
      <c r="AT13"/>
      <c r="AU13"/>
      <c r="AV13"/>
      <c r="AW13"/>
      <c r="AX13"/>
      <c r="AY13"/>
      <c r="AZ13"/>
      <c r="BA13"/>
      <c r="BB13"/>
      <c r="BC13"/>
      <c r="BD13"/>
      <c r="BE13"/>
      <c r="BF13"/>
      <c r="BG13"/>
      <c r="BH13"/>
      <c r="BI13"/>
      <c r="BJ13"/>
      <c r="BK13"/>
      <c r="BL13"/>
      <c r="BM13"/>
      <c r="BN13"/>
      <c r="BO13"/>
      <c r="BP13"/>
      <c r="BQ13"/>
      <c r="BR13"/>
      <c r="BS13"/>
      <c r="BT13"/>
      <c r="BU13"/>
    </row>
    <row r="14" spans="6:73" ht="15.95" customHeight="1" x14ac:dyDescent="0.25">
      <c r="F14" s="150"/>
      <c r="G14" s="150"/>
      <c r="H14" s="150"/>
      <c r="I14" s="307"/>
      <c r="J14" s="308"/>
      <c r="K14" s="308"/>
      <c r="L14" s="308"/>
      <c r="M14" s="308"/>
      <c r="N14" s="308"/>
      <c r="O14" s="308"/>
      <c r="P14" s="308"/>
      <c r="Q14" s="308"/>
      <c r="R14" s="308"/>
      <c r="S14" s="308"/>
      <c r="T14" s="308"/>
      <c r="U14" s="308"/>
      <c r="V14" s="308"/>
      <c r="W14" s="308"/>
      <c r="X14" s="308"/>
      <c r="Y14" s="308"/>
      <c r="Z14" s="308"/>
      <c r="AA14" s="308"/>
      <c r="AB14" s="308"/>
      <c r="AC14" s="308"/>
      <c r="AD14" s="308"/>
      <c r="AE14" s="308"/>
      <c r="AF14" s="308"/>
      <c r="AG14" s="308"/>
      <c r="AH14" s="308"/>
      <c r="AI14" s="308"/>
      <c r="AJ14" s="308"/>
      <c r="AK14" s="309"/>
      <c r="AL14" s="150"/>
      <c r="AM14" s="150"/>
      <c r="AN14" s="150"/>
      <c r="AT14"/>
      <c r="AU14"/>
      <c r="AV14"/>
      <c r="AW14"/>
      <c r="AX14"/>
      <c r="AY14"/>
      <c r="AZ14"/>
      <c r="BA14"/>
      <c r="BB14"/>
      <c r="BC14"/>
      <c r="BD14"/>
      <c r="BE14"/>
      <c r="BF14"/>
      <c r="BG14"/>
      <c r="BH14"/>
      <c r="BI14"/>
      <c r="BJ14"/>
      <c r="BK14"/>
      <c r="BL14"/>
      <c r="BM14"/>
      <c r="BN14"/>
      <c r="BO14"/>
      <c r="BP14"/>
      <c r="BQ14"/>
      <c r="BR14"/>
      <c r="BS14"/>
      <c r="BT14"/>
      <c r="BU14"/>
    </row>
    <row r="15" spans="6:73" ht="15.95" customHeight="1" x14ac:dyDescent="0.25">
      <c r="I15" s="298"/>
      <c r="J15" s="430"/>
      <c r="K15" s="430"/>
      <c r="L15" s="430"/>
      <c r="M15" s="430"/>
      <c r="N15" s="430"/>
      <c r="O15" s="430"/>
      <c r="P15" s="430"/>
      <c r="Q15" s="430"/>
      <c r="R15" s="430"/>
      <c r="S15" s="430"/>
      <c r="T15" s="430"/>
      <c r="U15" s="430"/>
      <c r="V15" s="430"/>
      <c r="W15" s="430"/>
      <c r="X15" s="430"/>
      <c r="Y15" s="430"/>
      <c r="Z15" s="430"/>
      <c r="AA15" s="430"/>
      <c r="AB15" s="430"/>
      <c r="AC15" s="430"/>
      <c r="AD15" s="430"/>
      <c r="AE15" s="430"/>
      <c r="AF15" s="430"/>
      <c r="AG15" s="430"/>
      <c r="AH15" s="430"/>
      <c r="AI15" s="430"/>
      <c r="AJ15" s="430"/>
      <c r="AK15" s="299"/>
      <c r="AT15"/>
      <c r="AU15"/>
      <c r="AV15"/>
      <c r="AW15"/>
      <c r="AX15"/>
      <c r="AY15"/>
      <c r="AZ15"/>
      <c r="BA15"/>
      <c r="BB15"/>
      <c r="BC15"/>
      <c r="BD15"/>
      <c r="BE15"/>
      <c r="BF15"/>
      <c r="BG15"/>
      <c r="BH15"/>
      <c r="BI15"/>
      <c r="BJ15"/>
      <c r="BK15"/>
      <c r="BL15"/>
      <c r="BM15"/>
      <c r="BN15"/>
      <c r="BO15"/>
      <c r="BP15"/>
      <c r="BQ15"/>
      <c r="BR15"/>
      <c r="BS15"/>
      <c r="BT15"/>
      <c r="BU15"/>
    </row>
    <row r="16" spans="6:73" ht="15.95" customHeight="1" x14ac:dyDescent="0.25">
      <c r="I16" s="298"/>
      <c r="J16" s="430"/>
      <c r="K16" s="430"/>
      <c r="L16" s="430"/>
      <c r="M16" s="430"/>
      <c r="N16" s="430"/>
      <c r="O16" s="430"/>
      <c r="P16" s="430"/>
      <c r="Q16" s="430"/>
      <c r="R16" s="430"/>
      <c r="S16" s="430"/>
      <c r="T16" s="430"/>
      <c r="U16" s="430"/>
      <c r="V16" s="430"/>
      <c r="W16" s="430"/>
      <c r="X16" s="430"/>
      <c r="Y16" s="430"/>
      <c r="Z16" s="430"/>
      <c r="AA16" s="430"/>
      <c r="AB16" s="430"/>
      <c r="AC16" s="430"/>
      <c r="AD16" s="430"/>
      <c r="AE16" s="430"/>
      <c r="AF16" s="430"/>
      <c r="AG16" s="430"/>
      <c r="AH16" s="430"/>
      <c r="AI16" s="430"/>
      <c r="AJ16" s="430"/>
      <c r="AK16" s="299"/>
      <c r="AT16"/>
      <c r="AU16"/>
      <c r="AV16"/>
      <c r="AW16"/>
      <c r="AX16"/>
      <c r="AY16"/>
      <c r="AZ16"/>
      <c r="BA16"/>
      <c r="BB16"/>
      <c r="BC16"/>
      <c r="BD16"/>
      <c r="BE16"/>
      <c r="BF16"/>
      <c r="BG16"/>
      <c r="BH16"/>
      <c r="BI16"/>
      <c r="BJ16"/>
      <c r="BK16"/>
      <c r="BL16"/>
      <c r="BM16"/>
      <c r="BN16"/>
      <c r="BO16"/>
      <c r="BP16"/>
      <c r="BQ16"/>
      <c r="BR16"/>
      <c r="BS16"/>
      <c r="BT16"/>
      <c r="BU16"/>
    </row>
    <row r="17" spans="9:80" ht="15.95" customHeight="1" x14ac:dyDescent="0.25">
      <c r="I17" s="298"/>
      <c r="J17" s="430"/>
      <c r="K17" s="430"/>
      <c r="L17" s="430"/>
      <c r="M17" s="430"/>
      <c r="N17" s="430"/>
      <c r="O17" s="430"/>
      <c r="P17" s="430"/>
      <c r="Q17" s="430"/>
      <c r="R17" s="430"/>
      <c r="S17" s="430"/>
      <c r="T17" s="430"/>
      <c r="U17" s="430"/>
      <c r="V17" s="430"/>
      <c r="W17" s="430"/>
      <c r="X17" s="430"/>
      <c r="Y17" s="430"/>
      <c r="Z17" s="430"/>
      <c r="AA17" s="430"/>
      <c r="AB17" s="430"/>
      <c r="AC17" s="430"/>
      <c r="AD17" s="430"/>
      <c r="AE17" s="430"/>
      <c r="AF17" s="430"/>
      <c r="AG17" s="430"/>
      <c r="AH17" s="430"/>
      <c r="AI17" s="430"/>
      <c r="AJ17" s="430"/>
      <c r="AK17" s="299"/>
      <c r="AT17"/>
      <c r="AU17"/>
      <c r="AV17"/>
      <c r="AW17"/>
      <c r="AX17"/>
      <c r="AY17"/>
      <c r="AZ17"/>
      <c r="BA17"/>
      <c r="BB17"/>
      <c r="BC17"/>
      <c r="BD17"/>
      <c r="BE17"/>
      <c r="BF17"/>
      <c r="BG17"/>
      <c r="BH17"/>
      <c r="BI17"/>
      <c r="BJ17"/>
      <c r="BK17"/>
      <c r="BL17"/>
      <c r="BM17"/>
      <c r="BN17"/>
      <c r="BO17"/>
      <c r="BP17"/>
      <c r="BQ17"/>
      <c r="BR17"/>
      <c r="BS17"/>
      <c r="BT17"/>
      <c r="BU17"/>
      <c r="CA17" s="26"/>
      <c r="CB17" s="26"/>
    </row>
    <row r="18" spans="9:80" ht="15.95" customHeight="1" x14ac:dyDescent="0.25">
      <c r="I18" s="298"/>
      <c r="J18" s="430"/>
      <c r="K18" s="430"/>
      <c r="L18" s="430"/>
      <c r="M18" s="430"/>
      <c r="N18" s="430"/>
      <c r="O18" s="430"/>
      <c r="P18" s="430"/>
      <c r="Q18" s="430"/>
      <c r="R18" s="430"/>
      <c r="S18" s="430"/>
      <c r="T18" s="430"/>
      <c r="U18" s="430"/>
      <c r="V18" s="430"/>
      <c r="W18" s="430"/>
      <c r="X18" s="430"/>
      <c r="Y18" s="430"/>
      <c r="Z18" s="430"/>
      <c r="AA18" s="430"/>
      <c r="AB18" s="430"/>
      <c r="AC18" s="430"/>
      <c r="AD18" s="430"/>
      <c r="AE18" s="430"/>
      <c r="AF18" s="430"/>
      <c r="AG18" s="430"/>
      <c r="AH18" s="430"/>
      <c r="AI18" s="430"/>
      <c r="AJ18" s="430"/>
      <c r="AK18" s="299"/>
      <c r="AT18"/>
      <c r="AU18"/>
      <c r="AV18"/>
      <c r="AW18"/>
      <c r="AX18"/>
      <c r="AY18"/>
      <c r="AZ18"/>
      <c r="BA18"/>
      <c r="BB18"/>
      <c r="BC18"/>
      <c r="BD18"/>
      <c r="BE18"/>
      <c r="BF18"/>
      <c r="BG18"/>
      <c r="BH18"/>
      <c r="BI18"/>
      <c r="BJ18"/>
      <c r="BK18"/>
      <c r="BL18"/>
      <c r="BM18"/>
      <c r="BN18"/>
      <c r="BO18"/>
      <c r="BP18"/>
      <c r="BQ18"/>
      <c r="BR18"/>
      <c r="BS18"/>
      <c r="BT18"/>
      <c r="BU18"/>
      <c r="CA18" s="28"/>
      <c r="CB18" s="28"/>
    </row>
    <row r="19" spans="9:80" ht="15.95" customHeight="1" x14ac:dyDescent="0.25">
      <c r="I19" s="298"/>
      <c r="J19" s="430"/>
      <c r="K19" s="1008" t="s">
        <v>1987</v>
      </c>
      <c r="L19" s="1008"/>
      <c r="M19" s="1008"/>
      <c r="N19" s="1008"/>
      <c r="O19" s="1008"/>
      <c r="P19" s="1008"/>
      <c r="Q19" s="1008"/>
      <c r="R19" s="1008"/>
      <c r="S19" s="1008"/>
      <c r="T19" s="1008"/>
      <c r="U19" s="1008"/>
      <c r="V19" s="1008"/>
      <c r="W19" s="1008"/>
      <c r="X19" s="1008"/>
      <c r="Y19" s="1008"/>
      <c r="Z19" s="1008"/>
      <c r="AA19" s="1008"/>
      <c r="AB19" s="1008"/>
      <c r="AC19" s="1008"/>
      <c r="AD19" s="1008"/>
      <c r="AE19" s="1008"/>
      <c r="AF19" s="1008"/>
      <c r="AG19" s="1008"/>
      <c r="AH19" s="1008"/>
      <c r="AI19" s="1008"/>
      <c r="AJ19" s="430"/>
      <c r="AK19" s="299"/>
      <c r="AT19"/>
      <c r="AU19"/>
      <c r="AV19"/>
      <c r="AW19"/>
      <c r="AX19"/>
      <c r="AY19"/>
      <c r="AZ19"/>
      <c r="BA19"/>
      <c r="BB19"/>
      <c r="BC19"/>
      <c r="BD19"/>
      <c r="BE19"/>
      <c r="BF19"/>
      <c r="BG19"/>
      <c r="BH19"/>
      <c r="BI19"/>
      <c r="BJ19"/>
      <c r="BK19"/>
      <c r="BL19"/>
      <c r="BM19"/>
      <c r="BN19"/>
      <c r="BO19"/>
      <c r="BP19"/>
      <c r="BQ19"/>
      <c r="BR19"/>
      <c r="BS19"/>
      <c r="BT19"/>
      <c r="BU19"/>
      <c r="CA19" s="28"/>
      <c r="CB19" s="28"/>
    </row>
    <row r="20" spans="9:80" ht="15.95" customHeight="1" x14ac:dyDescent="0.25">
      <c r="I20" s="298"/>
      <c r="J20" s="430"/>
      <c r="K20" s="1008"/>
      <c r="L20" s="1008"/>
      <c r="M20" s="1008"/>
      <c r="N20" s="1008"/>
      <c r="O20" s="1008"/>
      <c r="P20" s="1008"/>
      <c r="Q20" s="1008"/>
      <c r="R20" s="1008"/>
      <c r="S20" s="1008"/>
      <c r="T20" s="1008"/>
      <c r="U20" s="1008"/>
      <c r="V20" s="1008"/>
      <c r="W20" s="1008"/>
      <c r="X20" s="1008"/>
      <c r="Y20" s="1008"/>
      <c r="Z20" s="1008"/>
      <c r="AA20" s="1008"/>
      <c r="AB20" s="1008"/>
      <c r="AC20" s="1008"/>
      <c r="AD20" s="1008"/>
      <c r="AE20" s="1008"/>
      <c r="AF20" s="1008"/>
      <c r="AG20" s="1008"/>
      <c r="AH20" s="1008"/>
      <c r="AI20" s="1008"/>
      <c r="AJ20" s="430"/>
      <c r="AK20" s="299"/>
      <c r="AT20"/>
      <c r="AU20"/>
      <c r="AV20"/>
      <c r="AW20"/>
      <c r="AX20"/>
      <c r="AY20"/>
      <c r="AZ20"/>
      <c r="BA20"/>
      <c r="BB20"/>
      <c r="BC20"/>
      <c r="BD20"/>
      <c r="BE20"/>
      <c r="BF20"/>
      <c r="BG20"/>
      <c r="BH20"/>
      <c r="BI20"/>
      <c r="BJ20"/>
      <c r="BK20"/>
      <c r="BL20"/>
      <c r="BM20"/>
      <c r="BN20"/>
      <c r="BO20"/>
      <c r="BP20"/>
      <c r="BQ20"/>
      <c r="BR20"/>
      <c r="BS20"/>
      <c r="BT20"/>
      <c r="BU20"/>
      <c r="CA20" s="28"/>
      <c r="CB20" s="28"/>
    </row>
    <row r="21" spans="9:80" ht="15.95" customHeight="1" x14ac:dyDescent="0.25">
      <c r="I21" s="298"/>
      <c r="J21" s="443"/>
      <c r="K21" s="1043">
        <f>M02S02F01</f>
        <v>0</v>
      </c>
      <c r="L21" s="1043"/>
      <c r="M21" s="1043"/>
      <c r="N21" s="1043"/>
      <c r="O21" s="1043"/>
      <c r="P21" s="1043"/>
      <c r="Q21" s="1043"/>
      <c r="R21" s="1043"/>
      <c r="S21" s="1043"/>
      <c r="T21" s="1043"/>
      <c r="U21" s="1043"/>
      <c r="V21" s="1043"/>
      <c r="W21" s="1043"/>
      <c r="X21" s="1043"/>
      <c r="Y21" s="1043"/>
      <c r="Z21" s="1043"/>
      <c r="AA21" s="1043"/>
      <c r="AB21" s="1043"/>
      <c r="AC21" s="1043"/>
      <c r="AD21" s="1043"/>
      <c r="AE21" s="1043"/>
      <c r="AF21" s="1043"/>
      <c r="AG21" s="1043"/>
      <c r="AH21" s="1043"/>
      <c r="AI21" s="1043"/>
      <c r="AJ21" s="443"/>
      <c r="AK21" s="299"/>
      <c r="AT21"/>
      <c r="AU21"/>
      <c r="AV21"/>
      <c r="AW21"/>
      <c r="AX21"/>
      <c r="AY21"/>
      <c r="AZ21"/>
      <c r="BA21"/>
      <c r="BB21"/>
      <c r="BC21"/>
      <c r="BD21"/>
      <c r="BE21"/>
      <c r="BF21"/>
      <c r="BG21"/>
      <c r="BH21"/>
      <c r="BI21"/>
      <c r="BJ21"/>
      <c r="BK21"/>
      <c r="BL21"/>
      <c r="BM21"/>
      <c r="BN21"/>
      <c r="BO21"/>
      <c r="BP21"/>
      <c r="BQ21"/>
      <c r="BR21"/>
      <c r="BS21"/>
      <c r="BT21"/>
      <c r="BU21"/>
      <c r="CA21" s="86"/>
      <c r="CB21" s="86"/>
    </row>
    <row r="22" spans="9:80" ht="15.95" customHeight="1" x14ac:dyDescent="0.25">
      <c r="I22" s="298"/>
      <c r="J22" s="443"/>
      <c r="K22" s="1043"/>
      <c r="L22" s="1043"/>
      <c r="M22" s="1043"/>
      <c r="N22" s="1043"/>
      <c r="O22" s="1043"/>
      <c r="P22" s="1043"/>
      <c r="Q22" s="1043"/>
      <c r="R22" s="1043"/>
      <c r="S22" s="1043"/>
      <c r="T22" s="1043"/>
      <c r="U22" s="1043"/>
      <c r="V22" s="1043"/>
      <c r="W22" s="1043"/>
      <c r="X22" s="1043"/>
      <c r="Y22" s="1043"/>
      <c r="Z22" s="1043"/>
      <c r="AA22" s="1043"/>
      <c r="AB22" s="1043"/>
      <c r="AC22" s="1043"/>
      <c r="AD22" s="1043"/>
      <c r="AE22" s="1043"/>
      <c r="AF22" s="1043"/>
      <c r="AG22" s="1043"/>
      <c r="AH22" s="1043"/>
      <c r="AI22" s="1043"/>
      <c r="AJ22" s="443"/>
      <c r="AK22" s="299"/>
      <c r="AT22"/>
      <c r="AU22"/>
      <c r="AV22"/>
      <c r="AW22"/>
      <c r="AX22"/>
      <c r="AY22"/>
      <c r="AZ22"/>
      <c r="BA22"/>
      <c r="BB22"/>
      <c r="BC22"/>
      <c r="BD22"/>
      <c r="BE22"/>
      <c r="BF22"/>
      <c r="BG22"/>
      <c r="BH22"/>
      <c r="BI22"/>
      <c r="BJ22"/>
      <c r="BK22"/>
      <c r="BL22"/>
      <c r="BM22"/>
      <c r="BN22"/>
      <c r="BO22"/>
      <c r="BP22"/>
      <c r="BQ22"/>
      <c r="BR22"/>
      <c r="BS22"/>
      <c r="BT22"/>
      <c r="BU22"/>
      <c r="CA22" s="444"/>
      <c r="CB22" s="444"/>
    </row>
    <row r="23" spans="9:80" ht="15.95" customHeight="1" x14ac:dyDescent="0.25">
      <c r="I23" s="298"/>
      <c r="J23" s="150"/>
      <c r="K23" s="150"/>
      <c r="L23" s="150"/>
      <c r="M23" s="150"/>
      <c r="N23" s="150"/>
      <c r="O23" s="150"/>
      <c r="P23" s="150"/>
      <c r="Q23" s="150"/>
      <c r="R23" s="150"/>
      <c r="S23" s="150"/>
      <c r="T23" s="150"/>
      <c r="U23" s="150"/>
      <c r="V23" s="150"/>
      <c r="W23" s="150"/>
      <c r="X23" s="150"/>
      <c r="Y23" s="150"/>
      <c r="Z23" s="150"/>
      <c r="AA23" s="150"/>
      <c r="AB23" s="150"/>
      <c r="AC23" s="150"/>
      <c r="AD23" s="150"/>
      <c r="AE23" s="150"/>
      <c r="AF23" s="150"/>
      <c r="AG23" s="150"/>
      <c r="AH23" s="150"/>
      <c r="AI23" s="150"/>
      <c r="AJ23" s="150"/>
      <c r="AK23" s="299"/>
      <c r="AT23"/>
      <c r="AU23"/>
      <c r="AV23"/>
      <c r="AW23"/>
      <c r="AX23"/>
      <c r="AY23"/>
      <c r="AZ23"/>
      <c r="BA23"/>
      <c r="BB23"/>
      <c r="BC23"/>
      <c r="BD23"/>
      <c r="BE23"/>
      <c r="BF23"/>
      <c r="BG23"/>
      <c r="BH23"/>
      <c r="BI23"/>
      <c r="BJ23"/>
      <c r="BK23"/>
      <c r="BL23"/>
      <c r="BM23"/>
      <c r="BN23"/>
      <c r="BO23"/>
      <c r="BP23"/>
      <c r="BQ23"/>
      <c r="BR23"/>
      <c r="BS23"/>
      <c r="BT23"/>
      <c r="BU23"/>
      <c r="CA23" s="99"/>
      <c r="CB23" s="99"/>
    </row>
    <row r="24" spans="9:80" ht="15.95" customHeight="1" x14ac:dyDescent="0.25">
      <c r="I24" s="298"/>
      <c r="J24" s="432"/>
      <c r="K24" s="984" t="s">
        <v>141</v>
      </c>
      <c r="L24" s="984"/>
      <c r="M24" s="984"/>
      <c r="N24" s="984"/>
      <c r="O24" s="984"/>
      <c r="P24" s="997" t="s">
        <v>1841</v>
      </c>
      <c r="Q24" s="997"/>
      <c r="R24" s="997"/>
      <c r="S24" s="997"/>
      <c r="T24" s="997"/>
      <c r="U24" s="997"/>
      <c r="V24" s="997"/>
      <c r="W24" s="997" t="s">
        <v>281</v>
      </c>
      <c r="X24" s="997"/>
      <c r="Y24" s="997"/>
      <c r="Z24" s="997"/>
      <c r="AA24" s="997"/>
      <c r="AB24" s="997"/>
      <c r="AC24" s="997"/>
      <c r="AD24" s="997" t="s">
        <v>1844</v>
      </c>
      <c r="AE24" s="997"/>
      <c r="AF24" s="997"/>
      <c r="AG24" s="997"/>
      <c r="AH24" s="997"/>
      <c r="AI24" s="997"/>
      <c r="AJ24" s="997"/>
      <c r="AK24" s="299"/>
      <c r="AT24"/>
      <c r="AU24"/>
      <c r="AV24"/>
      <c r="AW24"/>
      <c r="AX24"/>
      <c r="AY24"/>
      <c r="AZ24"/>
      <c r="BA24"/>
      <c r="BB24"/>
      <c r="BC24"/>
      <c r="BD24"/>
      <c r="BE24"/>
      <c r="BF24"/>
      <c r="BG24"/>
      <c r="BH24"/>
      <c r="BI24"/>
      <c r="BJ24"/>
      <c r="BK24"/>
      <c r="BL24"/>
      <c r="BM24"/>
      <c r="BN24"/>
      <c r="BO24"/>
      <c r="BP24"/>
      <c r="BQ24"/>
      <c r="BR24"/>
      <c r="BS24"/>
      <c r="BT24"/>
      <c r="BU24"/>
      <c r="CA24" s="444"/>
      <c r="CB24" s="444"/>
    </row>
    <row r="25" spans="9:80" ht="15.95" customHeight="1" x14ac:dyDescent="0.25">
      <c r="I25" s="298"/>
      <c r="J25" s="432"/>
      <c r="K25" s="984"/>
      <c r="L25" s="984"/>
      <c r="M25" s="984"/>
      <c r="N25" s="984"/>
      <c r="O25" s="984"/>
      <c r="P25" s="996">
        <f>PROJID</f>
        <v>0</v>
      </c>
      <c r="Q25" s="996"/>
      <c r="R25" s="996"/>
      <c r="S25" s="996"/>
      <c r="T25" s="996"/>
      <c r="U25" s="996"/>
      <c r="V25" s="996"/>
      <c r="W25" s="996">
        <f>M02S02F01</f>
        <v>0</v>
      </c>
      <c r="X25" s="996"/>
      <c r="Y25" s="996"/>
      <c r="Z25" s="996"/>
      <c r="AA25" s="996"/>
      <c r="AB25" s="996"/>
      <c r="AC25" s="996"/>
      <c r="AD25" s="996" t="str">
        <f>M02S02F34</f>
        <v/>
      </c>
      <c r="AE25" s="996"/>
      <c r="AF25" s="996"/>
      <c r="AG25" s="996"/>
      <c r="AH25" s="996"/>
      <c r="AI25" s="996"/>
      <c r="AJ25" s="996"/>
      <c r="AK25" s="299"/>
      <c r="AT25"/>
      <c r="AU25"/>
      <c r="AV25"/>
      <c r="AW25"/>
      <c r="AX25"/>
      <c r="AY25"/>
      <c r="AZ25"/>
      <c r="BA25"/>
      <c r="BB25"/>
      <c r="BC25"/>
      <c r="BD25"/>
      <c r="BE25"/>
      <c r="BF25"/>
      <c r="BG25"/>
      <c r="BH25"/>
      <c r="BI25"/>
      <c r="BJ25"/>
      <c r="BK25"/>
      <c r="BL25"/>
      <c r="BM25"/>
      <c r="BN25"/>
      <c r="BO25"/>
      <c r="BP25"/>
      <c r="BQ25"/>
      <c r="BR25"/>
      <c r="BS25"/>
      <c r="BT25"/>
      <c r="BU25"/>
      <c r="CA25" s="83"/>
      <c r="CB25" s="83"/>
    </row>
    <row r="26" spans="9:80" ht="15.95" customHeight="1" x14ac:dyDescent="0.25">
      <c r="I26" s="298"/>
      <c r="J26" s="432"/>
      <c r="K26" s="984"/>
      <c r="L26" s="984"/>
      <c r="M26" s="984"/>
      <c r="N26" s="984"/>
      <c r="O26" s="984"/>
      <c r="P26" s="996"/>
      <c r="Q26" s="996"/>
      <c r="R26" s="996"/>
      <c r="S26" s="996"/>
      <c r="T26" s="996"/>
      <c r="U26" s="996"/>
      <c r="V26" s="996"/>
      <c r="W26" s="996">
        <f>M02S02F08</f>
        <v>0</v>
      </c>
      <c r="X26" s="996"/>
      <c r="Y26" s="996"/>
      <c r="Z26" s="996"/>
      <c r="AA26" s="996"/>
      <c r="AB26" s="996"/>
      <c r="AC26" s="996"/>
      <c r="AD26" s="996" t="str">
        <f>M02S02F22</f>
        <v/>
      </c>
      <c r="AE26" s="996"/>
      <c r="AF26" s="996"/>
      <c r="AG26" s="996"/>
      <c r="AH26" s="996"/>
      <c r="AI26" s="996"/>
      <c r="AJ26" s="996"/>
      <c r="AK26" s="299"/>
      <c r="AT26"/>
      <c r="AU26"/>
      <c r="AV26"/>
      <c r="AW26"/>
      <c r="AX26"/>
      <c r="AY26"/>
      <c r="AZ26"/>
      <c r="BA26"/>
      <c r="BB26"/>
      <c r="BC26"/>
      <c r="BD26"/>
      <c r="BE26"/>
      <c r="BF26"/>
      <c r="BG26"/>
      <c r="BH26"/>
      <c r="BI26"/>
      <c r="BJ26"/>
      <c r="BK26"/>
      <c r="BL26"/>
      <c r="BM26"/>
      <c r="BN26"/>
      <c r="BO26"/>
      <c r="BP26"/>
      <c r="BQ26"/>
      <c r="BR26"/>
      <c r="BS26"/>
      <c r="BT26"/>
      <c r="BU26"/>
      <c r="CA26" s="444"/>
      <c r="CB26" s="444"/>
    </row>
    <row r="27" spans="9:80" ht="15.95" customHeight="1" x14ac:dyDescent="0.25">
      <c r="I27" s="298"/>
      <c r="J27" s="432"/>
      <c r="K27" s="984"/>
      <c r="L27" s="984"/>
      <c r="M27" s="984"/>
      <c r="N27" s="984"/>
      <c r="O27" s="984"/>
      <c r="P27" s="996"/>
      <c r="Q27" s="996"/>
      <c r="R27" s="996"/>
      <c r="S27" s="996"/>
      <c r="T27" s="996"/>
      <c r="U27" s="996"/>
      <c r="V27" s="996"/>
      <c r="W27" s="996" t="str">
        <f>CONCATENATE(M02S02F09,", ",M02S02F10," ",M02S02F11)</f>
        <v xml:space="preserve">,  </v>
      </c>
      <c r="X27" s="996"/>
      <c r="Y27" s="996"/>
      <c r="Z27" s="996"/>
      <c r="AA27" s="996"/>
      <c r="AB27" s="996"/>
      <c r="AC27" s="996"/>
      <c r="AD27" s="996" t="str">
        <f>CONCATENATE(M02S02F23,", ",M02S02F24," ",M02S02F25)</f>
        <v xml:space="preserve">, MO </v>
      </c>
      <c r="AE27" s="996"/>
      <c r="AF27" s="996"/>
      <c r="AG27" s="996"/>
      <c r="AH27" s="996"/>
      <c r="AI27" s="996"/>
      <c r="AJ27" s="996"/>
      <c r="AK27" s="299"/>
      <c r="AT27"/>
      <c r="AU27"/>
      <c r="AV27"/>
      <c r="AW27"/>
      <c r="AX27"/>
      <c r="AY27"/>
      <c r="AZ27"/>
      <c r="BA27"/>
      <c r="BB27"/>
      <c r="BC27"/>
      <c r="BD27"/>
      <c r="BE27"/>
      <c r="BF27"/>
      <c r="BG27"/>
      <c r="BH27"/>
      <c r="BI27"/>
      <c r="BJ27"/>
      <c r="BK27"/>
      <c r="BL27"/>
      <c r="BM27"/>
      <c r="BN27"/>
      <c r="BO27"/>
      <c r="BP27"/>
      <c r="BQ27"/>
      <c r="BR27"/>
      <c r="BS27"/>
      <c r="BT27"/>
      <c r="BU27"/>
      <c r="CA27" s="88"/>
      <c r="CB27" s="88"/>
    </row>
    <row r="28" spans="9:80" ht="15.95" customHeight="1" x14ac:dyDescent="0.25">
      <c r="I28" s="298"/>
      <c r="J28" s="432"/>
      <c r="K28" s="984"/>
      <c r="L28" s="984"/>
      <c r="M28" s="984"/>
      <c r="N28" s="984"/>
      <c r="O28" s="984"/>
      <c r="P28" s="996"/>
      <c r="Q28" s="996"/>
      <c r="R28" s="996"/>
      <c r="S28" s="996"/>
      <c r="T28" s="996"/>
      <c r="U28" s="996"/>
      <c r="V28" s="996"/>
      <c r="W28" s="996"/>
      <c r="X28" s="996"/>
      <c r="Y28" s="996"/>
      <c r="Z28" s="996"/>
      <c r="AA28" s="996"/>
      <c r="AB28" s="996"/>
      <c r="AC28" s="996"/>
      <c r="AD28" s="996"/>
      <c r="AE28" s="996"/>
      <c r="AF28" s="996"/>
      <c r="AG28" s="996"/>
      <c r="AH28" s="996"/>
      <c r="AI28" s="996"/>
      <c r="AJ28" s="996"/>
      <c r="AK28" s="299"/>
      <c r="AT28"/>
      <c r="AU28"/>
      <c r="AV28"/>
      <c r="AW28"/>
      <c r="AX28"/>
      <c r="AY28"/>
      <c r="AZ28"/>
      <c r="BA28"/>
      <c r="BB28"/>
      <c r="BC28"/>
      <c r="BD28"/>
      <c r="BE28"/>
      <c r="BF28"/>
      <c r="BG28"/>
      <c r="BH28"/>
      <c r="BI28"/>
      <c r="BJ28"/>
      <c r="BK28"/>
      <c r="BL28"/>
      <c r="BM28"/>
      <c r="BN28"/>
      <c r="BO28"/>
      <c r="BP28"/>
      <c r="BQ28"/>
      <c r="BR28"/>
      <c r="BS28"/>
      <c r="BT28"/>
      <c r="BU28"/>
      <c r="CA28" s="445"/>
      <c r="CB28" s="445"/>
    </row>
    <row r="29" spans="9:80" ht="15.95" customHeight="1" x14ac:dyDescent="0.25">
      <c r="I29" s="298"/>
      <c r="J29" s="432"/>
      <c r="K29" s="984"/>
      <c r="L29" s="984"/>
      <c r="M29" s="984"/>
      <c r="N29" s="984"/>
      <c r="O29" s="984"/>
      <c r="P29" s="997" t="s">
        <v>1842</v>
      </c>
      <c r="Q29" s="997"/>
      <c r="R29" s="997"/>
      <c r="S29" s="997"/>
      <c r="T29" s="997"/>
      <c r="U29" s="997"/>
      <c r="V29" s="997"/>
      <c r="W29" s="997" t="s">
        <v>1843</v>
      </c>
      <c r="X29" s="997"/>
      <c r="Y29" s="997"/>
      <c r="Z29" s="997"/>
      <c r="AA29" s="997"/>
      <c r="AB29" s="997"/>
      <c r="AC29" s="997"/>
      <c r="AD29" s="997" t="s">
        <v>1845</v>
      </c>
      <c r="AE29" s="997"/>
      <c r="AF29" s="997"/>
      <c r="AG29" s="997"/>
      <c r="AH29" s="997"/>
      <c r="AI29" s="997"/>
      <c r="AJ29" s="997"/>
      <c r="AK29" s="299"/>
      <c r="AT29"/>
      <c r="AU29"/>
      <c r="AV29"/>
      <c r="AW29"/>
      <c r="AX29"/>
      <c r="AY29"/>
      <c r="AZ29"/>
      <c r="BA29"/>
      <c r="BB29"/>
      <c r="BC29"/>
      <c r="BD29"/>
      <c r="BE29"/>
      <c r="BF29"/>
      <c r="BG29"/>
      <c r="BH29"/>
      <c r="BI29"/>
      <c r="BJ29"/>
      <c r="BK29"/>
      <c r="BL29"/>
      <c r="BM29"/>
      <c r="BN29"/>
      <c r="BO29"/>
      <c r="BP29"/>
      <c r="BQ29"/>
      <c r="BR29"/>
      <c r="BS29"/>
      <c r="BT29"/>
      <c r="BU29"/>
      <c r="CA29" s="89"/>
      <c r="CB29" s="89"/>
    </row>
    <row r="30" spans="9:80" ht="15.95" customHeight="1" x14ac:dyDescent="0.25">
      <c r="I30" s="298"/>
      <c r="J30" s="432"/>
      <c r="K30" s="984"/>
      <c r="L30" s="984"/>
      <c r="M30" s="984"/>
      <c r="N30" s="984"/>
      <c r="O30" s="984"/>
      <c r="P30" s="996">
        <f>M02S02F13</f>
        <v>0</v>
      </c>
      <c r="Q30" s="996"/>
      <c r="R30" s="996"/>
      <c r="S30" s="996"/>
      <c r="T30" s="996"/>
      <c r="U30" s="996"/>
      <c r="V30" s="996"/>
      <c r="W30" s="996" t="str">
        <f>CONCATENATE(M02S02F02," ",M02S02F03)</f>
        <v xml:space="preserve"> </v>
      </c>
      <c r="X30" s="996"/>
      <c r="Y30" s="996"/>
      <c r="Z30" s="996"/>
      <c r="AA30" s="996"/>
      <c r="AB30" s="996"/>
      <c r="AC30" s="996"/>
      <c r="AD30" s="996" t="str">
        <f>CONCATENATE(M02S02F16," ",M02S02F17)</f>
        <v xml:space="preserve"> </v>
      </c>
      <c r="AE30" s="996"/>
      <c r="AF30" s="996"/>
      <c r="AG30" s="996"/>
      <c r="AH30" s="996"/>
      <c r="AI30" s="996"/>
      <c r="AJ30" s="996"/>
      <c r="AK30" s="299"/>
      <c r="AT30"/>
      <c r="AU30"/>
      <c r="AV30"/>
      <c r="AW30"/>
      <c r="AX30"/>
      <c r="AY30"/>
      <c r="AZ30"/>
      <c r="BA30"/>
      <c r="BB30"/>
      <c r="BC30"/>
      <c r="BD30"/>
      <c r="BE30"/>
      <c r="BF30"/>
      <c r="BG30"/>
      <c r="BH30"/>
      <c r="BI30"/>
      <c r="BJ30"/>
      <c r="BK30"/>
      <c r="BL30"/>
      <c r="BM30"/>
      <c r="BN30"/>
      <c r="BO30"/>
      <c r="BP30"/>
      <c r="BQ30"/>
      <c r="BR30"/>
      <c r="BS30"/>
      <c r="BT30"/>
      <c r="BU30"/>
      <c r="CA30" s="444"/>
      <c r="CB30" s="444"/>
    </row>
    <row r="31" spans="9:80" ht="15.95" customHeight="1" x14ac:dyDescent="0.25">
      <c r="I31" s="298"/>
      <c r="J31" s="432"/>
      <c r="K31" s="984"/>
      <c r="L31" s="984"/>
      <c r="M31" s="984"/>
      <c r="N31" s="984"/>
      <c r="O31" s="984"/>
      <c r="P31" s="996"/>
      <c r="Q31" s="996"/>
      <c r="R31" s="996"/>
      <c r="S31" s="996"/>
      <c r="T31" s="996"/>
      <c r="U31" s="996"/>
      <c r="V31" s="996"/>
      <c r="W31" s="995">
        <f>M02S02F05</f>
        <v>0</v>
      </c>
      <c r="X31" s="995"/>
      <c r="Y31" s="995"/>
      <c r="Z31" s="995"/>
      <c r="AA31" s="995"/>
      <c r="AB31" s="995"/>
      <c r="AC31" s="995"/>
      <c r="AD31" s="995" t="str">
        <f>M02S02F19</f>
        <v/>
      </c>
      <c r="AE31" s="995"/>
      <c r="AF31" s="995"/>
      <c r="AG31" s="995"/>
      <c r="AH31" s="995"/>
      <c r="AI31" s="995"/>
      <c r="AJ31" s="995"/>
      <c r="AK31" s="299"/>
      <c r="AT31"/>
      <c r="AU31"/>
      <c r="AV31"/>
      <c r="AW31"/>
      <c r="AX31"/>
      <c r="AY31"/>
      <c r="AZ31"/>
      <c r="BA31"/>
      <c r="BB31"/>
      <c r="BC31"/>
      <c r="BD31"/>
      <c r="BE31"/>
      <c r="BF31"/>
      <c r="BG31"/>
      <c r="BH31"/>
      <c r="BI31"/>
      <c r="BJ31"/>
      <c r="BK31"/>
      <c r="BL31"/>
      <c r="BM31"/>
      <c r="BN31"/>
      <c r="BO31"/>
      <c r="BP31"/>
      <c r="BQ31"/>
      <c r="BR31"/>
      <c r="BS31"/>
      <c r="BT31"/>
      <c r="BU31"/>
      <c r="CA31" s="84"/>
      <c r="CB31" s="84"/>
    </row>
    <row r="32" spans="9:80" ht="15.95" customHeight="1" x14ac:dyDescent="0.25">
      <c r="I32" s="298"/>
      <c r="J32" s="432"/>
      <c r="K32" s="984"/>
      <c r="L32" s="984"/>
      <c r="M32" s="984"/>
      <c r="N32" s="984"/>
      <c r="O32" s="984"/>
      <c r="P32" s="996"/>
      <c r="Q32" s="996"/>
      <c r="R32" s="996"/>
      <c r="S32" s="996"/>
      <c r="T32" s="996"/>
      <c r="U32" s="996"/>
      <c r="V32" s="996"/>
      <c r="W32" s="996">
        <f>M02S02F07</f>
        <v>0</v>
      </c>
      <c r="X32" s="996"/>
      <c r="Y32" s="996"/>
      <c r="Z32" s="996"/>
      <c r="AA32" s="996"/>
      <c r="AB32" s="996"/>
      <c r="AC32" s="996"/>
      <c r="AD32" s="996" t="str">
        <f>M02S02F21</f>
        <v/>
      </c>
      <c r="AE32" s="996"/>
      <c r="AF32" s="996"/>
      <c r="AG32" s="996"/>
      <c r="AH32" s="996"/>
      <c r="AI32" s="996"/>
      <c r="AJ32" s="996"/>
      <c r="AK32" s="299"/>
      <c r="AT32"/>
      <c r="AU32"/>
      <c r="AV32"/>
      <c r="AW32"/>
      <c r="AX32"/>
      <c r="AY32"/>
      <c r="AZ32"/>
      <c r="BA32"/>
      <c r="BB32"/>
      <c r="BC32"/>
      <c r="BD32"/>
      <c r="BE32"/>
      <c r="BF32"/>
      <c r="BG32"/>
      <c r="BH32"/>
      <c r="BI32"/>
      <c r="BJ32"/>
      <c r="BK32"/>
      <c r="BL32"/>
      <c r="BM32"/>
      <c r="BN32"/>
      <c r="BO32"/>
      <c r="BP32"/>
      <c r="BQ32"/>
      <c r="BR32"/>
      <c r="BS32"/>
      <c r="BT32"/>
      <c r="BU32"/>
      <c r="CA32" s="86"/>
      <c r="CB32" s="86"/>
    </row>
    <row r="33" spans="9:80" ht="15.95" customHeight="1" x14ac:dyDescent="0.25">
      <c r="I33" s="298"/>
      <c r="J33" s="150"/>
      <c r="K33" s="150"/>
      <c r="L33" s="150"/>
      <c r="M33" s="150"/>
      <c r="N33" s="150"/>
      <c r="O33" s="150"/>
      <c r="P33" s="446"/>
      <c r="Q33" s="446"/>
      <c r="R33" s="446"/>
      <c r="S33" s="446"/>
      <c r="T33" s="446"/>
      <c r="U33" s="446"/>
      <c r="V33" s="446"/>
      <c r="W33" s="446"/>
      <c r="X33" s="446"/>
      <c r="Y33" s="446"/>
      <c r="Z33" s="446"/>
      <c r="AA33" s="446"/>
      <c r="AB33" s="446"/>
      <c r="AC33" s="446"/>
      <c r="AD33" s="446"/>
      <c r="AE33" s="446"/>
      <c r="AF33" s="446"/>
      <c r="AG33" s="446"/>
      <c r="AH33" s="446"/>
      <c r="AI33" s="446"/>
      <c r="AJ33" s="446"/>
      <c r="AK33" s="299"/>
      <c r="AT33"/>
      <c r="AU33"/>
      <c r="AV33"/>
      <c r="AW33"/>
      <c r="AX33"/>
      <c r="AY33"/>
      <c r="AZ33"/>
      <c r="BA33"/>
      <c r="BB33"/>
      <c r="BC33"/>
      <c r="BD33"/>
      <c r="BE33"/>
      <c r="BF33"/>
      <c r="BG33"/>
      <c r="BH33"/>
      <c r="BI33"/>
      <c r="BJ33"/>
      <c r="BK33"/>
      <c r="BL33"/>
      <c r="BM33"/>
      <c r="BN33"/>
      <c r="BO33"/>
      <c r="BP33"/>
      <c r="BQ33"/>
      <c r="BR33"/>
      <c r="BS33"/>
      <c r="BT33"/>
      <c r="BU33"/>
      <c r="CA33" s="447"/>
      <c r="CB33" s="447"/>
    </row>
    <row r="34" spans="9:80" ht="15.95" customHeight="1" x14ac:dyDescent="0.25">
      <c r="I34" s="298"/>
      <c r="J34" s="433"/>
      <c r="K34" s="998" t="s">
        <v>1246</v>
      </c>
      <c r="L34" s="998"/>
      <c r="M34" s="998"/>
      <c r="N34" s="998"/>
      <c r="O34" s="998"/>
      <c r="P34" s="992" t="s">
        <v>150</v>
      </c>
      <c r="Q34" s="992"/>
      <c r="R34" s="992"/>
      <c r="S34" s="992"/>
      <c r="T34" s="992"/>
      <c r="U34" s="992"/>
      <c r="V34" s="992"/>
      <c r="W34" s="992" t="s">
        <v>143</v>
      </c>
      <c r="X34" s="992"/>
      <c r="Y34" s="992"/>
      <c r="Z34" s="992"/>
      <c r="AA34" s="992"/>
      <c r="AB34" s="992"/>
      <c r="AC34" s="992"/>
      <c r="AD34" s="992" t="s">
        <v>121</v>
      </c>
      <c r="AE34" s="992"/>
      <c r="AF34" s="992"/>
      <c r="AG34" s="992"/>
      <c r="AH34" s="992"/>
      <c r="AI34" s="992"/>
      <c r="AJ34" s="992"/>
      <c r="AK34" s="299"/>
      <c r="AT34"/>
      <c r="AU34"/>
      <c r="AV34"/>
      <c r="AW34"/>
      <c r="AX34"/>
      <c r="AY34"/>
      <c r="AZ34"/>
      <c r="BA34"/>
      <c r="BB34"/>
      <c r="BC34"/>
      <c r="BD34"/>
      <c r="BE34"/>
      <c r="BF34"/>
      <c r="BG34"/>
      <c r="BH34"/>
      <c r="BI34"/>
      <c r="BJ34"/>
      <c r="BK34"/>
      <c r="BL34"/>
      <c r="BM34"/>
      <c r="BN34"/>
      <c r="BO34"/>
      <c r="BP34"/>
      <c r="BQ34"/>
      <c r="BR34"/>
      <c r="BS34"/>
      <c r="BT34"/>
      <c r="BU34"/>
      <c r="CA34" s="99"/>
      <c r="CB34" s="99"/>
    </row>
    <row r="35" spans="9:80" ht="15.95" customHeight="1" x14ac:dyDescent="0.25">
      <c r="I35" s="298"/>
      <c r="J35" s="433"/>
      <c r="K35" s="998"/>
      <c r="L35" s="998"/>
      <c r="M35" s="998"/>
      <c r="N35" s="998"/>
      <c r="O35" s="998"/>
      <c r="P35" s="993">
        <f>M02S03F02</f>
        <v>0</v>
      </c>
      <c r="Q35" s="993"/>
      <c r="R35" s="993"/>
      <c r="S35" s="993"/>
      <c r="T35" s="993"/>
      <c r="U35" s="993"/>
      <c r="V35" s="993"/>
      <c r="W35" s="993" t="str">
        <f>CONCATENATE(M02S03F03," ",M02S03F04)</f>
        <v xml:space="preserve"> </v>
      </c>
      <c r="X35" s="993"/>
      <c r="Y35" s="993"/>
      <c r="Z35" s="993"/>
      <c r="AA35" s="993"/>
      <c r="AB35" s="993"/>
      <c r="AC35" s="993"/>
      <c r="AD35" s="993">
        <f>M02S03F09</f>
        <v>0</v>
      </c>
      <c r="AE35" s="993"/>
      <c r="AF35" s="993"/>
      <c r="AG35" s="993"/>
      <c r="AH35" s="993"/>
      <c r="AI35" s="993"/>
      <c r="AJ35" s="993"/>
      <c r="AK35" s="299"/>
      <c r="AT35"/>
      <c r="AU35"/>
      <c r="AV35"/>
      <c r="AW35"/>
      <c r="AX35"/>
      <c r="AY35"/>
      <c r="AZ35"/>
      <c r="BA35"/>
      <c r="BB35"/>
      <c r="BC35"/>
      <c r="BD35"/>
      <c r="BE35"/>
      <c r="BF35"/>
      <c r="BG35"/>
      <c r="BH35"/>
      <c r="BI35"/>
      <c r="BJ35"/>
      <c r="BK35"/>
      <c r="BL35"/>
      <c r="BM35"/>
      <c r="BN35"/>
      <c r="BO35"/>
      <c r="BP35"/>
      <c r="BQ35"/>
      <c r="BR35"/>
      <c r="BS35"/>
      <c r="BT35"/>
      <c r="BU35"/>
      <c r="CA35" s="93"/>
      <c r="CB35" s="93"/>
    </row>
    <row r="36" spans="9:80" ht="15.95" customHeight="1" x14ac:dyDescent="0.25">
      <c r="I36" s="298"/>
      <c r="J36" s="433"/>
      <c r="K36" s="998"/>
      <c r="L36" s="998"/>
      <c r="M36" s="998"/>
      <c r="N36" s="998"/>
      <c r="O36" s="998"/>
      <c r="P36" s="993"/>
      <c r="Q36" s="993"/>
      <c r="R36" s="993"/>
      <c r="S36" s="993"/>
      <c r="T36" s="993"/>
      <c r="U36" s="993"/>
      <c r="V36" s="993"/>
      <c r="W36" s="994">
        <f>M02S03F06</f>
        <v>0</v>
      </c>
      <c r="X36" s="994"/>
      <c r="Y36" s="994"/>
      <c r="Z36" s="994"/>
      <c r="AA36" s="994"/>
      <c r="AB36" s="994"/>
      <c r="AC36" s="994"/>
      <c r="AD36" s="993" t="str">
        <f>CONCATENATE(M02S03F10,", ",M02S03F11," ",M02S03F12)</f>
        <v xml:space="preserve">,  </v>
      </c>
      <c r="AE36" s="993"/>
      <c r="AF36" s="993"/>
      <c r="AG36" s="993"/>
      <c r="AH36" s="993"/>
      <c r="AI36" s="993"/>
      <c r="AJ36" s="993"/>
      <c r="AK36" s="299"/>
      <c r="AT36"/>
      <c r="AU36"/>
      <c r="AV36"/>
      <c r="AW36"/>
      <c r="AX36"/>
      <c r="AY36"/>
      <c r="AZ36"/>
      <c r="BA36"/>
      <c r="BB36"/>
      <c r="BC36"/>
      <c r="BD36"/>
      <c r="BE36"/>
      <c r="BF36"/>
      <c r="BG36"/>
      <c r="BH36"/>
      <c r="BI36"/>
      <c r="BJ36"/>
      <c r="BK36"/>
      <c r="BL36"/>
      <c r="BM36"/>
      <c r="BN36"/>
      <c r="BO36"/>
      <c r="BP36"/>
      <c r="BQ36"/>
      <c r="BR36"/>
      <c r="BS36"/>
      <c r="BT36"/>
      <c r="BU36"/>
      <c r="CA36" s="90"/>
      <c r="CB36" s="90"/>
    </row>
    <row r="37" spans="9:80" ht="15.95" customHeight="1" x14ac:dyDescent="0.25">
      <c r="I37" s="298"/>
      <c r="J37" s="433"/>
      <c r="K37" s="998"/>
      <c r="L37" s="998"/>
      <c r="M37" s="998"/>
      <c r="N37" s="998"/>
      <c r="O37" s="998"/>
      <c r="P37" s="993"/>
      <c r="Q37" s="993"/>
      <c r="R37" s="993"/>
      <c r="S37" s="993"/>
      <c r="T37" s="993"/>
      <c r="U37" s="993"/>
      <c r="V37" s="993"/>
      <c r="W37" s="993">
        <f>M02S03F08</f>
        <v>0</v>
      </c>
      <c r="X37" s="993"/>
      <c r="Y37" s="993"/>
      <c r="Z37" s="993"/>
      <c r="AA37" s="993"/>
      <c r="AB37" s="993"/>
      <c r="AC37" s="993"/>
      <c r="AD37" s="993"/>
      <c r="AE37" s="993"/>
      <c r="AF37" s="993"/>
      <c r="AG37" s="993"/>
      <c r="AH37" s="993"/>
      <c r="AI37" s="993"/>
      <c r="AJ37" s="993"/>
      <c r="AK37" s="299"/>
      <c r="AT37"/>
      <c r="AU37"/>
      <c r="AV37"/>
      <c r="AW37"/>
      <c r="AX37"/>
      <c r="AY37"/>
      <c r="AZ37"/>
      <c r="BA37"/>
      <c r="BB37"/>
      <c r="BC37"/>
      <c r="BD37"/>
      <c r="BE37"/>
      <c r="BF37"/>
      <c r="BG37"/>
      <c r="BH37"/>
      <c r="BI37"/>
      <c r="BJ37"/>
      <c r="BK37"/>
      <c r="BL37"/>
      <c r="BM37"/>
      <c r="BN37"/>
      <c r="BO37"/>
      <c r="BP37"/>
      <c r="BQ37"/>
      <c r="BR37"/>
      <c r="BS37"/>
      <c r="BT37"/>
      <c r="BU37"/>
      <c r="CA37" s="91"/>
      <c r="CB37" s="91"/>
    </row>
    <row r="38" spans="9:80" ht="15.95" customHeight="1" x14ac:dyDescent="0.25">
      <c r="I38" s="298"/>
      <c r="J38" s="433"/>
      <c r="K38" s="998"/>
      <c r="L38" s="998"/>
      <c r="M38" s="998"/>
      <c r="N38" s="998"/>
      <c r="O38" s="998"/>
      <c r="P38" s="993"/>
      <c r="Q38" s="993"/>
      <c r="R38" s="993"/>
      <c r="S38" s="993"/>
      <c r="T38" s="993"/>
      <c r="U38" s="993"/>
      <c r="V38" s="993"/>
      <c r="W38" s="993"/>
      <c r="X38" s="993"/>
      <c r="Y38" s="993"/>
      <c r="Z38" s="993"/>
      <c r="AA38" s="993"/>
      <c r="AB38" s="993"/>
      <c r="AC38" s="993"/>
      <c r="AD38" s="993"/>
      <c r="AE38" s="993"/>
      <c r="AF38" s="993"/>
      <c r="AG38" s="993"/>
      <c r="AH38" s="993"/>
      <c r="AI38" s="993"/>
      <c r="AJ38" s="993"/>
      <c r="AK38" s="299"/>
      <c r="AT38"/>
      <c r="AU38"/>
      <c r="AV38"/>
      <c r="AW38"/>
      <c r="AX38"/>
      <c r="AY38"/>
      <c r="AZ38"/>
      <c r="BA38"/>
      <c r="BB38"/>
      <c r="BC38"/>
      <c r="BD38"/>
      <c r="BE38"/>
      <c r="BF38"/>
      <c r="BG38"/>
      <c r="BH38"/>
      <c r="BI38"/>
      <c r="BJ38"/>
      <c r="BK38"/>
      <c r="BL38"/>
      <c r="BM38"/>
      <c r="BN38"/>
      <c r="BO38"/>
      <c r="BP38"/>
      <c r="BQ38"/>
      <c r="BR38"/>
      <c r="BS38"/>
      <c r="BT38"/>
      <c r="BU38"/>
      <c r="CA38" s="448"/>
      <c r="CB38" s="448"/>
    </row>
    <row r="39" spans="9:80" ht="15.95" customHeight="1" x14ac:dyDescent="0.25">
      <c r="I39" s="298"/>
      <c r="J39" s="150"/>
      <c r="K39" s="150"/>
      <c r="L39" s="150"/>
      <c r="M39" s="150"/>
      <c r="N39" s="150"/>
      <c r="O39" s="150"/>
      <c r="P39" s="150"/>
      <c r="Q39" s="150"/>
      <c r="R39" s="150"/>
      <c r="S39" s="150"/>
      <c r="T39" s="150"/>
      <c r="U39" s="150"/>
      <c r="V39" s="150"/>
      <c r="W39" s="150"/>
      <c r="X39" s="150"/>
      <c r="Y39" s="150"/>
      <c r="Z39" s="150"/>
      <c r="AA39" s="150"/>
      <c r="AB39" s="150"/>
      <c r="AC39" s="150"/>
      <c r="AD39" s="150"/>
      <c r="AE39" s="150"/>
      <c r="AF39" s="150"/>
      <c r="AG39" s="150"/>
      <c r="AH39" s="150"/>
      <c r="AI39" s="150"/>
      <c r="AJ39" s="150"/>
      <c r="AK39" s="299"/>
      <c r="AT39"/>
      <c r="AU39"/>
      <c r="AV39"/>
      <c r="AW39"/>
      <c r="AX39"/>
      <c r="AY39"/>
      <c r="AZ39"/>
      <c r="BA39"/>
      <c r="BB39"/>
      <c r="BC39"/>
      <c r="BD39"/>
      <c r="BE39"/>
      <c r="BF39"/>
      <c r="BG39"/>
      <c r="BH39"/>
      <c r="BI39"/>
      <c r="BJ39"/>
      <c r="BK39"/>
      <c r="BL39"/>
      <c r="BM39"/>
      <c r="BN39"/>
      <c r="BO39"/>
      <c r="BP39"/>
      <c r="BQ39"/>
      <c r="BR39"/>
      <c r="BS39"/>
      <c r="BT39"/>
      <c r="BU39"/>
      <c r="CA39" s="448"/>
      <c r="CB39" s="448"/>
    </row>
    <row r="40" spans="9:80" ht="15.95" customHeight="1" x14ac:dyDescent="0.25">
      <c r="I40" s="298"/>
      <c r="J40" s="434"/>
      <c r="K40" s="984" t="s">
        <v>1847</v>
      </c>
      <c r="L40" s="984"/>
      <c r="M40" s="984"/>
      <c r="N40" s="984"/>
      <c r="O40" s="984"/>
      <c r="P40" s="984"/>
      <c r="Q40" s="984"/>
      <c r="R40" s="984"/>
      <c r="S40" s="984"/>
      <c r="T40" s="984"/>
      <c r="U40" s="984"/>
      <c r="V40" s="984"/>
      <c r="W40" s="984"/>
      <c r="X40" s="984"/>
      <c r="Y40" s="984"/>
      <c r="Z40" s="984"/>
      <c r="AA40" s="984"/>
      <c r="AB40" s="984"/>
      <c r="AC40" s="984"/>
      <c r="AD40" s="984"/>
      <c r="AE40" s="984"/>
      <c r="AF40" s="984"/>
      <c r="AG40" s="984"/>
      <c r="AH40" s="984"/>
      <c r="AI40" s="984"/>
      <c r="AJ40" s="984"/>
      <c r="AK40" s="299"/>
      <c r="AT40"/>
      <c r="AU40"/>
      <c r="AV40"/>
      <c r="AW40"/>
      <c r="AX40"/>
      <c r="AY40"/>
      <c r="AZ40"/>
      <c r="BA40"/>
      <c r="BB40"/>
      <c r="BC40"/>
      <c r="BD40"/>
      <c r="BE40"/>
      <c r="BF40"/>
      <c r="BG40"/>
      <c r="BH40"/>
      <c r="BI40"/>
      <c r="BJ40"/>
      <c r="BK40"/>
      <c r="BL40"/>
      <c r="BM40"/>
      <c r="BN40"/>
      <c r="BO40"/>
      <c r="BP40"/>
      <c r="BQ40"/>
      <c r="BR40"/>
      <c r="BS40"/>
      <c r="BT40"/>
      <c r="BU40"/>
      <c r="CA40" s="448"/>
      <c r="CB40" s="448"/>
    </row>
    <row r="41" spans="9:80" ht="15.95" customHeight="1" x14ac:dyDescent="0.25">
      <c r="I41" s="298"/>
      <c r="J41" s="434"/>
      <c r="K41" s="984"/>
      <c r="L41" s="984"/>
      <c r="M41" s="984"/>
      <c r="N41" s="984"/>
      <c r="O41" s="984"/>
      <c r="P41" s="984"/>
      <c r="Q41" s="984"/>
      <c r="R41" s="984"/>
      <c r="S41" s="984"/>
      <c r="T41" s="984"/>
      <c r="U41" s="984"/>
      <c r="V41" s="984"/>
      <c r="W41" s="984"/>
      <c r="X41" s="984"/>
      <c r="Y41" s="984"/>
      <c r="Z41" s="984"/>
      <c r="AA41" s="984"/>
      <c r="AB41" s="984"/>
      <c r="AC41" s="984"/>
      <c r="AD41" s="984"/>
      <c r="AE41" s="984"/>
      <c r="AF41" s="984"/>
      <c r="AG41" s="984"/>
      <c r="AH41" s="984"/>
      <c r="AI41" s="984"/>
      <c r="AJ41" s="984"/>
      <c r="AK41" s="299"/>
      <c r="AT41"/>
      <c r="AU41"/>
      <c r="AV41"/>
      <c r="AW41"/>
      <c r="AX41"/>
      <c r="AY41"/>
      <c r="AZ41"/>
      <c r="BA41"/>
      <c r="BB41"/>
      <c r="BC41"/>
      <c r="BD41"/>
      <c r="BE41"/>
      <c r="BF41"/>
      <c r="BG41"/>
      <c r="BH41"/>
      <c r="BI41"/>
      <c r="BJ41"/>
      <c r="BK41"/>
      <c r="BL41"/>
      <c r="BM41"/>
      <c r="BN41"/>
      <c r="BO41"/>
      <c r="BP41"/>
      <c r="BQ41"/>
      <c r="BR41"/>
      <c r="BS41"/>
      <c r="BT41"/>
      <c r="BU41"/>
      <c r="CA41" s="448"/>
      <c r="CB41" s="448"/>
    </row>
    <row r="42" spans="9:80" ht="15.95" customHeight="1" x14ac:dyDescent="0.25">
      <c r="I42" s="298"/>
      <c r="J42" s="434"/>
      <c r="K42" s="986" t="s">
        <v>1849</v>
      </c>
      <c r="L42" s="986"/>
      <c r="M42" s="986"/>
      <c r="N42" s="986"/>
      <c r="O42" s="986"/>
      <c r="P42" s="986" t="s">
        <v>1850</v>
      </c>
      <c r="Q42" s="986"/>
      <c r="R42" s="986"/>
      <c r="S42" s="986"/>
      <c r="T42" s="986"/>
      <c r="U42" s="986"/>
      <c r="V42" s="986"/>
      <c r="W42" s="986" t="s">
        <v>1851</v>
      </c>
      <c r="X42" s="986"/>
      <c r="Y42" s="986"/>
      <c r="Z42" s="986"/>
      <c r="AA42" s="986"/>
      <c r="AB42" s="986"/>
      <c r="AC42" s="986"/>
      <c r="AD42" s="991" t="s">
        <v>140</v>
      </c>
      <c r="AE42" s="991"/>
      <c r="AF42" s="991"/>
      <c r="AG42" s="991"/>
      <c r="AH42" s="991"/>
      <c r="AI42" s="991"/>
      <c r="AJ42" s="435"/>
      <c r="AK42" s="299"/>
      <c r="AT42"/>
      <c r="AU42"/>
      <c r="AV42"/>
      <c r="AW42"/>
      <c r="AX42"/>
      <c r="AY42"/>
      <c r="AZ42"/>
      <c r="BA42"/>
      <c r="BB42"/>
      <c r="BC42"/>
      <c r="BD42"/>
      <c r="BE42"/>
      <c r="BF42"/>
      <c r="BG42"/>
      <c r="BH42"/>
      <c r="BI42"/>
      <c r="BJ42"/>
      <c r="BK42"/>
      <c r="BL42"/>
      <c r="BM42"/>
      <c r="BN42"/>
      <c r="BO42"/>
      <c r="BP42"/>
      <c r="BQ42"/>
      <c r="BR42"/>
      <c r="BS42"/>
      <c r="BT42"/>
      <c r="BU42"/>
      <c r="CA42" s="92"/>
      <c r="CB42" s="92"/>
    </row>
    <row r="43" spans="9:80" ht="15.95" customHeight="1" x14ac:dyDescent="0.25">
      <c r="I43" s="298"/>
      <c r="J43" s="434"/>
      <c r="K43" s="987" t="s">
        <v>1988</v>
      </c>
      <c r="L43" s="987"/>
      <c r="M43" s="987"/>
      <c r="N43" s="987"/>
      <c r="O43" s="987"/>
      <c r="P43" s="988">
        <f>SUM(EXPORT!M3:M128)</f>
        <v>0</v>
      </c>
      <c r="Q43" s="988"/>
      <c r="R43" s="988"/>
      <c r="S43" s="988"/>
      <c r="T43" s="988"/>
      <c r="U43" s="988"/>
      <c r="V43" s="988"/>
      <c r="W43" s="990">
        <f ca="1">COSTTOTALPRESE</f>
        <v>0</v>
      </c>
      <c r="X43" s="990"/>
      <c r="Y43" s="990"/>
      <c r="Z43" s="990"/>
      <c r="AA43" s="990"/>
      <c r="AB43" s="990"/>
      <c r="AC43" s="990"/>
      <c r="AD43" s="990">
        <f>INCENTOTALPRESE</f>
        <v>0</v>
      </c>
      <c r="AE43" s="990"/>
      <c r="AF43" s="990"/>
      <c r="AG43" s="990"/>
      <c r="AH43" s="990"/>
      <c r="AI43" s="990"/>
      <c r="AJ43" s="436"/>
      <c r="AK43" s="299"/>
      <c r="AT43"/>
      <c r="AU43"/>
      <c r="AV43"/>
      <c r="AW43"/>
      <c r="AX43"/>
      <c r="AY43"/>
      <c r="AZ43"/>
      <c r="BA43"/>
      <c r="BB43"/>
      <c r="BC43"/>
      <c r="BD43"/>
      <c r="BE43"/>
      <c r="BF43"/>
      <c r="BG43"/>
      <c r="BH43"/>
      <c r="BI43"/>
      <c r="BJ43"/>
      <c r="BK43"/>
      <c r="BL43"/>
      <c r="BM43"/>
      <c r="BN43"/>
      <c r="BO43"/>
      <c r="BP43"/>
      <c r="BQ43"/>
      <c r="BR43"/>
      <c r="BS43"/>
      <c r="BT43"/>
      <c r="BU43"/>
      <c r="CA43" s="85"/>
      <c r="CB43" s="85"/>
    </row>
    <row r="44" spans="9:80" ht="15.95" hidden="1" customHeight="1" x14ac:dyDescent="0.25">
      <c r="I44" s="298"/>
      <c r="J44" s="434"/>
      <c r="K44" s="987" t="s">
        <v>271</v>
      </c>
      <c r="L44" s="987"/>
      <c r="M44" s="987"/>
      <c r="N44" s="987"/>
      <c r="O44" s="987"/>
      <c r="P44" s="988">
        <f>SUM(EXPORT!M130:M281)</f>
        <v>0</v>
      </c>
      <c r="Q44" s="988"/>
      <c r="R44" s="988"/>
      <c r="S44" s="988"/>
      <c r="T44" s="988"/>
      <c r="U44" s="988"/>
      <c r="V44" s="988"/>
      <c r="W44" s="990">
        <f>COSTTOTALCUSE</f>
        <v>0</v>
      </c>
      <c r="X44" s="990"/>
      <c r="Y44" s="990"/>
      <c r="Z44" s="990"/>
      <c r="AA44" s="990"/>
      <c r="AB44" s="990"/>
      <c r="AC44" s="990"/>
      <c r="AD44" s="990">
        <f>INCENTOTALCUSE</f>
        <v>0</v>
      </c>
      <c r="AE44" s="990"/>
      <c r="AF44" s="990"/>
      <c r="AG44" s="990"/>
      <c r="AH44" s="990"/>
      <c r="AI44" s="990"/>
      <c r="AJ44" s="436"/>
      <c r="AK44" s="299"/>
      <c r="AT44"/>
      <c r="AU44"/>
      <c r="AV44"/>
      <c r="AW44"/>
      <c r="AX44"/>
      <c r="AY44"/>
      <c r="AZ44"/>
      <c r="BA44"/>
      <c r="BB44"/>
      <c r="BC44"/>
      <c r="BD44"/>
      <c r="BE44"/>
      <c r="BF44"/>
      <c r="BG44"/>
      <c r="BH44"/>
      <c r="BI44"/>
      <c r="BJ44"/>
      <c r="BK44"/>
      <c r="BL44"/>
      <c r="BM44"/>
      <c r="BN44"/>
      <c r="BO44"/>
      <c r="BP44"/>
      <c r="BQ44"/>
      <c r="BR44"/>
      <c r="BS44"/>
      <c r="BT44"/>
      <c r="BU44"/>
      <c r="CA44" s="449"/>
      <c r="CB44" s="28"/>
    </row>
    <row r="45" spans="9:80" ht="15.95" hidden="1" customHeight="1" x14ac:dyDescent="0.25">
      <c r="I45" s="298"/>
      <c r="J45" s="434"/>
      <c r="K45" s="986"/>
      <c r="L45" s="986"/>
      <c r="M45" s="986"/>
      <c r="N45" s="986"/>
      <c r="O45" s="986"/>
      <c r="P45" s="989"/>
      <c r="Q45" s="989"/>
      <c r="R45" s="989"/>
      <c r="S45" s="989"/>
      <c r="T45" s="989"/>
      <c r="U45" s="989"/>
      <c r="V45" s="989"/>
      <c r="W45" s="980"/>
      <c r="X45" s="980"/>
      <c r="Y45" s="980"/>
      <c r="Z45" s="980"/>
      <c r="AA45" s="980"/>
      <c r="AB45" s="980"/>
      <c r="AC45" s="980"/>
      <c r="AD45" s="980"/>
      <c r="AE45" s="980"/>
      <c r="AF45" s="980"/>
      <c r="AG45" s="980"/>
      <c r="AH45" s="980"/>
      <c r="AI45" s="980"/>
      <c r="AJ45" s="435"/>
      <c r="AK45" s="299"/>
      <c r="AT45"/>
      <c r="AU45"/>
      <c r="AV45"/>
      <c r="AW45"/>
      <c r="AX45"/>
      <c r="AY45"/>
      <c r="AZ45"/>
      <c r="BA45"/>
      <c r="BB45"/>
      <c r="BC45"/>
      <c r="BD45"/>
      <c r="BE45"/>
      <c r="BF45"/>
      <c r="BG45"/>
      <c r="BH45"/>
      <c r="BI45"/>
      <c r="BJ45"/>
      <c r="BK45"/>
      <c r="BL45"/>
      <c r="BM45"/>
      <c r="BN45"/>
      <c r="BO45"/>
      <c r="BP45"/>
      <c r="BQ45"/>
      <c r="BR45"/>
      <c r="BS45"/>
      <c r="BT45"/>
      <c r="BU45"/>
      <c r="CA45" s="94"/>
      <c r="CB45" s="94"/>
    </row>
    <row r="46" spans="9:80" ht="15.95" hidden="1" customHeight="1" x14ac:dyDescent="0.25">
      <c r="I46" s="298"/>
      <c r="J46" s="434"/>
      <c r="K46" s="986"/>
      <c r="L46" s="986"/>
      <c r="M46" s="986"/>
      <c r="N46" s="986"/>
      <c r="O46" s="986"/>
      <c r="P46" s="989"/>
      <c r="Q46" s="989"/>
      <c r="R46" s="989"/>
      <c r="S46" s="989"/>
      <c r="T46" s="989"/>
      <c r="U46" s="989"/>
      <c r="V46" s="989"/>
      <c r="W46" s="980"/>
      <c r="X46" s="980"/>
      <c r="Y46" s="980"/>
      <c r="Z46" s="980"/>
      <c r="AA46" s="980"/>
      <c r="AB46" s="980"/>
      <c r="AC46" s="980"/>
      <c r="AD46" s="980"/>
      <c r="AE46" s="980"/>
      <c r="AF46" s="980"/>
      <c r="AG46" s="980"/>
      <c r="AH46" s="980"/>
      <c r="AI46" s="980"/>
      <c r="AJ46" s="435"/>
      <c r="AK46" s="299"/>
      <c r="AT46"/>
      <c r="AU46"/>
      <c r="AV46"/>
      <c r="AW46"/>
      <c r="AX46"/>
      <c r="AY46"/>
      <c r="AZ46"/>
      <c r="BA46"/>
      <c r="BB46"/>
      <c r="BC46"/>
      <c r="BD46"/>
      <c r="BE46"/>
      <c r="BF46"/>
      <c r="BG46"/>
      <c r="BH46"/>
      <c r="BI46"/>
      <c r="BJ46"/>
      <c r="BK46"/>
      <c r="BL46"/>
      <c r="BM46"/>
      <c r="BN46"/>
      <c r="BO46"/>
      <c r="BP46"/>
      <c r="BQ46"/>
      <c r="BR46"/>
      <c r="BS46"/>
      <c r="BT46"/>
      <c r="BU46"/>
      <c r="CA46" s="94"/>
      <c r="CB46" s="94"/>
    </row>
    <row r="47" spans="9:80" ht="15.95" customHeight="1" x14ac:dyDescent="0.25">
      <c r="I47" s="298"/>
      <c r="J47" s="434"/>
      <c r="K47" s="986" t="s">
        <v>152</v>
      </c>
      <c r="L47" s="986"/>
      <c r="M47" s="986"/>
      <c r="N47" s="986"/>
      <c r="O47" s="986"/>
      <c r="P47" s="989">
        <f>SUM(P43:V44)</f>
        <v>0</v>
      </c>
      <c r="Q47" s="989"/>
      <c r="R47" s="989"/>
      <c r="S47" s="989"/>
      <c r="T47" s="989"/>
      <c r="U47" s="989"/>
      <c r="V47" s="989"/>
      <c r="W47" s="980">
        <f ca="1">SUM(W43:AC44)</f>
        <v>0</v>
      </c>
      <c r="X47" s="980"/>
      <c r="Y47" s="980"/>
      <c r="Z47" s="980"/>
      <c r="AA47" s="980"/>
      <c r="AB47" s="980"/>
      <c r="AC47" s="980"/>
      <c r="AD47" s="980">
        <f>SUM(AD43:AJ44)</f>
        <v>0</v>
      </c>
      <c r="AE47" s="980"/>
      <c r="AF47" s="980"/>
      <c r="AG47" s="980"/>
      <c r="AH47" s="980"/>
      <c r="AI47" s="980"/>
      <c r="AJ47" s="437"/>
      <c r="AK47" s="299"/>
      <c r="AT47"/>
      <c r="AU47"/>
      <c r="AV47"/>
      <c r="AW47"/>
      <c r="AX47"/>
      <c r="AY47"/>
      <c r="AZ47"/>
      <c r="BA47"/>
      <c r="BB47"/>
      <c r="BC47"/>
      <c r="BD47"/>
      <c r="BE47"/>
      <c r="BF47"/>
      <c r="BG47"/>
      <c r="BH47"/>
      <c r="BI47"/>
      <c r="BJ47"/>
      <c r="BK47"/>
      <c r="BL47"/>
      <c r="BM47"/>
      <c r="BN47"/>
      <c r="BO47"/>
      <c r="BP47"/>
      <c r="BQ47"/>
      <c r="BR47"/>
      <c r="BS47"/>
      <c r="BT47"/>
      <c r="BU47"/>
      <c r="CA47" s="28"/>
      <c r="CB47" s="28"/>
    </row>
    <row r="48" spans="9:80" ht="15.95" customHeight="1" x14ac:dyDescent="0.25">
      <c r="I48" s="298"/>
      <c r="J48" s="434"/>
      <c r="K48" s="437"/>
      <c r="L48" s="437"/>
      <c r="M48" s="437"/>
      <c r="N48" s="437"/>
      <c r="O48" s="437"/>
      <c r="P48" s="437"/>
      <c r="Q48" s="437"/>
      <c r="R48" s="437"/>
      <c r="S48" s="437"/>
      <c r="T48" s="437"/>
      <c r="U48" s="437"/>
      <c r="V48" s="437"/>
      <c r="W48" s="437"/>
      <c r="X48" s="437"/>
      <c r="Y48" s="437"/>
      <c r="Z48" s="437"/>
      <c r="AA48" s="437"/>
      <c r="AB48" s="437"/>
      <c r="AC48" s="437"/>
      <c r="AD48" s="437"/>
      <c r="AE48" s="437"/>
      <c r="AF48" s="437"/>
      <c r="AG48" s="437"/>
      <c r="AH48" s="437"/>
      <c r="AI48" s="437"/>
      <c r="AJ48" s="437"/>
      <c r="AK48" s="299"/>
      <c r="AT48"/>
      <c r="AU48"/>
      <c r="AV48"/>
      <c r="AW48"/>
      <c r="AX48"/>
      <c r="AY48"/>
      <c r="AZ48"/>
      <c r="BA48"/>
      <c r="BB48"/>
      <c r="BC48"/>
      <c r="BD48"/>
      <c r="BE48"/>
      <c r="BF48"/>
      <c r="BG48"/>
      <c r="BH48"/>
      <c r="BI48"/>
      <c r="BJ48"/>
      <c r="BK48"/>
      <c r="BL48"/>
      <c r="BM48"/>
      <c r="BN48"/>
      <c r="BO48"/>
      <c r="BP48"/>
      <c r="BQ48"/>
      <c r="BR48"/>
      <c r="BS48"/>
      <c r="BT48"/>
      <c r="BU48"/>
      <c r="CA48" s="28"/>
      <c r="CB48" s="28"/>
    </row>
    <row r="49" spans="9:80" ht="15.95" customHeight="1" x14ac:dyDescent="0.25">
      <c r="I49" s="298"/>
      <c r="K49" s="981" t="s">
        <v>1861</v>
      </c>
      <c r="L49" s="981"/>
      <c r="M49" s="981"/>
      <c r="N49" s="981"/>
      <c r="O49" s="981"/>
      <c r="P49" s="981"/>
      <c r="Q49" s="981"/>
      <c r="R49" s="981"/>
      <c r="S49" s="981"/>
      <c r="T49" s="981"/>
      <c r="U49" s="981"/>
      <c r="V49" s="450"/>
      <c r="W49" s="150"/>
      <c r="Y49" s="981" t="s">
        <v>1853</v>
      </c>
      <c r="Z49" s="981"/>
      <c r="AA49" s="981"/>
      <c r="AB49" s="981"/>
      <c r="AC49" s="981"/>
      <c r="AD49" s="981"/>
      <c r="AE49" s="981"/>
      <c r="AF49" s="981"/>
      <c r="AG49" s="981"/>
      <c r="AH49" s="981"/>
      <c r="AI49" s="981"/>
      <c r="AJ49" s="441"/>
      <c r="AK49" s="299"/>
      <c r="AT49"/>
      <c r="AU49"/>
      <c r="AV49"/>
      <c r="AW49"/>
      <c r="AX49"/>
      <c r="AY49"/>
      <c r="AZ49"/>
      <c r="BA49"/>
      <c r="BB49"/>
      <c r="BC49"/>
      <c r="BD49"/>
      <c r="BE49"/>
      <c r="BF49"/>
      <c r="BG49"/>
      <c r="BH49"/>
      <c r="BI49"/>
      <c r="BJ49"/>
      <c r="BK49"/>
      <c r="BL49"/>
      <c r="BM49"/>
      <c r="BN49"/>
      <c r="BO49"/>
      <c r="BP49"/>
      <c r="BQ49"/>
      <c r="BR49"/>
      <c r="BS49"/>
      <c r="BT49"/>
      <c r="BU49"/>
      <c r="CA49" s="28"/>
      <c r="CB49" s="28"/>
    </row>
    <row r="50" spans="9:80" ht="15.95" customHeight="1" x14ac:dyDescent="0.25">
      <c r="I50" s="298"/>
      <c r="J50" s="450"/>
      <c r="K50" s="981"/>
      <c r="L50" s="981"/>
      <c r="M50" s="981"/>
      <c r="N50" s="981"/>
      <c r="O50" s="981"/>
      <c r="P50" s="981"/>
      <c r="Q50" s="981"/>
      <c r="R50" s="981"/>
      <c r="S50" s="981"/>
      <c r="T50" s="981"/>
      <c r="U50" s="981"/>
      <c r="V50" s="450"/>
      <c r="W50" s="150"/>
      <c r="X50" s="450"/>
      <c r="Y50" s="981"/>
      <c r="Z50" s="981"/>
      <c r="AA50" s="981"/>
      <c r="AB50" s="981"/>
      <c r="AC50" s="981"/>
      <c r="AD50" s="981"/>
      <c r="AE50" s="981"/>
      <c r="AF50" s="981"/>
      <c r="AG50" s="981"/>
      <c r="AH50" s="981"/>
      <c r="AI50" s="981"/>
      <c r="AJ50" s="450"/>
      <c r="AK50" s="299"/>
      <c r="AT50"/>
      <c r="AU50"/>
      <c r="AV50"/>
      <c r="AW50"/>
      <c r="AX50"/>
      <c r="AY50"/>
      <c r="AZ50"/>
      <c r="BA50"/>
      <c r="BB50"/>
      <c r="BC50"/>
      <c r="BD50"/>
      <c r="BE50"/>
      <c r="BF50"/>
      <c r="BG50"/>
      <c r="BH50"/>
      <c r="BI50"/>
      <c r="BJ50"/>
      <c r="BK50"/>
      <c r="BL50"/>
      <c r="BM50"/>
      <c r="BN50"/>
      <c r="BO50"/>
      <c r="BP50"/>
      <c r="BQ50"/>
      <c r="BR50"/>
      <c r="BS50"/>
      <c r="BT50"/>
      <c r="BU50"/>
      <c r="CA50" s="451"/>
      <c r="CB50" s="451"/>
    </row>
    <row r="51" spans="9:80" ht="15.95" customHeight="1" x14ac:dyDescent="0.25">
      <c r="I51" s="298"/>
      <c r="J51" s="1020" t="s">
        <v>1868</v>
      </c>
      <c r="K51" s="1020"/>
      <c r="L51" s="1020"/>
      <c r="M51" s="1020"/>
      <c r="N51" s="1020"/>
      <c r="O51" s="1020"/>
      <c r="P51" s="1020"/>
      <c r="Q51" s="1020"/>
      <c r="R51" s="1020"/>
      <c r="S51" s="1020"/>
      <c r="T51" s="1020"/>
      <c r="U51" s="1020"/>
      <c r="V51" s="1020"/>
      <c r="Y51" s="1035" t="s">
        <v>1856</v>
      </c>
      <c r="Z51" s="1035"/>
      <c r="AA51" s="1035"/>
      <c r="AB51" s="1035"/>
      <c r="AC51" s="1035"/>
      <c r="AD51" s="1035"/>
      <c r="AE51" s="1035"/>
      <c r="AF51" s="1035"/>
      <c r="AG51" s="1035"/>
      <c r="AH51" s="1035"/>
      <c r="AI51" s="1035"/>
      <c r="AJ51" s="450"/>
      <c r="AK51" s="299"/>
      <c r="AM51" s="452"/>
      <c r="AT51"/>
      <c r="AU51"/>
      <c r="AV51"/>
      <c r="AW51"/>
      <c r="AX51"/>
      <c r="AY51"/>
      <c r="AZ51"/>
      <c r="BA51"/>
      <c r="BB51"/>
      <c r="BC51"/>
      <c r="BD51"/>
      <c r="BE51"/>
      <c r="BF51"/>
      <c r="BG51"/>
      <c r="BH51"/>
      <c r="BI51"/>
      <c r="BJ51"/>
      <c r="BK51"/>
      <c r="BL51"/>
      <c r="BM51"/>
      <c r="BN51"/>
      <c r="BO51"/>
      <c r="BP51"/>
      <c r="BQ51"/>
      <c r="BR51"/>
      <c r="BS51"/>
      <c r="BT51"/>
      <c r="BU51"/>
      <c r="CA51" s="451"/>
      <c r="CB51" s="451"/>
    </row>
    <row r="52" spans="9:80" ht="15.95" customHeight="1" x14ac:dyDescent="0.25">
      <c r="I52" s="298"/>
      <c r="J52" s="1020"/>
      <c r="K52" s="1020"/>
      <c r="L52" s="1020"/>
      <c r="M52" s="1020"/>
      <c r="N52" s="1020"/>
      <c r="O52" s="1020"/>
      <c r="P52" s="1020"/>
      <c r="Q52" s="1020"/>
      <c r="R52" s="1020"/>
      <c r="S52" s="1020"/>
      <c r="T52" s="1020"/>
      <c r="U52" s="1020"/>
      <c r="V52" s="1020"/>
      <c r="Y52" s="1036"/>
      <c r="Z52" s="1036"/>
      <c r="AA52" s="1036"/>
      <c r="AB52" s="1036"/>
      <c r="AC52" s="1036"/>
      <c r="AD52" s="1036"/>
      <c r="AE52" s="1036"/>
      <c r="AF52" s="1036"/>
      <c r="AG52" s="1036"/>
      <c r="AH52" s="1036"/>
      <c r="AI52" s="1036"/>
      <c r="AK52" s="299"/>
      <c r="AM52" s="452"/>
      <c r="AT52"/>
      <c r="AU52"/>
      <c r="AV52"/>
      <c r="AW52"/>
      <c r="AX52"/>
      <c r="AY52"/>
      <c r="AZ52"/>
      <c r="BA52"/>
      <c r="BB52"/>
      <c r="BC52"/>
      <c r="BD52"/>
      <c r="BE52"/>
      <c r="BF52"/>
      <c r="BG52"/>
      <c r="BH52"/>
      <c r="BI52"/>
      <c r="BJ52"/>
      <c r="BK52"/>
      <c r="BL52"/>
      <c r="BM52"/>
      <c r="BN52"/>
      <c r="BO52"/>
      <c r="BP52"/>
      <c r="BQ52"/>
      <c r="BR52"/>
      <c r="BS52"/>
      <c r="BT52"/>
      <c r="BU52"/>
      <c r="CA52" s="453"/>
      <c r="CB52" s="453"/>
    </row>
    <row r="53" spans="9:80" ht="15.95" customHeight="1" x14ac:dyDescent="0.25">
      <c r="I53" s="298"/>
      <c r="J53" s="1020"/>
      <c r="K53" s="1020"/>
      <c r="L53" s="1020"/>
      <c r="M53" s="1020"/>
      <c r="N53" s="1020"/>
      <c r="O53" s="1020"/>
      <c r="P53" s="1020"/>
      <c r="Q53" s="1020"/>
      <c r="R53" s="1020"/>
      <c r="S53" s="1020"/>
      <c r="T53" s="1020"/>
      <c r="U53" s="1020"/>
      <c r="V53" s="1020"/>
      <c r="Y53" s="982" t="s">
        <v>1857</v>
      </c>
      <c r="Z53" s="982"/>
      <c r="AA53" s="982"/>
      <c r="AB53" s="982"/>
      <c r="AC53" s="982"/>
      <c r="AD53" s="982"/>
      <c r="AE53" s="982"/>
      <c r="AF53" s="982"/>
      <c r="AG53" s="982"/>
      <c r="AH53" s="982"/>
      <c r="AI53" s="982"/>
      <c r="AK53" s="299"/>
      <c r="AT53"/>
      <c r="AU53"/>
      <c r="AV53"/>
      <c r="AW53"/>
      <c r="AX53"/>
      <c r="AY53"/>
      <c r="AZ53"/>
      <c r="BA53"/>
      <c r="BB53"/>
      <c r="BC53"/>
      <c r="BD53"/>
      <c r="BE53"/>
      <c r="BF53"/>
      <c r="BG53"/>
      <c r="BH53"/>
      <c r="BI53"/>
      <c r="BJ53"/>
      <c r="BK53"/>
      <c r="BL53"/>
      <c r="BM53"/>
      <c r="BN53"/>
      <c r="BO53"/>
      <c r="BP53"/>
      <c r="BQ53"/>
      <c r="BR53"/>
      <c r="BS53"/>
      <c r="BT53"/>
      <c r="BU53"/>
      <c r="CA53" s="453"/>
      <c r="CB53" s="453"/>
    </row>
    <row r="54" spans="9:80" ht="15.95" customHeight="1" x14ac:dyDescent="0.25">
      <c r="I54" s="298"/>
      <c r="J54" s="1020"/>
      <c r="K54" s="1020"/>
      <c r="L54" s="1020"/>
      <c r="M54" s="1020"/>
      <c r="N54" s="1020"/>
      <c r="O54" s="1020"/>
      <c r="P54" s="1020"/>
      <c r="Q54" s="1020"/>
      <c r="R54" s="1020"/>
      <c r="S54" s="1020"/>
      <c r="T54" s="1020"/>
      <c r="U54" s="1020"/>
      <c r="V54" s="1020"/>
      <c r="Y54" s="983"/>
      <c r="Z54" s="983"/>
      <c r="AA54" s="983"/>
      <c r="AB54" s="983"/>
      <c r="AC54" s="983"/>
      <c r="AD54" s="983"/>
      <c r="AE54" s="983"/>
      <c r="AF54" s="983"/>
      <c r="AG54" s="983"/>
      <c r="AH54" s="983"/>
      <c r="AI54" s="983"/>
      <c r="AK54" s="299"/>
      <c r="AT54"/>
      <c r="AU54"/>
      <c r="AV54"/>
      <c r="AW54"/>
      <c r="AX54"/>
      <c r="AY54"/>
      <c r="AZ54"/>
      <c r="BA54"/>
      <c r="BB54"/>
      <c r="BC54"/>
      <c r="BD54"/>
      <c r="BE54"/>
      <c r="BF54"/>
      <c r="BG54"/>
      <c r="BH54"/>
      <c r="BI54"/>
      <c r="BJ54"/>
      <c r="BK54"/>
      <c r="BL54"/>
      <c r="BM54"/>
      <c r="BN54"/>
      <c r="BO54"/>
      <c r="BP54"/>
      <c r="BQ54"/>
      <c r="BR54"/>
      <c r="BS54"/>
      <c r="BT54"/>
      <c r="BU54"/>
      <c r="CA54" s="453"/>
      <c r="CB54" s="453"/>
    </row>
    <row r="55" spans="9:80" ht="15.95" customHeight="1" x14ac:dyDescent="0.25">
      <c r="I55" s="298"/>
      <c r="J55" s="1020"/>
      <c r="K55" s="1020"/>
      <c r="L55" s="1020"/>
      <c r="M55" s="1020"/>
      <c r="N55" s="1020"/>
      <c r="O55" s="1020"/>
      <c r="P55" s="1020"/>
      <c r="Q55" s="1020"/>
      <c r="R55" s="1020"/>
      <c r="S55" s="1020"/>
      <c r="T55" s="1020"/>
      <c r="U55" s="1020"/>
      <c r="V55" s="1020"/>
      <c r="AK55" s="299"/>
      <c r="AT55"/>
      <c r="AU55"/>
      <c r="AV55"/>
      <c r="AW55"/>
      <c r="AX55"/>
      <c r="AY55"/>
      <c r="AZ55"/>
      <c r="BA55"/>
      <c r="BB55"/>
      <c r="BC55"/>
      <c r="BD55"/>
      <c r="BE55"/>
      <c r="BF55"/>
      <c r="BG55"/>
      <c r="BH55"/>
      <c r="BI55"/>
      <c r="BJ55"/>
      <c r="BK55"/>
      <c r="BL55"/>
      <c r="BM55"/>
      <c r="BN55"/>
      <c r="BO55"/>
      <c r="BP55"/>
      <c r="BQ55"/>
      <c r="BR55"/>
      <c r="BS55"/>
      <c r="BT55"/>
      <c r="BU55"/>
      <c r="CA55" s="453"/>
      <c r="CB55" s="453"/>
    </row>
    <row r="56" spans="9:80" ht="15.95" customHeight="1" x14ac:dyDescent="0.25">
      <c r="I56" s="298"/>
      <c r="J56" s="1020"/>
      <c r="K56" s="1020"/>
      <c r="L56" s="1020"/>
      <c r="M56" s="1020"/>
      <c r="N56" s="1020"/>
      <c r="O56" s="1020"/>
      <c r="P56" s="1020"/>
      <c r="Q56" s="1020"/>
      <c r="R56" s="1020"/>
      <c r="S56" s="1020"/>
      <c r="T56" s="1020"/>
      <c r="U56" s="1020"/>
      <c r="V56" s="1020"/>
      <c r="X56" s="1037" t="s">
        <v>1858</v>
      </c>
      <c r="Y56" s="1037"/>
      <c r="Z56" s="1037"/>
      <c r="AA56" s="1037"/>
      <c r="AB56" s="1037"/>
      <c r="AC56" s="1037"/>
      <c r="AD56" s="1037"/>
      <c r="AE56" s="1037"/>
      <c r="AF56" s="1037"/>
      <c r="AG56" s="1037"/>
      <c r="AH56" s="1037"/>
      <c r="AI56" s="1037"/>
      <c r="AJ56" s="1037"/>
      <c r="AK56" s="299"/>
      <c r="AT56"/>
      <c r="AU56"/>
      <c r="AV56"/>
      <c r="AW56"/>
      <c r="AX56"/>
      <c r="AY56"/>
      <c r="AZ56"/>
      <c r="BA56"/>
      <c r="BB56"/>
      <c r="BC56"/>
      <c r="BD56"/>
      <c r="BE56"/>
      <c r="BF56"/>
      <c r="BG56"/>
      <c r="BH56"/>
      <c r="BI56"/>
      <c r="BJ56"/>
      <c r="BK56"/>
      <c r="BL56"/>
      <c r="BM56"/>
      <c r="BN56"/>
      <c r="BO56"/>
      <c r="BP56"/>
      <c r="BQ56"/>
      <c r="BR56"/>
      <c r="BS56"/>
      <c r="BT56"/>
      <c r="BU56"/>
      <c r="CA56" s="454"/>
      <c r="CB56" s="454"/>
    </row>
    <row r="57" spans="9:80" ht="15.95" customHeight="1" x14ac:dyDescent="0.25">
      <c r="I57" s="298"/>
      <c r="K57" s="981" t="s">
        <v>1864</v>
      </c>
      <c r="L57" s="981"/>
      <c r="M57" s="981"/>
      <c r="N57" s="981"/>
      <c r="O57" s="981"/>
      <c r="P57" s="981"/>
      <c r="Q57" s="981"/>
      <c r="R57" s="981"/>
      <c r="S57" s="981"/>
      <c r="T57" s="981"/>
      <c r="U57" s="981"/>
      <c r="V57" s="450"/>
      <c r="X57" s="1037"/>
      <c r="Y57" s="1037"/>
      <c r="Z57" s="1037"/>
      <c r="AA57" s="1037"/>
      <c r="AB57" s="1037"/>
      <c r="AC57" s="1037"/>
      <c r="AD57" s="1037"/>
      <c r="AE57" s="1037"/>
      <c r="AF57" s="1037"/>
      <c r="AG57" s="1037"/>
      <c r="AH57" s="1037"/>
      <c r="AI57" s="1037"/>
      <c r="AJ57" s="1037"/>
      <c r="AK57" s="299"/>
      <c r="AT57"/>
      <c r="AU57"/>
      <c r="AV57"/>
      <c r="AW57"/>
      <c r="AX57"/>
      <c r="AY57"/>
      <c r="AZ57"/>
      <c r="BA57"/>
      <c r="BB57"/>
      <c r="BC57"/>
      <c r="BD57"/>
      <c r="BE57"/>
      <c r="BF57"/>
      <c r="BG57"/>
      <c r="BH57"/>
      <c r="BI57"/>
      <c r="BJ57"/>
      <c r="BK57"/>
      <c r="BL57"/>
      <c r="BM57"/>
      <c r="BN57"/>
      <c r="BO57"/>
      <c r="BP57"/>
      <c r="BQ57"/>
      <c r="BR57"/>
      <c r="BS57"/>
      <c r="BT57"/>
      <c r="BU57"/>
      <c r="CA57" s="455"/>
      <c r="CB57" s="455"/>
    </row>
    <row r="58" spans="9:80" ht="15.95" customHeight="1" x14ac:dyDescent="0.25">
      <c r="I58" s="298"/>
      <c r="J58" s="450"/>
      <c r="K58" s="981"/>
      <c r="L58" s="981"/>
      <c r="M58" s="981"/>
      <c r="N58" s="981"/>
      <c r="O58" s="981"/>
      <c r="P58" s="981"/>
      <c r="Q58" s="981"/>
      <c r="R58" s="981"/>
      <c r="S58" s="981"/>
      <c r="T58" s="981"/>
      <c r="U58" s="981"/>
      <c r="V58" s="450"/>
      <c r="X58" s="1037"/>
      <c r="Y58" s="1037"/>
      <c r="Z58" s="1037"/>
      <c r="AA58" s="1037"/>
      <c r="AB58" s="1037"/>
      <c r="AC58" s="1037"/>
      <c r="AD58" s="1037"/>
      <c r="AE58" s="1037"/>
      <c r="AF58" s="1037"/>
      <c r="AG58" s="1037"/>
      <c r="AH58" s="1037"/>
      <c r="AI58" s="1037"/>
      <c r="AJ58" s="1037"/>
      <c r="AK58" s="299"/>
      <c r="AT58"/>
      <c r="AU58"/>
      <c r="AV58"/>
      <c r="AW58"/>
      <c r="AX58"/>
      <c r="AY58"/>
      <c r="AZ58"/>
      <c r="BA58"/>
      <c r="BB58"/>
      <c r="BC58"/>
      <c r="BD58"/>
      <c r="BE58"/>
      <c r="BF58"/>
      <c r="BG58"/>
      <c r="BH58"/>
      <c r="BI58"/>
      <c r="BJ58"/>
      <c r="BK58"/>
      <c r="BL58"/>
      <c r="BM58"/>
      <c r="BN58"/>
      <c r="BO58"/>
      <c r="BP58"/>
      <c r="BQ58"/>
      <c r="BR58"/>
      <c r="BS58"/>
      <c r="BT58"/>
      <c r="BU58"/>
      <c r="CA58" s="456"/>
      <c r="CB58" s="456"/>
    </row>
    <row r="59" spans="9:80" ht="15.95" customHeight="1" x14ac:dyDescent="0.25">
      <c r="I59" s="298"/>
      <c r="J59" s="1020" t="s">
        <v>1869</v>
      </c>
      <c r="K59" s="1020"/>
      <c r="L59" s="1020"/>
      <c r="M59" s="1020"/>
      <c r="N59" s="1020"/>
      <c r="O59" s="1020"/>
      <c r="P59" s="1020"/>
      <c r="Q59" s="1020"/>
      <c r="R59" s="1020"/>
      <c r="S59" s="1020"/>
      <c r="T59" s="1020"/>
      <c r="U59" s="1020"/>
      <c r="V59" s="1020"/>
      <c r="AK59" s="299"/>
      <c r="AT59"/>
      <c r="AU59"/>
      <c r="AV59"/>
      <c r="AW59"/>
      <c r="AX59"/>
      <c r="AY59"/>
      <c r="AZ59"/>
      <c r="BA59"/>
      <c r="BB59"/>
      <c r="BC59"/>
      <c r="BD59"/>
      <c r="BE59"/>
      <c r="BF59"/>
      <c r="BG59"/>
      <c r="BH59"/>
      <c r="BI59"/>
      <c r="BJ59"/>
      <c r="BK59"/>
      <c r="BL59"/>
      <c r="BM59"/>
      <c r="BN59"/>
      <c r="BO59"/>
      <c r="BP59"/>
      <c r="BQ59"/>
      <c r="BR59"/>
      <c r="BS59"/>
      <c r="BT59"/>
      <c r="BU59"/>
      <c r="CA59" s="456"/>
      <c r="CB59" s="456"/>
    </row>
    <row r="60" spans="9:80" ht="15.95" customHeight="1" x14ac:dyDescent="0.25">
      <c r="I60" s="298"/>
      <c r="J60" s="1020"/>
      <c r="K60" s="1020"/>
      <c r="L60" s="1020"/>
      <c r="M60" s="1020"/>
      <c r="N60" s="1020"/>
      <c r="O60" s="1020"/>
      <c r="P60" s="1020"/>
      <c r="Q60" s="1020"/>
      <c r="R60" s="1020"/>
      <c r="S60" s="1020"/>
      <c r="T60" s="1020"/>
      <c r="U60" s="1020"/>
      <c r="V60" s="1020"/>
      <c r="X60" s="452"/>
      <c r="Y60" s="1034" t="s">
        <v>1862</v>
      </c>
      <c r="Z60" s="1034"/>
      <c r="AA60" s="1034"/>
      <c r="AB60" s="1034"/>
      <c r="AC60" s="1034"/>
      <c r="AD60" s="1034"/>
      <c r="AE60" s="1034"/>
      <c r="AF60" s="1034"/>
      <c r="AG60" s="1034"/>
      <c r="AH60" s="1034"/>
      <c r="AI60" s="1034"/>
      <c r="AJ60" s="452"/>
      <c r="AK60" s="299"/>
      <c r="AT60"/>
      <c r="AU60"/>
      <c r="AV60"/>
      <c r="AW60"/>
      <c r="AX60"/>
      <c r="AY60"/>
      <c r="AZ60"/>
      <c r="BA60"/>
      <c r="BB60"/>
      <c r="BC60"/>
      <c r="BD60"/>
      <c r="BE60"/>
      <c r="BF60"/>
      <c r="BG60"/>
      <c r="BH60"/>
      <c r="BI60"/>
      <c r="BJ60"/>
      <c r="BK60"/>
      <c r="BL60"/>
      <c r="BM60"/>
      <c r="BN60"/>
      <c r="BO60"/>
      <c r="BP60"/>
      <c r="BQ60"/>
      <c r="BR60"/>
      <c r="BS60"/>
      <c r="BT60"/>
      <c r="BU60"/>
      <c r="CA60" s="456"/>
      <c r="CB60" s="456"/>
    </row>
    <row r="61" spans="9:80" ht="15.95" customHeight="1" x14ac:dyDescent="0.25">
      <c r="I61" s="298"/>
      <c r="J61" s="452"/>
      <c r="K61" s="1032" t="s">
        <v>1865</v>
      </c>
      <c r="L61" s="1032"/>
      <c r="M61" s="1032"/>
      <c r="N61" s="1033">
        <f>M02S04F01</f>
        <v>0</v>
      </c>
      <c r="O61" s="1033"/>
      <c r="P61" s="1033"/>
      <c r="Q61" s="1033"/>
      <c r="R61" s="1033"/>
      <c r="S61" s="1033"/>
      <c r="T61" s="1033"/>
      <c r="U61" s="1033"/>
      <c r="V61" s="452"/>
      <c r="Y61" s="1034"/>
      <c r="Z61" s="1034"/>
      <c r="AA61" s="1034"/>
      <c r="AB61" s="1034"/>
      <c r="AC61" s="1034"/>
      <c r="AD61" s="1034"/>
      <c r="AE61" s="1034"/>
      <c r="AF61" s="1034"/>
      <c r="AG61" s="1034"/>
      <c r="AH61" s="1034"/>
      <c r="AI61" s="1034"/>
      <c r="AJ61" s="450"/>
      <c r="AK61" s="299"/>
      <c r="AT61"/>
      <c r="AU61"/>
      <c r="AV61"/>
      <c r="AW61"/>
      <c r="AX61"/>
      <c r="AY61"/>
      <c r="AZ61"/>
      <c r="BA61"/>
      <c r="BB61"/>
      <c r="BC61"/>
      <c r="BD61"/>
      <c r="BE61"/>
      <c r="BF61"/>
      <c r="BG61"/>
      <c r="BH61"/>
      <c r="BI61"/>
      <c r="BJ61"/>
      <c r="BK61"/>
      <c r="BL61"/>
      <c r="BM61"/>
      <c r="BN61"/>
      <c r="BO61"/>
      <c r="BP61"/>
      <c r="BQ61"/>
      <c r="BR61"/>
      <c r="BS61"/>
      <c r="BT61"/>
      <c r="BU61"/>
      <c r="CA61" s="457"/>
      <c r="CB61" s="457"/>
    </row>
    <row r="62" spans="9:80" ht="15.95" customHeight="1" x14ac:dyDescent="0.25">
      <c r="I62" s="298"/>
      <c r="J62" s="452"/>
      <c r="K62" s="1032" t="s">
        <v>1866</v>
      </c>
      <c r="L62" s="1032"/>
      <c r="M62" s="1032"/>
      <c r="N62" s="1033" t="str">
        <f>M02S04F02</f>
        <v/>
      </c>
      <c r="O62" s="1033"/>
      <c r="P62" s="1033"/>
      <c r="Q62" s="1033"/>
      <c r="R62" s="1033"/>
      <c r="S62" s="1033"/>
      <c r="T62" s="1033"/>
      <c r="U62" s="1033"/>
      <c r="V62" s="452"/>
      <c r="X62" s="450"/>
      <c r="Y62" s="1034"/>
      <c r="Z62" s="1034"/>
      <c r="AA62" s="1034"/>
      <c r="AB62" s="1034"/>
      <c r="AC62" s="1034"/>
      <c r="AD62" s="1034"/>
      <c r="AE62" s="1034"/>
      <c r="AF62" s="1034"/>
      <c r="AG62" s="1034"/>
      <c r="AH62" s="1034"/>
      <c r="AI62" s="1034"/>
      <c r="AJ62" s="450"/>
      <c r="AK62" s="299"/>
      <c r="AT62"/>
      <c r="AU62"/>
      <c r="AV62"/>
      <c r="AW62"/>
      <c r="AX62"/>
      <c r="AY62"/>
      <c r="AZ62"/>
      <c r="BA62"/>
      <c r="BB62"/>
      <c r="BC62"/>
      <c r="BD62"/>
      <c r="BE62"/>
      <c r="BF62"/>
      <c r="BG62"/>
      <c r="BH62"/>
      <c r="BI62"/>
      <c r="BJ62"/>
      <c r="BK62"/>
      <c r="BL62"/>
      <c r="BM62"/>
      <c r="BN62"/>
      <c r="BO62"/>
      <c r="BP62"/>
      <c r="BQ62"/>
      <c r="BR62"/>
      <c r="BS62"/>
      <c r="BT62"/>
      <c r="BU62"/>
      <c r="CA62" s="455"/>
      <c r="CB62" s="455"/>
    </row>
    <row r="63" spans="9:80" ht="15.95" customHeight="1" x14ac:dyDescent="0.25">
      <c r="I63" s="298"/>
      <c r="J63" s="452"/>
      <c r="K63" s="1032"/>
      <c r="L63" s="1032"/>
      <c r="M63" s="1032"/>
      <c r="N63" s="1033" t="str">
        <f>CONCATENATE(M02S04F03," ",M02S04F04)</f>
        <v xml:space="preserve"> </v>
      </c>
      <c r="O63" s="1033"/>
      <c r="P63" s="1033"/>
      <c r="Q63" s="1033"/>
      <c r="R63" s="1033"/>
      <c r="S63" s="1033"/>
      <c r="T63" s="1033"/>
      <c r="U63" s="1033"/>
      <c r="V63" s="452"/>
      <c r="W63" s="442"/>
      <c r="X63" s="1020" t="s">
        <v>1870</v>
      </c>
      <c r="Y63" s="1020"/>
      <c r="Z63" s="1020"/>
      <c r="AA63" s="1020"/>
      <c r="AB63" s="1020"/>
      <c r="AC63" s="1020"/>
      <c r="AD63" s="1020"/>
      <c r="AE63" s="1020"/>
      <c r="AF63" s="1020"/>
      <c r="AG63" s="1020"/>
      <c r="AH63" s="1020"/>
      <c r="AI63" s="1020"/>
      <c r="AJ63" s="1020"/>
      <c r="AK63" s="299"/>
      <c r="AT63"/>
      <c r="AU63"/>
      <c r="AV63"/>
      <c r="AW63"/>
      <c r="AX63"/>
      <c r="AY63"/>
      <c r="AZ63"/>
      <c r="BA63"/>
      <c r="BB63"/>
      <c r="BC63"/>
      <c r="BD63"/>
      <c r="BE63"/>
      <c r="BF63"/>
      <c r="BG63"/>
      <c r="BH63"/>
      <c r="BI63"/>
      <c r="BJ63"/>
      <c r="BK63"/>
      <c r="BL63"/>
      <c r="BM63"/>
      <c r="BN63"/>
      <c r="BO63"/>
      <c r="BP63"/>
      <c r="BQ63"/>
      <c r="BR63"/>
      <c r="BS63"/>
      <c r="BT63"/>
      <c r="BU63"/>
      <c r="CA63" s="85"/>
      <c r="CB63" s="85"/>
    </row>
    <row r="64" spans="9:80" ht="15.95" customHeight="1" x14ac:dyDescent="0.25">
      <c r="I64" s="298"/>
      <c r="J64" s="452"/>
      <c r="K64" s="1032"/>
      <c r="L64" s="1032"/>
      <c r="M64" s="1032"/>
      <c r="N64" s="1033" t="str">
        <f>M02S04F07</f>
        <v/>
      </c>
      <c r="O64" s="1033"/>
      <c r="P64" s="1033"/>
      <c r="Q64" s="1033"/>
      <c r="R64" s="1033"/>
      <c r="S64" s="1033"/>
      <c r="T64" s="1033"/>
      <c r="U64" s="1033"/>
      <c r="V64" s="452"/>
      <c r="X64" s="1020"/>
      <c r="Y64" s="1020"/>
      <c r="Z64" s="1020"/>
      <c r="AA64" s="1020"/>
      <c r="AB64" s="1020"/>
      <c r="AC64" s="1020"/>
      <c r="AD64" s="1020"/>
      <c r="AE64" s="1020"/>
      <c r="AF64" s="1020"/>
      <c r="AG64" s="1020"/>
      <c r="AH64" s="1020"/>
      <c r="AI64" s="1020"/>
      <c r="AJ64" s="1020"/>
      <c r="AK64" s="299"/>
      <c r="AT64"/>
      <c r="AU64"/>
      <c r="AV64"/>
      <c r="AW64"/>
      <c r="AX64"/>
      <c r="AY64"/>
      <c r="AZ64"/>
      <c r="BA64"/>
      <c r="BB64"/>
      <c r="BC64"/>
      <c r="BD64"/>
      <c r="BE64"/>
      <c r="BF64"/>
      <c r="BG64"/>
      <c r="BH64"/>
      <c r="BI64"/>
      <c r="BJ64"/>
      <c r="BK64"/>
      <c r="BL64"/>
      <c r="BM64"/>
      <c r="BN64"/>
      <c r="BO64"/>
      <c r="BP64"/>
      <c r="BQ64"/>
      <c r="BR64"/>
      <c r="BS64"/>
      <c r="BT64"/>
      <c r="BU64"/>
      <c r="CA64" s="94"/>
      <c r="CB64" s="94"/>
    </row>
    <row r="65" spans="9:80" ht="15.95" customHeight="1" x14ac:dyDescent="0.25">
      <c r="I65" s="298"/>
      <c r="J65" s="150"/>
      <c r="K65" s="1032"/>
      <c r="L65" s="1032"/>
      <c r="M65" s="1032"/>
      <c r="N65" s="1033" t="str">
        <f>CONCATENATE(M02S04F08,", ",M02S04F09," ",M02S04F10)</f>
        <v xml:space="preserve">,  </v>
      </c>
      <c r="O65" s="1033"/>
      <c r="P65" s="1033"/>
      <c r="Q65" s="1033"/>
      <c r="R65" s="1033"/>
      <c r="S65" s="1033"/>
      <c r="T65" s="1033"/>
      <c r="U65" s="1033"/>
      <c r="V65" s="150"/>
      <c r="X65" s="1020"/>
      <c r="Y65" s="1020"/>
      <c r="Z65" s="1020"/>
      <c r="AA65" s="1020"/>
      <c r="AB65" s="1020"/>
      <c r="AC65" s="1020"/>
      <c r="AD65" s="1020"/>
      <c r="AE65" s="1020"/>
      <c r="AF65" s="1020"/>
      <c r="AG65" s="1020"/>
      <c r="AH65" s="1020"/>
      <c r="AI65" s="1020"/>
      <c r="AJ65" s="1020"/>
      <c r="AK65" s="299"/>
      <c r="AT65"/>
      <c r="AU65"/>
      <c r="AV65"/>
      <c r="AW65"/>
      <c r="AX65"/>
      <c r="AY65"/>
      <c r="AZ65"/>
      <c r="BA65"/>
      <c r="BB65"/>
      <c r="BC65"/>
      <c r="BD65"/>
      <c r="BE65"/>
      <c r="BF65"/>
      <c r="BG65"/>
      <c r="BH65"/>
      <c r="BI65"/>
      <c r="BJ65"/>
      <c r="BK65"/>
      <c r="BL65"/>
      <c r="BM65"/>
      <c r="BN65"/>
      <c r="BO65"/>
      <c r="BP65"/>
      <c r="BQ65"/>
      <c r="BR65"/>
      <c r="BS65"/>
      <c r="BT65"/>
      <c r="BU65"/>
      <c r="CA65" s="94"/>
      <c r="CB65" s="94"/>
    </row>
    <row r="66" spans="9:80" ht="15.95" customHeight="1" x14ac:dyDescent="0.25">
      <c r="I66" s="298"/>
      <c r="J66" s="150"/>
      <c r="K66" s="1032" t="s">
        <v>570</v>
      </c>
      <c r="L66" s="1032"/>
      <c r="M66" s="1032"/>
      <c r="N66" s="1033" t="str">
        <f>CONCATENATE(M02S04F12,"-",M02S04F12.1)</f>
        <v>-</v>
      </c>
      <c r="O66" s="1033"/>
      <c r="P66" s="1033"/>
      <c r="Q66" s="1033"/>
      <c r="R66" s="1033"/>
      <c r="S66" s="1033"/>
      <c r="T66" s="1033"/>
      <c r="U66" s="1033"/>
      <c r="V66" s="150"/>
      <c r="X66" s="441"/>
      <c r="Y66" s="103"/>
      <c r="Z66" s="294" t="s">
        <v>1872</v>
      </c>
      <c r="AA66" s="441"/>
      <c r="AB66" s="441"/>
      <c r="AC66" s="441"/>
      <c r="AD66" s="441"/>
      <c r="AE66" s="441"/>
      <c r="AF66" s="441"/>
      <c r="AG66" s="441"/>
      <c r="AH66" s="441"/>
      <c r="AI66" s="441"/>
      <c r="AJ66" s="441"/>
      <c r="AK66" s="299"/>
      <c r="AT66"/>
      <c r="AU66"/>
      <c r="AV66"/>
      <c r="AW66"/>
      <c r="AX66"/>
      <c r="AY66"/>
      <c r="AZ66"/>
      <c r="BA66"/>
      <c r="BB66"/>
      <c r="BC66"/>
      <c r="BD66"/>
      <c r="BE66"/>
      <c r="BF66"/>
      <c r="BG66"/>
      <c r="BH66"/>
      <c r="BI66"/>
      <c r="BJ66"/>
      <c r="BK66"/>
      <c r="BL66"/>
      <c r="BM66"/>
      <c r="BN66"/>
      <c r="BO66"/>
      <c r="BP66"/>
      <c r="BQ66"/>
      <c r="BR66"/>
      <c r="BS66"/>
      <c r="BT66"/>
      <c r="BU66"/>
      <c r="CA66" s="94"/>
      <c r="CB66" s="94"/>
    </row>
    <row r="67" spans="9:80" ht="15.95" customHeight="1" x14ac:dyDescent="0.25">
      <c r="I67" s="298"/>
      <c r="J67" s="150"/>
      <c r="K67" s="1032" t="s">
        <v>1863</v>
      </c>
      <c r="L67" s="1032"/>
      <c r="M67" s="1032"/>
      <c r="N67" s="1033">
        <f>M02S04F11</f>
        <v>0</v>
      </c>
      <c r="O67" s="1033"/>
      <c r="P67" s="1033"/>
      <c r="Q67" s="1033"/>
      <c r="R67" s="1033"/>
      <c r="S67" s="1033"/>
      <c r="T67" s="1033"/>
      <c r="U67" s="1033"/>
      <c r="V67" s="150"/>
      <c r="Y67" s="103"/>
      <c r="Z67" s="294" t="s">
        <v>155</v>
      </c>
      <c r="AA67" s="441"/>
      <c r="AB67" s="441"/>
      <c r="AC67" s="441"/>
      <c r="AD67" s="441"/>
      <c r="AE67" s="441"/>
      <c r="AF67" s="441"/>
      <c r="AG67" s="441"/>
      <c r="AH67" s="441"/>
      <c r="AI67" s="441"/>
      <c r="AJ67" s="441"/>
      <c r="AK67" s="299"/>
      <c r="AT67"/>
      <c r="AU67"/>
      <c r="AV67"/>
      <c r="AW67"/>
      <c r="AX67"/>
      <c r="AY67"/>
      <c r="AZ67"/>
      <c r="BA67"/>
      <c r="BB67"/>
      <c r="BC67"/>
      <c r="BD67"/>
      <c r="BE67"/>
      <c r="BF67"/>
      <c r="BG67"/>
      <c r="BH67"/>
      <c r="BI67"/>
      <c r="BJ67"/>
      <c r="BK67"/>
      <c r="BL67"/>
      <c r="BM67"/>
      <c r="BN67"/>
      <c r="BO67"/>
      <c r="BP67"/>
      <c r="BQ67"/>
      <c r="BR67"/>
      <c r="BS67"/>
      <c r="BT67"/>
      <c r="BU67"/>
      <c r="CA67" s="94"/>
      <c r="CB67" s="94"/>
    </row>
    <row r="68" spans="9:80" ht="15.95" customHeight="1" x14ac:dyDescent="0.25">
      <c r="I68" s="298"/>
      <c r="AK68" s="299"/>
      <c r="AT68"/>
      <c r="AU68"/>
      <c r="AV68"/>
      <c r="AW68"/>
      <c r="AX68"/>
      <c r="AY68"/>
      <c r="AZ68"/>
      <c r="BA68"/>
      <c r="BB68"/>
      <c r="BC68"/>
      <c r="BD68"/>
      <c r="BE68"/>
      <c r="BF68"/>
      <c r="BG68"/>
      <c r="BH68"/>
      <c r="BI68"/>
      <c r="BJ68"/>
      <c r="BK68"/>
      <c r="BL68"/>
      <c r="BM68"/>
      <c r="BN68"/>
      <c r="BO68"/>
      <c r="BP68"/>
      <c r="BQ68"/>
      <c r="BR68"/>
      <c r="BS68"/>
      <c r="BT68"/>
      <c r="BU68"/>
      <c r="CA68" s="94"/>
      <c r="CB68" s="94"/>
    </row>
    <row r="69" spans="9:80" ht="15.95" customHeight="1" x14ac:dyDescent="0.25">
      <c r="I69" s="298"/>
      <c r="K69" s="1026" t="s">
        <v>2117</v>
      </c>
      <c r="L69" s="1026"/>
      <c r="M69" s="1026"/>
      <c r="N69" s="1026"/>
      <c r="O69" s="1026"/>
      <c r="P69" s="1026"/>
      <c r="Q69" s="1026"/>
      <c r="R69" s="1026"/>
      <c r="S69" s="1026"/>
      <c r="T69" s="1026"/>
      <c r="U69" s="1026"/>
      <c r="V69" s="1026"/>
      <c r="W69" s="1026"/>
      <c r="X69" s="1026"/>
      <c r="Y69" s="1026"/>
      <c r="Z69" s="1026"/>
      <c r="AA69" s="1026"/>
      <c r="AB69" s="1026"/>
      <c r="AC69" s="1026"/>
      <c r="AD69" s="1026"/>
      <c r="AE69" s="1026"/>
      <c r="AF69" s="1026"/>
      <c r="AG69" s="1026"/>
      <c r="AH69" s="1026"/>
      <c r="AI69" s="1026"/>
      <c r="AJ69" s="1026"/>
      <c r="AK69" s="299"/>
      <c r="AT69" s="67"/>
      <c r="AU69" s="67"/>
      <c r="AV69" s="67"/>
      <c r="AW69" s="67"/>
      <c r="AX69" s="67"/>
      <c r="AY69" s="67"/>
      <c r="AZ69" s="67"/>
      <c r="BA69" s="67"/>
      <c r="BB69" s="67"/>
      <c r="BC69" s="67"/>
      <c r="BD69" s="67"/>
      <c r="BE69" s="67"/>
      <c r="BF69" s="67"/>
      <c r="BG69" s="67"/>
      <c r="BH69" s="67"/>
      <c r="BI69" s="67"/>
      <c r="BJ69" s="67"/>
      <c r="BK69" s="67"/>
      <c r="BL69" s="67"/>
      <c r="BM69" s="67"/>
      <c r="BN69" s="67"/>
      <c r="BO69" s="67"/>
      <c r="BP69" s="67"/>
      <c r="BQ69" s="67"/>
      <c r="BR69" s="67"/>
      <c r="BS69" s="67"/>
      <c r="BT69" s="67"/>
      <c r="BU69" s="67"/>
      <c r="CA69" s="94"/>
      <c r="CB69" s="94"/>
    </row>
    <row r="70" spans="9:80" ht="15.95" customHeight="1" x14ac:dyDescent="0.25">
      <c r="I70" s="298"/>
      <c r="K70" s="1026"/>
      <c r="L70" s="1026"/>
      <c r="M70" s="1026"/>
      <c r="N70" s="1026"/>
      <c r="O70" s="1026"/>
      <c r="P70" s="1026"/>
      <c r="Q70" s="1026"/>
      <c r="R70" s="1026"/>
      <c r="S70" s="1026"/>
      <c r="T70" s="1026"/>
      <c r="U70" s="1026"/>
      <c r="V70" s="1026"/>
      <c r="W70" s="1026"/>
      <c r="X70" s="1026"/>
      <c r="Y70" s="1026"/>
      <c r="Z70" s="1026"/>
      <c r="AA70" s="1026"/>
      <c r="AB70" s="1026"/>
      <c r="AC70" s="1026"/>
      <c r="AD70" s="1026"/>
      <c r="AE70" s="1026"/>
      <c r="AF70" s="1026"/>
      <c r="AG70" s="1026"/>
      <c r="AH70" s="1026"/>
      <c r="AI70" s="1026"/>
      <c r="AJ70" s="1026"/>
      <c r="AK70" s="299"/>
      <c r="AT70" s="67"/>
      <c r="AU70" s="67"/>
      <c r="AV70" s="67"/>
      <c r="AW70" s="67"/>
      <c r="AX70" s="67"/>
      <c r="AY70" s="67"/>
      <c r="AZ70" s="67"/>
      <c r="BA70" s="67"/>
      <c r="BB70" s="67"/>
      <c r="BC70" s="67"/>
      <c r="BD70" s="67"/>
      <c r="BE70" s="67"/>
      <c r="BF70" s="67"/>
      <c r="BG70" s="67"/>
      <c r="BH70" s="67"/>
      <c r="BI70" s="67"/>
      <c r="BJ70" s="67"/>
      <c r="BK70" s="67"/>
      <c r="BL70" s="67"/>
      <c r="BM70" s="67"/>
      <c r="BN70" s="67"/>
      <c r="BO70" s="67"/>
      <c r="BP70" s="67"/>
      <c r="BQ70" s="67"/>
      <c r="BR70" s="67"/>
      <c r="BS70" s="67"/>
      <c r="BT70" s="67"/>
      <c r="BU70" s="67"/>
      <c r="CA70" s="94"/>
      <c r="CB70" s="94"/>
    </row>
    <row r="71" spans="9:80" ht="15.95" customHeight="1" x14ac:dyDescent="0.25">
      <c r="I71" s="298"/>
      <c r="K71" s="1027" t="str">
        <f>IF(OR(M02S02F42="None",M02S02F42=""),"Contact the BizSavers program to discuss how you can save!","Contact your BizSavers representative today to discuss future energy saving opportunities and incentives!")</f>
        <v>Contact the BizSavers program to discuss how you can save!</v>
      </c>
      <c r="L71" s="1027"/>
      <c r="M71" s="1027"/>
      <c r="N71" s="1027"/>
      <c r="O71" s="1027"/>
      <c r="P71" s="1027"/>
      <c r="Q71" s="1027"/>
      <c r="R71" s="1027"/>
      <c r="S71" s="1027"/>
      <c r="T71" s="1027"/>
      <c r="U71" s="1027"/>
      <c r="V71" s="1027"/>
      <c r="W71" s="1027"/>
      <c r="X71" s="1027"/>
      <c r="Y71" s="1027"/>
      <c r="Z71" s="1027"/>
      <c r="AA71" s="1027"/>
      <c r="AB71" s="1027"/>
      <c r="AC71" s="1027"/>
      <c r="AD71" s="1027"/>
      <c r="AE71" s="1027"/>
      <c r="AF71" s="1027"/>
      <c r="AG71" s="1027"/>
      <c r="AH71" s="1027"/>
      <c r="AI71" s="1027"/>
      <c r="AJ71" s="150"/>
      <c r="AK71" s="299"/>
      <c r="AT71" s="67"/>
      <c r="AU71" s="67"/>
      <c r="AV71" s="67"/>
      <c r="AW71" s="67"/>
      <c r="AX71" s="67"/>
      <c r="AY71" s="67"/>
      <c r="AZ71" s="67"/>
      <c r="BA71" s="67"/>
      <c r="BB71" s="67"/>
      <c r="BC71" s="67"/>
      <c r="BD71" s="67"/>
      <c r="BE71" s="67"/>
      <c r="BF71" s="67"/>
      <c r="BG71" s="67"/>
      <c r="BH71" s="67"/>
      <c r="BI71" s="67"/>
      <c r="BJ71" s="67"/>
      <c r="BK71" s="67"/>
      <c r="BL71" s="67"/>
      <c r="BM71" s="67"/>
      <c r="BN71" s="67"/>
      <c r="BO71" s="67"/>
      <c r="BP71" s="67"/>
      <c r="BQ71" s="67"/>
      <c r="BR71" s="67"/>
      <c r="BS71" s="67"/>
      <c r="BT71" s="67"/>
      <c r="BU71" s="67"/>
      <c r="CA71" s="94"/>
      <c r="CB71" s="94"/>
    </row>
    <row r="72" spans="9:80" ht="15.95" customHeight="1" x14ac:dyDescent="0.25">
      <c r="I72" s="298"/>
      <c r="K72" s="1028" t="str">
        <f>IF(OR(M02S02F42="None",M02S02F42=""),"866-941-7299","Name")</f>
        <v>866-941-7299</v>
      </c>
      <c r="L72" s="1028"/>
      <c r="M72" s="1028"/>
      <c r="N72" s="1028"/>
      <c r="O72" s="1028"/>
      <c r="P72" s="1028"/>
      <c r="Q72" s="1028"/>
      <c r="T72" s="1028" t="str">
        <f>IF(OR(M02S02F42="None",M02S02F42=""),"BizSavers@ameren.com","Phone")</f>
        <v>BizSavers@ameren.com</v>
      </c>
      <c r="U72" s="1028"/>
      <c r="V72" s="1028"/>
      <c r="W72" s="1028"/>
      <c r="X72" s="1028"/>
      <c r="Y72" s="1028"/>
      <c r="Z72" s="1028"/>
      <c r="AC72" s="1028" t="str">
        <f>IF(OR(M02S02F42="None",M02S02F42=""),"AmerenMissouri.com/BizSavers","Email")</f>
        <v>AmerenMissouri.com/BizSavers</v>
      </c>
      <c r="AD72" s="1028"/>
      <c r="AE72" s="1028"/>
      <c r="AF72" s="1028"/>
      <c r="AG72" s="1028"/>
      <c r="AH72" s="1028"/>
      <c r="AI72" s="1028"/>
      <c r="AJ72" s="150"/>
      <c r="AK72" s="299"/>
      <c r="AT72" s="67"/>
      <c r="AU72" s="67"/>
      <c r="AV72" s="67"/>
      <c r="AW72" s="67"/>
      <c r="AX72" s="67"/>
      <c r="AY72" s="67"/>
      <c r="AZ72" s="67"/>
      <c r="BA72" s="67"/>
      <c r="BB72" s="67"/>
      <c r="BC72" s="67"/>
      <c r="BD72" s="67"/>
      <c r="BE72" s="67"/>
      <c r="BF72" s="67"/>
      <c r="BG72" s="67"/>
      <c r="BH72" s="67"/>
      <c r="BI72" s="67"/>
      <c r="BJ72" s="67"/>
      <c r="BK72" s="67"/>
      <c r="BL72" s="67"/>
      <c r="BM72" s="67"/>
      <c r="BN72" s="67"/>
      <c r="BO72" s="67"/>
      <c r="BP72" s="67"/>
      <c r="BQ72" s="67"/>
      <c r="BR72" s="67"/>
      <c r="BS72" s="67"/>
      <c r="BT72" s="67"/>
      <c r="BU72" s="67"/>
      <c r="CA72" s="94"/>
      <c r="CB72" s="94"/>
    </row>
    <row r="73" spans="9:80" ht="15.95" customHeight="1" x14ac:dyDescent="0.25">
      <c r="I73" s="298"/>
      <c r="K73" s="1029">
        <f>M02S02F42</f>
        <v>0</v>
      </c>
      <c r="L73" s="1029"/>
      <c r="M73" s="1029"/>
      <c r="N73" s="1029"/>
      <c r="O73" s="1029"/>
      <c r="P73" s="1029"/>
      <c r="Q73" s="1029"/>
      <c r="T73" s="1029" t="str">
        <f>IFERROR(INDEX(BUSDEVELPHONE,MATCH(K73,BUSDEVELNAME,0)),"")</f>
        <v/>
      </c>
      <c r="U73" s="1029"/>
      <c r="V73" s="1029"/>
      <c r="W73" s="1029"/>
      <c r="X73" s="1029"/>
      <c r="Y73" s="1029"/>
      <c r="Z73" s="1029"/>
      <c r="AC73" s="1030" t="str">
        <f>IFERROR(INDEX(BUSDEVELEMAIL,MATCH(K73,BUSDEVELNAME,0)),"")</f>
        <v/>
      </c>
      <c r="AD73" s="1030"/>
      <c r="AE73" s="1030"/>
      <c r="AF73" s="1030"/>
      <c r="AG73" s="1030"/>
      <c r="AH73" s="1030"/>
      <c r="AI73" s="1030"/>
      <c r="AJ73" s="150"/>
      <c r="AK73" s="299"/>
      <c r="AT73" s="67"/>
      <c r="AU73" s="67"/>
      <c r="AV73" s="67"/>
      <c r="AW73" s="67"/>
      <c r="AX73" s="67"/>
      <c r="AY73" s="67"/>
      <c r="AZ73" s="67"/>
      <c r="BA73" s="67"/>
      <c r="BB73" s="67"/>
      <c r="BC73" s="67"/>
      <c r="BD73" s="67"/>
      <c r="BE73" s="67"/>
      <c r="BF73" s="67"/>
      <c r="BG73" s="67"/>
      <c r="BH73" s="67"/>
      <c r="BI73" s="67"/>
      <c r="BJ73" s="67"/>
      <c r="BK73" s="67"/>
      <c r="BL73" s="67"/>
      <c r="BM73" s="67"/>
      <c r="BN73" s="67"/>
      <c r="BO73" s="67"/>
      <c r="BP73" s="67"/>
      <c r="BQ73" s="67"/>
      <c r="BR73" s="67"/>
      <c r="BS73" s="67"/>
      <c r="BT73" s="67"/>
      <c r="BU73" s="67"/>
      <c r="CA73" s="94"/>
      <c r="CB73" s="94"/>
    </row>
    <row r="74" spans="9:80" ht="15.95" customHeight="1" x14ac:dyDescent="0.25">
      <c r="I74" s="298"/>
      <c r="AK74" s="299"/>
      <c r="AT74" s="67"/>
      <c r="AU74" s="67"/>
      <c r="AV74" s="67"/>
      <c r="AW74" s="67"/>
      <c r="AX74" s="67"/>
      <c r="AY74" s="67"/>
      <c r="AZ74" s="67"/>
      <c r="BA74" s="67"/>
      <c r="BB74" s="67"/>
      <c r="BC74" s="67"/>
      <c r="BD74" s="67"/>
      <c r="BE74" s="67"/>
      <c r="BF74" s="67"/>
      <c r="BG74" s="67"/>
      <c r="BH74" s="67"/>
      <c r="BI74" s="67"/>
      <c r="BJ74" s="67"/>
      <c r="BK74" s="67"/>
      <c r="BL74" s="67"/>
      <c r="BM74" s="67"/>
      <c r="BN74" s="67"/>
      <c r="BO74" s="67"/>
      <c r="BP74" s="67"/>
      <c r="BQ74" s="67"/>
      <c r="BR74" s="67"/>
      <c r="BS74" s="67"/>
      <c r="BT74" s="67"/>
      <c r="BU74" s="67"/>
      <c r="CA74" s="94"/>
      <c r="CB74" s="94"/>
    </row>
    <row r="75" spans="9:80" ht="15.95" customHeight="1" x14ac:dyDescent="0.25">
      <c r="I75" s="298"/>
      <c r="J75" s="1021" t="s">
        <v>1867</v>
      </c>
      <c r="K75" s="1021"/>
      <c r="L75" s="1021"/>
      <c r="M75" s="1021"/>
      <c r="N75" s="1021"/>
      <c r="O75" s="1021"/>
      <c r="P75" s="1021"/>
      <c r="Q75" s="1021"/>
      <c r="R75" s="1021"/>
      <c r="S75" s="1021"/>
      <c r="T75" s="1021"/>
      <c r="U75" s="1021"/>
      <c r="V75" s="1021"/>
      <c r="W75" s="1021"/>
      <c r="X75" s="1021"/>
      <c r="Y75" s="1021"/>
      <c r="Z75" s="1021"/>
      <c r="AA75" s="1021"/>
      <c r="AB75" s="1021"/>
      <c r="AC75" s="1021"/>
      <c r="AD75" s="1021"/>
      <c r="AE75" s="1021"/>
      <c r="AF75" s="1021"/>
      <c r="AG75" s="1021"/>
      <c r="AH75" s="1021"/>
      <c r="AI75" s="1021"/>
      <c r="AJ75" s="1021"/>
      <c r="AK75" s="299"/>
      <c r="AT75"/>
      <c r="AU75"/>
      <c r="AV75"/>
      <c r="AW75"/>
      <c r="AX75"/>
      <c r="AY75"/>
      <c r="AZ75"/>
      <c r="BA75"/>
      <c r="BB75"/>
      <c r="BC75"/>
      <c r="BD75"/>
      <c r="BE75"/>
      <c r="BF75"/>
      <c r="BG75"/>
      <c r="BH75"/>
      <c r="BI75"/>
      <c r="BJ75"/>
      <c r="BK75"/>
      <c r="BL75"/>
      <c r="BM75"/>
      <c r="BN75"/>
      <c r="BO75"/>
      <c r="BP75"/>
      <c r="BQ75"/>
      <c r="BR75"/>
      <c r="BS75"/>
      <c r="BT75"/>
      <c r="BU75"/>
      <c r="CA75" s="458"/>
      <c r="CB75" s="458"/>
    </row>
    <row r="76" spans="9:80" ht="15.95" customHeight="1" x14ac:dyDescent="0.25">
      <c r="I76" s="298"/>
      <c r="J76" s="1021"/>
      <c r="K76" s="1021"/>
      <c r="L76" s="1021"/>
      <c r="M76" s="1021"/>
      <c r="N76" s="1021"/>
      <c r="O76" s="1021"/>
      <c r="P76" s="1021"/>
      <c r="Q76" s="1021"/>
      <c r="R76" s="1021"/>
      <c r="S76" s="1021"/>
      <c r="T76" s="1021"/>
      <c r="U76" s="1021"/>
      <c r="V76" s="1021"/>
      <c r="W76" s="1021"/>
      <c r="X76" s="1021"/>
      <c r="Y76" s="1021"/>
      <c r="Z76" s="1021"/>
      <c r="AA76" s="1021"/>
      <c r="AB76" s="1021"/>
      <c r="AC76" s="1021"/>
      <c r="AD76" s="1021"/>
      <c r="AE76" s="1021"/>
      <c r="AF76" s="1021"/>
      <c r="AG76" s="1021"/>
      <c r="AH76" s="1021"/>
      <c r="AI76" s="1021"/>
      <c r="AJ76" s="1021"/>
      <c r="AK76" s="299"/>
      <c r="AT76"/>
      <c r="AU76"/>
      <c r="AV76"/>
      <c r="AW76"/>
      <c r="AX76"/>
      <c r="AY76"/>
      <c r="AZ76"/>
      <c r="BA76"/>
      <c r="BB76"/>
      <c r="BC76"/>
      <c r="BD76"/>
      <c r="BE76"/>
      <c r="BF76"/>
      <c r="BG76"/>
      <c r="BH76"/>
      <c r="BI76"/>
      <c r="BJ76"/>
      <c r="BK76"/>
      <c r="BL76"/>
      <c r="BM76"/>
      <c r="BN76"/>
      <c r="BO76"/>
      <c r="BP76"/>
      <c r="BQ76"/>
      <c r="BR76"/>
      <c r="BS76"/>
      <c r="BT76"/>
      <c r="BU76"/>
      <c r="CA76" s="459"/>
      <c r="CB76" s="459"/>
    </row>
    <row r="77" spans="9:80" ht="15.95" customHeight="1" x14ac:dyDescent="0.25">
      <c r="I77" s="298"/>
      <c r="J77" s="1021"/>
      <c r="K77" s="1021"/>
      <c r="L77" s="1021"/>
      <c r="M77" s="1021"/>
      <c r="N77" s="1021"/>
      <c r="O77" s="1021"/>
      <c r="P77" s="1021"/>
      <c r="Q77" s="1021"/>
      <c r="R77" s="1021"/>
      <c r="S77" s="1021"/>
      <c r="T77" s="1021"/>
      <c r="U77" s="1021"/>
      <c r="V77" s="1021"/>
      <c r="W77" s="1021"/>
      <c r="X77" s="1021"/>
      <c r="Y77" s="1021"/>
      <c r="Z77" s="1021"/>
      <c r="AA77" s="1021"/>
      <c r="AB77" s="1021"/>
      <c r="AC77" s="1021"/>
      <c r="AD77" s="1021"/>
      <c r="AE77" s="1021"/>
      <c r="AF77" s="1021"/>
      <c r="AG77" s="1021"/>
      <c r="AH77" s="1021"/>
      <c r="AI77" s="1021"/>
      <c r="AJ77" s="1021"/>
      <c r="AK77" s="299"/>
      <c r="AT77"/>
      <c r="AU77"/>
      <c r="AV77"/>
      <c r="AW77"/>
      <c r="AX77"/>
      <c r="AY77"/>
      <c r="AZ77"/>
      <c r="BA77"/>
      <c r="BB77"/>
      <c r="BC77"/>
      <c r="BD77"/>
      <c r="BE77"/>
      <c r="BF77"/>
      <c r="BG77"/>
      <c r="BH77"/>
      <c r="BI77"/>
      <c r="BJ77"/>
      <c r="BK77"/>
      <c r="BL77"/>
      <c r="BM77"/>
      <c r="BN77"/>
      <c r="BO77"/>
      <c r="BP77"/>
      <c r="BQ77"/>
      <c r="BR77"/>
      <c r="BS77"/>
      <c r="BT77"/>
      <c r="BU77"/>
      <c r="CA77" s="88"/>
      <c r="CB77" s="88"/>
    </row>
    <row r="78" spans="9:80" ht="15.95" customHeight="1" x14ac:dyDescent="0.25">
      <c r="I78" s="298"/>
      <c r="J78" s="1021"/>
      <c r="K78" s="1021"/>
      <c r="L78" s="1021"/>
      <c r="M78" s="1021"/>
      <c r="N78" s="1021"/>
      <c r="O78" s="1021"/>
      <c r="P78" s="1021"/>
      <c r="Q78" s="1021"/>
      <c r="R78" s="1021"/>
      <c r="S78" s="1021"/>
      <c r="T78" s="1021"/>
      <c r="U78" s="1021"/>
      <c r="V78" s="1021"/>
      <c r="W78" s="1021"/>
      <c r="X78" s="1021"/>
      <c r="Y78" s="1021"/>
      <c r="Z78" s="1021"/>
      <c r="AA78" s="1021"/>
      <c r="AB78" s="1021"/>
      <c r="AC78" s="1021"/>
      <c r="AD78" s="1021"/>
      <c r="AE78" s="1021"/>
      <c r="AF78" s="1021"/>
      <c r="AG78" s="1021"/>
      <c r="AH78" s="1021"/>
      <c r="AI78" s="1021"/>
      <c r="AJ78" s="1021"/>
      <c r="AK78" s="299"/>
      <c r="AT78"/>
      <c r="AU78"/>
      <c r="AV78"/>
      <c r="AW78"/>
      <c r="AX78"/>
      <c r="AY78"/>
      <c r="AZ78"/>
      <c r="BA78"/>
      <c r="BB78"/>
      <c r="BC78"/>
      <c r="BD78"/>
      <c r="BE78"/>
      <c r="BF78"/>
      <c r="BG78"/>
      <c r="BH78"/>
      <c r="BI78"/>
      <c r="BJ78"/>
      <c r="BK78"/>
      <c r="BL78"/>
      <c r="BM78"/>
      <c r="BN78"/>
      <c r="BO78"/>
      <c r="BP78"/>
      <c r="BQ78"/>
      <c r="BR78"/>
      <c r="BS78"/>
      <c r="BT78"/>
      <c r="BU78"/>
      <c r="CA78" s="460"/>
      <c r="CB78" s="460"/>
    </row>
    <row r="79" spans="9:80" ht="15.95" customHeight="1" x14ac:dyDescent="0.25">
      <c r="I79" s="298"/>
      <c r="J79" s="1021"/>
      <c r="K79" s="1021"/>
      <c r="L79" s="1021"/>
      <c r="M79" s="1021"/>
      <c r="N79" s="1021"/>
      <c r="O79" s="1021"/>
      <c r="P79" s="1021"/>
      <c r="Q79" s="1021"/>
      <c r="R79" s="1021"/>
      <c r="S79" s="1021"/>
      <c r="T79" s="1021"/>
      <c r="U79" s="1021"/>
      <c r="V79" s="1021"/>
      <c r="W79" s="1021"/>
      <c r="X79" s="1021"/>
      <c r="Y79" s="1021"/>
      <c r="Z79" s="1021"/>
      <c r="AA79" s="1021"/>
      <c r="AB79" s="1021"/>
      <c r="AC79" s="1021"/>
      <c r="AD79" s="1021"/>
      <c r="AE79" s="1021"/>
      <c r="AF79" s="1021"/>
      <c r="AG79" s="1021"/>
      <c r="AH79" s="1021"/>
      <c r="AI79" s="1021"/>
      <c r="AJ79" s="1021"/>
      <c r="AK79" s="299"/>
      <c r="AT79"/>
      <c r="AU79"/>
      <c r="AV79"/>
      <c r="AW79"/>
      <c r="AX79"/>
      <c r="AY79"/>
      <c r="AZ79"/>
      <c r="BA79"/>
      <c r="BB79"/>
      <c r="BC79"/>
      <c r="BD79"/>
      <c r="BE79"/>
      <c r="BF79"/>
      <c r="BG79"/>
      <c r="BH79"/>
      <c r="BI79"/>
      <c r="BJ79"/>
      <c r="BK79"/>
      <c r="BL79"/>
      <c r="BM79"/>
      <c r="BN79"/>
      <c r="BO79"/>
      <c r="BP79"/>
      <c r="BQ79"/>
      <c r="BR79"/>
      <c r="BS79"/>
      <c r="BT79"/>
      <c r="BU79"/>
      <c r="CA79" s="461"/>
      <c r="CB79" s="461"/>
    </row>
    <row r="80" spans="9:80" ht="15.95" customHeight="1" x14ac:dyDescent="0.25">
      <c r="I80" s="298"/>
      <c r="J80" s="1021"/>
      <c r="K80" s="1021"/>
      <c r="L80" s="1021"/>
      <c r="M80" s="1021"/>
      <c r="N80" s="1021"/>
      <c r="O80" s="1021"/>
      <c r="P80" s="1021"/>
      <c r="Q80" s="1021"/>
      <c r="R80" s="1021"/>
      <c r="S80" s="1021"/>
      <c r="T80" s="1021"/>
      <c r="U80" s="1021"/>
      <c r="V80" s="1021"/>
      <c r="W80" s="1021"/>
      <c r="X80" s="1021"/>
      <c r="Y80" s="1021"/>
      <c r="Z80" s="1021"/>
      <c r="AA80" s="1021"/>
      <c r="AB80" s="1021"/>
      <c r="AC80" s="1021"/>
      <c r="AD80" s="1021"/>
      <c r="AE80" s="1021"/>
      <c r="AF80" s="1021"/>
      <c r="AG80" s="1021"/>
      <c r="AH80" s="1021"/>
      <c r="AI80" s="1021"/>
      <c r="AJ80" s="1021"/>
      <c r="AK80" s="299"/>
      <c r="AT80"/>
      <c r="AU80"/>
      <c r="AV80"/>
      <c r="AW80"/>
      <c r="AX80"/>
      <c r="AY80"/>
      <c r="AZ80"/>
      <c r="BA80"/>
      <c r="BB80"/>
      <c r="BC80"/>
      <c r="BD80"/>
      <c r="BE80"/>
      <c r="BF80"/>
      <c r="BG80"/>
      <c r="BH80"/>
      <c r="BI80"/>
      <c r="BJ80"/>
      <c r="BK80"/>
      <c r="BL80"/>
      <c r="BM80"/>
      <c r="BN80"/>
      <c r="BO80"/>
      <c r="BP80"/>
      <c r="BQ80"/>
      <c r="BR80"/>
      <c r="BS80"/>
      <c r="BT80"/>
      <c r="BU80"/>
      <c r="CA80" s="461"/>
      <c r="CB80" s="461"/>
    </row>
    <row r="81" spans="8:80" ht="15.95" customHeight="1" x14ac:dyDescent="0.25">
      <c r="I81" s="298"/>
      <c r="J81" s="1021"/>
      <c r="K81" s="1021"/>
      <c r="L81" s="1021"/>
      <c r="M81" s="1021"/>
      <c r="N81" s="1021"/>
      <c r="O81" s="1021"/>
      <c r="P81" s="1021"/>
      <c r="Q81" s="1021"/>
      <c r="R81" s="1021"/>
      <c r="S81" s="1021"/>
      <c r="T81" s="1021"/>
      <c r="U81" s="1021"/>
      <c r="V81" s="1021"/>
      <c r="W81" s="1021"/>
      <c r="X81" s="1021"/>
      <c r="Y81" s="1021"/>
      <c r="Z81" s="1021"/>
      <c r="AA81" s="1021"/>
      <c r="AB81" s="1021"/>
      <c r="AC81" s="1021"/>
      <c r="AD81" s="1021"/>
      <c r="AE81" s="1021"/>
      <c r="AF81" s="1021"/>
      <c r="AG81" s="1021"/>
      <c r="AH81" s="1021"/>
      <c r="AI81" s="1021"/>
      <c r="AJ81" s="1021"/>
      <c r="AK81" s="299"/>
      <c r="AT81"/>
      <c r="AU81"/>
      <c r="AV81"/>
      <c r="AW81"/>
      <c r="AX81"/>
      <c r="AY81"/>
      <c r="AZ81"/>
      <c r="BA81"/>
      <c r="BB81"/>
      <c r="BC81"/>
      <c r="BD81"/>
      <c r="BE81"/>
      <c r="BF81"/>
      <c r="BG81"/>
      <c r="BH81"/>
      <c r="BI81"/>
      <c r="BJ81"/>
      <c r="BK81"/>
      <c r="BL81"/>
      <c r="BM81"/>
      <c r="BN81"/>
      <c r="BO81"/>
      <c r="BP81"/>
      <c r="BQ81"/>
      <c r="BR81"/>
      <c r="BS81"/>
      <c r="BT81"/>
      <c r="BU81"/>
      <c r="CA81" s="461"/>
      <c r="CB81" s="461"/>
    </row>
    <row r="82" spans="8:80" ht="15.95" customHeight="1" x14ac:dyDescent="0.25">
      <c r="I82" s="298"/>
      <c r="J82" s="1021"/>
      <c r="K82" s="1021"/>
      <c r="L82" s="1021"/>
      <c r="M82" s="1021"/>
      <c r="N82" s="1021"/>
      <c r="O82" s="1021"/>
      <c r="P82" s="1021"/>
      <c r="Q82" s="1021"/>
      <c r="R82" s="1021"/>
      <c r="S82" s="1021"/>
      <c r="T82" s="1021"/>
      <c r="U82" s="1021"/>
      <c r="V82" s="1021"/>
      <c r="W82" s="1021"/>
      <c r="X82" s="1021"/>
      <c r="Y82" s="1021"/>
      <c r="Z82" s="1021"/>
      <c r="AA82" s="1021"/>
      <c r="AB82" s="1021"/>
      <c r="AC82" s="1021"/>
      <c r="AD82" s="1021"/>
      <c r="AE82" s="1021"/>
      <c r="AF82" s="1021"/>
      <c r="AG82" s="1021"/>
      <c r="AH82" s="1021"/>
      <c r="AI82" s="1021"/>
      <c r="AJ82" s="1021"/>
      <c r="AK82" s="299"/>
      <c r="AT82"/>
      <c r="AU82"/>
      <c r="AV82"/>
      <c r="AW82"/>
      <c r="AX82"/>
      <c r="AY82"/>
      <c r="AZ82"/>
      <c r="BA82"/>
      <c r="BB82"/>
      <c r="BC82"/>
      <c r="BD82"/>
      <c r="BE82"/>
      <c r="BF82"/>
      <c r="BG82"/>
      <c r="BH82"/>
      <c r="BI82"/>
      <c r="BJ82"/>
      <c r="BK82"/>
      <c r="BL82"/>
      <c r="BM82"/>
      <c r="BN82"/>
      <c r="BO82"/>
      <c r="BP82"/>
      <c r="BQ82"/>
      <c r="BR82"/>
      <c r="BS82"/>
      <c r="BT82"/>
      <c r="BU82"/>
      <c r="CA82" s="89"/>
      <c r="CB82" s="89"/>
    </row>
    <row r="83" spans="8:80" ht="15.95" customHeight="1" x14ac:dyDescent="0.25">
      <c r="I83" s="298"/>
      <c r="J83" s="1031" t="s">
        <v>1859</v>
      </c>
      <c r="K83" s="1031"/>
      <c r="L83" s="1031"/>
      <c r="M83" s="1031"/>
      <c r="N83" s="1031"/>
      <c r="O83" s="1031"/>
      <c r="P83" s="1031"/>
      <c r="Q83" s="1031"/>
      <c r="R83" s="1031"/>
      <c r="S83" s="1031"/>
      <c r="T83" s="1031"/>
      <c r="U83" s="1031"/>
      <c r="V83" s="1031"/>
      <c r="W83" s="1031"/>
      <c r="X83" s="1031"/>
      <c r="Y83" s="1031"/>
      <c r="Z83" s="1031"/>
      <c r="AA83" s="1031"/>
      <c r="AB83" s="1031"/>
      <c r="AC83" s="1031"/>
      <c r="AD83" s="1031"/>
      <c r="AE83" s="1031"/>
      <c r="AF83" s="1031"/>
      <c r="AG83" s="1031"/>
      <c r="AH83" s="1031"/>
      <c r="AI83" s="1031"/>
      <c r="AJ83" s="1031"/>
      <c r="AK83" s="299"/>
      <c r="AT83"/>
      <c r="AU83"/>
      <c r="AV83"/>
      <c r="AW83"/>
      <c r="AX83"/>
      <c r="AY83"/>
      <c r="AZ83"/>
      <c r="BA83"/>
      <c r="BB83"/>
      <c r="BC83"/>
      <c r="BD83"/>
      <c r="BE83"/>
      <c r="BF83"/>
      <c r="BG83"/>
      <c r="BH83"/>
      <c r="BI83"/>
      <c r="BJ83"/>
      <c r="BK83"/>
      <c r="BL83"/>
      <c r="BM83"/>
      <c r="BN83"/>
      <c r="BO83"/>
      <c r="BP83"/>
      <c r="BQ83"/>
      <c r="BR83"/>
      <c r="BS83"/>
      <c r="BT83"/>
      <c r="BU83"/>
      <c r="CA83" s="462"/>
      <c r="CB83" s="462"/>
    </row>
    <row r="84" spans="8:80" ht="15.95" customHeight="1" x14ac:dyDescent="0.25">
      <c r="I84" s="298"/>
      <c r="J84" s="1031"/>
      <c r="K84" s="1031"/>
      <c r="L84" s="1031"/>
      <c r="M84" s="1031"/>
      <c r="N84" s="1031"/>
      <c r="O84" s="1031"/>
      <c r="P84" s="1031"/>
      <c r="Q84" s="1031"/>
      <c r="R84" s="1031"/>
      <c r="S84" s="1031"/>
      <c r="T84" s="1031"/>
      <c r="U84" s="1031"/>
      <c r="V84" s="1031"/>
      <c r="W84" s="1031"/>
      <c r="X84" s="1031"/>
      <c r="Y84" s="1031"/>
      <c r="Z84" s="1031"/>
      <c r="AA84" s="1031"/>
      <c r="AB84" s="1031"/>
      <c r="AC84" s="1031"/>
      <c r="AD84" s="1031"/>
      <c r="AE84" s="1031"/>
      <c r="AF84" s="1031"/>
      <c r="AG84" s="1031"/>
      <c r="AH84" s="1031"/>
      <c r="AI84" s="1031"/>
      <c r="AJ84" s="1031"/>
      <c r="AK84" s="299"/>
      <c r="AT84"/>
      <c r="AU84"/>
      <c r="AV84"/>
      <c r="AW84"/>
      <c r="AX84"/>
      <c r="AY84"/>
      <c r="AZ84"/>
      <c r="BA84"/>
      <c r="BB84"/>
      <c r="BC84"/>
      <c r="BD84"/>
      <c r="BE84"/>
      <c r="BF84"/>
      <c r="BG84"/>
      <c r="BH84"/>
      <c r="BI84"/>
      <c r="BJ84"/>
      <c r="BK84"/>
      <c r="BL84"/>
      <c r="BM84"/>
      <c r="BN84"/>
      <c r="BO84"/>
      <c r="BP84"/>
      <c r="BQ84"/>
      <c r="BR84"/>
      <c r="BS84"/>
      <c r="BT84"/>
      <c r="BU84"/>
      <c r="CA84" s="463"/>
      <c r="CB84" s="463"/>
    </row>
    <row r="85" spans="8:80" ht="15.95" customHeight="1" x14ac:dyDescent="0.25">
      <c r="I85" s="301"/>
      <c r="J85" s="302"/>
      <c r="K85" s="303"/>
      <c r="L85" s="304"/>
      <c r="M85" s="304"/>
      <c r="N85" s="304"/>
      <c r="O85" s="304"/>
      <c r="P85" s="304"/>
      <c r="Q85" s="304"/>
      <c r="R85" s="304"/>
      <c r="S85" s="304"/>
      <c r="T85" s="304"/>
      <c r="U85" s="304"/>
      <c r="V85" s="304"/>
      <c r="W85" s="304"/>
      <c r="X85" s="304"/>
      <c r="Y85" s="304"/>
      <c r="Z85" s="304"/>
      <c r="AA85" s="304"/>
      <c r="AB85" s="304"/>
      <c r="AC85" s="304"/>
      <c r="AD85" s="304"/>
      <c r="AE85" s="304"/>
      <c r="AF85" s="304"/>
      <c r="AG85" s="304"/>
      <c r="AH85" s="304"/>
      <c r="AI85" s="304"/>
      <c r="AJ85" s="304"/>
      <c r="AK85" s="306"/>
      <c r="AT85"/>
      <c r="AU85"/>
      <c r="AV85"/>
      <c r="AW85"/>
      <c r="AX85"/>
      <c r="AY85"/>
      <c r="AZ85"/>
      <c r="BA85"/>
      <c r="BB85"/>
      <c r="BC85"/>
      <c r="BD85"/>
      <c r="BE85"/>
      <c r="BF85"/>
      <c r="BG85"/>
      <c r="BH85"/>
      <c r="BI85"/>
      <c r="BJ85"/>
      <c r="BK85"/>
      <c r="BL85"/>
      <c r="BM85"/>
      <c r="BN85"/>
      <c r="BO85"/>
      <c r="BP85"/>
      <c r="BQ85"/>
      <c r="BR85"/>
      <c r="BS85"/>
      <c r="BT85"/>
      <c r="BU85"/>
      <c r="CA85" s="463"/>
      <c r="CB85" s="29" t="s">
        <v>154</v>
      </c>
    </row>
    <row r="86" spans="8:80" ht="15.95" customHeight="1" x14ac:dyDescent="0.25">
      <c r="H86"/>
      <c r="I86"/>
      <c r="J86" s="60"/>
      <c r="K86" s="61"/>
      <c r="AT86"/>
      <c r="AU86"/>
      <c r="AV86"/>
      <c r="AW86"/>
      <c r="AX86"/>
      <c r="AY86"/>
      <c r="AZ86"/>
      <c r="BA86"/>
      <c r="BB86"/>
      <c r="BC86"/>
      <c r="BD86"/>
      <c r="BE86"/>
      <c r="BF86"/>
      <c r="BG86"/>
      <c r="BH86"/>
      <c r="BI86"/>
      <c r="BJ86"/>
      <c r="BK86"/>
      <c r="BL86"/>
      <c r="BM86"/>
      <c r="BN86"/>
      <c r="BO86"/>
      <c r="BP86"/>
      <c r="BQ86"/>
      <c r="BR86"/>
      <c r="BS86"/>
      <c r="BT86"/>
      <c r="BU86"/>
      <c r="CA86" s="463"/>
      <c r="CB86" s="29"/>
    </row>
    <row r="87" spans="8:80" ht="15.95" hidden="1" customHeight="1" x14ac:dyDescent="0.25">
      <c r="AT87"/>
      <c r="AU87"/>
      <c r="AV87"/>
      <c r="AW87"/>
      <c r="AX87"/>
      <c r="AY87"/>
      <c r="AZ87"/>
      <c r="BA87"/>
      <c r="BB87"/>
      <c r="BC87"/>
      <c r="BD87"/>
      <c r="BE87"/>
      <c r="BF87"/>
      <c r="BG87"/>
      <c r="BH87"/>
      <c r="BI87"/>
      <c r="BJ87"/>
      <c r="BK87"/>
      <c r="BL87"/>
      <c r="BM87"/>
      <c r="BN87"/>
      <c r="BO87"/>
      <c r="BP87"/>
      <c r="BQ87"/>
      <c r="BR87"/>
      <c r="BS87"/>
      <c r="BT87"/>
      <c r="BU87"/>
      <c r="CA87" s="463"/>
      <c r="CB87" s="29"/>
    </row>
    <row r="88" spans="8:80" ht="15.95" hidden="1" customHeight="1" x14ac:dyDescent="0.25">
      <c r="AT88"/>
      <c r="AU88"/>
      <c r="AV88"/>
      <c r="AW88"/>
      <c r="AX88"/>
      <c r="AY88"/>
      <c r="AZ88"/>
      <c r="BA88"/>
      <c r="BB88"/>
      <c r="BC88"/>
      <c r="BD88"/>
      <c r="BE88"/>
      <c r="BF88"/>
      <c r="BG88"/>
      <c r="BH88"/>
      <c r="BI88"/>
      <c r="BJ88"/>
      <c r="BK88"/>
      <c r="BL88"/>
      <c r="BM88"/>
      <c r="BN88"/>
      <c r="BO88"/>
      <c r="BP88"/>
      <c r="BQ88"/>
      <c r="BR88"/>
      <c r="BS88"/>
      <c r="BT88"/>
      <c r="BU88"/>
      <c r="CA88" s="463"/>
      <c r="CB88" s="29"/>
    </row>
    <row r="89" spans="8:80" ht="15.95" hidden="1" customHeight="1" x14ac:dyDescent="0.25">
      <c r="AT89"/>
      <c r="AU89"/>
      <c r="AV89"/>
      <c r="AW89"/>
      <c r="AX89"/>
      <c r="AY89"/>
      <c r="AZ89"/>
      <c r="BA89"/>
      <c r="BB89"/>
      <c r="BC89"/>
      <c r="BD89"/>
      <c r="BE89"/>
      <c r="BF89"/>
      <c r="BG89"/>
      <c r="BH89"/>
      <c r="BI89"/>
      <c r="BJ89"/>
      <c r="BK89"/>
      <c r="BL89"/>
      <c r="BM89"/>
      <c r="BN89"/>
      <c r="BO89"/>
      <c r="BP89"/>
      <c r="BQ89"/>
      <c r="BR89"/>
      <c r="BS89"/>
      <c r="BT89"/>
      <c r="BU89"/>
      <c r="CA89" s="463"/>
      <c r="CB89" s="29"/>
    </row>
    <row r="90" spans="8:80" ht="15.95" hidden="1" customHeight="1" x14ac:dyDescent="0.25">
      <c r="AT90"/>
      <c r="AU90"/>
      <c r="AV90"/>
      <c r="AW90"/>
      <c r="AX90"/>
      <c r="AY90"/>
      <c r="AZ90"/>
      <c r="BA90"/>
      <c r="BB90"/>
      <c r="BC90"/>
      <c r="BD90"/>
      <c r="BE90"/>
      <c r="BF90"/>
      <c r="BG90"/>
      <c r="BH90"/>
      <c r="BI90"/>
      <c r="BJ90"/>
      <c r="BK90"/>
      <c r="BL90"/>
      <c r="BM90"/>
      <c r="BN90"/>
      <c r="BO90"/>
      <c r="BP90"/>
      <c r="BQ90"/>
      <c r="BR90"/>
      <c r="BS90"/>
      <c r="BT90"/>
      <c r="BU90"/>
      <c r="CA90" s="463"/>
      <c r="CB90" s="29"/>
    </row>
    <row r="91" spans="8:80" ht="15.95" hidden="1" customHeight="1" x14ac:dyDescent="0.25">
      <c r="AT91"/>
      <c r="AU91"/>
      <c r="AV91"/>
      <c r="AW91"/>
      <c r="AX91"/>
      <c r="AY91"/>
      <c r="AZ91"/>
      <c r="BA91"/>
      <c r="BB91"/>
      <c r="BC91"/>
      <c r="BD91"/>
      <c r="BE91"/>
      <c r="BF91"/>
      <c r="BG91"/>
      <c r="BH91"/>
      <c r="BI91"/>
      <c r="BJ91"/>
      <c r="BK91"/>
      <c r="BL91"/>
      <c r="BM91"/>
      <c r="BN91"/>
      <c r="BO91"/>
      <c r="BP91"/>
      <c r="BQ91"/>
      <c r="BR91"/>
      <c r="BS91"/>
      <c r="BT91"/>
      <c r="BU91"/>
      <c r="CA91" s="463"/>
      <c r="CB91" s="29"/>
    </row>
    <row r="92" spans="8:80" ht="15.95" hidden="1" customHeight="1" x14ac:dyDescent="0.25">
      <c r="AT92"/>
      <c r="AU92"/>
      <c r="AV92"/>
      <c r="AW92"/>
      <c r="AX92"/>
      <c r="AY92"/>
      <c r="AZ92"/>
      <c r="BA92"/>
      <c r="BB92"/>
      <c r="BC92"/>
      <c r="BD92"/>
      <c r="BE92"/>
      <c r="BF92"/>
      <c r="BG92"/>
      <c r="BH92"/>
      <c r="BI92"/>
      <c r="BJ92"/>
      <c r="BK92"/>
      <c r="BL92"/>
      <c r="BM92"/>
      <c r="BN92"/>
      <c r="BO92"/>
      <c r="BP92"/>
      <c r="BQ92"/>
      <c r="BR92"/>
      <c r="BS92"/>
      <c r="BT92"/>
      <c r="BU92"/>
      <c r="CA92" s="463"/>
      <c r="CB92" s="29"/>
    </row>
    <row r="93" spans="8:80" ht="15.95" hidden="1" customHeight="1" x14ac:dyDescent="0.25">
      <c r="AT93"/>
      <c r="AU93"/>
      <c r="AV93"/>
      <c r="AW93"/>
      <c r="AX93"/>
      <c r="AY93"/>
      <c r="AZ93"/>
      <c r="BA93"/>
      <c r="BB93"/>
      <c r="BC93"/>
      <c r="BD93"/>
      <c r="BE93"/>
      <c r="BF93"/>
      <c r="BG93"/>
      <c r="BH93"/>
      <c r="BI93"/>
      <c r="BJ93"/>
      <c r="BK93"/>
      <c r="BL93"/>
      <c r="BM93"/>
      <c r="BN93"/>
      <c r="BO93"/>
      <c r="BP93"/>
      <c r="BQ93"/>
      <c r="BR93"/>
      <c r="BS93"/>
      <c r="BT93"/>
      <c r="BU93"/>
      <c r="CA93" s="463"/>
      <c r="CB93" s="29"/>
    </row>
    <row r="94" spans="8:80" ht="15.95" hidden="1" customHeight="1" x14ac:dyDescent="0.25">
      <c r="AT94"/>
      <c r="AU94"/>
      <c r="AV94"/>
      <c r="AW94"/>
      <c r="AX94"/>
      <c r="AY94"/>
      <c r="AZ94"/>
      <c r="BA94"/>
      <c r="BB94"/>
      <c r="BC94"/>
      <c r="BD94"/>
      <c r="BE94"/>
      <c r="BF94"/>
      <c r="BG94"/>
      <c r="BH94"/>
      <c r="BI94"/>
      <c r="BJ94"/>
      <c r="BK94"/>
      <c r="BL94"/>
      <c r="BM94"/>
      <c r="BN94"/>
      <c r="BO94"/>
      <c r="BP94"/>
      <c r="BQ94"/>
      <c r="BR94"/>
      <c r="BS94"/>
      <c r="BT94"/>
      <c r="BU94"/>
      <c r="CA94" s="463"/>
      <c r="CB94" s="29"/>
    </row>
    <row r="95" spans="8:80" ht="15.95" hidden="1" customHeight="1" x14ac:dyDescent="0.25">
      <c r="AT95"/>
      <c r="AU95"/>
      <c r="AV95"/>
      <c r="AW95"/>
      <c r="AX95"/>
      <c r="AY95"/>
      <c r="AZ95"/>
      <c r="BA95"/>
      <c r="BB95"/>
      <c r="BC95"/>
      <c r="BD95"/>
      <c r="BE95"/>
      <c r="BF95"/>
      <c r="BG95"/>
      <c r="BH95"/>
      <c r="BI95"/>
      <c r="BJ95"/>
      <c r="BK95"/>
      <c r="BL95"/>
      <c r="BM95"/>
      <c r="BN95"/>
      <c r="BO95"/>
      <c r="BP95"/>
      <c r="BQ95"/>
      <c r="BR95"/>
      <c r="BS95"/>
      <c r="BT95"/>
      <c r="BU95"/>
      <c r="CA95" s="463"/>
      <c r="CB95" s="29"/>
    </row>
    <row r="96" spans="8:80" ht="15.95" hidden="1" customHeight="1" x14ac:dyDescent="0.25">
      <c r="AT96"/>
      <c r="AU96"/>
      <c r="AV96"/>
      <c r="AW96"/>
      <c r="AX96"/>
      <c r="AY96"/>
      <c r="AZ96"/>
      <c r="BA96"/>
      <c r="BB96"/>
      <c r="BC96"/>
      <c r="BD96"/>
      <c r="BE96"/>
      <c r="BF96"/>
      <c r="BG96"/>
      <c r="BH96"/>
      <c r="BI96"/>
      <c r="BJ96"/>
      <c r="BK96"/>
      <c r="BL96"/>
      <c r="BM96"/>
      <c r="BN96"/>
      <c r="BO96"/>
      <c r="BP96"/>
      <c r="BQ96"/>
      <c r="BR96"/>
      <c r="BS96"/>
      <c r="BT96"/>
      <c r="BU96"/>
      <c r="CA96" s="463"/>
      <c r="CB96" s="29"/>
    </row>
    <row r="97" spans="46:80" ht="15.95" hidden="1" customHeight="1" x14ac:dyDescent="0.25">
      <c r="AT97"/>
      <c r="AU97"/>
      <c r="AV97"/>
      <c r="AW97"/>
      <c r="AX97"/>
      <c r="AY97"/>
      <c r="AZ97"/>
      <c r="BA97"/>
      <c r="BB97"/>
      <c r="BC97"/>
      <c r="BD97"/>
      <c r="BE97"/>
      <c r="BF97"/>
      <c r="BG97"/>
      <c r="BH97"/>
      <c r="BI97"/>
      <c r="BJ97"/>
      <c r="BK97"/>
      <c r="BL97"/>
      <c r="BM97"/>
      <c r="BN97"/>
      <c r="BO97"/>
      <c r="BP97"/>
      <c r="BQ97"/>
      <c r="BR97"/>
      <c r="BS97"/>
      <c r="BT97"/>
      <c r="BU97"/>
      <c r="CA97" s="463"/>
      <c r="CB97" s="29"/>
    </row>
    <row r="98" spans="46:80" ht="15.95" hidden="1" customHeight="1" x14ac:dyDescent="0.25">
      <c r="AT98"/>
      <c r="AU98"/>
      <c r="AV98"/>
      <c r="AW98"/>
      <c r="AX98"/>
      <c r="AY98"/>
      <c r="AZ98"/>
      <c r="BA98"/>
      <c r="BB98"/>
      <c r="BC98"/>
      <c r="BD98"/>
      <c r="BE98"/>
      <c r="BF98"/>
      <c r="BG98"/>
      <c r="BH98"/>
      <c r="BI98"/>
      <c r="BJ98"/>
      <c r="BK98"/>
      <c r="BL98"/>
      <c r="BM98"/>
      <c r="BN98"/>
      <c r="BO98"/>
      <c r="BP98"/>
      <c r="BQ98"/>
      <c r="BR98"/>
      <c r="BS98"/>
      <c r="BT98"/>
      <c r="BU98"/>
      <c r="CA98" s="463"/>
      <c r="CB98" s="29"/>
    </row>
    <row r="99" spans="46:80" ht="15.95" hidden="1" customHeight="1" x14ac:dyDescent="0.25">
      <c r="AT99"/>
      <c r="AU99"/>
      <c r="AV99"/>
      <c r="AW99"/>
      <c r="AX99"/>
      <c r="AY99"/>
      <c r="AZ99"/>
      <c r="BA99"/>
      <c r="BB99"/>
      <c r="BC99"/>
      <c r="BD99"/>
      <c r="BE99"/>
      <c r="BF99"/>
      <c r="BG99"/>
      <c r="BH99"/>
      <c r="BI99"/>
      <c r="BJ99"/>
      <c r="BK99"/>
      <c r="BL99"/>
      <c r="BM99"/>
      <c r="BN99"/>
      <c r="BO99"/>
      <c r="BP99"/>
      <c r="BQ99"/>
      <c r="BR99"/>
      <c r="BS99"/>
      <c r="BT99"/>
      <c r="BU99"/>
      <c r="CA99" s="463"/>
      <c r="CB99" s="29"/>
    </row>
    <row r="100" spans="46:80" ht="15.95" hidden="1" customHeight="1" x14ac:dyDescent="0.25">
      <c r="AT100"/>
      <c r="AU100"/>
      <c r="AV100"/>
      <c r="AW100"/>
      <c r="AX100"/>
      <c r="AY100"/>
      <c r="AZ100"/>
      <c r="BA100"/>
      <c r="BB100"/>
      <c r="BC100"/>
      <c r="BD100"/>
      <c r="BE100"/>
      <c r="BF100"/>
      <c r="BG100"/>
      <c r="BH100"/>
      <c r="BI100"/>
      <c r="BJ100"/>
      <c r="BK100"/>
      <c r="BL100"/>
      <c r="BM100"/>
      <c r="BN100"/>
      <c r="BO100"/>
      <c r="BP100"/>
      <c r="BQ100"/>
      <c r="BR100"/>
      <c r="BS100"/>
      <c r="BT100"/>
      <c r="BU100"/>
      <c r="CA100" s="463"/>
      <c r="CB100" s="29"/>
    </row>
    <row r="101" spans="46:80" ht="15.95" hidden="1" customHeight="1" x14ac:dyDescent="0.25">
      <c r="AT101"/>
      <c r="AU101"/>
      <c r="AV101"/>
      <c r="AW101"/>
      <c r="AX101"/>
      <c r="AY101"/>
      <c r="AZ101"/>
      <c r="BA101"/>
      <c r="BB101"/>
      <c r="BC101"/>
      <c r="BD101"/>
      <c r="BE101"/>
      <c r="BF101"/>
      <c r="BG101"/>
      <c r="BH101"/>
      <c r="BI101"/>
      <c r="BJ101"/>
      <c r="BK101"/>
      <c r="BL101"/>
      <c r="BM101"/>
      <c r="BN101"/>
      <c r="BO101"/>
      <c r="BP101"/>
      <c r="BQ101"/>
      <c r="BR101"/>
      <c r="BS101"/>
      <c r="BT101"/>
      <c r="BU101"/>
      <c r="CA101" s="463"/>
      <c r="CB101" s="29"/>
    </row>
    <row r="102" spans="46:80" ht="15.95" hidden="1" customHeight="1" x14ac:dyDescent="0.25">
      <c r="AT102"/>
      <c r="AU102"/>
      <c r="AV102"/>
      <c r="AW102"/>
      <c r="AX102"/>
      <c r="AY102"/>
      <c r="AZ102"/>
      <c r="BA102"/>
      <c r="BB102"/>
      <c r="BC102"/>
      <c r="BD102"/>
      <c r="BE102"/>
      <c r="BF102"/>
      <c r="BG102"/>
      <c r="BH102"/>
      <c r="BI102"/>
      <c r="BJ102"/>
      <c r="BK102"/>
      <c r="BL102"/>
      <c r="BM102"/>
      <c r="BN102"/>
      <c r="BO102"/>
      <c r="BP102"/>
      <c r="BQ102"/>
      <c r="BR102"/>
      <c r="BS102"/>
      <c r="BT102"/>
      <c r="BU102"/>
      <c r="CA102" s="463"/>
      <c r="CB102" s="29"/>
    </row>
    <row r="103" spans="46:80" ht="15.95" hidden="1" customHeight="1" x14ac:dyDescent="0.25">
      <c r="AT103"/>
      <c r="AU103"/>
      <c r="AV103"/>
      <c r="AW103"/>
      <c r="AX103"/>
      <c r="AY103"/>
      <c r="AZ103"/>
      <c r="BA103"/>
      <c r="BB103"/>
      <c r="BC103"/>
      <c r="BD103"/>
      <c r="BE103"/>
      <c r="BF103"/>
      <c r="BG103"/>
      <c r="BH103"/>
      <c r="BI103"/>
      <c r="BJ103"/>
      <c r="BK103"/>
      <c r="BL103"/>
      <c r="BM103"/>
      <c r="BN103"/>
      <c r="BO103"/>
      <c r="BP103"/>
      <c r="BQ103"/>
      <c r="BR103"/>
      <c r="BS103"/>
      <c r="BT103"/>
      <c r="BU103"/>
      <c r="CA103" s="463"/>
      <c r="CB103" s="29"/>
    </row>
    <row r="104" spans="46:80" ht="15.95" hidden="1" customHeight="1" x14ac:dyDescent="0.25">
      <c r="AT104"/>
      <c r="AU104"/>
      <c r="AV104"/>
      <c r="AW104"/>
      <c r="AX104"/>
      <c r="AY104"/>
      <c r="AZ104"/>
      <c r="BA104"/>
      <c r="BB104"/>
      <c r="BC104"/>
      <c r="BD104"/>
      <c r="BE104"/>
      <c r="BF104"/>
      <c r="BG104"/>
      <c r="BH104"/>
      <c r="BI104"/>
      <c r="BJ104"/>
      <c r="BK104"/>
      <c r="BL104"/>
      <c r="BM104"/>
      <c r="BN104"/>
      <c r="BO104"/>
      <c r="BP104"/>
      <c r="BQ104"/>
      <c r="BR104"/>
      <c r="BS104"/>
      <c r="BT104"/>
      <c r="BU104"/>
      <c r="CA104" s="463"/>
      <c r="CB104" s="29"/>
    </row>
    <row r="105" spans="46:80" ht="15.95" hidden="1" customHeight="1" x14ac:dyDescent="0.25">
      <c r="AT105"/>
      <c r="AU105"/>
      <c r="AV105"/>
      <c r="AW105"/>
      <c r="AX105"/>
      <c r="AY105"/>
      <c r="AZ105"/>
      <c r="BA105"/>
      <c r="BB105"/>
      <c r="BC105"/>
      <c r="BD105"/>
      <c r="BE105"/>
      <c r="BF105"/>
      <c r="BG105"/>
      <c r="BH105"/>
      <c r="BI105"/>
      <c r="BJ105"/>
      <c r="BK105"/>
      <c r="BL105"/>
      <c r="BM105"/>
      <c r="BN105"/>
      <c r="BO105"/>
      <c r="BP105"/>
      <c r="BQ105"/>
      <c r="BR105"/>
      <c r="BS105"/>
      <c r="BT105"/>
      <c r="BU105"/>
      <c r="CA105" s="463"/>
      <c r="CB105" s="29"/>
    </row>
    <row r="106" spans="46:80" ht="15.95" hidden="1" customHeight="1" x14ac:dyDescent="0.25">
      <c r="AT106"/>
      <c r="AU106"/>
      <c r="AV106"/>
      <c r="AW106"/>
      <c r="AX106"/>
      <c r="AY106"/>
      <c r="AZ106"/>
      <c r="BA106"/>
      <c r="BB106"/>
      <c r="BC106"/>
      <c r="BD106"/>
      <c r="BE106"/>
      <c r="BF106"/>
      <c r="BG106"/>
      <c r="BH106"/>
      <c r="BI106"/>
      <c r="BJ106"/>
      <c r="BK106"/>
      <c r="BL106"/>
      <c r="BM106"/>
      <c r="BN106"/>
      <c r="BO106"/>
      <c r="BP106"/>
      <c r="BQ106"/>
      <c r="BR106"/>
      <c r="BS106"/>
      <c r="BT106"/>
      <c r="BU106"/>
      <c r="CA106" s="463"/>
      <c r="CB106" s="29"/>
    </row>
    <row r="107" spans="46:80" ht="15.95" hidden="1" customHeight="1" x14ac:dyDescent="0.25">
      <c r="AT107"/>
      <c r="AU107"/>
      <c r="AV107"/>
      <c r="AW107"/>
      <c r="AX107"/>
      <c r="AY107"/>
      <c r="AZ107"/>
      <c r="BA107"/>
      <c r="BB107"/>
      <c r="BC107"/>
      <c r="BD107"/>
      <c r="BE107"/>
      <c r="BF107"/>
      <c r="BG107"/>
      <c r="BH107"/>
      <c r="BI107"/>
      <c r="BJ107"/>
      <c r="BK107"/>
      <c r="BL107"/>
      <c r="BM107"/>
      <c r="BN107"/>
      <c r="BO107"/>
      <c r="BP107"/>
      <c r="BQ107"/>
      <c r="BR107"/>
      <c r="BS107"/>
      <c r="BT107"/>
      <c r="BU107"/>
      <c r="CA107" s="463"/>
      <c r="CB107" s="29"/>
    </row>
    <row r="108" spans="46:80" ht="15.95" hidden="1" customHeight="1" x14ac:dyDescent="0.25">
      <c r="CA108" s="463"/>
      <c r="CB108" s="29"/>
    </row>
    <row r="109" spans="46:80" ht="15.95" hidden="1" customHeight="1" x14ac:dyDescent="0.25">
      <c r="CA109" s="463"/>
      <c r="CB109" s="29"/>
    </row>
    <row r="110" spans="46:80" ht="15.95" hidden="1" customHeight="1" x14ac:dyDescent="0.25">
      <c r="CA110" s="463"/>
      <c r="CB110" s="29"/>
    </row>
    <row r="111" spans="46:80" ht="15.95" hidden="1" customHeight="1" x14ac:dyDescent="0.25">
      <c r="CA111" s="463"/>
      <c r="CB111" s="29"/>
    </row>
    <row r="112" spans="46:80" ht="15.95" hidden="1" customHeight="1" x14ac:dyDescent="0.25">
      <c r="CA112" s="463"/>
      <c r="CB112" s="29"/>
    </row>
    <row r="113" spans="79:80" ht="15.95" hidden="1" customHeight="1" x14ac:dyDescent="0.25">
      <c r="CA113" s="463"/>
      <c r="CB113" s="29"/>
    </row>
    <row r="114" spans="79:80" ht="15.95" hidden="1" customHeight="1" x14ac:dyDescent="0.25">
      <c r="CA114" s="463"/>
      <c r="CB114" s="29"/>
    </row>
    <row r="115" spans="79:80" ht="15.95" hidden="1" customHeight="1" x14ac:dyDescent="0.25">
      <c r="CA115" s="463"/>
      <c r="CB115" s="29"/>
    </row>
    <row r="116" spans="79:80" ht="15.95" hidden="1" customHeight="1" x14ac:dyDescent="0.25">
      <c r="CA116" s="463"/>
      <c r="CB116" s="29"/>
    </row>
    <row r="117" spans="79:80" ht="15.95" hidden="1" customHeight="1" x14ac:dyDescent="0.25">
      <c r="CA117" s="463"/>
      <c r="CB117" s="29"/>
    </row>
    <row r="118" spans="79:80" ht="15.95" hidden="1" customHeight="1" x14ac:dyDescent="0.25">
      <c r="CA118" s="463"/>
      <c r="CB118" s="29"/>
    </row>
    <row r="119" spans="79:80" ht="15.95" hidden="1" customHeight="1" x14ac:dyDescent="0.25">
      <c r="CA119" s="463"/>
      <c r="CB119" s="29"/>
    </row>
    <row r="120" spans="79:80" ht="15.95" hidden="1" customHeight="1" x14ac:dyDescent="0.25">
      <c r="CA120" s="463"/>
      <c r="CB120" s="29"/>
    </row>
    <row r="121" spans="79:80" ht="15.95" hidden="1" customHeight="1" x14ac:dyDescent="0.25">
      <c r="CA121" s="463"/>
      <c r="CB121" s="29"/>
    </row>
    <row r="122" spans="79:80" ht="15.95" hidden="1" customHeight="1" x14ac:dyDescent="0.25">
      <c r="CA122" s="463"/>
      <c r="CB122" s="29"/>
    </row>
    <row r="123" spans="79:80" ht="15.95" hidden="1" customHeight="1" x14ac:dyDescent="0.25">
      <c r="CA123" s="463"/>
      <c r="CB123" s="29"/>
    </row>
    <row r="124" spans="79:80" ht="15.95" hidden="1" customHeight="1" x14ac:dyDescent="0.25">
      <c r="CA124" s="463"/>
      <c r="CB124" s="29"/>
    </row>
    <row r="125" spans="79:80" ht="15.95" hidden="1" customHeight="1" x14ac:dyDescent="0.25">
      <c r="CA125" s="463"/>
      <c r="CB125" s="29"/>
    </row>
    <row r="126" spans="79:80" ht="15.95" hidden="1" customHeight="1" x14ac:dyDescent="0.25">
      <c r="CA126" s="463"/>
      <c r="CB126" s="29"/>
    </row>
    <row r="127" spans="79:80" ht="15.95" hidden="1" customHeight="1" x14ac:dyDescent="0.25">
      <c r="CA127" s="463"/>
      <c r="CB127" s="29"/>
    </row>
    <row r="128" spans="79:80" ht="15.95" hidden="1" customHeight="1" x14ac:dyDescent="0.25">
      <c r="CA128" s="463"/>
      <c r="CB128" s="29"/>
    </row>
    <row r="129" spans="79:80" ht="15.95" hidden="1" customHeight="1" x14ac:dyDescent="0.25">
      <c r="CA129" s="463"/>
      <c r="CB129" s="29"/>
    </row>
    <row r="130" spans="79:80" ht="15.95" hidden="1" customHeight="1" x14ac:dyDescent="0.25">
      <c r="CA130" s="463"/>
      <c r="CB130" s="29"/>
    </row>
    <row r="131" spans="79:80" ht="15.95" hidden="1" customHeight="1" x14ac:dyDescent="0.25">
      <c r="CA131" s="463"/>
      <c r="CB131" s="29"/>
    </row>
    <row r="132" spans="79:80" ht="15.95" hidden="1" customHeight="1" x14ac:dyDescent="0.25">
      <c r="CA132" s="463"/>
      <c r="CB132" s="29"/>
    </row>
    <row r="133" spans="79:80" ht="15.95" hidden="1" customHeight="1" x14ac:dyDescent="0.25">
      <c r="CA133" s="463"/>
      <c r="CB133" s="29"/>
    </row>
    <row r="134" spans="79:80" ht="15.95" hidden="1" customHeight="1" x14ac:dyDescent="0.25">
      <c r="CA134" s="463"/>
      <c r="CB134" s="29"/>
    </row>
    <row r="135" spans="79:80" ht="15.95" hidden="1" customHeight="1" x14ac:dyDescent="0.25">
      <c r="CA135" s="463"/>
      <c r="CB135" s="29"/>
    </row>
    <row r="136" spans="79:80" ht="15.95" hidden="1" customHeight="1" x14ac:dyDescent="0.25">
      <c r="CA136" s="463"/>
      <c r="CB136" s="29"/>
    </row>
    <row r="137" spans="79:80" ht="15.95" hidden="1" customHeight="1" x14ac:dyDescent="0.25">
      <c r="CA137" s="463"/>
      <c r="CB137" s="29"/>
    </row>
    <row r="138" spans="79:80" ht="15.95" hidden="1" customHeight="1" x14ac:dyDescent="0.25">
      <c r="CA138" s="463"/>
      <c r="CB138" s="29"/>
    </row>
    <row r="139" spans="79:80" ht="15.95" hidden="1" customHeight="1" x14ac:dyDescent="0.25">
      <c r="CA139" s="463"/>
      <c r="CB139" s="29"/>
    </row>
    <row r="140" spans="79:80" ht="15.95" hidden="1" customHeight="1" x14ac:dyDescent="0.25">
      <c r="CA140" s="463"/>
      <c r="CB140" s="29"/>
    </row>
    <row r="141" spans="79:80" ht="15.95" hidden="1" customHeight="1" x14ac:dyDescent="0.25">
      <c r="CA141" s="463"/>
      <c r="CB141" s="29"/>
    </row>
    <row r="142" spans="79:80" ht="15.95" hidden="1" customHeight="1" x14ac:dyDescent="0.25">
      <c r="CA142" s="463"/>
      <c r="CB142" s="29"/>
    </row>
    <row r="143" spans="79:80" ht="15.95" hidden="1" customHeight="1" x14ac:dyDescent="0.25">
      <c r="CA143" s="463"/>
      <c r="CB143" s="29"/>
    </row>
    <row r="144" spans="79:80" ht="15.95" hidden="1" customHeight="1" x14ac:dyDescent="0.25">
      <c r="CA144" s="463"/>
      <c r="CB144" s="29"/>
    </row>
    <row r="145" spans="79:80" ht="15.95" hidden="1" customHeight="1" x14ac:dyDescent="0.25">
      <c r="CA145" s="463"/>
      <c r="CB145" s="29"/>
    </row>
    <row r="146" spans="79:80" ht="15.95" hidden="1" customHeight="1" x14ac:dyDescent="0.25">
      <c r="CA146" s="463"/>
      <c r="CB146" s="29"/>
    </row>
    <row r="147" spans="79:80" ht="15.95" hidden="1" customHeight="1" x14ac:dyDescent="0.25">
      <c r="CA147" s="463"/>
      <c r="CB147" s="29"/>
    </row>
    <row r="148" spans="79:80" ht="15.95" hidden="1" customHeight="1" x14ac:dyDescent="0.25">
      <c r="CA148" s="463"/>
      <c r="CB148" s="29"/>
    </row>
    <row r="149" spans="79:80" ht="15.95" hidden="1" customHeight="1" x14ac:dyDescent="0.25">
      <c r="CA149" s="463"/>
      <c r="CB149" s="29"/>
    </row>
    <row r="150" spans="79:80" ht="15.95" hidden="1" customHeight="1" x14ac:dyDescent="0.25">
      <c r="CA150" s="463"/>
      <c r="CB150" s="29"/>
    </row>
    <row r="151" spans="79:80" ht="15.95" hidden="1" customHeight="1" x14ac:dyDescent="0.25">
      <c r="CA151" s="463"/>
      <c r="CB151" s="29"/>
    </row>
    <row r="152" spans="79:80" ht="15.95" hidden="1" customHeight="1" x14ac:dyDescent="0.25">
      <c r="CA152" s="463"/>
      <c r="CB152" s="29"/>
    </row>
    <row r="153" spans="79:80" ht="15.95" hidden="1" customHeight="1" x14ac:dyDescent="0.25">
      <c r="CA153" s="463"/>
      <c r="CB153" s="29"/>
    </row>
    <row r="154" spans="79:80" ht="15.95" hidden="1" customHeight="1" x14ac:dyDescent="0.25">
      <c r="CA154" s="463"/>
      <c r="CB154" s="29"/>
    </row>
    <row r="155" spans="79:80" ht="15.95" hidden="1" customHeight="1" x14ac:dyDescent="0.25">
      <c r="CA155" s="463"/>
      <c r="CB155" s="29"/>
    </row>
    <row r="156" spans="79:80" ht="15.95" hidden="1" customHeight="1" x14ac:dyDescent="0.25">
      <c r="CA156" s="463"/>
      <c r="CB156" s="29"/>
    </row>
    <row r="157" spans="79:80" ht="15.95" hidden="1" customHeight="1" x14ac:dyDescent="0.25">
      <c r="CA157" s="463"/>
      <c r="CB157" s="29"/>
    </row>
    <row r="158" spans="79:80" ht="15.95" hidden="1" customHeight="1" x14ac:dyDescent="0.25">
      <c r="CA158" s="463"/>
      <c r="CB158" s="29"/>
    </row>
    <row r="159" spans="79:80" ht="15.95" hidden="1" customHeight="1" x14ac:dyDescent="0.25">
      <c r="CA159" s="463"/>
      <c r="CB159" s="29"/>
    </row>
    <row r="160" spans="79:80" ht="15.95" hidden="1" customHeight="1" x14ac:dyDescent="0.25">
      <c r="CA160" s="463"/>
      <c r="CB160" s="29"/>
    </row>
    <row r="161" spans="79:80" ht="15.95" hidden="1" customHeight="1" x14ac:dyDescent="0.25">
      <c r="CA161" s="463"/>
      <c r="CB161" s="29"/>
    </row>
    <row r="162" spans="79:80" ht="15.95" hidden="1" customHeight="1" x14ac:dyDescent="0.25">
      <c r="CA162" s="463"/>
      <c r="CB162" s="29"/>
    </row>
    <row r="163" spans="79:80" ht="15.95" hidden="1" customHeight="1" x14ac:dyDescent="0.25">
      <c r="CA163" s="463"/>
      <c r="CB163" s="29"/>
    </row>
    <row r="164" spans="79:80" ht="15.95" hidden="1" customHeight="1" x14ac:dyDescent="0.25">
      <c r="CA164" s="463"/>
      <c r="CB164" s="29"/>
    </row>
    <row r="165" spans="79:80" ht="15.95" hidden="1" customHeight="1" x14ac:dyDescent="0.25">
      <c r="CA165" s="463"/>
      <c r="CB165" s="29"/>
    </row>
    <row r="166" spans="79:80" ht="15.95" hidden="1" customHeight="1" x14ac:dyDescent="0.25">
      <c r="CA166" s="463"/>
      <c r="CB166" s="29"/>
    </row>
    <row r="167" spans="79:80" ht="15.95" hidden="1" customHeight="1" x14ac:dyDescent="0.25">
      <c r="CA167" s="463"/>
      <c r="CB167" s="29"/>
    </row>
    <row r="168" spans="79:80" ht="15.95" hidden="1" customHeight="1" x14ac:dyDescent="0.25">
      <c r="CA168" s="463"/>
      <c r="CB168" s="29"/>
    </row>
    <row r="169" spans="79:80" ht="15.95" hidden="1" customHeight="1" x14ac:dyDescent="0.25">
      <c r="CA169" s="463"/>
      <c r="CB169" s="29"/>
    </row>
    <row r="170" spans="79:80" ht="15.95" hidden="1" customHeight="1" x14ac:dyDescent="0.25">
      <c r="CA170" s="463"/>
      <c r="CB170" s="29"/>
    </row>
    <row r="171" spans="79:80" ht="15.95" hidden="1" customHeight="1" x14ac:dyDescent="0.25">
      <c r="CA171" s="463"/>
      <c r="CB171" s="29"/>
    </row>
    <row r="172" spans="79:80" ht="15.95" hidden="1" customHeight="1" x14ac:dyDescent="0.25">
      <c r="CA172" s="463"/>
      <c r="CB172" s="29"/>
    </row>
    <row r="173" spans="79:80" ht="15.95" hidden="1" customHeight="1" x14ac:dyDescent="0.25">
      <c r="CA173" s="463"/>
      <c r="CB173" s="29"/>
    </row>
    <row r="174" spans="79:80" ht="15.95" hidden="1" customHeight="1" x14ac:dyDescent="0.25">
      <c r="CA174" s="463"/>
      <c r="CB174" s="29"/>
    </row>
    <row r="175" spans="79:80" ht="15.95" hidden="1" customHeight="1" x14ac:dyDescent="0.25">
      <c r="CA175" s="463"/>
      <c r="CB175" s="29"/>
    </row>
    <row r="176" spans="79:80" ht="15.95" hidden="1" customHeight="1" x14ac:dyDescent="0.25">
      <c r="CA176" s="463"/>
      <c r="CB176" s="29"/>
    </row>
    <row r="177" spans="79:80" ht="15.95" hidden="1" customHeight="1" x14ac:dyDescent="0.25">
      <c r="CA177" s="463"/>
      <c r="CB177" s="29"/>
    </row>
    <row r="178" spans="79:80" ht="15.95" hidden="1" customHeight="1" x14ac:dyDescent="0.25">
      <c r="CA178" s="463"/>
      <c r="CB178" s="29"/>
    </row>
    <row r="179" spans="79:80" ht="15.95" hidden="1" customHeight="1" x14ac:dyDescent="0.25">
      <c r="CA179" s="463"/>
      <c r="CB179" s="29"/>
    </row>
    <row r="180" spans="79:80" ht="15.95" hidden="1" customHeight="1" x14ac:dyDescent="0.25">
      <c r="CA180" s="463"/>
      <c r="CB180" s="29"/>
    </row>
    <row r="181" spans="79:80" ht="15.95" hidden="1" customHeight="1" x14ac:dyDescent="0.25">
      <c r="CA181" s="463"/>
      <c r="CB181" s="29"/>
    </row>
    <row r="182" spans="79:80" ht="15.95" hidden="1" customHeight="1" x14ac:dyDescent="0.25">
      <c r="CA182" s="463"/>
      <c r="CB182" s="29"/>
    </row>
    <row r="183" spans="79:80" ht="15.95" hidden="1" customHeight="1" x14ac:dyDescent="0.25">
      <c r="CA183" s="463"/>
      <c r="CB183" s="29"/>
    </row>
    <row r="184" spans="79:80" ht="15.95" hidden="1" customHeight="1" x14ac:dyDescent="0.25">
      <c r="CA184" s="463"/>
      <c r="CB184" s="29"/>
    </row>
    <row r="185" spans="79:80" ht="15.95" hidden="1" customHeight="1" x14ac:dyDescent="0.25">
      <c r="CA185" s="463"/>
      <c r="CB185" s="29"/>
    </row>
    <row r="186" spans="79:80" ht="15.95" hidden="1" customHeight="1" x14ac:dyDescent="0.25">
      <c r="CA186" s="463"/>
      <c r="CB186" s="29"/>
    </row>
    <row r="187" spans="79:80" ht="15.95" hidden="1" customHeight="1" x14ac:dyDescent="0.25">
      <c r="CA187" s="463"/>
      <c r="CB187" s="29"/>
    </row>
    <row r="188" spans="79:80" ht="15.95" hidden="1" customHeight="1" x14ac:dyDescent="0.25">
      <c r="CA188" s="463"/>
      <c r="CB188" s="29"/>
    </row>
    <row r="189" spans="79:80" ht="15.95" hidden="1" customHeight="1" x14ac:dyDescent="0.25">
      <c r="CA189" s="463"/>
      <c r="CB189" s="29"/>
    </row>
    <row r="190" spans="79:80" ht="15.95" hidden="1" customHeight="1" x14ac:dyDescent="0.25">
      <c r="CA190" s="463"/>
      <c r="CB190" s="29"/>
    </row>
    <row r="191" spans="79:80" ht="15.95" hidden="1" customHeight="1" x14ac:dyDescent="0.25">
      <c r="CA191" s="463"/>
      <c r="CB191" s="29"/>
    </row>
    <row r="192" spans="79:80" ht="15.95" hidden="1" customHeight="1" x14ac:dyDescent="0.25">
      <c r="CA192" s="463"/>
      <c r="CB192" s="29"/>
    </row>
    <row r="193" spans="2:80" ht="15.95" hidden="1" customHeight="1" x14ac:dyDescent="0.25">
      <c r="CA193" s="463"/>
      <c r="CB193" s="29"/>
    </row>
    <row r="194" spans="2:80" ht="15.95" hidden="1" customHeight="1" x14ac:dyDescent="0.25">
      <c r="CA194" s="463"/>
      <c r="CB194" s="29"/>
    </row>
    <row r="195" spans="2:80" ht="15.95" hidden="1" customHeight="1" x14ac:dyDescent="0.25">
      <c r="CA195" s="463"/>
      <c r="CB195" s="29"/>
    </row>
    <row r="196" spans="2:80" ht="15.95" hidden="1" customHeight="1" x14ac:dyDescent="0.25">
      <c r="CA196" s="463"/>
      <c r="CB196" s="29"/>
    </row>
    <row r="197" spans="2:80" ht="15.95" hidden="1" customHeight="1" x14ac:dyDescent="0.25">
      <c r="CA197" s="463"/>
      <c r="CB197" s="29"/>
    </row>
    <row r="198" spans="2:80" ht="15.95" hidden="1" customHeight="1" x14ac:dyDescent="0.25">
      <c r="CA198" s="463"/>
      <c r="CB198" s="29"/>
    </row>
    <row r="199" spans="2:80" ht="15.95" hidden="1" customHeight="1" x14ac:dyDescent="0.25">
      <c r="CA199" s="463"/>
      <c r="CB199" s="29"/>
    </row>
    <row r="200" spans="2:80" ht="15.95" customHeight="1" x14ac:dyDescent="0.25">
      <c r="B200" s="472" t="str">
        <f>FOOT1</f>
        <v>Ameren Missouri BizSavers program</v>
      </c>
      <c r="C200" s="472"/>
      <c r="D200" s="472"/>
      <c r="E200" s="472"/>
      <c r="F200" s="472"/>
      <c r="G200" s="472"/>
      <c r="H200" s="472"/>
      <c r="I200" s="472"/>
      <c r="J200" s="472"/>
      <c r="K200" s="472"/>
      <c r="L200" s="472"/>
      <c r="M200" s="1019" t="str">
        <f>FOOTDISCLAIM</f>
        <v/>
      </c>
      <c r="N200" s="1019"/>
      <c r="O200" s="1019"/>
      <c r="P200" s="1019"/>
      <c r="Q200" s="1019"/>
      <c r="R200" s="1019"/>
      <c r="S200" s="1019"/>
      <c r="T200" s="1019"/>
      <c r="U200" s="1019"/>
      <c r="V200" s="1019"/>
      <c r="W200" s="1019"/>
      <c r="X200" s="1019"/>
      <c r="Y200" s="1019"/>
      <c r="Z200" s="1019"/>
      <c r="AA200" s="1019"/>
      <c r="AB200" s="1019"/>
      <c r="AC200" s="1019"/>
      <c r="AD200" s="1019"/>
      <c r="AE200" s="1019"/>
      <c r="AF200" s="1019"/>
      <c r="AG200" s="1019"/>
      <c r="AH200" s="472"/>
      <c r="AI200" s="472"/>
      <c r="AJ200" s="472"/>
      <c r="AK200" s="472"/>
      <c r="AL200" s="472"/>
      <c r="AM200" s="472"/>
      <c r="AN200" s="472"/>
      <c r="AO200" s="472"/>
      <c r="AP200" s="472"/>
      <c r="AQ200" s="472"/>
      <c r="AR200" s="473" t="str">
        <f>FOOT4</f>
        <v/>
      </c>
    </row>
    <row r="201" spans="2:80" ht="15.95" customHeight="1" x14ac:dyDescent="0.25">
      <c r="B201" s="472" t="str">
        <f>FOOT2</f>
        <v>Toll-Free 866-941-7299</v>
      </c>
      <c r="C201" s="472"/>
      <c r="D201" s="472"/>
      <c r="E201" s="472"/>
      <c r="F201" s="472"/>
      <c r="G201" s="472"/>
      <c r="H201" s="472"/>
      <c r="I201" s="472"/>
      <c r="J201" s="472"/>
      <c r="K201" s="472"/>
      <c r="L201" s="472"/>
      <c r="M201" s="1019"/>
      <c r="N201" s="1019"/>
      <c r="O201" s="1019"/>
      <c r="P201" s="1019"/>
      <c r="Q201" s="1019"/>
      <c r="R201" s="1019"/>
      <c r="S201" s="1019"/>
      <c r="T201" s="1019"/>
      <c r="U201" s="1019"/>
      <c r="V201" s="1019"/>
      <c r="W201" s="1019"/>
      <c r="X201" s="1019"/>
      <c r="Y201" s="1019"/>
      <c r="Z201" s="1019"/>
      <c r="AA201" s="1019"/>
      <c r="AB201" s="1019"/>
      <c r="AC201" s="1019"/>
      <c r="AD201" s="1019"/>
      <c r="AE201" s="1019"/>
      <c r="AF201" s="1019"/>
      <c r="AG201" s="1019"/>
      <c r="AH201" s="472"/>
      <c r="AI201" s="472"/>
      <c r="AJ201" s="472"/>
      <c r="AK201" s="472"/>
      <c r="AL201" s="472"/>
      <c r="AM201" s="472"/>
      <c r="AN201" s="472"/>
      <c r="AO201" s="472"/>
      <c r="AP201" s="472"/>
      <c r="AQ201" s="472"/>
      <c r="AR201" s="473" t="str">
        <f>FOOT5</f>
        <v/>
      </c>
    </row>
    <row r="202" spans="2:80" ht="15.95" customHeight="1" x14ac:dyDescent="0.25">
      <c r="B202" s="474" t="str">
        <f>FOOT3</f>
        <v>BizSavers@ameren.com</v>
      </c>
      <c r="C202" s="472"/>
      <c r="D202" s="472"/>
      <c r="E202" s="472"/>
      <c r="F202" s="472"/>
      <c r="G202" s="472"/>
      <c r="H202" s="472"/>
      <c r="I202" s="472"/>
      <c r="J202" s="472"/>
      <c r="K202" s="472"/>
      <c r="L202" s="472"/>
      <c r="M202" s="475"/>
      <c r="N202" s="472"/>
      <c r="O202" s="472"/>
      <c r="P202" s="475"/>
      <c r="Q202" s="475"/>
      <c r="R202" s="475"/>
      <c r="S202" s="475"/>
      <c r="T202" s="475"/>
      <c r="U202" s="475"/>
      <c r="V202" s="475"/>
      <c r="W202" s="476" t="str">
        <f>VERSION</f>
        <v>EMS v2.0.0</v>
      </c>
      <c r="X202" s="475"/>
      <c r="Y202" s="475"/>
      <c r="Z202" s="475"/>
      <c r="AA202" s="475"/>
      <c r="AB202" s="475"/>
      <c r="AC202" s="475"/>
      <c r="AD202" s="475"/>
      <c r="AE202" s="472"/>
      <c r="AF202" s="472"/>
      <c r="AG202" s="472"/>
      <c r="AH202" s="472"/>
      <c r="AI202" s="472"/>
      <c r="AJ202" s="472"/>
      <c r="AK202" s="472"/>
      <c r="AL202" s="472"/>
      <c r="AM202" s="472"/>
      <c r="AN202" s="472"/>
      <c r="AO202" s="472"/>
      <c r="AP202" s="472"/>
      <c r="AQ202" s="472"/>
      <c r="AR202" s="473" t="str">
        <f>FOOT6</f>
        <v>Product of Lockheed Martin Energy</v>
      </c>
    </row>
    <row r="203" spans="2:80" ht="15" hidden="1" customHeight="1" x14ac:dyDescent="0.25"/>
    <row r="204" spans="2:80" ht="15" hidden="1" customHeight="1" x14ac:dyDescent="0.25"/>
    <row r="205" spans="2:80" ht="15" hidden="1" customHeight="1" x14ac:dyDescent="0.25"/>
    <row r="206" spans="2:80" ht="15" hidden="1" customHeight="1" x14ac:dyDescent="0.25"/>
    <row r="207" spans="2:80" ht="15" hidden="1" customHeight="1" x14ac:dyDescent="0.25"/>
    <row r="208" spans="2:80" ht="15" hidden="1" customHeight="1" x14ac:dyDescent="0.25"/>
    <row r="209" ht="15" hidden="1" customHeight="1" x14ac:dyDescent="0.25"/>
    <row r="210" ht="15" hidden="1" customHeight="1" x14ac:dyDescent="0.25"/>
    <row r="211" ht="15" hidden="1" customHeight="1" x14ac:dyDescent="0.25"/>
    <row r="212" ht="15" hidden="1" customHeight="1" x14ac:dyDescent="0.25"/>
    <row r="213" ht="15" hidden="1" customHeight="1" x14ac:dyDescent="0.25"/>
    <row r="214" ht="15" hidden="1" customHeight="1" x14ac:dyDescent="0.25"/>
    <row r="215" ht="15" hidden="1" customHeight="1" x14ac:dyDescent="0.25"/>
    <row r="216" ht="15" hidden="1" customHeight="1" x14ac:dyDescent="0.25"/>
    <row r="217" ht="15" hidden="1" customHeight="1" x14ac:dyDescent="0.25"/>
    <row r="218" ht="15" hidden="1" customHeight="1" x14ac:dyDescent="0.25"/>
    <row r="219" ht="15" hidden="1" customHeight="1" x14ac:dyDescent="0.25"/>
    <row r="220" ht="15" hidden="1" customHeight="1" x14ac:dyDescent="0.25"/>
    <row r="221" ht="15" hidden="1" customHeight="1" x14ac:dyDescent="0.25"/>
    <row r="222" ht="15" hidden="1" customHeight="1" x14ac:dyDescent="0.25"/>
    <row r="223" ht="15" hidden="1" customHeight="1" x14ac:dyDescent="0.25"/>
    <row r="224" ht="15" hidden="1" customHeight="1" x14ac:dyDescent="0.25"/>
    <row r="225" ht="15" hidden="1" customHeight="1" x14ac:dyDescent="0.25"/>
    <row r="226" ht="15" hidden="1" customHeight="1" x14ac:dyDescent="0.25"/>
    <row r="227" ht="15" hidden="1" customHeight="1" x14ac:dyDescent="0.25"/>
    <row r="228" ht="15" hidden="1" customHeight="1" x14ac:dyDescent="0.25"/>
    <row r="229" ht="15" hidden="1" customHeight="1" x14ac:dyDescent="0.25"/>
    <row r="230" ht="15" hidden="1" customHeight="1" x14ac:dyDescent="0.25"/>
    <row r="231" ht="15" hidden="1" customHeight="1" x14ac:dyDescent="0.25"/>
    <row r="232" ht="15" hidden="1" customHeight="1" x14ac:dyDescent="0.25"/>
    <row r="233" ht="15" hidden="1" customHeight="1" x14ac:dyDescent="0.25"/>
    <row r="234" ht="15" hidden="1" customHeight="1" x14ac:dyDescent="0.25"/>
    <row r="235" ht="15" hidden="1" customHeight="1" x14ac:dyDescent="0.25"/>
    <row r="236" ht="15" hidden="1" customHeight="1" x14ac:dyDescent="0.25"/>
    <row r="237" ht="15" hidden="1" customHeight="1" x14ac:dyDescent="0.25"/>
    <row r="238" ht="15" hidden="1" customHeight="1" x14ac:dyDescent="0.25"/>
    <row r="239" ht="15" hidden="1" customHeight="1" x14ac:dyDescent="0.25"/>
    <row r="240" ht="15" hidden="1" customHeight="1" x14ac:dyDescent="0.25"/>
    <row r="241" ht="15" hidden="1" customHeight="1" x14ac:dyDescent="0.25"/>
    <row r="242" ht="15" hidden="1" customHeight="1" x14ac:dyDescent="0.25"/>
    <row r="243" ht="15" hidden="1" customHeight="1" x14ac:dyDescent="0.25"/>
    <row r="244" ht="15" hidden="1" customHeight="1" x14ac:dyDescent="0.25"/>
    <row r="245" ht="15" hidden="1" customHeight="1" x14ac:dyDescent="0.25"/>
    <row r="246" ht="15" hidden="1" customHeight="1" x14ac:dyDescent="0.25"/>
    <row r="247" ht="15" hidden="1" customHeight="1" x14ac:dyDescent="0.25"/>
    <row r="248" ht="15" hidden="1" customHeight="1" x14ac:dyDescent="0.25"/>
    <row r="249" ht="15" hidden="1" customHeight="1" x14ac:dyDescent="0.25"/>
    <row r="250" ht="15" hidden="1" customHeight="1" x14ac:dyDescent="0.25"/>
    <row r="251" ht="15" hidden="1" customHeight="1" x14ac:dyDescent="0.25"/>
    <row r="252" ht="15" hidden="1" customHeight="1" x14ac:dyDescent="0.25"/>
    <row r="253" ht="15" hidden="1" customHeight="1" x14ac:dyDescent="0.25"/>
    <row r="254" ht="15" hidden="1" customHeight="1" x14ac:dyDescent="0.25"/>
    <row r="255" ht="15" hidden="1" customHeight="1" x14ac:dyDescent="0.25"/>
    <row r="256" ht="15" hidden="1" customHeight="1" x14ac:dyDescent="0.25"/>
    <row r="257" ht="15" hidden="1" customHeight="1" x14ac:dyDescent="0.25"/>
    <row r="258" ht="15" hidden="1" customHeight="1" x14ac:dyDescent="0.25"/>
    <row r="259" ht="15" hidden="1" customHeight="1" x14ac:dyDescent="0.25"/>
    <row r="260" ht="15" hidden="1" customHeight="1" x14ac:dyDescent="0.25"/>
    <row r="261" ht="15" hidden="1" customHeight="1" x14ac:dyDescent="0.25"/>
    <row r="262" ht="15" hidden="1" customHeight="1" x14ac:dyDescent="0.25"/>
    <row r="263" ht="15" hidden="1" customHeight="1" x14ac:dyDescent="0.25"/>
    <row r="264" ht="15" hidden="1" customHeight="1" x14ac:dyDescent="0.25"/>
    <row r="265" ht="15" hidden="1" customHeight="1" x14ac:dyDescent="0.25"/>
    <row r="266" ht="15" hidden="1" customHeight="1" x14ac:dyDescent="0.25"/>
    <row r="267" ht="15" hidden="1" customHeight="1" x14ac:dyDescent="0.25"/>
    <row r="268" ht="15" hidden="1" customHeight="1" x14ac:dyDescent="0.25"/>
    <row r="269" ht="15" hidden="1" customHeight="1" x14ac:dyDescent="0.25"/>
    <row r="270" ht="15" hidden="1" customHeight="1" x14ac:dyDescent="0.25"/>
    <row r="271" ht="15" hidden="1" customHeight="1" x14ac:dyDescent="0.25"/>
    <row r="272" ht="15" hidden="1" customHeight="1" x14ac:dyDescent="0.25"/>
    <row r="273" ht="15" hidden="1" customHeight="1" x14ac:dyDescent="0.25"/>
    <row r="274" ht="15" hidden="1" customHeight="1" x14ac:dyDescent="0.25"/>
    <row r="275" ht="15" hidden="1" customHeight="1" x14ac:dyDescent="0.25"/>
    <row r="276" ht="15" hidden="1" customHeight="1" x14ac:dyDescent="0.25"/>
    <row r="277" ht="15" hidden="1" customHeight="1" x14ac:dyDescent="0.25"/>
    <row r="278" ht="15" hidden="1" customHeight="1" x14ac:dyDescent="0.25"/>
    <row r="279" ht="15" hidden="1" customHeight="1" x14ac:dyDescent="0.25"/>
    <row r="280" ht="15" hidden="1" customHeight="1" x14ac:dyDescent="0.25"/>
    <row r="281" ht="15" hidden="1" customHeight="1" x14ac:dyDescent="0.25"/>
    <row r="282" ht="15" hidden="1" customHeight="1" x14ac:dyDescent="0.25"/>
    <row r="283" ht="15" hidden="1" customHeight="1" x14ac:dyDescent="0.25"/>
    <row r="284" ht="15" hidden="1" customHeight="1" x14ac:dyDescent="0.25"/>
    <row r="285" ht="15" hidden="1" customHeight="1" x14ac:dyDescent="0.25"/>
    <row r="286" ht="15" hidden="1" customHeight="1" x14ac:dyDescent="0.25"/>
    <row r="287" ht="15" hidden="1" customHeight="1" x14ac:dyDescent="0.25"/>
    <row r="288" ht="15" hidden="1" customHeight="1" x14ac:dyDescent="0.25"/>
    <row r="289" ht="15" hidden="1" customHeight="1" x14ac:dyDescent="0.25"/>
    <row r="290" ht="15" hidden="1" customHeight="1" x14ac:dyDescent="0.25"/>
    <row r="291" ht="15" hidden="1" customHeight="1" x14ac:dyDescent="0.25"/>
    <row r="292" ht="15" hidden="1" customHeight="1" x14ac:dyDescent="0.25"/>
    <row r="293" ht="15" hidden="1" customHeight="1" x14ac:dyDescent="0.25"/>
    <row r="294" ht="15" hidden="1" customHeight="1" x14ac:dyDescent="0.25"/>
    <row r="295" ht="15" hidden="1" customHeight="1" x14ac:dyDescent="0.25"/>
    <row r="296" ht="15" hidden="1" customHeight="1" x14ac:dyDescent="0.25"/>
    <row r="297" ht="15" hidden="1" customHeight="1" x14ac:dyDescent="0.25"/>
    <row r="298" ht="15" hidden="1" customHeight="1" x14ac:dyDescent="0.25"/>
    <row r="299" ht="15" hidden="1" customHeight="1" x14ac:dyDescent="0.25"/>
    <row r="300" ht="15" hidden="1" customHeight="1" x14ac:dyDescent="0.25"/>
    <row r="301" ht="15" hidden="1" customHeight="1" x14ac:dyDescent="0.25"/>
    <row r="302" ht="15" hidden="1" customHeight="1" x14ac:dyDescent="0.25"/>
    <row r="303" ht="15" hidden="1" customHeight="1" x14ac:dyDescent="0.25"/>
    <row r="304" ht="15" hidden="1" customHeight="1" x14ac:dyDescent="0.25"/>
    <row r="305" ht="15" hidden="1" customHeight="1" x14ac:dyDescent="0.25"/>
    <row r="306" ht="15" hidden="1" customHeight="1" x14ac:dyDescent="0.25"/>
    <row r="307" ht="15" hidden="1" customHeight="1" x14ac:dyDescent="0.25"/>
    <row r="308" ht="15" hidden="1" customHeight="1" x14ac:dyDescent="0.25"/>
    <row r="309" ht="15" hidden="1" customHeight="1" x14ac:dyDescent="0.25"/>
    <row r="310" ht="15" hidden="1" customHeight="1" x14ac:dyDescent="0.25"/>
    <row r="311" ht="15" hidden="1" customHeight="1" x14ac:dyDescent="0.25"/>
    <row r="312" ht="15" hidden="1" customHeight="1" x14ac:dyDescent="0.25"/>
    <row r="313" ht="15" hidden="1" customHeight="1" x14ac:dyDescent="0.25"/>
    <row r="314" ht="15" hidden="1" customHeight="1" x14ac:dyDescent="0.25"/>
    <row r="315" ht="15" hidden="1" customHeight="1" x14ac:dyDescent="0.25"/>
    <row r="316" ht="15" hidden="1" customHeight="1" x14ac:dyDescent="0.25"/>
    <row r="317" ht="15" hidden="1" customHeight="1" x14ac:dyDescent="0.25"/>
    <row r="318" ht="15" hidden="1" customHeight="1" x14ac:dyDescent="0.25"/>
    <row r="319" ht="15" hidden="1" customHeight="1" x14ac:dyDescent="0.25"/>
    <row r="320" ht="15" hidden="1" customHeight="1" x14ac:dyDescent="0.25"/>
    <row r="321" ht="15" hidden="1" customHeight="1" x14ac:dyDescent="0.25"/>
    <row r="322" ht="15" hidden="1" customHeight="1" x14ac:dyDescent="0.25"/>
    <row r="323" ht="15" hidden="1" customHeight="1" x14ac:dyDescent="0.25"/>
    <row r="324" ht="15" hidden="1" customHeight="1" x14ac:dyDescent="0.25"/>
    <row r="325" ht="15" hidden="1" customHeight="1" x14ac:dyDescent="0.25"/>
    <row r="326" ht="15" hidden="1" customHeight="1" x14ac:dyDescent="0.25"/>
    <row r="327" ht="15" hidden="1" customHeight="1" x14ac:dyDescent="0.25"/>
    <row r="328" ht="15" hidden="1" customHeight="1" x14ac:dyDescent="0.25"/>
    <row r="329" ht="15" hidden="1" customHeight="1" x14ac:dyDescent="0.25"/>
    <row r="330" ht="15" hidden="1" customHeight="1" x14ac:dyDescent="0.25"/>
    <row r="331" ht="15" hidden="1" customHeight="1" x14ac:dyDescent="0.25"/>
    <row r="332" ht="15" hidden="1" customHeight="1" x14ac:dyDescent="0.25"/>
    <row r="333" ht="15" customHeight="1" x14ac:dyDescent="0.25"/>
    <row r="334" ht="15" customHeight="1" x14ac:dyDescent="0.25"/>
    <row r="335" ht="15" customHeight="1" x14ac:dyDescent="0.25"/>
    <row r="336" ht="15" customHeight="1" x14ac:dyDescent="0.25"/>
    <row r="337" ht="15" customHeight="1" x14ac:dyDescent="0.25"/>
    <row r="338" ht="15" customHeight="1" x14ac:dyDescent="0.25"/>
    <row r="339" ht="15" customHeight="1" x14ac:dyDescent="0.25"/>
    <row r="340" ht="15" customHeight="1" x14ac:dyDescent="0.25"/>
  </sheetData>
  <sheetProtection algorithmName="SHA-512" hashValue="VqRBLr8ccP8x3t0Wo6TD3YfxnbN1FTQYbv42uO/zJsQQJtCOmAl7+BwWckV0aZc888rDOnrwnxJ63tolMIEIOg==" saltValue="bvTIbIpO3D2wTW05LaMOLw==" spinCount="100000" sheet="1" objects="1" scenarios="1" selectLockedCells="1"/>
  <mergeCells count="114">
    <mergeCell ref="AQ1:AR1"/>
    <mergeCell ref="AQ2:AR3"/>
    <mergeCell ref="W27:AC27"/>
    <mergeCell ref="AD27:AJ27"/>
    <mergeCell ref="P28:V28"/>
    <mergeCell ref="W28:AC28"/>
    <mergeCell ref="AD28:AJ28"/>
    <mergeCell ref="P29:V29"/>
    <mergeCell ref="W29:AC29"/>
    <mergeCell ref="AD29:AJ29"/>
    <mergeCell ref="F10:AN10"/>
    <mergeCell ref="F11:AN12"/>
    <mergeCell ref="K19:AI20"/>
    <mergeCell ref="K21:AI22"/>
    <mergeCell ref="K24:O32"/>
    <mergeCell ref="P24:V24"/>
    <mergeCell ref="W24:AC24"/>
    <mergeCell ref="AD24:AJ24"/>
    <mergeCell ref="P25:V25"/>
    <mergeCell ref="W25:AC25"/>
    <mergeCell ref="AD25:AJ25"/>
    <mergeCell ref="P26:V26"/>
    <mergeCell ref="W26:AC26"/>
    <mergeCell ref="AD26:AJ26"/>
    <mergeCell ref="M200:AG201"/>
    <mergeCell ref="AH1:AK1"/>
    <mergeCell ref="AL1:AP1"/>
    <mergeCell ref="AH2:AK3"/>
    <mergeCell ref="AL2:AP3"/>
    <mergeCell ref="P30:V30"/>
    <mergeCell ref="W30:AC30"/>
    <mergeCell ref="AD30:AJ30"/>
    <mergeCell ref="P31:V31"/>
    <mergeCell ref="W31:AC31"/>
    <mergeCell ref="AD31:AJ31"/>
    <mergeCell ref="P32:V32"/>
    <mergeCell ref="W32:AC32"/>
    <mergeCell ref="AD32:AJ32"/>
    <mergeCell ref="P27:V27"/>
    <mergeCell ref="K34:O38"/>
    <mergeCell ref="P34:V34"/>
    <mergeCell ref="W34:AC34"/>
    <mergeCell ref="AD34:AJ34"/>
    <mergeCell ref="P35:V35"/>
    <mergeCell ref="W35:AC35"/>
    <mergeCell ref="AD35:AJ35"/>
    <mergeCell ref="P36:V36"/>
    <mergeCell ref="W36:AC36"/>
    <mergeCell ref="AD36:AJ36"/>
    <mergeCell ref="P37:V37"/>
    <mergeCell ref="W37:AC37"/>
    <mergeCell ref="AD37:AJ37"/>
    <mergeCell ref="P38:V38"/>
    <mergeCell ref="W38:AC38"/>
    <mergeCell ref="AD38:AJ38"/>
    <mergeCell ref="P43:V43"/>
    <mergeCell ref="W43:AC43"/>
    <mergeCell ref="AD43:AI43"/>
    <mergeCell ref="N65:U65"/>
    <mergeCell ref="N66:U66"/>
    <mergeCell ref="N67:U67"/>
    <mergeCell ref="K46:O46"/>
    <mergeCell ref="P46:V46"/>
    <mergeCell ref="W46:AC46"/>
    <mergeCell ref="AD46:AI46"/>
    <mergeCell ref="K47:O47"/>
    <mergeCell ref="P47:V47"/>
    <mergeCell ref="W47:AC47"/>
    <mergeCell ref="AD47:AI47"/>
    <mergeCell ref="X56:AJ58"/>
    <mergeCell ref="K40:AJ41"/>
    <mergeCell ref="K42:O42"/>
    <mergeCell ref="P42:V42"/>
    <mergeCell ref="W42:AC42"/>
    <mergeCell ref="AD42:AI42"/>
    <mergeCell ref="K43:O43"/>
    <mergeCell ref="J83:AJ84"/>
    <mergeCell ref="K44:O44"/>
    <mergeCell ref="P44:V44"/>
    <mergeCell ref="W44:AC44"/>
    <mergeCell ref="AD44:AI44"/>
    <mergeCell ref="K45:O45"/>
    <mergeCell ref="P45:V45"/>
    <mergeCell ref="W45:AC45"/>
    <mergeCell ref="AD45:AI45"/>
    <mergeCell ref="J75:AJ82"/>
    <mergeCell ref="J59:V60"/>
    <mergeCell ref="K49:U50"/>
    <mergeCell ref="K57:U58"/>
    <mergeCell ref="Y49:AI50"/>
    <mergeCell ref="Y60:AI62"/>
    <mergeCell ref="Y51:AI52"/>
    <mergeCell ref="Y53:AI54"/>
    <mergeCell ref="K69:AJ70"/>
    <mergeCell ref="K71:AI71"/>
    <mergeCell ref="J51:V56"/>
    <mergeCell ref="K65:M65"/>
    <mergeCell ref="K72:Q72"/>
    <mergeCell ref="T72:Z72"/>
    <mergeCell ref="AC72:AI72"/>
    <mergeCell ref="K73:Q73"/>
    <mergeCell ref="T73:Z73"/>
    <mergeCell ref="AC73:AI73"/>
    <mergeCell ref="X63:AJ65"/>
    <mergeCell ref="K61:M61"/>
    <mergeCell ref="K62:M62"/>
    <mergeCell ref="K63:M63"/>
    <mergeCell ref="K64:M64"/>
    <mergeCell ref="N61:U61"/>
    <mergeCell ref="N62:U62"/>
    <mergeCell ref="K66:M66"/>
    <mergeCell ref="K67:M67"/>
    <mergeCell ref="N63:U63"/>
    <mergeCell ref="N64:U64"/>
  </mergeCells>
  <conditionalFormatting sqref="CA56:CB56">
    <cfRule type="cellIs" dxfId="34" priority="74" operator="equal">
      <formula>""</formula>
    </cfRule>
  </conditionalFormatting>
  <conditionalFormatting sqref="CA38:CB41">
    <cfRule type="cellIs" dxfId="33" priority="72" operator="equal">
      <formula>""</formula>
    </cfRule>
  </conditionalFormatting>
  <conditionalFormatting sqref="AQ2:AR3">
    <cfRule type="cellIs" dxfId="32" priority="12" operator="equal">
      <formula>1</formula>
    </cfRule>
    <cfRule type="cellIs" dxfId="31" priority="13" operator="between">
      <formula>0.51</formula>
      <formula>0.99</formula>
    </cfRule>
    <cfRule type="cellIs" dxfId="30" priority="14" operator="lessThanOrEqual">
      <formula>0.5</formula>
    </cfRule>
  </conditionalFormatting>
  <conditionalFormatting sqref="AH2 AL2">
    <cfRule type="expression" dxfId="29" priority="10">
      <formula>PROJSTATUS=PROJSTATELI</formula>
    </cfRule>
    <cfRule type="expression" dxfId="28" priority="11">
      <formula>PROJSTATUS=PROJSTATREVIEW</formula>
    </cfRule>
    <cfRule type="expression" dxfId="27" priority="15">
      <formula>PROJSTATUS=PROJSTATPREAPPROVE</formula>
    </cfRule>
    <cfRule type="expression" dxfId="26" priority="16">
      <formula>PROJSTATUS=PROJSTATSTANDARD</formula>
    </cfRule>
    <cfRule type="expression" dxfId="25" priority="17">
      <formula>PROJSTATUS=PROJSTATEXP</formula>
    </cfRule>
  </conditionalFormatting>
  <conditionalFormatting sqref="Y51">
    <cfRule type="expression" dxfId="24" priority="8">
      <formula>Y51&lt;&gt;"sign here"</formula>
    </cfRule>
  </conditionalFormatting>
  <conditionalFormatting sqref="Y51">
    <cfRule type="containsBlanks" dxfId="23" priority="7">
      <formula>LEN(TRIM(Y51))=0</formula>
    </cfRule>
  </conditionalFormatting>
  <conditionalFormatting sqref="Y53">
    <cfRule type="expression" dxfId="22" priority="6">
      <formula>Y53&lt;&gt;"date here"</formula>
    </cfRule>
  </conditionalFormatting>
  <conditionalFormatting sqref="Y53">
    <cfRule type="containsBlanks" dxfId="21" priority="5">
      <formula>LEN(TRIM(Y53))=0</formula>
    </cfRule>
  </conditionalFormatting>
  <conditionalFormatting sqref="J73:AJ73">
    <cfRule type="expression" dxfId="20" priority="1">
      <formula>OR(M02S02F42="",M02S02F42="None")</formula>
    </cfRule>
  </conditionalFormatting>
  <hyperlinks>
    <hyperlink ref="B202" r:id="rId1" display="NIPSCO.Savings@LMCO.com"/>
  </hyperlinks>
  <printOptions horizontalCentered="1" verticalCentered="1"/>
  <pageMargins left="0.3" right="0.3" top="0.3" bottom="0.3" header="0.25" footer="0.25"/>
  <pageSetup scale="79" orientation="portrait" r:id="rId2"/>
  <drawing r:id="rId3"/>
  <legacyDrawing r:id="rId4"/>
  <mc:AlternateContent xmlns:mc="http://schemas.openxmlformats.org/markup-compatibility/2006">
    <mc:Choice Requires="x14">
      <controls>
        <mc:AlternateContent xmlns:mc="http://schemas.openxmlformats.org/markup-compatibility/2006">
          <mc:Choice Requires="x14">
            <control shapeId="40963" r:id="rId5" name="Check Box 3">
              <controlPr defaultSize="0" autoFill="0" autoLine="0" autoPict="0">
                <anchor moveWithCells="1">
                  <from>
                    <xdr:col>24</xdr:col>
                    <xdr:colOff>9525</xdr:colOff>
                    <xdr:row>64</xdr:row>
                    <xdr:rowOff>171450</xdr:rowOff>
                  </from>
                  <to>
                    <xdr:col>25</xdr:col>
                    <xdr:colOff>0</xdr:colOff>
                    <xdr:row>65</xdr:row>
                    <xdr:rowOff>190500</xdr:rowOff>
                  </to>
                </anchor>
              </controlPr>
            </control>
          </mc:Choice>
        </mc:AlternateContent>
        <mc:AlternateContent xmlns:mc="http://schemas.openxmlformats.org/markup-compatibility/2006">
          <mc:Choice Requires="x14">
            <control shapeId="40964" r:id="rId6" name="Check Box 4">
              <controlPr defaultSize="0" autoFill="0" autoLine="0" autoPict="0">
                <anchor moveWithCells="1">
                  <from>
                    <xdr:col>24</xdr:col>
                    <xdr:colOff>9525</xdr:colOff>
                    <xdr:row>65</xdr:row>
                    <xdr:rowOff>171450</xdr:rowOff>
                  </from>
                  <to>
                    <xdr:col>25</xdr:col>
                    <xdr:colOff>0</xdr:colOff>
                    <xdr:row>66</xdr:row>
                    <xdr:rowOff>190500</xdr:rowOff>
                  </to>
                </anchor>
              </controlPr>
            </control>
          </mc:Choice>
        </mc:AlternateContent>
      </controls>
    </mc:Choice>
  </mc:AlternateContent>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5">
    <pageSetUpPr fitToPage="1"/>
  </sheetPr>
  <dimension ref="A1:AS203"/>
  <sheetViews>
    <sheetView showGridLines="0" showRowColHeaders="0" zoomScale="85" zoomScaleNormal="85" workbookViewId="0">
      <selection activeCell="J44" sqref="J44:Q44"/>
    </sheetView>
  </sheetViews>
  <sheetFormatPr defaultColWidth="0" defaultRowHeight="15" customHeight="1" zeroHeight="1" x14ac:dyDescent="0.25"/>
  <cols>
    <col min="1" max="45" width="4.7109375" customWidth="1"/>
    <col min="46" max="78" width="9.140625" hidden="1" customWidth="1"/>
    <col min="79" max="16384" width="9.140625" hidden="1"/>
  </cols>
  <sheetData>
    <row r="1" spans="6:44" ht="15.95" customHeight="1" x14ac:dyDescent="0.3">
      <c r="AH1" s="520" t="s">
        <v>520</v>
      </c>
      <c r="AI1" s="521"/>
      <c r="AJ1" s="521"/>
      <c r="AK1" s="521"/>
      <c r="AL1" s="532" t="s">
        <v>965</v>
      </c>
      <c r="AM1" s="532"/>
      <c r="AN1" s="532"/>
      <c r="AO1" s="532"/>
      <c r="AP1" s="532"/>
      <c r="AQ1" s="526" t="s">
        <v>529</v>
      </c>
      <c r="AR1" s="527"/>
    </row>
    <row r="2" spans="6:44" ht="15.95" customHeight="1" x14ac:dyDescent="0.25">
      <c r="AH2" s="522" t="str">
        <f ca="1">INCENSTATUS</f>
        <v>---</v>
      </c>
      <c r="AI2" s="523"/>
      <c r="AJ2" s="523"/>
      <c r="AK2" s="523"/>
      <c r="AL2" s="533" t="str">
        <f ca="1">PROJSTATUS</f>
        <v>Enter EMS Information</v>
      </c>
      <c r="AM2" s="533"/>
      <c r="AN2" s="533"/>
      <c r="AO2" s="533"/>
      <c r="AP2" s="533"/>
      <c r="AQ2" s="528">
        <f ca="1">PROGRESSSTATUS</f>
        <v>0</v>
      </c>
      <c r="AR2" s="529"/>
    </row>
    <row r="3" spans="6:44" ht="15.95" customHeight="1" x14ac:dyDescent="0.25">
      <c r="AH3" s="524"/>
      <c r="AI3" s="525"/>
      <c r="AJ3" s="525"/>
      <c r="AK3" s="525"/>
      <c r="AL3" s="534"/>
      <c r="AM3" s="534"/>
      <c r="AN3" s="534"/>
      <c r="AO3" s="534"/>
      <c r="AP3" s="534"/>
      <c r="AQ3" s="530"/>
      <c r="AR3" s="531"/>
    </row>
    <row r="4" spans="6:44" ht="15.95" customHeight="1" x14ac:dyDescent="0.25">
      <c r="AG4" s="67"/>
    </row>
    <row r="5" spans="6:44" ht="15.95" customHeight="1" x14ac:dyDescent="0.25"/>
    <row r="6" spans="6:44" ht="15.95" customHeight="1" x14ac:dyDescent="0.25"/>
    <row r="7" spans="6:44" ht="15.95" customHeight="1" x14ac:dyDescent="0.25"/>
    <row r="8" spans="6:44" ht="15.95" customHeight="1" x14ac:dyDescent="0.25"/>
    <row r="9" spans="6:44" ht="15.95" customHeight="1" x14ac:dyDescent="0.25"/>
    <row r="10" spans="6:44" ht="15.95" customHeight="1" x14ac:dyDescent="0.3">
      <c r="F10" s="540" t="s">
        <v>276</v>
      </c>
      <c r="G10" s="540"/>
      <c r="H10" s="540"/>
      <c r="I10" s="540"/>
      <c r="J10" s="540"/>
      <c r="K10" s="540"/>
      <c r="L10" s="540"/>
      <c r="M10" s="540"/>
      <c r="N10" s="540"/>
      <c r="O10" s="540"/>
      <c r="P10" s="540"/>
      <c r="Q10" s="540"/>
      <c r="R10" s="540"/>
      <c r="S10" s="540"/>
      <c r="T10" s="540"/>
      <c r="U10" s="540"/>
      <c r="V10" s="540"/>
      <c r="W10" s="540"/>
      <c r="X10" s="540"/>
      <c r="Y10" s="540"/>
      <c r="Z10" s="540"/>
      <c r="AA10" s="540"/>
      <c r="AB10" s="540"/>
      <c r="AC10" s="540"/>
      <c r="AD10" s="540"/>
      <c r="AE10" s="540"/>
      <c r="AF10" s="540"/>
      <c r="AG10" s="540"/>
      <c r="AH10" s="540"/>
      <c r="AI10" s="540"/>
      <c r="AJ10" s="540"/>
      <c r="AK10" s="540"/>
      <c r="AL10" s="540"/>
      <c r="AM10" s="540"/>
      <c r="AN10" s="540"/>
    </row>
    <row r="11" spans="6:44" ht="15.95" customHeight="1" x14ac:dyDescent="0.25">
      <c r="F11" s="541" t="s">
        <v>595</v>
      </c>
      <c r="G11" s="541"/>
      <c r="H11" s="541"/>
      <c r="I11" s="541"/>
      <c r="J11" s="541"/>
      <c r="K11" s="541"/>
      <c r="L11" s="541"/>
      <c r="M11" s="541"/>
      <c r="N11" s="541"/>
      <c r="O11" s="541"/>
      <c r="P11" s="541"/>
      <c r="Q11" s="541"/>
      <c r="R11" s="541"/>
      <c r="S11" s="541"/>
      <c r="T11" s="541"/>
      <c r="U11" s="541"/>
      <c r="V11" s="541"/>
      <c r="W11" s="541"/>
      <c r="X11" s="541"/>
      <c r="Y11" s="541"/>
      <c r="Z11" s="541"/>
      <c r="AA11" s="541"/>
      <c r="AB11" s="541"/>
      <c r="AC11" s="541"/>
      <c r="AD11" s="541"/>
      <c r="AE11" s="541"/>
      <c r="AF11" s="541"/>
      <c r="AG11" s="541"/>
      <c r="AH11" s="541"/>
      <c r="AI11" s="541"/>
      <c r="AJ11" s="541"/>
      <c r="AK11" s="541"/>
      <c r="AL11" s="541"/>
      <c r="AM11" s="541"/>
      <c r="AN11" s="541"/>
    </row>
    <row r="12" spans="6:44" s="67" customFormat="1" ht="15.95" customHeight="1" x14ac:dyDescent="0.25">
      <c r="F12" s="319"/>
      <c r="G12" s="319"/>
      <c r="H12" s="319"/>
      <c r="I12" s="319"/>
      <c r="J12" s="319"/>
      <c r="K12" s="319"/>
      <c r="L12" s="319"/>
      <c r="M12" s="319"/>
      <c r="N12" s="319"/>
      <c r="O12" s="319"/>
      <c r="P12" s="319"/>
      <c r="Q12" s="319"/>
      <c r="R12" s="319"/>
      <c r="S12" s="319"/>
      <c r="T12" s="319"/>
      <c r="U12" s="319"/>
      <c r="V12" s="319"/>
      <c r="W12" s="319"/>
      <c r="X12" s="319"/>
      <c r="Y12" s="319"/>
      <c r="Z12" s="319"/>
      <c r="AA12" s="319"/>
      <c r="AB12" s="319"/>
      <c r="AC12" s="319"/>
      <c r="AD12" s="319"/>
      <c r="AE12" s="319"/>
      <c r="AF12" s="319"/>
      <c r="AG12" s="319"/>
      <c r="AH12" s="319"/>
      <c r="AI12" s="319"/>
      <c r="AJ12" s="319"/>
      <c r="AK12" s="319"/>
      <c r="AL12" s="319"/>
      <c r="AM12" s="319"/>
      <c r="AN12" s="319"/>
    </row>
    <row r="13" spans="6:44" ht="15.95" customHeight="1" x14ac:dyDescent="0.25">
      <c r="F13" s="145"/>
      <c r="G13" s="145"/>
      <c r="H13" s="145"/>
      <c r="I13" s="295"/>
      <c r="J13" s="296"/>
      <c r="K13" s="296"/>
      <c r="L13" s="296"/>
      <c r="M13" s="296"/>
      <c r="N13" s="296"/>
      <c r="O13" s="296"/>
      <c r="P13" s="296"/>
      <c r="Q13" s="296"/>
      <c r="R13" s="296"/>
      <c r="S13" s="296"/>
      <c r="T13" s="296"/>
      <c r="U13" s="296"/>
      <c r="V13" s="296"/>
      <c r="W13" s="296"/>
      <c r="X13" s="296"/>
      <c r="Y13" s="296"/>
      <c r="Z13" s="296"/>
      <c r="AA13" s="296"/>
      <c r="AB13" s="296"/>
      <c r="AC13" s="296"/>
      <c r="AD13" s="296"/>
      <c r="AE13" s="296"/>
      <c r="AF13" s="296"/>
      <c r="AG13" s="296"/>
      <c r="AH13" s="296"/>
      <c r="AI13" s="296"/>
      <c r="AJ13" s="296"/>
      <c r="AK13" s="297"/>
      <c r="AL13" s="145"/>
      <c r="AM13" s="145"/>
      <c r="AN13" s="145"/>
    </row>
    <row r="14" spans="6:44" ht="15.95" customHeight="1" x14ac:dyDescent="0.25">
      <c r="I14" s="321"/>
      <c r="J14" s="320" t="s">
        <v>662</v>
      </c>
      <c r="K14" s="24"/>
      <c r="L14" s="24"/>
      <c r="M14" s="24"/>
      <c r="N14" s="24"/>
      <c r="O14" s="24"/>
      <c r="P14" s="24"/>
      <c r="Q14" s="24"/>
      <c r="R14" s="24"/>
      <c r="S14" s="24"/>
      <c r="T14" s="24"/>
      <c r="U14" s="24"/>
      <c r="V14" s="24"/>
      <c r="W14" s="24"/>
      <c r="X14" s="24"/>
      <c r="Y14" s="24"/>
      <c r="Z14" s="24"/>
      <c r="AA14" s="24"/>
      <c r="AB14" s="24"/>
      <c r="AC14" s="24"/>
      <c r="AD14" s="24"/>
      <c r="AE14" s="24"/>
      <c r="AF14" s="24"/>
      <c r="AG14" s="24"/>
      <c r="AH14" s="24"/>
      <c r="AI14" s="24"/>
      <c r="AJ14" s="24"/>
      <c r="AK14" s="322"/>
    </row>
    <row r="15" spans="6:44" ht="15.95" customHeight="1" x14ac:dyDescent="0.25">
      <c r="I15" s="321"/>
      <c r="J15" s="25" t="s">
        <v>575</v>
      </c>
      <c r="K15" s="58"/>
      <c r="L15" s="59"/>
      <c r="M15" s="59"/>
      <c r="N15" s="59"/>
      <c r="O15" s="59"/>
      <c r="P15" s="59"/>
      <c r="Q15" s="59"/>
      <c r="R15" s="59"/>
      <c r="S15" s="59"/>
      <c r="T15" s="59"/>
      <c r="U15" s="59"/>
      <c r="V15" s="59"/>
      <c r="W15" s="59"/>
      <c r="X15" s="59"/>
      <c r="Y15" s="59"/>
      <c r="Z15" s="59"/>
      <c r="AA15" s="59"/>
      <c r="AB15" s="59"/>
      <c r="AC15" s="59"/>
      <c r="AD15" s="59"/>
      <c r="AE15" s="59"/>
      <c r="AF15" s="59"/>
      <c r="AG15" s="59"/>
      <c r="AH15" s="59"/>
      <c r="AI15" s="59"/>
      <c r="AJ15" s="59"/>
      <c r="AK15" s="322"/>
    </row>
    <row r="16" spans="6:44" ht="15.95" customHeight="1" x14ac:dyDescent="0.25">
      <c r="I16" s="321"/>
      <c r="J16" s="96" t="s">
        <v>661</v>
      </c>
      <c r="K16" s="59"/>
      <c r="L16" s="59"/>
      <c r="M16" s="59"/>
      <c r="N16" s="59"/>
      <c r="O16" s="59"/>
      <c r="P16" s="59"/>
      <c r="Q16" s="63"/>
      <c r="R16" s="63"/>
      <c r="S16" s="63"/>
      <c r="T16" s="59"/>
      <c r="U16" s="59"/>
      <c r="V16" s="59"/>
      <c r="W16" s="59"/>
      <c r="X16" s="59"/>
      <c r="Y16" s="59"/>
      <c r="Z16" s="59"/>
      <c r="AA16" s="59"/>
      <c r="AB16" s="59"/>
      <c r="AC16" s="59"/>
      <c r="AD16" s="59"/>
      <c r="AE16" s="59"/>
      <c r="AF16" s="59"/>
      <c r="AG16" s="59"/>
      <c r="AH16" s="59"/>
      <c r="AI16" s="59"/>
      <c r="AJ16" s="59"/>
      <c r="AK16" s="322"/>
    </row>
    <row r="17" spans="9:37" ht="15.95" customHeight="1" x14ac:dyDescent="0.25">
      <c r="I17" s="321"/>
      <c r="J17" s="320" t="s">
        <v>1480</v>
      </c>
      <c r="K17" s="97"/>
      <c r="L17" s="97"/>
      <c r="M17" s="63"/>
      <c r="N17" s="1044">
        <f>PROJID</f>
        <v>0</v>
      </c>
      <c r="O17" s="1044"/>
      <c r="P17" s="1044"/>
      <c r="Q17" s="98"/>
      <c r="R17" s="98"/>
      <c r="S17" s="98"/>
      <c r="T17" s="59"/>
      <c r="U17" s="59"/>
      <c r="V17" s="59"/>
      <c r="W17" s="59"/>
      <c r="X17" s="59"/>
      <c r="Y17" s="59"/>
      <c r="Z17" s="59"/>
      <c r="AA17" s="59"/>
      <c r="AB17" s="59"/>
      <c r="AC17" s="59"/>
      <c r="AD17" s="59"/>
      <c r="AE17" s="59"/>
      <c r="AF17" s="59"/>
      <c r="AG17" s="59"/>
      <c r="AH17" s="59"/>
      <c r="AI17" s="59"/>
      <c r="AJ17" s="59"/>
      <c r="AK17" s="322"/>
    </row>
    <row r="18" spans="9:37" ht="15.95" customHeight="1" x14ac:dyDescent="0.25">
      <c r="I18" s="321"/>
      <c r="J18" s="1050" t="s">
        <v>141</v>
      </c>
      <c r="K18" s="1050"/>
      <c r="L18" s="1050"/>
      <c r="M18" s="1050"/>
      <c r="N18" s="1050"/>
      <c r="O18" s="1050"/>
      <c r="P18" s="1050"/>
      <c r="Q18" s="1050"/>
      <c r="R18" s="1050"/>
      <c r="S18" s="1050"/>
      <c r="T18" s="1050"/>
      <c r="U18" s="1050"/>
      <c r="V18" s="1050"/>
      <c r="W18" s="1050"/>
      <c r="X18" s="1050"/>
      <c r="Y18" s="1050"/>
      <c r="Z18" s="1050"/>
      <c r="AA18" s="1050"/>
      <c r="AB18" s="1050"/>
      <c r="AC18" s="1050"/>
      <c r="AD18" s="1050"/>
      <c r="AE18" s="1050"/>
      <c r="AF18" s="1050"/>
      <c r="AG18" s="1050"/>
      <c r="AH18" s="1050"/>
      <c r="AI18" s="1050"/>
      <c r="AJ18" s="1050"/>
      <c r="AK18" s="322"/>
    </row>
    <row r="19" spans="9:37" ht="15.95" customHeight="1" x14ac:dyDescent="0.25">
      <c r="I19" s="321"/>
      <c r="J19" s="1045">
        <f>M02S02F13</f>
        <v>0</v>
      </c>
      <c r="K19" s="1045"/>
      <c r="L19" s="1045"/>
      <c r="M19" s="1045"/>
      <c r="N19" s="1045"/>
      <c r="O19" s="1045"/>
      <c r="P19" s="1045"/>
      <c r="Q19" s="1045"/>
      <c r="R19" s="1045"/>
      <c r="S19" s="1045"/>
      <c r="T19" s="1045"/>
      <c r="U19" s="1045"/>
      <c r="V19" s="1045"/>
      <c r="W19" s="1045"/>
      <c r="X19" s="1045"/>
      <c r="Y19" s="1045"/>
      <c r="Z19" s="1045"/>
      <c r="AA19" s="1045"/>
      <c r="AB19" s="1045"/>
      <c r="AC19" s="1045"/>
      <c r="AD19" s="1045"/>
      <c r="AE19" s="1045"/>
      <c r="AF19" s="1045"/>
      <c r="AG19" s="1045"/>
      <c r="AH19" s="1045"/>
      <c r="AI19" s="1045"/>
      <c r="AJ19" s="1045"/>
      <c r="AK19" s="322"/>
    </row>
    <row r="20" spans="9:37" ht="15.95" customHeight="1" x14ac:dyDescent="0.25">
      <c r="I20" s="321"/>
      <c r="J20" s="1046" t="s">
        <v>142</v>
      </c>
      <c r="K20" s="1046"/>
      <c r="L20" s="1046"/>
      <c r="M20" s="1046"/>
      <c r="N20" s="1046"/>
      <c r="O20" s="1046"/>
      <c r="P20" s="1046"/>
      <c r="Q20" s="1046"/>
      <c r="R20" s="1046"/>
      <c r="S20" s="1046"/>
      <c r="T20" s="1046"/>
      <c r="U20" s="1046"/>
      <c r="V20" s="1046"/>
      <c r="W20" s="1046"/>
      <c r="X20" s="1046"/>
      <c r="Y20" s="1046"/>
      <c r="Z20" s="1046"/>
      <c r="AA20" s="1046"/>
      <c r="AB20" s="1046"/>
      <c r="AC20" s="1046"/>
      <c r="AD20" s="1046"/>
      <c r="AE20" s="1046"/>
      <c r="AF20" s="1046"/>
      <c r="AG20" s="1046"/>
      <c r="AH20" s="1046"/>
      <c r="AI20" s="1046"/>
      <c r="AJ20" s="1046"/>
      <c r="AK20" s="322"/>
    </row>
    <row r="21" spans="9:37" ht="15.95" customHeight="1" x14ac:dyDescent="0.25">
      <c r="I21" s="321"/>
      <c r="J21" s="1045">
        <f>M02S02F01</f>
        <v>0</v>
      </c>
      <c r="K21" s="1045"/>
      <c r="L21" s="1045"/>
      <c r="M21" s="1045"/>
      <c r="N21" s="1045"/>
      <c r="O21" s="1045"/>
      <c r="P21" s="1045"/>
      <c r="Q21" s="1045"/>
      <c r="R21" s="1045"/>
      <c r="S21" s="1045"/>
      <c r="T21" s="1045"/>
      <c r="U21" s="1045"/>
      <c r="V21" s="1045"/>
      <c r="W21" s="1045" t="str">
        <f>CONCATENATE(M02S02F02," ",M02S02F03)</f>
        <v xml:space="preserve"> </v>
      </c>
      <c r="X21" s="1045"/>
      <c r="Y21" s="1045"/>
      <c r="Z21" s="1045"/>
      <c r="AA21" s="1045"/>
      <c r="AB21" s="1045"/>
      <c r="AC21" s="1045"/>
      <c r="AD21" s="1045">
        <f>M02S02F04</f>
        <v>0</v>
      </c>
      <c r="AE21" s="1045"/>
      <c r="AF21" s="1045"/>
      <c r="AG21" s="1045"/>
      <c r="AH21" s="1045"/>
      <c r="AI21" s="1045"/>
      <c r="AJ21" s="1045"/>
      <c r="AK21" s="322"/>
    </row>
    <row r="22" spans="9:37" ht="15.95" customHeight="1" x14ac:dyDescent="0.25">
      <c r="I22" s="321"/>
      <c r="J22" s="1046" t="s">
        <v>118</v>
      </c>
      <c r="K22" s="1046"/>
      <c r="L22" s="1046"/>
      <c r="M22" s="1046"/>
      <c r="N22" s="1046"/>
      <c r="O22" s="1046"/>
      <c r="P22" s="1046"/>
      <c r="Q22" s="1046"/>
      <c r="R22" s="1046"/>
      <c r="S22" s="1046"/>
      <c r="T22" s="1046"/>
      <c r="U22" s="1046"/>
      <c r="V22" s="1046"/>
      <c r="W22" s="1046" t="s">
        <v>143</v>
      </c>
      <c r="X22" s="1046"/>
      <c r="Y22" s="1046"/>
      <c r="Z22" s="1046"/>
      <c r="AA22" s="1046"/>
      <c r="AB22" s="1046"/>
      <c r="AC22" s="1046"/>
      <c r="AD22" s="1047" t="s">
        <v>83</v>
      </c>
      <c r="AE22" s="1047"/>
      <c r="AF22" s="1047"/>
      <c r="AG22" s="1047"/>
      <c r="AH22" s="1047"/>
      <c r="AI22" s="1047"/>
      <c r="AJ22" s="1047"/>
      <c r="AK22" s="322"/>
    </row>
    <row r="23" spans="9:37" ht="15.95" customHeight="1" x14ac:dyDescent="0.25">
      <c r="I23" s="321"/>
      <c r="J23" s="1048">
        <f>M02S02F05</f>
        <v>0</v>
      </c>
      <c r="K23" s="1048"/>
      <c r="L23" s="1048"/>
      <c r="M23" s="1048"/>
      <c r="N23" s="1048"/>
      <c r="O23" s="1048"/>
      <c r="P23" s="1048"/>
      <c r="Q23" s="1048"/>
      <c r="R23" s="1048"/>
      <c r="S23" s="1048">
        <f>M02S02F06</f>
        <v>0</v>
      </c>
      <c r="T23" s="1048"/>
      <c r="U23" s="1048"/>
      <c r="V23" s="1048"/>
      <c r="W23" s="1048"/>
      <c r="X23" s="1048"/>
      <c r="Y23" s="1048"/>
      <c r="Z23" s="1048"/>
      <c r="AA23" s="1048"/>
      <c r="AB23" s="1045">
        <f>M02S02F07</f>
        <v>0</v>
      </c>
      <c r="AC23" s="1045"/>
      <c r="AD23" s="1045"/>
      <c r="AE23" s="1045"/>
      <c r="AF23" s="1045"/>
      <c r="AG23" s="1045"/>
      <c r="AH23" s="1045"/>
      <c r="AI23" s="1045"/>
      <c r="AJ23" s="1045"/>
      <c r="AK23" s="322"/>
    </row>
    <row r="24" spans="9:37" ht="15.95" customHeight="1" x14ac:dyDescent="0.25">
      <c r="I24" s="321"/>
      <c r="J24" s="1046" t="s">
        <v>84</v>
      </c>
      <c r="K24" s="1046"/>
      <c r="L24" s="1046"/>
      <c r="M24" s="1046"/>
      <c r="N24" s="1046"/>
      <c r="O24" s="1046"/>
      <c r="P24" s="1046"/>
      <c r="Q24" s="1046"/>
      <c r="R24" s="1046"/>
      <c r="S24" s="1047" t="s">
        <v>146</v>
      </c>
      <c r="T24" s="1047"/>
      <c r="U24" s="1047"/>
      <c r="V24" s="1047"/>
      <c r="W24" s="1047"/>
      <c r="X24" s="1047"/>
      <c r="Y24" s="1047"/>
      <c r="Z24" s="1047"/>
      <c r="AA24" s="1047"/>
      <c r="AB24" s="1047" t="s">
        <v>144</v>
      </c>
      <c r="AC24" s="1047"/>
      <c r="AD24" s="1047"/>
      <c r="AE24" s="1047"/>
      <c r="AF24" s="1047"/>
      <c r="AG24" s="1047"/>
      <c r="AH24" s="1047"/>
      <c r="AI24" s="1047"/>
      <c r="AJ24" s="1047"/>
      <c r="AK24" s="322"/>
    </row>
    <row r="25" spans="9:37" ht="15.95" customHeight="1" x14ac:dyDescent="0.25">
      <c r="I25" s="321"/>
      <c r="J25" s="1045">
        <f>M02S02F08</f>
        <v>0</v>
      </c>
      <c r="K25" s="1045"/>
      <c r="L25" s="1045"/>
      <c r="M25" s="1045"/>
      <c r="N25" s="1045"/>
      <c r="O25" s="1045"/>
      <c r="P25" s="1045"/>
      <c r="Q25" s="1045"/>
      <c r="R25" s="1045"/>
      <c r="S25" s="1045"/>
      <c r="T25" s="1045"/>
      <c r="U25" s="1045"/>
      <c r="V25" s="1045">
        <f>M02S02F09</f>
        <v>0</v>
      </c>
      <c r="W25" s="1045"/>
      <c r="X25" s="1045"/>
      <c r="Y25" s="1045"/>
      <c r="Z25" s="1045"/>
      <c r="AA25" s="1045"/>
      <c r="AB25" s="1045"/>
      <c r="AC25" s="1045"/>
      <c r="AD25" s="1045"/>
      <c r="AE25" s="1045">
        <f>M02S02F10</f>
        <v>0</v>
      </c>
      <c r="AF25" s="1045"/>
      <c r="AG25" s="1045"/>
      <c r="AH25" s="1049">
        <f>M02S02F11</f>
        <v>0</v>
      </c>
      <c r="AI25" s="1049"/>
      <c r="AJ25" s="1049"/>
      <c r="AK25" s="322"/>
    </row>
    <row r="26" spans="9:37" ht="15.95" customHeight="1" x14ac:dyDescent="0.25">
      <c r="I26" s="321"/>
      <c r="J26" s="1046" t="s">
        <v>92</v>
      </c>
      <c r="K26" s="1046"/>
      <c r="L26" s="1046"/>
      <c r="M26" s="1046"/>
      <c r="N26" s="1046"/>
      <c r="O26" s="1046"/>
      <c r="P26" s="1046"/>
      <c r="Q26" s="1046"/>
      <c r="R26" s="1046"/>
      <c r="S26" s="1046"/>
      <c r="T26" s="1046"/>
      <c r="U26" s="1046"/>
      <c r="V26" s="1047" t="s">
        <v>86</v>
      </c>
      <c r="W26" s="1047"/>
      <c r="X26" s="1047"/>
      <c r="Y26" s="1047"/>
      <c r="Z26" s="1047"/>
      <c r="AA26" s="1047"/>
      <c r="AB26" s="1047"/>
      <c r="AC26" s="1047"/>
      <c r="AD26" s="1047"/>
      <c r="AE26" s="1047" t="s">
        <v>87</v>
      </c>
      <c r="AF26" s="1047"/>
      <c r="AG26" s="1047"/>
      <c r="AH26" s="1047" t="s">
        <v>145</v>
      </c>
      <c r="AI26" s="1047"/>
      <c r="AJ26" s="1047"/>
      <c r="AK26" s="322"/>
    </row>
    <row r="27" spans="9:37" ht="15.95" customHeight="1" x14ac:dyDescent="0.25">
      <c r="I27" s="321"/>
      <c r="J27" s="87"/>
      <c r="K27" s="87"/>
      <c r="L27" s="87"/>
      <c r="M27" s="87"/>
      <c r="N27" s="87"/>
      <c r="O27" s="87"/>
      <c r="P27" s="87"/>
      <c r="Q27" s="87"/>
      <c r="R27" s="87"/>
      <c r="S27" s="87"/>
      <c r="T27" s="87"/>
      <c r="U27" s="87"/>
      <c r="V27" s="84"/>
      <c r="W27" s="84"/>
      <c r="X27" s="84"/>
      <c r="Y27" s="84"/>
      <c r="Z27" s="84"/>
      <c r="AA27" s="84"/>
      <c r="AB27" s="84"/>
      <c r="AC27" s="84"/>
      <c r="AD27" s="84"/>
      <c r="AE27" s="84"/>
      <c r="AF27" s="300"/>
      <c r="AG27" s="84"/>
      <c r="AH27" s="89"/>
      <c r="AI27" s="300"/>
      <c r="AJ27" s="89"/>
      <c r="AK27" s="322"/>
    </row>
    <row r="28" spans="9:37" ht="15.95" customHeight="1" x14ac:dyDescent="0.25">
      <c r="I28" s="321"/>
      <c r="J28" s="1050" t="s">
        <v>147</v>
      </c>
      <c r="K28" s="1050"/>
      <c r="L28" s="1050"/>
      <c r="M28" s="1050"/>
      <c r="N28" s="1050"/>
      <c r="O28" s="1050"/>
      <c r="P28" s="1050"/>
      <c r="Q28" s="1050"/>
      <c r="R28" s="1050"/>
      <c r="S28" s="1050"/>
      <c r="T28" s="1050"/>
      <c r="U28" s="1050"/>
      <c r="V28" s="1050"/>
      <c r="W28" s="1050"/>
      <c r="X28" s="1050"/>
      <c r="Y28" s="1050"/>
      <c r="Z28" s="1050"/>
      <c r="AA28" s="1050"/>
      <c r="AB28" s="1050"/>
      <c r="AC28" s="1050"/>
      <c r="AD28" s="1050"/>
      <c r="AE28" s="1050"/>
      <c r="AF28" s="1050"/>
      <c r="AG28" s="1050"/>
      <c r="AH28" s="1050"/>
      <c r="AI28" s="1050"/>
      <c r="AJ28" s="1050"/>
      <c r="AK28" s="322"/>
    </row>
    <row r="29" spans="9:37" ht="15.95" customHeight="1" x14ac:dyDescent="0.25">
      <c r="I29" s="321"/>
      <c r="J29" s="1045" t="str">
        <f>CONCATENATE(M02S02F16," ",M02S02F17)</f>
        <v xml:space="preserve"> </v>
      </c>
      <c r="K29" s="1045"/>
      <c r="L29" s="1045"/>
      <c r="M29" s="1045"/>
      <c r="N29" s="1045"/>
      <c r="O29" s="1045"/>
      <c r="P29" s="1045"/>
      <c r="Q29" s="1045"/>
      <c r="R29" s="1045"/>
      <c r="S29" s="1048" t="str">
        <f>M02S02F19</f>
        <v/>
      </c>
      <c r="T29" s="1048"/>
      <c r="U29" s="1048"/>
      <c r="V29" s="1048"/>
      <c r="W29" s="1048"/>
      <c r="X29" s="1048"/>
      <c r="Y29" s="1048"/>
      <c r="Z29" s="1048"/>
      <c r="AA29" s="1048"/>
      <c r="AB29" s="1045" t="str">
        <f>M02S02F21</f>
        <v/>
      </c>
      <c r="AC29" s="1045"/>
      <c r="AD29" s="1045"/>
      <c r="AE29" s="1045"/>
      <c r="AF29" s="1045"/>
      <c r="AG29" s="1045"/>
      <c r="AH29" s="1045"/>
      <c r="AI29" s="1045"/>
      <c r="AJ29" s="1045"/>
      <c r="AK29" s="322"/>
    </row>
    <row r="30" spans="9:37" ht="15.95" customHeight="1" x14ac:dyDescent="0.25">
      <c r="I30" s="321"/>
      <c r="J30" s="1046" t="s">
        <v>143</v>
      </c>
      <c r="K30" s="1046"/>
      <c r="L30" s="1046"/>
      <c r="M30" s="1046"/>
      <c r="N30" s="1046"/>
      <c r="O30" s="1046"/>
      <c r="P30" s="1046"/>
      <c r="Q30" s="1046"/>
      <c r="R30" s="1046"/>
      <c r="S30" s="1046" t="s">
        <v>84</v>
      </c>
      <c r="T30" s="1046"/>
      <c r="U30" s="1046"/>
      <c r="V30" s="1046"/>
      <c r="W30" s="1046"/>
      <c r="X30" s="1046"/>
      <c r="Y30" s="1046"/>
      <c r="Z30" s="1046"/>
      <c r="AA30" s="1046"/>
      <c r="AB30" s="1047" t="s">
        <v>144</v>
      </c>
      <c r="AC30" s="1047"/>
      <c r="AD30" s="1047"/>
      <c r="AE30" s="1047"/>
      <c r="AF30" s="1047"/>
      <c r="AG30" s="1047"/>
      <c r="AH30" s="1047"/>
      <c r="AI30" s="1047"/>
      <c r="AJ30" s="1047"/>
      <c r="AK30" s="322"/>
    </row>
    <row r="31" spans="9:37" ht="15.95" customHeight="1" x14ac:dyDescent="0.25">
      <c r="I31" s="321"/>
      <c r="J31" s="1051" t="str">
        <f>M02S02F22</f>
        <v/>
      </c>
      <c r="K31" s="1051"/>
      <c r="L31" s="1051"/>
      <c r="M31" s="1051"/>
      <c r="N31" s="1051"/>
      <c r="O31" s="1051"/>
      <c r="P31" s="1051"/>
      <c r="Q31" s="1051"/>
      <c r="R31" s="1051"/>
      <c r="S31" s="1051"/>
      <c r="T31" s="1051"/>
      <c r="U31" s="1051"/>
      <c r="V31" s="1051" t="str">
        <f>M02S02F23</f>
        <v/>
      </c>
      <c r="W31" s="1051"/>
      <c r="X31" s="1051"/>
      <c r="Y31" s="1051"/>
      <c r="Z31" s="1051"/>
      <c r="AA31" s="1051"/>
      <c r="AB31" s="1051"/>
      <c r="AC31" s="1051"/>
      <c r="AD31" s="1051"/>
      <c r="AE31" s="1051" t="str">
        <f>M02S02F24</f>
        <v>MO</v>
      </c>
      <c r="AF31" s="1051"/>
      <c r="AG31" s="1051"/>
      <c r="AH31" s="1052" t="str">
        <f>M02S02F25</f>
        <v/>
      </c>
      <c r="AI31" s="1052"/>
      <c r="AJ31" s="1052"/>
      <c r="AK31" s="322"/>
    </row>
    <row r="32" spans="9:37" ht="15.95" customHeight="1" x14ac:dyDescent="0.25">
      <c r="I32" s="321"/>
      <c r="J32" s="1046" t="s">
        <v>148</v>
      </c>
      <c r="K32" s="1046"/>
      <c r="L32" s="1046"/>
      <c r="M32" s="1046"/>
      <c r="N32" s="1046"/>
      <c r="O32" s="1046"/>
      <c r="P32" s="1046"/>
      <c r="Q32" s="1046"/>
      <c r="R32" s="1046"/>
      <c r="S32" s="1046"/>
      <c r="T32" s="1046"/>
      <c r="U32" s="1046"/>
      <c r="V32" s="1053" t="s">
        <v>86</v>
      </c>
      <c r="W32" s="1053"/>
      <c r="X32" s="1053"/>
      <c r="Y32" s="1053"/>
      <c r="Z32" s="1053"/>
      <c r="AA32" s="1053"/>
      <c r="AB32" s="1053"/>
      <c r="AC32" s="1053"/>
      <c r="AD32" s="1053"/>
      <c r="AE32" s="1053" t="s">
        <v>87</v>
      </c>
      <c r="AF32" s="1053"/>
      <c r="AG32" s="1053"/>
      <c r="AH32" s="1053" t="s">
        <v>145</v>
      </c>
      <c r="AI32" s="1053"/>
      <c r="AJ32" s="1053"/>
      <c r="AK32" s="322"/>
    </row>
    <row r="33" spans="9:37" ht="15.95" customHeight="1" x14ac:dyDescent="0.25">
      <c r="I33" s="321"/>
      <c r="J33" s="87"/>
      <c r="K33" s="87"/>
      <c r="L33" s="87"/>
      <c r="M33" s="87"/>
      <c r="N33" s="87"/>
      <c r="O33" s="87"/>
      <c r="P33" s="87"/>
      <c r="Q33" s="87"/>
      <c r="R33" s="87"/>
      <c r="S33" s="87"/>
      <c r="T33" s="87"/>
      <c r="U33" s="300"/>
      <c r="V33" s="99"/>
      <c r="W33" s="99"/>
      <c r="X33" s="99"/>
      <c r="Y33" s="99"/>
      <c r="Z33" s="99"/>
      <c r="AA33" s="99"/>
      <c r="AB33" s="99"/>
      <c r="AC33" s="99"/>
      <c r="AD33" s="99"/>
      <c r="AE33" s="99"/>
      <c r="AF33" s="99"/>
      <c r="AG33" s="300"/>
      <c r="AH33" s="99"/>
      <c r="AI33" s="300"/>
      <c r="AJ33" s="99"/>
      <c r="AK33" s="322"/>
    </row>
    <row r="34" spans="9:37" ht="15.95" customHeight="1" x14ac:dyDescent="0.25">
      <c r="I34" s="321"/>
      <c r="J34" s="1055" t="s">
        <v>149</v>
      </c>
      <c r="K34" s="1055"/>
      <c r="L34" s="1055"/>
      <c r="M34" s="1055"/>
      <c r="N34" s="1055"/>
      <c r="O34" s="1055"/>
      <c r="P34" s="1055"/>
      <c r="Q34" s="1055"/>
      <c r="R34" s="1055"/>
      <c r="S34" s="1055"/>
      <c r="T34" s="1055"/>
      <c r="U34" s="1055"/>
      <c r="V34" s="1055"/>
      <c r="W34" s="1055"/>
      <c r="X34" s="1055"/>
      <c r="Y34" s="1055"/>
      <c r="Z34" s="1055"/>
      <c r="AA34" s="1055"/>
      <c r="AB34" s="1055"/>
      <c r="AC34" s="1055"/>
      <c r="AD34" s="1055"/>
      <c r="AE34" s="1055"/>
      <c r="AF34" s="1055"/>
      <c r="AG34" s="1055"/>
      <c r="AH34" s="1055"/>
      <c r="AI34" s="1055"/>
      <c r="AJ34" s="1055"/>
      <c r="AK34" s="322"/>
    </row>
    <row r="35" spans="9:37" ht="15.95" customHeight="1" x14ac:dyDescent="0.25">
      <c r="I35" s="321"/>
      <c r="J35" s="1054">
        <f>M02S03F02</f>
        <v>0</v>
      </c>
      <c r="K35" s="1054"/>
      <c r="L35" s="1054"/>
      <c r="M35" s="1054"/>
      <c r="N35" s="1054"/>
      <c r="O35" s="1054"/>
      <c r="P35" s="1054"/>
      <c r="Q35" s="1054"/>
      <c r="R35" s="1054"/>
      <c r="S35" s="1054"/>
      <c r="T35" s="1054"/>
      <c r="U35" s="1054"/>
      <c r="V35" s="1054"/>
      <c r="W35" s="1045" t="str">
        <f>CONCATENATE(M02S03F03," ",M02S03F04)</f>
        <v xml:space="preserve"> </v>
      </c>
      <c r="X35" s="1045"/>
      <c r="Y35" s="1045"/>
      <c r="Z35" s="1045"/>
      <c r="AA35" s="1045"/>
      <c r="AB35" s="1045"/>
      <c r="AC35" s="1045"/>
      <c r="AD35" s="1045">
        <f>M02S03F05</f>
        <v>0</v>
      </c>
      <c r="AE35" s="1045"/>
      <c r="AF35" s="1045"/>
      <c r="AG35" s="1045"/>
      <c r="AH35" s="1045"/>
      <c r="AI35" s="1045"/>
      <c r="AJ35" s="1045"/>
      <c r="AK35" s="322"/>
    </row>
    <row r="36" spans="9:37" ht="15.95" customHeight="1" x14ac:dyDescent="0.25">
      <c r="I36" s="321"/>
      <c r="J36" s="1056" t="s">
        <v>150</v>
      </c>
      <c r="K36" s="1056"/>
      <c r="L36" s="1056"/>
      <c r="M36" s="1056"/>
      <c r="N36" s="1056"/>
      <c r="O36" s="1056"/>
      <c r="P36" s="1056"/>
      <c r="Q36" s="1056"/>
      <c r="R36" s="1056"/>
      <c r="S36" s="1056"/>
      <c r="T36" s="1056"/>
      <c r="U36" s="1056"/>
      <c r="V36" s="1056"/>
      <c r="W36" s="1046" t="s">
        <v>143</v>
      </c>
      <c r="X36" s="1046"/>
      <c r="Y36" s="1046"/>
      <c r="Z36" s="1046"/>
      <c r="AA36" s="1046"/>
      <c r="AB36" s="1046"/>
      <c r="AC36" s="1046"/>
      <c r="AD36" s="1047" t="s">
        <v>83</v>
      </c>
      <c r="AE36" s="1047"/>
      <c r="AF36" s="1047"/>
      <c r="AG36" s="1047"/>
      <c r="AH36" s="1047"/>
      <c r="AI36" s="1047"/>
      <c r="AJ36" s="1047"/>
      <c r="AK36" s="322"/>
    </row>
    <row r="37" spans="9:37" ht="15.95" customHeight="1" x14ac:dyDescent="0.25">
      <c r="I37" s="321"/>
      <c r="J37" s="1048">
        <f>M02S03F06</f>
        <v>0</v>
      </c>
      <c r="K37" s="1048"/>
      <c r="L37" s="1048"/>
      <c r="M37" s="1048"/>
      <c r="N37" s="1048"/>
      <c r="O37" s="1048"/>
      <c r="P37" s="1048"/>
      <c r="Q37" s="1048"/>
      <c r="R37" s="1048"/>
      <c r="S37" s="1048">
        <f>M02S03F07</f>
        <v>0</v>
      </c>
      <c r="T37" s="1048"/>
      <c r="U37" s="1048"/>
      <c r="V37" s="1048"/>
      <c r="W37" s="1048"/>
      <c r="X37" s="1048"/>
      <c r="Y37" s="1048"/>
      <c r="Z37" s="1048"/>
      <c r="AA37" s="1048"/>
      <c r="AB37" s="1045">
        <f>M02S03F08</f>
        <v>0</v>
      </c>
      <c r="AC37" s="1045"/>
      <c r="AD37" s="1045"/>
      <c r="AE37" s="1045"/>
      <c r="AF37" s="1045"/>
      <c r="AG37" s="1045"/>
      <c r="AH37" s="1045"/>
      <c r="AI37" s="1045"/>
      <c r="AJ37" s="1045"/>
      <c r="AK37" s="322"/>
    </row>
    <row r="38" spans="9:37" ht="15.95" customHeight="1" x14ac:dyDescent="0.25">
      <c r="I38" s="321"/>
      <c r="J38" s="1046" t="s">
        <v>84</v>
      </c>
      <c r="K38" s="1046"/>
      <c r="L38" s="1046"/>
      <c r="M38" s="1046"/>
      <c r="N38" s="1046"/>
      <c r="O38" s="1046"/>
      <c r="P38" s="1046"/>
      <c r="Q38" s="1046"/>
      <c r="R38" s="1046"/>
      <c r="S38" s="1057" t="s">
        <v>146</v>
      </c>
      <c r="T38" s="1057"/>
      <c r="U38" s="1057"/>
      <c r="V38" s="1057"/>
      <c r="W38" s="1057"/>
      <c r="X38" s="1057"/>
      <c r="Y38" s="1057"/>
      <c r="Z38" s="1057"/>
      <c r="AA38" s="1057"/>
      <c r="AB38" s="1057" t="s">
        <v>144</v>
      </c>
      <c r="AC38" s="1057"/>
      <c r="AD38" s="1057"/>
      <c r="AE38" s="1057"/>
      <c r="AF38" s="1057"/>
      <c r="AG38" s="1057"/>
      <c r="AH38" s="1057"/>
      <c r="AI38" s="1057"/>
      <c r="AJ38" s="1057"/>
      <c r="AK38" s="322"/>
    </row>
    <row r="39" spans="9:37" ht="15.95" customHeight="1" x14ac:dyDescent="0.25">
      <c r="I39" s="321"/>
      <c r="J39" s="1045">
        <f>M02S03F09</f>
        <v>0</v>
      </c>
      <c r="K39" s="1045"/>
      <c r="L39" s="1045"/>
      <c r="M39" s="1045"/>
      <c r="N39" s="1045"/>
      <c r="O39" s="1045"/>
      <c r="P39" s="1045"/>
      <c r="Q39" s="1045"/>
      <c r="R39" s="1045"/>
      <c r="S39" s="1045"/>
      <c r="T39" s="1045"/>
      <c r="U39" s="1045"/>
      <c r="V39" s="1045">
        <f>M02S03F10</f>
        <v>0</v>
      </c>
      <c r="W39" s="1045"/>
      <c r="X39" s="1045"/>
      <c r="Y39" s="1045"/>
      <c r="Z39" s="1045"/>
      <c r="AA39" s="1045"/>
      <c r="AB39" s="1045"/>
      <c r="AC39" s="1045"/>
      <c r="AD39" s="1045"/>
      <c r="AE39" s="1045">
        <f>M02S03F11</f>
        <v>0</v>
      </c>
      <c r="AF39" s="1045"/>
      <c r="AG39" s="1045"/>
      <c r="AH39" s="1049">
        <f>M02S03F12</f>
        <v>0</v>
      </c>
      <c r="AI39" s="1049"/>
      <c r="AJ39" s="1049"/>
      <c r="AK39" s="322"/>
    </row>
    <row r="40" spans="9:37" ht="15.95" customHeight="1" x14ac:dyDescent="0.25">
      <c r="I40" s="321"/>
      <c r="J40" s="1046" t="s">
        <v>92</v>
      </c>
      <c r="K40" s="1046"/>
      <c r="L40" s="1046"/>
      <c r="M40" s="1046"/>
      <c r="N40" s="1046"/>
      <c r="O40" s="1046"/>
      <c r="P40" s="1046"/>
      <c r="Q40" s="1046"/>
      <c r="R40" s="1046"/>
      <c r="S40" s="1046"/>
      <c r="T40" s="1046"/>
      <c r="U40" s="1046"/>
      <c r="V40" s="1047" t="s">
        <v>86</v>
      </c>
      <c r="W40" s="1047"/>
      <c r="X40" s="1047"/>
      <c r="Y40" s="1047"/>
      <c r="Z40" s="1047"/>
      <c r="AA40" s="1047"/>
      <c r="AB40" s="1047"/>
      <c r="AC40" s="1047"/>
      <c r="AD40" s="1047"/>
      <c r="AE40" s="1047" t="s">
        <v>87</v>
      </c>
      <c r="AF40" s="1047"/>
      <c r="AG40" s="1047"/>
      <c r="AH40" s="1047" t="s">
        <v>145</v>
      </c>
      <c r="AI40" s="1047"/>
      <c r="AJ40" s="1047"/>
      <c r="AK40" s="322"/>
    </row>
    <row r="41" spans="9:37" ht="15.95" customHeight="1" x14ac:dyDescent="0.25">
      <c r="I41" s="321"/>
      <c r="J41" s="87"/>
      <c r="K41" s="87"/>
      <c r="L41" s="87"/>
      <c r="M41" s="87"/>
      <c r="N41" s="87"/>
      <c r="O41" s="87"/>
      <c r="P41" s="87"/>
      <c r="Q41" s="87"/>
      <c r="R41" s="87"/>
      <c r="S41" s="87"/>
      <c r="T41" s="87"/>
      <c r="U41" s="87"/>
      <c r="V41" s="84"/>
      <c r="W41" s="84"/>
      <c r="X41" s="84"/>
      <c r="Y41" s="84"/>
      <c r="Z41" s="84"/>
      <c r="AA41" s="84"/>
      <c r="AB41" s="84"/>
      <c r="AC41" s="84"/>
      <c r="AD41" s="84"/>
      <c r="AE41" s="84"/>
      <c r="AF41" s="300"/>
      <c r="AG41" s="84"/>
      <c r="AH41" s="89"/>
      <c r="AI41" s="300"/>
      <c r="AJ41" s="89"/>
      <c r="AK41" s="322"/>
    </row>
    <row r="42" spans="9:37" ht="15.95" customHeight="1" x14ac:dyDescent="0.25">
      <c r="I42" s="321"/>
      <c r="J42" s="1055" t="s">
        <v>578</v>
      </c>
      <c r="K42" s="1055"/>
      <c r="L42" s="1055"/>
      <c r="M42" s="1055"/>
      <c r="N42" s="1055"/>
      <c r="O42" s="1055"/>
      <c r="P42" s="1055"/>
      <c r="Q42" s="1055"/>
      <c r="R42" s="1055"/>
      <c r="S42" s="1055"/>
      <c r="T42" s="1055"/>
      <c r="U42" s="1055"/>
      <c r="V42" s="1055"/>
      <c r="W42" s="1055"/>
      <c r="X42" s="1055"/>
      <c r="Y42" s="1055"/>
      <c r="Z42" s="1055"/>
      <c r="AA42" s="1055"/>
      <c r="AB42" s="1055"/>
      <c r="AC42" s="1055"/>
      <c r="AD42" s="1055"/>
      <c r="AE42" s="1055"/>
      <c r="AF42" s="1055"/>
      <c r="AG42" s="1055"/>
      <c r="AH42" s="1055"/>
      <c r="AI42" s="1055"/>
      <c r="AJ42" s="1055"/>
      <c r="AK42" s="322"/>
    </row>
    <row r="43" spans="9:37" ht="15.95" customHeight="1" x14ac:dyDescent="0.25">
      <c r="I43" s="321"/>
      <c r="J43" s="63"/>
      <c r="K43" s="63"/>
      <c r="L43" s="63"/>
      <c r="M43" s="63"/>
      <c r="N43" s="63"/>
      <c r="O43" s="63"/>
      <c r="P43" s="63"/>
      <c r="Q43" s="63"/>
      <c r="R43" s="63"/>
      <c r="S43" s="63"/>
      <c r="T43" s="63"/>
      <c r="U43" s="63"/>
      <c r="V43" s="63"/>
      <c r="W43" s="63"/>
      <c r="X43" s="63"/>
      <c r="Y43" s="63"/>
      <c r="Z43" s="63"/>
      <c r="AA43" s="63"/>
      <c r="AB43" s="63"/>
      <c r="AC43" s="63"/>
      <c r="AD43" s="63"/>
      <c r="AE43" s="63"/>
      <c r="AF43" s="63"/>
      <c r="AG43" s="63"/>
      <c r="AH43" s="63"/>
      <c r="AI43" s="63"/>
      <c r="AJ43" s="63"/>
      <c r="AK43" s="322"/>
    </row>
    <row r="44" spans="9:37" ht="15.95" customHeight="1" x14ac:dyDescent="0.25">
      <c r="I44" s="321"/>
      <c r="J44" s="1069"/>
      <c r="K44" s="1069"/>
      <c r="L44" s="1069"/>
      <c r="M44" s="1069"/>
      <c r="N44" s="1069"/>
      <c r="O44" s="1069"/>
      <c r="P44" s="1069"/>
      <c r="Q44" s="1069"/>
      <c r="R44" s="323"/>
      <c r="S44" s="1069"/>
      <c r="T44" s="1069"/>
      <c r="U44" s="1069"/>
      <c r="V44" s="1069"/>
      <c r="W44" s="1069"/>
      <c r="X44" s="1069"/>
      <c r="Y44" s="1069"/>
      <c r="Z44" s="1069"/>
      <c r="AA44" s="323"/>
      <c r="AB44" s="1071"/>
      <c r="AC44" s="1071"/>
      <c r="AD44" s="1071"/>
      <c r="AE44" s="1071"/>
      <c r="AF44" s="1071"/>
      <c r="AG44" s="1071"/>
      <c r="AH44" s="324" t="s">
        <v>581</v>
      </c>
      <c r="AI44" s="63"/>
      <c r="AJ44" s="63"/>
      <c r="AK44" s="322"/>
    </row>
    <row r="45" spans="9:37" ht="15.95" customHeight="1" x14ac:dyDescent="0.25">
      <c r="I45" s="321"/>
      <c r="J45" s="1070" t="s">
        <v>579</v>
      </c>
      <c r="K45" s="1070"/>
      <c r="L45" s="1070"/>
      <c r="M45" s="1070"/>
      <c r="N45" s="1070"/>
      <c r="O45" s="1070"/>
      <c r="P45" s="1070"/>
      <c r="Q45" s="1070"/>
      <c r="R45" s="323"/>
      <c r="S45" s="1070" t="s">
        <v>548</v>
      </c>
      <c r="T45" s="1070"/>
      <c r="U45" s="1070"/>
      <c r="V45" s="1070"/>
      <c r="W45" s="1070"/>
      <c r="X45" s="1070"/>
      <c r="Y45" s="1070"/>
      <c r="Z45" s="1070"/>
      <c r="AA45" s="323"/>
      <c r="AB45" s="1070" t="s">
        <v>582</v>
      </c>
      <c r="AC45" s="1070"/>
      <c r="AD45" s="1070"/>
      <c r="AE45" s="1070"/>
      <c r="AF45" s="1070"/>
      <c r="AG45" s="1070"/>
      <c r="AH45" s="63"/>
      <c r="AI45" s="63"/>
      <c r="AJ45" s="63"/>
      <c r="AK45" s="322"/>
    </row>
    <row r="46" spans="9:37" ht="15.95" customHeight="1" x14ac:dyDescent="0.25">
      <c r="I46" s="321"/>
      <c r="J46" s="63"/>
      <c r="K46" s="63"/>
      <c r="L46" s="63"/>
      <c r="M46" s="63"/>
      <c r="N46" s="63"/>
      <c r="O46" s="63"/>
      <c r="P46" s="63"/>
      <c r="Q46" s="63"/>
      <c r="R46" s="63"/>
      <c r="S46" s="63"/>
      <c r="T46" s="63"/>
      <c r="U46" s="63"/>
      <c r="V46" s="63"/>
      <c r="W46" s="63"/>
      <c r="X46" s="63"/>
      <c r="Y46" s="63"/>
      <c r="Z46" s="63"/>
      <c r="AA46" s="63"/>
      <c r="AB46" s="63"/>
      <c r="AC46" s="63"/>
      <c r="AD46" s="63"/>
      <c r="AE46" s="63"/>
      <c r="AF46" s="63"/>
      <c r="AG46" s="63"/>
      <c r="AH46" s="63"/>
      <c r="AI46" s="63"/>
      <c r="AJ46" s="63"/>
      <c r="AK46" s="322"/>
    </row>
    <row r="47" spans="9:37" ht="15.95" customHeight="1" x14ac:dyDescent="0.25">
      <c r="I47" s="321"/>
      <c r="J47" s="1055" t="s">
        <v>577</v>
      </c>
      <c r="K47" s="1055"/>
      <c r="L47" s="1055"/>
      <c r="M47" s="1055"/>
      <c r="N47" s="1055"/>
      <c r="O47" s="1055"/>
      <c r="P47" s="1055"/>
      <c r="Q47" s="1055"/>
      <c r="R47" s="1055"/>
      <c r="S47" s="1055"/>
      <c r="T47" s="1055"/>
      <c r="U47" s="1055"/>
      <c r="V47" s="1055"/>
      <c r="W47" s="1055"/>
      <c r="X47" s="1055"/>
      <c r="Y47" s="1055"/>
      <c r="Z47" s="1055"/>
      <c r="AA47" s="1055"/>
      <c r="AB47" s="1055"/>
      <c r="AC47" s="1055"/>
      <c r="AD47" s="1055"/>
      <c r="AE47" s="1055"/>
      <c r="AF47" s="1055"/>
      <c r="AG47" s="1055"/>
      <c r="AH47" s="1055"/>
      <c r="AI47" s="1055"/>
      <c r="AJ47" s="1055"/>
      <c r="AK47" s="322"/>
    </row>
    <row r="48" spans="9:37" ht="15.95" customHeight="1" x14ac:dyDescent="0.25">
      <c r="I48" s="321"/>
      <c r="J48" s="104" t="s">
        <v>580</v>
      </c>
      <c r="K48" s="28"/>
      <c r="L48" s="63"/>
      <c r="M48" s="63"/>
      <c r="N48" s="63"/>
      <c r="O48" s="63"/>
      <c r="P48" s="63"/>
      <c r="Q48" s="63"/>
      <c r="R48" s="63"/>
      <c r="S48" s="63"/>
      <c r="T48" s="63"/>
      <c r="U48" s="63"/>
      <c r="V48" s="63"/>
      <c r="W48" s="63"/>
      <c r="X48" s="63"/>
      <c r="Y48" s="63"/>
      <c r="Z48" s="63"/>
      <c r="AA48" s="63"/>
      <c r="AB48" s="63"/>
      <c r="AC48" s="63"/>
      <c r="AD48" s="63"/>
      <c r="AE48" s="63"/>
      <c r="AF48" s="63"/>
      <c r="AG48" s="63"/>
      <c r="AH48" s="63"/>
      <c r="AI48" s="63"/>
      <c r="AJ48" s="63"/>
      <c r="AK48" s="322"/>
    </row>
    <row r="49" spans="9:37" ht="15.95" customHeight="1" x14ac:dyDescent="0.25">
      <c r="I49" s="321"/>
      <c r="J49" s="28"/>
      <c r="K49" s="103"/>
      <c r="L49" s="102" t="s">
        <v>587</v>
      </c>
      <c r="M49" s="63"/>
      <c r="N49" s="63"/>
      <c r="O49" s="63"/>
      <c r="P49" s="63"/>
      <c r="Q49" s="63"/>
      <c r="R49" s="63"/>
      <c r="S49" s="63"/>
      <c r="T49" s="63"/>
      <c r="U49" s="63"/>
      <c r="V49" s="63"/>
      <c r="W49" s="63"/>
      <c r="X49" s="63"/>
      <c r="Y49" s="63"/>
      <c r="Z49" s="63"/>
      <c r="AA49" s="63"/>
      <c r="AB49" s="63"/>
      <c r="AC49" s="63"/>
      <c r="AD49" s="63"/>
      <c r="AE49" s="63"/>
      <c r="AF49" s="63"/>
      <c r="AG49" s="63"/>
      <c r="AH49" s="63"/>
      <c r="AI49" s="63"/>
      <c r="AJ49" s="63"/>
      <c r="AK49" s="322"/>
    </row>
    <row r="50" spans="9:37" ht="15.95" customHeight="1" x14ac:dyDescent="0.25">
      <c r="I50" s="321"/>
      <c r="J50" s="28"/>
      <c r="K50" s="103"/>
      <c r="L50" s="102" t="s">
        <v>588</v>
      </c>
      <c r="M50" s="63"/>
      <c r="N50" s="63"/>
      <c r="O50" s="63"/>
      <c r="P50" s="63"/>
      <c r="Q50" s="63"/>
      <c r="R50" s="63"/>
      <c r="S50" s="63"/>
      <c r="T50" s="63"/>
      <c r="U50" s="63"/>
      <c r="V50" s="63"/>
      <c r="W50" s="63"/>
      <c r="X50" s="63"/>
      <c r="Y50" s="63"/>
      <c r="Z50" s="63"/>
      <c r="AA50" s="63"/>
      <c r="AB50" s="63"/>
      <c r="AC50" s="63"/>
      <c r="AD50" s="63"/>
      <c r="AE50" s="63"/>
      <c r="AF50" s="63"/>
      <c r="AG50" s="63"/>
      <c r="AH50" s="63"/>
      <c r="AI50" s="63"/>
      <c r="AJ50" s="63"/>
      <c r="AK50" s="322"/>
    </row>
    <row r="51" spans="9:37" ht="15.95" customHeight="1" x14ac:dyDescent="0.25">
      <c r="I51" s="321"/>
      <c r="J51" s="300"/>
      <c r="K51" s="103"/>
      <c r="L51" s="102" t="s">
        <v>583</v>
      </c>
      <c r="M51" s="63"/>
      <c r="N51" s="63"/>
      <c r="O51" s="63"/>
      <c r="P51" s="63"/>
      <c r="Q51" s="63"/>
      <c r="R51" s="63"/>
      <c r="S51" s="63"/>
      <c r="T51" s="63"/>
      <c r="U51" s="63"/>
      <c r="V51" s="63"/>
      <c r="W51" s="63"/>
      <c r="X51" s="63"/>
      <c r="Y51" s="63"/>
      <c r="Z51" s="63"/>
      <c r="AA51" s="63"/>
      <c r="AB51" s="63"/>
      <c r="AC51" s="63"/>
      <c r="AD51" s="63"/>
      <c r="AE51" s="63"/>
      <c r="AF51" s="63"/>
      <c r="AG51" s="63"/>
      <c r="AH51" s="63"/>
      <c r="AI51" s="63"/>
      <c r="AJ51" s="63"/>
      <c r="AK51" s="322"/>
    </row>
    <row r="52" spans="9:37" ht="15.95" customHeight="1" x14ac:dyDescent="0.25">
      <c r="I52" s="321"/>
      <c r="J52" s="300"/>
      <c r="K52" s="103"/>
      <c r="L52" s="102" t="s">
        <v>586</v>
      </c>
      <c r="M52" s="63"/>
      <c r="N52" s="63"/>
      <c r="O52" s="63"/>
      <c r="P52" s="63"/>
      <c r="Q52" s="63"/>
      <c r="R52" s="63"/>
      <c r="S52" s="63"/>
      <c r="T52" s="63"/>
      <c r="U52" s="63"/>
      <c r="V52" s="63"/>
      <c r="W52" s="63"/>
      <c r="X52" s="63"/>
      <c r="Y52" s="63"/>
      <c r="Z52" s="63"/>
      <c r="AA52" s="63"/>
      <c r="AB52" s="63"/>
      <c r="AC52" s="63"/>
      <c r="AD52" s="63"/>
      <c r="AE52" s="63"/>
      <c r="AF52" s="63"/>
      <c r="AG52" s="63"/>
      <c r="AH52" s="63"/>
      <c r="AI52" s="63"/>
      <c r="AJ52" s="63"/>
      <c r="AK52" s="322"/>
    </row>
    <row r="53" spans="9:37" ht="15.95" customHeight="1" x14ac:dyDescent="0.25">
      <c r="I53" s="321"/>
      <c r="J53" s="27" t="s">
        <v>584</v>
      </c>
      <c r="K53" s="28"/>
      <c r="L53" s="63"/>
      <c r="M53" s="63"/>
      <c r="N53" s="63"/>
      <c r="O53" s="63"/>
      <c r="P53" s="63"/>
      <c r="Q53" s="63"/>
      <c r="R53" s="63"/>
      <c r="S53" s="63"/>
      <c r="T53" s="63"/>
      <c r="U53" s="63"/>
      <c r="V53" s="63"/>
      <c r="W53" s="63"/>
      <c r="X53" s="63"/>
      <c r="Y53" s="63"/>
      <c r="Z53" s="63"/>
      <c r="AA53" s="63"/>
      <c r="AB53" s="63"/>
      <c r="AC53" s="63"/>
      <c r="AD53" s="63"/>
      <c r="AE53" s="63"/>
      <c r="AF53" s="63"/>
      <c r="AG53" s="63"/>
      <c r="AH53" s="63"/>
      <c r="AI53" s="63"/>
      <c r="AJ53" s="63"/>
      <c r="AK53" s="322"/>
    </row>
    <row r="54" spans="9:37" ht="15.95" customHeight="1" x14ac:dyDescent="0.25">
      <c r="I54" s="321"/>
      <c r="J54" s="28"/>
      <c r="K54" s="103"/>
      <c r="L54" s="102" t="s">
        <v>585</v>
      </c>
      <c r="M54" s="63"/>
      <c r="N54" s="63"/>
      <c r="O54" s="63"/>
      <c r="P54" s="63"/>
      <c r="Q54" s="63"/>
      <c r="R54" s="63"/>
      <c r="S54" s="63"/>
      <c r="T54" s="63"/>
      <c r="U54" s="63"/>
      <c r="V54" s="63"/>
      <c r="W54" s="63"/>
      <c r="X54" s="63"/>
      <c r="Y54" s="63"/>
      <c r="Z54" s="63"/>
      <c r="AA54" s="63"/>
      <c r="AB54" s="63"/>
      <c r="AC54" s="63"/>
      <c r="AD54" s="63"/>
      <c r="AE54" s="63"/>
      <c r="AF54" s="63"/>
      <c r="AG54" s="63"/>
      <c r="AH54" s="63"/>
      <c r="AI54" s="63"/>
      <c r="AJ54" s="63"/>
      <c r="AK54" s="322"/>
    </row>
    <row r="55" spans="9:37" ht="15.95" customHeight="1" x14ac:dyDescent="0.25">
      <c r="I55" s="321"/>
      <c r="J55" s="28"/>
      <c r="K55" s="103"/>
      <c r="L55" s="102" t="s">
        <v>589</v>
      </c>
      <c r="M55" s="63"/>
      <c r="N55" s="63"/>
      <c r="O55" s="63"/>
      <c r="P55" s="63"/>
      <c r="Q55" s="63"/>
      <c r="R55" s="63"/>
      <c r="S55" s="63"/>
      <c r="T55" s="63"/>
      <c r="U55" s="63"/>
      <c r="V55" s="63"/>
      <c r="W55" s="63"/>
      <c r="X55" s="63"/>
      <c r="Y55" s="63"/>
      <c r="Z55" s="63"/>
      <c r="AA55" s="63"/>
      <c r="AB55" s="63"/>
      <c r="AC55" s="63"/>
      <c r="AD55" s="63"/>
      <c r="AE55" s="63"/>
      <c r="AF55" s="63"/>
      <c r="AG55" s="63"/>
      <c r="AH55" s="63"/>
      <c r="AI55" s="63"/>
      <c r="AJ55" s="63"/>
      <c r="AK55" s="322"/>
    </row>
    <row r="56" spans="9:37" ht="15.95" customHeight="1" x14ac:dyDescent="0.25">
      <c r="I56" s="321"/>
      <c r="J56" s="300"/>
      <c r="K56" s="103"/>
      <c r="L56" s="102" t="s">
        <v>590</v>
      </c>
      <c r="M56" s="63"/>
      <c r="N56" s="63"/>
      <c r="O56" s="63"/>
      <c r="P56" s="63"/>
      <c r="Q56" s="63"/>
      <c r="R56" s="63"/>
      <c r="S56" s="63"/>
      <c r="T56" s="63"/>
      <c r="U56" s="63"/>
      <c r="V56" s="63"/>
      <c r="W56" s="63"/>
      <c r="X56" s="63"/>
      <c r="Y56" s="63"/>
      <c r="Z56" s="63"/>
      <c r="AA56" s="63"/>
      <c r="AB56" s="63"/>
      <c r="AC56" s="63"/>
      <c r="AD56" s="63"/>
      <c r="AE56" s="63"/>
      <c r="AF56" s="63"/>
      <c r="AG56" s="63"/>
      <c r="AH56" s="63"/>
      <c r="AI56" s="63"/>
      <c r="AJ56" s="63"/>
      <c r="AK56" s="322"/>
    </row>
    <row r="57" spans="9:37" ht="15.95" customHeight="1" x14ac:dyDescent="0.25">
      <c r="I57" s="321"/>
      <c r="J57" s="300"/>
      <c r="K57" s="103"/>
      <c r="L57" s="102" t="s">
        <v>612</v>
      </c>
      <c r="M57" s="63"/>
      <c r="N57" s="63"/>
      <c r="O57" s="63"/>
      <c r="P57" s="63"/>
      <c r="Q57" s="63"/>
      <c r="R57" s="63"/>
      <c r="S57" s="63"/>
      <c r="T57" s="63"/>
      <c r="U57" s="63"/>
      <c r="V57" s="63"/>
      <c r="W57" s="63"/>
      <c r="X57" s="63"/>
      <c r="Y57" s="63"/>
      <c r="Z57" s="63"/>
      <c r="AA57" s="63"/>
      <c r="AB57" s="63"/>
      <c r="AC57" s="63"/>
      <c r="AD57" s="63"/>
      <c r="AE57" s="63"/>
      <c r="AF57" s="63"/>
      <c r="AG57" s="63"/>
      <c r="AH57" s="63"/>
      <c r="AI57" s="63"/>
      <c r="AJ57" s="63"/>
      <c r="AK57" s="322"/>
    </row>
    <row r="58" spans="9:37" ht="15.95" customHeight="1" x14ac:dyDescent="0.25">
      <c r="I58" s="321"/>
      <c r="J58" s="300"/>
      <c r="K58" s="300"/>
      <c r="L58" s="63"/>
      <c r="M58" s="63"/>
      <c r="N58" s="63"/>
      <c r="O58" s="63"/>
      <c r="P58" s="63"/>
      <c r="Q58" s="63"/>
      <c r="R58" s="63"/>
      <c r="S58" s="63"/>
      <c r="T58" s="63"/>
      <c r="U58" s="63"/>
      <c r="V58" s="63"/>
      <c r="W58" s="63"/>
      <c r="X58" s="63"/>
      <c r="Y58" s="63"/>
      <c r="Z58" s="63"/>
      <c r="AA58" s="63"/>
      <c r="AB58" s="63"/>
      <c r="AC58" s="63"/>
      <c r="AD58" s="63"/>
      <c r="AE58" s="63"/>
      <c r="AF58" s="63"/>
      <c r="AG58" s="63"/>
      <c r="AH58" s="63"/>
      <c r="AI58" s="63"/>
      <c r="AJ58" s="63"/>
      <c r="AK58" s="322"/>
    </row>
    <row r="59" spans="9:37" ht="15.95" customHeight="1" x14ac:dyDescent="0.25">
      <c r="I59" s="321"/>
      <c r="J59" s="1055" t="s">
        <v>591</v>
      </c>
      <c r="K59" s="1055"/>
      <c r="L59" s="1055"/>
      <c r="M59" s="1055"/>
      <c r="N59" s="1055"/>
      <c r="O59" s="1055"/>
      <c r="P59" s="1055"/>
      <c r="Q59" s="1055"/>
      <c r="R59" s="1055"/>
      <c r="S59" s="1055"/>
      <c r="T59" s="1055"/>
      <c r="U59" s="1055"/>
      <c r="V59" s="1055"/>
      <c r="W59" s="1055"/>
      <c r="X59" s="1055"/>
      <c r="Y59" s="1055"/>
      <c r="Z59" s="1055"/>
      <c r="AA59" s="1055"/>
      <c r="AB59" s="1055"/>
      <c r="AC59" s="1055"/>
      <c r="AD59" s="1055"/>
      <c r="AE59" s="1055"/>
      <c r="AF59" s="1055"/>
      <c r="AG59" s="1055"/>
      <c r="AH59" s="1055"/>
      <c r="AI59" s="1055"/>
      <c r="AJ59" s="1055"/>
      <c r="AK59" s="322"/>
    </row>
    <row r="60" spans="9:37" ht="15.95" customHeight="1" thickBot="1" x14ac:dyDescent="0.3">
      <c r="I60" s="321"/>
      <c r="J60" s="325" t="s">
        <v>592</v>
      </c>
      <c r="K60" s="63"/>
      <c r="L60" s="63"/>
      <c r="M60" s="63"/>
      <c r="N60" s="63"/>
      <c r="O60" s="63"/>
      <c r="P60" s="63"/>
      <c r="Q60" s="63"/>
      <c r="R60" s="63"/>
      <c r="S60" s="63"/>
      <c r="T60" s="63"/>
      <c r="U60" s="63"/>
      <c r="V60" s="63"/>
      <c r="W60" s="63"/>
      <c r="X60" s="63"/>
      <c r="Y60" s="63"/>
      <c r="Z60" s="63"/>
      <c r="AA60" s="63"/>
      <c r="AB60" s="63"/>
      <c r="AC60" s="63"/>
      <c r="AD60" s="63"/>
      <c r="AE60" s="63"/>
      <c r="AF60" s="63"/>
      <c r="AG60" s="63"/>
      <c r="AH60" s="63"/>
      <c r="AI60" s="63"/>
      <c r="AJ60" s="63"/>
      <c r="AK60" s="322"/>
    </row>
    <row r="61" spans="9:37" ht="15.95" customHeight="1" x14ac:dyDescent="0.25">
      <c r="I61" s="321"/>
      <c r="J61" s="63"/>
      <c r="K61" s="1061"/>
      <c r="L61" s="1062"/>
      <c r="M61" s="1062"/>
      <c r="N61" s="1062"/>
      <c r="O61" s="1062"/>
      <c r="P61" s="1062"/>
      <c r="Q61" s="1062"/>
      <c r="R61" s="1062"/>
      <c r="S61" s="1062"/>
      <c r="T61" s="1062"/>
      <c r="U61" s="1062"/>
      <c r="V61" s="1062"/>
      <c r="W61" s="1062"/>
      <c r="X61" s="1062"/>
      <c r="Y61" s="1062"/>
      <c r="Z61" s="1062"/>
      <c r="AA61" s="1062"/>
      <c r="AB61" s="1062"/>
      <c r="AC61" s="1062"/>
      <c r="AD61" s="1062"/>
      <c r="AE61" s="1062"/>
      <c r="AF61" s="1062"/>
      <c r="AG61" s="1062"/>
      <c r="AH61" s="1062"/>
      <c r="AI61" s="1063"/>
      <c r="AJ61" s="63"/>
      <c r="AK61" s="322"/>
    </row>
    <row r="62" spans="9:37" ht="15.95" customHeight="1" x14ac:dyDescent="0.25">
      <c r="I62" s="321"/>
      <c r="J62" s="63"/>
      <c r="K62" s="1067"/>
      <c r="L62" s="814"/>
      <c r="M62" s="814"/>
      <c r="N62" s="814"/>
      <c r="O62" s="814"/>
      <c r="P62" s="814"/>
      <c r="Q62" s="814"/>
      <c r="R62" s="814"/>
      <c r="S62" s="814"/>
      <c r="T62" s="814"/>
      <c r="U62" s="814"/>
      <c r="V62" s="814"/>
      <c r="W62" s="814"/>
      <c r="X62" s="814"/>
      <c r="Y62" s="814"/>
      <c r="Z62" s="814"/>
      <c r="AA62" s="814"/>
      <c r="AB62" s="814"/>
      <c r="AC62" s="814"/>
      <c r="AD62" s="814"/>
      <c r="AE62" s="814"/>
      <c r="AF62" s="814"/>
      <c r="AG62" s="814"/>
      <c r="AH62" s="814"/>
      <c r="AI62" s="1068"/>
      <c r="AJ62" s="63"/>
      <c r="AK62" s="322"/>
    </row>
    <row r="63" spans="9:37" ht="15.95" customHeight="1" x14ac:dyDescent="0.25">
      <c r="I63" s="321"/>
      <c r="J63" s="63"/>
      <c r="K63" s="1067"/>
      <c r="L63" s="814"/>
      <c r="M63" s="814"/>
      <c r="N63" s="814"/>
      <c r="O63" s="814"/>
      <c r="P63" s="814"/>
      <c r="Q63" s="814"/>
      <c r="R63" s="814"/>
      <c r="S63" s="814"/>
      <c r="T63" s="814"/>
      <c r="U63" s="814"/>
      <c r="V63" s="814"/>
      <c r="W63" s="814"/>
      <c r="X63" s="814"/>
      <c r="Y63" s="814"/>
      <c r="Z63" s="814"/>
      <c r="AA63" s="814"/>
      <c r="AB63" s="814"/>
      <c r="AC63" s="814"/>
      <c r="AD63" s="814"/>
      <c r="AE63" s="814"/>
      <c r="AF63" s="814"/>
      <c r="AG63" s="814"/>
      <c r="AH63" s="814"/>
      <c r="AI63" s="1068"/>
      <c r="AJ63" s="63"/>
      <c r="AK63" s="322"/>
    </row>
    <row r="64" spans="9:37" ht="15.95" customHeight="1" x14ac:dyDescent="0.25">
      <c r="I64" s="321"/>
      <c r="J64" s="63"/>
      <c r="K64" s="1067"/>
      <c r="L64" s="814"/>
      <c r="M64" s="814"/>
      <c r="N64" s="814"/>
      <c r="O64" s="814"/>
      <c r="P64" s="814"/>
      <c r="Q64" s="814"/>
      <c r="R64" s="814"/>
      <c r="S64" s="814"/>
      <c r="T64" s="814"/>
      <c r="U64" s="814"/>
      <c r="V64" s="814"/>
      <c r="W64" s="814"/>
      <c r="X64" s="814"/>
      <c r="Y64" s="814"/>
      <c r="Z64" s="814"/>
      <c r="AA64" s="814"/>
      <c r="AB64" s="814"/>
      <c r="AC64" s="814"/>
      <c r="AD64" s="814"/>
      <c r="AE64" s="814"/>
      <c r="AF64" s="814"/>
      <c r="AG64" s="814"/>
      <c r="AH64" s="814"/>
      <c r="AI64" s="1068"/>
      <c r="AJ64" s="63"/>
      <c r="AK64" s="322"/>
    </row>
    <row r="65" spans="9:37" ht="15.95" customHeight="1" thickBot="1" x14ac:dyDescent="0.3">
      <c r="I65" s="321"/>
      <c r="J65" s="63"/>
      <c r="K65" s="1064"/>
      <c r="L65" s="1065"/>
      <c r="M65" s="1065"/>
      <c r="N65" s="1065"/>
      <c r="O65" s="1065"/>
      <c r="P65" s="1065"/>
      <c r="Q65" s="1065"/>
      <c r="R65" s="1065"/>
      <c r="S65" s="1065"/>
      <c r="T65" s="1065"/>
      <c r="U65" s="1065"/>
      <c r="V65" s="1065"/>
      <c r="W65" s="1065"/>
      <c r="X65" s="1065"/>
      <c r="Y65" s="1065"/>
      <c r="Z65" s="1065"/>
      <c r="AA65" s="1065"/>
      <c r="AB65" s="1065"/>
      <c r="AC65" s="1065"/>
      <c r="AD65" s="1065"/>
      <c r="AE65" s="1065"/>
      <c r="AF65" s="1065"/>
      <c r="AG65" s="1065"/>
      <c r="AH65" s="1065"/>
      <c r="AI65" s="1066"/>
      <c r="AJ65" s="63"/>
      <c r="AK65" s="322"/>
    </row>
    <row r="66" spans="9:37" ht="15.95" customHeight="1" thickBot="1" x14ac:dyDescent="0.3">
      <c r="I66" s="321"/>
      <c r="J66" s="325" t="s">
        <v>593</v>
      </c>
      <c r="K66" s="63"/>
      <c r="L66" s="63"/>
      <c r="M66" s="63"/>
      <c r="N66" s="63"/>
      <c r="O66" s="63"/>
      <c r="P66" s="63"/>
      <c r="Q66" s="63"/>
      <c r="R66" s="63"/>
      <c r="S66" s="63"/>
      <c r="T66" s="63"/>
      <c r="U66" s="63"/>
      <c r="V66" s="63"/>
      <c r="W66" s="63"/>
      <c r="X66" s="63"/>
      <c r="Y66" s="63"/>
      <c r="Z66" s="63"/>
      <c r="AA66" s="63"/>
      <c r="AB66" s="63"/>
      <c r="AC66" s="63"/>
      <c r="AD66" s="63"/>
      <c r="AE66" s="63"/>
      <c r="AF66" s="63"/>
      <c r="AG66" s="63"/>
      <c r="AH66" s="63"/>
      <c r="AI66" s="63"/>
      <c r="AJ66" s="63"/>
      <c r="AK66" s="322"/>
    </row>
    <row r="67" spans="9:37" ht="15.95" customHeight="1" x14ac:dyDescent="0.25">
      <c r="I67" s="321"/>
      <c r="J67" s="63"/>
      <c r="K67" s="1061"/>
      <c r="L67" s="1062"/>
      <c r="M67" s="1062"/>
      <c r="N67" s="1062"/>
      <c r="O67" s="1062"/>
      <c r="P67" s="1062"/>
      <c r="Q67" s="1062"/>
      <c r="R67" s="1062"/>
      <c r="S67" s="1062"/>
      <c r="T67" s="1062"/>
      <c r="U67" s="1062"/>
      <c r="V67" s="1062"/>
      <c r="W67" s="1062"/>
      <c r="X67" s="1062"/>
      <c r="Y67" s="1062"/>
      <c r="Z67" s="1062"/>
      <c r="AA67" s="1062"/>
      <c r="AB67" s="1062"/>
      <c r="AC67" s="1062"/>
      <c r="AD67" s="1062"/>
      <c r="AE67" s="1062"/>
      <c r="AF67" s="1062"/>
      <c r="AG67" s="1062"/>
      <c r="AH67" s="1062"/>
      <c r="AI67" s="1063"/>
      <c r="AJ67" s="63"/>
      <c r="AK67" s="322"/>
    </row>
    <row r="68" spans="9:37" ht="15.95" customHeight="1" thickBot="1" x14ac:dyDescent="0.3">
      <c r="I68" s="321"/>
      <c r="J68" s="63"/>
      <c r="K68" s="1064"/>
      <c r="L68" s="1065"/>
      <c r="M68" s="1065"/>
      <c r="N68" s="1065"/>
      <c r="O68" s="1065"/>
      <c r="P68" s="1065"/>
      <c r="Q68" s="1065"/>
      <c r="R68" s="1065"/>
      <c r="S68" s="1065"/>
      <c r="T68" s="1065"/>
      <c r="U68" s="1065"/>
      <c r="V68" s="1065"/>
      <c r="W68" s="1065"/>
      <c r="X68" s="1065"/>
      <c r="Y68" s="1065"/>
      <c r="Z68" s="1065"/>
      <c r="AA68" s="1065"/>
      <c r="AB68" s="1065"/>
      <c r="AC68" s="1065"/>
      <c r="AD68" s="1065"/>
      <c r="AE68" s="1065"/>
      <c r="AF68" s="1065"/>
      <c r="AG68" s="1065"/>
      <c r="AH68" s="1065"/>
      <c r="AI68" s="1066"/>
      <c r="AJ68" s="63"/>
      <c r="AK68" s="322"/>
    </row>
    <row r="69" spans="9:37" ht="15.95" customHeight="1" x14ac:dyDescent="0.25">
      <c r="I69" s="321"/>
      <c r="J69" s="63"/>
      <c r="K69" s="63"/>
      <c r="L69" s="63"/>
      <c r="M69" s="63"/>
      <c r="N69" s="63"/>
      <c r="O69" s="63"/>
      <c r="P69" s="63"/>
      <c r="Q69" s="63"/>
      <c r="R69" s="63"/>
      <c r="S69" s="63"/>
      <c r="T69" s="63"/>
      <c r="U69" s="63"/>
      <c r="V69" s="63"/>
      <c r="W69" s="63"/>
      <c r="X69" s="63"/>
      <c r="Y69" s="63"/>
      <c r="Z69" s="63"/>
      <c r="AA69" s="63"/>
      <c r="AB69" s="63"/>
      <c r="AC69" s="63"/>
      <c r="AD69" s="63"/>
      <c r="AE69" s="63"/>
      <c r="AF69" s="63"/>
      <c r="AG69" s="63"/>
      <c r="AH69" s="63"/>
      <c r="AI69" s="63"/>
      <c r="AJ69" s="63"/>
      <c r="AK69" s="322"/>
    </row>
    <row r="70" spans="9:37" ht="15.95" customHeight="1" x14ac:dyDescent="0.25">
      <c r="I70" s="321"/>
      <c r="J70" s="1055" t="s">
        <v>138</v>
      </c>
      <c r="K70" s="1055"/>
      <c r="L70" s="1055"/>
      <c r="M70" s="1055"/>
      <c r="N70" s="1055"/>
      <c r="O70" s="1055"/>
      <c r="P70" s="1055"/>
      <c r="Q70" s="1055"/>
      <c r="R70" s="1055"/>
      <c r="S70" s="1055"/>
      <c r="T70" s="1055"/>
      <c r="U70" s="1055"/>
      <c r="V70" s="1055"/>
      <c r="W70" s="1055"/>
      <c r="X70" s="1055"/>
      <c r="Y70" s="1055"/>
      <c r="Z70" s="1055"/>
      <c r="AA70" s="1055"/>
      <c r="AB70" s="1055"/>
      <c r="AC70" s="1055"/>
      <c r="AD70" s="1055"/>
      <c r="AE70" s="1055"/>
      <c r="AF70" s="1055"/>
      <c r="AG70" s="1055"/>
      <c r="AH70" s="1055"/>
      <c r="AI70" s="1055"/>
      <c r="AJ70" s="1055"/>
      <c r="AK70" s="322"/>
    </row>
    <row r="71" spans="9:37" ht="15.95" customHeight="1" x14ac:dyDescent="0.25">
      <c r="I71" s="321"/>
      <c r="J71" s="1059"/>
      <c r="K71" s="1059"/>
      <c r="L71" s="1059"/>
      <c r="M71" s="1059"/>
      <c r="N71" s="1059"/>
      <c r="O71" s="1059"/>
      <c r="P71" s="1059"/>
      <c r="Q71" s="1059"/>
      <c r="R71" s="1059"/>
      <c r="S71" s="1059"/>
      <c r="T71" s="1059"/>
      <c r="U71" s="1059"/>
      <c r="V71" s="1059"/>
      <c r="W71" s="1059"/>
      <c r="X71" s="1059"/>
      <c r="Y71" s="1059"/>
      <c r="Z71" s="1059"/>
      <c r="AA71" s="1059"/>
      <c r="AB71" s="1059"/>
      <c r="AC71" s="1059"/>
      <c r="AD71" s="1059"/>
      <c r="AE71" s="1059"/>
      <c r="AF71" s="1059"/>
      <c r="AG71" s="1059"/>
      <c r="AH71" s="1059"/>
      <c r="AI71" s="1059"/>
      <c r="AJ71" s="1059"/>
      <c r="AK71" s="322"/>
    </row>
    <row r="72" spans="9:37" ht="15.95" customHeight="1" x14ac:dyDescent="0.25">
      <c r="I72" s="321"/>
      <c r="J72" s="1058" t="s">
        <v>576</v>
      </c>
      <c r="K72" s="1058"/>
      <c r="L72" s="1058"/>
      <c r="M72" s="1058"/>
      <c r="N72" s="1058"/>
      <c r="O72" s="1058"/>
      <c r="P72" s="1058"/>
      <c r="Q72" s="1058"/>
      <c r="R72" s="1058"/>
      <c r="S72" s="1058"/>
      <c r="T72" s="1058"/>
      <c r="U72" s="1058"/>
      <c r="V72" s="1058"/>
      <c r="W72" s="1058" t="s">
        <v>83</v>
      </c>
      <c r="X72" s="1058"/>
      <c r="Y72" s="1058"/>
      <c r="Z72" s="1058"/>
      <c r="AA72" s="1058"/>
      <c r="AB72" s="1058"/>
      <c r="AC72" s="1058"/>
      <c r="AD72" s="1058"/>
      <c r="AE72" s="1058" t="s">
        <v>594</v>
      </c>
      <c r="AF72" s="1058"/>
      <c r="AG72" s="1058"/>
      <c r="AH72" s="1058"/>
      <c r="AI72" s="1058"/>
      <c r="AJ72" s="1058"/>
      <c r="AK72" s="322"/>
    </row>
    <row r="73" spans="9:37" ht="15.95" customHeight="1" x14ac:dyDescent="0.25">
      <c r="I73" s="321"/>
      <c r="J73" s="1060" t="str">
        <f>IF(J71="","",J71)</f>
        <v/>
      </c>
      <c r="K73" s="1060"/>
      <c r="L73" s="1060"/>
      <c r="M73" s="1060"/>
      <c r="N73" s="1060"/>
      <c r="O73" s="1060"/>
      <c r="P73" s="1060"/>
      <c r="Q73" s="1060"/>
      <c r="R73" s="1060"/>
      <c r="S73" s="1060"/>
      <c r="T73" s="1060"/>
      <c r="U73" s="1060"/>
      <c r="V73" s="1060"/>
      <c r="W73" s="1060"/>
      <c r="X73" s="1060"/>
      <c r="Y73" s="1060"/>
      <c r="Z73" s="1060"/>
      <c r="AA73" s="1060"/>
      <c r="AB73" s="1060"/>
      <c r="AC73" s="1060"/>
      <c r="AD73" s="1060"/>
      <c r="AE73" s="1060"/>
      <c r="AF73" s="1060"/>
      <c r="AG73" s="1060"/>
      <c r="AH73" s="1060"/>
      <c r="AI73" s="1060"/>
      <c r="AJ73" s="1060"/>
      <c r="AK73" s="322"/>
    </row>
    <row r="74" spans="9:37" ht="15.95" customHeight="1" x14ac:dyDescent="0.25">
      <c r="I74" s="321"/>
      <c r="J74" s="1058" t="s">
        <v>138</v>
      </c>
      <c r="K74" s="1058"/>
      <c r="L74" s="1058"/>
      <c r="M74" s="1058"/>
      <c r="N74" s="1058"/>
      <c r="O74" s="1058"/>
      <c r="P74" s="1058"/>
      <c r="Q74" s="1058"/>
      <c r="R74" s="1058"/>
      <c r="S74" s="1058"/>
      <c r="T74" s="1058"/>
      <c r="U74" s="1058"/>
      <c r="V74" s="1058"/>
      <c r="W74" s="1058"/>
      <c r="X74" s="1058"/>
      <c r="Y74" s="1058"/>
      <c r="Z74" s="1058"/>
      <c r="AA74" s="1058"/>
      <c r="AB74" s="1058"/>
      <c r="AC74" s="1058"/>
      <c r="AD74" s="1058"/>
      <c r="AE74" s="1058"/>
      <c r="AF74" s="1058"/>
      <c r="AG74" s="1058"/>
      <c r="AH74" s="1058"/>
      <c r="AI74" s="1058"/>
      <c r="AJ74" s="1058"/>
      <c r="AK74" s="322"/>
    </row>
    <row r="75" spans="9:37" ht="15.95" customHeight="1" x14ac:dyDescent="0.25">
      <c r="I75" s="321"/>
      <c r="J75" s="100"/>
      <c r="K75" s="101"/>
      <c r="L75" s="300"/>
      <c r="M75" s="300"/>
      <c r="N75" s="300"/>
      <c r="O75" s="300"/>
      <c r="P75" s="300"/>
      <c r="Q75" s="300"/>
      <c r="R75" s="300"/>
      <c r="S75" s="300"/>
      <c r="T75" s="300"/>
      <c r="U75" s="300"/>
      <c r="V75" s="300"/>
      <c r="W75" s="300"/>
      <c r="X75" s="300"/>
      <c r="Y75" s="300"/>
      <c r="Z75" s="300"/>
      <c r="AA75" s="300"/>
      <c r="AB75" s="300"/>
      <c r="AC75" s="300"/>
      <c r="AD75" s="300"/>
      <c r="AE75" s="300"/>
      <c r="AF75" s="300"/>
      <c r="AG75" s="300"/>
      <c r="AH75" s="300"/>
      <c r="AI75" s="101"/>
      <c r="AJ75" s="101"/>
      <c r="AK75" s="322"/>
    </row>
    <row r="76" spans="9:37" ht="15.95" customHeight="1" x14ac:dyDescent="0.25">
      <c r="I76" s="321"/>
      <c r="J76" s="60"/>
      <c r="K76" s="61"/>
      <c r="L76" s="300"/>
      <c r="M76" s="300"/>
      <c r="N76" s="300"/>
      <c r="O76" s="300"/>
      <c r="P76" s="300"/>
      <c r="Q76" s="300"/>
      <c r="R76" s="300"/>
      <c r="S76" s="300"/>
      <c r="T76" s="300"/>
      <c r="U76" s="300"/>
      <c r="V76" s="300"/>
      <c r="W76" s="300"/>
      <c r="X76" s="300"/>
      <c r="Y76" s="300"/>
      <c r="Z76" s="300"/>
      <c r="AA76" s="300"/>
      <c r="AB76" s="300"/>
      <c r="AC76" s="300"/>
      <c r="AD76" s="300"/>
      <c r="AE76" s="300"/>
      <c r="AF76" s="300"/>
      <c r="AG76" s="300"/>
      <c r="AH76" s="300"/>
      <c r="AI76" s="59"/>
      <c r="AJ76" s="62" t="s">
        <v>154</v>
      </c>
      <c r="AK76" s="322"/>
    </row>
    <row r="77" spans="9:37" ht="15.95" customHeight="1" x14ac:dyDescent="0.25">
      <c r="I77" s="326"/>
      <c r="J77" s="305"/>
      <c r="K77" s="305"/>
      <c r="L77" s="305"/>
      <c r="M77" s="305"/>
      <c r="N77" s="305"/>
      <c r="O77" s="305"/>
      <c r="P77" s="305"/>
      <c r="Q77" s="305"/>
      <c r="R77" s="305"/>
      <c r="S77" s="305"/>
      <c r="T77" s="305"/>
      <c r="U77" s="305"/>
      <c r="V77" s="305"/>
      <c r="W77" s="305"/>
      <c r="X77" s="305"/>
      <c r="Y77" s="305"/>
      <c r="Z77" s="305"/>
      <c r="AA77" s="305"/>
      <c r="AB77" s="305"/>
      <c r="AC77" s="305"/>
      <c r="AD77" s="305"/>
      <c r="AE77" s="305"/>
      <c r="AF77" s="305"/>
      <c r="AG77" s="305"/>
      <c r="AH77" s="305"/>
      <c r="AI77" s="305"/>
      <c r="AJ77" s="305"/>
      <c r="AK77" s="327"/>
    </row>
    <row r="78" spans="9:37" ht="15.95" customHeight="1" x14ac:dyDescent="0.25"/>
    <row r="79" spans="9:37" ht="15.95" customHeight="1" x14ac:dyDescent="0.25"/>
    <row r="80" spans="9:37" ht="15.95" customHeight="1" x14ac:dyDescent="0.25"/>
    <row r="81" ht="15.95" hidden="1" customHeight="1" x14ac:dyDescent="0.25"/>
    <row r="82" ht="15.95" hidden="1" customHeight="1" x14ac:dyDescent="0.25"/>
    <row r="83" s="67" customFormat="1" ht="15.95" hidden="1" customHeight="1" x14ac:dyDescent="0.25"/>
    <row r="84" ht="15.95" hidden="1" customHeight="1" x14ac:dyDescent="0.25"/>
    <row r="85" ht="15.95" hidden="1" customHeight="1" x14ac:dyDescent="0.25"/>
    <row r="86" ht="15.95" hidden="1" customHeight="1" x14ac:dyDescent="0.25"/>
    <row r="87" ht="15.95" hidden="1" customHeight="1" x14ac:dyDescent="0.25"/>
    <row r="88" ht="15.95" hidden="1" customHeight="1" x14ac:dyDescent="0.25"/>
    <row r="89" ht="15.95" hidden="1" customHeight="1" x14ac:dyDescent="0.25"/>
    <row r="90" ht="15.95" hidden="1" customHeight="1" x14ac:dyDescent="0.25"/>
    <row r="91" ht="15.95" hidden="1" customHeight="1" x14ac:dyDescent="0.25"/>
    <row r="92" ht="15.95" hidden="1" customHeight="1" x14ac:dyDescent="0.25"/>
    <row r="93" ht="15.95" hidden="1" customHeight="1" x14ac:dyDescent="0.25"/>
    <row r="94" ht="15.95" hidden="1" customHeight="1" x14ac:dyDescent="0.25"/>
    <row r="95" ht="15.95" hidden="1" customHeight="1" x14ac:dyDescent="0.25"/>
    <row r="96" ht="15.95" hidden="1" customHeight="1" x14ac:dyDescent="0.25"/>
    <row r="97" ht="15.95" hidden="1" customHeight="1" x14ac:dyDescent="0.25"/>
    <row r="98" ht="15.95" hidden="1" customHeight="1" x14ac:dyDescent="0.25"/>
    <row r="99" ht="15.95" hidden="1" customHeight="1" x14ac:dyDescent="0.25"/>
    <row r="100" ht="15.95" hidden="1" customHeight="1" x14ac:dyDescent="0.25"/>
    <row r="101" ht="15.95" hidden="1" customHeight="1" x14ac:dyDescent="0.25"/>
    <row r="102" ht="15.95" hidden="1" customHeight="1" x14ac:dyDescent="0.25"/>
    <row r="103" ht="15.95" hidden="1" customHeight="1" x14ac:dyDescent="0.25"/>
    <row r="104" ht="15.95" hidden="1" customHeight="1" x14ac:dyDescent="0.25"/>
    <row r="105" ht="15.95" hidden="1" customHeight="1" x14ac:dyDescent="0.25"/>
    <row r="106" ht="15.95" hidden="1" customHeight="1" x14ac:dyDescent="0.25"/>
    <row r="107" ht="15.95" hidden="1" customHeight="1" x14ac:dyDescent="0.25"/>
    <row r="108" ht="15.95" hidden="1" customHeight="1" x14ac:dyDescent="0.25"/>
    <row r="109" ht="15.95" hidden="1" customHeight="1" x14ac:dyDescent="0.25"/>
    <row r="110" ht="15.95" hidden="1" customHeight="1" x14ac:dyDescent="0.25"/>
    <row r="111" ht="15.95" hidden="1" customHeight="1" x14ac:dyDescent="0.25"/>
    <row r="112" ht="15.95" hidden="1" customHeight="1" x14ac:dyDescent="0.25"/>
    <row r="113" ht="15.95" hidden="1" customHeight="1" x14ac:dyDescent="0.25"/>
    <row r="114" ht="15.95" hidden="1" customHeight="1" x14ac:dyDescent="0.25"/>
    <row r="115" ht="15.95" hidden="1" customHeight="1" x14ac:dyDescent="0.25"/>
    <row r="116" ht="15.95" hidden="1" customHeight="1" x14ac:dyDescent="0.25"/>
    <row r="117" ht="15.95" hidden="1" customHeight="1" x14ac:dyDescent="0.25"/>
    <row r="118" ht="15.95" hidden="1" customHeight="1" x14ac:dyDescent="0.25"/>
    <row r="119" ht="15.95" hidden="1" customHeight="1" x14ac:dyDescent="0.25"/>
    <row r="120" ht="15.95" hidden="1" customHeight="1" x14ac:dyDescent="0.25"/>
    <row r="121" ht="15.95" hidden="1" customHeight="1" x14ac:dyDescent="0.25"/>
    <row r="122" ht="15.95" hidden="1" customHeight="1" x14ac:dyDescent="0.25"/>
    <row r="123" ht="15.95" hidden="1" customHeight="1" x14ac:dyDescent="0.25"/>
    <row r="124" ht="15.95" hidden="1" customHeight="1" x14ac:dyDescent="0.25"/>
    <row r="125" ht="15.95" hidden="1" customHeight="1" x14ac:dyDescent="0.25"/>
    <row r="126" ht="15.95" hidden="1" customHeight="1" x14ac:dyDescent="0.25"/>
    <row r="127" ht="15.95" hidden="1" customHeight="1" x14ac:dyDescent="0.25"/>
    <row r="128" ht="15.95" hidden="1" customHeight="1" x14ac:dyDescent="0.25"/>
    <row r="129" ht="15.95" hidden="1" customHeight="1" x14ac:dyDescent="0.25"/>
    <row r="130" ht="15.95" hidden="1" customHeight="1" x14ac:dyDescent="0.25"/>
    <row r="131" ht="15.95" hidden="1" customHeight="1" x14ac:dyDescent="0.25"/>
    <row r="132" ht="15.95" hidden="1" customHeight="1" x14ac:dyDescent="0.25"/>
    <row r="133" ht="15.95" hidden="1" customHeight="1" x14ac:dyDescent="0.25"/>
    <row r="134" ht="15.95" hidden="1" customHeight="1" x14ac:dyDescent="0.25"/>
    <row r="135" ht="15.95" hidden="1" customHeight="1" x14ac:dyDescent="0.25"/>
    <row r="136" ht="15.95" hidden="1" customHeight="1" x14ac:dyDescent="0.25"/>
    <row r="137" ht="15.95" hidden="1" customHeight="1" x14ac:dyDescent="0.25"/>
    <row r="138" ht="15.95" hidden="1" customHeight="1" x14ac:dyDescent="0.25"/>
    <row r="139" ht="15.95" hidden="1" customHeight="1" x14ac:dyDescent="0.25"/>
    <row r="140" ht="15.95" hidden="1" customHeight="1" x14ac:dyDescent="0.25"/>
    <row r="141" ht="15.95" hidden="1" customHeight="1" x14ac:dyDescent="0.25"/>
    <row r="142" ht="15.95" hidden="1" customHeight="1" x14ac:dyDescent="0.25"/>
    <row r="143" ht="15.95" hidden="1" customHeight="1" x14ac:dyDescent="0.25"/>
    <row r="144" ht="15.95" hidden="1" customHeight="1" x14ac:dyDescent="0.25"/>
    <row r="145" ht="15.95" hidden="1" customHeight="1" x14ac:dyDescent="0.25"/>
    <row r="146" ht="15.95" hidden="1" customHeight="1" x14ac:dyDescent="0.25"/>
    <row r="147" ht="15.95" hidden="1" customHeight="1" x14ac:dyDescent="0.25"/>
    <row r="148" ht="15.95" hidden="1" customHeight="1" x14ac:dyDescent="0.25"/>
    <row r="149" ht="15.95" hidden="1" customHeight="1" x14ac:dyDescent="0.25"/>
    <row r="150" ht="15.95" hidden="1" customHeight="1" x14ac:dyDescent="0.25"/>
    <row r="151" ht="15.95" hidden="1" customHeight="1" x14ac:dyDescent="0.25"/>
    <row r="152" ht="15.95" hidden="1" customHeight="1" x14ac:dyDescent="0.25"/>
    <row r="153" ht="15.95" hidden="1" customHeight="1" x14ac:dyDescent="0.25"/>
    <row r="154" ht="15.95" hidden="1" customHeight="1" x14ac:dyDescent="0.25"/>
    <row r="155" ht="15.95" hidden="1" customHeight="1" x14ac:dyDescent="0.25"/>
    <row r="156" ht="15.95" hidden="1" customHeight="1" x14ac:dyDescent="0.25"/>
    <row r="157" ht="15.95" hidden="1" customHeight="1" x14ac:dyDescent="0.25"/>
    <row r="158" ht="15.95" hidden="1" customHeight="1" x14ac:dyDescent="0.25"/>
    <row r="159" ht="15.95" hidden="1" customHeight="1" x14ac:dyDescent="0.25"/>
    <row r="160" ht="15.95" hidden="1" customHeight="1" x14ac:dyDescent="0.25"/>
    <row r="161" ht="15.95" hidden="1" customHeight="1" x14ac:dyDescent="0.25"/>
    <row r="162" ht="15.95" hidden="1" customHeight="1" x14ac:dyDescent="0.25"/>
    <row r="163" ht="15.95" hidden="1" customHeight="1" x14ac:dyDescent="0.25"/>
    <row r="164" ht="15.95" hidden="1" customHeight="1" x14ac:dyDescent="0.25"/>
    <row r="165" ht="15.95" hidden="1" customHeight="1" x14ac:dyDescent="0.25"/>
    <row r="166" ht="15.95" hidden="1" customHeight="1" x14ac:dyDescent="0.25"/>
    <row r="167" ht="15.95" hidden="1" customHeight="1" x14ac:dyDescent="0.25"/>
    <row r="168" ht="15.95" hidden="1" customHeight="1" x14ac:dyDescent="0.25"/>
    <row r="169" ht="15.95" hidden="1" customHeight="1" x14ac:dyDescent="0.25"/>
    <row r="170" ht="15.95" hidden="1" customHeight="1" x14ac:dyDescent="0.25"/>
    <row r="171" ht="15.95" hidden="1" customHeight="1" x14ac:dyDescent="0.25"/>
    <row r="172" ht="15.95" hidden="1" customHeight="1" x14ac:dyDescent="0.25"/>
    <row r="173" ht="15.95" hidden="1" customHeight="1" x14ac:dyDescent="0.25"/>
    <row r="174" ht="15.95" hidden="1" customHeight="1" x14ac:dyDescent="0.25"/>
    <row r="175" ht="15.95" hidden="1" customHeight="1" x14ac:dyDescent="0.25"/>
    <row r="176" ht="15.95" hidden="1" customHeight="1" x14ac:dyDescent="0.25"/>
    <row r="177" ht="15.95" hidden="1" customHeight="1" x14ac:dyDescent="0.25"/>
    <row r="178" ht="15.95" hidden="1" customHeight="1" x14ac:dyDescent="0.25"/>
    <row r="179" ht="15.95" hidden="1" customHeight="1" x14ac:dyDescent="0.25"/>
    <row r="180" ht="15.95" hidden="1" customHeight="1" x14ac:dyDescent="0.25"/>
    <row r="181" ht="15.95" hidden="1" customHeight="1" x14ac:dyDescent="0.25"/>
    <row r="182" ht="15.95" hidden="1" customHeight="1" x14ac:dyDescent="0.25"/>
    <row r="183" ht="15.95" hidden="1" customHeight="1" x14ac:dyDescent="0.25"/>
    <row r="184" ht="15.95" hidden="1" customHeight="1" x14ac:dyDescent="0.25"/>
    <row r="185" ht="15.95" hidden="1" customHeight="1" x14ac:dyDescent="0.25"/>
    <row r="186" ht="15.95" hidden="1" customHeight="1" x14ac:dyDescent="0.25"/>
    <row r="187" ht="15.95" hidden="1" customHeight="1" x14ac:dyDescent="0.25"/>
    <row r="188" ht="15.95" hidden="1" customHeight="1" x14ac:dyDescent="0.25"/>
    <row r="189" ht="15.95" hidden="1" customHeight="1" x14ac:dyDescent="0.25"/>
    <row r="190" ht="15.95" hidden="1" customHeight="1" x14ac:dyDescent="0.25"/>
    <row r="191" ht="15.95" hidden="1" customHeight="1" x14ac:dyDescent="0.25"/>
    <row r="192" ht="15.95" hidden="1" customHeight="1" x14ac:dyDescent="0.25"/>
    <row r="193" spans="2:44" ht="15.95" hidden="1" customHeight="1" x14ac:dyDescent="0.25"/>
    <row r="194" spans="2:44" ht="15.95" hidden="1" customHeight="1" x14ac:dyDescent="0.25"/>
    <row r="195" spans="2:44" ht="15.95" hidden="1" customHeight="1" x14ac:dyDescent="0.25"/>
    <row r="196" spans="2:44" s="67" customFormat="1" ht="15.95" hidden="1" customHeight="1" x14ac:dyDescent="0.25"/>
    <row r="197" spans="2:44" ht="15.95" hidden="1" customHeight="1" x14ac:dyDescent="0.25"/>
    <row r="198" spans="2:44" ht="15.95" hidden="1" customHeight="1" x14ac:dyDescent="0.25"/>
    <row r="199" spans="2:44" ht="15.95" hidden="1" customHeight="1" x14ac:dyDescent="0.25"/>
    <row r="200" spans="2:44" ht="15.95" customHeight="1" x14ac:dyDescent="0.25">
      <c r="B200" s="464" t="str">
        <f>FOOT1</f>
        <v>Ameren Missouri BizSavers program</v>
      </c>
      <c r="C200" s="464"/>
      <c r="D200" s="464"/>
      <c r="E200" s="464"/>
      <c r="F200" s="464"/>
      <c r="G200" s="464"/>
      <c r="H200" s="464"/>
      <c r="I200" s="464"/>
      <c r="J200" s="464"/>
      <c r="K200" s="464"/>
      <c r="L200" s="464"/>
      <c r="M200" s="537" t="str">
        <f>FOOTDISCLAIM</f>
        <v/>
      </c>
      <c r="N200" s="537"/>
      <c r="O200" s="537"/>
      <c r="P200" s="537"/>
      <c r="Q200" s="537"/>
      <c r="R200" s="537"/>
      <c r="S200" s="537"/>
      <c r="T200" s="537"/>
      <c r="U200" s="537"/>
      <c r="V200" s="537"/>
      <c r="W200" s="537"/>
      <c r="X200" s="537"/>
      <c r="Y200" s="537"/>
      <c r="Z200" s="537"/>
      <c r="AA200" s="537"/>
      <c r="AB200" s="537"/>
      <c r="AC200" s="537"/>
      <c r="AD200" s="537"/>
      <c r="AE200" s="537"/>
      <c r="AF200" s="537"/>
      <c r="AG200" s="537"/>
      <c r="AH200" s="464"/>
      <c r="AI200" s="464"/>
      <c r="AJ200" s="464"/>
      <c r="AK200" s="464"/>
      <c r="AL200" s="464"/>
      <c r="AM200" s="464"/>
      <c r="AN200" s="464"/>
      <c r="AO200" s="464"/>
      <c r="AP200" s="464"/>
      <c r="AQ200" s="464"/>
      <c r="AR200" s="465" t="str">
        <f>FOOT4</f>
        <v/>
      </c>
    </row>
    <row r="201" spans="2:44" ht="15.95" customHeight="1" x14ac:dyDescent="0.25">
      <c r="B201" s="464" t="str">
        <f>FOOT2</f>
        <v>Toll-Free 866-941-7299</v>
      </c>
      <c r="C201" s="464"/>
      <c r="D201" s="464"/>
      <c r="E201" s="464"/>
      <c r="F201" s="464"/>
      <c r="G201" s="464"/>
      <c r="H201" s="464"/>
      <c r="I201" s="464"/>
      <c r="J201" s="464"/>
      <c r="K201" s="464"/>
      <c r="L201" s="464"/>
      <c r="M201" s="537"/>
      <c r="N201" s="537"/>
      <c r="O201" s="537"/>
      <c r="P201" s="537"/>
      <c r="Q201" s="537"/>
      <c r="R201" s="537"/>
      <c r="S201" s="537"/>
      <c r="T201" s="537"/>
      <c r="U201" s="537"/>
      <c r="V201" s="537"/>
      <c r="W201" s="537"/>
      <c r="X201" s="537"/>
      <c r="Y201" s="537"/>
      <c r="Z201" s="537"/>
      <c r="AA201" s="537"/>
      <c r="AB201" s="537"/>
      <c r="AC201" s="537"/>
      <c r="AD201" s="537"/>
      <c r="AE201" s="537"/>
      <c r="AF201" s="537"/>
      <c r="AG201" s="537"/>
      <c r="AH201" s="464"/>
      <c r="AI201" s="464"/>
      <c r="AJ201" s="464"/>
      <c r="AK201" s="464"/>
      <c r="AL201" s="464"/>
      <c r="AM201" s="464"/>
      <c r="AN201" s="464"/>
      <c r="AO201" s="464"/>
      <c r="AP201" s="464"/>
      <c r="AQ201" s="464"/>
      <c r="AR201" s="465" t="str">
        <f>FOOT5</f>
        <v/>
      </c>
    </row>
    <row r="202" spans="2:44" ht="15.95" customHeight="1" x14ac:dyDescent="0.25">
      <c r="B202" s="466" t="str">
        <f>FOOT3</f>
        <v>BizSavers@ameren.com</v>
      </c>
      <c r="C202" s="464"/>
      <c r="D202" s="464"/>
      <c r="E202" s="464"/>
      <c r="F202" s="464"/>
      <c r="G202" s="464"/>
      <c r="H202" s="464"/>
      <c r="I202" s="464"/>
      <c r="J202" s="464"/>
      <c r="K202" s="464"/>
      <c r="L202" s="464"/>
      <c r="M202" s="467"/>
      <c r="N202" s="464"/>
      <c r="O202" s="464"/>
      <c r="P202" s="467"/>
      <c r="Q202" s="467"/>
      <c r="R202" s="467"/>
      <c r="S202" s="467"/>
      <c r="T202" s="467"/>
      <c r="U202" s="467"/>
      <c r="V202" s="467"/>
      <c r="W202" s="468" t="str">
        <f>VERSION</f>
        <v>EMS v2.0.0</v>
      </c>
      <c r="X202" s="467"/>
      <c r="Y202" s="467"/>
      <c r="Z202" s="467"/>
      <c r="AA202" s="467"/>
      <c r="AB202" s="467"/>
      <c r="AC202" s="467"/>
      <c r="AD202" s="467"/>
      <c r="AE202" s="464"/>
      <c r="AF202" s="464"/>
      <c r="AG202" s="464"/>
      <c r="AH202" s="464"/>
      <c r="AI202" s="464"/>
      <c r="AJ202" s="464"/>
      <c r="AK202" s="464"/>
      <c r="AL202" s="464"/>
      <c r="AM202" s="464"/>
      <c r="AN202" s="464"/>
      <c r="AO202" s="464"/>
      <c r="AP202" s="464"/>
      <c r="AQ202" s="464"/>
      <c r="AR202" s="465" t="str">
        <f>FOOT6</f>
        <v>Product of Lockheed Martin Energy</v>
      </c>
    </row>
    <row r="203" spans="2:44" ht="15" customHeight="1" x14ac:dyDescent="0.25"/>
  </sheetData>
  <sheetProtection algorithmName="SHA-512" hashValue="EGVE2fybadwmAPA5VM7unDCtf3LgMQBSeEAMs2QTRohRtheahS6tJYEhV5H4XTJPwDojd1nRHRXflGuqFLR/LA==" saltValue="SSOej8u+c23iAPPJkbqQVQ==" spinCount="100000" sheet="1" objects="1" scenarios="1" selectLockedCells="1"/>
  <mergeCells count="89">
    <mergeCell ref="J44:Q44"/>
    <mergeCell ref="J45:Q45"/>
    <mergeCell ref="S44:Z44"/>
    <mergeCell ref="S45:Z45"/>
    <mergeCell ref="AB44:AG44"/>
    <mergeCell ref="AB45:AG45"/>
    <mergeCell ref="J18:AJ18"/>
    <mergeCell ref="J72:V72"/>
    <mergeCell ref="W72:AD72"/>
    <mergeCell ref="AE72:AJ72"/>
    <mergeCell ref="J73:AJ73"/>
    <mergeCell ref="K67:AI68"/>
    <mergeCell ref="K61:AI65"/>
    <mergeCell ref="J59:AJ59"/>
    <mergeCell ref="J47:AJ47"/>
    <mergeCell ref="J40:U40"/>
    <mergeCell ref="V40:AD40"/>
    <mergeCell ref="AE40:AG40"/>
    <mergeCell ref="AH40:AJ40"/>
    <mergeCell ref="J42:AJ42"/>
    <mergeCell ref="J38:R38"/>
    <mergeCell ref="S38:AA38"/>
    <mergeCell ref="J74:AJ74"/>
    <mergeCell ref="J71:V71"/>
    <mergeCell ref="W71:AD71"/>
    <mergeCell ref="AE71:AJ71"/>
    <mergeCell ref="J70:AJ70"/>
    <mergeCell ref="AB38:AJ38"/>
    <mergeCell ref="J39:U39"/>
    <mergeCell ref="V39:AD39"/>
    <mergeCell ref="AE39:AG39"/>
    <mergeCell ref="AH39:AJ39"/>
    <mergeCell ref="J36:V36"/>
    <mergeCell ref="W36:AC36"/>
    <mergeCell ref="AD36:AJ36"/>
    <mergeCell ref="J37:R37"/>
    <mergeCell ref="S37:AA37"/>
    <mergeCell ref="AB37:AJ37"/>
    <mergeCell ref="J32:U32"/>
    <mergeCell ref="V32:AD32"/>
    <mergeCell ref="AE32:AG32"/>
    <mergeCell ref="AH32:AJ32"/>
    <mergeCell ref="J35:V35"/>
    <mergeCell ref="W35:AC35"/>
    <mergeCell ref="AD35:AJ35"/>
    <mergeCell ref="J34:AJ34"/>
    <mergeCell ref="J30:R30"/>
    <mergeCell ref="S30:AA30"/>
    <mergeCell ref="AB30:AJ30"/>
    <mergeCell ref="J31:U31"/>
    <mergeCell ref="V31:AD31"/>
    <mergeCell ref="AE31:AG31"/>
    <mergeCell ref="AH31:AJ31"/>
    <mergeCell ref="J26:U26"/>
    <mergeCell ref="V26:AD26"/>
    <mergeCell ref="AE26:AG26"/>
    <mergeCell ref="AH26:AJ26"/>
    <mergeCell ref="J29:R29"/>
    <mergeCell ref="S29:AA29"/>
    <mergeCell ref="AB29:AJ29"/>
    <mergeCell ref="J28:AJ28"/>
    <mergeCell ref="S24:AA24"/>
    <mergeCell ref="AB24:AJ24"/>
    <mergeCell ref="J25:U25"/>
    <mergeCell ref="V25:AD25"/>
    <mergeCell ref="AE25:AG25"/>
    <mergeCell ref="AH25:AJ25"/>
    <mergeCell ref="M200:AG201"/>
    <mergeCell ref="F10:AN10"/>
    <mergeCell ref="F11:AN11"/>
    <mergeCell ref="N17:P17"/>
    <mergeCell ref="J19:AJ19"/>
    <mergeCell ref="J20:AJ20"/>
    <mergeCell ref="J21:V21"/>
    <mergeCell ref="W21:AC21"/>
    <mergeCell ref="AD21:AJ21"/>
    <mergeCell ref="J22:V22"/>
    <mergeCell ref="W22:AC22"/>
    <mergeCell ref="AD22:AJ22"/>
    <mergeCell ref="J23:R23"/>
    <mergeCell ref="S23:AA23"/>
    <mergeCell ref="AB23:AJ23"/>
    <mergeCell ref="J24:R24"/>
    <mergeCell ref="AQ1:AR1"/>
    <mergeCell ref="AQ2:AR3"/>
    <mergeCell ref="AH1:AK1"/>
    <mergeCell ref="AL1:AP1"/>
    <mergeCell ref="AH2:AK3"/>
    <mergeCell ref="AL2:AP3"/>
  </mergeCells>
  <conditionalFormatting sqref="J44:Q44 S44:Z44 AB44:AG44 K61:AI65 K67:AI68 J71:AJ71">
    <cfRule type="containsBlanks" dxfId="19" priority="53">
      <formula>LEN(TRIM(J44))=0</formula>
    </cfRule>
  </conditionalFormatting>
  <conditionalFormatting sqref="AQ2:AR3">
    <cfRule type="cellIs" dxfId="18" priority="3" operator="equal">
      <formula>1</formula>
    </cfRule>
    <cfRule type="cellIs" dxfId="17" priority="4" operator="between">
      <formula>0.51</formula>
      <formula>0.99</formula>
    </cfRule>
    <cfRule type="cellIs" dxfId="16" priority="5" operator="lessThanOrEqual">
      <formula>0.5</formula>
    </cfRule>
  </conditionalFormatting>
  <conditionalFormatting sqref="AH2 AL2">
    <cfRule type="expression" dxfId="15" priority="1">
      <formula>PROJSTATUS=PROJSTATELI</formula>
    </cfRule>
    <cfRule type="expression" dxfId="14" priority="2">
      <formula>PROJSTATUS=PROJSTATREVIEW</formula>
    </cfRule>
    <cfRule type="expression" dxfId="13" priority="6">
      <formula>PROJSTATUS=PROJSTATPREAPPROVE</formula>
    </cfRule>
    <cfRule type="expression" dxfId="12" priority="7">
      <formula>PROJSTATUS=PROJSTATSTANDARD</formula>
    </cfRule>
    <cfRule type="expression" dxfId="11" priority="8">
      <formula>PROJSTATUS=PROJSTATEXP</formula>
    </cfRule>
  </conditionalFormatting>
  <dataValidations count="2">
    <dataValidation type="list" allowBlank="1" showInputMessage="1" showErrorMessage="1" sqref="J44">
      <formula1>"Pre-Installation Inspection,Post-Installation Inspection,Random Inspection,""For Cause"" Inspection,Failed Inspection Follow Up"</formula1>
    </dataValidation>
    <dataValidation type="list" allowBlank="1" showInputMessage="1" showErrorMessage="1" sqref="AB44">
      <formula1>"PASS,FAIL"</formula1>
    </dataValidation>
  </dataValidations>
  <hyperlinks>
    <hyperlink ref="B202" r:id="rId1" display="NIPSCO.Savings@LMCO.com"/>
  </hyperlinks>
  <printOptions horizontalCentered="1" verticalCentered="1"/>
  <pageMargins left="0.3" right="0.3" top="0.3" bottom="0.3" header="0.25" footer="0.25"/>
  <pageSetup scale="77" orientation="portrait" r:id="rId2"/>
  <drawing r:id="rId3"/>
  <legacyDrawing r:id="rId4"/>
  <mc:AlternateContent xmlns:mc="http://schemas.openxmlformats.org/markup-compatibility/2006">
    <mc:Choice Requires="x14">
      <controls>
        <mc:AlternateContent xmlns:mc="http://schemas.openxmlformats.org/markup-compatibility/2006">
          <mc:Choice Requires="x14">
            <control shapeId="41986" r:id="rId5" name="Check Box 2">
              <controlPr defaultSize="0" autoFill="0" autoLine="0" autoPict="0">
                <anchor moveWithCells="1">
                  <from>
                    <xdr:col>10</xdr:col>
                    <xdr:colOff>9525</xdr:colOff>
                    <xdr:row>48</xdr:row>
                    <xdr:rowOff>0</xdr:rowOff>
                  </from>
                  <to>
                    <xdr:col>11</xdr:col>
                    <xdr:colOff>0</xdr:colOff>
                    <xdr:row>48</xdr:row>
                    <xdr:rowOff>190500</xdr:rowOff>
                  </to>
                </anchor>
              </controlPr>
            </control>
          </mc:Choice>
        </mc:AlternateContent>
        <mc:AlternateContent xmlns:mc="http://schemas.openxmlformats.org/markup-compatibility/2006">
          <mc:Choice Requires="x14">
            <control shapeId="41987" r:id="rId6" name="Check Box 3">
              <controlPr defaultSize="0" autoFill="0" autoLine="0" autoPict="0">
                <anchor moveWithCells="1">
                  <from>
                    <xdr:col>10</xdr:col>
                    <xdr:colOff>9525</xdr:colOff>
                    <xdr:row>49</xdr:row>
                    <xdr:rowOff>0</xdr:rowOff>
                  </from>
                  <to>
                    <xdr:col>11</xdr:col>
                    <xdr:colOff>0</xdr:colOff>
                    <xdr:row>49</xdr:row>
                    <xdr:rowOff>190500</xdr:rowOff>
                  </to>
                </anchor>
              </controlPr>
            </control>
          </mc:Choice>
        </mc:AlternateContent>
        <mc:AlternateContent xmlns:mc="http://schemas.openxmlformats.org/markup-compatibility/2006">
          <mc:Choice Requires="x14">
            <control shapeId="41991" r:id="rId7" name="Check Box 7">
              <controlPr defaultSize="0" autoFill="0" autoLine="0" autoPict="0">
                <anchor moveWithCells="1">
                  <from>
                    <xdr:col>10</xdr:col>
                    <xdr:colOff>9525</xdr:colOff>
                    <xdr:row>53</xdr:row>
                    <xdr:rowOff>0</xdr:rowOff>
                  </from>
                  <to>
                    <xdr:col>11</xdr:col>
                    <xdr:colOff>0</xdr:colOff>
                    <xdr:row>53</xdr:row>
                    <xdr:rowOff>190500</xdr:rowOff>
                  </to>
                </anchor>
              </controlPr>
            </control>
          </mc:Choice>
        </mc:AlternateContent>
        <mc:AlternateContent xmlns:mc="http://schemas.openxmlformats.org/markup-compatibility/2006">
          <mc:Choice Requires="x14">
            <control shapeId="41992" r:id="rId8" name="Check Box 8">
              <controlPr defaultSize="0" autoFill="0" autoLine="0" autoPict="0">
                <anchor moveWithCells="1">
                  <from>
                    <xdr:col>10</xdr:col>
                    <xdr:colOff>9525</xdr:colOff>
                    <xdr:row>54</xdr:row>
                    <xdr:rowOff>0</xdr:rowOff>
                  </from>
                  <to>
                    <xdr:col>11</xdr:col>
                    <xdr:colOff>0</xdr:colOff>
                    <xdr:row>54</xdr:row>
                    <xdr:rowOff>190500</xdr:rowOff>
                  </to>
                </anchor>
              </controlPr>
            </control>
          </mc:Choice>
        </mc:AlternateContent>
        <mc:AlternateContent xmlns:mc="http://schemas.openxmlformats.org/markup-compatibility/2006">
          <mc:Choice Requires="x14">
            <control shapeId="41993" r:id="rId9" name="Check Box 9">
              <controlPr defaultSize="0" autoFill="0" autoLine="0" autoPict="0">
                <anchor moveWithCells="1">
                  <from>
                    <xdr:col>10</xdr:col>
                    <xdr:colOff>9525</xdr:colOff>
                    <xdr:row>50</xdr:row>
                    <xdr:rowOff>0</xdr:rowOff>
                  </from>
                  <to>
                    <xdr:col>11</xdr:col>
                    <xdr:colOff>0</xdr:colOff>
                    <xdr:row>50</xdr:row>
                    <xdr:rowOff>190500</xdr:rowOff>
                  </to>
                </anchor>
              </controlPr>
            </control>
          </mc:Choice>
        </mc:AlternateContent>
        <mc:AlternateContent xmlns:mc="http://schemas.openxmlformats.org/markup-compatibility/2006">
          <mc:Choice Requires="x14">
            <control shapeId="41994" r:id="rId10" name="Check Box 10">
              <controlPr defaultSize="0" autoFill="0" autoLine="0" autoPict="0">
                <anchor moveWithCells="1">
                  <from>
                    <xdr:col>10</xdr:col>
                    <xdr:colOff>9525</xdr:colOff>
                    <xdr:row>51</xdr:row>
                    <xdr:rowOff>0</xdr:rowOff>
                  </from>
                  <to>
                    <xdr:col>11</xdr:col>
                    <xdr:colOff>0</xdr:colOff>
                    <xdr:row>51</xdr:row>
                    <xdr:rowOff>190500</xdr:rowOff>
                  </to>
                </anchor>
              </controlPr>
            </control>
          </mc:Choice>
        </mc:AlternateContent>
        <mc:AlternateContent xmlns:mc="http://schemas.openxmlformats.org/markup-compatibility/2006">
          <mc:Choice Requires="x14">
            <control shapeId="41995" r:id="rId11" name="Check Box 11">
              <controlPr defaultSize="0" autoFill="0" autoLine="0" autoPict="0">
                <anchor moveWithCells="1">
                  <from>
                    <xdr:col>10</xdr:col>
                    <xdr:colOff>9525</xdr:colOff>
                    <xdr:row>55</xdr:row>
                    <xdr:rowOff>0</xdr:rowOff>
                  </from>
                  <to>
                    <xdr:col>11</xdr:col>
                    <xdr:colOff>0</xdr:colOff>
                    <xdr:row>55</xdr:row>
                    <xdr:rowOff>190500</xdr:rowOff>
                  </to>
                </anchor>
              </controlPr>
            </control>
          </mc:Choice>
        </mc:AlternateContent>
        <mc:AlternateContent xmlns:mc="http://schemas.openxmlformats.org/markup-compatibility/2006">
          <mc:Choice Requires="x14">
            <control shapeId="41996" r:id="rId12" name="Check Box 12">
              <controlPr defaultSize="0" autoFill="0" autoLine="0" autoPict="0">
                <anchor moveWithCells="1">
                  <from>
                    <xdr:col>10</xdr:col>
                    <xdr:colOff>9525</xdr:colOff>
                    <xdr:row>56</xdr:row>
                    <xdr:rowOff>0</xdr:rowOff>
                  </from>
                  <to>
                    <xdr:col>11</xdr:col>
                    <xdr:colOff>0</xdr:colOff>
                    <xdr:row>56</xdr:row>
                    <xdr:rowOff>190500</xdr:rowOff>
                  </to>
                </anchor>
              </controlPr>
            </control>
          </mc:Choice>
        </mc:AlternateContent>
      </controls>
    </mc:Choice>
  </mc:AlternateConten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pageSetUpPr fitToPage="1"/>
  </sheetPr>
  <dimension ref="A1:AS214"/>
  <sheetViews>
    <sheetView showGridLines="0" showRowColHeaders="0" zoomScale="85" zoomScaleNormal="85" workbookViewId="0">
      <selection activeCell="AI15" sqref="AI15:AQ15"/>
    </sheetView>
  </sheetViews>
  <sheetFormatPr defaultColWidth="0" defaultRowHeight="15" customHeight="1" zeroHeight="1" x14ac:dyDescent="0.25"/>
  <cols>
    <col min="1" max="45" width="4.7109375" customWidth="1"/>
    <col min="46" max="78" width="9.140625" hidden="1" customWidth="1"/>
    <col min="79" max="16384" width="9.140625" hidden="1"/>
  </cols>
  <sheetData>
    <row r="1" spans="2:44" ht="15.95" customHeight="1" x14ac:dyDescent="0.3">
      <c r="AH1" s="520" t="s">
        <v>520</v>
      </c>
      <c r="AI1" s="521"/>
      <c r="AJ1" s="521"/>
      <c r="AK1" s="521"/>
      <c r="AL1" s="532" t="s">
        <v>965</v>
      </c>
      <c r="AM1" s="532"/>
      <c r="AN1" s="532"/>
      <c r="AO1" s="532"/>
      <c r="AP1" s="532"/>
      <c r="AQ1" s="526" t="s">
        <v>529</v>
      </c>
      <c r="AR1" s="527"/>
    </row>
    <row r="2" spans="2:44" ht="15.95" customHeight="1" x14ac:dyDescent="0.25">
      <c r="AH2" s="522" t="str">
        <f ca="1">INCENSTATUS</f>
        <v>---</v>
      </c>
      <c r="AI2" s="523"/>
      <c r="AJ2" s="523"/>
      <c r="AK2" s="523"/>
      <c r="AL2" s="533" t="str">
        <f ca="1">PROJSTATUS</f>
        <v>Enter EMS Information</v>
      </c>
      <c r="AM2" s="533"/>
      <c r="AN2" s="533"/>
      <c r="AO2" s="533"/>
      <c r="AP2" s="533"/>
      <c r="AQ2" s="528">
        <f ca="1">PROGRESSSTATUS</f>
        <v>0</v>
      </c>
      <c r="AR2" s="529"/>
    </row>
    <row r="3" spans="2:44" ht="15.95" customHeight="1" x14ac:dyDescent="0.25">
      <c r="AH3" s="524"/>
      <c r="AI3" s="525"/>
      <c r="AJ3" s="525"/>
      <c r="AK3" s="525"/>
      <c r="AL3" s="534"/>
      <c r="AM3" s="534"/>
      <c r="AN3" s="534"/>
      <c r="AO3" s="534"/>
      <c r="AP3" s="534"/>
      <c r="AQ3" s="530"/>
      <c r="AR3" s="531"/>
    </row>
    <row r="4" spans="2:44" ht="15.95" customHeight="1" x14ac:dyDescent="0.25">
      <c r="AG4" s="67"/>
    </row>
    <row r="5" spans="2:44" ht="15.95" customHeight="1" x14ac:dyDescent="0.25"/>
    <row r="6" spans="2:44" ht="15.95" customHeight="1" x14ac:dyDescent="0.25"/>
    <row r="7" spans="2:44" ht="15.95" customHeight="1" x14ac:dyDescent="0.25"/>
    <row r="8" spans="2:44" ht="15.95" customHeight="1" x14ac:dyDescent="0.25"/>
    <row r="9" spans="2:44" ht="15.95" customHeight="1" x14ac:dyDescent="0.25">
      <c r="B9" s="150"/>
      <c r="C9" s="150"/>
      <c r="D9" s="150"/>
      <c r="E9" s="150"/>
      <c r="F9" s="150"/>
      <c r="G9" s="150"/>
      <c r="H9" s="150"/>
      <c r="I9" s="150"/>
      <c r="J9" s="150"/>
      <c r="K9" s="150"/>
      <c r="L9" s="150"/>
      <c r="M9" s="150"/>
      <c r="N9" s="150"/>
      <c r="O9" s="150"/>
      <c r="P9" s="150"/>
      <c r="Q9" s="150"/>
      <c r="R9" s="150"/>
      <c r="S9" s="150"/>
      <c r="T9" s="150"/>
      <c r="U9" s="150"/>
      <c r="V9" s="150"/>
      <c r="W9" s="150"/>
      <c r="X9" s="150"/>
      <c r="Y9" s="150"/>
      <c r="Z9" s="150"/>
      <c r="AA9" s="150"/>
      <c r="AB9" s="150"/>
      <c r="AC9" s="150"/>
      <c r="AD9" s="150"/>
      <c r="AE9" s="150"/>
      <c r="AF9" s="150"/>
      <c r="AG9" s="150"/>
      <c r="AH9" s="150"/>
      <c r="AI9" s="150"/>
      <c r="AJ9" s="150"/>
      <c r="AK9" s="150"/>
      <c r="AL9" s="150"/>
      <c r="AM9" s="150"/>
      <c r="AN9" s="150"/>
      <c r="AO9" s="150"/>
      <c r="AP9" s="150"/>
      <c r="AQ9" s="150"/>
      <c r="AR9" s="150"/>
    </row>
    <row r="10" spans="2:44" ht="15.95" customHeight="1" x14ac:dyDescent="0.3">
      <c r="B10" s="150"/>
      <c r="C10" s="150"/>
      <c r="D10" s="150"/>
      <c r="E10" s="150"/>
      <c r="F10" s="1018" t="s">
        <v>1476</v>
      </c>
      <c r="G10" s="1018"/>
      <c r="H10" s="1018"/>
      <c r="I10" s="1018"/>
      <c r="J10" s="1018"/>
      <c r="K10" s="1018"/>
      <c r="L10" s="1018"/>
      <c r="M10" s="1018"/>
      <c r="N10" s="1018"/>
      <c r="O10" s="1018"/>
      <c r="P10" s="1018"/>
      <c r="Q10" s="1018"/>
      <c r="R10" s="1018"/>
      <c r="S10" s="1018"/>
      <c r="T10" s="1018"/>
      <c r="U10" s="1018"/>
      <c r="V10" s="1018"/>
      <c r="W10" s="1018"/>
      <c r="X10" s="1018"/>
      <c r="Y10" s="1018"/>
      <c r="Z10" s="1018"/>
      <c r="AA10" s="1018"/>
      <c r="AB10" s="1018"/>
      <c r="AC10" s="1018"/>
      <c r="AD10" s="1018"/>
      <c r="AE10" s="1018"/>
      <c r="AF10" s="1018"/>
      <c r="AG10" s="1018"/>
      <c r="AH10" s="1018"/>
      <c r="AI10" s="1018"/>
      <c r="AJ10" s="1018"/>
      <c r="AK10" s="1018"/>
      <c r="AL10" s="1018"/>
      <c r="AM10" s="1018"/>
      <c r="AN10" s="1018"/>
      <c r="AO10" s="150"/>
      <c r="AP10" s="150"/>
      <c r="AQ10" s="150"/>
      <c r="AR10" s="150"/>
    </row>
    <row r="11" spans="2:44" ht="15.95" customHeight="1" x14ac:dyDescent="0.25">
      <c r="B11" s="150"/>
      <c r="C11" s="150"/>
      <c r="D11" s="150"/>
      <c r="E11" s="150"/>
      <c r="F11" s="1106"/>
      <c r="G11" s="1106"/>
      <c r="H11" s="1106"/>
      <c r="I11" s="1106"/>
      <c r="J11" s="1106"/>
      <c r="K11" s="1106"/>
      <c r="L11" s="1106"/>
      <c r="M11" s="1106"/>
      <c r="N11" s="1106"/>
      <c r="O11" s="1106"/>
      <c r="P11" s="1106"/>
      <c r="Q11" s="1106"/>
      <c r="R11" s="1106"/>
      <c r="S11" s="1106"/>
      <c r="T11" s="1106"/>
      <c r="U11" s="1106"/>
      <c r="V11" s="1106"/>
      <c r="W11" s="1106"/>
      <c r="X11" s="1106"/>
      <c r="Y11" s="1106"/>
      <c r="Z11" s="1106"/>
      <c r="AA11" s="1106"/>
      <c r="AB11" s="1106"/>
      <c r="AC11" s="1106"/>
      <c r="AD11" s="1106"/>
      <c r="AE11" s="1106"/>
      <c r="AF11" s="1106"/>
      <c r="AG11" s="1106"/>
      <c r="AH11" s="1106"/>
      <c r="AI11" s="1106"/>
      <c r="AJ11" s="1106"/>
      <c r="AK11" s="1106"/>
      <c r="AL11" s="1106"/>
      <c r="AM11" s="1106"/>
      <c r="AN11" s="1106"/>
      <c r="AO11" s="150"/>
      <c r="AP11" s="150"/>
      <c r="AQ11" s="150"/>
      <c r="AR11" s="150"/>
    </row>
    <row r="12" spans="2:44" ht="15.95" customHeight="1" thickBot="1" x14ac:dyDescent="0.3">
      <c r="B12" s="150"/>
      <c r="C12" s="150"/>
      <c r="D12" s="150"/>
      <c r="E12" s="150"/>
      <c r="F12" s="150"/>
      <c r="G12" s="150"/>
      <c r="H12" s="150"/>
      <c r="I12" s="150"/>
      <c r="J12" s="150"/>
      <c r="K12" s="150"/>
      <c r="L12" s="150"/>
      <c r="M12" s="150"/>
      <c r="N12" s="150"/>
      <c r="O12" s="150"/>
      <c r="P12" s="150"/>
      <c r="Q12" s="150"/>
      <c r="R12" s="150"/>
      <c r="S12" s="150"/>
      <c r="T12" s="150"/>
      <c r="U12" s="150"/>
      <c r="V12" s="150"/>
      <c r="W12" s="150"/>
      <c r="X12" s="150"/>
      <c r="Y12" s="150"/>
      <c r="Z12" s="150"/>
      <c r="AA12" s="150"/>
      <c r="AB12" s="150"/>
      <c r="AC12" s="150"/>
      <c r="AD12" s="150"/>
      <c r="AE12" s="150"/>
      <c r="AF12" s="150"/>
      <c r="AG12" s="150"/>
      <c r="AH12" s="150"/>
      <c r="AI12" s="150"/>
      <c r="AJ12" s="150"/>
      <c r="AK12" s="150"/>
      <c r="AL12" s="150"/>
      <c r="AM12" s="150"/>
      <c r="AN12" s="150"/>
      <c r="AO12" s="150"/>
      <c r="AP12" s="150"/>
      <c r="AQ12" s="150"/>
      <c r="AR12" s="150"/>
    </row>
    <row r="13" spans="2:44" ht="15.95" customHeight="1" thickBot="1" x14ac:dyDescent="0.3">
      <c r="B13" s="150"/>
      <c r="C13" s="1080" t="s">
        <v>80</v>
      </c>
      <c r="D13" s="1080"/>
      <c r="E13" s="1080"/>
      <c r="F13" s="1080"/>
      <c r="G13" s="1080"/>
      <c r="H13" s="1080"/>
      <c r="I13" s="1080"/>
      <c r="J13" s="1080"/>
      <c r="K13" s="1080"/>
      <c r="L13" s="1080"/>
      <c r="M13" s="1080"/>
      <c r="N13" s="1080"/>
      <c r="O13" s="1080"/>
      <c r="P13" s="158"/>
      <c r="Q13" s="1080" t="s">
        <v>1499</v>
      </c>
      <c r="R13" s="1080"/>
      <c r="S13" s="1080"/>
      <c r="T13" s="1080"/>
      <c r="U13" s="1080"/>
      <c r="V13" s="1080"/>
      <c r="W13" s="1080"/>
      <c r="X13" s="1080"/>
      <c r="Y13" s="1080"/>
      <c r="Z13" s="1080"/>
      <c r="AA13" s="1080"/>
      <c r="AB13" s="1080"/>
      <c r="AC13" s="1080"/>
      <c r="AD13" s="158"/>
      <c r="AE13" s="1080" t="s">
        <v>553</v>
      </c>
      <c r="AF13" s="1080"/>
      <c r="AG13" s="1080"/>
      <c r="AH13" s="1080"/>
      <c r="AI13" s="1080"/>
      <c r="AJ13" s="1080"/>
      <c r="AK13" s="1080"/>
      <c r="AL13" s="1080"/>
      <c r="AM13" s="1080"/>
      <c r="AN13" s="1080"/>
      <c r="AO13" s="1080"/>
      <c r="AP13" s="1080"/>
      <c r="AQ13" s="1080"/>
      <c r="AR13" s="150"/>
    </row>
    <row r="14" spans="2:44" ht="15.95" customHeight="1" thickBot="1" x14ac:dyDescent="0.3">
      <c r="B14" s="150"/>
      <c r="C14" s="1081" t="s">
        <v>571</v>
      </c>
      <c r="D14" s="1081"/>
      <c r="E14" s="1081"/>
      <c r="F14" s="1081"/>
      <c r="G14" s="1102" t="str">
        <f>M02S02F34</f>
        <v/>
      </c>
      <c r="H14" s="1102"/>
      <c r="I14" s="1102"/>
      <c r="J14" s="1102"/>
      <c r="K14" s="1102"/>
      <c r="L14" s="1102"/>
      <c r="M14" s="1102"/>
      <c r="N14" s="1102"/>
      <c r="O14" s="1102"/>
      <c r="P14" s="158"/>
      <c r="Q14" s="1083" t="s">
        <v>1502</v>
      </c>
      <c r="R14" s="1083"/>
      <c r="S14" s="1083"/>
      <c r="T14" s="1083"/>
      <c r="U14" s="1091" t="str">
        <f ca="1">IF(TEMPLATE!A72/TEMPLATE!D72=1,"Completed",IF(TEMPLATE!A72/TEMPLATE!D72&gt;0.7,"Almost!","Incomplete"))</f>
        <v>Incomplete</v>
      </c>
      <c r="V14" s="1091"/>
      <c r="W14" s="1091"/>
      <c r="X14" s="1091"/>
      <c r="Y14" s="1091"/>
      <c r="Z14" s="1091"/>
      <c r="AA14" s="1091"/>
      <c r="AB14" s="1091"/>
      <c r="AC14" s="1091"/>
      <c r="AD14" s="158"/>
      <c r="AE14" s="1081" t="s">
        <v>555</v>
      </c>
      <c r="AF14" s="1081"/>
      <c r="AG14" s="1081"/>
      <c r="AH14" s="1081"/>
      <c r="AI14" s="1082"/>
      <c r="AJ14" s="1082"/>
      <c r="AK14" s="1082"/>
      <c r="AL14" s="1082"/>
      <c r="AM14" s="1082"/>
      <c r="AN14" s="1082"/>
      <c r="AO14" s="1082"/>
      <c r="AP14" s="1082"/>
      <c r="AQ14" s="1082"/>
      <c r="AR14" s="150"/>
    </row>
    <row r="15" spans="2:44" ht="15.95" customHeight="1" thickBot="1" x14ac:dyDescent="0.3">
      <c r="B15" s="150"/>
      <c r="C15" s="1081" t="s">
        <v>613</v>
      </c>
      <c r="D15" s="1081"/>
      <c r="E15" s="1081"/>
      <c r="F15" s="1081"/>
      <c r="G15" s="1102">
        <f>M02S02F37</f>
        <v>0</v>
      </c>
      <c r="H15" s="1102"/>
      <c r="I15" s="1102"/>
      <c r="J15" s="1102"/>
      <c r="K15" s="1102"/>
      <c r="L15" s="1102">
        <f>M02S02F38</f>
        <v>0</v>
      </c>
      <c r="M15" s="1102"/>
      <c r="N15" s="1102"/>
      <c r="O15" s="1102"/>
      <c r="P15" s="158"/>
      <c r="Q15" s="1083" t="s">
        <v>1500</v>
      </c>
      <c r="R15" s="1083"/>
      <c r="S15" s="1083"/>
      <c r="T15" s="1083"/>
      <c r="U15" s="1087" t="str">
        <f ca="1">IF(TEMPLATE!A79/TEMPLATE!D79=1,"Completed",IF(TEMPLATE!A79/TEMPLATE!D79&gt;0.7,"Almost!","Incomplete"))</f>
        <v>Incomplete</v>
      </c>
      <c r="V15" s="1087"/>
      <c r="W15" s="1087"/>
      <c r="X15" s="1087"/>
      <c r="Y15" s="1087"/>
      <c r="Z15" s="1087"/>
      <c r="AA15" s="1087"/>
      <c r="AB15" s="1087"/>
      <c r="AC15" s="1087"/>
      <c r="AD15" s="158"/>
      <c r="AE15" s="1081" t="s">
        <v>1654</v>
      </c>
      <c r="AF15" s="1081"/>
      <c r="AG15" s="1081"/>
      <c r="AH15" s="1081"/>
      <c r="AI15" s="1117"/>
      <c r="AJ15" s="1117"/>
      <c r="AK15" s="1117"/>
      <c r="AL15" s="1117"/>
      <c r="AM15" s="1117"/>
      <c r="AN15" s="1117"/>
      <c r="AO15" s="1117"/>
      <c r="AP15" s="1117"/>
      <c r="AQ15" s="1117"/>
      <c r="AR15" s="150"/>
    </row>
    <row r="16" spans="2:44" ht="15.95" customHeight="1" thickBot="1" x14ac:dyDescent="0.3">
      <c r="B16" s="150"/>
      <c r="C16" s="1081"/>
      <c r="D16" s="1081"/>
      <c r="E16" s="1081"/>
      <c r="F16" s="1081"/>
      <c r="G16" s="1102">
        <f>M02S02F39</f>
        <v>0</v>
      </c>
      <c r="H16" s="1102"/>
      <c r="I16" s="1102"/>
      <c r="J16" s="1102"/>
      <c r="K16" s="1102"/>
      <c r="L16" s="1102">
        <f>M02S02F40</f>
        <v>0</v>
      </c>
      <c r="M16" s="1102"/>
      <c r="N16" s="1102"/>
      <c r="O16" s="1102"/>
      <c r="P16" s="158"/>
      <c r="Q16" s="1083" t="s">
        <v>1501</v>
      </c>
      <c r="R16" s="1083"/>
      <c r="S16" s="1083"/>
      <c r="T16" s="1083"/>
      <c r="U16" s="1092" t="str">
        <f ca="1">IF(TEMPLATE!A133/TEMPLATE!D133=1,"Completed",IF(TEMPLATE!A133/TEMPLATE!D133&gt;0.7,"Almost!","Incomplete"))</f>
        <v>Incomplete</v>
      </c>
      <c r="V16" s="1092"/>
      <c r="W16" s="1092"/>
      <c r="X16" s="1092"/>
      <c r="Y16" s="1092"/>
      <c r="Z16" s="1092"/>
      <c r="AA16" s="1092"/>
      <c r="AB16" s="1092"/>
      <c r="AC16" s="1092"/>
      <c r="AD16" s="158"/>
      <c r="AE16" s="1081" t="s">
        <v>545</v>
      </c>
      <c r="AF16" s="1081"/>
      <c r="AG16" s="1081"/>
      <c r="AH16" s="1081"/>
      <c r="AI16" s="1117"/>
      <c r="AJ16" s="1117"/>
      <c r="AK16" s="1117"/>
      <c r="AL16" s="1117"/>
      <c r="AM16" s="1117"/>
      <c r="AN16" s="1117"/>
      <c r="AO16" s="1117"/>
      <c r="AP16" s="1117"/>
      <c r="AQ16" s="1117"/>
      <c r="AR16" s="150"/>
    </row>
    <row r="17" spans="2:44" ht="15.95" customHeight="1" thickBot="1" x14ac:dyDescent="0.3">
      <c r="B17" s="150"/>
      <c r="C17" s="1081" t="s">
        <v>489</v>
      </c>
      <c r="D17" s="1081"/>
      <c r="E17" s="1081"/>
      <c r="F17" s="1081"/>
      <c r="G17" s="1102" t="str">
        <f>M02S03F01</f>
        <v>Yes</v>
      </c>
      <c r="H17" s="1102"/>
      <c r="I17" s="1102"/>
      <c r="J17" s="1102"/>
      <c r="K17" s="1102"/>
      <c r="L17" s="1102"/>
      <c r="M17" s="1102"/>
      <c r="N17" s="1102"/>
      <c r="O17" s="1102"/>
      <c r="P17" s="158"/>
      <c r="Q17" s="1083" t="s">
        <v>1503</v>
      </c>
      <c r="R17" s="1083"/>
      <c r="S17" s="1083"/>
      <c r="T17" s="1083"/>
      <c r="U17" s="1086" t="str">
        <f ca="1">IF(TEMPLATE!A153/TEMPLATE!D153=1,"Completed",IF(TEMPLATE!A153/TEMPLATE!D153&gt;0.7,"Almost!","Incomplete"))</f>
        <v>Incomplete</v>
      </c>
      <c r="V17" s="1086"/>
      <c r="W17" s="1086"/>
      <c r="X17" s="1086"/>
      <c r="Y17" s="1086"/>
      <c r="Z17" s="1086"/>
      <c r="AA17" s="1086"/>
      <c r="AB17" s="1086"/>
      <c r="AC17" s="1086"/>
      <c r="AD17" s="158"/>
      <c r="AE17" s="1081" t="s">
        <v>546</v>
      </c>
      <c r="AF17" s="1081"/>
      <c r="AG17" s="1081"/>
      <c r="AH17" s="1081"/>
      <c r="AI17" s="1117"/>
      <c r="AJ17" s="1117"/>
      <c r="AK17" s="1117"/>
      <c r="AL17" s="1117"/>
      <c r="AM17" s="1117"/>
      <c r="AN17" s="1117"/>
      <c r="AO17" s="1117"/>
      <c r="AP17" s="1117"/>
      <c r="AQ17" s="1117"/>
      <c r="AR17" s="150"/>
    </row>
    <row r="18" spans="2:44" ht="15.95" customHeight="1" thickBot="1" x14ac:dyDescent="0.3">
      <c r="B18" s="150"/>
      <c r="C18" s="1081" t="s">
        <v>0</v>
      </c>
      <c r="D18" s="1081"/>
      <c r="E18" s="1081"/>
      <c r="F18" s="1081"/>
      <c r="G18" s="1102" t="str">
        <f>M02S02F12</f>
        <v>EMS</v>
      </c>
      <c r="H18" s="1102"/>
      <c r="I18" s="1102"/>
      <c r="J18" s="1102"/>
      <c r="K18" s="1102"/>
      <c r="L18" s="1102"/>
      <c r="M18" s="1102"/>
      <c r="N18" s="1102"/>
      <c r="O18" s="1102"/>
      <c r="P18" s="158"/>
      <c r="Q18" s="1083" t="s">
        <v>1910</v>
      </c>
      <c r="R18" s="1083"/>
      <c r="S18" s="1083"/>
      <c r="T18" s="1083"/>
      <c r="U18" s="1091" t="str">
        <f ca="1">IF(TEMPLATE!A172/TEMPLATE!D172=1,"Completed",IF(TEMPLATE!A172/TEMPLATE!D172&gt;0.7,"Almost!","Incomplete"))</f>
        <v>Incomplete</v>
      </c>
      <c r="V18" s="1091"/>
      <c r="W18" s="1091"/>
      <c r="X18" s="1091"/>
      <c r="Y18" s="1091"/>
      <c r="Z18" s="1091"/>
      <c r="AA18" s="1091"/>
      <c r="AB18" s="1091"/>
      <c r="AC18" s="1091"/>
      <c r="AD18" s="158"/>
      <c r="AE18" s="1081" t="s">
        <v>547</v>
      </c>
      <c r="AF18" s="1081"/>
      <c r="AG18" s="1081"/>
      <c r="AH18" s="1081"/>
      <c r="AI18" s="1118"/>
      <c r="AJ18" s="1118"/>
      <c r="AK18" s="1118"/>
      <c r="AL18" s="1118"/>
      <c r="AM18" s="1118"/>
      <c r="AN18" s="1118"/>
      <c r="AO18" s="1118"/>
      <c r="AP18" s="1118"/>
      <c r="AQ18" s="1118"/>
      <c r="AR18" s="150"/>
    </row>
    <row r="19" spans="2:44" ht="15.95" customHeight="1" thickBot="1" x14ac:dyDescent="0.3">
      <c r="B19" s="150"/>
      <c r="C19" s="1081" t="s">
        <v>543</v>
      </c>
      <c r="D19" s="1081"/>
      <c r="E19" s="1081"/>
      <c r="F19" s="1081"/>
      <c r="G19" s="1102" t="str">
        <f>VERSION</f>
        <v>EMS v2.0.0</v>
      </c>
      <c r="H19" s="1102"/>
      <c r="I19" s="1102"/>
      <c r="J19" s="1102"/>
      <c r="K19" s="1102"/>
      <c r="L19" s="1102"/>
      <c r="M19" s="1102"/>
      <c r="N19" s="1102"/>
      <c r="O19" s="1102"/>
      <c r="P19" s="158"/>
      <c r="Q19" s="1083" t="s">
        <v>2085</v>
      </c>
      <c r="R19" s="1083"/>
      <c r="S19" s="1083"/>
      <c r="T19" s="1083"/>
      <c r="U19" s="1091" t="str">
        <f ca="1">IF((TEMPLATE!A190+TEMPLATE!A204)/(TEMPLATE!D190+TEMPLATE!D204)=1,"Completed",IF((TEMPLATE!A190+TEMPLATE!A204)/(TEMPLATE!D190+TEMPLATE!D204)&gt;0.7,"Almost!","Incomplete"))</f>
        <v>Incomplete</v>
      </c>
      <c r="V19" s="1091"/>
      <c r="W19" s="1091"/>
      <c r="X19" s="1091"/>
      <c r="Y19" s="1091"/>
      <c r="Z19" s="1091"/>
      <c r="AA19" s="1091"/>
      <c r="AB19" s="1091"/>
      <c r="AC19" s="1091"/>
      <c r="AD19" s="158"/>
      <c r="AE19" s="1081" t="s">
        <v>1898</v>
      </c>
      <c r="AF19" s="1081"/>
      <c r="AG19" s="1081"/>
      <c r="AH19" s="1081"/>
      <c r="AI19" s="1118"/>
      <c r="AJ19" s="1118"/>
      <c r="AK19" s="1118"/>
      <c r="AL19" s="1118"/>
      <c r="AM19" s="1118"/>
      <c r="AN19" s="1118"/>
      <c r="AO19" s="1118"/>
      <c r="AP19" s="1118"/>
      <c r="AQ19" s="1118"/>
      <c r="AR19" s="150"/>
    </row>
    <row r="20" spans="2:44" ht="15.95" customHeight="1" thickBot="1" x14ac:dyDescent="0.3">
      <c r="B20" s="150"/>
      <c r="C20" s="158"/>
      <c r="D20" s="158"/>
      <c r="E20" s="158"/>
      <c r="F20" s="158"/>
      <c r="G20" s="158"/>
      <c r="H20" s="158"/>
      <c r="I20" s="158"/>
      <c r="J20" s="158"/>
      <c r="K20" s="158"/>
      <c r="L20" s="158"/>
      <c r="M20" s="158"/>
      <c r="N20" s="158"/>
      <c r="O20" s="158"/>
      <c r="P20" s="158"/>
      <c r="Q20" s="158"/>
      <c r="R20" s="158"/>
      <c r="S20" s="158"/>
      <c r="T20" s="158"/>
      <c r="U20" s="158"/>
      <c r="V20" s="158"/>
      <c r="W20" s="158"/>
      <c r="X20" s="158"/>
      <c r="Y20" s="158"/>
      <c r="Z20" s="158"/>
      <c r="AA20" s="158"/>
      <c r="AB20" s="158"/>
      <c r="AC20" s="158"/>
      <c r="AD20" s="158"/>
      <c r="AE20" s="158"/>
      <c r="AF20" s="158"/>
      <c r="AG20" s="158"/>
      <c r="AH20" s="158"/>
      <c r="AI20" s="158"/>
      <c r="AJ20" s="158"/>
      <c r="AK20" s="158"/>
      <c r="AL20" s="158"/>
      <c r="AM20" s="158"/>
      <c r="AN20" s="158"/>
      <c r="AO20" s="158"/>
      <c r="AP20" s="158"/>
      <c r="AQ20" s="158"/>
      <c r="AR20" s="150"/>
    </row>
    <row r="21" spans="2:44" ht="15.95" customHeight="1" thickBot="1" x14ac:dyDescent="0.3">
      <c r="B21" s="150"/>
      <c r="C21" s="1080" t="s">
        <v>551</v>
      </c>
      <c r="D21" s="1080"/>
      <c r="E21" s="1080"/>
      <c r="F21" s="1080"/>
      <c r="G21" s="1080"/>
      <c r="H21" s="1080"/>
      <c r="I21" s="1080"/>
      <c r="J21" s="1080"/>
      <c r="K21" s="1080"/>
      <c r="L21" s="1080"/>
      <c r="M21" s="1080"/>
      <c r="N21" s="1080"/>
      <c r="O21" s="1080"/>
      <c r="P21" s="158"/>
      <c r="Q21" s="1080" t="s">
        <v>550</v>
      </c>
      <c r="R21" s="1080"/>
      <c r="S21" s="1080"/>
      <c r="T21" s="1080"/>
      <c r="U21" s="1080"/>
      <c r="V21" s="1080"/>
      <c r="W21" s="1080"/>
      <c r="X21" s="1080"/>
      <c r="Y21" s="1080"/>
      <c r="Z21" s="1080"/>
      <c r="AA21" s="1080"/>
      <c r="AB21" s="1080"/>
      <c r="AC21" s="1080"/>
      <c r="AD21" s="158"/>
      <c r="AE21" s="1080" t="s">
        <v>552</v>
      </c>
      <c r="AF21" s="1080"/>
      <c r="AG21" s="1080"/>
      <c r="AH21" s="1080"/>
      <c r="AI21" s="1080"/>
      <c r="AJ21" s="1080"/>
      <c r="AK21" s="1080"/>
      <c r="AL21" s="1080"/>
      <c r="AM21" s="1080"/>
      <c r="AN21" s="1080"/>
      <c r="AO21" s="1080"/>
      <c r="AP21" s="1080"/>
      <c r="AQ21" s="1080"/>
      <c r="AR21" s="150"/>
    </row>
    <row r="22" spans="2:44" ht="15.95" customHeight="1" thickBot="1" x14ac:dyDescent="0.3">
      <c r="B22" s="150"/>
      <c r="C22" s="1094" t="s">
        <v>118</v>
      </c>
      <c r="D22" s="1094"/>
      <c r="E22" s="1094"/>
      <c r="F22" s="1094"/>
      <c r="G22" s="1095">
        <f>M02S02F01</f>
        <v>0</v>
      </c>
      <c r="H22" s="1095"/>
      <c r="I22" s="1095"/>
      <c r="J22" s="1095"/>
      <c r="K22" s="1095"/>
      <c r="L22" s="1095"/>
      <c r="M22" s="1095"/>
      <c r="N22" s="1095"/>
      <c r="O22" s="1095"/>
      <c r="P22" s="158"/>
      <c r="Q22" s="1093" t="s">
        <v>554</v>
      </c>
      <c r="R22" s="1093"/>
      <c r="S22" s="1093"/>
      <c r="T22" s="1093"/>
      <c r="U22" s="1110" t="str">
        <f>M02S02F16</f>
        <v/>
      </c>
      <c r="V22" s="1110"/>
      <c r="W22" s="1110"/>
      <c r="X22" s="1110"/>
      <c r="Y22" s="1110"/>
      <c r="Z22" s="1110" t="str">
        <f>M02S02F17</f>
        <v/>
      </c>
      <c r="AA22" s="1110"/>
      <c r="AB22" s="1110"/>
      <c r="AC22" s="1110"/>
      <c r="AD22" s="158"/>
      <c r="AE22" s="1096" t="s">
        <v>118</v>
      </c>
      <c r="AF22" s="1096"/>
      <c r="AG22" s="1096"/>
      <c r="AH22" s="1096"/>
      <c r="AI22" s="1108">
        <f>M02S03F02</f>
        <v>0</v>
      </c>
      <c r="AJ22" s="1108"/>
      <c r="AK22" s="1108"/>
      <c r="AL22" s="1108"/>
      <c r="AM22" s="1108"/>
      <c r="AN22" s="1108"/>
      <c r="AO22" s="1108"/>
      <c r="AP22" s="1108"/>
      <c r="AQ22" s="1108"/>
      <c r="AR22" s="150"/>
    </row>
    <row r="23" spans="2:44" ht="15.95" customHeight="1" thickBot="1" x14ac:dyDescent="0.3">
      <c r="B23" s="150"/>
      <c r="C23" s="1094" t="s">
        <v>565</v>
      </c>
      <c r="D23" s="1094"/>
      <c r="E23" s="1094"/>
      <c r="F23" s="1094"/>
      <c r="G23" s="1095">
        <f>M02S02F02</f>
        <v>0</v>
      </c>
      <c r="H23" s="1095"/>
      <c r="I23" s="1095"/>
      <c r="J23" s="1095"/>
      <c r="K23" s="1095"/>
      <c r="L23" s="1095">
        <f>M02S02F03</f>
        <v>0</v>
      </c>
      <c r="M23" s="1095"/>
      <c r="N23" s="1095"/>
      <c r="O23" s="1095"/>
      <c r="P23" s="158"/>
      <c r="Q23" s="1093" t="s">
        <v>83</v>
      </c>
      <c r="R23" s="1093"/>
      <c r="S23" s="1093"/>
      <c r="T23" s="1093"/>
      <c r="U23" s="1110" t="str">
        <f>M02S02F18</f>
        <v/>
      </c>
      <c r="V23" s="1110"/>
      <c r="W23" s="1110"/>
      <c r="X23" s="1110"/>
      <c r="Y23" s="1110"/>
      <c r="Z23" s="1110"/>
      <c r="AA23" s="1110"/>
      <c r="AB23" s="1110"/>
      <c r="AC23" s="1110"/>
      <c r="AD23" s="158"/>
      <c r="AE23" s="1096" t="s">
        <v>565</v>
      </c>
      <c r="AF23" s="1096"/>
      <c r="AG23" s="1096"/>
      <c r="AH23" s="1096"/>
      <c r="AI23" s="1108">
        <f>M02S03F03</f>
        <v>0</v>
      </c>
      <c r="AJ23" s="1108"/>
      <c r="AK23" s="1108"/>
      <c r="AL23" s="1108"/>
      <c r="AM23" s="1108"/>
      <c r="AN23" s="1108">
        <f>M02S03F04</f>
        <v>0</v>
      </c>
      <c r="AO23" s="1108"/>
      <c r="AP23" s="1108"/>
      <c r="AQ23" s="1108"/>
      <c r="AR23" s="150"/>
    </row>
    <row r="24" spans="2:44" ht="15.95" customHeight="1" thickBot="1" x14ac:dyDescent="0.3">
      <c r="B24" s="150"/>
      <c r="C24" s="1094" t="s">
        <v>83</v>
      </c>
      <c r="D24" s="1094"/>
      <c r="E24" s="1094"/>
      <c r="F24" s="1094"/>
      <c r="G24" s="1095">
        <f>M02S02F04</f>
        <v>0</v>
      </c>
      <c r="H24" s="1095"/>
      <c r="I24" s="1095"/>
      <c r="J24" s="1095"/>
      <c r="K24" s="1095"/>
      <c r="L24" s="1095"/>
      <c r="M24" s="1095"/>
      <c r="N24" s="1095"/>
      <c r="O24" s="1095"/>
      <c r="P24" s="158"/>
      <c r="Q24" s="1093" t="s">
        <v>558</v>
      </c>
      <c r="R24" s="1093"/>
      <c r="S24" s="1093"/>
      <c r="T24" s="1093"/>
      <c r="U24" s="1112" t="str">
        <f>M02S02F19</f>
        <v/>
      </c>
      <c r="V24" s="1112"/>
      <c r="W24" s="1112"/>
      <c r="X24" s="1112"/>
      <c r="Y24" s="1112"/>
      <c r="Z24" s="1112" t="str">
        <f>M02S02F20</f>
        <v/>
      </c>
      <c r="AA24" s="1112"/>
      <c r="AB24" s="1112"/>
      <c r="AC24" s="1112"/>
      <c r="AD24" s="158"/>
      <c r="AE24" s="1096" t="s">
        <v>83</v>
      </c>
      <c r="AF24" s="1096"/>
      <c r="AG24" s="1096"/>
      <c r="AH24" s="1096"/>
      <c r="AI24" s="1108">
        <f>M02S03F05</f>
        <v>0</v>
      </c>
      <c r="AJ24" s="1108"/>
      <c r="AK24" s="1108"/>
      <c r="AL24" s="1108"/>
      <c r="AM24" s="1108"/>
      <c r="AN24" s="1108"/>
      <c r="AO24" s="1108"/>
      <c r="AP24" s="1108"/>
      <c r="AQ24" s="1108"/>
      <c r="AR24" s="150"/>
    </row>
    <row r="25" spans="2:44" ht="15.95" customHeight="1" thickBot="1" x14ac:dyDescent="0.3">
      <c r="B25" s="150"/>
      <c r="C25" s="1094" t="s">
        <v>558</v>
      </c>
      <c r="D25" s="1094"/>
      <c r="E25" s="1094"/>
      <c r="F25" s="1094"/>
      <c r="G25" s="1101">
        <f>M02S02F05</f>
        <v>0</v>
      </c>
      <c r="H25" s="1101"/>
      <c r="I25" s="1101"/>
      <c r="J25" s="1101"/>
      <c r="K25" s="1101"/>
      <c r="L25" s="1101">
        <f>M02S02F06</f>
        <v>0</v>
      </c>
      <c r="M25" s="1101"/>
      <c r="N25" s="1101"/>
      <c r="O25" s="1101"/>
      <c r="P25" s="158"/>
      <c r="Q25" s="1093" t="s">
        <v>280</v>
      </c>
      <c r="R25" s="1093"/>
      <c r="S25" s="1093"/>
      <c r="T25" s="1093"/>
      <c r="U25" s="1110" t="str">
        <f>M02S02F21</f>
        <v/>
      </c>
      <c r="V25" s="1110"/>
      <c r="W25" s="1110"/>
      <c r="X25" s="1110"/>
      <c r="Y25" s="1110"/>
      <c r="Z25" s="1110"/>
      <c r="AA25" s="1110"/>
      <c r="AB25" s="1110"/>
      <c r="AC25" s="1110"/>
      <c r="AD25" s="158"/>
      <c r="AE25" s="1096" t="s">
        <v>558</v>
      </c>
      <c r="AF25" s="1096"/>
      <c r="AG25" s="1096"/>
      <c r="AH25" s="1096"/>
      <c r="AI25" s="1113">
        <f>M02S03F06</f>
        <v>0</v>
      </c>
      <c r="AJ25" s="1113"/>
      <c r="AK25" s="1113"/>
      <c r="AL25" s="1113"/>
      <c r="AM25" s="1113"/>
      <c r="AN25" s="1113">
        <f>M02S03F07</f>
        <v>0</v>
      </c>
      <c r="AO25" s="1113"/>
      <c r="AP25" s="1113"/>
      <c r="AQ25" s="1113"/>
      <c r="AR25" s="150"/>
    </row>
    <row r="26" spans="2:44" ht="15.95" customHeight="1" thickBot="1" x14ac:dyDescent="0.3">
      <c r="B26" s="150"/>
      <c r="C26" s="1094" t="s">
        <v>280</v>
      </c>
      <c r="D26" s="1094"/>
      <c r="E26" s="1094"/>
      <c r="F26" s="1094"/>
      <c r="G26" s="1095">
        <f>M02S02F07</f>
        <v>0</v>
      </c>
      <c r="H26" s="1095"/>
      <c r="I26" s="1095"/>
      <c r="J26" s="1095"/>
      <c r="K26" s="1095"/>
      <c r="L26" s="1095"/>
      <c r="M26" s="1095"/>
      <c r="N26" s="1095"/>
      <c r="O26" s="1095"/>
      <c r="P26" s="158"/>
      <c r="Q26" s="1093"/>
      <c r="R26" s="1093"/>
      <c r="S26" s="1093"/>
      <c r="T26" s="1093"/>
      <c r="U26" s="1110"/>
      <c r="V26" s="1110"/>
      <c r="W26" s="1110"/>
      <c r="X26" s="1110"/>
      <c r="Y26" s="1110"/>
      <c r="Z26" s="1110"/>
      <c r="AA26" s="1110"/>
      <c r="AB26" s="1110"/>
      <c r="AC26" s="1110"/>
      <c r="AD26" s="158"/>
      <c r="AE26" s="1096" t="s">
        <v>280</v>
      </c>
      <c r="AF26" s="1096"/>
      <c r="AG26" s="1096"/>
      <c r="AH26" s="1096"/>
      <c r="AI26" s="1108">
        <f>M02S03F08</f>
        <v>0</v>
      </c>
      <c r="AJ26" s="1108"/>
      <c r="AK26" s="1108"/>
      <c r="AL26" s="1108"/>
      <c r="AM26" s="1108"/>
      <c r="AN26" s="1108"/>
      <c r="AO26" s="1108"/>
      <c r="AP26" s="1108"/>
      <c r="AQ26" s="1108"/>
      <c r="AR26" s="150"/>
    </row>
    <row r="27" spans="2:44" ht="15.95" customHeight="1" thickBot="1" x14ac:dyDescent="0.3">
      <c r="B27" s="150"/>
      <c r="C27" s="1094" t="s">
        <v>281</v>
      </c>
      <c r="D27" s="1094"/>
      <c r="E27" s="1094"/>
      <c r="F27" s="1094"/>
      <c r="G27" s="1095">
        <f>M02S02F08</f>
        <v>0</v>
      </c>
      <c r="H27" s="1095"/>
      <c r="I27" s="1095"/>
      <c r="J27" s="1095"/>
      <c r="K27" s="1095"/>
      <c r="L27" s="1095"/>
      <c r="M27" s="1095"/>
      <c r="N27" s="1095"/>
      <c r="O27" s="1095"/>
      <c r="P27" s="158"/>
      <c r="Q27" s="1093" t="s">
        <v>1648</v>
      </c>
      <c r="R27" s="1093"/>
      <c r="S27" s="1093"/>
      <c r="T27" s="1093"/>
      <c r="U27" s="1111"/>
      <c r="V27" s="1111"/>
      <c r="W27" s="1111"/>
      <c r="X27" s="1111"/>
      <c r="Y27" s="1111"/>
      <c r="Z27" s="1111"/>
      <c r="AA27" s="1111"/>
      <c r="AB27" s="1111"/>
      <c r="AC27" s="1111"/>
      <c r="AD27" s="158"/>
      <c r="AE27" s="1096" t="s">
        <v>281</v>
      </c>
      <c r="AF27" s="1096"/>
      <c r="AG27" s="1096"/>
      <c r="AH27" s="1096"/>
      <c r="AI27" s="1108">
        <f>M02S03F09</f>
        <v>0</v>
      </c>
      <c r="AJ27" s="1108"/>
      <c r="AK27" s="1108"/>
      <c r="AL27" s="1108"/>
      <c r="AM27" s="1108"/>
      <c r="AN27" s="1108"/>
      <c r="AO27" s="1108"/>
      <c r="AP27" s="1108"/>
      <c r="AQ27" s="1108"/>
      <c r="AR27" s="150"/>
    </row>
    <row r="28" spans="2:44" ht="15.95" customHeight="1" thickBot="1" x14ac:dyDescent="0.3">
      <c r="B28" s="150"/>
      <c r="C28" s="1094" t="s">
        <v>557</v>
      </c>
      <c r="D28" s="1094"/>
      <c r="E28" s="1094"/>
      <c r="F28" s="1094"/>
      <c r="G28" s="1095">
        <f>M02S02F09</f>
        <v>0</v>
      </c>
      <c r="H28" s="1095"/>
      <c r="I28" s="1095"/>
      <c r="J28" s="1095"/>
      <c r="K28" s="1095"/>
      <c r="L28" s="1095">
        <f>M02S02F10</f>
        <v>0</v>
      </c>
      <c r="M28" s="1095"/>
      <c r="N28" s="1097">
        <f>M02S02F11</f>
        <v>0</v>
      </c>
      <c r="O28" s="1097"/>
      <c r="P28" s="158"/>
      <c r="Q28" s="1093" t="s">
        <v>1649</v>
      </c>
      <c r="R28" s="1093"/>
      <c r="S28" s="1093"/>
      <c r="T28" s="1093"/>
      <c r="U28" s="1111"/>
      <c r="V28" s="1111"/>
      <c r="W28" s="1111"/>
      <c r="X28" s="1111"/>
      <c r="Y28" s="1111"/>
      <c r="Z28" s="1111"/>
      <c r="AA28" s="1111"/>
      <c r="AB28" s="1111"/>
      <c r="AC28" s="1111"/>
      <c r="AD28" s="158"/>
      <c r="AE28" s="1096" t="s">
        <v>557</v>
      </c>
      <c r="AF28" s="1096"/>
      <c r="AG28" s="1096"/>
      <c r="AH28" s="1096"/>
      <c r="AI28" s="1108">
        <f>M02S03F10</f>
        <v>0</v>
      </c>
      <c r="AJ28" s="1108"/>
      <c r="AK28" s="1108"/>
      <c r="AL28" s="1108"/>
      <c r="AM28" s="1108"/>
      <c r="AN28" s="1108">
        <f>M02S03F11</f>
        <v>0</v>
      </c>
      <c r="AO28" s="1108"/>
      <c r="AP28" s="1109">
        <f>M02S03F12</f>
        <v>0</v>
      </c>
      <c r="AQ28" s="1109"/>
      <c r="AR28" s="150"/>
    </row>
    <row r="29" spans="2:44" s="67" customFormat="1" ht="15.95" customHeight="1" thickBot="1" x14ac:dyDescent="0.3">
      <c r="B29" s="150"/>
      <c r="C29" s="1094" t="s">
        <v>1632</v>
      </c>
      <c r="D29" s="1094"/>
      <c r="E29" s="1094"/>
      <c r="F29" s="1094"/>
      <c r="G29" s="1095">
        <f>M02S02F11.1</f>
        <v>0</v>
      </c>
      <c r="H29" s="1095"/>
      <c r="I29" s="1095"/>
      <c r="J29" s="1095"/>
      <c r="K29" s="1095"/>
      <c r="L29" s="1095"/>
      <c r="M29" s="1095"/>
      <c r="N29" s="1095"/>
      <c r="O29" s="1095"/>
      <c r="P29" s="158"/>
      <c r="Q29" s="1093"/>
      <c r="R29" s="1093"/>
      <c r="S29" s="1093"/>
      <c r="T29" s="1093"/>
      <c r="U29" s="1110"/>
      <c r="V29" s="1110"/>
      <c r="W29" s="1110"/>
      <c r="X29" s="1110"/>
      <c r="Y29" s="1110"/>
      <c r="Z29" s="1110"/>
      <c r="AA29" s="1110"/>
      <c r="AB29" s="1110"/>
      <c r="AC29" s="1110"/>
      <c r="AD29" s="158"/>
      <c r="AE29" s="1096" t="s">
        <v>1632</v>
      </c>
      <c r="AF29" s="1096"/>
      <c r="AG29" s="1096"/>
      <c r="AH29" s="1096"/>
      <c r="AI29" s="1108">
        <f>M02S03F13</f>
        <v>0</v>
      </c>
      <c r="AJ29" s="1108"/>
      <c r="AK29" s="1108"/>
      <c r="AL29" s="1108"/>
      <c r="AM29" s="1108"/>
      <c r="AN29" s="1108"/>
      <c r="AO29" s="1108"/>
      <c r="AP29" s="1108"/>
      <c r="AQ29" s="1108"/>
      <c r="AR29" s="150"/>
    </row>
    <row r="30" spans="2:44" s="67" customFormat="1" ht="15.95" customHeight="1" thickBot="1" x14ac:dyDescent="0.3">
      <c r="B30" s="150"/>
      <c r="C30" s="1094" t="s">
        <v>1633</v>
      </c>
      <c r="D30" s="1094"/>
      <c r="E30" s="1094"/>
      <c r="F30" s="1094"/>
      <c r="G30" s="1095">
        <f>M02S02F11.2</f>
        <v>0</v>
      </c>
      <c r="H30" s="1095"/>
      <c r="I30" s="1095"/>
      <c r="J30" s="1095"/>
      <c r="K30" s="1095"/>
      <c r="L30" s="1095"/>
      <c r="M30" s="1095"/>
      <c r="N30" s="1095"/>
      <c r="O30" s="1095"/>
      <c r="P30" s="158"/>
      <c r="Q30" s="1093" t="s">
        <v>2092</v>
      </c>
      <c r="R30" s="1093"/>
      <c r="S30" s="1093"/>
      <c r="T30" s="1093"/>
      <c r="U30" s="1121">
        <f>M02S02F36</f>
        <v>0</v>
      </c>
      <c r="V30" s="1122"/>
      <c r="W30" s="1122"/>
      <c r="X30" s="1122"/>
      <c r="Y30" s="1122"/>
      <c r="Z30" s="1123"/>
      <c r="AA30" s="1124" t="str">
        <f>M02S02F35</f>
        <v/>
      </c>
      <c r="AB30" s="1125"/>
      <c r="AC30" s="1126"/>
      <c r="AD30" s="158"/>
      <c r="AE30" s="1096" t="s">
        <v>1633</v>
      </c>
      <c r="AF30" s="1096"/>
      <c r="AG30" s="1096"/>
      <c r="AH30" s="1096"/>
      <c r="AI30" s="1108">
        <f>M02S03F14</f>
        <v>0</v>
      </c>
      <c r="AJ30" s="1108"/>
      <c r="AK30" s="1108"/>
      <c r="AL30" s="1108"/>
      <c r="AM30" s="1108"/>
      <c r="AN30" s="1108"/>
      <c r="AO30" s="1108"/>
      <c r="AP30" s="1108"/>
      <c r="AQ30" s="1108"/>
      <c r="AR30" s="150"/>
    </row>
    <row r="31" spans="2:44" s="67" customFormat="1" ht="15.95" customHeight="1" thickBot="1" x14ac:dyDescent="0.3">
      <c r="B31" s="150"/>
      <c r="C31" s="1094" t="s">
        <v>1634</v>
      </c>
      <c r="D31" s="1094"/>
      <c r="E31" s="1094"/>
      <c r="F31" s="1094"/>
      <c r="G31" s="1095">
        <f>M02S02F11.3</f>
        <v>0</v>
      </c>
      <c r="H31" s="1095"/>
      <c r="I31" s="1095"/>
      <c r="J31" s="1095"/>
      <c r="K31" s="1095"/>
      <c r="L31" s="1095"/>
      <c r="M31" s="1095"/>
      <c r="N31" s="1095"/>
      <c r="O31" s="1095"/>
      <c r="P31" s="158"/>
      <c r="Q31" s="1093"/>
      <c r="R31" s="1093"/>
      <c r="S31" s="1093"/>
      <c r="T31" s="1093"/>
      <c r="U31" s="1110"/>
      <c r="V31" s="1110"/>
      <c r="W31" s="1110"/>
      <c r="X31" s="1110"/>
      <c r="Y31" s="1110"/>
      <c r="Z31" s="1110"/>
      <c r="AA31" s="1110"/>
      <c r="AB31" s="1110"/>
      <c r="AC31" s="1110"/>
      <c r="AD31" s="158"/>
      <c r="AE31" s="1096" t="s">
        <v>1634</v>
      </c>
      <c r="AF31" s="1096"/>
      <c r="AG31" s="1096"/>
      <c r="AH31" s="1096"/>
      <c r="AI31" s="1108">
        <f>M02S03F15</f>
        <v>0</v>
      </c>
      <c r="AJ31" s="1108"/>
      <c r="AK31" s="1108"/>
      <c r="AL31" s="1108"/>
      <c r="AM31" s="1108"/>
      <c r="AN31" s="1108"/>
      <c r="AO31" s="1108"/>
      <c r="AP31" s="1108"/>
      <c r="AQ31" s="1108"/>
      <c r="AR31" s="150"/>
    </row>
    <row r="32" spans="2:44" s="67" customFormat="1" ht="15.95" customHeight="1" thickBot="1" x14ac:dyDescent="0.3">
      <c r="B32" s="150"/>
      <c r="C32" s="1094" t="s">
        <v>1635</v>
      </c>
      <c r="D32" s="1094"/>
      <c r="E32" s="1094"/>
      <c r="F32" s="1094"/>
      <c r="G32" s="1120">
        <f>M02S02F11.4</f>
        <v>0</v>
      </c>
      <c r="H32" s="1120"/>
      <c r="I32" s="1120"/>
      <c r="J32" s="1120"/>
      <c r="K32" s="1120"/>
      <c r="L32" s="1120">
        <f>M02S02F11.5</f>
        <v>0</v>
      </c>
      <c r="M32" s="1120"/>
      <c r="N32" s="1120"/>
      <c r="O32" s="1120"/>
      <c r="P32" s="158"/>
      <c r="Q32" s="1093"/>
      <c r="R32" s="1093"/>
      <c r="S32" s="1093"/>
      <c r="T32" s="1093"/>
      <c r="U32" s="1110"/>
      <c r="V32" s="1110"/>
      <c r="W32" s="1110"/>
      <c r="X32" s="1110"/>
      <c r="Y32" s="1110"/>
      <c r="Z32" s="1110"/>
      <c r="AA32" s="1110"/>
      <c r="AB32" s="1110"/>
      <c r="AC32" s="1110"/>
      <c r="AD32" s="158"/>
      <c r="AE32" s="1096" t="s">
        <v>1635</v>
      </c>
      <c r="AF32" s="1096"/>
      <c r="AG32" s="1096"/>
      <c r="AH32" s="1096"/>
      <c r="AI32" s="1119">
        <f>M02S03F16</f>
        <v>0</v>
      </c>
      <c r="AJ32" s="1119"/>
      <c r="AK32" s="1119"/>
      <c r="AL32" s="1119"/>
      <c r="AM32" s="1119"/>
      <c r="AN32" s="1119">
        <f>M02S03F17</f>
        <v>0</v>
      </c>
      <c r="AO32" s="1119"/>
      <c r="AP32" s="1119"/>
      <c r="AQ32" s="1119"/>
      <c r="AR32" s="150"/>
    </row>
    <row r="33" spans="2:44" ht="15.95" customHeight="1" thickBot="1" x14ac:dyDescent="0.3">
      <c r="B33" s="150"/>
      <c r="C33" s="158"/>
      <c r="D33" s="158"/>
      <c r="E33" s="158"/>
      <c r="F33" s="158"/>
      <c r="G33" s="158"/>
      <c r="H33" s="158"/>
      <c r="I33" s="158"/>
      <c r="J33" s="158"/>
      <c r="K33" s="158"/>
      <c r="L33" s="158"/>
      <c r="M33" s="158"/>
      <c r="N33" s="158"/>
      <c r="O33" s="158"/>
      <c r="P33" s="158"/>
      <c r="Q33" s="158"/>
      <c r="R33" s="158"/>
      <c r="S33" s="158"/>
      <c r="T33" s="158"/>
      <c r="U33" s="158"/>
      <c r="V33" s="158"/>
      <c r="W33" s="158"/>
      <c r="X33" s="158"/>
      <c r="Y33" s="158"/>
      <c r="Z33" s="158"/>
      <c r="AA33" s="158"/>
      <c r="AB33" s="158"/>
      <c r="AC33" s="158"/>
      <c r="AD33" s="158"/>
      <c r="AE33" s="158"/>
      <c r="AF33" s="158"/>
      <c r="AG33" s="158"/>
      <c r="AH33" s="158"/>
      <c r="AI33" s="158"/>
      <c r="AJ33" s="158"/>
      <c r="AK33" s="158"/>
      <c r="AL33" s="158"/>
      <c r="AM33" s="158"/>
      <c r="AN33" s="158"/>
      <c r="AO33" s="158"/>
      <c r="AP33" s="158"/>
      <c r="AQ33" s="158"/>
      <c r="AR33" s="150"/>
    </row>
    <row r="34" spans="2:44" ht="15.95" customHeight="1" thickBot="1" x14ac:dyDescent="0.3">
      <c r="B34" s="150"/>
      <c r="C34" s="1080" t="s">
        <v>147</v>
      </c>
      <c r="D34" s="1080"/>
      <c r="E34" s="1080"/>
      <c r="F34" s="1080"/>
      <c r="G34" s="1080"/>
      <c r="H34" s="1080"/>
      <c r="I34" s="1080"/>
      <c r="J34" s="1080"/>
      <c r="K34" s="1080"/>
      <c r="L34" s="1080"/>
      <c r="M34" s="1080"/>
      <c r="N34" s="1080"/>
      <c r="O34" s="1080"/>
      <c r="P34" s="158"/>
      <c r="Q34" s="1080" t="s">
        <v>567</v>
      </c>
      <c r="R34" s="1080"/>
      <c r="S34" s="1080"/>
      <c r="T34" s="1080"/>
      <c r="U34" s="1080"/>
      <c r="V34" s="1080"/>
      <c r="W34" s="1080"/>
      <c r="X34" s="1080"/>
      <c r="Y34" s="1080"/>
      <c r="Z34" s="1080"/>
      <c r="AA34" s="1080"/>
      <c r="AB34" s="1080"/>
      <c r="AC34" s="1080"/>
      <c r="AD34" s="158"/>
      <c r="AE34" s="1080" t="s">
        <v>573</v>
      </c>
      <c r="AF34" s="1080"/>
      <c r="AG34" s="1080"/>
      <c r="AH34" s="1080"/>
      <c r="AI34" s="1080"/>
      <c r="AJ34" s="1080"/>
      <c r="AK34" s="1080"/>
      <c r="AL34" s="1080"/>
      <c r="AM34" s="1080"/>
      <c r="AN34" s="1080"/>
      <c r="AO34" s="1080"/>
      <c r="AP34" s="1080"/>
      <c r="AQ34" s="1080"/>
      <c r="AR34" s="150"/>
    </row>
    <row r="35" spans="2:44" ht="15.95" customHeight="1" thickBot="1" x14ac:dyDescent="0.3">
      <c r="B35" s="150"/>
      <c r="C35" s="1100" t="s">
        <v>1510</v>
      </c>
      <c r="D35" s="1100"/>
      <c r="E35" s="1100"/>
      <c r="F35" s="1100"/>
      <c r="G35" s="1103">
        <f>M02S02F13</f>
        <v>0</v>
      </c>
      <c r="H35" s="1104"/>
      <c r="I35" s="1104"/>
      <c r="J35" s="1104"/>
      <c r="K35" s="1105"/>
      <c r="L35" s="1103" t="str">
        <f>M02S02F34</f>
        <v/>
      </c>
      <c r="M35" s="1104"/>
      <c r="N35" s="1104"/>
      <c r="O35" s="1105"/>
      <c r="P35" s="158"/>
      <c r="Q35" s="1107" t="s">
        <v>93</v>
      </c>
      <c r="R35" s="1107"/>
      <c r="S35" s="1107"/>
      <c r="T35" s="1107"/>
      <c r="U35" s="1114" t="str">
        <f>M02S04F02</f>
        <v/>
      </c>
      <c r="V35" s="1114"/>
      <c r="W35" s="1114"/>
      <c r="X35" s="1114"/>
      <c r="Y35" s="1114"/>
      <c r="Z35" s="1114"/>
      <c r="AA35" s="1114"/>
      <c r="AB35" s="1114"/>
      <c r="AC35" s="1114"/>
      <c r="AD35" s="158"/>
      <c r="AE35" s="1083" t="s">
        <v>544</v>
      </c>
      <c r="AF35" s="1083"/>
      <c r="AG35" s="1083"/>
      <c r="AH35" s="1083"/>
      <c r="AI35" s="1091">
        <f>INCENTOTAL</f>
        <v>0</v>
      </c>
      <c r="AJ35" s="1091"/>
      <c r="AK35" s="1091"/>
      <c r="AL35" s="1091"/>
      <c r="AM35" s="1091"/>
      <c r="AN35" s="1091"/>
      <c r="AO35" s="1091"/>
      <c r="AP35" s="1091"/>
      <c r="AQ35" s="1091"/>
      <c r="AR35" s="150"/>
    </row>
    <row r="36" spans="2:44" ht="15.95" customHeight="1" thickBot="1" x14ac:dyDescent="0.3">
      <c r="B36" s="150"/>
      <c r="C36" s="1100" t="s">
        <v>556</v>
      </c>
      <c r="D36" s="1100"/>
      <c r="E36" s="1100"/>
      <c r="F36" s="1100"/>
      <c r="G36" s="1098" t="str">
        <f>M02S02F22</f>
        <v/>
      </c>
      <c r="H36" s="1098"/>
      <c r="I36" s="1098"/>
      <c r="J36" s="1098"/>
      <c r="K36" s="1098"/>
      <c r="L36" s="1098"/>
      <c r="M36" s="1098"/>
      <c r="N36" s="1098"/>
      <c r="O36" s="1098"/>
      <c r="P36" s="158"/>
      <c r="Q36" s="1107" t="s">
        <v>568</v>
      </c>
      <c r="R36" s="1107"/>
      <c r="S36" s="1107"/>
      <c r="T36" s="1107"/>
      <c r="U36" s="1114" t="str">
        <f>M02S04F03</f>
        <v/>
      </c>
      <c r="V36" s="1114"/>
      <c r="W36" s="1114"/>
      <c r="X36" s="1114"/>
      <c r="Y36" s="1114"/>
      <c r="Z36" s="1114" t="str">
        <f>M02S04F04</f>
        <v/>
      </c>
      <c r="AA36" s="1114"/>
      <c r="AB36" s="1114"/>
      <c r="AC36" s="1114"/>
      <c r="AD36" s="158"/>
      <c r="AE36" s="1083" t="s">
        <v>549</v>
      </c>
      <c r="AF36" s="1083"/>
      <c r="AG36" s="1083"/>
      <c r="AH36" s="1083"/>
      <c r="AI36" s="1087">
        <f>SUM(EXPORT!M3:M321)</f>
        <v>0</v>
      </c>
      <c r="AJ36" s="1087"/>
      <c r="AK36" s="1087"/>
      <c r="AL36" s="1087"/>
      <c r="AM36" s="1087"/>
      <c r="AN36" s="1087"/>
      <c r="AO36" s="1087"/>
      <c r="AP36" s="1087"/>
      <c r="AQ36" s="1087"/>
      <c r="AR36" s="150"/>
    </row>
    <row r="37" spans="2:44" ht="15.95" customHeight="1" thickBot="1" x14ac:dyDescent="0.3">
      <c r="B37" s="150"/>
      <c r="C37" s="1100" t="s">
        <v>557</v>
      </c>
      <c r="D37" s="1100"/>
      <c r="E37" s="1100"/>
      <c r="F37" s="1100"/>
      <c r="G37" s="1098" t="str">
        <f>M02S02F23</f>
        <v/>
      </c>
      <c r="H37" s="1098"/>
      <c r="I37" s="1098"/>
      <c r="J37" s="1098"/>
      <c r="K37" s="1098"/>
      <c r="L37" s="1098" t="str">
        <f>M02S02F24</f>
        <v>MO</v>
      </c>
      <c r="M37" s="1098"/>
      <c r="N37" s="1099" t="str">
        <f>M02S02F25</f>
        <v/>
      </c>
      <c r="O37" s="1099"/>
      <c r="P37" s="158"/>
      <c r="Q37" s="1107" t="s">
        <v>569</v>
      </c>
      <c r="R37" s="1107"/>
      <c r="S37" s="1107"/>
      <c r="T37" s="1107"/>
      <c r="U37" s="1114" t="str">
        <f>M02S04F07</f>
        <v/>
      </c>
      <c r="V37" s="1114"/>
      <c r="W37" s="1114"/>
      <c r="X37" s="1114"/>
      <c r="Y37" s="1114"/>
      <c r="Z37" s="1114"/>
      <c r="AA37" s="1114"/>
      <c r="AB37" s="1114"/>
      <c r="AC37" s="1114"/>
      <c r="AD37" s="158"/>
      <c r="AE37" s="1083" t="s">
        <v>572</v>
      </c>
      <c r="AF37" s="1083"/>
      <c r="AG37" s="1083"/>
      <c r="AH37" s="1083"/>
      <c r="AI37" s="1084">
        <f>SUM(EXPORT!N3:N321)</f>
        <v>0</v>
      </c>
      <c r="AJ37" s="1084"/>
      <c r="AK37" s="1084"/>
      <c r="AL37" s="1084"/>
      <c r="AM37" s="1084"/>
      <c r="AN37" s="1084"/>
      <c r="AO37" s="1084"/>
      <c r="AP37" s="1084"/>
      <c r="AQ37" s="1084"/>
      <c r="AR37" s="150"/>
    </row>
    <row r="38" spans="2:44" ht="15.95" customHeight="1" thickBot="1" x14ac:dyDescent="0.3">
      <c r="B38" s="150"/>
      <c r="C38" s="1100" t="s">
        <v>361</v>
      </c>
      <c r="D38" s="1100"/>
      <c r="E38" s="1100"/>
      <c r="F38" s="1100"/>
      <c r="G38" s="1098">
        <f>M02S02F26</f>
        <v>0</v>
      </c>
      <c r="H38" s="1098"/>
      <c r="I38" s="1098"/>
      <c r="J38" s="1098"/>
      <c r="K38" s="1098"/>
      <c r="L38" s="1098"/>
      <c r="M38" s="1098"/>
      <c r="N38" s="1098"/>
      <c r="O38" s="1098"/>
      <c r="P38" s="158"/>
      <c r="Q38" s="1107" t="s">
        <v>557</v>
      </c>
      <c r="R38" s="1107"/>
      <c r="S38" s="1107"/>
      <c r="T38" s="1107"/>
      <c r="U38" s="1114" t="str">
        <f>M02S04F08</f>
        <v/>
      </c>
      <c r="V38" s="1114"/>
      <c r="W38" s="1114"/>
      <c r="X38" s="1114"/>
      <c r="Y38" s="1114"/>
      <c r="Z38" s="1114" t="str">
        <f>M02S04F09</f>
        <v/>
      </c>
      <c r="AA38" s="1114"/>
      <c r="AB38" s="1116" t="str">
        <f>M02S04F10</f>
        <v/>
      </c>
      <c r="AC38" s="1116"/>
      <c r="AD38" s="158"/>
      <c r="AE38" s="1083" t="s">
        <v>835</v>
      </c>
      <c r="AF38" s="1083"/>
      <c r="AG38" s="1083"/>
      <c r="AH38" s="1083"/>
      <c r="AI38" s="1085">
        <f>SUM(EXPORT!L3:L321)</f>
        <v>0</v>
      </c>
      <c r="AJ38" s="1086"/>
      <c r="AK38" s="1086"/>
      <c r="AL38" s="1086"/>
      <c r="AM38" s="1086"/>
      <c r="AN38" s="1086"/>
      <c r="AO38" s="1086"/>
      <c r="AP38" s="1086"/>
      <c r="AQ38" s="1086"/>
      <c r="AR38" s="150"/>
    </row>
    <row r="39" spans="2:44" ht="15.95" customHeight="1" thickBot="1" x14ac:dyDescent="0.3">
      <c r="B39" s="150"/>
      <c r="C39" s="1100" t="s">
        <v>200</v>
      </c>
      <c r="D39" s="1100"/>
      <c r="E39" s="1100"/>
      <c r="F39" s="1100"/>
      <c r="G39" s="1098">
        <f>M02S02F30</f>
        <v>0</v>
      </c>
      <c r="H39" s="1098"/>
      <c r="I39" s="1098"/>
      <c r="J39" s="1098"/>
      <c r="K39" s="1098"/>
      <c r="L39" s="1098"/>
      <c r="M39" s="1098"/>
      <c r="N39" s="1098"/>
      <c r="O39" s="1098"/>
      <c r="P39" s="158"/>
      <c r="Q39" s="1107" t="s">
        <v>157</v>
      </c>
      <c r="R39" s="1107"/>
      <c r="S39" s="1107"/>
      <c r="T39" s="1107"/>
      <c r="U39" s="1115" t="str">
        <f>M02S04F05</f>
        <v/>
      </c>
      <c r="V39" s="1115"/>
      <c r="W39" s="1115"/>
      <c r="X39" s="1115"/>
      <c r="Y39" s="1115"/>
      <c r="Z39" s="1115"/>
      <c r="AA39" s="1115"/>
      <c r="AB39" s="1115"/>
      <c r="AC39" s="1115"/>
      <c r="AD39" s="158"/>
      <c r="AE39" s="1083" t="s">
        <v>1504</v>
      </c>
      <c r="AF39" s="1083"/>
      <c r="AG39" s="1083"/>
      <c r="AH39" s="1083"/>
      <c r="AI39" s="1087">
        <f>SUM(EXPORT!P3:P321)</f>
        <v>0</v>
      </c>
      <c r="AJ39" s="1087"/>
      <c r="AK39" s="1087"/>
      <c r="AL39" s="1087"/>
      <c r="AM39" s="1087"/>
      <c r="AN39" s="1087"/>
      <c r="AO39" s="1087"/>
      <c r="AP39" s="1087"/>
      <c r="AQ39" s="1087"/>
      <c r="AR39" s="150"/>
    </row>
    <row r="40" spans="2:44" ht="15.95" customHeight="1" thickBot="1" x14ac:dyDescent="0.3">
      <c r="B40" s="150"/>
      <c r="C40" s="1100" t="s">
        <v>563</v>
      </c>
      <c r="D40" s="1100"/>
      <c r="E40" s="1100"/>
      <c r="F40" s="1100"/>
      <c r="G40" s="1098">
        <f>M02S02F27</f>
        <v>0</v>
      </c>
      <c r="H40" s="1098"/>
      <c r="I40" s="1098"/>
      <c r="J40" s="1098"/>
      <c r="K40" s="1098"/>
      <c r="L40" s="1098"/>
      <c r="M40" s="1098"/>
      <c r="N40" s="1098"/>
      <c r="O40" s="1098"/>
      <c r="P40" s="158"/>
      <c r="Q40" s="1107" t="s">
        <v>156</v>
      </c>
      <c r="R40" s="1107"/>
      <c r="S40" s="1107"/>
      <c r="T40" s="1107"/>
      <c r="U40" s="1114" t="str">
        <f>M02S04F06</f>
        <v/>
      </c>
      <c r="V40" s="1114"/>
      <c r="W40" s="1114"/>
      <c r="X40" s="1114"/>
      <c r="Y40" s="1114"/>
      <c r="Z40" s="1114"/>
      <c r="AA40" s="1114"/>
      <c r="AB40" s="1114"/>
      <c r="AC40" s="1114"/>
      <c r="AD40" s="158"/>
      <c r="AE40" s="1083" t="s">
        <v>1505</v>
      </c>
      <c r="AF40" s="1083"/>
      <c r="AG40" s="1083"/>
      <c r="AH40" s="1083"/>
      <c r="AI40" s="1084">
        <f>SUM(EXPORT!Q3:Q321)</f>
        <v>0</v>
      </c>
      <c r="AJ40" s="1084"/>
      <c r="AK40" s="1084"/>
      <c r="AL40" s="1084"/>
      <c r="AM40" s="1084"/>
      <c r="AN40" s="1084"/>
      <c r="AO40" s="1084"/>
      <c r="AP40" s="1084"/>
      <c r="AQ40" s="1084"/>
      <c r="AR40" s="150"/>
    </row>
    <row r="41" spans="2:44" ht="15.95" customHeight="1" thickBot="1" x14ac:dyDescent="0.3">
      <c r="B41" s="150"/>
      <c r="C41" s="1100" t="s">
        <v>564</v>
      </c>
      <c r="D41" s="1100"/>
      <c r="E41" s="1100"/>
      <c r="F41" s="1100"/>
      <c r="G41" s="1098">
        <f>M02S02F28</f>
        <v>0</v>
      </c>
      <c r="H41" s="1098"/>
      <c r="I41" s="1098"/>
      <c r="J41" s="1098"/>
      <c r="K41" s="1098"/>
      <c r="L41" s="1098"/>
      <c r="M41" s="1098"/>
      <c r="N41" s="1098"/>
      <c r="O41" s="1098"/>
      <c r="P41" s="158"/>
      <c r="Q41" s="1107" t="s">
        <v>496</v>
      </c>
      <c r="R41" s="1107"/>
      <c r="S41" s="1107"/>
      <c r="T41" s="1107"/>
      <c r="U41" s="1114">
        <f>M02S04F11</f>
        <v>0</v>
      </c>
      <c r="V41" s="1114"/>
      <c r="W41" s="1114"/>
      <c r="X41" s="1114"/>
      <c r="Y41" s="1114"/>
      <c r="Z41" s="1114"/>
      <c r="AA41" s="1114"/>
      <c r="AB41" s="1114"/>
      <c r="AC41" s="1114"/>
      <c r="AD41" s="158"/>
      <c r="AE41" s="1083" t="s">
        <v>1506</v>
      </c>
      <c r="AF41" s="1083"/>
      <c r="AG41" s="1083"/>
      <c r="AH41" s="1083"/>
      <c r="AI41" s="1091">
        <f>SUM(EXPORT!H3:H321)</f>
        <v>0</v>
      </c>
      <c r="AJ41" s="1091"/>
      <c r="AK41" s="1091"/>
      <c r="AL41" s="1091"/>
      <c r="AM41" s="1091"/>
      <c r="AN41" s="1091"/>
      <c r="AO41" s="1091"/>
      <c r="AP41" s="1091"/>
      <c r="AQ41" s="1091"/>
      <c r="AR41" s="150"/>
    </row>
    <row r="42" spans="2:44" ht="15.95" customHeight="1" thickBot="1" x14ac:dyDescent="0.3">
      <c r="B42" s="150"/>
      <c r="C42" s="1100" t="s">
        <v>89</v>
      </c>
      <c r="D42" s="1100"/>
      <c r="E42" s="1100"/>
      <c r="F42" s="1100"/>
      <c r="G42" s="1098">
        <f>M02S02F29</f>
        <v>0</v>
      </c>
      <c r="H42" s="1098"/>
      <c r="I42" s="1098"/>
      <c r="J42" s="1098"/>
      <c r="K42" s="1098"/>
      <c r="L42" s="1098"/>
      <c r="M42" s="1098"/>
      <c r="N42" s="1098"/>
      <c r="O42" s="1098"/>
      <c r="P42" s="158"/>
      <c r="Q42" s="1107" t="s">
        <v>570</v>
      </c>
      <c r="R42" s="1107"/>
      <c r="S42" s="1107"/>
      <c r="T42" s="1107"/>
      <c r="U42" s="1114" t="str">
        <f>CONCATENATE(M02S04F12,"-",M02S04F12.1)</f>
        <v>-</v>
      </c>
      <c r="V42" s="1114"/>
      <c r="W42" s="1114"/>
      <c r="X42" s="1114"/>
      <c r="Y42" s="1114"/>
      <c r="Z42" s="1114"/>
      <c r="AA42" s="1114"/>
      <c r="AB42" s="1114"/>
      <c r="AC42" s="1114"/>
      <c r="AD42" s="158"/>
      <c r="AE42" s="1083" t="s">
        <v>1507</v>
      </c>
      <c r="AF42" s="1083"/>
      <c r="AG42" s="1083"/>
      <c r="AH42" s="1083"/>
      <c r="AI42" s="1091">
        <f>SUM(EXPORT!I3:I321)</f>
        <v>0</v>
      </c>
      <c r="AJ42" s="1091"/>
      <c r="AK42" s="1091"/>
      <c r="AL42" s="1091"/>
      <c r="AM42" s="1091"/>
      <c r="AN42" s="1091"/>
      <c r="AO42" s="1091"/>
      <c r="AP42" s="1091"/>
      <c r="AQ42" s="1091"/>
      <c r="AR42" s="150"/>
    </row>
    <row r="43" spans="2:44" ht="15.95" customHeight="1" thickBot="1" x14ac:dyDescent="0.3">
      <c r="B43" s="150"/>
      <c r="C43" s="1100" t="s">
        <v>91</v>
      </c>
      <c r="D43" s="1100"/>
      <c r="E43" s="1100"/>
      <c r="F43" s="1100"/>
      <c r="G43" s="1098">
        <f>M02S02F31</f>
        <v>0</v>
      </c>
      <c r="H43" s="1098"/>
      <c r="I43" s="1098"/>
      <c r="J43" s="1098"/>
      <c r="K43" s="1098"/>
      <c r="L43" s="1098"/>
      <c r="M43" s="1098"/>
      <c r="N43" s="1098"/>
      <c r="O43" s="1098"/>
      <c r="P43" s="158"/>
      <c r="Q43" s="1107" t="s">
        <v>1631</v>
      </c>
      <c r="R43" s="1107"/>
      <c r="S43" s="1107"/>
      <c r="T43" s="1107"/>
      <c r="U43" s="1114" t="str">
        <f>M02S04F06.1</f>
        <v/>
      </c>
      <c r="V43" s="1114"/>
      <c r="W43" s="1114"/>
      <c r="X43" s="1114"/>
      <c r="Y43" s="1114"/>
      <c r="Z43" s="1114"/>
      <c r="AA43" s="1114"/>
      <c r="AB43" s="1114"/>
      <c r="AC43" s="1114"/>
      <c r="AD43" s="158"/>
      <c r="AE43" s="1083" t="s">
        <v>574</v>
      </c>
      <c r="AF43" s="1083"/>
      <c r="AG43" s="1083"/>
      <c r="AH43" s="1083"/>
      <c r="AI43" s="1091">
        <f>COSTTOTALALL</f>
        <v>0</v>
      </c>
      <c r="AJ43" s="1091"/>
      <c r="AK43" s="1091"/>
      <c r="AL43" s="1091"/>
      <c r="AM43" s="1091"/>
      <c r="AN43" s="1091"/>
      <c r="AO43" s="1091"/>
      <c r="AP43" s="1091"/>
      <c r="AQ43" s="1091"/>
      <c r="AR43" s="150"/>
    </row>
    <row r="44" spans="2:44" ht="15.95" customHeight="1" thickBot="1" x14ac:dyDescent="0.3">
      <c r="B44" s="150"/>
      <c r="C44" s="1100" t="s">
        <v>561</v>
      </c>
      <c r="D44" s="1100"/>
      <c r="E44" s="1100"/>
      <c r="F44" s="1100"/>
      <c r="G44" s="1098">
        <f>M02S02F32</f>
        <v>0</v>
      </c>
      <c r="H44" s="1098"/>
      <c r="I44" s="1098"/>
      <c r="J44" s="1098"/>
      <c r="K44" s="1098"/>
      <c r="L44" s="1098"/>
      <c r="M44" s="1098"/>
      <c r="N44" s="1098"/>
      <c r="O44" s="1098"/>
      <c r="P44" s="158"/>
      <c r="Q44" s="1107" t="s">
        <v>1689</v>
      </c>
      <c r="R44" s="1107"/>
      <c r="S44" s="1107"/>
      <c r="T44" s="1107"/>
      <c r="U44" s="1114">
        <f>M02S04F01</f>
        <v>0</v>
      </c>
      <c r="V44" s="1114"/>
      <c r="W44" s="1114"/>
      <c r="X44" s="1114"/>
      <c r="Y44" s="1114"/>
      <c r="Z44" s="1114"/>
      <c r="AA44" s="1114"/>
      <c r="AB44" s="1114"/>
      <c r="AC44" s="1114"/>
      <c r="AD44" s="158"/>
      <c r="AE44" s="1083" t="s">
        <v>1905</v>
      </c>
      <c r="AF44" s="1083"/>
      <c r="AG44" s="1083"/>
      <c r="AH44" s="1083"/>
      <c r="AI44" s="1091">
        <f>M02S02F36</f>
        <v>0</v>
      </c>
      <c r="AJ44" s="1091"/>
      <c r="AK44" s="1091"/>
      <c r="AL44" s="1091"/>
      <c r="AM44" s="1091"/>
      <c r="AN44" s="1091"/>
      <c r="AO44" s="1091"/>
      <c r="AP44" s="1091"/>
      <c r="AQ44" s="1091"/>
      <c r="AR44" s="150"/>
    </row>
    <row r="45" spans="2:44" ht="15.95" customHeight="1" thickBot="1" x14ac:dyDescent="0.3">
      <c r="B45" s="150"/>
      <c r="C45" s="1100" t="s">
        <v>562</v>
      </c>
      <c r="D45" s="1100"/>
      <c r="E45" s="1100"/>
      <c r="F45" s="1100"/>
      <c r="G45" s="1098">
        <f>M02S02F33</f>
        <v>0</v>
      </c>
      <c r="H45" s="1098"/>
      <c r="I45" s="1098"/>
      <c r="J45" s="1098"/>
      <c r="K45" s="1098"/>
      <c r="L45" s="1098"/>
      <c r="M45" s="1098"/>
      <c r="N45" s="1098"/>
      <c r="O45" s="1098"/>
      <c r="P45" s="158"/>
      <c r="Q45" s="1107"/>
      <c r="R45" s="1107"/>
      <c r="S45" s="1107"/>
      <c r="T45" s="1107"/>
      <c r="U45" s="1114"/>
      <c r="V45" s="1114"/>
      <c r="W45" s="1114"/>
      <c r="X45" s="1114"/>
      <c r="Y45" s="1114"/>
      <c r="Z45" s="1114"/>
      <c r="AA45" s="1114"/>
      <c r="AB45" s="1114"/>
      <c r="AC45" s="1114"/>
      <c r="AD45" s="158"/>
      <c r="AE45" s="1083" t="s">
        <v>1906</v>
      </c>
      <c r="AF45" s="1083"/>
      <c r="AG45" s="1083"/>
      <c r="AH45" s="1083"/>
      <c r="AI45" s="1088" t="str">
        <f>M02S02F35</f>
        <v/>
      </c>
      <c r="AJ45" s="1089"/>
      <c r="AK45" s="1089"/>
      <c r="AL45" s="1089"/>
      <c r="AM45" s="1089"/>
      <c r="AN45" s="1089"/>
      <c r="AO45" s="1089"/>
      <c r="AP45" s="1089"/>
      <c r="AQ45" s="1090"/>
      <c r="AR45" s="150"/>
    </row>
    <row r="46" spans="2:44" ht="15.95" customHeight="1" thickBot="1" x14ac:dyDescent="0.3">
      <c r="B46" s="150"/>
      <c r="C46" s="150"/>
      <c r="D46" s="150"/>
      <c r="E46" s="150"/>
      <c r="F46" s="150"/>
      <c r="G46" s="150"/>
      <c r="H46" s="150"/>
      <c r="I46" s="150"/>
      <c r="J46" s="150"/>
      <c r="K46" s="150"/>
      <c r="L46" s="150"/>
      <c r="M46" s="150"/>
      <c r="N46" s="150"/>
      <c r="O46" s="150"/>
      <c r="P46" s="150"/>
      <c r="Q46" s="150"/>
      <c r="R46" s="150"/>
      <c r="S46" s="150"/>
      <c r="T46" s="150"/>
      <c r="U46" s="150"/>
      <c r="V46" s="150"/>
      <c r="W46" s="150"/>
      <c r="X46" s="150"/>
      <c r="Y46" s="150"/>
      <c r="Z46" s="150"/>
      <c r="AA46" s="150"/>
      <c r="AB46" s="150"/>
      <c r="AC46" s="150"/>
      <c r="AD46" s="150"/>
      <c r="AE46" s="150"/>
      <c r="AF46" s="150"/>
      <c r="AG46" s="150"/>
      <c r="AH46" s="150"/>
      <c r="AI46" s="150"/>
      <c r="AJ46" s="150"/>
      <c r="AK46" s="150"/>
      <c r="AL46" s="150"/>
      <c r="AM46" s="150"/>
      <c r="AN46" s="150"/>
      <c r="AO46" s="150"/>
      <c r="AP46" s="150"/>
      <c r="AQ46" s="150"/>
      <c r="AR46" s="150"/>
    </row>
    <row r="47" spans="2:44" ht="15.95" customHeight="1" thickBot="1" x14ac:dyDescent="0.3">
      <c r="B47" s="145"/>
      <c r="C47" s="1072" t="s">
        <v>566</v>
      </c>
      <c r="D47" s="1073"/>
      <c r="E47" s="1073"/>
      <c r="F47" s="1073"/>
      <c r="G47" s="1073"/>
      <c r="H47" s="1073"/>
      <c r="I47" s="1073"/>
      <c r="J47" s="1073"/>
      <c r="K47" s="1073"/>
      <c r="L47" s="1073"/>
      <c r="M47" s="1073"/>
      <c r="N47" s="1073"/>
      <c r="O47" s="1073"/>
      <c r="P47" s="1073"/>
      <c r="Q47" s="1073"/>
      <c r="R47" s="1073"/>
      <c r="S47" s="1073"/>
      <c r="T47" s="1073"/>
      <c r="U47" s="1073"/>
      <c r="V47" s="1073"/>
      <c r="W47" s="1073"/>
      <c r="X47" s="1073"/>
      <c r="Y47" s="1073"/>
      <c r="Z47" s="1073"/>
      <c r="AA47" s="1073"/>
      <c r="AB47" s="1073"/>
      <c r="AC47" s="1073"/>
      <c r="AE47" s="1080" t="s">
        <v>1664</v>
      </c>
      <c r="AF47" s="1080"/>
      <c r="AG47" s="1080"/>
      <c r="AH47" s="1080"/>
      <c r="AI47" s="1080"/>
      <c r="AJ47" s="1080"/>
      <c r="AK47" s="1080"/>
      <c r="AL47" s="1080"/>
      <c r="AM47" s="1080"/>
      <c r="AN47" s="1080"/>
      <c r="AO47" s="1080"/>
      <c r="AP47" s="1080"/>
      <c r="AQ47" s="1080"/>
      <c r="AR47" s="145"/>
    </row>
    <row r="48" spans="2:44" ht="15.95" customHeight="1" thickBot="1" x14ac:dyDescent="0.3">
      <c r="B48" s="145"/>
      <c r="C48" s="1074">
        <f>M02S02F45</f>
        <v>0</v>
      </c>
      <c r="D48" s="1075"/>
      <c r="E48" s="1075"/>
      <c r="F48" s="1075"/>
      <c r="G48" s="1075"/>
      <c r="H48" s="1075"/>
      <c r="I48" s="1075"/>
      <c r="J48" s="1075"/>
      <c r="K48" s="1075"/>
      <c r="L48" s="1075"/>
      <c r="M48" s="1075"/>
      <c r="N48" s="1075"/>
      <c r="O48" s="1075"/>
      <c r="P48" s="1075"/>
      <c r="Q48" s="1075"/>
      <c r="R48" s="1075"/>
      <c r="S48" s="1075"/>
      <c r="T48" s="1075"/>
      <c r="U48" s="1075"/>
      <c r="V48" s="1075"/>
      <c r="W48" s="1075"/>
      <c r="X48" s="1075"/>
      <c r="Y48" s="1075"/>
      <c r="Z48" s="1075"/>
      <c r="AA48" s="1075"/>
      <c r="AB48" s="1075"/>
      <c r="AC48" s="1075"/>
      <c r="AE48" s="1081" t="s">
        <v>1656</v>
      </c>
      <c r="AF48" s="1081"/>
      <c r="AG48" s="1081"/>
      <c r="AH48" s="1081"/>
      <c r="AI48" s="1082" t="s">
        <v>1662</v>
      </c>
      <c r="AJ48" s="1082"/>
      <c r="AK48" s="1082"/>
      <c r="AL48" s="1082"/>
      <c r="AM48" s="1082"/>
      <c r="AN48" s="1082"/>
      <c r="AO48" s="1082"/>
      <c r="AP48" s="1082"/>
      <c r="AQ48" s="1082"/>
      <c r="AR48" s="145"/>
    </row>
    <row r="49" spans="2:44" ht="15.95" customHeight="1" thickBot="1" x14ac:dyDescent="0.3">
      <c r="B49" s="145"/>
      <c r="C49" s="1076"/>
      <c r="D49" s="1077"/>
      <c r="E49" s="1077"/>
      <c r="F49" s="1077"/>
      <c r="G49" s="1077"/>
      <c r="H49" s="1077"/>
      <c r="I49" s="1077"/>
      <c r="J49" s="1077"/>
      <c r="K49" s="1077"/>
      <c r="L49" s="1077"/>
      <c r="M49" s="1077"/>
      <c r="N49" s="1077"/>
      <c r="O49" s="1077"/>
      <c r="P49" s="1077"/>
      <c r="Q49" s="1077"/>
      <c r="R49" s="1077"/>
      <c r="S49" s="1077"/>
      <c r="T49" s="1077"/>
      <c r="U49" s="1077"/>
      <c r="V49" s="1077"/>
      <c r="W49" s="1077"/>
      <c r="X49" s="1077"/>
      <c r="Y49" s="1077"/>
      <c r="Z49" s="1077"/>
      <c r="AA49" s="1077"/>
      <c r="AB49" s="1077"/>
      <c r="AC49" s="1077"/>
      <c r="AE49" s="1081" t="s">
        <v>1657</v>
      </c>
      <c r="AF49" s="1081"/>
      <c r="AG49" s="1081"/>
      <c r="AH49" s="1081"/>
      <c r="AI49" s="1082" t="s">
        <v>1662</v>
      </c>
      <c r="AJ49" s="1082"/>
      <c r="AK49" s="1082"/>
      <c r="AL49" s="1082"/>
      <c r="AM49" s="1082"/>
      <c r="AN49" s="1082"/>
      <c r="AO49" s="1082"/>
      <c r="AP49" s="1082"/>
      <c r="AQ49" s="1082"/>
      <c r="AR49" s="145"/>
    </row>
    <row r="50" spans="2:44" ht="15.95" customHeight="1" thickBot="1" x14ac:dyDescent="0.3">
      <c r="B50" s="145"/>
      <c r="C50" s="1076"/>
      <c r="D50" s="1077"/>
      <c r="E50" s="1077"/>
      <c r="F50" s="1077"/>
      <c r="G50" s="1077"/>
      <c r="H50" s="1077"/>
      <c r="I50" s="1077"/>
      <c r="J50" s="1077"/>
      <c r="K50" s="1077"/>
      <c r="L50" s="1077"/>
      <c r="M50" s="1077"/>
      <c r="N50" s="1077"/>
      <c r="O50" s="1077"/>
      <c r="P50" s="1077"/>
      <c r="Q50" s="1077"/>
      <c r="R50" s="1077"/>
      <c r="S50" s="1077"/>
      <c r="T50" s="1077"/>
      <c r="U50" s="1077"/>
      <c r="V50" s="1077"/>
      <c r="W50" s="1077"/>
      <c r="X50" s="1077"/>
      <c r="Y50" s="1077"/>
      <c r="Z50" s="1077"/>
      <c r="AA50" s="1077"/>
      <c r="AB50" s="1077"/>
      <c r="AC50" s="1077"/>
      <c r="AE50" s="1081" t="s">
        <v>1658</v>
      </c>
      <c r="AF50" s="1081"/>
      <c r="AG50" s="1081"/>
      <c r="AH50" s="1081"/>
      <c r="AI50" s="1082" t="s">
        <v>1663</v>
      </c>
      <c r="AJ50" s="1082"/>
      <c r="AK50" s="1082"/>
      <c r="AL50" s="1082"/>
      <c r="AM50" s="1082"/>
      <c r="AN50" s="1082"/>
      <c r="AO50" s="1082"/>
      <c r="AP50" s="1082"/>
      <c r="AQ50" s="1082"/>
      <c r="AR50" s="145"/>
    </row>
    <row r="51" spans="2:44" ht="15.95" customHeight="1" thickBot="1" x14ac:dyDescent="0.3">
      <c r="B51" s="145"/>
      <c r="C51" s="1076"/>
      <c r="D51" s="1077"/>
      <c r="E51" s="1077"/>
      <c r="F51" s="1077"/>
      <c r="G51" s="1077"/>
      <c r="H51" s="1077"/>
      <c r="I51" s="1077"/>
      <c r="J51" s="1077"/>
      <c r="K51" s="1077"/>
      <c r="L51" s="1077"/>
      <c r="M51" s="1077"/>
      <c r="N51" s="1077"/>
      <c r="O51" s="1077"/>
      <c r="P51" s="1077"/>
      <c r="Q51" s="1077"/>
      <c r="R51" s="1077"/>
      <c r="S51" s="1077"/>
      <c r="T51" s="1077"/>
      <c r="U51" s="1077"/>
      <c r="V51" s="1077"/>
      <c r="W51" s="1077"/>
      <c r="X51" s="1077"/>
      <c r="Y51" s="1077"/>
      <c r="Z51" s="1077"/>
      <c r="AA51" s="1077"/>
      <c r="AB51" s="1077"/>
      <c r="AC51" s="1077"/>
      <c r="AE51" s="1081" t="s">
        <v>1659</v>
      </c>
      <c r="AF51" s="1081"/>
      <c r="AG51" s="1081"/>
      <c r="AH51" s="1081"/>
      <c r="AI51" s="1082" t="s">
        <v>1663</v>
      </c>
      <c r="AJ51" s="1082"/>
      <c r="AK51" s="1082"/>
      <c r="AL51" s="1082"/>
      <c r="AM51" s="1082"/>
      <c r="AN51" s="1082"/>
      <c r="AO51" s="1082"/>
      <c r="AP51" s="1082"/>
      <c r="AQ51" s="1082"/>
      <c r="AR51" s="145"/>
    </row>
    <row r="52" spans="2:44" ht="15.95" customHeight="1" thickBot="1" x14ac:dyDescent="0.3">
      <c r="B52" s="145"/>
      <c r="C52" s="1076"/>
      <c r="D52" s="1077"/>
      <c r="E52" s="1077"/>
      <c r="F52" s="1077"/>
      <c r="G52" s="1077"/>
      <c r="H52" s="1077"/>
      <c r="I52" s="1077"/>
      <c r="J52" s="1077"/>
      <c r="K52" s="1077"/>
      <c r="L52" s="1077"/>
      <c r="M52" s="1077"/>
      <c r="N52" s="1077"/>
      <c r="O52" s="1077"/>
      <c r="P52" s="1077"/>
      <c r="Q52" s="1077"/>
      <c r="R52" s="1077"/>
      <c r="S52" s="1077"/>
      <c r="T52" s="1077"/>
      <c r="U52" s="1077"/>
      <c r="V52" s="1077"/>
      <c r="W52" s="1077"/>
      <c r="X52" s="1077"/>
      <c r="Y52" s="1077"/>
      <c r="Z52" s="1077"/>
      <c r="AA52" s="1077"/>
      <c r="AB52" s="1077"/>
      <c r="AC52" s="1077"/>
      <c r="AE52" s="1081" t="s">
        <v>1660</v>
      </c>
      <c r="AF52" s="1081"/>
      <c r="AG52" s="1081"/>
      <c r="AH52" s="1081"/>
      <c r="AI52" s="1082" t="s">
        <v>1663</v>
      </c>
      <c r="AJ52" s="1082"/>
      <c r="AK52" s="1082"/>
      <c r="AL52" s="1082"/>
      <c r="AM52" s="1082"/>
      <c r="AN52" s="1082"/>
      <c r="AO52" s="1082"/>
      <c r="AP52" s="1082"/>
      <c r="AQ52" s="1082"/>
      <c r="AR52" s="145"/>
    </row>
    <row r="53" spans="2:44" ht="15.95" customHeight="1" thickBot="1" x14ac:dyDescent="0.3">
      <c r="B53" s="145"/>
      <c r="C53" s="1078"/>
      <c r="D53" s="1079"/>
      <c r="E53" s="1079"/>
      <c r="F53" s="1079"/>
      <c r="G53" s="1079"/>
      <c r="H53" s="1079"/>
      <c r="I53" s="1079"/>
      <c r="J53" s="1079"/>
      <c r="K53" s="1079"/>
      <c r="L53" s="1079"/>
      <c r="M53" s="1079"/>
      <c r="N53" s="1079"/>
      <c r="O53" s="1079"/>
      <c r="P53" s="1079"/>
      <c r="Q53" s="1079"/>
      <c r="R53" s="1079"/>
      <c r="S53" s="1079"/>
      <c r="T53" s="1079"/>
      <c r="U53" s="1079"/>
      <c r="V53" s="1079"/>
      <c r="W53" s="1079"/>
      <c r="X53" s="1079"/>
      <c r="Y53" s="1079"/>
      <c r="Z53" s="1079"/>
      <c r="AA53" s="1079"/>
      <c r="AB53" s="1079"/>
      <c r="AC53" s="1079"/>
      <c r="AE53" s="1081" t="s">
        <v>1661</v>
      </c>
      <c r="AF53" s="1081"/>
      <c r="AG53" s="1081"/>
      <c r="AH53" s="1081"/>
      <c r="AI53" s="1082" t="s">
        <v>1663</v>
      </c>
      <c r="AJ53" s="1082"/>
      <c r="AK53" s="1082"/>
      <c r="AL53" s="1082"/>
      <c r="AM53" s="1082"/>
      <c r="AN53" s="1082"/>
      <c r="AO53" s="1082"/>
      <c r="AP53" s="1082"/>
      <c r="AQ53" s="1082"/>
      <c r="AR53" s="145"/>
    </row>
    <row r="54" spans="2:44" ht="15.95" customHeight="1" x14ac:dyDescent="0.25">
      <c r="B54" s="145"/>
      <c r="C54" s="145"/>
      <c r="D54" s="145"/>
      <c r="E54" s="145"/>
      <c r="F54" s="145"/>
      <c r="G54" s="145"/>
      <c r="H54" s="145"/>
      <c r="I54" s="145"/>
      <c r="J54" s="145"/>
      <c r="K54" s="145"/>
      <c r="L54" s="145"/>
      <c r="M54" s="145"/>
      <c r="N54" s="145"/>
      <c r="O54" s="145"/>
      <c r="P54" s="145"/>
      <c r="Q54" s="145"/>
      <c r="R54" s="145"/>
      <c r="S54" s="145"/>
      <c r="T54" s="145"/>
      <c r="U54" s="145"/>
      <c r="V54" s="145"/>
      <c r="W54" s="145"/>
      <c r="X54" s="145"/>
      <c r="Y54" s="145"/>
      <c r="Z54" s="145"/>
      <c r="AA54" s="145"/>
      <c r="AB54" s="145"/>
      <c r="AC54" s="145"/>
      <c r="AD54" s="145"/>
      <c r="AE54" s="145"/>
      <c r="AF54" s="145"/>
      <c r="AG54" s="145"/>
      <c r="AH54" s="145"/>
      <c r="AI54" s="145"/>
      <c r="AJ54" s="145"/>
      <c r="AK54" s="145"/>
      <c r="AL54" s="145"/>
      <c r="AM54" s="145"/>
      <c r="AN54" s="145"/>
      <c r="AO54" s="145"/>
      <c r="AP54" s="145"/>
      <c r="AQ54" s="145"/>
      <c r="AR54" s="145"/>
    </row>
    <row r="55" spans="2:44" ht="15.95" hidden="1" customHeight="1" x14ac:dyDescent="0.25">
      <c r="B55" s="145"/>
      <c r="C55" s="145"/>
      <c r="D55" s="145"/>
      <c r="E55" s="145"/>
      <c r="F55" s="145"/>
      <c r="G55" s="145"/>
      <c r="H55" s="145"/>
      <c r="I55" s="145"/>
      <c r="J55" s="145"/>
      <c r="K55" s="145"/>
      <c r="L55" s="145"/>
      <c r="M55" s="145"/>
      <c r="N55" s="145"/>
      <c r="O55" s="145"/>
      <c r="P55" s="145"/>
      <c r="Q55" s="145"/>
      <c r="R55" s="145"/>
      <c r="S55" s="145"/>
      <c r="T55" s="145"/>
      <c r="U55" s="145"/>
      <c r="V55" s="145"/>
      <c r="W55" s="145"/>
      <c r="X55" s="145"/>
      <c r="Y55" s="145"/>
      <c r="Z55" s="145"/>
      <c r="AA55" s="145"/>
      <c r="AB55" s="145"/>
      <c r="AC55" s="145"/>
      <c r="AD55" s="145"/>
      <c r="AE55" s="145"/>
      <c r="AF55" s="145"/>
      <c r="AG55" s="145"/>
      <c r="AH55" s="145"/>
      <c r="AI55" s="145"/>
      <c r="AJ55" s="145"/>
      <c r="AK55" s="145"/>
      <c r="AL55" s="145"/>
      <c r="AM55" s="145"/>
      <c r="AN55" s="145"/>
      <c r="AO55" s="145"/>
      <c r="AP55" s="145"/>
      <c r="AQ55" s="145"/>
      <c r="AR55" s="145"/>
    </row>
    <row r="56" spans="2:44" ht="15.95" hidden="1" customHeight="1" x14ac:dyDescent="0.25">
      <c r="B56" s="145"/>
      <c r="C56" s="145"/>
      <c r="D56" s="145"/>
      <c r="E56" s="145"/>
      <c r="F56" s="145"/>
      <c r="G56" s="145"/>
      <c r="H56" s="145"/>
      <c r="I56" s="145"/>
      <c r="J56" s="145"/>
      <c r="K56" s="145"/>
      <c r="L56" s="145"/>
      <c r="M56" s="145"/>
      <c r="N56" s="145"/>
      <c r="O56" s="145"/>
      <c r="P56" s="145"/>
      <c r="Q56" s="145"/>
      <c r="R56" s="145"/>
      <c r="S56" s="145"/>
      <c r="T56" s="145"/>
      <c r="U56" s="145"/>
      <c r="V56" s="145"/>
      <c r="W56" s="145"/>
      <c r="X56" s="145"/>
      <c r="Y56" s="145"/>
      <c r="Z56" s="145"/>
      <c r="AA56" s="145"/>
      <c r="AB56" s="145"/>
      <c r="AC56" s="145"/>
      <c r="AD56" s="145"/>
      <c r="AE56" s="145"/>
      <c r="AF56" s="145"/>
      <c r="AG56" s="145"/>
      <c r="AH56" s="145"/>
      <c r="AI56" s="145"/>
      <c r="AJ56" s="145"/>
      <c r="AK56" s="145"/>
      <c r="AL56" s="145"/>
      <c r="AM56" s="145"/>
      <c r="AN56" s="145"/>
      <c r="AO56" s="145"/>
      <c r="AP56" s="145"/>
      <c r="AQ56" s="145"/>
      <c r="AR56" s="145"/>
    </row>
    <row r="57" spans="2:44" ht="15.95" hidden="1" customHeight="1" x14ac:dyDescent="0.25">
      <c r="B57" s="145"/>
      <c r="C57" s="145"/>
      <c r="D57" s="145"/>
      <c r="E57" s="145"/>
      <c r="F57" s="145"/>
      <c r="G57" s="145"/>
      <c r="H57" s="145"/>
      <c r="I57" s="145"/>
      <c r="J57" s="145"/>
      <c r="K57" s="145"/>
      <c r="L57" s="145"/>
      <c r="M57" s="145"/>
      <c r="N57" s="145"/>
      <c r="O57" s="145"/>
      <c r="P57" s="145"/>
      <c r="Q57" s="145"/>
      <c r="R57" s="145"/>
      <c r="S57" s="145"/>
      <c r="T57" s="145"/>
      <c r="U57" s="145"/>
      <c r="V57" s="145"/>
      <c r="W57" s="145"/>
      <c r="X57" s="145"/>
      <c r="Y57" s="145"/>
      <c r="Z57" s="145"/>
      <c r="AA57" s="145"/>
      <c r="AB57" s="145"/>
      <c r="AC57" s="145"/>
      <c r="AD57" s="145"/>
      <c r="AE57" s="145"/>
      <c r="AF57" s="145"/>
      <c r="AG57" s="145"/>
      <c r="AH57" s="145"/>
      <c r="AI57" s="145"/>
      <c r="AJ57" s="145"/>
      <c r="AK57" s="145"/>
      <c r="AL57" s="145"/>
      <c r="AM57" s="145"/>
      <c r="AN57" s="145"/>
      <c r="AO57" s="145"/>
      <c r="AP57" s="145"/>
      <c r="AQ57" s="145"/>
      <c r="AR57" s="145"/>
    </row>
    <row r="58" spans="2:44" ht="15.95" hidden="1" customHeight="1" x14ac:dyDescent="0.25">
      <c r="B58" s="145"/>
      <c r="C58" s="145"/>
      <c r="D58" s="145"/>
      <c r="E58" s="145"/>
      <c r="F58" s="145"/>
      <c r="G58" s="145"/>
      <c r="H58" s="145"/>
      <c r="I58" s="145"/>
      <c r="J58" s="145"/>
      <c r="K58" s="145"/>
      <c r="L58" s="145"/>
      <c r="M58" s="145"/>
      <c r="N58" s="145"/>
      <c r="O58" s="145"/>
      <c r="P58" s="145"/>
      <c r="Q58" s="145"/>
      <c r="R58" s="145"/>
      <c r="S58" s="145"/>
      <c r="T58" s="145"/>
      <c r="U58" s="145"/>
      <c r="V58" s="145"/>
      <c r="W58" s="145"/>
      <c r="X58" s="145"/>
      <c r="Y58" s="145"/>
      <c r="Z58" s="145"/>
      <c r="AA58" s="145"/>
      <c r="AB58" s="145"/>
      <c r="AC58" s="145"/>
      <c r="AD58" s="145"/>
      <c r="AE58" s="145"/>
      <c r="AF58" s="145"/>
      <c r="AG58" s="145"/>
      <c r="AH58" s="145"/>
      <c r="AI58" s="145"/>
      <c r="AJ58" s="145"/>
      <c r="AK58" s="145"/>
      <c r="AL58" s="145"/>
      <c r="AM58" s="145"/>
      <c r="AN58" s="145"/>
      <c r="AO58" s="145"/>
      <c r="AP58" s="145"/>
      <c r="AQ58" s="145"/>
      <c r="AR58" s="145"/>
    </row>
    <row r="59" spans="2:44" s="67" customFormat="1" ht="15.95" hidden="1" customHeight="1" x14ac:dyDescent="0.25">
      <c r="B59" s="145"/>
      <c r="C59" s="145"/>
      <c r="D59" s="145"/>
      <c r="E59" s="145"/>
      <c r="F59" s="145"/>
      <c r="G59" s="145"/>
      <c r="H59" s="145"/>
      <c r="I59" s="145"/>
      <c r="J59" s="145"/>
      <c r="K59" s="145"/>
      <c r="L59" s="145"/>
      <c r="M59" s="145"/>
      <c r="N59" s="145"/>
      <c r="O59" s="145"/>
      <c r="P59" s="145"/>
      <c r="Q59" s="145"/>
      <c r="R59" s="145"/>
      <c r="S59" s="145"/>
      <c r="T59" s="145"/>
      <c r="U59" s="145"/>
      <c r="V59" s="145"/>
      <c r="W59" s="145"/>
      <c r="X59" s="145"/>
      <c r="Y59" s="145"/>
      <c r="Z59" s="145"/>
      <c r="AA59" s="145"/>
      <c r="AB59" s="145"/>
      <c r="AC59" s="145"/>
      <c r="AD59" s="145"/>
      <c r="AE59" s="145"/>
      <c r="AF59" s="145"/>
      <c r="AG59" s="145"/>
      <c r="AH59" s="145"/>
      <c r="AI59" s="145"/>
      <c r="AJ59" s="145"/>
      <c r="AK59" s="145"/>
      <c r="AL59" s="145"/>
      <c r="AM59" s="145"/>
      <c r="AN59" s="145"/>
      <c r="AO59" s="145"/>
      <c r="AP59" s="145"/>
      <c r="AQ59" s="145"/>
      <c r="AR59" s="145"/>
    </row>
    <row r="60" spans="2:44" s="67" customFormat="1" ht="15.95" hidden="1" customHeight="1" x14ac:dyDescent="0.25">
      <c r="B60" s="145"/>
      <c r="C60" s="145"/>
      <c r="D60" s="145"/>
      <c r="E60" s="145"/>
      <c r="F60" s="145"/>
      <c r="G60" s="145"/>
      <c r="H60" s="145"/>
      <c r="I60" s="145"/>
      <c r="J60" s="145"/>
      <c r="K60" s="145"/>
      <c r="L60" s="145"/>
      <c r="M60" s="145"/>
      <c r="N60" s="145"/>
      <c r="O60" s="145"/>
      <c r="P60" s="145"/>
      <c r="Q60" s="145"/>
      <c r="R60" s="145"/>
      <c r="S60" s="145"/>
      <c r="T60" s="145"/>
      <c r="U60" s="145"/>
      <c r="V60" s="145"/>
      <c r="W60" s="145"/>
      <c r="X60" s="145"/>
      <c r="Y60" s="145"/>
      <c r="Z60" s="145"/>
      <c r="AA60" s="145"/>
      <c r="AB60" s="145"/>
      <c r="AC60" s="145"/>
      <c r="AD60" s="145"/>
      <c r="AE60" s="145"/>
      <c r="AF60" s="145"/>
      <c r="AG60" s="145"/>
      <c r="AH60" s="145"/>
      <c r="AI60" s="145"/>
      <c r="AJ60" s="145"/>
      <c r="AK60" s="145"/>
      <c r="AL60" s="145"/>
      <c r="AM60" s="145"/>
      <c r="AN60" s="145"/>
      <c r="AO60" s="145"/>
      <c r="AP60" s="145"/>
      <c r="AQ60" s="145"/>
      <c r="AR60" s="145"/>
    </row>
    <row r="61" spans="2:44" ht="15.95" hidden="1" customHeight="1" x14ac:dyDescent="0.25">
      <c r="B61" s="145"/>
      <c r="C61" s="145"/>
      <c r="D61" s="145"/>
      <c r="E61" s="145"/>
      <c r="F61" s="145"/>
      <c r="G61" s="145"/>
      <c r="H61" s="145"/>
      <c r="I61" s="145"/>
      <c r="J61" s="145"/>
      <c r="K61" s="145"/>
      <c r="L61" s="145"/>
      <c r="M61" s="145"/>
      <c r="N61" s="145"/>
      <c r="O61" s="145"/>
      <c r="P61" s="145"/>
      <c r="Q61" s="145"/>
      <c r="R61" s="145"/>
      <c r="S61" s="145"/>
      <c r="T61" s="145"/>
      <c r="U61" s="145"/>
      <c r="V61" s="145"/>
      <c r="W61" s="145"/>
      <c r="X61" s="145"/>
      <c r="Y61" s="145"/>
      <c r="Z61" s="145"/>
      <c r="AA61" s="145"/>
      <c r="AB61" s="145"/>
      <c r="AC61" s="145"/>
      <c r="AD61" s="145"/>
      <c r="AE61" s="145"/>
      <c r="AF61" s="145"/>
      <c r="AG61" s="145"/>
      <c r="AH61" s="145"/>
      <c r="AI61" s="145"/>
      <c r="AJ61" s="145"/>
      <c r="AK61" s="145"/>
      <c r="AL61" s="145"/>
      <c r="AM61" s="145"/>
      <c r="AN61" s="145"/>
      <c r="AO61" s="145"/>
      <c r="AP61" s="145"/>
      <c r="AQ61" s="145"/>
      <c r="AR61" s="145"/>
    </row>
    <row r="62" spans="2:44" ht="15.95" hidden="1" customHeight="1" x14ac:dyDescent="0.25">
      <c r="B62" s="145"/>
      <c r="C62" s="145"/>
      <c r="D62" s="145"/>
      <c r="E62" s="145"/>
      <c r="F62" s="145"/>
      <c r="G62" s="145"/>
      <c r="H62" s="145"/>
      <c r="I62" s="145"/>
      <c r="J62" s="145"/>
      <c r="K62" s="145"/>
      <c r="L62" s="145"/>
      <c r="M62" s="145"/>
      <c r="N62" s="145"/>
      <c r="O62" s="145"/>
      <c r="P62" s="145"/>
      <c r="Q62" s="145"/>
      <c r="R62" s="145"/>
      <c r="S62" s="145"/>
      <c r="T62" s="145"/>
      <c r="U62" s="145"/>
      <c r="V62" s="145"/>
      <c r="W62" s="145"/>
      <c r="X62" s="145"/>
      <c r="Y62" s="145"/>
      <c r="Z62" s="145"/>
      <c r="AA62" s="145"/>
      <c r="AB62" s="145"/>
      <c r="AC62" s="145"/>
      <c r="AD62" s="145"/>
      <c r="AE62" s="145"/>
      <c r="AF62" s="145"/>
      <c r="AG62" s="145"/>
      <c r="AH62" s="145"/>
      <c r="AI62" s="145"/>
      <c r="AJ62" s="145"/>
      <c r="AK62" s="145"/>
      <c r="AL62" s="145"/>
      <c r="AM62" s="145"/>
      <c r="AN62" s="145"/>
      <c r="AO62" s="145"/>
      <c r="AP62" s="145"/>
      <c r="AQ62" s="145"/>
      <c r="AR62" s="145"/>
    </row>
    <row r="63" spans="2:44" ht="15.95" hidden="1" customHeight="1" x14ac:dyDescent="0.25">
      <c r="B63" s="145"/>
      <c r="C63" s="145"/>
      <c r="D63" s="145"/>
      <c r="E63" s="145"/>
      <c r="F63" s="145"/>
      <c r="G63" s="145"/>
      <c r="H63" s="145"/>
      <c r="I63" s="145"/>
      <c r="J63" s="145"/>
      <c r="K63" s="145"/>
      <c r="L63" s="145"/>
      <c r="M63" s="145"/>
      <c r="N63" s="145"/>
      <c r="O63" s="145"/>
      <c r="P63" s="145"/>
      <c r="Q63" s="145"/>
      <c r="R63" s="145"/>
      <c r="S63" s="145"/>
      <c r="T63" s="145"/>
      <c r="U63" s="145"/>
      <c r="V63" s="145"/>
      <c r="W63" s="145"/>
      <c r="X63" s="145"/>
      <c r="Y63" s="145"/>
      <c r="Z63" s="145"/>
      <c r="AA63" s="145"/>
      <c r="AB63" s="145"/>
      <c r="AC63" s="145"/>
      <c r="AD63" s="145"/>
      <c r="AE63" s="145"/>
      <c r="AF63" s="145"/>
      <c r="AG63" s="145"/>
      <c r="AH63" s="145"/>
      <c r="AI63" s="145"/>
      <c r="AJ63" s="145"/>
      <c r="AK63" s="145"/>
      <c r="AL63" s="145"/>
      <c r="AM63" s="145"/>
      <c r="AN63" s="145"/>
      <c r="AO63" s="145"/>
      <c r="AP63" s="145"/>
      <c r="AQ63" s="145"/>
      <c r="AR63" s="145"/>
    </row>
    <row r="64" spans="2:44" ht="15.95" hidden="1" customHeight="1" x14ac:dyDescent="0.25">
      <c r="B64" s="145"/>
      <c r="C64" s="145"/>
      <c r="D64" s="145"/>
      <c r="E64" s="145"/>
      <c r="F64" s="145"/>
      <c r="G64" s="145"/>
      <c r="H64" s="145"/>
      <c r="I64" s="145"/>
      <c r="J64" s="145"/>
      <c r="K64" s="145"/>
      <c r="L64" s="145"/>
      <c r="M64" s="145"/>
      <c r="N64" s="145"/>
      <c r="O64" s="145"/>
      <c r="P64" s="145"/>
      <c r="Q64" s="145"/>
      <c r="R64" s="145"/>
      <c r="S64" s="145"/>
      <c r="T64" s="145"/>
      <c r="U64" s="145"/>
      <c r="V64" s="145"/>
      <c r="W64" s="145"/>
      <c r="X64" s="145"/>
      <c r="Y64" s="145"/>
      <c r="Z64" s="145"/>
      <c r="AA64" s="145"/>
      <c r="AB64" s="145"/>
      <c r="AC64" s="145"/>
      <c r="AD64" s="145"/>
      <c r="AE64" s="145"/>
      <c r="AF64" s="145"/>
      <c r="AG64" s="145"/>
      <c r="AH64" s="145"/>
      <c r="AI64" s="145"/>
      <c r="AJ64" s="145"/>
      <c r="AK64" s="145"/>
      <c r="AL64" s="145"/>
      <c r="AM64" s="145"/>
      <c r="AN64" s="145"/>
      <c r="AO64" s="145"/>
      <c r="AP64" s="145"/>
      <c r="AQ64" s="145"/>
      <c r="AR64" s="145"/>
    </row>
    <row r="65" spans="2:44" ht="15.95" hidden="1" customHeight="1" x14ac:dyDescent="0.25">
      <c r="B65" s="145"/>
      <c r="C65" s="145"/>
      <c r="D65" s="145"/>
      <c r="E65" s="145"/>
      <c r="F65" s="145"/>
      <c r="G65" s="145"/>
      <c r="H65" s="145"/>
      <c r="I65" s="145"/>
      <c r="J65" s="145"/>
      <c r="K65" s="145"/>
      <c r="L65" s="145"/>
      <c r="M65" s="145"/>
      <c r="N65" s="145"/>
      <c r="O65" s="145"/>
      <c r="P65" s="145"/>
      <c r="Q65" s="145"/>
      <c r="R65" s="145"/>
      <c r="S65" s="145"/>
      <c r="T65" s="145"/>
      <c r="U65" s="145"/>
      <c r="V65" s="145"/>
      <c r="W65" s="145"/>
      <c r="X65" s="145"/>
      <c r="Y65" s="145"/>
      <c r="Z65" s="145"/>
      <c r="AA65" s="145"/>
      <c r="AB65" s="145"/>
      <c r="AC65" s="145"/>
      <c r="AD65" s="145"/>
      <c r="AE65" s="145"/>
      <c r="AF65" s="145"/>
      <c r="AG65" s="145"/>
      <c r="AH65" s="145"/>
      <c r="AI65" s="145"/>
      <c r="AJ65" s="145"/>
      <c r="AK65" s="145"/>
      <c r="AL65" s="145"/>
      <c r="AM65" s="145"/>
      <c r="AN65" s="145"/>
      <c r="AO65" s="145"/>
      <c r="AP65" s="145"/>
      <c r="AQ65" s="145"/>
      <c r="AR65" s="145"/>
    </row>
    <row r="66" spans="2:44" ht="15.95" hidden="1" customHeight="1" x14ac:dyDescent="0.25"/>
    <row r="67" spans="2:44" ht="15.95" hidden="1" customHeight="1" x14ac:dyDescent="0.25"/>
    <row r="68" spans="2:44" ht="15.95" hidden="1" customHeight="1" x14ac:dyDescent="0.25"/>
    <row r="69" spans="2:44" ht="15.95" hidden="1" customHeight="1" x14ac:dyDescent="0.25"/>
    <row r="70" spans="2:44" ht="15.95" hidden="1" customHeight="1" x14ac:dyDescent="0.25"/>
    <row r="71" spans="2:44" ht="15.95" hidden="1" customHeight="1" x14ac:dyDescent="0.25"/>
    <row r="72" spans="2:44" ht="15.95" hidden="1" customHeight="1" x14ac:dyDescent="0.25"/>
    <row r="73" spans="2:44" ht="15.95" hidden="1" customHeight="1" x14ac:dyDescent="0.25"/>
    <row r="74" spans="2:44" ht="15.95" hidden="1" customHeight="1" x14ac:dyDescent="0.25"/>
    <row r="75" spans="2:44" ht="15.95" hidden="1" customHeight="1" x14ac:dyDescent="0.25"/>
    <row r="76" spans="2:44" ht="15.95" hidden="1" customHeight="1" x14ac:dyDescent="0.25"/>
    <row r="77" spans="2:44" ht="15.95" hidden="1" customHeight="1" x14ac:dyDescent="0.25"/>
    <row r="78" spans="2:44" ht="15.95" hidden="1" customHeight="1" x14ac:dyDescent="0.25"/>
    <row r="79" spans="2:44" ht="15.95" hidden="1" customHeight="1" x14ac:dyDescent="0.25"/>
    <row r="80" spans="2:44" ht="15.95" hidden="1" customHeight="1" x14ac:dyDescent="0.25"/>
    <row r="81" ht="15.95" hidden="1" customHeight="1" x14ac:dyDescent="0.25"/>
    <row r="82" ht="15.95" hidden="1" customHeight="1" x14ac:dyDescent="0.25"/>
    <row r="83" ht="15.95" hidden="1" customHeight="1" x14ac:dyDescent="0.25"/>
    <row r="84" ht="15.95" hidden="1" customHeight="1" x14ac:dyDescent="0.25"/>
    <row r="85" ht="15.95" hidden="1" customHeight="1" x14ac:dyDescent="0.25"/>
    <row r="86" ht="15.95" hidden="1" customHeight="1" x14ac:dyDescent="0.25"/>
    <row r="87" ht="15.95" hidden="1" customHeight="1" x14ac:dyDescent="0.25"/>
    <row r="88" ht="15.95" hidden="1" customHeight="1" x14ac:dyDescent="0.25"/>
    <row r="89" ht="15.95" hidden="1" customHeight="1" x14ac:dyDescent="0.25"/>
    <row r="90" ht="15.95" hidden="1" customHeight="1" x14ac:dyDescent="0.25"/>
    <row r="91" ht="15.95" hidden="1" customHeight="1" x14ac:dyDescent="0.25"/>
    <row r="92" ht="15.95" hidden="1" customHeight="1" x14ac:dyDescent="0.25"/>
    <row r="93" ht="15.95" hidden="1" customHeight="1" x14ac:dyDescent="0.25"/>
    <row r="94" ht="15.95" hidden="1" customHeight="1" x14ac:dyDescent="0.25"/>
    <row r="95" ht="15.95" hidden="1" customHeight="1" x14ac:dyDescent="0.25"/>
    <row r="96" ht="15.95" hidden="1" customHeight="1" x14ac:dyDescent="0.25"/>
    <row r="97" ht="15.95" hidden="1" customHeight="1" x14ac:dyDescent="0.25"/>
    <row r="98" ht="15.95" hidden="1" customHeight="1" x14ac:dyDescent="0.25"/>
    <row r="99" ht="15.95" hidden="1" customHeight="1" x14ac:dyDescent="0.25"/>
    <row r="100" ht="15.95" hidden="1" customHeight="1" x14ac:dyDescent="0.25"/>
    <row r="101" ht="15.95" hidden="1" customHeight="1" x14ac:dyDescent="0.25"/>
    <row r="102" ht="15.95" hidden="1" customHeight="1" x14ac:dyDescent="0.25"/>
    <row r="103" ht="15.95" hidden="1" customHeight="1" x14ac:dyDescent="0.25"/>
    <row r="104" ht="15.95" hidden="1" customHeight="1" x14ac:dyDescent="0.25"/>
    <row r="105" ht="15.95" hidden="1" customHeight="1" x14ac:dyDescent="0.25"/>
    <row r="106" ht="15.95" hidden="1" customHeight="1" x14ac:dyDescent="0.25"/>
    <row r="107" ht="15.95" hidden="1" customHeight="1" x14ac:dyDescent="0.25"/>
    <row r="108" ht="15.95" hidden="1" customHeight="1" x14ac:dyDescent="0.25"/>
    <row r="109" ht="15.95" hidden="1" customHeight="1" x14ac:dyDescent="0.25"/>
    <row r="110" ht="15.95" hidden="1" customHeight="1" x14ac:dyDescent="0.25"/>
    <row r="111" ht="15.95" hidden="1" customHeight="1" x14ac:dyDescent="0.25"/>
    <row r="112" ht="15.95" hidden="1" customHeight="1" x14ac:dyDescent="0.25"/>
    <row r="113" ht="15.95" hidden="1" customHeight="1" x14ac:dyDescent="0.25"/>
    <row r="114" ht="15.95" hidden="1" customHeight="1" x14ac:dyDescent="0.25"/>
    <row r="115" ht="15.95" hidden="1" customHeight="1" x14ac:dyDescent="0.25"/>
    <row r="116" ht="15.95" hidden="1" customHeight="1" x14ac:dyDescent="0.25"/>
    <row r="117" ht="15.95" hidden="1" customHeight="1" x14ac:dyDescent="0.25"/>
    <row r="118" ht="15.95" hidden="1" customHeight="1" x14ac:dyDescent="0.25"/>
    <row r="119" ht="15.95" hidden="1" customHeight="1" x14ac:dyDescent="0.25"/>
    <row r="120" ht="15.95" hidden="1" customHeight="1" x14ac:dyDescent="0.25"/>
    <row r="121" ht="15.95" hidden="1" customHeight="1" x14ac:dyDescent="0.25"/>
    <row r="122" ht="15.95" hidden="1" customHeight="1" x14ac:dyDescent="0.25"/>
    <row r="123" ht="15.95" hidden="1" customHeight="1" x14ac:dyDescent="0.25"/>
    <row r="124" ht="15.95" hidden="1" customHeight="1" x14ac:dyDescent="0.25"/>
    <row r="125" ht="15.95" hidden="1" customHeight="1" x14ac:dyDescent="0.25"/>
    <row r="126" ht="15.95" hidden="1" customHeight="1" x14ac:dyDescent="0.25"/>
    <row r="127" ht="15.95" hidden="1" customHeight="1" x14ac:dyDescent="0.25"/>
    <row r="128" ht="15.95" hidden="1" customHeight="1" x14ac:dyDescent="0.25"/>
    <row r="129" ht="15.95" hidden="1" customHeight="1" x14ac:dyDescent="0.25"/>
    <row r="130" ht="15.95" hidden="1" customHeight="1" x14ac:dyDescent="0.25"/>
    <row r="131" ht="15.95" hidden="1" customHeight="1" x14ac:dyDescent="0.25"/>
    <row r="132" ht="15.95" hidden="1" customHeight="1" x14ac:dyDescent="0.25"/>
    <row r="133" ht="15.95" hidden="1" customHeight="1" x14ac:dyDescent="0.25"/>
    <row r="134" ht="15.95" hidden="1" customHeight="1" x14ac:dyDescent="0.25"/>
    <row r="135" ht="15.95" hidden="1" customHeight="1" x14ac:dyDescent="0.25"/>
    <row r="136" ht="15.95" hidden="1" customHeight="1" x14ac:dyDescent="0.25"/>
    <row r="137" ht="15.95" hidden="1" customHeight="1" x14ac:dyDescent="0.25"/>
    <row r="138" ht="15.95" hidden="1" customHeight="1" x14ac:dyDescent="0.25"/>
    <row r="139" ht="15.95" hidden="1" customHeight="1" x14ac:dyDescent="0.25"/>
    <row r="140" ht="15.95" hidden="1" customHeight="1" x14ac:dyDescent="0.25"/>
    <row r="141" ht="15.95" hidden="1" customHeight="1" x14ac:dyDescent="0.25"/>
    <row r="142" ht="15.95" hidden="1" customHeight="1" x14ac:dyDescent="0.25"/>
    <row r="143" ht="15.95" hidden="1" customHeight="1" x14ac:dyDescent="0.25"/>
    <row r="144" ht="15.95" hidden="1" customHeight="1" x14ac:dyDescent="0.25"/>
    <row r="145" ht="15.95" hidden="1" customHeight="1" x14ac:dyDescent="0.25"/>
    <row r="146" ht="15.95" hidden="1" customHeight="1" x14ac:dyDescent="0.25"/>
    <row r="147" ht="15.95" hidden="1" customHeight="1" x14ac:dyDescent="0.25"/>
    <row r="148" ht="15.95" hidden="1" customHeight="1" x14ac:dyDescent="0.25"/>
    <row r="149" ht="15.95" hidden="1" customHeight="1" x14ac:dyDescent="0.25"/>
    <row r="150" ht="15.95" hidden="1" customHeight="1" x14ac:dyDescent="0.25"/>
    <row r="151" ht="15.95" hidden="1" customHeight="1" x14ac:dyDescent="0.25"/>
    <row r="152" ht="15.95" hidden="1" customHeight="1" x14ac:dyDescent="0.25"/>
    <row r="153" ht="15.95" hidden="1" customHeight="1" x14ac:dyDescent="0.25"/>
    <row r="154" ht="15.95" hidden="1" customHeight="1" x14ac:dyDescent="0.25"/>
    <row r="155" ht="15.95" hidden="1" customHeight="1" x14ac:dyDescent="0.25"/>
    <row r="156" ht="15.95" hidden="1" customHeight="1" x14ac:dyDescent="0.25"/>
    <row r="157" ht="15.95" hidden="1" customHeight="1" x14ac:dyDescent="0.25"/>
    <row r="158" ht="15.95" hidden="1" customHeight="1" x14ac:dyDescent="0.25"/>
    <row r="159" ht="15.95" hidden="1" customHeight="1" x14ac:dyDescent="0.25"/>
    <row r="160" ht="15.95" hidden="1" customHeight="1" x14ac:dyDescent="0.25"/>
    <row r="161" ht="15.95" hidden="1" customHeight="1" x14ac:dyDescent="0.25"/>
    <row r="162" ht="15.95" hidden="1" customHeight="1" x14ac:dyDescent="0.25"/>
    <row r="163" ht="15.95" hidden="1" customHeight="1" x14ac:dyDescent="0.25"/>
    <row r="164" ht="15.95" hidden="1" customHeight="1" x14ac:dyDescent="0.25"/>
    <row r="165" ht="15.95" hidden="1" customHeight="1" x14ac:dyDescent="0.25"/>
    <row r="166" ht="15.95" hidden="1" customHeight="1" x14ac:dyDescent="0.25"/>
    <row r="167" ht="15.95" hidden="1" customHeight="1" x14ac:dyDescent="0.25"/>
    <row r="168" ht="15.95" hidden="1" customHeight="1" x14ac:dyDescent="0.25"/>
    <row r="169" ht="15.95" hidden="1" customHeight="1" x14ac:dyDescent="0.25"/>
    <row r="170" ht="15.95" hidden="1" customHeight="1" x14ac:dyDescent="0.25"/>
    <row r="171" ht="15.95" hidden="1" customHeight="1" x14ac:dyDescent="0.25"/>
    <row r="172" ht="15.95" hidden="1" customHeight="1" x14ac:dyDescent="0.25"/>
    <row r="173" ht="15.95" hidden="1" customHeight="1" x14ac:dyDescent="0.25"/>
    <row r="174" ht="15.95" hidden="1" customHeight="1" x14ac:dyDescent="0.25"/>
    <row r="175" ht="15.95" hidden="1" customHeight="1" x14ac:dyDescent="0.25"/>
    <row r="176" ht="15.95" hidden="1" customHeight="1" x14ac:dyDescent="0.25"/>
    <row r="177" ht="15.95" hidden="1" customHeight="1" x14ac:dyDescent="0.25"/>
    <row r="178" ht="15.95" hidden="1" customHeight="1" x14ac:dyDescent="0.25"/>
    <row r="179" ht="15.95" hidden="1" customHeight="1" x14ac:dyDescent="0.25"/>
    <row r="180" ht="15.95" hidden="1" customHeight="1" x14ac:dyDescent="0.25"/>
    <row r="181" ht="15.95" hidden="1" customHeight="1" x14ac:dyDescent="0.25"/>
    <row r="182" ht="15.95" hidden="1" customHeight="1" x14ac:dyDescent="0.25"/>
    <row r="183" ht="15.95" hidden="1" customHeight="1" x14ac:dyDescent="0.25"/>
    <row r="184" ht="15.95" hidden="1" customHeight="1" x14ac:dyDescent="0.25"/>
    <row r="185" ht="15.95" hidden="1" customHeight="1" x14ac:dyDescent="0.25"/>
    <row r="186" ht="15.95" hidden="1" customHeight="1" x14ac:dyDescent="0.25"/>
    <row r="187" ht="15.95" hidden="1" customHeight="1" x14ac:dyDescent="0.25"/>
    <row r="188" ht="15.95" hidden="1" customHeight="1" x14ac:dyDescent="0.25"/>
    <row r="189" ht="15.95" hidden="1" customHeight="1" x14ac:dyDescent="0.25"/>
    <row r="190" ht="15.95" hidden="1" customHeight="1" x14ac:dyDescent="0.25"/>
    <row r="191" ht="15.95" hidden="1" customHeight="1" x14ac:dyDescent="0.25"/>
    <row r="192" ht="15.95" hidden="1" customHeight="1" x14ac:dyDescent="0.25"/>
    <row r="193" spans="2:44" ht="15.95" hidden="1" customHeight="1" x14ac:dyDescent="0.25"/>
    <row r="194" spans="2:44" s="67" customFormat="1" ht="15.95" hidden="1" customHeight="1" x14ac:dyDescent="0.25"/>
    <row r="195" spans="2:44" s="67" customFormat="1" ht="15.95" hidden="1" customHeight="1" x14ac:dyDescent="0.25"/>
    <row r="196" spans="2:44" s="67" customFormat="1" ht="15.95" hidden="1" customHeight="1" x14ac:dyDescent="0.25"/>
    <row r="197" spans="2:44" s="67" customFormat="1" ht="15.95" hidden="1" customHeight="1" x14ac:dyDescent="0.25"/>
    <row r="198" spans="2:44" ht="15.95" hidden="1" customHeight="1" x14ac:dyDescent="0.25"/>
    <row r="199" spans="2:44" ht="15.75" hidden="1" customHeight="1" x14ac:dyDescent="0.25"/>
    <row r="200" spans="2:44" ht="15.95" customHeight="1" x14ac:dyDescent="0.25">
      <c r="B200" s="464" t="str">
        <f>FOOT1</f>
        <v>Ameren Missouri BizSavers program</v>
      </c>
      <c r="C200" s="464"/>
      <c r="D200" s="464"/>
      <c r="E200" s="464"/>
      <c r="F200" s="464"/>
      <c r="G200" s="464"/>
      <c r="H200" s="464"/>
      <c r="I200" s="464"/>
      <c r="J200" s="464"/>
      <c r="K200" s="464"/>
      <c r="L200" s="464"/>
      <c r="M200" s="537" t="str">
        <f>FOOTDISCLAIM</f>
        <v/>
      </c>
      <c r="N200" s="537"/>
      <c r="O200" s="537"/>
      <c r="P200" s="537"/>
      <c r="Q200" s="537"/>
      <c r="R200" s="537"/>
      <c r="S200" s="537"/>
      <c r="T200" s="537"/>
      <c r="U200" s="537"/>
      <c r="V200" s="537"/>
      <c r="W200" s="537"/>
      <c r="X200" s="537"/>
      <c r="Y200" s="537"/>
      <c r="Z200" s="537"/>
      <c r="AA200" s="537"/>
      <c r="AB200" s="537"/>
      <c r="AC200" s="537"/>
      <c r="AD200" s="537"/>
      <c r="AE200" s="537"/>
      <c r="AF200" s="537"/>
      <c r="AG200" s="537"/>
      <c r="AH200" s="464"/>
      <c r="AI200" s="464"/>
      <c r="AJ200" s="464"/>
      <c r="AK200" s="464"/>
      <c r="AL200" s="464"/>
      <c r="AM200" s="464"/>
      <c r="AN200" s="464"/>
      <c r="AO200" s="464"/>
      <c r="AP200" s="464"/>
      <c r="AQ200" s="464"/>
      <c r="AR200" s="465" t="str">
        <f>FOOT4</f>
        <v/>
      </c>
    </row>
    <row r="201" spans="2:44" ht="15.95" customHeight="1" x14ac:dyDescent="0.25">
      <c r="B201" s="464" t="str">
        <f>FOOT2</f>
        <v>Toll-Free 866-941-7299</v>
      </c>
      <c r="C201" s="464"/>
      <c r="D201" s="464"/>
      <c r="E201" s="464"/>
      <c r="F201" s="464"/>
      <c r="G201" s="464"/>
      <c r="H201" s="464"/>
      <c r="I201" s="464"/>
      <c r="J201" s="464"/>
      <c r="K201" s="464"/>
      <c r="L201" s="464"/>
      <c r="M201" s="537"/>
      <c r="N201" s="537"/>
      <c r="O201" s="537"/>
      <c r="P201" s="537"/>
      <c r="Q201" s="537"/>
      <c r="R201" s="537"/>
      <c r="S201" s="537"/>
      <c r="T201" s="537"/>
      <c r="U201" s="537"/>
      <c r="V201" s="537"/>
      <c r="W201" s="537"/>
      <c r="X201" s="537"/>
      <c r="Y201" s="537"/>
      <c r="Z201" s="537"/>
      <c r="AA201" s="537"/>
      <c r="AB201" s="537"/>
      <c r="AC201" s="537"/>
      <c r="AD201" s="537"/>
      <c r="AE201" s="537"/>
      <c r="AF201" s="537"/>
      <c r="AG201" s="537"/>
      <c r="AH201" s="464"/>
      <c r="AI201" s="464"/>
      <c r="AJ201" s="464"/>
      <c r="AK201" s="464"/>
      <c r="AL201" s="464"/>
      <c r="AM201" s="464"/>
      <c r="AN201" s="464"/>
      <c r="AO201" s="464"/>
      <c r="AP201" s="464"/>
      <c r="AQ201" s="464"/>
      <c r="AR201" s="465" t="str">
        <f>FOOT5</f>
        <v/>
      </c>
    </row>
    <row r="202" spans="2:44" ht="15.95" customHeight="1" x14ac:dyDescent="0.25">
      <c r="B202" s="466" t="str">
        <f>FOOT3</f>
        <v>BizSavers@ameren.com</v>
      </c>
      <c r="C202" s="464"/>
      <c r="D202" s="464"/>
      <c r="E202" s="464"/>
      <c r="F202" s="464"/>
      <c r="G202" s="464"/>
      <c r="H202" s="464"/>
      <c r="I202" s="464"/>
      <c r="J202" s="464"/>
      <c r="K202" s="464"/>
      <c r="L202" s="464"/>
      <c r="M202" s="467"/>
      <c r="N202" s="464"/>
      <c r="O202" s="464"/>
      <c r="P202" s="467"/>
      <c r="Q202" s="467"/>
      <c r="R202" s="467"/>
      <c r="S202" s="467"/>
      <c r="T202" s="467"/>
      <c r="U202" s="467"/>
      <c r="V202" s="467"/>
      <c r="W202" s="468" t="str">
        <f>VERSION</f>
        <v>EMS v2.0.0</v>
      </c>
      <c r="X202" s="467"/>
      <c r="Y202" s="467"/>
      <c r="Z202" s="467"/>
      <c r="AA202" s="467"/>
      <c r="AB202" s="467"/>
      <c r="AC202" s="467"/>
      <c r="AD202" s="467"/>
      <c r="AE202" s="464"/>
      <c r="AF202" s="464"/>
      <c r="AG202" s="464"/>
      <c r="AH202" s="464"/>
      <c r="AI202" s="464"/>
      <c r="AJ202" s="464"/>
      <c r="AK202" s="464"/>
      <c r="AL202" s="464"/>
      <c r="AM202" s="464"/>
      <c r="AN202" s="464"/>
      <c r="AO202" s="464"/>
      <c r="AP202" s="464"/>
      <c r="AQ202" s="464"/>
      <c r="AR202" s="465" t="str">
        <f>FOOT6</f>
        <v>Product of Lockheed Martin Energy</v>
      </c>
    </row>
    <row r="203" spans="2:44" ht="15" hidden="1" customHeight="1" x14ac:dyDescent="0.25"/>
    <row r="204" spans="2:44" ht="15" hidden="1" customHeight="1" x14ac:dyDescent="0.25"/>
    <row r="205" spans="2:44" ht="15" hidden="1" customHeight="1" x14ac:dyDescent="0.25"/>
    <row r="206" spans="2:44" ht="15" hidden="1" customHeight="1" x14ac:dyDescent="0.25"/>
    <row r="207" spans="2:44" ht="15" hidden="1" customHeight="1" x14ac:dyDescent="0.25"/>
    <row r="208" spans="2:44" ht="15" hidden="1" customHeight="1" x14ac:dyDescent="0.25"/>
    <row r="209" ht="15" hidden="1" customHeight="1" x14ac:dyDescent="0.25"/>
    <row r="210" ht="15" customHeight="1" x14ac:dyDescent="0.25"/>
    <row r="211" ht="15" customHeight="1" x14ac:dyDescent="0.25"/>
    <row r="212" ht="15" customHeight="1" x14ac:dyDescent="0.25"/>
    <row r="213" ht="15" customHeight="1" x14ac:dyDescent="0.25"/>
    <row r="214" ht="15" customHeight="1" x14ac:dyDescent="0.25"/>
  </sheetData>
  <sheetProtection algorithmName="SHA-512" hashValue="D4HmotNQyEOV22ZpykA1kF0p+GyBha1rZ0xJpbZnjW2OjtGhS+HAkRn5fUwjEIeJY+2JUWTDljPGWHXQPSD3zQ==" saltValue="KxY2U/nVT5N/GL4dHEWdNg==" spinCount="100000" sheet="1" objects="1" scenarios="1"/>
  <mergeCells count="222">
    <mergeCell ref="AI32:AM32"/>
    <mergeCell ref="AN32:AQ32"/>
    <mergeCell ref="Q29:T29"/>
    <mergeCell ref="U29:AC29"/>
    <mergeCell ref="Q30:T30"/>
    <mergeCell ref="Q32:T32"/>
    <mergeCell ref="U32:AC32"/>
    <mergeCell ref="C30:F30"/>
    <mergeCell ref="C31:F31"/>
    <mergeCell ref="C32:F32"/>
    <mergeCell ref="G29:O29"/>
    <mergeCell ref="G30:O30"/>
    <mergeCell ref="G31:O31"/>
    <mergeCell ref="Q31:T31"/>
    <mergeCell ref="U31:AC31"/>
    <mergeCell ref="AE29:AH29"/>
    <mergeCell ref="AE30:AH30"/>
    <mergeCell ref="AE31:AH31"/>
    <mergeCell ref="AE32:AH32"/>
    <mergeCell ref="G32:K32"/>
    <mergeCell ref="L32:O32"/>
    <mergeCell ref="U30:Z30"/>
    <mergeCell ref="AA30:AC30"/>
    <mergeCell ref="AI22:AQ22"/>
    <mergeCell ref="AI24:AQ24"/>
    <mergeCell ref="AI14:AQ14"/>
    <mergeCell ref="AI15:AQ15"/>
    <mergeCell ref="AI16:AQ16"/>
    <mergeCell ref="AI17:AQ17"/>
    <mergeCell ref="AI18:AQ18"/>
    <mergeCell ref="AI19:AQ19"/>
    <mergeCell ref="AI26:AQ26"/>
    <mergeCell ref="AN25:AQ25"/>
    <mergeCell ref="AE26:AH26"/>
    <mergeCell ref="AI23:AM23"/>
    <mergeCell ref="AN23:AQ23"/>
    <mergeCell ref="AI25:AM25"/>
    <mergeCell ref="Q45:T45"/>
    <mergeCell ref="U35:AC35"/>
    <mergeCell ref="U37:AC37"/>
    <mergeCell ref="U39:AC39"/>
    <mergeCell ref="U40:AC40"/>
    <mergeCell ref="U41:AC41"/>
    <mergeCell ref="U42:AC42"/>
    <mergeCell ref="U43:AC43"/>
    <mergeCell ref="U44:AC44"/>
    <mergeCell ref="U45:AC45"/>
    <mergeCell ref="U38:Y38"/>
    <mergeCell ref="Z38:AA38"/>
    <mergeCell ref="AB38:AC38"/>
    <mergeCell ref="U36:Y36"/>
    <mergeCell ref="Z36:AC36"/>
    <mergeCell ref="Q43:T43"/>
    <mergeCell ref="Q44:T44"/>
    <mergeCell ref="AI29:AQ29"/>
    <mergeCell ref="AI30:AQ30"/>
    <mergeCell ref="AI31:AQ31"/>
    <mergeCell ref="G43:O43"/>
    <mergeCell ref="G44:O44"/>
    <mergeCell ref="G45:O45"/>
    <mergeCell ref="G36:O36"/>
    <mergeCell ref="G38:O38"/>
    <mergeCell ref="G39:O39"/>
    <mergeCell ref="G40:O40"/>
    <mergeCell ref="C37:F37"/>
    <mergeCell ref="C35:F35"/>
    <mergeCell ref="C36:F36"/>
    <mergeCell ref="G42:O42"/>
    <mergeCell ref="C43:F43"/>
    <mergeCell ref="C44:F44"/>
    <mergeCell ref="C45:F45"/>
    <mergeCell ref="Q19:T19"/>
    <mergeCell ref="Q42:T42"/>
    <mergeCell ref="C21:O21"/>
    <mergeCell ref="AE21:AQ21"/>
    <mergeCell ref="AE34:AQ34"/>
    <mergeCell ref="Q34:AC34"/>
    <mergeCell ref="Q37:T37"/>
    <mergeCell ref="Q38:T38"/>
    <mergeCell ref="Q39:T39"/>
    <mergeCell ref="Q40:T40"/>
    <mergeCell ref="Q41:T41"/>
    <mergeCell ref="AE22:AH22"/>
    <mergeCell ref="U22:Y22"/>
    <mergeCell ref="Z22:AC22"/>
    <mergeCell ref="U23:AC23"/>
    <mergeCell ref="U25:AC25"/>
    <mergeCell ref="U26:AC26"/>
    <mergeCell ref="U27:AC27"/>
    <mergeCell ref="U28:AC28"/>
    <mergeCell ref="U24:Y24"/>
    <mergeCell ref="Z24:AC24"/>
    <mergeCell ref="L28:M28"/>
    <mergeCell ref="G41:O41"/>
    <mergeCell ref="Q36:T36"/>
    <mergeCell ref="M200:AG201"/>
    <mergeCell ref="C13:O13"/>
    <mergeCell ref="Q13:AC13"/>
    <mergeCell ref="AE13:AQ13"/>
    <mergeCell ref="F10:AN10"/>
    <mergeCell ref="F11:AN11"/>
    <mergeCell ref="G14:O14"/>
    <mergeCell ref="C27:F27"/>
    <mergeCell ref="C28:F28"/>
    <mergeCell ref="AE27:AH27"/>
    <mergeCell ref="AE28:AH28"/>
    <mergeCell ref="Q35:T35"/>
    <mergeCell ref="AI27:AQ27"/>
    <mergeCell ref="AI28:AM28"/>
    <mergeCell ref="AN28:AO28"/>
    <mergeCell ref="AP28:AQ28"/>
    <mergeCell ref="C17:F17"/>
    <mergeCell ref="C39:F39"/>
    <mergeCell ref="C40:F40"/>
    <mergeCell ref="C41:F41"/>
    <mergeCell ref="C42:F42"/>
    <mergeCell ref="G18:O18"/>
    <mergeCell ref="G19:O19"/>
    <mergeCell ref="AE19:AH19"/>
    <mergeCell ref="C18:F18"/>
    <mergeCell ref="N28:O28"/>
    <mergeCell ref="G37:K37"/>
    <mergeCell ref="L37:M37"/>
    <mergeCell ref="N37:O37"/>
    <mergeCell ref="C38:F38"/>
    <mergeCell ref="C14:F14"/>
    <mergeCell ref="C16:F16"/>
    <mergeCell ref="L23:O23"/>
    <mergeCell ref="G25:K25"/>
    <mergeCell ref="L25:O25"/>
    <mergeCell ref="G27:O27"/>
    <mergeCell ref="G15:K15"/>
    <mergeCell ref="G16:K16"/>
    <mergeCell ref="L15:O15"/>
    <mergeCell ref="L16:O16"/>
    <mergeCell ref="G17:O17"/>
    <mergeCell ref="C15:F15"/>
    <mergeCell ref="C19:F19"/>
    <mergeCell ref="L35:O35"/>
    <mergeCell ref="G35:K35"/>
    <mergeCell ref="G22:O22"/>
    <mergeCell ref="G24:O24"/>
    <mergeCell ref="C29:F29"/>
    <mergeCell ref="Q14:T14"/>
    <mergeCell ref="Q15:T15"/>
    <mergeCell ref="Q16:T16"/>
    <mergeCell ref="Q17:T17"/>
    <mergeCell ref="Q18:T18"/>
    <mergeCell ref="AH1:AK1"/>
    <mergeCell ref="AL1:AP1"/>
    <mergeCell ref="AH2:AK3"/>
    <mergeCell ref="AL2:AP3"/>
    <mergeCell ref="C34:O34"/>
    <mergeCell ref="Q21:AC21"/>
    <mergeCell ref="AE35:AH35"/>
    <mergeCell ref="AI35:AQ35"/>
    <mergeCell ref="AE36:AH36"/>
    <mergeCell ref="AI36:AQ36"/>
    <mergeCell ref="Q27:T27"/>
    <mergeCell ref="Q28:T28"/>
    <mergeCell ref="C23:F23"/>
    <mergeCell ref="C24:F24"/>
    <mergeCell ref="C25:F25"/>
    <mergeCell ref="C26:F26"/>
    <mergeCell ref="C22:F22"/>
    <mergeCell ref="G23:K23"/>
    <mergeCell ref="Q26:T26"/>
    <mergeCell ref="G28:K28"/>
    <mergeCell ref="Q22:T22"/>
    <mergeCell ref="Q23:T23"/>
    <mergeCell ref="Q24:T24"/>
    <mergeCell ref="Q25:T25"/>
    <mergeCell ref="G26:O26"/>
    <mergeCell ref="AE23:AH23"/>
    <mergeCell ref="AE24:AH24"/>
    <mergeCell ref="AE25:AH25"/>
    <mergeCell ref="AQ1:AR1"/>
    <mergeCell ref="AQ2:AR3"/>
    <mergeCell ref="U14:AC14"/>
    <mergeCell ref="U15:AC15"/>
    <mergeCell ref="U16:AC16"/>
    <mergeCell ref="U17:AC17"/>
    <mergeCell ref="U18:AC18"/>
    <mergeCell ref="U19:AC19"/>
    <mergeCell ref="AE14:AH14"/>
    <mergeCell ref="AE15:AH15"/>
    <mergeCell ref="AE16:AH16"/>
    <mergeCell ref="AE17:AH17"/>
    <mergeCell ref="AE18:AH18"/>
    <mergeCell ref="AE37:AH37"/>
    <mergeCell ref="AI37:AQ37"/>
    <mergeCell ref="AE38:AH38"/>
    <mergeCell ref="AI38:AQ38"/>
    <mergeCell ref="AE39:AH39"/>
    <mergeCell ref="AI39:AQ39"/>
    <mergeCell ref="AE45:AH45"/>
    <mergeCell ref="AI45:AQ45"/>
    <mergeCell ref="AE40:AH40"/>
    <mergeCell ref="AI40:AQ40"/>
    <mergeCell ref="AE41:AH41"/>
    <mergeCell ref="AI41:AQ41"/>
    <mergeCell ref="AE42:AH42"/>
    <mergeCell ref="AI42:AQ42"/>
    <mergeCell ref="AE43:AH43"/>
    <mergeCell ref="AI43:AQ43"/>
    <mergeCell ref="AE44:AH44"/>
    <mergeCell ref="AI44:AQ44"/>
    <mergeCell ref="C47:AC47"/>
    <mergeCell ref="C48:AC53"/>
    <mergeCell ref="AE47:AQ47"/>
    <mergeCell ref="AE48:AH48"/>
    <mergeCell ref="AI48:AQ48"/>
    <mergeCell ref="AE49:AH49"/>
    <mergeCell ref="AI49:AQ49"/>
    <mergeCell ref="AE50:AH50"/>
    <mergeCell ref="AI50:AQ50"/>
    <mergeCell ref="AE51:AH51"/>
    <mergeCell ref="AI51:AQ51"/>
    <mergeCell ref="AE52:AH52"/>
    <mergeCell ref="AI52:AQ52"/>
    <mergeCell ref="AE53:AH53"/>
    <mergeCell ref="AI53:AQ53"/>
  </mergeCells>
  <conditionalFormatting sqref="AI14:AQ18">
    <cfRule type="containsBlanks" dxfId="10" priority="62">
      <formula>LEN(TRIM(AI14))=0</formula>
    </cfRule>
  </conditionalFormatting>
  <conditionalFormatting sqref="AI48:AQ53">
    <cfRule type="containsBlanks" dxfId="9" priority="18">
      <formula>LEN(TRIM(AI48))=0</formula>
    </cfRule>
  </conditionalFormatting>
  <conditionalFormatting sqref="AQ2:AR3">
    <cfRule type="cellIs" dxfId="8" priority="4" operator="equal">
      <formula>1</formula>
    </cfRule>
    <cfRule type="cellIs" dxfId="7" priority="5" operator="between">
      <formula>0.51</formula>
      <formula>0.99</formula>
    </cfRule>
    <cfRule type="cellIs" dxfId="6" priority="6" operator="lessThanOrEqual">
      <formula>0.5</formula>
    </cfRule>
  </conditionalFormatting>
  <conditionalFormatting sqref="AH2 AL2">
    <cfRule type="expression" dxfId="5" priority="2">
      <formula>PROJSTATUS=PROJSTATELI</formula>
    </cfRule>
    <cfRule type="expression" dxfId="4" priority="3">
      <formula>PROJSTATUS=PROJSTATREVIEW</formula>
    </cfRule>
    <cfRule type="expression" dxfId="3" priority="7">
      <formula>PROJSTATUS=PROJSTATPREAPPROVE</formula>
    </cfRule>
    <cfRule type="expression" dxfId="2" priority="8">
      <formula>PROJSTATUS=PROJSTATSTANDARD</formula>
    </cfRule>
    <cfRule type="expression" dxfId="1" priority="9">
      <formula>PROJSTATUS=PROJSTATEXP</formula>
    </cfRule>
  </conditionalFormatting>
  <conditionalFormatting sqref="AI19:AQ19">
    <cfRule type="containsBlanks" dxfId="0" priority="1">
      <formula>LEN(TRIM(AI19))=0</formula>
    </cfRule>
  </conditionalFormatting>
  <dataValidations count="5">
    <dataValidation type="list" allowBlank="1" showInputMessage="1" sqref="AI15:AQ15">
      <formula1>IMPLSPECNAME</formula1>
    </dataValidation>
    <dataValidation type="list" allowBlank="1" showInputMessage="1" sqref="AI16:AQ16">
      <formula1>ENGNRSNAMES</formula1>
    </dataValidation>
    <dataValidation type="list" allowBlank="1" showInputMessage="1" showErrorMessage="1" sqref="AI17:AQ17">
      <formula1>"SUBMITTED,REVIEWED,FINAL"</formula1>
    </dataValidation>
    <dataValidation type="list" allowBlank="1" showInputMessage="1" showErrorMessage="1" sqref="AI48:AQ53">
      <formula1>"Received,Not Required,Not Received,Incomplete"</formula1>
    </dataValidation>
    <dataValidation type="list" allowBlank="1" showInputMessage="1" showErrorMessage="1" sqref="AI19:AQ19">
      <formula1>BUSDEVELNAME</formula1>
    </dataValidation>
  </dataValidations>
  <hyperlinks>
    <hyperlink ref="B202" r:id="rId1" display="NIPSCO.Savings@LMCO.com"/>
  </hyperlinks>
  <printOptions horizontalCentered="1" verticalCentered="1"/>
  <pageMargins left="0.3" right="0.3" top="0.3" bottom="0.3" header="0.25" footer="0.25"/>
  <pageSetup scale="68" fitToHeight="0" orientation="landscape" r:id="rId2"/>
  <drawing r:id="rId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pageSetUpPr fitToPage="1"/>
  </sheetPr>
  <dimension ref="A1:BZ202"/>
  <sheetViews>
    <sheetView showRowColHeaders="0" zoomScaleNormal="100" workbookViewId="0">
      <selection activeCell="M21" sqref="M21"/>
    </sheetView>
  </sheetViews>
  <sheetFormatPr defaultColWidth="0" defaultRowHeight="15" customHeight="1" zeroHeight="1" x14ac:dyDescent="0.25"/>
  <cols>
    <col min="1" max="45" width="4.7109375" customWidth="1"/>
    <col min="46" max="78" width="9.140625" customWidth="1"/>
    <col min="79" max="16384" width="9.140625" hidden="1"/>
  </cols>
  <sheetData>
    <row r="1" spans="2:43" ht="15.95" customHeight="1" x14ac:dyDescent="0.25"/>
    <row r="2" spans="2:43" ht="15.95" customHeight="1" x14ac:dyDescent="0.25"/>
    <row r="3" spans="2:43" ht="15.95" customHeight="1" x14ac:dyDescent="0.25"/>
    <row r="4" spans="2:43" ht="15.95" customHeight="1" x14ac:dyDescent="0.25"/>
    <row r="5" spans="2:43" ht="15.95" customHeight="1" x14ac:dyDescent="0.25"/>
    <row r="6" spans="2:43" ht="15.95" customHeight="1" x14ac:dyDescent="0.25"/>
    <row r="7" spans="2:43" ht="15.95" customHeight="1" x14ac:dyDescent="0.25"/>
    <row r="8" spans="2:43" ht="15.95" customHeight="1" x14ac:dyDescent="0.25"/>
    <row r="9" spans="2:43" ht="15.95" customHeight="1" x14ac:dyDescent="0.25">
      <c r="R9" s="1128" t="str">
        <f>M1S1</f>
        <v>Welcome</v>
      </c>
      <c r="S9" s="1128"/>
      <c r="T9" s="1128"/>
      <c r="U9" s="1128"/>
      <c r="V9" s="1128"/>
      <c r="W9" s="1128"/>
      <c r="X9" s="648" t="s">
        <v>68</v>
      </c>
      <c r="Y9" s="648"/>
      <c r="Z9" s="648"/>
      <c r="AA9" s="648"/>
      <c r="AB9" s="648"/>
      <c r="AC9" s="648"/>
    </row>
    <row r="10" spans="2:43" ht="15.95" customHeight="1" x14ac:dyDescent="0.25">
      <c r="R10" s="547" t="s">
        <v>69</v>
      </c>
      <c r="S10" s="547"/>
      <c r="T10" s="547"/>
      <c r="U10" s="547"/>
      <c r="V10" s="547" t="s">
        <v>70</v>
      </c>
      <c r="W10" s="547"/>
      <c r="X10" s="547"/>
      <c r="Y10" s="547"/>
      <c r="Z10" s="547" t="s">
        <v>71</v>
      </c>
      <c r="AA10" s="547"/>
      <c r="AB10" s="547"/>
      <c r="AC10" s="547"/>
    </row>
    <row r="11" spans="2:43" ht="15.95" customHeight="1" thickBot="1" x14ac:dyDescent="0.3"/>
    <row r="12" spans="2:43" ht="15.95" customHeight="1" x14ac:dyDescent="0.25">
      <c r="C12" s="11"/>
      <c r="D12" s="12"/>
      <c r="E12" s="12"/>
      <c r="F12" s="12"/>
      <c r="G12" s="12"/>
      <c r="H12" s="12"/>
      <c r="I12" s="12"/>
      <c r="J12" s="12"/>
      <c r="K12" s="12"/>
      <c r="L12" s="12"/>
      <c r="M12" s="12"/>
      <c r="N12" s="12"/>
      <c r="O12" s="12"/>
      <c r="P12" s="12"/>
      <c r="Q12" s="12"/>
      <c r="R12" s="12"/>
      <c r="S12" s="12"/>
      <c r="T12" s="12"/>
      <c r="U12" s="12"/>
      <c r="V12" s="12"/>
      <c r="W12" s="12"/>
      <c r="X12" s="12"/>
      <c r="Y12" s="12"/>
      <c r="Z12" s="12"/>
      <c r="AA12" s="12"/>
      <c r="AB12" s="12"/>
      <c r="AC12" s="12"/>
      <c r="AD12" s="12"/>
      <c r="AE12" s="12"/>
      <c r="AF12" s="12"/>
      <c r="AG12" s="12"/>
      <c r="AH12" s="12"/>
      <c r="AI12" s="12"/>
      <c r="AJ12" s="12"/>
      <c r="AK12" s="12"/>
      <c r="AL12" s="12"/>
      <c r="AM12" s="12"/>
      <c r="AN12" s="12"/>
      <c r="AO12" s="12"/>
      <c r="AP12" s="12"/>
      <c r="AQ12" s="13"/>
    </row>
    <row r="13" spans="2:43" s="67" customFormat="1" ht="15.95" customHeight="1" x14ac:dyDescent="0.25">
      <c r="C13" s="207"/>
      <c r="D13" s="63"/>
      <c r="E13" s="63"/>
      <c r="F13" s="63"/>
      <c r="G13" s="63"/>
      <c r="H13" s="63"/>
      <c r="I13" s="63"/>
      <c r="J13" s="63"/>
      <c r="K13" s="63"/>
      <c r="L13" s="63"/>
      <c r="M13" s="63"/>
      <c r="N13" s="63"/>
      <c r="O13" s="63"/>
      <c r="P13" s="63"/>
      <c r="Q13" s="63"/>
      <c r="R13" s="63"/>
      <c r="S13" s="63"/>
      <c r="T13" s="63"/>
      <c r="U13" s="63"/>
      <c r="V13" s="63"/>
      <c r="W13" s="63"/>
      <c r="X13" s="63"/>
      <c r="Y13" s="63"/>
      <c r="Z13" s="63"/>
      <c r="AA13" s="63"/>
      <c r="AB13" s="63"/>
      <c r="AC13" s="63"/>
      <c r="AD13" s="63"/>
      <c r="AE13" s="63"/>
      <c r="AF13" s="63"/>
      <c r="AG13" s="63"/>
      <c r="AH13" s="63"/>
      <c r="AI13" s="63"/>
      <c r="AJ13" s="63"/>
      <c r="AK13" s="63"/>
      <c r="AL13" s="63"/>
      <c r="AM13" s="63"/>
      <c r="AN13" s="63"/>
      <c r="AO13" s="63"/>
      <c r="AP13" s="63"/>
      <c r="AQ13" s="208"/>
    </row>
    <row r="14" spans="2:43" ht="15.95" customHeight="1" thickBot="1" x14ac:dyDescent="0.3">
      <c r="C14" s="14"/>
      <c r="D14" s="15"/>
      <c r="E14" s="15"/>
      <c r="F14" s="15"/>
      <c r="G14" s="15"/>
      <c r="H14" s="15"/>
      <c r="I14" s="15"/>
      <c r="J14" s="15"/>
      <c r="K14" s="15"/>
      <c r="L14" s="15"/>
      <c r="M14" s="15"/>
      <c r="N14" s="15"/>
      <c r="O14" s="15"/>
      <c r="P14" s="15"/>
      <c r="Q14" s="15"/>
      <c r="R14" s="15"/>
      <c r="S14" s="15"/>
      <c r="T14" s="15"/>
      <c r="U14" s="15"/>
      <c r="V14" s="15"/>
      <c r="W14" s="15"/>
      <c r="X14" s="15"/>
      <c r="Y14" s="15"/>
      <c r="Z14" s="15"/>
      <c r="AA14" s="15"/>
      <c r="AB14" s="15"/>
      <c r="AC14" s="15"/>
      <c r="AD14" s="15"/>
      <c r="AE14" s="15"/>
      <c r="AF14" s="15"/>
      <c r="AG14" s="15"/>
      <c r="AH14" s="15"/>
      <c r="AI14" s="15"/>
      <c r="AJ14" s="15"/>
      <c r="AK14" s="15"/>
      <c r="AL14" s="15"/>
      <c r="AM14" s="15"/>
      <c r="AN14" s="15"/>
      <c r="AO14" s="15"/>
      <c r="AP14" s="15"/>
      <c r="AQ14" s="16"/>
    </row>
    <row r="15" spans="2:43" ht="15.95" customHeight="1" x14ac:dyDescent="0.25">
      <c r="B15" s="1127">
        <v>1</v>
      </c>
      <c r="C15" s="18"/>
      <c r="D15" s="18"/>
      <c r="E15" s="18"/>
      <c r="F15" s="18"/>
      <c r="G15" s="18"/>
      <c r="H15" s="18"/>
      <c r="I15" s="18"/>
      <c r="J15" s="18"/>
      <c r="K15" s="18"/>
      <c r="L15" s="18"/>
      <c r="M15" s="18"/>
      <c r="N15" s="18"/>
      <c r="O15" s="18"/>
      <c r="P15" s="18"/>
      <c r="Q15" s="18"/>
      <c r="R15" s="18"/>
      <c r="S15" s="18"/>
      <c r="T15" s="18"/>
      <c r="U15" s="18"/>
      <c r="V15" s="18"/>
      <c r="W15" s="18"/>
      <c r="X15" s="18"/>
      <c r="Y15" s="18"/>
      <c r="Z15" s="18"/>
      <c r="AA15" s="18"/>
      <c r="AB15" s="18"/>
      <c r="AC15" s="18"/>
      <c r="AD15" s="18"/>
      <c r="AE15" s="18"/>
      <c r="AF15" s="18"/>
      <c r="AG15" s="18"/>
      <c r="AH15" s="18"/>
      <c r="AI15" s="18"/>
      <c r="AJ15" s="18"/>
      <c r="AK15" s="18"/>
      <c r="AL15" s="18"/>
      <c r="AM15" s="18"/>
      <c r="AN15" s="18"/>
      <c r="AO15" s="18"/>
      <c r="AP15" s="18"/>
      <c r="AQ15" s="18"/>
    </row>
    <row r="16" spans="2:43" ht="15.95" customHeight="1" x14ac:dyDescent="0.25">
      <c r="B16" s="1127"/>
      <c r="C16" s="17"/>
      <c r="D16" s="17"/>
      <c r="E16" s="17"/>
      <c r="F16" s="17"/>
      <c r="G16" s="17"/>
      <c r="H16" s="17"/>
      <c r="I16" s="17"/>
      <c r="J16" s="17"/>
      <c r="K16" s="17"/>
      <c r="L16" s="17"/>
      <c r="M16" s="17"/>
      <c r="N16" s="17"/>
      <c r="O16" s="18"/>
      <c r="P16" s="17"/>
      <c r="Q16" s="17"/>
      <c r="R16" s="17"/>
      <c r="S16" s="17"/>
      <c r="T16" s="17"/>
      <c r="U16" s="17"/>
      <c r="V16" s="17"/>
      <c r="W16" s="17"/>
      <c r="X16" s="17"/>
      <c r="Y16" s="17"/>
      <c r="Z16" s="17"/>
      <c r="AA16" s="17"/>
      <c r="AB16" s="17"/>
      <c r="AC16" s="17"/>
      <c r="AD16" s="17"/>
      <c r="AE16" s="17"/>
      <c r="AF16" s="17"/>
      <c r="AG16" s="17"/>
      <c r="AH16" s="17"/>
      <c r="AI16" s="17"/>
      <c r="AJ16" s="17"/>
      <c r="AK16" s="17"/>
      <c r="AL16" s="17"/>
      <c r="AM16" s="17"/>
      <c r="AN16" s="17"/>
      <c r="AO16" s="17"/>
      <c r="AP16" s="17"/>
      <c r="AQ16" s="17"/>
    </row>
    <row r="17" spans="2:43" ht="15.95" customHeight="1" x14ac:dyDescent="0.25">
      <c r="B17" s="754">
        <v>2</v>
      </c>
      <c r="C17" s="17"/>
      <c r="D17" s="17"/>
      <c r="E17" s="17"/>
      <c r="F17" s="17"/>
      <c r="G17" s="17"/>
      <c r="H17" s="17"/>
      <c r="I17" s="17"/>
      <c r="J17" s="17"/>
      <c r="K17" s="17"/>
      <c r="L17" s="17"/>
      <c r="M17" s="17"/>
      <c r="N17" s="17"/>
      <c r="O17" s="18"/>
      <c r="P17" s="17"/>
      <c r="Q17" s="17"/>
      <c r="R17" s="17"/>
      <c r="S17" s="17"/>
      <c r="T17" s="17"/>
      <c r="U17" s="17"/>
      <c r="V17" s="17"/>
      <c r="W17" s="17"/>
      <c r="X17" s="17"/>
      <c r="Y17" s="17"/>
      <c r="Z17" s="17"/>
      <c r="AA17" s="17"/>
      <c r="AB17" s="17"/>
      <c r="AC17" s="17"/>
      <c r="AD17" s="17"/>
      <c r="AE17" s="17"/>
      <c r="AF17" s="17"/>
      <c r="AG17" s="17"/>
      <c r="AH17" s="17"/>
      <c r="AI17" s="17"/>
      <c r="AJ17" s="17"/>
      <c r="AK17" s="17"/>
      <c r="AL17" s="17"/>
      <c r="AM17" s="17"/>
      <c r="AN17" s="17"/>
      <c r="AO17" s="17"/>
      <c r="AP17" s="17"/>
      <c r="AQ17" s="17"/>
    </row>
    <row r="18" spans="2:43" ht="15.95" customHeight="1" x14ac:dyDescent="0.25">
      <c r="B18" s="754"/>
      <c r="C18" s="17"/>
      <c r="D18" s="17"/>
      <c r="E18" s="17"/>
      <c r="F18" s="17"/>
      <c r="G18" s="17"/>
      <c r="H18" s="17"/>
      <c r="I18" s="17"/>
      <c r="J18" s="17"/>
      <c r="K18" s="17"/>
      <c r="L18" s="17"/>
      <c r="M18" s="17"/>
      <c r="N18" s="17"/>
      <c r="O18" s="18"/>
      <c r="P18" s="17"/>
      <c r="Q18" s="17"/>
      <c r="R18" s="17"/>
      <c r="S18" s="17"/>
      <c r="T18" s="17"/>
      <c r="U18" s="17"/>
      <c r="V18" s="17"/>
      <c r="W18" s="17"/>
      <c r="X18" s="17"/>
      <c r="Y18" s="17"/>
      <c r="Z18" s="17"/>
      <c r="AA18" s="17"/>
      <c r="AB18" s="17"/>
      <c r="AC18" s="17"/>
      <c r="AD18" s="17"/>
      <c r="AE18" s="17"/>
      <c r="AF18" s="17"/>
      <c r="AG18" s="17"/>
      <c r="AH18" s="17"/>
      <c r="AI18" s="17"/>
      <c r="AJ18" s="17"/>
      <c r="AK18" s="17"/>
      <c r="AL18" s="17"/>
      <c r="AM18" s="17"/>
      <c r="AN18" s="17"/>
      <c r="AO18" s="17"/>
      <c r="AP18" s="17"/>
      <c r="AQ18" s="17"/>
    </row>
    <row r="19" spans="2:43" ht="15.95" customHeight="1" x14ac:dyDescent="0.25">
      <c r="B19" s="754">
        <v>3</v>
      </c>
      <c r="C19" s="17"/>
      <c r="D19" s="17"/>
      <c r="E19" s="17"/>
      <c r="F19" s="17"/>
      <c r="G19" s="17"/>
      <c r="H19" s="17"/>
      <c r="I19" s="17"/>
      <c r="J19" s="17"/>
      <c r="K19" s="17"/>
      <c r="L19" s="17"/>
      <c r="M19" s="17"/>
      <c r="N19" s="17"/>
      <c r="O19" s="18"/>
      <c r="P19" s="17"/>
      <c r="Q19" s="17"/>
      <c r="R19" s="17"/>
      <c r="S19" s="17"/>
      <c r="T19" s="17"/>
      <c r="U19" s="17"/>
      <c r="V19" s="17"/>
      <c r="W19" s="17"/>
      <c r="X19" s="17"/>
      <c r="Y19" s="17"/>
      <c r="Z19" s="17"/>
      <c r="AA19" s="17"/>
      <c r="AB19" s="17"/>
      <c r="AC19" s="17"/>
      <c r="AD19" s="17"/>
      <c r="AE19" s="17"/>
      <c r="AF19" s="17"/>
      <c r="AG19" s="17"/>
      <c r="AH19" s="17"/>
      <c r="AI19" s="17"/>
      <c r="AJ19" s="17"/>
      <c r="AK19" s="17"/>
      <c r="AL19" s="17"/>
      <c r="AM19" s="17"/>
      <c r="AN19" s="17"/>
      <c r="AO19" s="17"/>
      <c r="AP19" s="17"/>
      <c r="AQ19" s="17"/>
    </row>
    <row r="20" spans="2:43" ht="15.95" customHeight="1" x14ac:dyDescent="0.25">
      <c r="B20" s="754"/>
      <c r="C20" s="17"/>
      <c r="D20" s="17"/>
      <c r="E20" s="17"/>
      <c r="F20" s="17"/>
      <c r="G20" s="17"/>
      <c r="H20" s="17"/>
      <c r="I20" s="17"/>
      <c r="J20" s="17"/>
      <c r="K20" s="17"/>
      <c r="L20" s="17"/>
      <c r="M20" s="17"/>
      <c r="N20" s="17"/>
      <c r="O20" s="18"/>
      <c r="P20" s="17"/>
      <c r="Q20" s="17"/>
      <c r="R20" s="17"/>
      <c r="S20" s="17"/>
      <c r="T20" s="17"/>
      <c r="U20" s="17"/>
      <c r="V20" s="17"/>
      <c r="W20" s="17"/>
      <c r="X20" s="17"/>
      <c r="Y20" s="17"/>
      <c r="Z20" s="17"/>
      <c r="AA20" s="17"/>
      <c r="AB20" s="17"/>
      <c r="AC20" s="17"/>
      <c r="AD20" s="17"/>
      <c r="AE20" s="17"/>
      <c r="AF20" s="17"/>
      <c r="AG20" s="17"/>
      <c r="AH20" s="17"/>
      <c r="AI20" s="17"/>
      <c r="AJ20" s="17"/>
      <c r="AK20" s="17"/>
      <c r="AL20" s="17"/>
      <c r="AM20" s="17"/>
      <c r="AN20" s="17"/>
      <c r="AO20" s="17"/>
      <c r="AP20" s="17"/>
      <c r="AQ20" s="17"/>
    </row>
    <row r="21" spans="2:43" ht="15.95" customHeight="1" x14ac:dyDescent="0.25">
      <c r="B21" s="754">
        <v>4</v>
      </c>
      <c r="C21" s="17"/>
      <c r="D21" s="17"/>
      <c r="E21" s="17"/>
      <c r="F21" s="17"/>
      <c r="G21" s="17"/>
      <c r="H21" s="17"/>
      <c r="I21" s="17"/>
      <c r="J21" s="17"/>
      <c r="K21" s="17"/>
      <c r="L21" s="17"/>
      <c r="M21" s="17"/>
      <c r="N21" s="17"/>
      <c r="O21" s="18"/>
      <c r="P21" s="17"/>
      <c r="Q21" s="17"/>
      <c r="R21" s="17"/>
      <c r="S21" s="17"/>
      <c r="T21" s="17"/>
      <c r="U21" s="17"/>
      <c r="V21" s="17"/>
      <c r="W21" s="17"/>
      <c r="X21" s="17"/>
      <c r="Y21" s="17"/>
      <c r="Z21" s="17"/>
      <c r="AA21" s="17"/>
      <c r="AB21" s="17"/>
      <c r="AC21" s="17"/>
      <c r="AD21" s="17"/>
      <c r="AE21" s="17"/>
      <c r="AF21" s="17"/>
      <c r="AG21" s="17"/>
      <c r="AH21" s="17"/>
      <c r="AI21" s="17"/>
      <c r="AJ21" s="17"/>
      <c r="AK21" s="17"/>
      <c r="AL21" s="17"/>
      <c r="AM21" s="17"/>
      <c r="AN21" s="17"/>
      <c r="AO21" s="17"/>
      <c r="AP21" s="17"/>
      <c r="AQ21" s="17"/>
    </row>
    <row r="22" spans="2:43" ht="15.95" customHeight="1" x14ac:dyDescent="0.25">
      <c r="B22" s="754"/>
      <c r="C22" s="17"/>
      <c r="D22" s="17"/>
      <c r="E22" s="17"/>
      <c r="F22" s="17"/>
      <c r="G22" s="17"/>
      <c r="H22" s="17"/>
      <c r="I22" s="17"/>
      <c r="J22" s="17"/>
      <c r="K22" s="17"/>
      <c r="L22" s="17"/>
      <c r="M22" s="17"/>
      <c r="N22" s="17"/>
      <c r="O22" s="18"/>
      <c r="P22" s="17"/>
      <c r="Q22" s="17"/>
      <c r="R22" s="17"/>
      <c r="S22" s="17"/>
      <c r="T22" s="17"/>
      <c r="U22" s="17"/>
      <c r="V22" s="17"/>
      <c r="W22" s="17"/>
      <c r="X22" s="17"/>
      <c r="Y22" s="17"/>
      <c r="Z22" s="17"/>
      <c r="AA22" s="17"/>
      <c r="AB22" s="17"/>
      <c r="AC22" s="17"/>
      <c r="AD22" s="17"/>
      <c r="AE22" s="17"/>
      <c r="AF22" s="17"/>
      <c r="AG22" s="17"/>
      <c r="AH22" s="17"/>
      <c r="AI22" s="17"/>
      <c r="AJ22" s="17"/>
      <c r="AK22" s="17"/>
      <c r="AL22" s="17"/>
      <c r="AM22" s="17"/>
      <c r="AN22" s="17"/>
      <c r="AO22" s="17"/>
      <c r="AP22" s="17"/>
      <c r="AQ22" s="17"/>
    </row>
    <row r="23" spans="2:43" ht="15.95" customHeight="1" x14ac:dyDescent="0.25">
      <c r="B23" s="754">
        <v>5</v>
      </c>
      <c r="C23" s="17"/>
      <c r="D23" s="17"/>
      <c r="E23" s="17"/>
      <c r="F23" s="17"/>
      <c r="G23" s="17"/>
      <c r="H23" s="17"/>
      <c r="I23" s="17"/>
      <c r="J23" s="17"/>
      <c r="K23" s="17"/>
      <c r="L23" s="17"/>
      <c r="M23" s="17"/>
      <c r="N23" s="17"/>
      <c r="O23" s="18"/>
      <c r="P23" s="17"/>
      <c r="Q23" s="17"/>
      <c r="R23" s="17"/>
      <c r="S23" s="17"/>
      <c r="T23" s="17"/>
      <c r="U23" s="17"/>
      <c r="V23" s="17"/>
      <c r="W23" s="17"/>
      <c r="X23" s="17"/>
      <c r="Y23" s="17"/>
      <c r="Z23" s="17"/>
      <c r="AA23" s="17"/>
      <c r="AB23" s="17"/>
      <c r="AC23" s="17"/>
      <c r="AD23" s="17"/>
      <c r="AE23" s="17"/>
      <c r="AF23" s="17"/>
      <c r="AG23" s="17"/>
      <c r="AH23" s="17"/>
      <c r="AI23" s="17"/>
      <c r="AJ23" s="17"/>
      <c r="AK23" s="17"/>
      <c r="AL23" s="17"/>
      <c r="AM23" s="17"/>
      <c r="AN23" s="17"/>
      <c r="AO23" s="17"/>
      <c r="AP23" s="17"/>
      <c r="AQ23" s="17"/>
    </row>
    <row r="24" spans="2:43" ht="15.95" customHeight="1" x14ac:dyDescent="0.25">
      <c r="B24" s="754"/>
      <c r="C24" s="17"/>
      <c r="D24" s="17"/>
      <c r="E24" s="17"/>
      <c r="F24" s="17"/>
      <c r="G24" s="17"/>
      <c r="H24" s="17"/>
      <c r="I24" s="17"/>
      <c r="J24" s="17"/>
      <c r="K24" s="17"/>
      <c r="L24" s="17"/>
      <c r="M24" s="17"/>
      <c r="N24" s="17"/>
      <c r="O24" s="18"/>
      <c r="P24" s="17"/>
      <c r="Q24" s="17"/>
      <c r="R24" s="17"/>
      <c r="S24" s="17"/>
      <c r="T24" s="17"/>
      <c r="U24" s="17"/>
      <c r="V24" s="17"/>
      <c r="W24" s="17"/>
      <c r="X24" s="17"/>
      <c r="Y24" s="17"/>
      <c r="Z24" s="17"/>
      <c r="AA24" s="17"/>
      <c r="AB24" s="17"/>
      <c r="AC24" s="17"/>
      <c r="AD24" s="17"/>
      <c r="AE24" s="17"/>
      <c r="AF24" s="17"/>
      <c r="AG24" s="17"/>
      <c r="AH24" s="17"/>
      <c r="AI24" s="17"/>
      <c r="AJ24" s="17"/>
      <c r="AK24" s="17"/>
      <c r="AL24" s="17"/>
      <c r="AM24" s="17"/>
      <c r="AN24" s="17"/>
      <c r="AO24" s="17"/>
      <c r="AP24" s="17"/>
      <c r="AQ24" s="17"/>
    </row>
    <row r="25" spans="2:43" ht="15.95" customHeight="1" x14ac:dyDescent="0.25">
      <c r="B25" s="754">
        <v>6</v>
      </c>
      <c r="C25" s="17"/>
      <c r="D25" s="17"/>
      <c r="E25" s="17"/>
      <c r="F25" s="17"/>
      <c r="G25" s="17"/>
      <c r="H25" s="17"/>
      <c r="I25" s="17"/>
      <c r="J25" s="17"/>
      <c r="K25" s="17"/>
      <c r="L25" s="17"/>
      <c r="M25" s="17"/>
      <c r="N25" s="17"/>
      <c r="O25" s="17"/>
      <c r="P25" s="17"/>
      <c r="Q25" s="17"/>
      <c r="R25" s="17"/>
      <c r="S25" s="17"/>
      <c r="T25" s="17"/>
      <c r="U25" s="17"/>
      <c r="V25" s="17"/>
      <c r="W25" s="17"/>
      <c r="X25" s="17"/>
      <c r="Y25" s="17"/>
      <c r="Z25" s="17"/>
      <c r="AA25" s="17"/>
      <c r="AB25" s="17"/>
      <c r="AC25" s="17"/>
      <c r="AD25" s="17"/>
      <c r="AE25" s="17"/>
      <c r="AF25" s="17"/>
      <c r="AG25" s="17"/>
      <c r="AH25" s="17"/>
      <c r="AI25" s="17"/>
      <c r="AJ25" s="17"/>
      <c r="AK25" s="17"/>
      <c r="AL25" s="17"/>
      <c r="AM25" s="17"/>
      <c r="AN25" s="17"/>
      <c r="AO25" s="17"/>
      <c r="AP25" s="17"/>
      <c r="AQ25" s="17"/>
    </row>
    <row r="26" spans="2:43" ht="15.95" customHeight="1" x14ac:dyDescent="0.25">
      <c r="B26" s="754"/>
      <c r="C26" s="17"/>
      <c r="D26" s="17"/>
      <c r="E26" s="17"/>
      <c r="F26" s="17"/>
      <c r="G26" s="17"/>
      <c r="H26" s="17"/>
      <c r="I26" s="17"/>
      <c r="J26" s="17"/>
      <c r="K26" s="17"/>
      <c r="L26" s="17"/>
      <c r="M26" s="17"/>
      <c r="N26" s="17"/>
      <c r="O26" s="17"/>
      <c r="P26" s="17"/>
      <c r="Q26" s="17"/>
      <c r="R26" s="17"/>
      <c r="S26" s="17"/>
      <c r="T26" s="17"/>
      <c r="U26" s="17"/>
      <c r="V26" s="17"/>
      <c r="W26" s="17"/>
      <c r="X26" s="17"/>
      <c r="Y26" s="17"/>
      <c r="Z26" s="17"/>
      <c r="AA26" s="17"/>
      <c r="AB26" s="17"/>
      <c r="AC26" s="17"/>
      <c r="AD26" s="17"/>
      <c r="AE26" s="17"/>
      <c r="AF26" s="17"/>
      <c r="AG26" s="17"/>
      <c r="AH26" s="17"/>
      <c r="AI26" s="17"/>
      <c r="AJ26" s="17"/>
      <c r="AK26" s="17"/>
      <c r="AL26" s="17"/>
      <c r="AM26" s="17"/>
      <c r="AN26" s="17"/>
      <c r="AO26" s="17"/>
      <c r="AP26" s="17"/>
      <c r="AQ26" s="17"/>
    </row>
    <row r="27" spans="2:43" ht="15.95" customHeight="1" x14ac:dyDescent="0.25">
      <c r="B27" s="754">
        <v>7</v>
      </c>
      <c r="C27" s="17"/>
      <c r="D27" s="17"/>
      <c r="E27" s="17"/>
      <c r="F27" s="17"/>
      <c r="G27" s="17"/>
      <c r="H27" s="17"/>
      <c r="I27" s="17"/>
      <c r="J27" s="17"/>
      <c r="K27" s="17"/>
      <c r="L27" s="17"/>
      <c r="M27" s="17"/>
      <c r="N27" s="17"/>
      <c r="O27" s="17"/>
      <c r="P27" s="17"/>
      <c r="Q27" s="17"/>
      <c r="R27" s="17"/>
      <c r="S27" s="17"/>
      <c r="T27" s="17"/>
      <c r="U27" s="17"/>
      <c r="V27" s="17"/>
      <c r="W27" s="17"/>
      <c r="X27" s="17"/>
      <c r="Y27" s="17"/>
      <c r="Z27" s="17"/>
      <c r="AA27" s="17"/>
      <c r="AB27" s="17"/>
      <c r="AC27" s="17"/>
      <c r="AD27" s="17"/>
      <c r="AE27" s="17"/>
      <c r="AF27" s="17"/>
      <c r="AG27" s="17"/>
      <c r="AH27" s="17"/>
      <c r="AI27" s="17"/>
      <c r="AJ27" s="17"/>
      <c r="AK27" s="17"/>
      <c r="AL27" s="17"/>
      <c r="AM27" s="17"/>
      <c r="AN27" s="17"/>
      <c r="AO27" s="17"/>
      <c r="AP27" s="17"/>
      <c r="AQ27" s="17"/>
    </row>
    <row r="28" spans="2:43" ht="15.95" customHeight="1" x14ac:dyDescent="0.25">
      <c r="B28" s="754"/>
      <c r="C28" s="17"/>
      <c r="D28" s="17"/>
      <c r="E28" s="17"/>
      <c r="F28" s="17"/>
      <c r="G28" s="17"/>
      <c r="H28" s="17"/>
      <c r="I28" s="17"/>
      <c r="J28" s="17"/>
      <c r="K28" s="17"/>
      <c r="L28" s="17"/>
      <c r="M28" s="17"/>
      <c r="N28" s="17"/>
      <c r="O28" s="17"/>
      <c r="P28" s="17"/>
      <c r="Q28" s="17"/>
      <c r="R28" s="17"/>
      <c r="S28" s="17"/>
      <c r="T28" s="17"/>
      <c r="U28" s="17"/>
      <c r="V28" s="17"/>
      <c r="W28" s="17"/>
      <c r="X28" s="17"/>
      <c r="Y28" s="17"/>
      <c r="Z28" s="17"/>
      <c r="AA28" s="17"/>
      <c r="AB28" s="17"/>
      <c r="AC28" s="17"/>
      <c r="AD28" s="17"/>
      <c r="AE28" s="17"/>
      <c r="AF28" s="17"/>
      <c r="AG28" s="17"/>
      <c r="AH28" s="17"/>
      <c r="AI28" s="17"/>
      <c r="AJ28" s="17"/>
      <c r="AK28" s="17"/>
      <c r="AL28" s="17"/>
      <c r="AM28" s="17"/>
      <c r="AN28" s="17"/>
      <c r="AO28" s="17"/>
      <c r="AP28" s="17"/>
      <c r="AQ28" s="17"/>
    </row>
    <row r="29" spans="2:43" ht="15.95" customHeight="1" x14ac:dyDescent="0.25">
      <c r="B29" s="754">
        <v>8</v>
      </c>
      <c r="C29" s="17"/>
      <c r="D29" s="17"/>
      <c r="E29" s="17"/>
      <c r="F29" s="17"/>
      <c r="G29" s="17"/>
      <c r="H29" s="17"/>
      <c r="I29" s="17"/>
      <c r="J29" s="17"/>
      <c r="K29" s="17"/>
      <c r="L29" s="17"/>
      <c r="M29" s="17"/>
      <c r="N29" s="17"/>
      <c r="O29" s="17"/>
      <c r="P29" s="17"/>
      <c r="Q29" s="17"/>
      <c r="R29" s="17"/>
      <c r="S29" s="17"/>
      <c r="T29" s="17"/>
      <c r="U29" s="17"/>
      <c r="V29" s="17"/>
      <c r="W29" s="17"/>
      <c r="X29" s="17"/>
      <c r="Y29" s="17"/>
      <c r="Z29" s="17"/>
      <c r="AA29" s="17"/>
      <c r="AB29" s="17"/>
      <c r="AC29" s="17"/>
      <c r="AD29" s="17"/>
      <c r="AE29" s="17"/>
      <c r="AF29" s="17"/>
      <c r="AG29" s="17"/>
      <c r="AH29" s="17"/>
      <c r="AI29" s="17"/>
      <c r="AJ29" s="17"/>
      <c r="AK29" s="17"/>
      <c r="AL29" s="17"/>
      <c r="AM29" s="17"/>
      <c r="AN29" s="17"/>
      <c r="AO29" s="17"/>
      <c r="AP29" s="17"/>
      <c r="AQ29" s="17"/>
    </row>
    <row r="30" spans="2:43" ht="15.95" customHeight="1" x14ac:dyDescent="0.25">
      <c r="B30" s="754"/>
      <c r="C30" s="17"/>
      <c r="D30" s="17"/>
      <c r="E30" s="17"/>
      <c r="F30" s="17"/>
      <c r="G30" s="17"/>
      <c r="H30" s="17"/>
      <c r="I30" s="17"/>
      <c r="J30" s="17"/>
      <c r="K30" s="17"/>
      <c r="L30" s="17"/>
      <c r="M30" s="17"/>
      <c r="N30" s="17"/>
      <c r="O30" s="17"/>
      <c r="P30" s="17"/>
      <c r="Q30" s="17"/>
      <c r="R30" s="17"/>
      <c r="S30" s="17"/>
      <c r="T30" s="17"/>
      <c r="U30" s="17"/>
      <c r="V30" s="17"/>
      <c r="W30" s="17"/>
      <c r="X30" s="17"/>
      <c r="Y30" s="17"/>
      <c r="Z30" s="17"/>
      <c r="AA30" s="17"/>
      <c r="AB30" s="17"/>
      <c r="AC30" s="17"/>
      <c r="AD30" s="17"/>
      <c r="AE30" s="17"/>
      <c r="AF30" s="17"/>
      <c r="AG30" s="17"/>
      <c r="AH30" s="17"/>
      <c r="AI30" s="17"/>
      <c r="AJ30" s="17"/>
      <c r="AK30" s="17"/>
      <c r="AL30" s="17"/>
      <c r="AM30" s="17"/>
      <c r="AN30" s="17"/>
      <c r="AO30" s="17"/>
      <c r="AP30" s="17"/>
      <c r="AQ30" s="17"/>
    </row>
    <row r="31" spans="2:43" ht="15.95" customHeight="1" x14ac:dyDescent="0.25">
      <c r="B31" s="754">
        <v>9</v>
      </c>
      <c r="C31" s="17"/>
      <c r="D31" s="17"/>
      <c r="E31" s="17"/>
      <c r="F31" s="17"/>
      <c r="G31" s="17"/>
      <c r="H31" s="17"/>
      <c r="I31" s="17"/>
      <c r="J31" s="17"/>
      <c r="K31" s="17"/>
      <c r="L31" s="17"/>
      <c r="M31" s="17"/>
      <c r="N31" s="17"/>
      <c r="O31" s="17"/>
      <c r="P31" s="17"/>
      <c r="Q31" s="17"/>
      <c r="R31" s="17"/>
      <c r="S31" s="17"/>
      <c r="T31" s="17"/>
      <c r="U31" s="17"/>
      <c r="V31" s="17"/>
      <c r="W31" s="17"/>
      <c r="X31" s="17"/>
      <c r="Y31" s="17"/>
      <c r="Z31" s="17"/>
      <c r="AA31" s="17"/>
      <c r="AB31" s="17"/>
      <c r="AC31" s="17"/>
      <c r="AD31" s="17"/>
      <c r="AE31" s="17"/>
      <c r="AF31" s="17"/>
      <c r="AG31" s="17"/>
      <c r="AH31" s="17"/>
      <c r="AI31" s="17"/>
      <c r="AJ31" s="17"/>
      <c r="AK31" s="17"/>
      <c r="AL31" s="17"/>
      <c r="AM31" s="17"/>
      <c r="AN31" s="17"/>
      <c r="AO31" s="17"/>
      <c r="AP31" s="17"/>
      <c r="AQ31" s="17"/>
    </row>
    <row r="32" spans="2:43" ht="15.95" customHeight="1" x14ac:dyDescent="0.25">
      <c r="B32" s="754"/>
      <c r="C32" s="17"/>
      <c r="D32" s="17"/>
      <c r="E32" s="17"/>
      <c r="F32" s="17"/>
      <c r="G32" s="17"/>
      <c r="H32" s="17"/>
      <c r="I32" s="17"/>
      <c r="J32" s="17"/>
      <c r="K32" s="17"/>
      <c r="L32" s="17"/>
      <c r="M32" s="17"/>
      <c r="N32" s="17"/>
      <c r="O32" s="17"/>
      <c r="P32" s="17"/>
      <c r="Q32" s="17"/>
      <c r="R32" s="17"/>
      <c r="S32" s="17"/>
      <c r="T32" s="17"/>
      <c r="U32" s="17"/>
      <c r="V32" s="17"/>
      <c r="W32" s="17"/>
      <c r="X32" s="17"/>
      <c r="Y32" s="17"/>
      <c r="Z32" s="17"/>
      <c r="AA32" s="17"/>
      <c r="AB32" s="17"/>
      <c r="AC32" s="17"/>
      <c r="AD32" s="17"/>
      <c r="AE32" s="17"/>
      <c r="AF32" s="17"/>
      <c r="AG32" s="17"/>
      <c r="AH32" s="17"/>
      <c r="AI32" s="17"/>
      <c r="AJ32" s="17"/>
      <c r="AK32" s="17"/>
      <c r="AL32" s="17"/>
      <c r="AM32" s="17"/>
      <c r="AN32" s="17"/>
      <c r="AO32" s="17"/>
      <c r="AP32" s="17"/>
      <c r="AQ32" s="17"/>
    </row>
    <row r="33" spans="2:43" ht="15.95" customHeight="1" x14ac:dyDescent="0.25">
      <c r="B33" s="754">
        <v>10</v>
      </c>
      <c r="C33" s="17"/>
      <c r="D33" s="17"/>
      <c r="E33" s="17"/>
      <c r="F33" s="17"/>
      <c r="G33" s="17"/>
      <c r="H33" s="17"/>
      <c r="I33" s="17"/>
      <c r="J33" s="17"/>
      <c r="K33" s="17"/>
      <c r="L33" s="17"/>
      <c r="M33" s="17"/>
      <c r="N33" s="17"/>
      <c r="O33" s="17"/>
      <c r="P33" s="17"/>
      <c r="Q33" s="17"/>
      <c r="R33" s="17"/>
      <c r="S33" s="17"/>
      <c r="T33" s="17"/>
      <c r="U33" s="17"/>
      <c r="V33" s="17"/>
      <c r="W33" s="17"/>
      <c r="X33" s="17"/>
      <c r="Y33" s="17"/>
      <c r="Z33" s="17"/>
      <c r="AA33" s="17"/>
      <c r="AB33" s="17"/>
      <c r="AC33" s="17"/>
      <c r="AD33" s="17"/>
      <c r="AE33" s="17"/>
      <c r="AF33" s="17"/>
      <c r="AG33" s="17"/>
      <c r="AH33" s="17"/>
      <c r="AI33" s="17"/>
      <c r="AJ33" s="17"/>
      <c r="AK33" s="17"/>
      <c r="AL33" s="17"/>
      <c r="AM33" s="17"/>
      <c r="AN33" s="17"/>
      <c r="AO33" s="17"/>
      <c r="AP33" s="17"/>
      <c r="AQ33" s="17"/>
    </row>
    <row r="34" spans="2:43" ht="15.95" customHeight="1" x14ac:dyDescent="0.25">
      <c r="B34" s="754"/>
      <c r="C34" s="17"/>
      <c r="D34" s="17"/>
      <c r="E34" s="17"/>
      <c r="F34" s="17"/>
      <c r="G34" s="17"/>
      <c r="H34" s="17"/>
      <c r="I34" s="17"/>
      <c r="J34" s="17"/>
      <c r="K34" s="17"/>
      <c r="L34" s="17"/>
      <c r="M34" s="17"/>
      <c r="N34" s="17"/>
      <c r="O34" s="17"/>
      <c r="P34" s="17"/>
      <c r="Q34" s="17"/>
      <c r="R34" s="17"/>
      <c r="S34" s="17"/>
      <c r="T34" s="17"/>
      <c r="U34" s="17"/>
      <c r="V34" s="17"/>
      <c r="W34" s="17"/>
      <c r="X34" s="17"/>
      <c r="Y34" s="17"/>
      <c r="Z34" s="17"/>
      <c r="AA34" s="17"/>
      <c r="AB34" s="17"/>
      <c r="AC34" s="17"/>
      <c r="AD34" s="17"/>
      <c r="AE34" s="17"/>
      <c r="AF34" s="17"/>
      <c r="AG34" s="17"/>
      <c r="AH34" s="17"/>
      <c r="AI34" s="17"/>
      <c r="AJ34" s="17"/>
      <c r="AK34" s="17"/>
      <c r="AL34" s="17"/>
      <c r="AM34" s="17"/>
      <c r="AN34" s="17"/>
      <c r="AO34" s="17"/>
      <c r="AP34" s="17"/>
      <c r="AQ34" s="17"/>
    </row>
    <row r="35" spans="2:43" ht="15.95" customHeight="1" x14ac:dyDescent="0.25">
      <c r="B35" s="754">
        <v>11</v>
      </c>
      <c r="C35" s="17"/>
      <c r="D35" s="17"/>
      <c r="E35" s="17"/>
      <c r="F35" s="17"/>
      <c r="G35" s="17"/>
      <c r="H35" s="17"/>
      <c r="I35" s="17"/>
      <c r="J35" s="17"/>
      <c r="K35" s="17"/>
      <c r="L35" s="17"/>
      <c r="M35" s="17"/>
      <c r="N35" s="17"/>
      <c r="O35" s="17"/>
      <c r="P35" s="17"/>
      <c r="Q35" s="17"/>
      <c r="R35" s="17"/>
      <c r="S35" s="17"/>
      <c r="T35" s="17"/>
      <c r="U35" s="17"/>
      <c r="V35" s="17"/>
      <c r="W35" s="17"/>
      <c r="X35" s="17"/>
      <c r="Y35" s="17"/>
      <c r="Z35" s="17"/>
      <c r="AA35" s="17"/>
      <c r="AB35" s="17"/>
      <c r="AC35" s="17"/>
      <c r="AD35" s="17"/>
      <c r="AE35" s="17"/>
      <c r="AF35" s="17"/>
      <c r="AG35" s="17"/>
      <c r="AH35" s="17"/>
      <c r="AI35" s="17"/>
      <c r="AJ35" s="17"/>
      <c r="AK35" s="17"/>
      <c r="AL35" s="17"/>
      <c r="AM35" s="17"/>
      <c r="AN35" s="17"/>
      <c r="AO35" s="17"/>
      <c r="AP35" s="17"/>
      <c r="AQ35" s="17"/>
    </row>
    <row r="36" spans="2:43" ht="15.95" customHeight="1" x14ac:dyDescent="0.25">
      <c r="B36" s="754"/>
      <c r="C36" s="17"/>
      <c r="D36" s="17"/>
      <c r="E36" s="17"/>
      <c r="F36" s="17"/>
      <c r="G36" s="17"/>
      <c r="H36" s="17"/>
      <c r="I36" s="17"/>
      <c r="J36" s="17"/>
      <c r="K36" s="17"/>
      <c r="L36" s="17"/>
      <c r="M36" s="17"/>
      <c r="N36" s="17"/>
      <c r="O36" s="17"/>
      <c r="P36" s="17"/>
      <c r="Q36" s="17"/>
      <c r="R36" s="17"/>
      <c r="S36" s="17"/>
      <c r="T36" s="17"/>
      <c r="U36" s="17"/>
      <c r="V36" s="17"/>
      <c r="W36" s="17"/>
      <c r="X36" s="17"/>
      <c r="Y36" s="17"/>
      <c r="Z36" s="17"/>
      <c r="AA36" s="17"/>
      <c r="AB36" s="17"/>
      <c r="AC36" s="17"/>
      <c r="AD36" s="17"/>
      <c r="AE36" s="17"/>
      <c r="AF36" s="17"/>
      <c r="AG36" s="17"/>
      <c r="AH36" s="17"/>
      <c r="AI36" s="17"/>
      <c r="AJ36" s="17"/>
      <c r="AK36" s="17"/>
      <c r="AL36" s="17"/>
      <c r="AM36" s="17"/>
      <c r="AN36" s="17"/>
      <c r="AO36" s="17"/>
      <c r="AP36" s="17"/>
      <c r="AQ36" s="17"/>
    </row>
    <row r="37" spans="2:43" ht="15.95" customHeight="1" x14ac:dyDescent="0.25">
      <c r="B37" s="754">
        <v>12</v>
      </c>
      <c r="C37" s="17"/>
      <c r="D37" s="17"/>
      <c r="E37" s="17"/>
      <c r="F37" s="17"/>
      <c r="G37" s="17"/>
      <c r="H37" s="17"/>
      <c r="I37" s="17"/>
      <c r="J37" s="17"/>
      <c r="K37" s="17"/>
      <c r="L37" s="17"/>
      <c r="M37" s="17"/>
      <c r="N37" s="17"/>
      <c r="O37" s="17"/>
      <c r="P37" s="17"/>
      <c r="Q37" s="17"/>
      <c r="R37" s="17"/>
      <c r="S37" s="17"/>
      <c r="T37" s="17"/>
      <c r="U37" s="17"/>
      <c r="V37" s="17"/>
      <c r="W37" s="17"/>
      <c r="X37" s="17"/>
      <c r="Y37" s="17"/>
      <c r="Z37" s="17"/>
      <c r="AA37" s="17"/>
      <c r="AB37" s="17"/>
      <c r="AC37" s="17"/>
      <c r="AD37" s="17"/>
      <c r="AE37" s="17"/>
      <c r="AF37" s="17"/>
      <c r="AG37" s="17"/>
      <c r="AH37" s="17"/>
      <c r="AI37" s="17"/>
      <c r="AJ37" s="17"/>
      <c r="AK37" s="17"/>
      <c r="AL37" s="17"/>
      <c r="AM37" s="17"/>
      <c r="AN37" s="17"/>
      <c r="AO37" s="17"/>
      <c r="AP37" s="17"/>
      <c r="AQ37" s="17"/>
    </row>
    <row r="38" spans="2:43" ht="15.95" customHeight="1" x14ac:dyDescent="0.25">
      <c r="B38" s="754"/>
      <c r="C38" s="17"/>
      <c r="D38" s="17"/>
      <c r="E38" s="17"/>
      <c r="F38" s="17"/>
      <c r="G38" s="17"/>
      <c r="H38" s="17"/>
      <c r="I38" s="17"/>
      <c r="J38" s="17"/>
      <c r="K38" s="17"/>
      <c r="L38" s="17"/>
      <c r="M38" s="17"/>
      <c r="N38" s="17"/>
      <c r="O38" s="17"/>
      <c r="P38" s="17"/>
      <c r="Q38" s="17"/>
      <c r="R38" s="17"/>
      <c r="S38" s="17"/>
      <c r="T38" s="17"/>
      <c r="U38" s="17"/>
      <c r="V38" s="17"/>
      <c r="W38" s="17"/>
      <c r="X38" s="17"/>
      <c r="Y38" s="17"/>
      <c r="Z38" s="17"/>
      <c r="AA38" s="17"/>
      <c r="AB38" s="17"/>
      <c r="AC38" s="17"/>
      <c r="AD38" s="17"/>
      <c r="AE38" s="17"/>
      <c r="AF38" s="17"/>
      <c r="AG38" s="17"/>
      <c r="AH38" s="17"/>
      <c r="AI38" s="17"/>
      <c r="AJ38" s="17"/>
      <c r="AK38" s="17"/>
      <c r="AL38" s="17"/>
      <c r="AM38" s="17"/>
      <c r="AN38" s="17"/>
      <c r="AO38" s="17"/>
      <c r="AP38" s="17"/>
      <c r="AQ38" s="17"/>
    </row>
    <row r="39" spans="2:43" ht="15.95" customHeight="1" x14ac:dyDescent="0.25">
      <c r="B39" s="754">
        <v>13</v>
      </c>
      <c r="C39" s="17"/>
      <c r="D39" s="17"/>
      <c r="E39" s="17"/>
      <c r="F39" s="17"/>
      <c r="G39" s="17"/>
      <c r="H39" s="17"/>
      <c r="I39" s="17"/>
      <c r="J39" s="17"/>
      <c r="K39" s="17"/>
      <c r="L39" s="17"/>
      <c r="M39" s="17"/>
      <c r="N39" s="17"/>
      <c r="O39" s="17"/>
      <c r="P39" s="17"/>
      <c r="Q39" s="17"/>
      <c r="R39" s="17"/>
      <c r="S39" s="17"/>
      <c r="T39" s="17"/>
      <c r="U39" s="17"/>
      <c r="V39" s="17"/>
      <c r="W39" s="17"/>
      <c r="X39" s="17"/>
      <c r="Y39" s="17"/>
      <c r="Z39" s="17"/>
      <c r="AA39" s="17"/>
      <c r="AB39" s="17"/>
      <c r="AC39" s="17"/>
      <c r="AD39" s="17"/>
      <c r="AE39" s="17"/>
      <c r="AF39" s="17"/>
      <c r="AG39" s="17"/>
      <c r="AH39" s="17"/>
      <c r="AI39" s="17"/>
      <c r="AJ39" s="17"/>
      <c r="AK39" s="17"/>
      <c r="AL39" s="17"/>
      <c r="AM39" s="17"/>
      <c r="AN39" s="17"/>
      <c r="AO39" s="17"/>
      <c r="AP39" s="17"/>
      <c r="AQ39" s="17"/>
    </row>
    <row r="40" spans="2:43" ht="15.95" customHeight="1" x14ac:dyDescent="0.25">
      <c r="B40" s="754"/>
      <c r="C40" s="17"/>
      <c r="D40" s="17"/>
      <c r="E40" s="17"/>
      <c r="F40" s="17"/>
      <c r="G40" s="17"/>
      <c r="H40" s="17"/>
      <c r="I40" s="17"/>
      <c r="J40" s="17"/>
      <c r="K40" s="17"/>
      <c r="L40" s="17"/>
      <c r="M40" s="17"/>
      <c r="N40" s="17"/>
      <c r="O40" s="17"/>
      <c r="P40" s="17"/>
      <c r="Q40" s="17"/>
      <c r="R40" s="17"/>
      <c r="S40" s="17"/>
      <c r="T40" s="17"/>
      <c r="U40" s="17"/>
      <c r="V40" s="17"/>
      <c r="W40" s="17"/>
      <c r="X40" s="17"/>
      <c r="Y40" s="17"/>
      <c r="Z40" s="17"/>
      <c r="AA40" s="17"/>
      <c r="AB40" s="17"/>
      <c r="AC40" s="17"/>
      <c r="AD40" s="17"/>
      <c r="AE40" s="17"/>
      <c r="AF40" s="17"/>
      <c r="AG40" s="17"/>
      <c r="AH40" s="17"/>
      <c r="AI40" s="17"/>
      <c r="AJ40" s="17"/>
      <c r="AK40" s="17"/>
      <c r="AL40" s="17"/>
      <c r="AM40" s="17"/>
      <c r="AN40" s="17"/>
      <c r="AO40" s="17"/>
      <c r="AP40" s="17"/>
      <c r="AQ40" s="17"/>
    </row>
    <row r="41" spans="2:43" ht="15.95" customHeight="1" x14ac:dyDescent="0.25">
      <c r="B41" s="754">
        <v>14</v>
      </c>
      <c r="C41" s="17"/>
      <c r="D41" s="17"/>
      <c r="E41" s="17"/>
      <c r="F41" s="17"/>
      <c r="G41" s="17"/>
      <c r="H41" s="17"/>
      <c r="I41" s="17"/>
      <c r="J41" s="17"/>
      <c r="K41" s="17"/>
      <c r="L41" s="17"/>
      <c r="M41" s="17"/>
      <c r="N41" s="17"/>
      <c r="O41" s="17"/>
      <c r="P41" s="17"/>
      <c r="Q41" s="17"/>
      <c r="R41" s="17"/>
      <c r="S41" s="17"/>
      <c r="T41" s="17"/>
      <c r="U41" s="17"/>
      <c r="V41" s="17"/>
      <c r="W41" s="17"/>
      <c r="X41" s="17"/>
      <c r="Y41" s="17"/>
      <c r="Z41" s="17"/>
      <c r="AA41" s="17"/>
      <c r="AB41" s="17"/>
      <c r="AC41" s="17"/>
      <c r="AD41" s="17"/>
      <c r="AE41" s="17"/>
      <c r="AF41" s="17"/>
      <c r="AG41" s="17"/>
      <c r="AH41" s="17"/>
      <c r="AI41" s="17"/>
      <c r="AJ41" s="17"/>
      <c r="AK41" s="17"/>
      <c r="AL41" s="17"/>
      <c r="AM41" s="17"/>
      <c r="AN41" s="17"/>
      <c r="AO41" s="17"/>
      <c r="AP41" s="17"/>
      <c r="AQ41" s="17"/>
    </row>
    <row r="42" spans="2:43" ht="15.95" customHeight="1" x14ac:dyDescent="0.25">
      <c r="B42" s="754"/>
      <c r="C42" s="17"/>
      <c r="D42" s="17"/>
      <c r="E42" s="17"/>
      <c r="F42" s="17"/>
      <c r="G42" s="17"/>
      <c r="H42" s="17"/>
      <c r="I42" s="17"/>
      <c r="J42" s="17"/>
      <c r="K42" s="17"/>
      <c r="L42" s="17"/>
      <c r="M42" s="17"/>
      <c r="N42" s="17"/>
      <c r="O42" s="17"/>
      <c r="P42" s="17"/>
      <c r="Q42" s="17"/>
      <c r="R42" s="17"/>
      <c r="S42" s="17"/>
      <c r="T42" s="17"/>
      <c r="U42" s="17"/>
      <c r="V42" s="17"/>
      <c r="W42" s="17"/>
      <c r="X42" s="17"/>
      <c r="Y42" s="17"/>
      <c r="Z42" s="17"/>
      <c r="AA42" s="17"/>
      <c r="AB42" s="17"/>
      <c r="AC42" s="17"/>
      <c r="AD42" s="17"/>
      <c r="AE42" s="17"/>
      <c r="AF42" s="17"/>
      <c r="AG42" s="17"/>
      <c r="AH42" s="17"/>
      <c r="AI42" s="17"/>
      <c r="AJ42" s="17"/>
      <c r="AK42" s="17"/>
      <c r="AL42" s="17"/>
      <c r="AM42" s="17"/>
      <c r="AN42" s="17"/>
      <c r="AO42" s="17"/>
      <c r="AP42" s="17"/>
      <c r="AQ42" s="17"/>
    </row>
    <row r="43" spans="2:43" ht="15.95" customHeight="1" x14ac:dyDescent="0.25">
      <c r="B43" s="754">
        <v>15</v>
      </c>
      <c r="C43" s="17"/>
      <c r="D43" s="17"/>
      <c r="E43" s="17"/>
      <c r="F43" s="17"/>
      <c r="G43" s="17"/>
      <c r="H43" s="17"/>
      <c r="I43" s="17"/>
      <c r="J43" s="17"/>
      <c r="K43" s="17"/>
      <c r="L43" s="17"/>
      <c r="M43" s="17"/>
      <c r="N43" s="17"/>
      <c r="O43" s="17"/>
      <c r="P43" s="17"/>
      <c r="Q43" s="17"/>
      <c r="R43" s="17"/>
      <c r="S43" s="17"/>
      <c r="T43" s="17"/>
      <c r="U43" s="17"/>
      <c r="V43" s="17"/>
      <c r="W43" s="17"/>
      <c r="X43" s="17"/>
      <c r="Y43" s="17"/>
      <c r="Z43" s="17"/>
      <c r="AA43" s="17"/>
      <c r="AB43" s="17"/>
      <c r="AC43" s="17"/>
      <c r="AD43" s="17"/>
      <c r="AE43" s="17"/>
      <c r="AF43" s="17"/>
      <c r="AG43" s="17"/>
      <c r="AH43" s="17"/>
      <c r="AI43" s="17"/>
      <c r="AJ43" s="17"/>
      <c r="AK43" s="17"/>
      <c r="AL43" s="17"/>
      <c r="AM43" s="17"/>
      <c r="AN43" s="17"/>
      <c r="AO43" s="17"/>
      <c r="AP43" s="17"/>
      <c r="AQ43" s="17"/>
    </row>
    <row r="44" spans="2:43" ht="15.95" customHeight="1" x14ac:dyDescent="0.25">
      <c r="B44" s="754"/>
      <c r="C44" s="17"/>
      <c r="D44" s="17"/>
      <c r="E44" s="17"/>
      <c r="F44" s="17"/>
      <c r="G44" s="17"/>
      <c r="H44" s="17"/>
      <c r="I44" s="17"/>
      <c r="J44" s="17"/>
      <c r="K44" s="17"/>
      <c r="L44" s="17"/>
      <c r="M44" s="17"/>
      <c r="N44" s="17"/>
      <c r="O44" s="17"/>
      <c r="P44" s="17"/>
      <c r="Q44" s="17"/>
      <c r="R44" s="17"/>
      <c r="S44" s="17"/>
      <c r="T44" s="17"/>
      <c r="U44" s="17"/>
      <c r="V44" s="17"/>
      <c r="W44" s="17"/>
      <c r="X44" s="17"/>
      <c r="Y44" s="17"/>
      <c r="Z44" s="17"/>
      <c r="AA44" s="17"/>
      <c r="AB44" s="17"/>
      <c r="AC44" s="17"/>
      <c r="AD44" s="17"/>
      <c r="AE44" s="17"/>
      <c r="AF44" s="17"/>
      <c r="AG44" s="17"/>
      <c r="AH44" s="17"/>
      <c r="AI44" s="17"/>
      <c r="AJ44" s="17"/>
      <c r="AK44" s="17"/>
      <c r="AL44" s="17"/>
      <c r="AM44" s="17"/>
      <c r="AN44" s="17"/>
      <c r="AO44" s="17"/>
      <c r="AP44" s="17"/>
      <c r="AQ44" s="17"/>
    </row>
    <row r="45" spans="2:43" ht="15.95" customHeight="1" x14ac:dyDescent="0.25">
      <c r="B45" s="754">
        <v>16</v>
      </c>
      <c r="C45" s="17"/>
      <c r="D45" s="17"/>
      <c r="E45" s="17"/>
      <c r="F45" s="17"/>
      <c r="G45" s="17"/>
      <c r="H45" s="17"/>
      <c r="I45" s="17"/>
      <c r="J45" s="17"/>
      <c r="K45" s="17"/>
      <c r="L45" s="17"/>
      <c r="M45" s="17"/>
      <c r="N45" s="17"/>
      <c r="O45" s="17"/>
      <c r="P45" s="17"/>
      <c r="Q45" s="17"/>
      <c r="R45" s="17"/>
      <c r="S45" s="17"/>
      <c r="T45" s="17"/>
      <c r="U45" s="17"/>
      <c r="V45" s="17"/>
      <c r="W45" s="17"/>
      <c r="X45" s="17"/>
      <c r="Y45" s="17"/>
      <c r="Z45" s="17"/>
      <c r="AA45" s="17"/>
      <c r="AB45" s="17"/>
      <c r="AC45" s="17"/>
      <c r="AD45" s="17"/>
      <c r="AE45" s="17"/>
      <c r="AF45" s="17"/>
      <c r="AG45" s="17"/>
      <c r="AH45" s="17"/>
      <c r="AI45" s="17"/>
      <c r="AJ45" s="17"/>
      <c r="AK45" s="17"/>
      <c r="AL45" s="17"/>
      <c r="AM45" s="17"/>
      <c r="AN45" s="17"/>
      <c r="AO45" s="17"/>
      <c r="AP45" s="17"/>
      <c r="AQ45" s="17"/>
    </row>
    <row r="46" spans="2:43" ht="15.95" customHeight="1" x14ac:dyDescent="0.25">
      <c r="B46" s="754"/>
      <c r="C46" s="17"/>
      <c r="D46" s="17"/>
      <c r="E46" s="17"/>
      <c r="F46" s="17"/>
      <c r="G46" s="17"/>
      <c r="H46" s="17"/>
      <c r="I46" s="17"/>
      <c r="J46" s="17"/>
      <c r="K46" s="17"/>
      <c r="L46" s="17"/>
      <c r="M46" s="17"/>
      <c r="N46" s="17"/>
      <c r="O46" s="17"/>
      <c r="P46" s="17"/>
      <c r="Q46" s="17"/>
      <c r="R46" s="17"/>
      <c r="S46" s="17"/>
      <c r="T46" s="17"/>
      <c r="U46" s="17"/>
      <c r="V46" s="17"/>
      <c r="W46" s="17"/>
      <c r="X46" s="17"/>
      <c r="Y46" s="17"/>
      <c r="Z46" s="17"/>
      <c r="AA46" s="17"/>
      <c r="AB46" s="17"/>
      <c r="AC46" s="17"/>
      <c r="AD46" s="17"/>
      <c r="AE46" s="17"/>
      <c r="AF46" s="17"/>
      <c r="AG46" s="17"/>
      <c r="AH46" s="17"/>
      <c r="AI46" s="17"/>
      <c r="AJ46" s="17"/>
      <c r="AK46" s="17"/>
      <c r="AL46" s="17"/>
      <c r="AM46" s="17"/>
      <c r="AN46" s="17"/>
      <c r="AO46" s="17"/>
      <c r="AP46" s="17"/>
      <c r="AQ46" s="17"/>
    </row>
    <row r="47" spans="2:43" ht="15.95" customHeight="1" x14ac:dyDescent="0.25">
      <c r="B47" s="754">
        <v>17</v>
      </c>
      <c r="C47" s="17"/>
      <c r="D47" s="17"/>
      <c r="E47" s="17"/>
      <c r="F47" s="17"/>
      <c r="G47" s="17"/>
      <c r="H47" s="17"/>
      <c r="I47" s="17"/>
      <c r="J47" s="17"/>
      <c r="K47" s="17"/>
      <c r="L47" s="17"/>
      <c r="M47" s="17"/>
      <c r="N47" s="17"/>
      <c r="O47" s="17"/>
      <c r="P47" s="17"/>
      <c r="Q47" s="17"/>
      <c r="R47" s="17"/>
      <c r="S47" s="17"/>
      <c r="T47" s="17"/>
      <c r="U47" s="17"/>
      <c r="V47" s="17"/>
      <c r="W47" s="17"/>
      <c r="X47" s="17"/>
      <c r="Y47" s="17"/>
      <c r="Z47" s="17"/>
      <c r="AA47" s="17"/>
      <c r="AB47" s="17"/>
      <c r="AC47" s="17"/>
      <c r="AD47" s="17"/>
      <c r="AE47" s="17"/>
      <c r="AF47" s="17"/>
      <c r="AG47" s="17"/>
      <c r="AH47" s="17"/>
      <c r="AI47" s="17"/>
      <c r="AJ47" s="17"/>
      <c r="AK47" s="17"/>
      <c r="AL47" s="17"/>
      <c r="AM47" s="17"/>
      <c r="AN47" s="17"/>
      <c r="AO47" s="17"/>
      <c r="AP47" s="17"/>
      <c r="AQ47" s="17"/>
    </row>
    <row r="48" spans="2:43" ht="15.95" customHeight="1" x14ac:dyDescent="0.25">
      <c r="B48" s="754"/>
      <c r="C48" s="17"/>
      <c r="D48" s="17"/>
      <c r="E48" s="17"/>
      <c r="F48" s="17"/>
      <c r="G48" s="17"/>
      <c r="H48" s="17"/>
      <c r="I48" s="17"/>
      <c r="J48" s="17"/>
      <c r="K48" s="17"/>
      <c r="L48" s="17"/>
      <c r="M48" s="17"/>
      <c r="N48" s="17"/>
      <c r="O48" s="17"/>
      <c r="P48" s="17"/>
      <c r="Q48" s="17"/>
      <c r="R48" s="17"/>
      <c r="S48" s="17"/>
      <c r="T48" s="17"/>
      <c r="U48" s="17"/>
      <c r="V48" s="17"/>
      <c r="W48" s="17"/>
      <c r="X48" s="17"/>
      <c r="Y48" s="17"/>
      <c r="Z48" s="17"/>
      <c r="AA48" s="17"/>
      <c r="AB48" s="17"/>
      <c r="AC48" s="17"/>
      <c r="AD48" s="17"/>
      <c r="AE48" s="17"/>
      <c r="AF48" s="17"/>
      <c r="AG48" s="17"/>
      <c r="AH48" s="17"/>
      <c r="AI48" s="17"/>
      <c r="AJ48" s="17"/>
      <c r="AK48" s="17"/>
      <c r="AL48" s="17"/>
      <c r="AM48" s="17"/>
      <c r="AN48" s="17"/>
      <c r="AO48" s="17"/>
      <c r="AP48" s="17"/>
      <c r="AQ48" s="17"/>
    </row>
    <row r="49" spans="2:43" ht="15.95" customHeight="1" x14ac:dyDescent="0.25">
      <c r="B49" s="754">
        <v>18</v>
      </c>
      <c r="C49" s="17"/>
      <c r="D49" s="17"/>
      <c r="E49" s="17"/>
      <c r="F49" s="17"/>
      <c r="G49" s="17"/>
      <c r="H49" s="17"/>
      <c r="I49" s="17"/>
      <c r="J49" s="17"/>
      <c r="K49" s="17"/>
      <c r="L49" s="17"/>
      <c r="M49" s="17"/>
      <c r="N49" s="17"/>
      <c r="O49" s="17"/>
      <c r="P49" s="17"/>
      <c r="Q49" s="17"/>
      <c r="R49" s="17"/>
      <c r="S49" s="17"/>
      <c r="T49" s="17"/>
      <c r="U49" s="17"/>
      <c r="V49" s="17"/>
      <c r="W49" s="17"/>
      <c r="X49" s="17"/>
      <c r="Y49" s="17"/>
      <c r="Z49" s="17"/>
      <c r="AA49" s="17"/>
      <c r="AB49" s="17"/>
      <c r="AC49" s="17"/>
      <c r="AD49" s="17"/>
      <c r="AE49" s="17"/>
      <c r="AF49" s="17"/>
      <c r="AG49" s="17"/>
      <c r="AH49" s="17"/>
      <c r="AI49" s="17"/>
      <c r="AJ49" s="17"/>
      <c r="AK49" s="17"/>
      <c r="AL49" s="17"/>
      <c r="AM49" s="17"/>
      <c r="AN49" s="17"/>
      <c r="AO49" s="17"/>
      <c r="AP49" s="17"/>
      <c r="AQ49" s="17"/>
    </row>
    <row r="50" spans="2:43" ht="15.95" customHeight="1" x14ac:dyDescent="0.25">
      <c r="B50" s="754"/>
      <c r="C50" s="17"/>
      <c r="D50" s="17"/>
      <c r="E50" s="17"/>
      <c r="F50" s="17"/>
      <c r="G50" s="17"/>
      <c r="H50" s="17"/>
      <c r="I50" s="17"/>
      <c r="J50" s="17"/>
      <c r="K50" s="17"/>
      <c r="L50" s="17"/>
      <c r="M50" s="17"/>
      <c r="N50" s="17"/>
      <c r="O50" s="17"/>
      <c r="P50" s="17"/>
      <c r="Q50" s="17"/>
      <c r="R50" s="17"/>
      <c r="S50" s="17"/>
      <c r="T50" s="17"/>
      <c r="U50" s="17"/>
      <c r="V50" s="17"/>
      <c r="W50" s="17"/>
      <c r="X50" s="17"/>
      <c r="Y50" s="17"/>
      <c r="Z50" s="17"/>
      <c r="AA50" s="17"/>
      <c r="AB50" s="17"/>
      <c r="AC50" s="17"/>
      <c r="AD50" s="17"/>
      <c r="AE50" s="17"/>
      <c r="AF50" s="17"/>
      <c r="AG50" s="17"/>
      <c r="AH50" s="17"/>
      <c r="AI50" s="17"/>
      <c r="AJ50" s="17"/>
      <c r="AK50" s="17"/>
      <c r="AL50" s="17"/>
      <c r="AM50" s="17"/>
      <c r="AN50" s="17"/>
      <c r="AO50" s="17"/>
      <c r="AP50" s="17"/>
      <c r="AQ50" s="17"/>
    </row>
    <row r="51" spans="2:43" ht="15.95" customHeight="1" x14ac:dyDescent="0.25">
      <c r="B51" s="754">
        <v>19</v>
      </c>
      <c r="C51" s="17"/>
      <c r="D51" s="17"/>
      <c r="E51" s="17"/>
      <c r="F51" s="17"/>
      <c r="G51" s="17"/>
      <c r="H51" s="17"/>
      <c r="I51" s="17"/>
      <c r="J51" s="17"/>
      <c r="K51" s="17"/>
      <c r="L51" s="17"/>
      <c r="M51" s="17"/>
      <c r="N51" s="17"/>
      <c r="O51" s="17"/>
      <c r="P51" s="17"/>
      <c r="Q51" s="17"/>
      <c r="R51" s="17"/>
      <c r="S51" s="17"/>
      <c r="T51" s="17"/>
      <c r="U51" s="17"/>
      <c r="V51" s="17"/>
      <c r="W51" s="17"/>
      <c r="X51" s="17"/>
      <c r="Y51" s="17"/>
      <c r="Z51" s="17"/>
      <c r="AA51" s="17"/>
      <c r="AB51" s="17"/>
      <c r="AC51" s="17"/>
      <c r="AD51" s="17"/>
      <c r="AE51" s="17"/>
      <c r="AF51" s="17"/>
      <c r="AG51" s="17"/>
      <c r="AH51" s="17"/>
      <c r="AI51" s="17"/>
      <c r="AJ51" s="17"/>
      <c r="AK51" s="17"/>
      <c r="AL51" s="17"/>
      <c r="AM51" s="17"/>
      <c r="AN51" s="17"/>
      <c r="AO51" s="17"/>
      <c r="AP51" s="17"/>
      <c r="AQ51" s="17"/>
    </row>
    <row r="52" spans="2:43" ht="15.95" customHeight="1" x14ac:dyDescent="0.25">
      <c r="B52" s="754"/>
      <c r="C52" s="17"/>
      <c r="D52" s="17"/>
      <c r="E52" s="17"/>
      <c r="F52" s="17"/>
      <c r="G52" s="17"/>
      <c r="H52" s="17"/>
      <c r="I52" s="17"/>
      <c r="J52" s="17"/>
      <c r="K52" s="17"/>
      <c r="L52" s="17"/>
      <c r="M52" s="17"/>
      <c r="N52" s="17"/>
      <c r="O52" s="17"/>
      <c r="P52" s="17"/>
      <c r="Q52" s="17"/>
      <c r="R52" s="17"/>
      <c r="S52" s="17"/>
      <c r="T52" s="17"/>
      <c r="U52" s="17"/>
      <c r="V52" s="17"/>
      <c r="W52" s="17"/>
      <c r="X52" s="17"/>
      <c r="Y52" s="17"/>
      <c r="Z52" s="17"/>
      <c r="AA52" s="17"/>
      <c r="AB52" s="17"/>
      <c r="AC52" s="17"/>
      <c r="AD52" s="17"/>
      <c r="AE52" s="17"/>
      <c r="AF52" s="17"/>
      <c r="AG52" s="17"/>
      <c r="AH52" s="17"/>
      <c r="AI52" s="17"/>
      <c r="AJ52" s="17"/>
      <c r="AK52" s="17"/>
      <c r="AL52" s="17"/>
      <c r="AM52" s="17"/>
      <c r="AN52" s="17"/>
      <c r="AO52" s="17"/>
      <c r="AP52" s="17"/>
      <c r="AQ52" s="17"/>
    </row>
    <row r="53" spans="2:43" ht="15.95" customHeight="1" x14ac:dyDescent="0.25">
      <c r="B53" s="754">
        <v>20</v>
      </c>
      <c r="C53" s="17"/>
      <c r="D53" s="17"/>
      <c r="E53" s="17"/>
      <c r="F53" s="17"/>
      <c r="G53" s="17"/>
      <c r="H53" s="17"/>
      <c r="I53" s="17"/>
      <c r="J53" s="17"/>
      <c r="K53" s="17"/>
      <c r="L53" s="17"/>
      <c r="M53" s="17"/>
      <c r="N53" s="17"/>
      <c r="O53" s="17"/>
      <c r="P53" s="17"/>
      <c r="Q53" s="17"/>
      <c r="R53" s="17"/>
      <c r="S53" s="17"/>
      <c r="T53" s="17"/>
      <c r="U53" s="17"/>
      <c r="V53" s="17"/>
      <c r="W53" s="17"/>
      <c r="X53" s="17"/>
      <c r="Y53" s="17"/>
      <c r="Z53" s="17"/>
      <c r="AA53" s="17"/>
      <c r="AB53" s="17"/>
      <c r="AC53" s="17"/>
      <c r="AD53" s="17"/>
      <c r="AE53" s="17"/>
      <c r="AF53" s="17"/>
      <c r="AG53" s="17"/>
      <c r="AH53" s="17"/>
      <c r="AI53" s="17"/>
      <c r="AJ53" s="17"/>
      <c r="AK53" s="17"/>
      <c r="AL53" s="17"/>
      <c r="AM53" s="17"/>
      <c r="AN53" s="17"/>
      <c r="AO53" s="17"/>
      <c r="AP53" s="17"/>
      <c r="AQ53" s="17"/>
    </row>
    <row r="54" spans="2:43" ht="15.95" customHeight="1" x14ac:dyDescent="0.25">
      <c r="B54" s="754"/>
      <c r="C54" s="17"/>
      <c r="D54" s="17"/>
      <c r="E54" s="17"/>
      <c r="F54" s="17"/>
      <c r="G54" s="17"/>
      <c r="H54" s="17"/>
      <c r="I54" s="17"/>
      <c r="J54" s="17"/>
      <c r="K54" s="17"/>
      <c r="L54" s="17"/>
      <c r="M54" s="17"/>
      <c r="N54" s="17"/>
      <c r="O54" s="17"/>
      <c r="P54" s="17"/>
      <c r="Q54" s="17"/>
      <c r="R54" s="17"/>
      <c r="S54" s="17"/>
      <c r="T54" s="17"/>
      <c r="U54" s="17"/>
      <c r="V54" s="17"/>
      <c r="W54" s="17"/>
      <c r="X54" s="17"/>
      <c r="Y54" s="17"/>
      <c r="Z54" s="17"/>
      <c r="AA54" s="17"/>
      <c r="AB54" s="17"/>
      <c r="AC54" s="17"/>
      <c r="AD54" s="17"/>
      <c r="AE54" s="17"/>
      <c r="AF54" s="17"/>
      <c r="AG54" s="17"/>
      <c r="AH54" s="17"/>
      <c r="AI54" s="17"/>
      <c r="AJ54" s="17"/>
      <c r="AK54" s="17"/>
      <c r="AL54" s="17"/>
      <c r="AM54" s="17"/>
      <c r="AN54" s="17"/>
      <c r="AO54" s="17"/>
      <c r="AP54" s="17"/>
      <c r="AQ54" s="17"/>
    </row>
    <row r="55" spans="2:43" ht="15.95" customHeight="1" x14ac:dyDescent="0.25">
      <c r="B55" s="754">
        <v>21</v>
      </c>
      <c r="C55" s="17"/>
      <c r="D55" s="17"/>
      <c r="E55" s="17"/>
      <c r="F55" s="17"/>
      <c r="G55" s="17"/>
      <c r="H55" s="17"/>
      <c r="I55" s="17"/>
      <c r="J55" s="17"/>
      <c r="K55" s="17"/>
      <c r="L55" s="17"/>
      <c r="M55" s="17"/>
      <c r="N55" s="17"/>
      <c r="O55" s="17"/>
      <c r="P55" s="17"/>
      <c r="Q55" s="17"/>
      <c r="R55" s="17"/>
      <c r="S55" s="17"/>
      <c r="T55" s="17"/>
      <c r="U55" s="17"/>
      <c r="V55" s="17"/>
      <c r="W55" s="17"/>
      <c r="X55" s="17"/>
      <c r="Y55" s="17"/>
      <c r="Z55" s="17"/>
      <c r="AA55" s="17"/>
      <c r="AB55" s="17"/>
      <c r="AC55" s="17"/>
      <c r="AD55" s="17"/>
      <c r="AE55" s="17"/>
      <c r="AF55" s="17"/>
      <c r="AG55" s="17"/>
      <c r="AH55" s="17"/>
      <c r="AI55" s="17"/>
      <c r="AJ55" s="17"/>
      <c r="AK55" s="17"/>
      <c r="AL55" s="17"/>
      <c r="AM55" s="17"/>
      <c r="AN55" s="17"/>
      <c r="AO55" s="17"/>
      <c r="AP55" s="17"/>
      <c r="AQ55" s="17"/>
    </row>
    <row r="56" spans="2:43" ht="15.95" customHeight="1" x14ac:dyDescent="0.25">
      <c r="B56" s="754"/>
      <c r="C56" s="17"/>
      <c r="D56" s="17"/>
      <c r="E56" s="17"/>
      <c r="F56" s="17"/>
      <c r="G56" s="17"/>
      <c r="H56" s="17"/>
      <c r="I56" s="17"/>
      <c r="J56" s="17"/>
      <c r="K56" s="17"/>
      <c r="L56" s="17"/>
      <c r="M56" s="17"/>
      <c r="N56" s="17"/>
      <c r="O56" s="17"/>
      <c r="P56" s="17"/>
      <c r="Q56" s="17"/>
      <c r="R56" s="17"/>
      <c r="S56" s="17"/>
      <c r="T56" s="17"/>
      <c r="U56" s="17"/>
      <c r="V56" s="17"/>
      <c r="W56" s="17"/>
      <c r="X56" s="17"/>
      <c r="Y56" s="17"/>
      <c r="Z56" s="17"/>
      <c r="AA56" s="17"/>
      <c r="AB56" s="17"/>
      <c r="AC56" s="17"/>
      <c r="AD56" s="17"/>
      <c r="AE56" s="17"/>
      <c r="AF56" s="17"/>
      <c r="AG56" s="17"/>
      <c r="AH56" s="17"/>
      <c r="AI56" s="17"/>
      <c r="AJ56" s="17"/>
      <c r="AK56" s="17"/>
      <c r="AL56" s="17"/>
      <c r="AM56" s="17"/>
      <c r="AN56" s="17"/>
      <c r="AO56" s="17"/>
      <c r="AP56" s="17"/>
      <c r="AQ56" s="17"/>
    </row>
    <row r="57" spans="2:43" ht="15.95" customHeight="1" x14ac:dyDescent="0.25">
      <c r="B57" s="754">
        <v>22</v>
      </c>
      <c r="C57" s="17"/>
      <c r="D57" s="17"/>
      <c r="E57" s="17"/>
      <c r="F57" s="17"/>
      <c r="G57" s="17"/>
      <c r="H57" s="17"/>
      <c r="I57" s="17"/>
      <c r="J57" s="17"/>
      <c r="K57" s="17"/>
      <c r="L57" s="17"/>
      <c r="M57" s="17"/>
      <c r="N57" s="17"/>
      <c r="O57" s="17"/>
      <c r="P57" s="17"/>
      <c r="Q57" s="17"/>
      <c r="R57" s="17"/>
      <c r="S57" s="17"/>
      <c r="T57" s="17"/>
      <c r="U57" s="17"/>
      <c r="V57" s="17"/>
      <c r="W57" s="17"/>
      <c r="X57" s="17"/>
      <c r="Y57" s="17"/>
      <c r="Z57" s="17"/>
      <c r="AA57" s="17"/>
      <c r="AB57" s="17"/>
      <c r="AC57" s="17"/>
      <c r="AD57" s="17"/>
      <c r="AE57" s="17"/>
      <c r="AF57" s="17"/>
      <c r="AG57" s="17"/>
      <c r="AH57" s="17"/>
      <c r="AI57" s="17"/>
      <c r="AJ57" s="17"/>
      <c r="AK57" s="17"/>
      <c r="AL57" s="17"/>
      <c r="AM57" s="17"/>
      <c r="AN57" s="17"/>
      <c r="AO57" s="17"/>
      <c r="AP57" s="17"/>
      <c r="AQ57" s="17"/>
    </row>
    <row r="58" spans="2:43" ht="15.95" customHeight="1" x14ac:dyDescent="0.25">
      <c r="B58" s="754"/>
      <c r="C58" s="17"/>
      <c r="D58" s="17"/>
      <c r="E58" s="17"/>
      <c r="F58" s="17"/>
      <c r="G58" s="17"/>
      <c r="H58" s="17"/>
      <c r="I58" s="17"/>
      <c r="J58" s="17"/>
      <c r="K58" s="17"/>
      <c r="L58" s="17"/>
      <c r="M58" s="17"/>
      <c r="N58" s="17"/>
      <c r="O58" s="17"/>
      <c r="P58" s="17"/>
      <c r="Q58" s="17"/>
      <c r="R58" s="17"/>
      <c r="S58" s="17"/>
      <c r="T58" s="17"/>
      <c r="U58" s="17"/>
      <c r="V58" s="17"/>
      <c r="W58" s="17"/>
      <c r="X58" s="17"/>
      <c r="Y58" s="17"/>
      <c r="Z58" s="17"/>
      <c r="AA58" s="17"/>
      <c r="AB58" s="17"/>
      <c r="AC58" s="17"/>
      <c r="AD58" s="17"/>
      <c r="AE58" s="17"/>
      <c r="AF58" s="17"/>
      <c r="AG58" s="17"/>
      <c r="AH58" s="17"/>
      <c r="AI58" s="17"/>
      <c r="AJ58" s="17"/>
      <c r="AK58" s="17"/>
      <c r="AL58" s="17"/>
      <c r="AM58" s="17"/>
      <c r="AN58" s="17"/>
      <c r="AO58" s="17"/>
      <c r="AP58" s="17"/>
      <c r="AQ58" s="17"/>
    </row>
    <row r="59" spans="2:43" ht="15.95" customHeight="1" x14ac:dyDescent="0.25">
      <c r="B59" s="754">
        <v>23</v>
      </c>
      <c r="C59" s="17"/>
      <c r="D59" s="17"/>
      <c r="E59" s="17"/>
      <c r="F59" s="17"/>
      <c r="G59" s="17"/>
      <c r="H59" s="17"/>
      <c r="I59" s="17"/>
      <c r="J59" s="17"/>
      <c r="K59" s="17"/>
      <c r="L59" s="17"/>
      <c r="M59" s="17"/>
      <c r="N59" s="17"/>
      <c r="O59" s="17"/>
      <c r="P59" s="17"/>
      <c r="Q59" s="17"/>
      <c r="R59" s="17"/>
      <c r="S59" s="17"/>
      <c r="T59" s="17"/>
      <c r="U59" s="17"/>
      <c r="V59" s="17"/>
      <c r="W59" s="17"/>
      <c r="X59" s="17"/>
      <c r="Y59" s="17"/>
      <c r="Z59" s="17"/>
      <c r="AA59" s="17"/>
      <c r="AB59" s="17"/>
      <c r="AC59" s="17"/>
      <c r="AD59" s="17"/>
      <c r="AE59" s="17"/>
      <c r="AF59" s="17"/>
      <c r="AG59" s="17"/>
      <c r="AH59" s="17"/>
      <c r="AI59" s="17"/>
      <c r="AJ59" s="17"/>
      <c r="AK59" s="17"/>
      <c r="AL59" s="17"/>
      <c r="AM59" s="17"/>
      <c r="AN59" s="17"/>
      <c r="AO59" s="17"/>
      <c r="AP59" s="17"/>
      <c r="AQ59" s="17"/>
    </row>
    <row r="60" spans="2:43" ht="15.95" customHeight="1" x14ac:dyDescent="0.25">
      <c r="B60" s="754"/>
      <c r="C60" s="17"/>
      <c r="D60" s="17"/>
      <c r="E60" s="17"/>
      <c r="F60" s="17"/>
      <c r="G60" s="17"/>
      <c r="H60" s="17"/>
      <c r="I60" s="17"/>
      <c r="J60" s="17"/>
      <c r="K60" s="17"/>
      <c r="L60" s="17"/>
      <c r="M60" s="17"/>
      <c r="N60" s="17"/>
      <c r="O60" s="17"/>
      <c r="P60" s="17"/>
      <c r="Q60" s="17"/>
      <c r="R60" s="17"/>
      <c r="S60" s="17"/>
      <c r="T60" s="17"/>
      <c r="U60" s="17"/>
      <c r="V60" s="17"/>
      <c r="W60" s="17"/>
      <c r="X60" s="17"/>
      <c r="Y60" s="17"/>
      <c r="Z60" s="17"/>
      <c r="AA60" s="17"/>
      <c r="AB60" s="17"/>
      <c r="AC60" s="17"/>
      <c r="AD60" s="17"/>
      <c r="AE60" s="17"/>
      <c r="AF60" s="17"/>
      <c r="AG60" s="17"/>
      <c r="AH60" s="17"/>
      <c r="AI60" s="17"/>
      <c r="AJ60" s="17"/>
      <c r="AK60" s="17"/>
      <c r="AL60" s="17"/>
      <c r="AM60" s="17"/>
      <c r="AN60" s="17"/>
      <c r="AO60" s="17"/>
      <c r="AP60" s="17"/>
      <c r="AQ60" s="17"/>
    </row>
    <row r="61" spans="2:43" ht="15.95" customHeight="1" x14ac:dyDescent="0.25">
      <c r="B61" s="754">
        <v>24</v>
      </c>
      <c r="C61" s="17"/>
      <c r="D61" s="17"/>
      <c r="E61" s="17"/>
      <c r="F61" s="17"/>
      <c r="G61" s="17"/>
      <c r="H61" s="17"/>
      <c r="I61" s="17"/>
      <c r="J61" s="17"/>
      <c r="K61" s="17"/>
      <c r="L61" s="17"/>
      <c r="M61" s="17"/>
      <c r="N61" s="17"/>
      <c r="O61" s="17"/>
      <c r="P61" s="17"/>
      <c r="Q61" s="17"/>
      <c r="R61" s="17"/>
      <c r="S61" s="17"/>
      <c r="T61" s="17"/>
      <c r="U61" s="17"/>
      <c r="V61" s="17"/>
      <c r="W61" s="17"/>
      <c r="X61" s="17"/>
      <c r="Y61" s="17"/>
      <c r="Z61" s="17"/>
      <c r="AA61" s="17"/>
      <c r="AB61" s="17"/>
      <c r="AC61" s="17"/>
      <c r="AD61" s="17"/>
      <c r="AE61" s="17"/>
      <c r="AF61" s="17"/>
      <c r="AG61" s="17"/>
      <c r="AH61" s="17"/>
      <c r="AI61" s="17"/>
      <c r="AJ61" s="17"/>
      <c r="AK61" s="17"/>
      <c r="AL61" s="17"/>
      <c r="AM61" s="17"/>
      <c r="AN61" s="17"/>
      <c r="AO61" s="17"/>
      <c r="AP61" s="17"/>
      <c r="AQ61" s="17"/>
    </row>
    <row r="62" spans="2:43" ht="15.95" customHeight="1" x14ac:dyDescent="0.25">
      <c r="B62" s="754"/>
      <c r="C62" s="17"/>
      <c r="D62" s="17"/>
      <c r="E62" s="17"/>
      <c r="F62" s="17"/>
      <c r="G62" s="17"/>
      <c r="H62" s="17"/>
      <c r="I62" s="17"/>
      <c r="J62" s="17"/>
      <c r="K62" s="17"/>
      <c r="L62" s="17"/>
      <c r="M62" s="17"/>
      <c r="N62" s="17"/>
      <c r="O62" s="17"/>
      <c r="P62" s="17"/>
      <c r="Q62" s="17"/>
      <c r="R62" s="17"/>
      <c r="S62" s="17"/>
      <c r="T62" s="17"/>
      <c r="U62" s="17"/>
      <c r="V62" s="17"/>
      <c r="W62" s="17"/>
      <c r="X62" s="17"/>
      <c r="Y62" s="17"/>
      <c r="Z62" s="17"/>
      <c r="AA62" s="17"/>
      <c r="AB62" s="17"/>
      <c r="AC62" s="17"/>
      <c r="AD62" s="17"/>
      <c r="AE62" s="17"/>
      <c r="AF62" s="17"/>
      <c r="AG62" s="17"/>
      <c r="AH62" s="17"/>
      <c r="AI62" s="17"/>
      <c r="AJ62" s="17"/>
      <c r="AK62" s="17"/>
      <c r="AL62" s="17"/>
      <c r="AM62" s="17"/>
      <c r="AN62" s="17"/>
      <c r="AO62" s="17"/>
      <c r="AP62" s="17"/>
      <c r="AQ62" s="17"/>
    </row>
    <row r="63" spans="2:43" ht="15.95" customHeight="1" x14ac:dyDescent="0.25">
      <c r="B63" s="754">
        <v>25</v>
      </c>
      <c r="C63" s="17"/>
      <c r="D63" s="17"/>
      <c r="E63" s="17"/>
      <c r="F63" s="17"/>
      <c r="G63" s="17"/>
      <c r="H63" s="17"/>
      <c r="I63" s="17"/>
      <c r="J63" s="17"/>
      <c r="K63" s="17"/>
      <c r="L63" s="17"/>
      <c r="M63" s="17"/>
      <c r="N63" s="17"/>
      <c r="O63" s="17"/>
      <c r="P63" s="17"/>
      <c r="Q63" s="17"/>
      <c r="R63" s="17"/>
      <c r="S63" s="17"/>
      <c r="T63" s="17"/>
      <c r="U63" s="17"/>
      <c r="V63" s="17"/>
      <c r="W63" s="17"/>
      <c r="X63" s="17"/>
      <c r="Y63" s="17"/>
      <c r="Z63" s="17"/>
      <c r="AA63" s="17"/>
      <c r="AB63" s="17"/>
      <c r="AC63" s="17"/>
      <c r="AD63" s="17"/>
      <c r="AE63" s="17"/>
      <c r="AF63" s="17"/>
      <c r="AG63" s="17"/>
      <c r="AH63" s="17"/>
      <c r="AI63" s="17"/>
      <c r="AJ63" s="17"/>
      <c r="AK63" s="17"/>
      <c r="AL63" s="17"/>
      <c r="AM63" s="17"/>
      <c r="AN63" s="17"/>
      <c r="AO63" s="17"/>
      <c r="AP63" s="17"/>
      <c r="AQ63" s="17"/>
    </row>
    <row r="64" spans="2:43" ht="15.95" customHeight="1" x14ac:dyDescent="0.25">
      <c r="B64" s="754"/>
      <c r="C64" s="17"/>
      <c r="D64" s="17"/>
      <c r="E64" s="17"/>
      <c r="F64" s="17"/>
      <c r="G64" s="17"/>
      <c r="H64" s="17"/>
      <c r="I64" s="17"/>
      <c r="J64" s="17"/>
      <c r="K64" s="17"/>
      <c r="L64" s="17"/>
      <c r="M64" s="17"/>
      <c r="N64" s="17"/>
      <c r="O64" s="17"/>
      <c r="P64" s="17"/>
      <c r="Q64" s="17"/>
      <c r="R64" s="17"/>
      <c r="S64" s="17"/>
      <c r="T64" s="17"/>
      <c r="U64" s="17"/>
      <c r="V64" s="17"/>
      <c r="W64" s="17"/>
      <c r="X64" s="17"/>
      <c r="Y64" s="17"/>
      <c r="Z64" s="17"/>
      <c r="AA64" s="17"/>
      <c r="AB64" s="17"/>
      <c r="AC64" s="17"/>
      <c r="AD64" s="17"/>
      <c r="AE64" s="17"/>
      <c r="AF64" s="17"/>
      <c r="AG64" s="17"/>
      <c r="AH64" s="17"/>
      <c r="AI64" s="17"/>
      <c r="AJ64" s="17"/>
      <c r="AK64" s="17"/>
      <c r="AL64" s="17"/>
      <c r="AM64" s="17"/>
      <c r="AN64" s="17"/>
      <c r="AO64" s="17"/>
      <c r="AP64" s="17"/>
      <c r="AQ64" s="17"/>
    </row>
    <row r="65" spans="2:43" ht="15.95" customHeight="1" x14ac:dyDescent="0.25">
      <c r="B65" s="754">
        <v>26</v>
      </c>
      <c r="C65" s="17"/>
      <c r="D65" s="17"/>
      <c r="E65" s="17"/>
      <c r="F65" s="17"/>
      <c r="G65" s="17"/>
      <c r="H65" s="17"/>
      <c r="I65" s="17"/>
      <c r="J65" s="17"/>
      <c r="K65" s="17"/>
      <c r="L65" s="17"/>
      <c r="M65" s="17"/>
      <c r="N65" s="17"/>
      <c r="O65" s="17"/>
      <c r="P65" s="17"/>
      <c r="Q65" s="17"/>
      <c r="R65" s="17"/>
      <c r="S65" s="17"/>
      <c r="T65" s="17"/>
      <c r="U65" s="17"/>
      <c r="V65" s="17"/>
      <c r="W65" s="17"/>
      <c r="X65" s="17"/>
      <c r="Y65" s="17"/>
      <c r="Z65" s="17"/>
      <c r="AA65" s="17"/>
      <c r="AB65" s="17"/>
      <c r="AC65" s="17"/>
      <c r="AD65" s="17"/>
      <c r="AE65" s="17"/>
      <c r="AF65" s="17"/>
      <c r="AG65" s="17"/>
      <c r="AH65" s="17"/>
      <c r="AI65" s="17"/>
      <c r="AJ65" s="17"/>
      <c r="AK65" s="17"/>
      <c r="AL65" s="17"/>
      <c r="AM65" s="17"/>
      <c r="AN65" s="17"/>
      <c r="AO65" s="17"/>
      <c r="AP65" s="17"/>
      <c r="AQ65" s="17"/>
    </row>
    <row r="66" spans="2:43" ht="15.95" customHeight="1" x14ac:dyDescent="0.25">
      <c r="B66" s="754"/>
      <c r="C66" s="17"/>
      <c r="D66" s="17"/>
      <c r="E66" s="17"/>
      <c r="F66" s="17"/>
      <c r="G66" s="17"/>
      <c r="H66" s="17"/>
      <c r="I66" s="17"/>
      <c r="J66" s="17"/>
      <c r="K66" s="17"/>
      <c r="L66" s="17"/>
      <c r="M66" s="17"/>
      <c r="N66" s="17"/>
      <c r="O66" s="17"/>
      <c r="P66" s="17"/>
      <c r="Q66" s="17"/>
      <c r="R66" s="17"/>
      <c r="S66" s="17"/>
      <c r="T66" s="17"/>
      <c r="U66" s="17"/>
      <c r="V66" s="17"/>
      <c r="W66" s="17"/>
      <c r="X66" s="17"/>
      <c r="Y66" s="17"/>
      <c r="Z66" s="17"/>
      <c r="AA66" s="17"/>
      <c r="AB66" s="17"/>
      <c r="AC66" s="17"/>
      <c r="AD66" s="17"/>
      <c r="AE66" s="17"/>
      <c r="AF66" s="17"/>
      <c r="AG66" s="17"/>
      <c r="AH66" s="17"/>
      <c r="AI66" s="17"/>
      <c r="AJ66" s="17"/>
      <c r="AK66" s="17"/>
      <c r="AL66" s="17"/>
      <c r="AM66" s="17"/>
      <c r="AN66" s="17"/>
      <c r="AO66" s="17"/>
      <c r="AP66" s="17"/>
      <c r="AQ66" s="17"/>
    </row>
    <row r="67" spans="2:43" ht="15.95" customHeight="1" x14ac:dyDescent="0.25">
      <c r="B67" s="754">
        <v>27</v>
      </c>
      <c r="C67" s="17"/>
      <c r="D67" s="17"/>
      <c r="E67" s="17"/>
      <c r="F67" s="17"/>
      <c r="G67" s="17"/>
      <c r="H67" s="17"/>
      <c r="I67" s="17"/>
      <c r="J67" s="17"/>
      <c r="K67" s="17"/>
      <c r="L67" s="17"/>
      <c r="M67" s="17"/>
      <c r="N67" s="17"/>
      <c r="O67" s="17"/>
      <c r="P67" s="17"/>
      <c r="Q67" s="17"/>
      <c r="R67" s="17"/>
      <c r="S67" s="17"/>
      <c r="T67" s="17"/>
      <c r="U67" s="17"/>
      <c r="V67" s="17"/>
      <c r="W67" s="17"/>
      <c r="X67" s="17"/>
      <c r="Y67" s="17"/>
      <c r="Z67" s="17"/>
      <c r="AA67" s="17"/>
      <c r="AB67" s="17"/>
      <c r="AC67" s="17"/>
      <c r="AD67" s="17"/>
      <c r="AE67" s="17"/>
      <c r="AF67" s="17"/>
      <c r="AG67" s="17"/>
      <c r="AH67" s="17"/>
      <c r="AI67" s="17"/>
      <c r="AJ67" s="17"/>
      <c r="AK67" s="17"/>
      <c r="AL67" s="17"/>
      <c r="AM67" s="17"/>
      <c r="AN67" s="17"/>
      <c r="AO67" s="17"/>
      <c r="AP67" s="17"/>
      <c r="AQ67" s="17"/>
    </row>
    <row r="68" spans="2:43" ht="15.95" customHeight="1" x14ac:dyDescent="0.25">
      <c r="B68" s="754"/>
      <c r="C68" s="17"/>
      <c r="D68" s="17"/>
      <c r="E68" s="17"/>
      <c r="F68" s="17"/>
      <c r="G68" s="17"/>
      <c r="H68" s="17"/>
      <c r="I68" s="17"/>
      <c r="J68" s="17"/>
      <c r="K68" s="17"/>
      <c r="L68" s="17"/>
      <c r="M68" s="17"/>
      <c r="N68" s="17"/>
      <c r="O68" s="17"/>
      <c r="P68" s="17"/>
      <c r="Q68" s="17"/>
      <c r="R68" s="17"/>
      <c r="S68" s="17"/>
      <c r="T68" s="17"/>
      <c r="U68" s="17"/>
      <c r="V68" s="17"/>
      <c r="W68" s="17"/>
      <c r="X68" s="17"/>
      <c r="Y68" s="17"/>
      <c r="Z68" s="17"/>
      <c r="AA68" s="17"/>
      <c r="AB68" s="17"/>
      <c r="AC68" s="17"/>
      <c r="AD68" s="17"/>
      <c r="AE68" s="17"/>
      <c r="AF68" s="17"/>
      <c r="AG68" s="17"/>
      <c r="AH68" s="17"/>
      <c r="AI68" s="17"/>
      <c r="AJ68" s="17"/>
      <c r="AK68" s="17"/>
      <c r="AL68" s="17"/>
      <c r="AM68" s="17"/>
      <c r="AN68" s="17"/>
      <c r="AO68" s="17"/>
      <c r="AP68" s="17"/>
      <c r="AQ68" s="17"/>
    </row>
    <row r="69" spans="2:43" ht="15.95" customHeight="1" x14ac:dyDescent="0.25">
      <c r="B69" s="754">
        <v>28</v>
      </c>
      <c r="C69" s="17"/>
      <c r="D69" s="17"/>
      <c r="E69" s="17"/>
      <c r="F69" s="17"/>
      <c r="G69" s="17"/>
      <c r="H69" s="17"/>
      <c r="I69" s="17"/>
      <c r="J69" s="17"/>
      <c r="K69" s="17"/>
      <c r="L69" s="17"/>
      <c r="M69" s="17"/>
      <c r="N69" s="17"/>
      <c r="O69" s="17"/>
      <c r="P69" s="17"/>
      <c r="Q69" s="17"/>
      <c r="R69" s="17"/>
      <c r="S69" s="17"/>
      <c r="T69" s="17"/>
      <c r="U69" s="17"/>
      <c r="V69" s="17"/>
      <c r="W69" s="17"/>
      <c r="X69" s="17"/>
      <c r="Y69" s="17"/>
      <c r="Z69" s="17"/>
      <c r="AA69" s="17"/>
      <c r="AB69" s="17"/>
      <c r="AC69" s="17"/>
      <c r="AD69" s="17"/>
      <c r="AE69" s="17"/>
      <c r="AF69" s="17"/>
      <c r="AG69" s="17"/>
      <c r="AH69" s="17"/>
      <c r="AI69" s="17"/>
      <c r="AJ69" s="17"/>
      <c r="AK69" s="17"/>
      <c r="AL69" s="17"/>
      <c r="AM69" s="17"/>
      <c r="AN69" s="17"/>
      <c r="AO69" s="17"/>
      <c r="AP69" s="17"/>
      <c r="AQ69" s="17"/>
    </row>
    <row r="70" spans="2:43" ht="15.95" customHeight="1" x14ac:dyDescent="0.25">
      <c r="B70" s="754"/>
      <c r="C70" s="17"/>
      <c r="D70" s="17"/>
      <c r="E70" s="17"/>
      <c r="F70" s="17"/>
      <c r="G70" s="17"/>
      <c r="H70" s="17"/>
      <c r="I70" s="17"/>
      <c r="J70" s="17"/>
      <c r="K70" s="17"/>
      <c r="L70" s="17"/>
      <c r="M70" s="17"/>
      <c r="N70" s="17"/>
      <c r="O70" s="17"/>
      <c r="P70" s="17"/>
      <c r="Q70" s="17"/>
      <c r="R70" s="17"/>
      <c r="S70" s="17"/>
      <c r="T70" s="17"/>
      <c r="U70" s="17"/>
      <c r="V70" s="17"/>
      <c r="W70" s="17"/>
      <c r="X70" s="17"/>
      <c r="Y70" s="17"/>
      <c r="Z70" s="17"/>
      <c r="AA70" s="17"/>
      <c r="AB70" s="17"/>
      <c r="AC70" s="17"/>
      <c r="AD70" s="17"/>
      <c r="AE70" s="17"/>
      <c r="AF70" s="17"/>
      <c r="AG70" s="17"/>
      <c r="AH70" s="17"/>
      <c r="AI70" s="17"/>
      <c r="AJ70" s="17"/>
      <c r="AK70" s="17"/>
      <c r="AL70" s="17"/>
      <c r="AM70" s="17"/>
      <c r="AN70" s="17"/>
      <c r="AO70" s="17"/>
      <c r="AP70" s="17"/>
      <c r="AQ70" s="17"/>
    </row>
    <row r="71" spans="2:43" ht="15.95" customHeight="1" x14ac:dyDescent="0.25">
      <c r="B71" s="754">
        <v>29</v>
      </c>
      <c r="C71" s="17"/>
      <c r="D71" s="17"/>
      <c r="E71" s="17"/>
      <c r="F71" s="17"/>
      <c r="G71" s="17"/>
      <c r="H71" s="17"/>
      <c r="I71" s="17"/>
      <c r="J71" s="17"/>
      <c r="K71" s="17"/>
      <c r="L71" s="17"/>
      <c r="M71" s="17"/>
      <c r="N71" s="17"/>
      <c r="O71" s="17"/>
      <c r="P71" s="17"/>
      <c r="Q71" s="17"/>
      <c r="R71" s="17"/>
      <c r="S71" s="17"/>
      <c r="T71" s="17"/>
      <c r="U71" s="17"/>
      <c r="V71" s="17"/>
      <c r="W71" s="17"/>
      <c r="X71" s="17"/>
      <c r="Y71" s="17"/>
      <c r="Z71" s="17"/>
      <c r="AA71" s="17"/>
      <c r="AB71" s="17"/>
      <c r="AC71" s="17"/>
      <c r="AD71" s="17"/>
      <c r="AE71" s="17"/>
      <c r="AF71" s="17"/>
      <c r="AG71" s="17"/>
      <c r="AH71" s="17"/>
      <c r="AI71" s="17"/>
      <c r="AJ71" s="17"/>
      <c r="AK71" s="17"/>
      <c r="AL71" s="17"/>
      <c r="AM71" s="17"/>
      <c r="AN71" s="17"/>
      <c r="AO71" s="17"/>
      <c r="AP71" s="17"/>
      <c r="AQ71" s="17"/>
    </row>
    <row r="72" spans="2:43" ht="15.95" customHeight="1" x14ac:dyDescent="0.25">
      <c r="B72" s="754"/>
      <c r="C72" s="17"/>
      <c r="D72" s="17"/>
      <c r="E72" s="17"/>
      <c r="F72" s="17"/>
      <c r="G72" s="17"/>
      <c r="H72" s="17"/>
      <c r="I72" s="17"/>
      <c r="J72" s="17"/>
      <c r="K72" s="17"/>
      <c r="L72" s="17"/>
      <c r="M72" s="17"/>
      <c r="N72" s="17"/>
      <c r="O72" s="17"/>
      <c r="P72" s="17"/>
      <c r="Q72" s="17"/>
      <c r="R72" s="17"/>
      <c r="S72" s="17"/>
      <c r="T72" s="17"/>
      <c r="U72" s="17"/>
      <c r="V72" s="17"/>
      <c r="W72" s="17"/>
      <c r="X72" s="17"/>
      <c r="Y72" s="17"/>
      <c r="Z72" s="17"/>
      <c r="AA72" s="17"/>
      <c r="AB72" s="17"/>
      <c r="AC72" s="17"/>
      <c r="AD72" s="17"/>
      <c r="AE72" s="17"/>
      <c r="AF72" s="17"/>
      <c r="AG72" s="17"/>
      <c r="AH72" s="17"/>
      <c r="AI72" s="17"/>
      <c r="AJ72" s="17"/>
      <c r="AK72" s="17"/>
      <c r="AL72" s="17"/>
      <c r="AM72" s="17"/>
      <c r="AN72" s="17"/>
      <c r="AO72" s="17"/>
      <c r="AP72" s="17"/>
      <c r="AQ72" s="17"/>
    </row>
    <row r="73" spans="2:43" ht="15.95" customHeight="1" x14ac:dyDescent="0.25">
      <c r="B73" s="754">
        <v>30</v>
      </c>
      <c r="C73" s="17"/>
      <c r="D73" s="17"/>
      <c r="E73" s="17"/>
      <c r="F73" s="17"/>
      <c r="G73" s="17"/>
      <c r="H73" s="17"/>
      <c r="I73" s="17"/>
      <c r="J73" s="17"/>
      <c r="K73" s="17"/>
      <c r="L73" s="17"/>
      <c r="M73" s="17"/>
      <c r="N73" s="17"/>
      <c r="O73" s="17"/>
      <c r="P73" s="17"/>
      <c r="Q73" s="17"/>
      <c r="R73" s="17"/>
      <c r="S73" s="17"/>
      <c r="T73" s="17"/>
      <c r="U73" s="17"/>
      <c r="V73" s="17"/>
      <c r="W73" s="17"/>
      <c r="X73" s="17"/>
      <c r="Y73" s="17"/>
      <c r="Z73" s="17"/>
      <c r="AA73" s="17"/>
      <c r="AB73" s="17"/>
      <c r="AC73" s="17"/>
      <c r="AD73" s="17"/>
      <c r="AE73" s="17"/>
      <c r="AF73" s="17"/>
      <c r="AG73" s="17"/>
      <c r="AH73" s="17"/>
      <c r="AI73" s="17"/>
      <c r="AJ73" s="17"/>
      <c r="AK73" s="17"/>
      <c r="AL73" s="17"/>
      <c r="AM73" s="17"/>
      <c r="AN73" s="17"/>
      <c r="AO73" s="17"/>
      <c r="AP73" s="17"/>
      <c r="AQ73" s="17"/>
    </row>
    <row r="74" spans="2:43" ht="15.95" customHeight="1" x14ac:dyDescent="0.25">
      <c r="B74" s="754"/>
      <c r="C74" s="17"/>
      <c r="D74" s="17"/>
      <c r="E74" s="17"/>
      <c r="F74" s="17"/>
      <c r="G74" s="17"/>
      <c r="H74" s="17"/>
      <c r="I74" s="17"/>
      <c r="J74" s="17"/>
      <c r="K74" s="17"/>
      <c r="L74" s="17"/>
      <c r="M74" s="17"/>
      <c r="N74" s="17"/>
      <c r="O74" s="17"/>
      <c r="P74" s="17"/>
      <c r="Q74" s="17"/>
      <c r="R74" s="17"/>
      <c r="S74" s="17"/>
      <c r="T74" s="17"/>
      <c r="U74" s="17"/>
      <c r="V74" s="17"/>
      <c r="W74" s="17"/>
      <c r="X74" s="17"/>
      <c r="Y74" s="17"/>
      <c r="Z74" s="17"/>
      <c r="AA74" s="17"/>
      <c r="AB74" s="17"/>
      <c r="AC74" s="17"/>
      <c r="AD74" s="17"/>
      <c r="AE74" s="17"/>
      <c r="AF74" s="17"/>
      <c r="AG74" s="17"/>
      <c r="AH74" s="17"/>
      <c r="AI74" s="17"/>
      <c r="AJ74" s="17"/>
      <c r="AK74" s="17"/>
      <c r="AL74" s="17"/>
      <c r="AM74" s="17"/>
      <c r="AN74" s="17"/>
      <c r="AO74" s="17"/>
      <c r="AP74" s="17"/>
      <c r="AQ74" s="17"/>
    </row>
    <row r="75" spans="2:43" ht="15.95" customHeight="1" x14ac:dyDescent="0.25">
      <c r="B75" s="754">
        <v>31</v>
      </c>
      <c r="C75" s="17"/>
      <c r="D75" s="17"/>
      <c r="E75" s="17"/>
      <c r="F75" s="17"/>
      <c r="G75" s="17"/>
      <c r="H75" s="17"/>
      <c r="I75" s="17"/>
      <c r="J75" s="17"/>
      <c r="K75" s="17"/>
      <c r="L75" s="17"/>
      <c r="M75" s="17"/>
      <c r="N75" s="17"/>
      <c r="O75" s="17"/>
      <c r="P75" s="17"/>
      <c r="Q75" s="17"/>
      <c r="R75" s="17"/>
      <c r="S75" s="17"/>
      <c r="T75" s="17"/>
      <c r="U75" s="17"/>
      <c r="V75" s="17"/>
      <c r="W75" s="17"/>
      <c r="X75" s="17"/>
      <c r="Y75" s="17"/>
      <c r="Z75" s="17"/>
      <c r="AA75" s="17"/>
      <c r="AB75" s="17"/>
      <c r="AC75" s="17"/>
      <c r="AD75" s="17"/>
      <c r="AE75" s="17"/>
      <c r="AF75" s="17"/>
      <c r="AG75" s="17"/>
      <c r="AH75" s="17"/>
      <c r="AI75" s="17"/>
      <c r="AJ75" s="17"/>
      <c r="AK75" s="17"/>
      <c r="AL75" s="17"/>
      <c r="AM75" s="17"/>
      <c r="AN75" s="17"/>
      <c r="AO75" s="17"/>
      <c r="AP75" s="17"/>
      <c r="AQ75" s="17"/>
    </row>
    <row r="76" spans="2:43" ht="15.95" customHeight="1" x14ac:dyDescent="0.25">
      <c r="B76" s="754"/>
      <c r="C76" s="17"/>
      <c r="D76" s="17"/>
      <c r="E76" s="17"/>
      <c r="F76" s="17"/>
      <c r="G76" s="17"/>
      <c r="H76" s="17"/>
      <c r="I76" s="17"/>
      <c r="J76" s="17"/>
      <c r="K76" s="17"/>
      <c r="L76" s="17"/>
      <c r="M76" s="17"/>
      <c r="N76" s="17"/>
      <c r="O76" s="17"/>
      <c r="P76" s="17"/>
      <c r="Q76" s="17"/>
      <c r="R76" s="17"/>
      <c r="S76" s="17"/>
      <c r="T76" s="17"/>
      <c r="U76" s="17"/>
      <c r="V76" s="17"/>
      <c r="W76" s="17"/>
      <c r="X76" s="17"/>
      <c r="Y76" s="17"/>
      <c r="Z76" s="17"/>
      <c r="AA76" s="17"/>
      <c r="AB76" s="17"/>
      <c r="AC76" s="17"/>
      <c r="AD76" s="17"/>
      <c r="AE76" s="17"/>
      <c r="AF76" s="17"/>
      <c r="AG76" s="17"/>
      <c r="AH76" s="17"/>
      <c r="AI76" s="17"/>
      <c r="AJ76" s="17"/>
      <c r="AK76" s="17"/>
      <c r="AL76" s="17"/>
      <c r="AM76" s="17"/>
      <c r="AN76" s="17"/>
      <c r="AO76" s="17"/>
      <c r="AP76" s="17"/>
      <c r="AQ76" s="17"/>
    </row>
    <row r="77" spans="2:43" ht="15.95" customHeight="1" x14ac:dyDescent="0.25">
      <c r="B77" s="754">
        <v>32</v>
      </c>
      <c r="C77" s="17"/>
      <c r="D77" s="17"/>
      <c r="E77" s="17"/>
      <c r="F77" s="17"/>
      <c r="G77" s="17"/>
      <c r="H77" s="17"/>
      <c r="I77" s="17"/>
      <c r="J77" s="17"/>
      <c r="K77" s="17"/>
      <c r="L77" s="17"/>
      <c r="M77" s="17"/>
      <c r="N77" s="17"/>
      <c r="O77" s="17"/>
      <c r="P77" s="17"/>
      <c r="Q77" s="17"/>
      <c r="R77" s="17"/>
      <c r="S77" s="17"/>
      <c r="T77" s="17"/>
      <c r="U77" s="17"/>
      <c r="V77" s="17"/>
      <c r="W77" s="17"/>
      <c r="X77" s="17"/>
      <c r="Y77" s="17"/>
      <c r="Z77" s="17"/>
      <c r="AA77" s="17"/>
      <c r="AB77" s="17"/>
      <c r="AC77" s="17"/>
      <c r="AD77" s="17"/>
      <c r="AE77" s="17"/>
      <c r="AF77" s="17"/>
      <c r="AG77" s="17"/>
      <c r="AH77" s="17"/>
      <c r="AI77" s="17"/>
      <c r="AJ77" s="17"/>
      <c r="AK77" s="17"/>
      <c r="AL77" s="17"/>
      <c r="AM77" s="17"/>
      <c r="AN77" s="17"/>
      <c r="AO77" s="17"/>
      <c r="AP77" s="17"/>
      <c r="AQ77" s="17"/>
    </row>
    <row r="78" spans="2:43" ht="15.95" customHeight="1" x14ac:dyDescent="0.25">
      <c r="B78" s="754"/>
      <c r="C78" s="17"/>
      <c r="D78" s="17"/>
      <c r="E78" s="17"/>
      <c r="F78" s="17"/>
      <c r="G78" s="17"/>
      <c r="H78" s="17"/>
      <c r="I78" s="17"/>
      <c r="J78" s="17"/>
      <c r="K78" s="17"/>
      <c r="L78" s="17"/>
      <c r="M78" s="17"/>
      <c r="N78" s="17"/>
      <c r="O78" s="17"/>
      <c r="P78" s="17"/>
      <c r="Q78" s="17"/>
      <c r="R78" s="17"/>
      <c r="S78" s="17"/>
      <c r="T78" s="17"/>
      <c r="U78" s="17"/>
      <c r="V78" s="17"/>
      <c r="W78" s="17"/>
      <c r="X78" s="17"/>
      <c r="Y78" s="17"/>
      <c r="Z78" s="17"/>
      <c r="AA78" s="17"/>
      <c r="AB78" s="17"/>
      <c r="AC78" s="17"/>
      <c r="AD78" s="17"/>
      <c r="AE78" s="17"/>
      <c r="AF78" s="17"/>
      <c r="AG78" s="17"/>
      <c r="AH78" s="17"/>
      <c r="AI78" s="17"/>
      <c r="AJ78" s="17"/>
      <c r="AK78" s="17"/>
      <c r="AL78" s="17"/>
      <c r="AM78" s="17"/>
      <c r="AN78" s="17"/>
      <c r="AO78" s="17"/>
      <c r="AP78" s="17"/>
      <c r="AQ78" s="17"/>
    </row>
    <row r="79" spans="2:43" ht="15.95" customHeight="1" x14ac:dyDescent="0.25">
      <c r="B79" s="754">
        <v>33</v>
      </c>
      <c r="C79" s="17"/>
      <c r="D79" s="17"/>
      <c r="E79" s="17"/>
      <c r="F79" s="17"/>
      <c r="G79" s="17"/>
      <c r="H79" s="17"/>
      <c r="I79" s="17"/>
      <c r="J79" s="17"/>
      <c r="K79" s="17"/>
      <c r="L79" s="17"/>
      <c r="M79" s="17"/>
      <c r="N79" s="17"/>
      <c r="O79" s="17"/>
      <c r="P79" s="17"/>
      <c r="Q79" s="17"/>
      <c r="R79" s="17"/>
      <c r="S79" s="17"/>
      <c r="T79" s="17"/>
      <c r="U79" s="17"/>
      <c r="V79" s="17"/>
      <c r="W79" s="17"/>
      <c r="X79" s="17"/>
      <c r="Y79" s="17"/>
      <c r="Z79" s="17"/>
      <c r="AA79" s="17"/>
      <c r="AB79" s="17"/>
      <c r="AC79" s="17"/>
      <c r="AD79" s="17"/>
      <c r="AE79" s="17"/>
      <c r="AF79" s="17"/>
      <c r="AG79" s="17"/>
      <c r="AH79" s="17"/>
      <c r="AI79" s="17"/>
      <c r="AJ79" s="17"/>
      <c r="AK79" s="17"/>
      <c r="AL79" s="17"/>
      <c r="AM79" s="17"/>
      <c r="AN79" s="17"/>
      <c r="AO79" s="17"/>
      <c r="AP79" s="17"/>
      <c r="AQ79" s="17"/>
    </row>
    <row r="80" spans="2:43" ht="15.95" customHeight="1" x14ac:dyDescent="0.25">
      <c r="B80" s="754"/>
      <c r="C80" s="17"/>
      <c r="D80" s="17"/>
      <c r="E80" s="17"/>
      <c r="F80" s="17"/>
      <c r="G80" s="17"/>
      <c r="H80" s="17"/>
      <c r="I80" s="17"/>
      <c r="J80" s="17"/>
      <c r="K80" s="17"/>
      <c r="L80" s="17"/>
      <c r="M80" s="17"/>
      <c r="N80" s="17"/>
      <c r="O80" s="17"/>
      <c r="P80" s="17"/>
      <c r="Q80" s="17"/>
      <c r="R80" s="17"/>
      <c r="S80" s="17"/>
      <c r="T80" s="17"/>
      <c r="U80" s="17"/>
      <c r="V80" s="17"/>
      <c r="W80" s="17"/>
      <c r="X80" s="17"/>
      <c r="Y80" s="17"/>
      <c r="Z80" s="17"/>
      <c r="AA80" s="17"/>
      <c r="AB80" s="17"/>
      <c r="AC80" s="17"/>
      <c r="AD80" s="17"/>
      <c r="AE80" s="17"/>
      <c r="AF80" s="17"/>
      <c r="AG80" s="17"/>
      <c r="AH80" s="17"/>
      <c r="AI80" s="17"/>
      <c r="AJ80" s="17"/>
      <c r="AK80" s="17"/>
      <c r="AL80" s="17"/>
      <c r="AM80" s="17"/>
      <c r="AN80" s="17"/>
      <c r="AO80" s="17"/>
      <c r="AP80" s="17"/>
      <c r="AQ80" s="17"/>
    </row>
    <row r="81" spans="2:43" ht="15.95" customHeight="1" x14ac:dyDescent="0.25">
      <c r="B81" s="754">
        <v>34</v>
      </c>
      <c r="C81" s="17"/>
      <c r="D81" s="17"/>
      <c r="E81" s="17"/>
      <c r="F81" s="17"/>
      <c r="G81" s="17"/>
      <c r="H81" s="17"/>
      <c r="I81" s="17"/>
      <c r="J81" s="17"/>
      <c r="K81" s="17"/>
      <c r="L81" s="17"/>
      <c r="M81" s="17"/>
      <c r="N81" s="17"/>
      <c r="O81" s="17"/>
      <c r="P81" s="17"/>
      <c r="Q81" s="17"/>
      <c r="R81" s="17"/>
      <c r="S81" s="17"/>
      <c r="T81" s="17"/>
      <c r="U81" s="17"/>
      <c r="V81" s="17"/>
      <c r="W81" s="17"/>
      <c r="X81" s="17"/>
      <c r="Y81" s="17"/>
      <c r="Z81" s="17"/>
      <c r="AA81" s="17"/>
      <c r="AB81" s="17"/>
      <c r="AC81" s="17"/>
      <c r="AD81" s="17"/>
      <c r="AE81" s="17"/>
      <c r="AF81" s="17"/>
      <c r="AG81" s="17"/>
      <c r="AH81" s="17"/>
      <c r="AI81" s="17"/>
      <c r="AJ81" s="17"/>
      <c r="AK81" s="17"/>
      <c r="AL81" s="17"/>
      <c r="AM81" s="17"/>
      <c r="AN81" s="17"/>
      <c r="AO81" s="17"/>
      <c r="AP81" s="17"/>
      <c r="AQ81" s="17"/>
    </row>
    <row r="82" spans="2:43" ht="15.95" customHeight="1" x14ac:dyDescent="0.25">
      <c r="B82" s="754"/>
      <c r="C82" s="17"/>
      <c r="D82" s="17"/>
      <c r="E82" s="17"/>
      <c r="F82" s="17"/>
      <c r="G82" s="17"/>
      <c r="H82" s="17"/>
      <c r="I82" s="17"/>
      <c r="J82" s="17"/>
      <c r="K82" s="17"/>
      <c r="L82" s="17"/>
      <c r="M82" s="17"/>
      <c r="N82" s="17"/>
      <c r="O82" s="17"/>
      <c r="P82" s="17"/>
      <c r="Q82" s="17"/>
      <c r="R82" s="17"/>
      <c r="S82" s="17"/>
      <c r="T82" s="17"/>
      <c r="U82" s="17"/>
      <c r="V82" s="17"/>
      <c r="W82" s="17"/>
      <c r="X82" s="17"/>
      <c r="Y82" s="17"/>
      <c r="Z82" s="17"/>
      <c r="AA82" s="17"/>
      <c r="AB82" s="17"/>
      <c r="AC82" s="17"/>
      <c r="AD82" s="17"/>
      <c r="AE82" s="17"/>
      <c r="AF82" s="17"/>
      <c r="AG82" s="17"/>
      <c r="AH82" s="17"/>
      <c r="AI82" s="17"/>
      <c r="AJ82" s="17"/>
      <c r="AK82" s="17"/>
      <c r="AL82" s="17"/>
      <c r="AM82" s="17"/>
      <c r="AN82" s="17"/>
      <c r="AO82" s="17"/>
      <c r="AP82" s="17"/>
      <c r="AQ82" s="17"/>
    </row>
    <row r="83" spans="2:43" ht="15.95" customHeight="1" x14ac:dyDescent="0.25">
      <c r="B83" s="754">
        <v>35</v>
      </c>
      <c r="C83" s="17"/>
      <c r="D83" s="17"/>
      <c r="E83" s="17"/>
      <c r="F83" s="17"/>
      <c r="G83" s="17"/>
      <c r="H83" s="17"/>
      <c r="I83" s="17"/>
      <c r="J83" s="17"/>
      <c r="K83" s="17"/>
      <c r="L83" s="17"/>
      <c r="M83" s="17"/>
      <c r="N83" s="17"/>
      <c r="O83" s="17"/>
      <c r="P83" s="17"/>
      <c r="Q83" s="17"/>
      <c r="R83" s="17"/>
      <c r="S83" s="17"/>
      <c r="T83" s="17"/>
      <c r="U83" s="17"/>
      <c r="V83" s="17"/>
      <c r="W83" s="17"/>
      <c r="X83" s="17"/>
      <c r="Y83" s="17"/>
      <c r="Z83" s="17"/>
      <c r="AA83" s="17"/>
      <c r="AB83" s="17"/>
      <c r="AC83" s="17"/>
      <c r="AD83" s="17"/>
      <c r="AE83" s="17"/>
      <c r="AF83" s="17"/>
      <c r="AG83" s="17"/>
      <c r="AH83" s="17"/>
      <c r="AI83" s="17"/>
      <c r="AJ83" s="17"/>
      <c r="AK83" s="17"/>
      <c r="AL83" s="17"/>
      <c r="AM83" s="17"/>
      <c r="AN83" s="17"/>
      <c r="AO83" s="17"/>
      <c r="AP83" s="17"/>
      <c r="AQ83" s="17"/>
    </row>
    <row r="84" spans="2:43" ht="15.95" customHeight="1" x14ac:dyDescent="0.25">
      <c r="B84" s="754"/>
      <c r="C84" s="17"/>
      <c r="D84" s="17"/>
      <c r="E84" s="17"/>
      <c r="F84" s="17"/>
      <c r="G84" s="17"/>
      <c r="H84" s="17"/>
      <c r="I84" s="17"/>
      <c r="J84" s="17"/>
      <c r="K84" s="17"/>
      <c r="L84" s="17"/>
      <c r="M84" s="17"/>
      <c r="N84" s="17"/>
      <c r="O84" s="17"/>
      <c r="P84" s="17"/>
      <c r="Q84" s="17"/>
      <c r="R84" s="17"/>
      <c r="S84" s="17"/>
      <c r="T84" s="17"/>
      <c r="U84" s="17"/>
      <c r="V84" s="17"/>
      <c r="W84" s="17"/>
      <c r="X84" s="17"/>
      <c r="Y84" s="17"/>
      <c r="Z84" s="17"/>
      <c r="AA84" s="17"/>
      <c r="AB84" s="17"/>
      <c r="AC84" s="17"/>
      <c r="AD84" s="17"/>
      <c r="AE84" s="17"/>
      <c r="AF84" s="17"/>
      <c r="AG84" s="17"/>
      <c r="AH84" s="17"/>
      <c r="AI84" s="17"/>
      <c r="AJ84" s="17"/>
      <c r="AK84" s="17"/>
      <c r="AL84" s="17"/>
      <c r="AM84" s="17"/>
      <c r="AN84" s="17"/>
      <c r="AO84" s="17"/>
      <c r="AP84" s="17"/>
      <c r="AQ84" s="17"/>
    </row>
    <row r="85" spans="2:43" ht="15.95" customHeight="1" x14ac:dyDescent="0.25">
      <c r="B85" s="754">
        <v>36</v>
      </c>
      <c r="C85" s="17"/>
      <c r="D85" s="17"/>
      <c r="E85" s="17"/>
      <c r="F85" s="17"/>
      <c r="G85" s="17"/>
      <c r="H85" s="17"/>
      <c r="I85" s="17"/>
      <c r="J85" s="17"/>
      <c r="K85" s="17"/>
      <c r="L85" s="17"/>
      <c r="M85" s="17"/>
      <c r="N85" s="17"/>
      <c r="O85" s="17"/>
      <c r="P85" s="17"/>
      <c r="Q85" s="17"/>
      <c r="R85" s="17"/>
      <c r="S85" s="17"/>
      <c r="T85" s="17"/>
      <c r="U85" s="17"/>
      <c r="V85" s="17"/>
      <c r="W85" s="17"/>
      <c r="X85" s="17"/>
      <c r="Y85" s="17"/>
      <c r="Z85" s="17"/>
      <c r="AA85" s="17"/>
      <c r="AB85" s="17"/>
      <c r="AC85" s="17"/>
      <c r="AD85" s="17"/>
      <c r="AE85" s="17"/>
      <c r="AF85" s="17"/>
      <c r="AG85" s="17"/>
      <c r="AH85" s="17"/>
      <c r="AI85" s="17"/>
      <c r="AJ85" s="17"/>
      <c r="AK85" s="17"/>
      <c r="AL85" s="17"/>
      <c r="AM85" s="17"/>
      <c r="AN85" s="17"/>
      <c r="AO85" s="17"/>
      <c r="AP85" s="17"/>
      <c r="AQ85" s="17"/>
    </row>
    <row r="86" spans="2:43" ht="15.95" customHeight="1" x14ac:dyDescent="0.25">
      <c r="B86" s="754"/>
      <c r="C86" s="17"/>
      <c r="D86" s="17"/>
      <c r="E86" s="17"/>
      <c r="F86" s="17"/>
      <c r="G86" s="17"/>
      <c r="H86" s="17"/>
      <c r="I86" s="17"/>
      <c r="J86" s="17"/>
      <c r="K86" s="17"/>
      <c r="L86" s="17"/>
      <c r="M86" s="17"/>
      <c r="N86" s="17"/>
      <c r="O86" s="17"/>
      <c r="P86" s="17"/>
      <c r="Q86" s="17"/>
      <c r="R86" s="17"/>
      <c r="S86" s="17"/>
      <c r="T86" s="17"/>
      <c r="U86" s="17"/>
      <c r="V86" s="17"/>
      <c r="W86" s="17"/>
      <c r="X86" s="17"/>
      <c r="Y86" s="17"/>
      <c r="Z86" s="17"/>
      <c r="AA86" s="17"/>
      <c r="AB86" s="17"/>
      <c r="AC86" s="17"/>
      <c r="AD86" s="17"/>
      <c r="AE86" s="17"/>
      <c r="AF86" s="17"/>
      <c r="AG86" s="17"/>
      <c r="AH86" s="17"/>
      <c r="AI86" s="17"/>
      <c r="AJ86" s="17"/>
      <c r="AK86" s="17"/>
      <c r="AL86" s="17"/>
      <c r="AM86" s="17"/>
      <c r="AN86" s="17"/>
      <c r="AO86" s="17"/>
      <c r="AP86" s="17"/>
      <c r="AQ86" s="17"/>
    </row>
    <row r="87" spans="2:43" ht="15.95" customHeight="1" x14ac:dyDescent="0.25">
      <c r="B87" s="754">
        <v>37</v>
      </c>
      <c r="C87" s="17"/>
      <c r="D87" s="17"/>
      <c r="E87" s="17"/>
      <c r="F87" s="17"/>
      <c r="G87" s="17"/>
      <c r="H87" s="17"/>
      <c r="I87" s="17"/>
      <c r="J87" s="17"/>
      <c r="K87" s="17"/>
      <c r="L87" s="17"/>
      <c r="M87" s="17"/>
      <c r="N87" s="17"/>
      <c r="O87" s="17"/>
      <c r="P87" s="17"/>
      <c r="Q87" s="17"/>
      <c r="R87" s="17"/>
      <c r="S87" s="17"/>
      <c r="T87" s="17"/>
      <c r="U87" s="17"/>
      <c r="V87" s="17"/>
      <c r="W87" s="17"/>
      <c r="X87" s="17"/>
      <c r="Y87" s="17"/>
      <c r="Z87" s="17"/>
      <c r="AA87" s="17"/>
      <c r="AB87" s="17"/>
      <c r="AC87" s="17"/>
      <c r="AD87" s="17"/>
      <c r="AE87" s="17"/>
      <c r="AF87" s="17"/>
      <c r="AG87" s="17"/>
      <c r="AH87" s="17"/>
      <c r="AI87" s="17"/>
      <c r="AJ87" s="17"/>
      <c r="AK87" s="17"/>
      <c r="AL87" s="17"/>
      <c r="AM87" s="17"/>
      <c r="AN87" s="17"/>
      <c r="AO87" s="17"/>
      <c r="AP87" s="17"/>
      <c r="AQ87" s="17"/>
    </row>
    <row r="88" spans="2:43" ht="15.95" customHeight="1" x14ac:dyDescent="0.25">
      <c r="B88" s="754"/>
      <c r="C88" s="17"/>
      <c r="D88" s="17"/>
      <c r="E88" s="17"/>
      <c r="F88" s="17"/>
      <c r="G88" s="17"/>
      <c r="H88" s="17"/>
      <c r="I88" s="17"/>
      <c r="J88" s="17"/>
      <c r="K88" s="17"/>
      <c r="L88" s="17"/>
      <c r="M88" s="17"/>
      <c r="N88" s="17"/>
      <c r="O88" s="17"/>
      <c r="P88" s="17"/>
      <c r="Q88" s="17"/>
      <c r="R88" s="17"/>
      <c r="S88" s="17"/>
      <c r="T88" s="17"/>
      <c r="U88" s="17"/>
      <c r="V88" s="17"/>
      <c r="W88" s="17"/>
      <c r="X88" s="17"/>
      <c r="Y88" s="17"/>
      <c r="Z88" s="17"/>
      <c r="AA88" s="17"/>
      <c r="AB88" s="17"/>
      <c r="AC88" s="17"/>
      <c r="AD88" s="17"/>
      <c r="AE88" s="17"/>
      <c r="AF88" s="17"/>
      <c r="AG88" s="17"/>
      <c r="AH88" s="17"/>
      <c r="AI88" s="17"/>
      <c r="AJ88" s="17"/>
      <c r="AK88" s="17"/>
      <c r="AL88" s="17"/>
      <c r="AM88" s="17"/>
      <c r="AN88" s="17"/>
      <c r="AO88" s="17"/>
      <c r="AP88" s="17"/>
      <c r="AQ88" s="17"/>
    </row>
    <row r="89" spans="2:43" ht="15.95" customHeight="1" x14ac:dyDescent="0.25">
      <c r="B89" s="754">
        <v>38</v>
      </c>
      <c r="C89" s="17"/>
      <c r="D89" s="17"/>
      <c r="E89" s="17"/>
      <c r="F89" s="17"/>
      <c r="G89" s="17"/>
      <c r="H89" s="17"/>
      <c r="I89" s="17"/>
      <c r="J89" s="17"/>
      <c r="K89" s="17"/>
      <c r="L89" s="17"/>
      <c r="M89" s="17"/>
      <c r="N89" s="17"/>
      <c r="O89" s="17"/>
      <c r="P89" s="17"/>
      <c r="Q89" s="17"/>
      <c r="R89" s="17"/>
      <c r="S89" s="17"/>
      <c r="T89" s="17"/>
      <c r="U89" s="17"/>
      <c r="V89" s="17"/>
      <c r="W89" s="17"/>
      <c r="X89" s="17"/>
      <c r="Y89" s="17"/>
      <c r="Z89" s="17"/>
      <c r="AA89" s="17"/>
      <c r="AB89" s="17"/>
      <c r="AC89" s="17"/>
      <c r="AD89" s="17"/>
      <c r="AE89" s="17"/>
      <c r="AF89" s="17"/>
      <c r="AG89" s="17"/>
      <c r="AH89" s="17"/>
      <c r="AI89" s="17"/>
      <c r="AJ89" s="17"/>
      <c r="AK89" s="17"/>
      <c r="AL89" s="17"/>
      <c r="AM89" s="17"/>
      <c r="AN89" s="17"/>
      <c r="AO89" s="17"/>
      <c r="AP89" s="17"/>
      <c r="AQ89" s="17"/>
    </row>
    <row r="90" spans="2:43" ht="15.95" customHeight="1" x14ac:dyDescent="0.25">
      <c r="B90" s="754"/>
      <c r="C90" s="17"/>
      <c r="D90" s="17"/>
      <c r="E90" s="17"/>
      <c r="F90" s="17"/>
      <c r="G90" s="17"/>
      <c r="H90" s="17"/>
      <c r="I90" s="17"/>
      <c r="J90" s="17"/>
      <c r="K90" s="17"/>
      <c r="L90" s="17"/>
      <c r="M90" s="17"/>
      <c r="N90" s="17"/>
      <c r="O90" s="17"/>
      <c r="P90" s="17"/>
      <c r="Q90" s="17"/>
      <c r="R90" s="17"/>
      <c r="S90" s="17"/>
      <c r="T90" s="17"/>
      <c r="U90" s="17"/>
      <c r="V90" s="17"/>
      <c r="W90" s="17"/>
      <c r="X90" s="17"/>
      <c r="Y90" s="17"/>
      <c r="Z90" s="17"/>
      <c r="AA90" s="17"/>
      <c r="AB90" s="17"/>
      <c r="AC90" s="17"/>
      <c r="AD90" s="17"/>
      <c r="AE90" s="17"/>
      <c r="AF90" s="17"/>
      <c r="AG90" s="17"/>
      <c r="AH90" s="17"/>
      <c r="AI90" s="17"/>
      <c r="AJ90" s="17"/>
      <c r="AK90" s="17"/>
      <c r="AL90" s="17"/>
      <c r="AM90" s="17"/>
      <c r="AN90" s="17"/>
      <c r="AO90" s="17"/>
      <c r="AP90" s="17"/>
      <c r="AQ90" s="17"/>
    </row>
    <row r="91" spans="2:43" ht="15.95" customHeight="1" x14ac:dyDescent="0.25">
      <c r="B91" s="754">
        <v>39</v>
      </c>
      <c r="C91" s="17"/>
      <c r="D91" s="17"/>
      <c r="E91" s="17"/>
      <c r="F91" s="17"/>
      <c r="G91" s="17"/>
      <c r="H91" s="17"/>
      <c r="I91" s="17"/>
      <c r="J91" s="17"/>
      <c r="K91" s="17"/>
      <c r="L91" s="17"/>
      <c r="M91" s="17"/>
      <c r="N91" s="17"/>
      <c r="O91" s="17"/>
      <c r="P91" s="17"/>
      <c r="Q91" s="17"/>
      <c r="R91" s="17"/>
      <c r="S91" s="17"/>
      <c r="T91" s="17"/>
      <c r="U91" s="17"/>
      <c r="V91" s="17"/>
      <c r="W91" s="17"/>
      <c r="X91" s="17"/>
      <c r="Y91" s="17"/>
      <c r="Z91" s="17"/>
      <c r="AA91" s="17"/>
      <c r="AB91" s="17"/>
      <c r="AC91" s="17"/>
      <c r="AD91" s="17"/>
      <c r="AE91" s="17"/>
      <c r="AF91" s="17"/>
      <c r="AG91" s="17"/>
      <c r="AH91" s="17"/>
      <c r="AI91" s="17"/>
      <c r="AJ91" s="17"/>
      <c r="AK91" s="17"/>
      <c r="AL91" s="17"/>
      <c r="AM91" s="17"/>
      <c r="AN91" s="17"/>
      <c r="AO91" s="17"/>
      <c r="AP91" s="17"/>
      <c r="AQ91" s="17"/>
    </row>
    <row r="92" spans="2:43" ht="15.95" customHeight="1" x14ac:dyDescent="0.25">
      <c r="B92" s="754"/>
      <c r="C92" s="17"/>
      <c r="D92" s="17"/>
      <c r="E92" s="17"/>
      <c r="F92" s="17"/>
      <c r="G92" s="17"/>
      <c r="H92" s="17"/>
      <c r="I92" s="17"/>
      <c r="J92" s="17"/>
      <c r="K92" s="17"/>
      <c r="L92" s="17"/>
      <c r="M92" s="17"/>
      <c r="N92" s="17"/>
      <c r="O92" s="17"/>
      <c r="P92" s="17"/>
      <c r="Q92" s="17"/>
      <c r="R92" s="17"/>
      <c r="S92" s="17"/>
      <c r="T92" s="17"/>
      <c r="U92" s="17"/>
      <c r="V92" s="17"/>
      <c r="W92" s="17"/>
      <c r="X92" s="17"/>
      <c r="Y92" s="17"/>
      <c r="Z92" s="17"/>
      <c r="AA92" s="17"/>
      <c r="AB92" s="17"/>
      <c r="AC92" s="17"/>
      <c r="AD92" s="17"/>
      <c r="AE92" s="17"/>
      <c r="AF92" s="17"/>
      <c r="AG92" s="17"/>
      <c r="AH92" s="17"/>
      <c r="AI92" s="17"/>
      <c r="AJ92" s="17"/>
      <c r="AK92" s="17"/>
      <c r="AL92" s="17"/>
      <c r="AM92" s="17"/>
      <c r="AN92" s="17"/>
      <c r="AO92" s="17"/>
      <c r="AP92" s="17"/>
      <c r="AQ92" s="17"/>
    </row>
    <row r="93" spans="2:43" ht="15.95" customHeight="1" x14ac:dyDescent="0.25">
      <c r="B93" s="754">
        <v>40</v>
      </c>
      <c r="C93" s="17"/>
      <c r="D93" s="17"/>
      <c r="E93" s="17"/>
      <c r="F93" s="17"/>
      <c r="G93" s="17"/>
      <c r="H93" s="17"/>
      <c r="I93" s="17"/>
      <c r="J93" s="17"/>
      <c r="K93" s="17"/>
      <c r="L93" s="17"/>
      <c r="M93" s="17"/>
      <c r="N93" s="17"/>
      <c r="O93" s="17"/>
      <c r="P93" s="17"/>
      <c r="Q93" s="17"/>
      <c r="R93" s="17"/>
      <c r="S93" s="17"/>
      <c r="T93" s="17"/>
      <c r="U93" s="17"/>
      <c r="V93" s="17"/>
      <c r="W93" s="17"/>
      <c r="X93" s="17"/>
      <c r="Y93" s="17"/>
      <c r="Z93" s="17"/>
      <c r="AA93" s="17"/>
      <c r="AB93" s="17"/>
      <c r="AC93" s="17"/>
      <c r="AD93" s="17"/>
      <c r="AE93" s="17"/>
      <c r="AF93" s="17"/>
      <c r="AG93" s="17"/>
      <c r="AH93" s="17"/>
      <c r="AI93" s="17"/>
      <c r="AJ93" s="17"/>
      <c r="AK93" s="17"/>
      <c r="AL93" s="17"/>
      <c r="AM93" s="17"/>
      <c r="AN93" s="17"/>
      <c r="AO93" s="17"/>
      <c r="AP93" s="17"/>
      <c r="AQ93" s="17"/>
    </row>
    <row r="94" spans="2:43" ht="15.95" customHeight="1" x14ac:dyDescent="0.25">
      <c r="B94" s="754"/>
      <c r="C94" s="17"/>
      <c r="D94" s="17"/>
      <c r="E94" s="17"/>
      <c r="F94" s="17"/>
      <c r="G94" s="17"/>
      <c r="H94" s="17"/>
      <c r="I94" s="17"/>
      <c r="J94" s="17"/>
      <c r="K94" s="17"/>
      <c r="L94" s="17"/>
      <c r="M94" s="17"/>
      <c r="N94" s="17"/>
      <c r="O94" s="17"/>
      <c r="P94" s="17"/>
      <c r="Q94" s="17"/>
      <c r="R94" s="17"/>
      <c r="S94" s="17"/>
      <c r="T94" s="17"/>
      <c r="U94" s="17"/>
      <c r="V94" s="17"/>
      <c r="W94" s="17"/>
      <c r="X94" s="17"/>
      <c r="Y94" s="17"/>
      <c r="Z94" s="17"/>
      <c r="AA94" s="17"/>
      <c r="AB94" s="17"/>
      <c r="AC94" s="17"/>
      <c r="AD94" s="17"/>
      <c r="AE94" s="17"/>
      <c r="AF94" s="17"/>
      <c r="AG94" s="17"/>
      <c r="AH94" s="17"/>
      <c r="AI94" s="17"/>
      <c r="AJ94" s="17"/>
      <c r="AK94" s="17"/>
      <c r="AL94" s="17"/>
      <c r="AM94" s="17"/>
      <c r="AN94" s="17"/>
      <c r="AO94" s="17"/>
      <c r="AP94" s="17"/>
      <c r="AQ94" s="17"/>
    </row>
    <row r="95" spans="2:43" ht="15.95" customHeight="1" x14ac:dyDescent="0.25">
      <c r="B95" s="754">
        <v>41</v>
      </c>
      <c r="C95" s="17"/>
      <c r="D95" s="17"/>
      <c r="E95" s="17"/>
      <c r="F95" s="17"/>
      <c r="G95" s="17"/>
      <c r="H95" s="17"/>
      <c r="I95" s="17"/>
      <c r="J95" s="17"/>
      <c r="K95" s="17"/>
      <c r="L95" s="17"/>
      <c r="M95" s="17"/>
      <c r="N95" s="17"/>
      <c r="O95" s="17"/>
      <c r="P95" s="17"/>
      <c r="Q95" s="17"/>
      <c r="R95" s="17"/>
      <c r="S95" s="17"/>
      <c r="T95" s="17"/>
      <c r="U95" s="17"/>
      <c r="V95" s="17"/>
      <c r="W95" s="17"/>
      <c r="X95" s="17"/>
      <c r="Y95" s="17"/>
      <c r="Z95" s="17"/>
      <c r="AA95" s="17"/>
      <c r="AB95" s="17"/>
      <c r="AC95" s="17"/>
      <c r="AD95" s="17"/>
      <c r="AE95" s="17"/>
      <c r="AF95" s="17"/>
      <c r="AG95" s="17"/>
      <c r="AH95" s="17"/>
      <c r="AI95" s="17"/>
      <c r="AJ95" s="17"/>
      <c r="AK95" s="17"/>
      <c r="AL95" s="17"/>
      <c r="AM95" s="17"/>
      <c r="AN95" s="17"/>
      <c r="AO95" s="17"/>
      <c r="AP95" s="17"/>
      <c r="AQ95" s="17"/>
    </row>
    <row r="96" spans="2:43" ht="15.95" customHeight="1" x14ac:dyDescent="0.25">
      <c r="B96" s="754"/>
      <c r="C96" s="17"/>
      <c r="D96" s="17"/>
      <c r="E96" s="17"/>
      <c r="F96" s="17"/>
      <c r="G96" s="17"/>
      <c r="H96" s="17"/>
      <c r="I96" s="17"/>
      <c r="J96" s="17"/>
      <c r="K96" s="17"/>
      <c r="L96" s="17"/>
      <c r="M96" s="17"/>
      <c r="N96" s="17"/>
      <c r="O96" s="17"/>
      <c r="P96" s="17"/>
      <c r="Q96" s="17"/>
      <c r="R96" s="17"/>
      <c r="S96" s="17"/>
      <c r="T96" s="17"/>
      <c r="U96" s="17"/>
      <c r="V96" s="17"/>
      <c r="W96" s="17"/>
      <c r="X96" s="17"/>
      <c r="Y96" s="17"/>
      <c r="Z96" s="17"/>
      <c r="AA96" s="17"/>
      <c r="AB96" s="17"/>
      <c r="AC96" s="17"/>
      <c r="AD96" s="17"/>
      <c r="AE96" s="17"/>
      <c r="AF96" s="17"/>
      <c r="AG96" s="17"/>
      <c r="AH96" s="17"/>
      <c r="AI96" s="17"/>
      <c r="AJ96" s="17"/>
      <c r="AK96" s="17"/>
      <c r="AL96" s="17"/>
      <c r="AM96" s="17"/>
      <c r="AN96" s="17"/>
      <c r="AO96" s="17"/>
      <c r="AP96" s="17"/>
      <c r="AQ96" s="17"/>
    </row>
    <row r="97" spans="2:43" ht="15.95" customHeight="1" x14ac:dyDescent="0.25">
      <c r="B97" s="754">
        <v>42</v>
      </c>
      <c r="C97" s="17"/>
      <c r="D97" s="17"/>
      <c r="E97" s="17"/>
      <c r="F97" s="17"/>
      <c r="G97" s="17"/>
      <c r="H97" s="17"/>
      <c r="I97" s="17"/>
      <c r="J97" s="17"/>
      <c r="K97" s="17"/>
      <c r="L97" s="17"/>
      <c r="M97" s="17"/>
      <c r="N97" s="17"/>
      <c r="O97" s="17"/>
      <c r="P97" s="17"/>
      <c r="Q97" s="17"/>
      <c r="R97" s="17"/>
      <c r="S97" s="17"/>
      <c r="T97" s="17"/>
      <c r="U97" s="17"/>
      <c r="V97" s="17"/>
      <c r="W97" s="17"/>
      <c r="X97" s="17"/>
      <c r="Y97" s="17"/>
      <c r="Z97" s="17"/>
      <c r="AA97" s="17"/>
      <c r="AB97" s="17"/>
      <c r="AC97" s="17"/>
      <c r="AD97" s="17"/>
      <c r="AE97" s="17"/>
      <c r="AF97" s="17"/>
      <c r="AG97" s="17"/>
      <c r="AH97" s="17"/>
      <c r="AI97" s="17"/>
      <c r="AJ97" s="17"/>
      <c r="AK97" s="17"/>
      <c r="AL97" s="17"/>
      <c r="AM97" s="17"/>
      <c r="AN97" s="17"/>
      <c r="AO97" s="17"/>
      <c r="AP97" s="17"/>
      <c r="AQ97" s="17"/>
    </row>
    <row r="98" spans="2:43" ht="15.95" customHeight="1" x14ac:dyDescent="0.25">
      <c r="B98" s="754"/>
      <c r="C98" s="17"/>
      <c r="D98" s="17"/>
      <c r="E98" s="17"/>
      <c r="F98" s="17"/>
      <c r="G98" s="17"/>
      <c r="H98" s="17"/>
      <c r="I98" s="17"/>
      <c r="J98" s="17"/>
      <c r="K98" s="17"/>
      <c r="L98" s="17"/>
      <c r="M98" s="17"/>
      <c r="N98" s="17"/>
      <c r="O98" s="17"/>
      <c r="P98" s="17"/>
      <c r="Q98" s="17"/>
      <c r="R98" s="17"/>
      <c r="S98" s="17"/>
      <c r="T98" s="17"/>
      <c r="U98" s="17"/>
      <c r="V98" s="17"/>
      <c r="W98" s="17"/>
      <c r="X98" s="17"/>
      <c r="Y98" s="17"/>
      <c r="Z98" s="17"/>
      <c r="AA98" s="17"/>
      <c r="AB98" s="17"/>
      <c r="AC98" s="17"/>
      <c r="AD98" s="17"/>
      <c r="AE98" s="17"/>
      <c r="AF98" s="17"/>
      <c r="AG98" s="17"/>
      <c r="AH98" s="17"/>
      <c r="AI98" s="17"/>
      <c r="AJ98" s="17"/>
      <c r="AK98" s="17"/>
      <c r="AL98" s="17"/>
      <c r="AM98" s="17"/>
      <c r="AN98" s="17"/>
      <c r="AO98" s="17"/>
      <c r="AP98" s="17"/>
      <c r="AQ98" s="17"/>
    </row>
    <row r="99" spans="2:43" ht="15.95" customHeight="1" x14ac:dyDescent="0.25">
      <c r="B99" s="754">
        <v>43</v>
      </c>
      <c r="C99" s="17"/>
      <c r="D99" s="17"/>
      <c r="E99" s="17"/>
      <c r="F99" s="17"/>
      <c r="G99" s="17"/>
      <c r="H99" s="17"/>
      <c r="I99" s="17"/>
      <c r="J99" s="17"/>
      <c r="K99" s="17"/>
      <c r="L99" s="17"/>
      <c r="M99" s="17"/>
      <c r="N99" s="17"/>
      <c r="O99" s="17"/>
      <c r="P99" s="17"/>
      <c r="Q99" s="17"/>
      <c r="R99" s="17"/>
      <c r="S99" s="17"/>
      <c r="T99" s="17"/>
      <c r="U99" s="17"/>
      <c r="V99" s="17"/>
      <c r="W99" s="17"/>
      <c r="X99" s="17"/>
      <c r="Y99" s="17"/>
      <c r="Z99" s="17"/>
      <c r="AA99" s="17"/>
      <c r="AB99" s="17"/>
      <c r="AC99" s="17"/>
      <c r="AD99" s="17"/>
      <c r="AE99" s="17"/>
      <c r="AF99" s="17"/>
      <c r="AG99" s="17"/>
      <c r="AH99" s="17"/>
      <c r="AI99" s="17"/>
      <c r="AJ99" s="17"/>
      <c r="AK99" s="17"/>
      <c r="AL99" s="17"/>
      <c r="AM99" s="17"/>
      <c r="AN99" s="17"/>
      <c r="AO99" s="17"/>
      <c r="AP99" s="17"/>
      <c r="AQ99" s="17"/>
    </row>
    <row r="100" spans="2:43" ht="15.95" customHeight="1" x14ac:dyDescent="0.25">
      <c r="B100" s="754"/>
      <c r="C100" s="17"/>
      <c r="D100" s="17"/>
      <c r="E100" s="17"/>
      <c r="F100" s="17"/>
      <c r="G100" s="17"/>
      <c r="H100" s="17"/>
      <c r="I100" s="17"/>
      <c r="J100" s="17"/>
      <c r="K100" s="17"/>
      <c r="L100" s="17"/>
      <c r="M100" s="17"/>
      <c r="N100" s="17"/>
      <c r="O100" s="17"/>
      <c r="P100" s="17"/>
      <c r="Q100" s="17"/>
      <c r="R100" s="17"/>
      <c r="S100" s="17"/>
      <c r="T100" s="17"/>
      <c r="U100" s="17"/>
      <c r="V100" s="17"/>
      <c r="W100" s="17"/>
      <c r="X100" s="17"/>
      <c r="Y100" s="17"/>
      <c r="Z100" s="17"/>
      <c r="AA100" s="17"/>
      <c r="AB100" s="17"/>
      <c r="AC100" s="17"/>
      <c r="AD100" s="17"/>
      <c r="AE100" s="17"/>
      <c r="AF100" s="17"/>
      <c r="AG100" s="17"/>
      <c r="AH100" s="17"/>
      <c r="AI100" s="17"/>
      <c r="AJ100" s="17"/>
      <c r="AK100" s="17"/>
      <c r="AL100" s="17"/>
      <c r="AM100" s="17"/>
      <c r="AN100" s="17"/>
      <c r="AO100" s="17"/>
      <c r="AP100" s="17"/>
      <c r="AQ100" s="17"/>
    </row>
    <row r="101" spans="2:43" ht="15.95" customHeight="1" x14ac:dyDescent="0.25">
      <c r="B101" s="754">
        <v>44</v>
      </c>
      <c r="C101" s="17"/>
      <c r="D101" s="17"/>
      <c r="E101" s="17"/>
      <c r="F101" s="17"/>
      <c r="G101" s="17"/>
      <c r="H101" s="17"/>
      <c r="I101" s="17"/>
      <c r="J101" s="17"/>
      <c r="K101" s="17"/>
      <c r="L101" s="17"/>
      <c r="M101" s="17"/>
      <c r="N101" s="17"/>
      <c r="O101" s="17"/>
      <c r="P101" s="17"/>
      <c r="Q101" s="17"/>
      <c r="R101" s="17"/>
      <c r="S101" s="17"/>
      <c r="T101" s="17"/>
      <c r="U101" s="17"/>
      <c r="V101" s="17"/>
      <c r="W101" s="17"/>
      <c r="X101" s="17"/>
      <c r="Y101" s="17"/>
      <c r="Z101" s="17"/>
      <c r="AA101" s="17"/>
      <c r="AB101" s="17"/>
      <c r="AC101" s="17"/>
      <c r="AD101" s="17"/>
      <c r="AE101" s="17"/>
      <c r="AF101" s="17"/>
      <c r="AG101" s="17"/>
      <c r="AH101" s="17"/>
      <c r="AI101" s="17"/>
      <c r="AJ101" s="17"/>
      <c r="AK101" s="17"/>
      <c r="AL101" s="17"/>
      <c r="AM101" s="17"/>
      <c r="AN101" s="17"/>
      <c r="AO101" s="17"/>
      <c r="AP101" s="17"/>
      <c r="AQ101" s="17"/>
    </row>
    <row r="102" spans="2:43" ht="15.95" customHeight="1" x14ac:dyDescent="0.25">
      <c r="B102" s="754"/>
      <c r="C102" s="17"/>
      <c r="D102" s="17"/>
      <c r="E102" s="17"/>
      <c r="F102" s="17"/>
      <c r="G102" s="17"/>
      <c r="H102" s="17"/>
      <c r="I102" s="17"/>
      <c r="J102" s="17"/>
      <c r="K102" s="17"/>
      <c r="L102" s="17"/>
      <c r="M102" s="17"/>
      <c r="N102" s="17"/>
      <c r="O102" s="17"/>
      <c r="P102" s="17"/>
      <c r="Q102" s="17"/>
      <c r="R102" s="17"/>
      <c r="S102" s="17"/>
      <c r="T102" s="17"/>
      <c r="U102" s="17"/>
      <c r="V102" s="17"/>
      <c r="W102" s="17"/>
      <c r="X102" s="17"/>
      <c r="Y102" s="17"/>
      <c r="Z102" s="17"/>
      <c r="AA102" s="17"/>
      <c r="AB102" s="17"/>
      <c r="AC102" s="17"/>
      <c r="AD102" s="17"/>
      <c r="AE102" s="17"/>
      <c r="AF102" s="17"/>
      <c r="AG102" s="17"/>
      <c r="AH102" s="17"/>
      <c r="AI102" s="17"/>
      <c r="AJ102" s="17"/>
      <c r="AK102" s="17"/>
      <c r="AL102" s="17"/>
      <c r="AM102" s="17"/>
      <c r="AN102" s="17"/>
      <c r="AO102" s="17"/>
      <c r="AP102" s="17"/>
      <c r="AQ102" s="17"/>
    </row>
    <row r="103" spans="2:43" ht="15.95" customHeight="1" x14ac:dyDescent="0.25">
      <c r="B103" s="754">
        <v>45</v>
      </c>
      <c r="C103" s="17"/>
      <c r="D103" s="17"/>
      <c r="E103" s="17"/>
      <c r="F103" s="17"/>
      <c r="G103" s="17"/>
      <c r="H103" s="17"/>
      <c r="I103" s="17"/>
      <c r="J103" s="17"/>
      <c r="K103" s="17"/>
      <c r="L103" s="17"/>
      <c r="M103" s="17"/>
      <c r="N103" s="17"/>
      <c r="O103" s="17"/>
      <c r="P103" s="17"/>
      <c r="Q103" s="17"/>
      <c r="R103" s="17"/>
      <c r="S103" s="17"/>
      <c r="T103" s="17"/>
      <c r="U103" s="17"/>
      <c r="V103" s="17"/>
      <c r="W103" s="17"/>
      <c r="X103" s="17"/>
      <c r="Y103" s="17"/>
      <c r="Z103" s="17"/>
      <c r="AA103" s="17"/>
      <c r="AB103" s="17"/>
      <c r="AC103" s="17"/>
      <c r="AD103" s="17"/>
      <c r="AE103" s="17"/>
      <c r="AF103" s="17"/>
      <c r="AG103" s="17"/>
      <c r="AH103" s="17"/>
      <c r="AI103" s="17"/>
      <c r="AJ103" s="17"/>
      <c r="AK103" s="17"/>
      <c r="AL103" s="17"/>
      <c r="AM103" s="17"/>
      <c r="AN103" s="17"/>
      <c r="AO103" s="17"/>
      <c r="AP103" s="17"/>
      <c r="AQ103" s="17"/>
    </row>
    <row r="104" spans="2:43" ht="15.95" customHeight="1" x14ac:dyDescent="0.25">
      <c r="B104" s="754"/>
      <c r="C104" s="17"/>
      <c r="D104" s="17"/>
      <c r="E104" s="17"/>
      <c r="F104" s="17"/>
      <c r="G104" s="17"/>
      <c r="H104" s="17"/>
      <c r="I104" s="17"/>
      <c r="J104" s="17"/>
      <c r="K104" s="17"/>
      <c r="L104" s="17"/>
      <c r="M104" s="17"/>
      <c r="N104" s="17"/>
      <c r="O104" s="17"/>
      <c r="P104" s="17"/>
      <c r="Q104" s="17"/>
      <c r="R104" s="17"/>
      <c r="S104" s="17"/>
      <c r="T104" s="17"/>
      <c r="U104" s="17"/>
      <c r="V104" s="17"/>
      <c r="W104" s="17"/>
      <c r="X104" s="17"/>
      <c r="Y104" s="17"/>
      <c r="Z104" s="17"/>
      <c r="AA104" s="17"/>
      <c r="AB104" s="17"/>
      <c r="AC104" s="17"/>
      <c r="AD104" s="17"/>
      <c r="AE104" s="17"/>
      <c r="AF104" s="17"/>
      <c r="AG104" s="17"/>
      <c r="AH104" s="17"/>
      <c r="AI104" s="17"/>
      <c r="AJ104" s="17"/>
      <c r="AK104" s="17"/>
      <c r="AL104" s="17"/>
      <c r="AM104" s="17"/>
      <c r="AN104" s="17"/>
      <c r="AO104" s="17"/>
      <c r="AP104" s="17"/>
      <c r="AQ104" s="17"/>
    </row>
    <row r="105" spans="2:43" ht="15.95" customHeight="1" x14ac:dyDescent="0.25">
      <c r="B105" s="754">
        <v>46</v>
      </c>
      <c r="C105" s="17"/>
      <c r="D105" s="17"/>
      <c r="E105" s="17"/>
      <c r="F105" s="17"/>
      <c r="G105" s="17"/>
      <c r="H105" s="17"/>
      <c r="I105" s="17"/>
      <c r="J105" s="17"/>
      <c r="K105" s="17"/>
      <c r="L105" s="17"/>
      <c r="M105" s="17"/>
      <c r="N105" s="17"/>
      <c r="O105" s="17"/>
      <c r="P105" s="17"/>
      <c r="Q105" s="17"/>
      <c r="R105" s="17"/>
      <c r="S105" s="17"/>
      <c r="T105" s="17"/>
      <c r="U105" s="17"/>
      <c r="V105" s="17"/>
      <c r="W105" s="17"/>
      <c r="X105" s="17"/>
      <c r="Y105" s="17"/>
      <c r="Z105" s="17"/>
      <c r="AA105" s="17"/>
      <c r="AB105" s="17"/>
      <c r="AC105" s="17"/>
      <c r="AD105" s="17"/>
      <c r="AE105" s="17"/>
      <c r="AF105" s="17"/>
      <c r="AG105" s="17"/>
      <c r="AH105" s="17"/>
      <c r="AI105" s="17"/>
      <c r="AJ105" s="17"/>
      <c r="AK105" s="17"/>
      <c r="AL105" s="17"/>
      <c r="AM105" s="17"/>
      <c r="AN105" s="17"/>
      <c r="AO105" s="17"/>
      <c r="AP105" s="17"/>
      <c r="AQ105" s="17"/>
    </row>
    <row r="106" spans="2:43" ht="15.95" customHeight="1" x14ac:dyDescent="0.25">
      <c r="B106" s="754"/>
      <c r="C106" s="17"/>
      <c r="D106" s="17"/>
      <c r="E106" s="17"/>
      <c r="F106" s="17"/>
      <c r="G106" s="17"/>
      <c r="H106" s="17"/>
      <c r="I106" s="17"/>
      <c r="J106" s="17"/>
      <c r="K106" s="17"/>
      <c r="L106" s="17"/>
      <c r="M106" s="17"/>
      <c r="N106" s="17"/>
      <c r="O106" s="17"/>
      <c r="P106" s="17"/>
      <c r="Q106" s="17"/>
      <c r="R106" s="17"/>
      <c r="S106" s="17"/>
      <c r="T106" s="17"/>
      <c r="U106" s="17"/>
      <c r="V106" s="17"/>
      <c r="W106" s="17"/>
      <c r="X106" s="17"/>
      <c r="Y106" s="17"/>
      <c r="Z106" s="17"/>
      <c r="AA106" s="17"/>
      <c r="AB106" s="17"/>
      <c r="AC106" s="17"/>
      <c r="AD106" s="17"/>
      <c r="AE106" s="17"/>
      <c r="AF106" s="17"/>
      <c r="AG106" s="17"/>
      <c r="AH106" s="17"/>
      <c r="AI106" s="17"/>
      <c r="AJ106" s="17"/>
      <c r="AK106" s="17"/>
      <c r="AL106" s="17"/>
      <c r="AM106" s="17"/>
      <c r="AN106" s="17"/>
      <c r="AO106" s="17"/>
      <c r="AP106" s="17"/>
      <c r="AQ106" s="17"/>
    </row>
    <row r="107" spans="2:43" ht="15.95" customHeight="1" x14ac:dyDescent="0.25">
      <c r="B107" s="754">
        <v>47</v>
      </c>
      <c r="C107" s="17"/>
      <c r="D107" s="17"/>
      <c r="E107" s="17"/>
      <c r="F107" s="17"/>
      <c r="G107" s="17"/>
      <c r="H107" s="17"/>
      <c r="I107" s="17"/>
      <c r="J107" s="17"/>
      <c r="K107" s="17"/>
      <c r="L107" s="17"/>
      <c r="M107" s="17"/>
      <c r="N107" s="17"/>
      <c r="O107" s="17"/>
      <c r="P107" s="17"/>
      <c r="Q107" s="17"/>
      <c r="R107" s="17"/>
      <c r="S107" s="17"/>
      <c r="T107" s="17"/>
      <c r="U107" s="17"/>
      <c r="V107" s="17"/>
      <c r="W107" s="17"/>
      <c r="X107" s="17"/>
      <c r="Y107" s="17"/>
      <c r="Z107" s="17"/>
      <c r="AA107" s="17"/>
      <c r="AB107" s="17"/>
      <c r="AC107" s="17"/>
      <c r="AD107" s="17"/>
      <c r="AE107" s="17"/>
      <c r="AF107" s="17"/>
      <c r="AG107" s="17"/>
      <c r="AH107" s="17"/>
      <c r="AI107" s="17"/>
      <c r="AJ107" s="17"/>
      <c r="AK107" s="17"/>
      <c r="AL107" s="17"/>
      <c r="AM107" s="17"/>
      <c r="AN107" s="17"/>
      <c r="AO107" s="17"/>
      <c r="AP107" s="17"/>
      <c r="AQ107" s="17"/>
    </row>
    <row r="108" spans="2:43" ht="15.95" customHeight="1" x14ac:dyDescent="0.25">
      <c r="B108" s="754"/>
      <c r="C108" s="17"/>
      <c r="D108" s="17"/>
      <c r="E108" s="17"/>
      <c r="F108" s="17"/>
      <c r="G108" s="17"/>
      <c r="H108" s="17"/>
      <c r="I108" s="17"/>
      <c r="J108" s="17"/>
      <c r="K108" s="17"/>
      <c r="L108" s="17"/>
      <c r="M108" s="17"/>
      <c r="N108" s="17"/>
      <c r="O108" s="17"/>
      <c r="P108" s="17"/>
      <c r="Q108" s="17"/>
      <c r="R108" s="17"/>
      <c r="S108" s="17"/>
      <c r="T108" s="17"/>
      <c r="U108" s="17"/>
      <c r="V108" s="17"/>
      <c r="W108" s="17"/>
      <c r="X108" s="17"/>
      <c r="Y108" s="17"/>
      <c r="Z108" s="17"/>
      <c r="AA108" s="17"/>
      <c r="AB108" s="17"/>
      <c r="AC108" s="17"/>
      <c r="AD108" s="17"/>
      <c r="AE108" s="17"/>
      <c r="AF108" s="17"/>
      <c r="AG108" s="17"/>
      <c r="AH108" s="17"/>
      <c r="AI108" s="17"/>
      <c r="AJ108" s="17"/>
      <c r="AK108" s="17"/>
      <c r="AL108" s="17"/>
      <c r="AM108" s="17"/>
      <c r="AN108" s="17"/>
      <c r="AO108" s="17"/>
      <c r="AP108" s="17"/>
      <c r="AQ108" s="17"/>
    </row>
    <row r="109" spans="2:43" ht="15.95" customHeight="1" x14ac:dyDescent="0.25">
      <c r="B109" s="754">
        <v>48</v>
      </c>
      <c r="C109" s="17"/>
      <c r="D109" s="17"/>
      <c r="E109" s="17"/>
      <c r="F109" s="17"/>
      <c r="G109" s="17"/>
      <c r="H109" s="17"/>
      <c r="I109" s="17"/>
      <c r="J109" s="17"/>
      <c r="K109" s="17"/>
      <c r="L109" s="17"/>
      <c r="M109" s="17"/>
      <c r="N109" s="17"/>
      <c r="O109" s="17"/>
      <c r="P109" s="17"/>
      <c r="Q109" s="17"/>
      <c r="R109" s="17"/>
      <c r="S109" s="17"/>
      <c r="T109" s="17"/>
      <c r="U109" s="17"/>
      <c r="V109" s="17"/>
      <c r="W109" s="17"/>
      <c r="X109" s="17"/>
      <c r="Y109" s="17"/>
      <c r="Z109" s="17"/>
      <c r="AA109" s="17"/>
      <c r="AB109" s="17"/>
      <c r="AC109" s="17"/>
      <c r="AD109" s="17"/>
      <c r="AE109" s="17"/>
      <c r="AF109" s="17"/>
      <c r="AG109" s="17"/>
      <c r="AH109" s="17"/>
      <c r="AI109" s="17"/>
      <c r="AJ109" s="17"/>
      <c r="AK109" s="17"/>
      <c r="AL109" s="17"/>
      <c r="AM109" s="17"/>
      <c r="AN109" s="17"/>
      <c r="AO109" s="17"/>
      <c r="AP109" s="17"/>
      <c r="AQ109" s="17"/>
    </row>
    <row r="110" spans="2:43" ht="15.95" customHeight="1" x14ac:dyDescent="0.25">
      <c r="B110" s="754"/>
      <c r="C110" s="17"/>
      <c r="D110" s="17"/>
      <c r="E110" s="17"/>
      <c r="F110" s="17"/>
      <c r="G110" s="17"/>
      <c r="H110" s="17"/>
      <c r="I110" s="17"/>
      <c r="J110" s="17"/>
      <c r="K110" s="17"/>
      <c r="L110" s="17"/>
      <c r="M110" s="17"/>
      <c r="N110" s="17"/>
      <c r="O110" s="17"/>
      <c r="P110" s="17"/>
      <c r="Q110" s="17"/>
      <c r="R110" s="17"/>
      <c r="S110" s="17"/>
      <c r="T110" s="17"/>
      <c r="U110" s="17"/>
      <c r="V110" s="17"/>
      <c r="W110" s="17"/>
      <c r="X110" s="17"/>
      <c r="Y110" s="17"/>
      <c r="Z110" s="17"/>
      <c r="AA110" s="17"/>
      <c r="AB110" s="17"/>
      <c r="AC110" s="17"/>
      <c r="AD110" s="17"/>
      <c r="AE110" s="17"/>
      <c r="AF110" s="17"/>
      <c r="AG110" s="17"/>
      <c r="AH110" s="17"/>
      <c r="AI110" s="17"/>
      <c r="AJ110" s="17"/>
      <c r="AK110" s="17"/>
      <c r="AL110" s="17"/>
      <c r="AM110" s="17"/>
      <c r="AN110" s="17"/>
      <c r="AO110" s="17"/>
      <c r="AP110" s="17"/>
      <c r="AQ110" s="17"/>
    </row>
    <row r="111" spans="2:43" ht="15.95" customHeight="1" x14ac:dyDescent="0.25">
      <c r="B111" s="754">
        <v>49</v>
      </c>
      <c r="C111" s="17"/>
      <c r="D111" s="17"/>
      <c r="E111" s="17"/>
      <c r="F111" s="17"/>
      <c r="G111" s="17"/>
      <c r="H111" s="17"/>
      <c r="I111" s="17"/>
      <c r="J111" s="17"/>
      <c r="K111" s="17"/>
      <c r="L111" s="17"/>
      <c r="M111" s="17"/>
      <c r="N111" s="17"/>
      <c r="O111" s="17"/>
      <c r="P111" s="17"/>
      <c r="Q111" s="17"/>
      <c r="R111" s="17"/>
      <c r="S111" s="17"/>
      <c r="T111" s="17"/>
      <c r="U111" s="17"/>
      <c r="V111" s="17"/>
      <c r="W111" s="17"/>
      <c r="X111" s="17"/>
      <c r="Y111" s="17"/>
      <c r="Z111" s="17"/>
      <c r="AA111" s="17"/>
      <c r="AB111" s="17"/>
      <c r="AC111" s="17"/>
      <c r="AD111" s="17"/>
      <c r="AE111" s="17"/>
      <c r="AF111" s="17"/>
      <c r="AG111" s="17"/>
      <c r="AH111" s="17"/>
      <c r="AI111" s="17"/>
      <c r="AJ111" s="17"/>
      <c r="AK111" s="17"/>
      <c r="AL111" s="17"/>
      <c r="AM111" s="17"/>
      <c r="AN111" s="17"/>
      <c r="AO111" s="17"/>
      <c r="AP111" s="17"/>
      <c r="AQ111" s="17"/>
    </row>
    <row r="112" spans="2:43" ht="15.95" customHeight="1" x14ac:dyDescent="0.25">
      <c r="B112" s="754"/>
      <c r="C112" s="17"/>
      <c r="D112" s="17"/>
      <c r="E112" s="17"/>
      <c r="F112" s="17"/>
      <c r="G112" s="17"/>
      <c r="H112" s="17"/>
      <c r="I112" s="17"/>
      <c r="J112" s="17"/>
      <c r="K112" s="17"/>
      <c r="L112" s="17"/>
      <c r="M112" s="17"/>
      <c r="N112" s="17"/>
      <c r="O112" s="17"/>
      <c r="P112" s="17"/>
      <c r="Q112" s="17"/>
      <c r="R112" s="17"/>
      <c r="S112" s="17"/>
      <c r="T112" s="17"/>
      <c r="U112" s="17"/>
      <c r="V112" s="17"/>
      <c r="W112" s="17"/>
      <c r="X112" s="17"/>
      <c r="Y112" s="17"/>
      <c r="Z112" s="17"/>
      <c r="AA112" s="17"/>
      <c r="AB112" s="17"/>
      <c r="AC112" s="17"/>
      <c r="AD112" s="17"/>
      <c r="AE112" s="17"/>
      <c r="AF112" s="17"/>
      <c r="AG112" s="17"/>
      <c r="AH112" s="17"/>
      <c r="AI112" s="17"/>
      <c r="AJ112" s="17"/>
      <c r="AK112" s="17"/>
      <c r="AL112" s="17"/>
      <c r="AM112" s="17"/>
      <c r="AN112" s="17"/>
      <c r="AO112" s="17"/>
      <c r="AP112" s="17"/>
      <c r="AQ112" s="17"/>
    </row>
    <row r="113" spans="2:43" ht="15.95" customHeight="1" x14ac:dyDescent="0.25">
      <c r="B113" s="754">
        <v>50</v>
      </c>
      <c r="C113" s="17"/>
      <c r="D113" s="17"/>
      <c r="E113" s="17"/>
      <c r="F113" s="17"/>
      <c r="G113" s="17"/>
      <c r="H113" s="17"/>
      <c r="I113" s="17"/>
      <c r="J113" s="17"/>
      <c r="K113" s="17"/>
      <c r="L113" s="17"/>
      <c r="M113" s="17"/>
      <c r="N113" s="17"/>
      <c r="O113" s="17"/>
      <c r="P113" s="17"/>
      <c r="Q113" s="17"/>
      <c r="R113" s="17"/>
      <c r="S113" s="17"/>
      <c r="T113" s="17"/>
      <c r="U113" s="17"/>
      <c r="V113" s="17"/>
      <c r="W113" s="17"/>
      <c r="X113" s="17"/>
      <c r="Y113" s="17"/>
      <c r="Z113" s="17"/>
      <c r="AA113" s="17"/>
      <c r="AB113" s="17"/>
      <c r="AC113" s="17"/>
      <c r="AD113" s="17"/>
      <c r="AE113" s="17"/>
      <c r="AF113" s="17"/>
      <c r="AG113" s="17"/>
      <c r="AH113" s="17"/>
      <c r="AI113" s="17"/>
      <c r="AJ113" s="17"/>
      <c r="AK113" s="17"/>
      <c r="AL113" s="17"/>
      <c r="AM113" s="17"/>
      <c r="AN113" s="17"/>
      <c r="AO113" s="17"/>
      <c r="AP113" s="17"/>
      <c r="AQ113" s="17"/>
    </row>
    <row r="114" spans="2:43" ht="15.95" customHeight="1" x14ac:dyDescent="0.25">
      <c r="B114" s="754"/>
      <c r="C114" s="17"/>
      <c r="D114" s="17"/>
      <c r="E114" s="17"/>
      <c r="F114" s="17"/>
      <c r="G114" s="17"/>
      <c r="H114" s="17"/>
      <c r="I114" s="17"/>
      <c r="J114" s="17"/>
      <c r="K114" s="17"/>
      <c r="L114" s="17"/>
      <c r="M114" s="17"/>
      <c r="N114" s="17"/>
      <c r="O114" s="17"/>
      <c r="P114" s="17"/>
      <c r="Q114" s="17"/>
      <c r="R114" s="17"/>
      <c r="S114" s="17"/>
      <c r="T114" s="17"/>
      <c r="U114" s="17"/>
      <c r="V114" s="17"/>
      <c r="W114" s="17"/>
      <c r="X114" s="17"/>
      <c r="Y114" s="17"/>
      <c r="Z114" s="17"/>
      <c r="AA114" s="17"/>
      <c r="AB114" s="17"/>
      <c r="AC114" s="17"/>
      <c r="AD114" s="17"/>
      <c r="AE114" s="17"/>
      <c r="AF114" s="17"/>
      <c r="AG114" s="17"/>
      <c r="AH114" s="17"/>
      <c r="AI114" s="17"/>
      <c r="AJ114" s="17"/>
      <c r="AK114" s="17"/>
      <c r="AL114" s="17"/>
      <c r="AM114" s="17"/>
      <c r="AN114" s="17"/>
      <c r="AO114" s="17"/>
      <c r="AP114" s="17"/>
      <c r="AQ114" s="17"/>
    </row>
    <row r="115" spans="2:43" ht="15.95" customHeight="1" x14ac:dyDescent="0.25">
      <c r="B115" s="754">
        <v>51</v>
      </c>
      <c r="C115" s="17"/>
      <c r="D115" s="17"/>
      <c r="E115" s="17"/>
      <c r="F115" s="17"/>
      <c r="G115" s="17"/>
      <c r="H115" s="17"/>
      <c r="I115" s="17"/>
      <c r="J115" s="17"/>
      <c r="K115" s="17"/>
      <c r="L115" s="17"/>
      <c r="M115" s="17"/>
      <c r="N115" s="17"/>
      <c r="O115" s="17"/>
      <c r="P115" s="17"/>
      <c r="Q115" s="17"/>
      <c r="R115" s="17"/>
      <c r="S115" s="17"/>
      <c r="T115" s="17"/>
      <c r="U115" s="17"/>
      <c r="V115" s="17"/>
      <c r="W115" s="17"/>
      <c r="X115" s="17"/>
      <c r="Y115" s="17"/>
      <c r="Z115" s="17"/>
      <c r="AA115" s="17"/>
      <c r="AB115" s="17"/>
      <c r="AC115" s="17"/>
      <c r="AD115" s="17"/>
      <c r="AE115" s="17"/>
      <c r="AF115" s="17"/>
      <c r="AG115" s="17"/>
      <c r="AH115" s="17"/>
      <c r="AI115" s="17"/>
      <c r="AJ115" s="17"/>
      <c r="AK115" s="17"/>
      <c r="AL115" s="17"/>
      <c r="AM115" s="17"/>
      <c r="AN115" s="17"/>
      <c r="AO115" s="17"/>
      <c r="AP115" s="17"/>
      <c r="AQ115" s="17"/>
    </row>
    <row r="116" spans="2:43" ht="15.95" customHeight="1" x14ac:dyDescent="0.25">
      <c r="B116" s="754"/>
      <c r="C116" s="17"/>
      <c r="D116" s="17"/>
      <c r="E116" s="17"/>
      <c r="F116" s="17"/>
      <c r="G116" s="17"/>
      <c r="H116" s="17"/>
      <c r="I116" s="17"/>
      <c r="J116" s="17"/>
      <c r="K116" s="17"/>
      <c r="L116" s="17"/>
      <c r="M116" s="17"/>
      <c r="N116" s="17"/>
      <c r="O116" s="17"/>
      <c r="P116" s="17"/>
      <c r="Q116" s="17"/>
      <c r="R116" s="17"/>
      <c r="S116" s="17"/>
      <c r="T116" s="17"/>
      <c r="U116" s="17"/>
      <c r="V116" s="17"/>
      <c r="W116" s="17"/>
      <c r="X116" s="17"/>
      <c r="Y116" s="17"/>
      <c r="Z116" s="17"/>
      <c r="AA116" s="17"/>
      <c r="AB116" s="17"/>
      <c r="AC116" s="17"/>
      <c r="AD116" s="17"/>
      <c r="AE116" s="17"/>
      <c r="AF116" s="17"/>
      <c r="AG116" s="17"/>
      <c r="AH116" s="17"/>
      <c r="AI116" s="17"/>
      <c r="AJ116" s="17"/>
      <c r="AK116" s="17"/>
      <c r="AL116" s="17"/>
      <c r="AM116" s="17"/>
      <c r="AN116" s="17"/>
      <c r="AO116" s="17"/>
      <c r="AP116" s="17"/>
      <c r="AQ116" s="17"/>
    </row>
    <row r="117" spans="2:43" ht="15.95" customHeight="1" x14ac:dyDescent="0.25">
      <c r="B117" s="754">
        <v>52</v>
      </c>
      <c r="C117" s="17"/>
      <c r="D117" s="17"/>
      <c r="E117" s="17"/>
      <c r="F117" s="17"/>
      <c r="G117" s="17"/>
      <c r="H117" s="17"/>
      <c r="I117" s="17"/>
      <c r="J117" s="17"/>
      <c r="K117" s="17"/>
      <c r="L117" s="17"/>
      <c r="M117" s="17"/>
      <c r="N117" s="17"/>
      <c r="O117" s="17"/>
      <c r="P117" s="17"/>
      <c r="Q117" s="17"/>
      <c r="R117" s="17"/>
      <c r="S117" s="17"/>
      <c r="T117" s="17"/>
      <c r="U117" s="17"/>
      <c r="V117" s="17"/>
      <c r="W117" s="17"/>
      <c r="X117" s="17"/>
      <c r="Y117" s="17"/>
      <c r="Z117" s="17"/>
      <c r="AA117" s="17"/>
      <c r="AB117" s="17"/>
      <c r="AC117" s="17"/>
      <c r="AD117" s="17"/>
      <c r="AE117" s="17"/>
      <c r="AF117" s="17"/>
      <c r="AG117" s="17"/>
      <c r="AH117" s="17"/>
      <c r="AI117" s="17"/>
      <c r="AJ117" s="17"/>
      <c r="AK117" s="17"/>
      <c r="AL117" s="17"/>
      <c r="AM117" s="17"/>
      <c r="AN117" s="17"/>
      <c r="AO117" s="17"/>
      <c r="AP117" s="17"/>
      <c r="AQ117" s="17"/>
    </row>
    <row r="118" spans="2:43" ht="15.95" customHeight="1" x14ac:dyDescent="0.25">
      <c r="B118" s="754"/>
      <c r="C118" s="17"/>
      <c r="D118" s="17"/>
      <c r="E118" s="17"/>
      <c r="F118" s="17"/>
      <c r="G118" s="17"/>
      <c r="H118" s="17"/>
      <c r="I118" s="17"/>
      <c r="J118" s="17"/>
      <c r="K118" s="17"/>
      <c r="L118" s="17"/>
      <c r="M118" s="17"/>
      <c r="N118" s="17"/>
      <c r="O118" s="17"/>
      <c r="P118" s="17"/>
      <c r="Q118" s="17"/>
      <c r="R118" s="17"/>
      <c r="S118" s="17"/>
      <c r="T118" s="17"/>
      <c r="U118" s="17"/>
      <c r="V118" s="17"/>
      <c r="W118" s="17"/>
      <c r="X118" s="17"/>
      <c r="Y118" s="17"/>
      <c r="Z118" s="17"/>
      <c r="AA118" s="17"/>
      <c r="AB118" s="17"/>
      <c r="AC118" s="17"/>
      <c r="AD118" s="17"/>
      <c r="AE118" s="17"/>
      <c r="AF118" s="17"/>
      <c r="AG118" s="17"/>
      <c r="AH118" s="17"/>
      <c r="AI118" s="17"/>
      <c r="AJ118" s="17"/>
      <c r="AK118" s="17"/>
      <c r="AL118" s="17"/>
      <c r="AM118" s="17"/>
      <c r="AN118" s="17"/>
      <c r="AO118" s="17"/>
      <c r="AP118" s="17"/>
      <c r="AQ118" s="17"/>
    </row>
    <row r="119" spans="2:43" ht="15.95" customHeight="1" x14ac:dyDescent="0.25">
      <c r="B119" s="754">
        <v>53</v>
      </c>
      <c r="C119" s="17"/>
      <c r="D119" s="17"/>
      <c r="E119" s="17"/>
      <c r="F119" s="17"/>
      <c r="G119" s="17"/>
      <c r="H119" s="17"/>
      <c r="I119" s="17"/>
      <c r="J119" s="17"/>
      <c r="K119" s="17"/>
      <c r="L119" s="17"/>
      <c r="M119" s="17"/>
      <c r="N119" s="17"/>
      <c r="O119" s="17"/>
      <c r="P119" s="17"/>
      <c r="Q119" s="17"/>
      <c r="R119" s="17"/>
      <c r="S119" s="17"/>
      <c r="T119" s="17"/>
      <c r="U119" s="17"/>
      <c r="V119" s="17"/>
      <c r="W119" s="17"/>
      <c r="X119" s="17"/>
      <c r="Y119" s="17"/>
      <c r="Z119" s="17"/>
      <c r="AA119" s="17"/>
      <c r="AB119" s="17"/>
      <c r="AC119" s="17"/>
      <c r="AD119" s="17"/>
      <c r="AE119" s="17"/>
      <c r="AF119" s="17"/>
      <c r="AG119" s="17"/>
      <c r="AH119" s="17"/>
      <c r="AI119" s="17"/>
      <c r="AJ119" s="17"/>
      <c r="AK119" s="17"/>
      <c r="AL119" s="17"/>
      <c r="AM119" s="17"/>
      <c r="AN119" s="17"/>
      <c r="AO119" s="17"/>
      <c r="AP119" s="17"/>
      <c r="AQ119" s="17"/>
    </row>
    <row r="120" spans="2:43" ht="15.95" customHeight="1" x14ac:dyDescent="0.25">
      <c r="B120" s="754"/>
      <c r="C120" s="17"/>
      <c r="D120" s="17"/>
      <c r="E120" s="17"/>
      <c r="F120" s="17"/>
      <c r="G120" s="17"/>
      <c r="H120" s="17"/>
      <c r="I120" s="17"/>
      <c r="J120" s="17"/>
      <c r="K120" s="17"/>
      <c r="L120" s="17"/>
      <c r="M120" s="17"/>
      <c r="N120" s="17"/>
      <c r="O120" s="17"/>
      <c r="P120" s="17"/>
      <c r="Q120" s="17"/>
      <c r="R120" s="17"/>
      <c r="S120" s="17"/>
      <c r="T120" s="17"/>
      <c r="U120" s="17"/>
      <c r="V120" s="17"/>
      <c r="W120" s="17"/>
      <c r="X120" s="17"/>
      <c r="Y120" s="17"/>
      <c r="Z120" s="17"/>
      <c r="AA120" s="17"/>
      <c r="AB120" s="17"/>
      <c r="AC120" s="17"/>
      <c r="AD120" s="17"/>
      <c r="AE120" s="17"/>
      <c r="AF120" s="17"/>
      <c r="AG120" s="17"/>
      <c r="AH120" s="17"/>
      <c r="AI120" s="17"/>
      <c r="AJ120" s="17"/>
      <c r="AK120" s="17"/>
      <c r="AL120" s="17"/>
      <c r="AM120" s="17"/>
      <c r="AN120" s="17"/>
      <c r="AO120" s="17"/>
      <c r="AP120" s="17"/>
      <c r="AQ120" s="17"/>
    </row>
    <row r="121" spans="2:43" ht="15.95" customHeight="1" x14ac:dyDescent="0.25">
      <c r="B121" s="754">
        <v>54</v>
      </c>
      <c r="C121" s="17"/>
      <c r="D121" s="17"/>
      <c r="E121" s="17"/>
      <c r="F121" s="17"/>
      <c r="G121" s="17"/>
      <c r="H121" s="17"/>
      <c r="I121" s="17"/>
      <c r="J121" s="17"/>
      <c r="K121" s="17"/>
      <c r="L121" s="17"/>
      <c r="M121" s="17"/>
      <c r="N121" s="17"/>
      <c r="O121" s="17"/>
      <c r="P121" s="17"/>
      <c r="Q121" s="17"/>
      <c r="R121" s="17"/>
      <c r="S121" s="17"/>
      <c r="T121" s="17"/>
      <c r="U121" s="17"/>
      <c r="V121" s="17"/>
      <c r="W121" s="17"/>
      <c r="X121" s="17"/>
      <c r="Y121" s="17"/>
      <c r="Z121" s="17"/>
      <c r="AA121" s="17"/>
      <c r="AB121" s="17"/>
      <c r="AC121" s="17"/>
      <c r="AD121" s="17"/>
      <c r="AE121" s="17"/>
      <c r="AF121" s="17"/>
      <c r="AG121" s="17"/>
      <c r="AH121" s="17"/>
      <c r="AI121" s="17"/>
      <c r="AJ121" s="17"/>
      <c r="AK121" s="17"/>
      <c r="AL121" s="17"/>
      <c r="AM121" s="17"/>
      <c r="AN121" s="17"/>
      <c r="AO121" s="17"/>
      <c r="AP121" s="17"/>
      <c r="AQ121" s="17"/>
    </row>
    <row r="122" spans="2:43" ht="15.95" customHeight="1" x14ac:dyDescent="0.25">
      <c r="B122" s="754"/>
      <c r="C122" s="17"/>
      <c r="D122" s="17"/>
      <c r="E122" s="17"/>
      <c r="F122" s="17"/>
      <c r="G122" s="17"/>
      <c r="H122" s="17"/>
      <c r="I122" s="17"/>
      <c r="J122" s="17"/>
      <c r="K122" s="17"/>
      <c r="L122" s="17"/>
      <c r="M122" s="17"/>
      <c r="N122" s="17"/>
      <c r="O122" s="17"/>
      <c r="P122" s="17"/>
      <c r="Q122" s="17"/>
      <c r="R122" s="17"/>
      <c r="S122" s="17"/>
      <c r="T122" s="17"/>
      <c r="U122" s="17"/>
      <c r="V122" s="17"/>
      <c r="W122" s="17"/>
      <c r="X122" s="17"/>
      <c r="Y122" s="17"/>
      <c r="Z122" s="17"/>
      <c r="AA122" s="17"/>
      <c r="AB122" s="17"/>
      <c r="AC122" s="17"/>
      <c r="AD122" s="17"/>
      <c r="AE122" s="17"/>
      <c r="AF122" s="17"/>
      <c r="AG122" s="17"/>
      <c r="AH122" s="17"/>
      <c r="AI122" s="17"/>
      <c r="AJ122" s="17"/>
      <c r="AK122" s="17"/>
      <c r="AL122" s="17"/>
      <c r="AM122" s="17"/>
      <c r="AN122" s="17"/>
      <c r="AO122" s="17"/>
      <c r="AP122" s="17"/>
      <c r="AQ122" s="17"/>
    </row>
    <row r="123" spans="2:43" ht="15.95" customHeight="1" x14ac:dyDescent="0.25">
      <c r="B123" s="754">
        <v>55</v>
      </c>
      <c r="C123" s="17"/>
      <c r="D123" s="17"/>
      <c r="E123" s="17"/>
      <c r="F123" s="17"/>
      <c r="G123" s="17"/>
      <c r="H123" s="17"/>
      <c r="I123" s="17"/>
      <c r="J123" s="17"/>
      <c r="K123" s="17"/>
      <c r="L123" s="17"/>
      <c r="M123" s="17"/>
      <c r="N123" s="17"/>
      <c r="O123" s="17"/>
      <c r="P123" s="17"/>
      <c r="Q123" s="17"/>
      <c r="R123" s="17"/>
      <c r="S123" s="17"/>
      <c r="T123" s="17"/>
      <c r="U123" s="17"/>
      <c r="V123" s="17"/>
      <c r="W123" s="17"/>
      <c r="X123" s="17"/>
      <c r="Y123" s="17"/>
      <c r="Z123" s="17"/>
      <c r="AA123" s="17"/>
      <c r="AB123" s="17"/>
      <c r="AC123" s="17"/>
      <c r="AD123" s="17"/>
      <c r="AE123" s="17"/>
      <c r="AF123" s="17"/>
      <c r="AG123" s="17"/>
      <c r="AH123" s="17"/>
      <c r="AI123" s="17"/>
      <c r="AJ123" s="17"/>
      <c r="AK123" s="17"/>
      <c r="AL123" s="17"/>
      <c r="AM123" s="17"/>
      <c r="AN123" s="17"/>
      <c r="AO123" s="17"/>
      <c r="AP123" s="17"/>
      <c r="AQ123" s="17"/>
    </row>
    <row r="124" spans="2:43" ht="15.95" customHeight="1" x14ac:dyDescent="0.25">
      <c r="B124" s="754"/>
      <c r="C124" s="17"/>
      <c r="D124" s="17"/>
      <c r="E124" s="17"/>
      <c r="F124" s="17"/>
      <c r="G124" s="17"/>
      <c r="H124" s="17"/>
      <c r="I124" s="17"/>
      <c r="J124" s="17"/>
      <c r="K124" s="17"/>
      <c r="L124" s="17"/>
      <c r="M124" s="17"/>
      <c r="N124" s="17"/>
      <c r="O124" s="17"/>
      <c r="P124" s="17"/>
      <c r="Q124" s="17"/>
      <c r="R124" s="17"/>
      <c r="S124" s="17"/>
      <c r="T124" s="17"/>
      <c r="U124" s="17"/>
      <c r="V124" s="17"/>
      <c r="W124" s="17"/>
      <c r="X124" s="17"/>
      <c r="Y124" s="17"/>
      <c r="Z124" s="17"/>
      <c r="AA124" s="17"/>
      <c r="AB124" s="17"/>
      <c r="AC124" s="17"/>
      <c r="AD124" s="17"/>
      <c r="AE124" s="17"/>
      <c r="AF124" s="17"/>
      <c r="AG124" s="17"/>
      <c r="AH124" s="17"/>
      <c r="AI124" s="17"/>
      <c r="AJ124" s="17"/>
      <c r="AK124" s="17"/>
      <c r="AL124" s="17"/>
      <c r="AM124" s="17"/>
      <c r="AN124" s="17"/>
      <c r="AO124" s="17"/>
      <c r="AP124" s="17"/>
      <c r="AQ124" s="17"/>
    </row>
    <row r="125" spans="2:43" ht="15.95" customHeight="1" x14ac:dyDescent="0.25">
      <c r="B125" s="754">
        <v>56</v>
      </c>
      <c r="C125" s="17"/>
      <c r="D125" s="17"/>
      <c r="E125" s="17"/>
      <c r="F125" s="17"/>
      <c r="G125" s="17"/>
      <c r="H125" s="17"/>
      <c r="I125" s="17"/>
      <c r="J125" s="17"/>
      <c r="K125" s="17"/>
      <c r="L125" s="17"/>
      <c r="M125" s="17"/>
      <c r="N125" s="17"/>
      <c r="O125" s="17"/>
      <c r="P125" s="17"/>
      <c r="Q125" s="17"/>
      <c r="R125" s="17"/>
      <c r="S125" s="17"/>
      <c r="T125" s="17"/>
      <c r="U125" s="17"/>
      <c r="V125" s="17"/>
      <c r="W125" s="17"/>
      <c r="X125" s="17"/>
      <c r="Y125" s="17"/>
      <c r="Z125" s="17"/>
      <c r="AA125" s="17"/>
      <c r="AB125" s="17"/>
      <c r="AC125" s="17"/>
      <c r="AD125" s="17"/>
      <c r="AE125" s="17"/>
      <c r="AF125" s="17"/>
      <c r="AG125" s="17"/>
      <c r="AH125" s="17"/>
      <c r="AI125" s="17"/>
      <c r="AJ125" s="17"/>
      <c r="AK125" s="17"/>
      <c r="AL125" s="17"/>
      <c r="AM125" s="17"/>
      <c r="AN125" s="17"/>
      <c r="AO125" s="17"/>
      <c r="AP125" s="17"/>
      <c r="AQ125" s="17"/>
    </row>
    <row r="126" spans="2:43" ht="15.95" customHeight="1" x14ac:dyDescent="0.25">
      <c r="B126" s="754"/>
      <c r="C126" s="17"/>
      <c r="D126" s="17"/>
      <c r="E126" s="17"/>
      <c r="F126" s="17"/>
      <c r="G126" s="17"/>
      <c r="H126" s="17"/>
      <c r="I126" s="17"/>
      <c r="J126" s="17"/>
      <c r="K126" s="17"/>
      <c r="L126" s="17"/>
      <c r="M126" s="17"/>
      <c r="N126" s="17"/>
      <c r="O126" s="17"/>
      <c r="P126" s="17"/>
      <c r="Q126" s="17"/>
      <c r="R126" s="17"/>
      <c r="S126" s="17"/>
      <c r="T126" s="17"/>
      <c r="U126" s="17"/>
      <c r="V126" s="17"/>
      <c r="W126" s="17"/>
      <c r="X126" s="17"/>
      <c r="Y126" s="17"/>
      <c r="Z126" s="17"/>
      <c r="AA126" s="17"/>
      <c r="AB126" s="17"/>
      <c r="AC126" s="17"/>
      <c r="AD126" s="17"/>
      <c r="AE126" s="17"/>
      <c r="AF126" s="17"/>
      <c r="AG126" s="17"/>
      <c r="AH126" s="17"/>
      <c r="AI126" s="17"/>
      <c r="AJ126" s="17"/>
      <c r="AK126" s="17"/>
      <c r="AL126" s="17"/>
      <c r="AM126" s="17"/>
      <c r="AN126" s="17"/>
      <c r="AO126" s="17"/>
      <c r="AP126" s="17"/>
      <c r="AQ126" s="17"/>
    </row>
    <row r="127" spans="2:43" ht="15.95" customHeight="1" x14ac:dyDescent="0.25">
      <c r="B127" s="754">
        <v>57</v>
      </c>
      <c r="C127" s="17"/>
      <c r="D127" s="17"/>
      <c r="E127" s="17"/>
      <c r="F127" s="17"/>
      <c r="G127" s="17"/>
      <c r="H127" s="17"/>
      <c r="I127" s="17"/>
      <c r="J127" s="17"/>
      <c r="K127" s="17"/>
      <c r="L127" s="17"/>
      <c r="M127" s="17"/>
      <c r="N127" s="17"/>
      <c r="O127" s="17"/>
      <c r="P127" s="17"/>
      <c r="Q127" s="17"/>
      <c r="R127" s="17"/>
      <c r="S127" s="17"/>
      <c r="T127" s="17"/>
      <c r="U127" s="17"/>
      <c r="V127" s="17"/>
      <c r="W127" s="17"/>
      <c r="X127" s="17"/>
      <c r="Y127" s="17"/>
      <c r="Z127" s="17"/>
      <c r="AA127" s="17"/>
      <c r="AB127" s="17"/>
      <c r="AC127" s="17"/>
      <c r="AD127" s="17"/>
      <c r="AE127" s="17"/>
      <c r="AF127" s="17"/>
      <c r="AG127" s="17"/>
      <c r="AH127" s="17"/>
      <c r="AI127" s="17"/>
      <c r="AJ127" s="17"/>
      <c r="AK127" s="17"/>
      <c r="AL127" s="17"/>
      <c r="AM127" s="17"/>
      <c r="AN127" s="17"/>
      <c r="AO127" s="17"/>
      <c r="AP127" s="17"/>
      <c r="AQ127" s="17"/>
    </row>
    <row r="128" spans="2:43" ht="15.95" customHeight="1" x14ac:dyDescent="0.25">
      <c r="B128" s="754"/>
      <c r="C128" s="17"/>
      <c r="D128" s="17"/>
      <c r="E128" s="17"/>
      <c r="F128" s="17"/>
      <c r="G128" s="17"/>
      <c r="H128" s="17"/>
      <c r="I128" s="17"/>
      <c r="J128" s="17"/>
      <c r="K128" s="17"/>
      <c r="L128" s="17"/>
      <c r="M128" s="17"/>
      <c r="N128" s="17"/>
      <c r="O128" s="17"/>
      <c r="P128" s="17"/>
      <c r="Q128" s="17"/>
      <c r="R128" s="17"/>
      <c r="S128" s="17"/>
      <c r="T128" s="17"/>
      <c r="U128" s="17"/>
      <c r="V128" s="17"/>
      <c r="W128" s="17"/>
      <c r="X128" s="17"/>
      <c r="Y128" s="17"/>
      <c r="Z128" s="17"/>
      <c r="AA128" s="17"/>
      <c r="AB128" s="17"/>
      <c r="AC128" s="17"/>
      <c r="AD128" s="17"/>
      <c r="AE128" s="17"/>
      <c r="AF128" s="17"/>
      <c r="AG128" s="17"/>
      <c r="AH128" s="17"/>
      <c r="AI128" s="17"/>
      <c r="AJ128" s="17"/>
      <c r="AK128" s="17"/>
      <c r="AL128" s="17"/>
      <c r="AM128" s="17"/>
      <c r="AN128" s="17"/>
      <c r="AO128" s="17"/>
      <c r="AP128" s="17"/>
      <c r="AQ128" s="17"/>
    </row>
    <row r="129" spans="2:43" ht="15.95" customHeight="1" x14ac:dyDescent="0.25">
      <c r="B129" s="754">
        <v>58</v>
      </c>
      <c r="C129" s="17"/>
      <c r="D129" s="17"/>
      <c r="E129" s="17"/>
      <c r="F129" s="17"/>
      <c r="G129" s="17"/>
      <c r="H129" s="17"/>
      <c r="I129" s="17"/>
      <c r="J129" s="17"/>
      <c r="K129" s="17"/>
      <c r="L129" s="17"/>
      <c r="M129" s="17"/>
      <c r="N129" s="17"/>
      <c r="O129" s="17"/>
      <c r="P129" s="17"/>
      <c r="Q129" s="17"/>
      <c r="R129" s="17"/>
      <c r="S129" s="17"/>
      <c r="T129" s="17"/>
      <c r="U129" s="17"/>
      <c r="V129" s="17"/>
      <c r="W129" s="17"/>
      <c r="X129" s="17"/>
      <c r="Y129" s="17"/>
      <c r="Z129" s="17"/>
      <c r="AA129" s="17"/>
      <c r="AB129" s="17"/>
      <c r="AC129" s="17"/>
      <c r="AD129" s="17"/>
      <c r="AE129" s="17"/>
      <c r="AF129" s="17"/>
      <c r="AG129" s="17"/>
      <c r="AH129" s="17"/>
      <c r="AI129" s="17"/>
      <c r="AJ129" s="17"/>
      <c r="AK129" s="17"/>
      <c r="AL129" s="17"/>
      <c r="AM129" s="17"/>
      <c r="AN129" s="17"/>
      <c r="AO129" s="17"/>
      <c r="AP129" s="17"/>
      <c r="AQ129" s="17"/>
    </row>
    <row r="130" spans="2:43" ht="15.95" customHeight="1" x14ac:dyDescent="0.25">
      <c r="B130" s="754"/>
      <c r="C130" s="17"/>
      <c r="D130" s="17"/>
      <c r="E130" s="17"/>
      <c r="F130" s="17"/>
      <c r="G130" s="17"/>
      <c r="H130" s="17"/>
      <c r="I130" s="17"/>
      <c r="J130" s="17"/>
      <c r="K130" s="17"/>
      <c r="L130" s="17"/>
      <c r="M130" s="17"/>
      <c r="N130" s="17"/>
      <c r="O130" s="17"/>
      <c r="P130" s="17"/>
      <c r="Q130" s="17"/>
      <c r="R130" s="17"/>
      <c r="S130" s="17"/>
      <c r="T130" s="17"/>
      <c r="U130" s="17"/>
      <c r="V130" s="17"/>
      <c r="W130" s="17"/>
      <c r="X130" s="17"/>
      <c r="Y130" s="17"/>
      <c r="Z130" s="17"/>
      <c r="AA130" s="17"/>
      <c r="AB130" s="17"/>
      <c r="AC130" s="17"/>
      <c r="AD130" s="17"/>
      <c r="AE130" s="17"/>
      <c r="AF130" s="17"/>
      <c r="AG130" s="17"/>
      <c r="AH130" s="17"/>
      <c r="AI130" s="17"/>
      <c r="AJ130" s="17"/>
      <c r="AK130" s="17"/>
      <c r="AL130" s="17"/>
      <c r="AM130" s="17"/>
      <c r="AN130" s="17"/>
      <c r="AO130" s="17"/>
      <c r="AP130" s="17"/>
      <c r="AQ130" s="17"/>
    </row>
    <row r="131" spans="2:43" ht="15.95" customHeight="1" x14ac:dyDescent="0.25">
      <c r="B131" s="754">
        <v>59</v>
      </c>
      <c r="C131" s="17"/>
      <c r="D131" s="17"/>
      <c r="E131" s="17"/>
      <c r="F131" s="17"/>
      <c r="G131" s="17"/>
      <c r="H131" s="17"/>
      <c r="I131" s="17"/>
      <c r="J131" s="17"/>
      <c r="K131" s="17"/>
      <c r="L131" s="17"/>
      <c r="M131" s="17"/>
      <c r="N131" s="17"/>
      <c r="O131" s="17"/>
      <c r="P131" s="17"/>
      <c r="Q131" s="17"/>
      <c r="R131" s="17"/>
      <c r="S131" s="17"/>
      <c r="T131" s="17"/>
      <c r="U131" s="17"/>
      <c r="V131" s="17"/>
      <c r="W131" s="17"/>
      <c r="X131" s="17"/>
      <c r="Y131" s="17"/>
      <c r="Z131" s="17"/>
      <c r="AA131" s="17"/>
      <c r="AB131" s="17"/>
      <c r="AC131" s="17"/>
      <c r="AD131" s="17"/>
      <c r="AE131" s="17"/>
      <c r="AF131" s="17"/>
      <c r="AG131" s="17"/>
      <c r="AH131" s="17"/>
      <c r="AI131" s="17"/>
      <c r="AJ131" s="17"/>
      <c r="AK131" s="17"/>
      <c r="AL131" s="17"/>
      <c r="AM131" s="17"/>
      <c r="AN131" s="17"/>
      <c r="AO131" s="17"/>
      <c r="AP131" s="17"/>
      <c r="AQ131" s="17"/>
    </row>
    <row r="132" spans="2:43" ht="15.95" customHeight="1" x14ac:dyDescent="0.25">
      <c r="B132" s="754"/>
      <c r="C132" s="17"/>
      <c r="D132" s="17"/>
      <c r="E132" s="17"/>
      <c r="F132" s="17"/>
      <c r="G132" s="17"/>
      <c r="H132" s="17"/>
      <c r="I132" s="17"/>
      <c r="J132" s="17"/>
      <c r="K132" s="17"/>
      <c r="L132" s="17"/>
      <c r="M132" s="17"/>
      <c r="N132" s="17"/>
      <c r="O132" s="17"/>
      <c r="P132" s="17"/>
      <c r="Q132" s="17"/>
      <c r="R132" s="17"/>
      <c r="S132" s="17"/>
      <c r="T132" s="17"/>
      <c r="U132" s="17"/>
      <c r="V132" s="17"/>
      <c r="W132" s="17"/>
      <c r="X132" s="17"/>
      <c r="Y132" s="17"/>
      <c r="Z132" s="17"/>
      <c r="AA132" s="17"/>
      <c r="AB132" s="17"/>
      <c r="AC132" s="17"/>
      <c r="AD132" s="17"/>
      <c r="AE132" s="17"/>
      <c r="AF132" s="17"/>
      <c r="AG132" s="17"/>
      <c r="AH132" s="17"/>
      <c r="AI132" s="17"/>
      <c r="AJ132" s="17"/>
      <c r="AK132" s="17"/>
      <c r="AL132" s="17"/>
      <c r="AM132" s="17"/>
      <c r="AN132" s="17"/>
      <c r="AO132" s="17"/>
      <c r="AP132" s="17"/>
      <c r="AQ132" s="17"/>
    </row>
    <row r="133" spans="2:43" ht="15.95" customHeight="1" x14ac:dyDescent="0.25">
      <c r="B133" s="754">
        <v>60</v>
      </c>
      <c r="C133" s="17"/>
      <c r="D133" s="17"/>
      <c r="E133" s="17"/>
      <c r="F133" s="17"/>
      <c r="G133" s="17"/>
      <c r="H133" s="17"/>
      <c r="I133" s="17"/>
      <c r="J133" s="17"/>
      <c r="K133" s="17"/>
      <c r="L133" s="17"/>
      <c r="M133" s="17"/>
      <c r="N133" s="17"/>
      <c r="O133" s="17"/>
      <c r="P133" s="17"/>
      <c r="Q133" s="17"/>
      <c r="R133" s="17"/>
      <c r="S133" s="17"/>
      <c r="T133" s="17"/>
      <c r="U133" s="17"/>
      <c r="V133" s="17"/>
      <c r="W133" s="17"/>
      <c r="X133" s="17"/>
      <c r="Y133" s="17"/>
      <c r="Z133" s="17"/>
      <c r="AA133" s="17"/>
      <c r="AB133" s="17"/>
      <c r="AC133" s="17"/>
      <c r="AD133" s="17"/>
      <c r="AE133" s="17"/>
      <c r="AF133" s="17"/>
      <c r="AG133" s="17"/>
      <c r="AH133" s="17"/>
      <c r="AI133" s="17"/>
      <c r="AJ133" s="17"/>
      <c r="AK133" s="17"/>
      <c r="AL133" s="17"/>
      <c r="AM133" s="17"/>
      <c r="AN133" s="17"/>
      <c r="AO133" s="17"/>
      <c r="AP133" s="17"/>
      <c r="AQ133" s="17"/>
    </row>
    <row r="134" spans="2:43" ht="15.95" customHeight="1" x14ac:dyDescent="0.25">
      <c r="B134" s="754"/>
      <c r="C134" s="17"/>
      <c r="D134" s="17"/>
      <c r="E134" s="17"/>
      <c r="F134" s="17"/>
      <c r="G134" s="17"/>
      <c r="H134" s="17"/>
      <c r="I134" s="17"/>
      <c r="J134" s="17"/>
      <c r="K134" s="17"/>
      <c r="L134" s="17"/>
      <c r="M134" s="17"/>
      <c r="N134" s="17"/>
      <c r="O134" s="17"/>
      <c r="P134" s="17"/>
      <c r="Q134" s="17"/>
      <c r="R134" s="17"/>
      <c r="S134" s="17"/>
      <c r="T134" s="17"/>
      <c r="U134" s="17"/>
      <c r="V134" s="17"/>
      <c r="W134" s="17"/>
      <c r="X134" s="17"/>
      <c r="Y134" s="17"/>
      <c r="Z134" s="17"/>
      <c r="AA134" s="17"/>
      <c r="AB134" s="17"/>
      <c r="AC134" s="17"/>
      <c r="AD134" s="17"/>
      <c r="AE134" s="17"/>
      <c r="AF134" s="17"/>
      <c r="AG134" s="17"/>
      <c r="AH134" s="17"/>
      <c r="AI134" s="17"/>
      <c r="AJ134" s="17"/>
      <c r="AK134" s="17"/>
      <c r="AL134" s="17"/>
      <c r="AM134" s="17"/>
      <c r="AN134" s="17"/>
      <c r="AO134" s="17"/>
      <c r="AP134" s="17"/>
      <c r="AQ134" s="17"/>
    </row>
    <row r="135" spans="2:43" ht="15.95" customHeight="1" x14ac:dyDescent="0.25">
      <c r="B135" s="754">
        <v>61</v>
      </c>
      <c r="C135" s="17"/>
      <c r="D135" s="17"/>
      <c r="E135" s="17"/>
      <c r="F135" s="17"/>
      <c r="G135" s="17"/>
      <c r="H135" s="17"/>
      <c r="I135" s="17"/>
      <c r="J135" s="17"/>
      <c r="K135" s="17"/>
      <c r="L135" s="17"/>
      <c r="M135" s="17"/>
      <c r="N135" s="17"/>
      <c r="O135" s="17"/>
      <c r="P135" s="17"/>
      <c r="Q135" s="17"/>
      <c r="R135" s="17"/>
      <c r="S135" s="17"/>
      <c r="T135" s="17"/>
      <c r="U135" s="17"/>
      <c r="V135" s="17"/>
      <c r="W135" s="17"/>
      <c r="X135" s="17"/>
      <c r="Y135" s="17"/>
      <c r="Z135" s="17"/>
      <c r="AA135" s="17"/>
      <c r="AB135" s="17"/>
      <c r="AC135" s="17"/>
      <c r="AD135" s="17"/>
      <c r="AE135" s="17"/>
      <c r="AF135" s="17"/>
      <c r="AG135" s="17"/>
      <c r="AH135" s="17"/>
      <c r="AI135" s="17"/>
      <c r="AJ135" s="17"/>
      <c r="AK135" s="17"/>
      <c r="AL135" s="17"/>
      <c r="AM135" s="17"/>
      <c r="AN135" s="17"/>
      <c r="AO135" s="17"/>
      <c r="AP135" s="17"/>
      <c r="AQ135" s="17"/>
    </row>
    <row r="136" spans="2:43" ht="15.95" customHeight="1" x14ac:dyDescent="0.25">
      <c r="B136" s="754"/>
      <c r="C136" s="17"/>
      <c r="D136" s="17"/>
      <c r="E136" s="17"/>
      <c r="F136" s="17"/>
      <c r="G136" s="17"/>
      <c r="H136" s="17"/>
      <c r="I136" s="17"/>
      <c r="J136" s="17"/>
      <c r="K136" s="17"/>
      <c r="L136" s="17"/>
      <c r="M136" s="17"/>
      <c r="N136" s="17"/>
      <c r="O136" s="17"/>
      <c r="P136" s="17"/>
      <c r="Q136" s="17"/>
      <c r="R136" s="17"/>
      <c r="S136" s="17"/>
      <c r="T136" s="17"/>
      <c r="U136" s="17"/>
      <c r="V136" s="17"/>
      <c r="W136" s="17"/>
      <c r="X136" s="17"/>
      <c r="Y136" s="17"/>
      <c r="Z136" s="17"/>
      <c r="AA136" s="17"/>
      <c r="AB136" s="17"/>
      <c r="AC136" s="17"/>
      <c r="AD136" s="17"/>
      <c r="AE136" s="17"/>
      <c r="AF136" s="17"/>
      <c r="AG136" s="17"/>
      <c r="AH136" s="17"/>
      <c r="AI136" s="17"/>
      <c r="AJ136" s="17"/>
      <c r="AK136" s="17"/>
      <c r="AL136" s="17"/>
      <c r="AM136" s="17"/>
      <c r="AN136" s="17"/>
      <c r="AO136" s="17"/>
      <c r="AP136" s="17"/>
      <c r="AQ136" s="17"/>
    </row>
    <row r="137" spans="2:43" ht="15.95" customHeight="1" x14ac:dyDescent="0.25">
      <c r="B137" s="754">
        <v>62</v>
      </c>
      <c r="C137" s="17"/>
      <c r="D137" s="17"/>
      <c r="E137" s="17"/>
      <c r="F137" s="17"/>
      <c r="G137" s="17"/>
      <c r="H137" s="17"/>
      <c r="I137" s="17"/>
      <c r="J137" s="17"/>
      <c r="K137" s="17"/>
      <c r="L137" s="17"/>
      <c r="M137" s="17"/>
      <c r="N137" s="17"/>
      <c r="O137" s="17"/>
      <c r="P137" s="17"/>
      <c r="Q137" s="17"/>
      <c r="R137" s="17"/>
      <c r="S137" s="17"/>
      <c r="T137" s="17"/>
      <c r="U137" s="17"/>
      <c r="V137" s="17"/>
      <c r="W137" s="17"/>
      <c r="X137" s="17"/>
      <c r="Y137" s="17"/>
      <c r="Z137" s="17"/>
      <c r="AA137" s="17"/>
      <c r="AB137" s="17"/>
      <c r="AC137" s="17"/>
      <c r="AD137" s="17"/>
      <c r="AE137" s="17"/>
      <c r="AF137" s="17"/>
      <c r="AG137" s="17"/>
      <c r="AH137" s="17"/>
      <c r="AI137" s="17"/>
      <c r="AJ137" s="17"/>
      <c r="AK137" s="17"/>
      <c r="AL137" s="17"/>
      <c r="AM137" s="17"/>
      <c r="AN137" s="17"/>
      <c r="AO137" s="17"/>
      <c r="AP137" s="17"/>
      <c r="AQ137" s="17"/>
    </row>
    <row r="138" spans="2:43" ht="15.95" customHeight="1" x14ac:dyDescent="0.25">
      <c r="B138" s="754"/>
      <c r="C138" s="17"/>
      <c r="D138" s="17"/>
      <c r="E138" s="17"/>
      <c r="F138" s="17"/>
      <c r="G138" s="17"/>
      <c r="H138" s="17"/>
      <c r="I138" s="17"/>
      <c r="J138" s="17"/>
      <c r="K138" s="17"/>
      <c r="L138" s="17"/>
      <c r="M138" s="17"/>
      <c r="N138" s="17"/>
      <c r="O138" s="17"/>
      <c r="P138" s="17"/>
      <c r="Q138" s="17"/>
      <c r="R138" s="17"/>
      <c r="S138" s="17"/>
      <c r="T138" s="17"/>
      <c r="U138" s="17"/>
      <c r="V138" s="17"/>
      <c r="W138" s="17"/>
      <c r="X138" s="17"/>
      <c r="Y138" s="17"/>
      <c r="Z138" s="17"/>
      <c r="AA138" s="17"/>
      <c r="AB138" s="17"/>
      <c r="AC138" s="17"/>
      <c r="AD138" s="17"/>
      <c r="AE138" s="17"/>
      <c r="AF138" s="17"/>
      <c r="AG138" s="17"/>
      <c r="AH138" s="17"/>
      <c r="AI138" s="17"/>
      <c r="AJ138" s="17"/>
      <c r="AK138" s="17"/>
      <c r="AL138" s="17"/>
      <c r="AM138" s="17"/>
      <c r="AN138" s="17"/>
      <c r="AO138" s="17"/>
      <c r="AP138" s="17"/>
      <c r="AQ138" s="17"/>
    </row>
    <row r="139" spans="2:43" ht="15.95" customHeight="1" x14ac:dyDescent="0.25">
      <c r="B139" s="754">
        <v>63</v>
      </c>
      <c r="C139" s="17"/>
      <c r="D139" s="17"/>
      <c r="E139" s="17"/>
      <c r="F139" s="17"/>
      <c r="G139" s="17"/>
      <c r="H139" s="17"/>
      <c r="I139" s="17"/>
      <c r="J139" s="17"/>
      <c r="K139" s="17"/>
      <c r="L139" s="17"/>
      <c r="M139" s="17"/>
      <c r="N139" s="17"/>
      <c r="O139" s="17"/>
      <c r="P139" s="17"/>
      <c r="Q139" s="17"/>
      <c r="R139" s="17"/>
      <c r="S139" s="17"/>
      <c r="T139" s="17"/>
      <c r="U139" s="17"/>
      <c r="V139" s="17"/>
      <c r="W139" s="17"/>
      <c r="X139" s="17"/>
      <c r="Y139" s="17"/>
      <c r="Z139" s="17"/>
      <c r="AA139" s="17"/>
      <c r="AB139" s="17"/>
      <c r="AC139" s="17"/>
      <c r="AD139" s="17"/>
      <c r="AE139" s="17"/>
      <c r="AF139" s="17"/>
      <c r="AG139" s="17"/>
      <c r="AH139" s="17"/>
      <c r="AI139" s="17"/>
      <c r="AJ139" s="17"/>
      <c r="AK139" s="17"/>
      <c r="AL139" s="17"/>
      <c r="AM139" s="17"/>
      <c r="AN139" s="17"/>
      <c r="AO139" s="17"/>
      <c r="AP139" s="17"/>
      <c r="AQ139" s="17"/>
    </row>
    <row r="140" spans="2:43" ht="15.95" customHeight="1" x14ac:dyDescent="0.25">
      <c r="B140" s="754"/>
      <c r="C140" s="17"/>
      <c r="D140" s="17"/>
      <c r="E140" s="17"/>
      <c r="F140" s="17"/>
      <c r="G140" s="17"/>
      <c r="H140" s="17"/>
      <c r="I140" s="17"/>
      <c r="J140" s="17"/>
      <c r="K140" s="17"/>
      <c r="L140" s="17"/>
      <c r="M140" s="17"/>
      <c r="N140" s="17"/>
      <c r="O140" s="17"/>
      <c r="P140" s="17"/>
      <c r="Q140" s="17"/>
      <c r="R140" s="17"/>
      <c r="S140" s="17"/>
      <c r="T140" s="17"/>
      <c r="U140" s="17"/>
      <c r="V140" s="17"/>
      <c r="W140" s="17"/>
      <c r="X140" s="17"/>
      <c r="Y140" s="17"/>
      <c r="Z140" s="17"/>
      <c r="AA140" s="17"/>
      <c r="AB140" s="17"/>
      <c r="AC140" s="17"/>
      <c r="AD140" s="17"/>
      <c r="AE140" s="17"/>
      <c r="AF140" s="17"/>
      <c r="AG140" s="17"/>
      <c r="AH140" s="17"/>
      <c r="AI140" s="17"/>
      <c r="AJ140" s="17"/>
      <c r="AK140" s="17"/>
      <c r="AL140" s="17"/>
      <c r="AM140" s="17"/>
      <c r="AN140" s="17"/>
      <c r="AO140" s="17"/>
      <c r="AP140" s="17"/>
      <c r="AQ140" s="17"/>
    </row>
    <row r="141" spans="2:43" ht="15.95" customHeight="1" x14ac:dyDescent="0.25">
      <c r="B141" s="754">
        <v>64</v>
      </c>
      <c r="C141" s="17"/>
      <c r="D141" s="17"/>
      <c r="E141" s="17"/>
      <c r="F141" s="17"/>
      <c r="G141" s="17"/>
      <c r="H141" s="17"/>
      <c r="I141" s="17"/>
      <c r="J141" s="17"/>
      <c r="K141" s="17"/>
      <c r="L141" s="17"/>
      <c r="M141" s="17"/>
      <c r="N141" s="17"/>
      <c r="O141" s="17"/>
      <c r="P141" s="17"/>
      <c r="Q141" s="17"/>
      <c r="R141" s="17"/>
      <c r="S141" s="17"/>
      <c r="T141" s="17"/>
      <c r="U141" s="17"/>
      <c r="V141" s="17"/>
      <c r="W141" s="17"/>
      <c r="X141" s="17"/>
      <c r="Y141" s="17"/>
      <c r="Z141" s="17"/>
      <c r="AA141" s="17"/>
      <c r="AB141" s="17"/>
      <c r="AC141" s="17"/>
      <c r="AD141" s="17"/>
      <c r="AE141" s="17"/>
      <c r="AF141" s="17"/>
      <c r="AG141" s="17"/>
      <c r="AH141" s="17"/>
      <c r="AI141" s="17"/>
      <c r="AJ141" s="17"/>
      <c r="AK141" s="17"/>
      <c r="AL141" s="17"/>
      <c r="AM141" s="17"/>
      <c r="AN141" s="17"/>
      <c r="AO141" s="17"/>
      <c r="AP141" s="17"/>
      <c r="AQ141" s="17"/>
    </row>
    <row r="142" spans="2:43" ht="15.95" customHeight="1" x14ac:dyDescent="0.25">
      <c r="B142" s="754"/>
      <c r="C142" s="17"/>
      <c r="D142" s="17"/>
      <c r="E142" s="17"/>
      <c r="F142" s="17"/>
      <c r="G142" s="17"/>
      <c r="H142" s="17"/>
      <c r="I142" s="17"/>
      <c r="J142" s="17"/>
      <c r="K142" s="17"/>
      <c r="L142" s="17"/>
      <c r="M142" s="17"/>
      <c r="N142" s="17"/>
      <c r="O142" s="17"/>
      <c r="P142" s="17"/>
      <c r="Q142" s="17"/>
      <c r="R142" s="17"/>
      <c r="S142" s="17"/>
      <c r="T142" s="17"/>
      <c r="U142" s="17"/>
      <c r="V142" s="17"/>
      <c r="W142" s="17"/>
      <c r="X142" s="17"/>
      <c r="Y142" s="17"/>
      <c r="Z142" s="17"/>
      <c r="AA142" s="17"/>
      <c r="AB142" s="17"/>
      <c r="AC142" s="17"/>
      <c r="AD142" s="17"/>
      <c r="AE142" s="17"/>
      <c r="AF142" s="17"/>
      <c r="AG142" s="17"/>
      <c r="AH142" s="17"/>
      <c r="AI142" s="17"/>
      <c r="AJ142" s="17"/>
      <c r="AK142" s="17"/>
      <c r="AL142" s="17"/>
      <c r="AM142" s="17"/>
      <c r="AN142" s="17"/>
      <c r="AO142" s="17"/>
      <c r="AP142" s="17"/>
      <c r="AQ142" s="17"/>
    </row>
    <row r="143" spans="2:43" ht="15.95" customHeight="1" x14ac:dyDescent="0.25">
      <c r="B143" s="754">
        <v>65</v>
      </c>
      <c r="C143" s="17"/>
      <c r="D143" s="17"/>
      <c r="E143" s="17"/>
      <c r="F143" s="17"/>
      <c r="G143" s="17"/>
      <c r="H143" s="17"/>
      <c r="I143" s="17"/>
      <c r="J143" s="17"/>
      <c r="K143" s="17"/>
      <c r="L143" s="17"/>
      <c r="M143" s="17"/>
      <c r="N143" s="17"/>
      <c r="O143" s="17"/>
      <c r="P143" s="17"/>
      <c r="Q143" s="17"/>
      <c r="R143" s="17"/>
      <c r="S143" s="17"/>
      <c r="T143" s="17"/>
      <c r="U143" s="17"/>
      <c r="V143" s="17"/>
      <c r="W143" s="17"/>
      <c r="X143" s="17"/>
      <c r="Y143" s="17"/>
      <c r="Z143" s="17"/>
      <c r="AA143" s="17"/>
      <c r="AB143" s="17"/>
      <c r="AC143" s="17"/>
      <c r="AD143" s="17"/>
      <c r="AE143" s="17"/>
      <c r="AF143" s="17"/>
      <c r="AG143" s="17"/>
      <c r="AH143" s="17"/>
      <c r="AI143" s="17"/>
      <c r="AJ143" s="17"/>
      <c r="AK143" s="17"/>
      <c r="AL143" s="17"/>
      <c r="AM143" s="17"/>
      <c r="AN143" s="17"/>
      <c r="AO143" s="17"/>
      <c r="AP143" s="17"/>
      <c r="AQ143" s="17"/>
    </row>
    <row r="144" spans="2:43" ht="15.95" customHeight="1" x14ac:dyDescent="0.25">
      <c r="B144" s="754"/>
      <c r="C144" s="17"/>
      <c r="D144" s="17"/>
      <c r="E144" s="17"/>
      <c r="F144" s="17"/>
      <c r="G144" s="17"/>
      <c r="H144" s="17"/>
      <c r="I144" s="17"/>
      <c r="J144" s="17"/>
      <c r="K144" s="17"/>
      <c r="L144" s="17"/>
      <c r="M144" s="17"/>
      <c r="N144" s="17"/>
      <c r="O144" s="17"/>
      <c r="P144" s="17"/>
      <c r="Q144" s="17"/>
      <c r="R144" s="17"/>
      <c r="S144" s="17"/>
      <c r="T144" s="17"/>
      <c r="U144" s="17"/>
      <c r="V144" s="17"/>
      <c r="W144" s="17"/>
      <c r="X144" s="17"/>
      <c r="Y144" s="17"/>
      <c r="Z144" s="17"/>
      <c r="AA144" s="17"/>
      <c r="AB144" s="17"/>
      <c r="AC144" s="17"/>
      <c r="AD144" s="17"/>
      <c r="AE144" s="17"/>
      <c r="AF144" s="17"/>
      <c r="AG144" s="17"/>
      <c r="AH144" s="17"/>
      <c r="AI144" s="17"/>
      <c r="AJ144" s="17"/>
      <c r="AK144" s="17"/>
      <c r="AL144" s="17"/>
      <c r="AM144" s="17"/>
      <c r="AN144" s="17"/>
      <c r="AO144" s="17"/>
      <c r="AP144" s="17"/>
      <c r="AQ144" s="17"/>
    </row>
    <row r="145" spans="2:43" ht="15.95" customHeight="1" x14ac:dyDescent="0.25">
      <c r="B145" s="754">
        <v>66</v>
      </c>
      <c r="C145" s="17"/>
      <c r="D145" s="17"/>
      <c r="E145" s="17"/>
      <c r="F145" s="17"/>
      <c r="G145" s="17"/>
      <c r="H145" s="17"/>
      <c r="I145" s="17"/>
      <c r="J145" s="17"/>
      <c r="K145" s="17"/>
      <c r="L145" s="17"/>
      <c r="M145" s="17"/>
      <c r="N145" s="17"/>
      <c r="O145" s="17"/>
      <c r="P145" s="17"/>
      <c r="Q145" s="17"/>
      <c r="R145" s="17"/>
      <c r="S145" s="17"/>
      <c r="T145" s="17"/>
      <c r="U145" s="17"/>
      <c r="V145" s="17"/>
      <c r="W145" s="17"/>
      <c r="X145" s="17"/>
      <c r="Y145" s="17"/>
      <c r="Z145" s="17"/>
      <c r="AA145" s="17"/>
      <c r="AB145" s="17"/>
      <c r="AC145" s="17"/>
      <c r="AD145" s="17"/>
      <c r="AE145" s="17"/>
      <c r="AF145" s="17"/>
      <c r="AG145" s="17"/>
      <c r="AH145" s="17"/>
      <c r="AI145" s="17"/>
      <c r="AJ145" s="17"/>
      <c r="AK145" s="17"/>
      <c r="AL145" s="17"/>
      <c r="AM145" s="17"/>
      <c r="AN145" s="17"/>
      <c r="AO145" s="17"/>
      <c r="AP145" s="17"/>
      <c r="AQ145" s="17"/>
    </row>
    <row r="146" spans="2:43" ht="15.95" customHeight="1" x14ac:dyDescent="0.25">
      <c r="B146" s="754"/>
      <c r="C146" s="17"/>
      <c r="D146" s="17"/>
      <c r="E146" s="17"/>
      <c r="F146" s="17"/>
      <c r="G146" s="17"/>
      <c r="H146" s="17"/>
      <c r="I146" s="17"/>
      <c r="J146" s="17"/>
      <c r="K146" s="17"/>
      <c r="L146" s="17"/>
      <c r="M146" s="17"/>
      <c r="N146" s="17"/>
      <c r="O146" s="17"/>
      <c r="P146" s="17"/>
      <c r="Q146" s="17"/>
      <c r="R146" s="17"/>
      <c r="S146" s="17"/>
      <c r="T146" s="17"/>
      <c r="U146" s="17"/>
      <c r="V146" s="17"/>
      <c r="W146" s="17"/>
      <c r="X146" s="17"/>
      <c r="Y146" s="17"/>
      <c r="Z146" s="17"/>
      <c r="AA146" s="17"/>
      <c r="AB146" s="17"/>
      <c r="AC146" s="17"/>
      <c r="AD146" s="17"/>
      <c r="AE146" s="17"/>
      <c r="AF146" s="17"/>
      <c r="AG146" s="17"/>
      <c r="AH146" s="17"/>
      <c r="AI146" s="17"/>
      <c r="AJ146" s="17"/>
      <c r="AK146" s="17"/>
      <c r="AL146" s="17"/>
      <c r="AM146" s="17"/>
      <c r="AN146" s="17"/>
      <c r="AO146" s="17"/>
      <c r="AP146" s="17"/>
      <c r="AQ146" s="17"/>
    </row>
    <row r="147" spans="2:43" ht="15.95" customHeight="1" x14ac:dyDescent="0.25">
      <c r="B147" s="754">
        <v>67</v>
      </c>
      <c r="C147" s="17"/>
      <c r="D147" s="17"/>
      <c r="E147" s="17"/>
      <c r="F147" s="17"/>
      <c r="G147" s="17"/>
      <c r="H147" s="17"/>
      <c r="I147" s="17"/>
      <c r="J147" s="17"/>
      <c r="K147" s="17"/>
      <c r="L147" s="17"/>
      <c r="M147" s="17"/>
      <c r="N147" s="17"/>
      <c r="O147" s="17"/>
      <c r="P147" s="17"/>
      <c r="Q147" s="17"/>
      <c r="R147" s="17"/>
      <c r="S147" s="17"/>
      <c r="T147" s="17"/>
      <c r="U147" s="17"/>
      <c r="V147" s="17"/>
      <c r="W147" s="17"/>
      <c r="X147" s="17"/>
      <c r="Y147" s="17"/>
      <c r="Z147" s="17"/>
      <c r="AA147" s="17"/>
      <c r="AB147" s="17"/>
      <c r="AC147" s="17"/>
      <c r="AD147" s="17"/>
      <c r="AE147" s="17"/>
      <c r="AF147" s="17"/>
      <c r="AG147" s="17"/>
      <c r="AH147" s="17"/>
      <c r="AI147" s="17"/>
      <c r="AJ147" s="17"/>
      <c r="AK147" s="17"/>
      <c r="AL147" s="17"/>
      <c r="AM147" s="17"/>
      <c r="AN147" s="17"/>
      <c r="AO147" s="17"/>
      <c r="AP147" s="17"/>
      <c r="AQ147" s="17"/>
    </row>
    <row r="148" spans="2:43" ht="15.95" customHeight="1" x14ac:dyDescent="0.25">
      <c r="B148" s="754"/>
      <c r="C148" s="17"/>
      <c r="D148" s="17"/>
      <c r="E148" s="17"/>
      <c r="F148" s="17"/>
      <c r="G148" s="17"/>
      <c r="H148" s="17"/>
      <c r="I148" s="17"/>
      <c r="J148" s="17"/>
      <c r="K148" s="17"/>
      <c r="L148" s="17"/>
      <c r="M148" s="17"/>
      <c r="N148" s="17"/>
      <c r="O148" s="17"/>
      <c r="P148" s="17"/>
      <c r="Q148" s="17"/>
      <c r="R148" s="17"/>
      <c r="S148" s="17"/>
      <c r="T148" s="17"/>
      <c r="U148" s="17"/>
      <c r="V148" s="17"/>
      <c r="W148" s="17"/>
      <c r="X148" s="17"/>
      <c r="Y148" s="17"/>
      <c r="Z148" s="17"/>
      <c r="AA148" s="17"/>
      <c r="AB148" s="17"/>
      <c r="AC148" s="17"/>
      <c r="AD148" s="17"/>
      <c r="AE148" s="17"/>
      <c r="AF148" s="17"/>
      <c r="AG148" s="17"/>
      <c r="AH148" s="17"/>
      <c r="AI148" s="17"/>
      <c r="AJ148" s="17"/>
      <c r="AK148" s="17"/>
      <c r="AL148" s="17"/>
      <c r="AM148" s="17"/>
      <c r="AN148" s="17"/>
      <c r="AO148" s="17"/>
      <c r="AP148" s="17"/>
      <c r="AQ148" s="17"/>
    </row>
    <row r="149" spans="2:43" ht="15.95" customHeight="1" x14ac:dyDescent="0.25">
      <c r="B149" s="754">
        <v>68</v>
      </c>
      <c r="C149" s="17"/>
      <c r="D149" s="17"/>
      <c r="E149" s="17"/>
      <c r="F149" s="17"/>
      <c r="G149" s="17"/>
      <c r="H149" s="17"/>
      <c r="I149" s="17"/>
      <c r="J149" s="17"/>
      <c r="K149" s="17"/>
      <c r="L149" s="17"/>
      <c r="M149" s="17"/>
      <c r="N149" s="17"/>
      <c r="O149" s="17"/>
      <c r="P149" s="17"/>
      <c r="Q149" s="17"/>
      <c r="R149" s="17"/>
      <c r="S149" s="17"/>
      <c r="T149" s="17"/>
      <c r="U149" s="17"/>
      <c r="V149" s="17"/>
      <c r="W149" s="17"/>
      <c r="X149" s="17"/>
      <c r="Y149" s="17"/>
      <c r="Z149" s="17"/>
      <c r="AA149" s="17"/>
      <c r="AB149" s="17"/>
      <c r="AC149" s="17"/>
      <c r="AD149" s="17"/>
      <c r="AE149" s="17"/>
      <c r="AF149" s="17"/>
      <c r="AG149" s="17"/>
      <c r="AH149" s="17"/>
      <c r="AI149" s="17"/>
      <c r="AJ149" s="17"/>
      <c r="AK149" s="17"/>
      <c r="AL149" s="17"/>
      <c r="AM149" s="17"/>
      <c r="AN149" s="17"/>
      <c r="AO149" s="17"/>
      <c r="AP149" s="17"/>
      <c r="AQ149" s="17"/>
    </row>
    <row r="150" spans="2:43" ht="15.95" customHeight="1" x14ac:dyDescent="0.25">
      <c r="B150" s="754"/>
      <c r="C150" s="17"/>
      <c r="D150" s="17"/>
      <c r="E150" s="17"/>
      <c r="F150" s="17"/>
      <c r="G150" s="17"/>
      <c r="H150" s="17"/>
      <c r="I150" s="17"/>
      <c r="J150" s="17"/>
      <c r="K150" s="17"/>
      <c r="L150" s="17"/>
      <c r="M150" s="17"/>
      <c r="N150" s="17"/>
      <c r="O150" s="17"/>
      <c r="P150" s="17"/>
      <c r="Q150" s="17"/>
      <c r="R150" s="17"/>
      <c r="S150" s="17"/>
      <c r="T150" s="17"/>
      <c r="U150" s="17"/>
      <c r="V150" s="17"/>
      <c r="W150" s="17"/>
      <c r="X150" s="17"/>
      <c r="Y150" s="17"/>
      <c r="Z150" s="17"/>
      <c r="AA150" s="17"/>
      <c r="AB150" s="17"/>
      <c r="AC150" s="17"/>
      <c r="AD150" s="17"/>
      <c r="AE150" s="17"/>
      <c r="AF150" s="17"/>
      <c r="AG150" s="17"/>
      <c r="AH150" s="17"/>
      <c r="AI150" s="17"/>
      <c r="AJ150" s="17"/>
      <c r="AK150" s="17"/>
      <c r="AL150" s="17"/>
      <c r="AM150" s="17"/>
      <c r="AN150" s="17"/>
      <c r="AO150" s="17"/>
      <c r="AP150" s="17"/>
      <c r="AQ150" s="17"/>
    </row>
    <row r="151" spans="2:43" ht="15.95" customHeight="1" x14ac:dyDescent="0.25">
      <c r="B151" s="754">
        <v>69</v>
      </c>
      <c r="C151" s="17"/>
      <c r="D151" s="17"/>
      <c r="E151" s="17"/>
      <c r="F151" s="17"/>
      <c r="G151" s="17"/>
      <c r="H151" s="17"/>
      <c r="I151" s="17"/>
      <c r="J151" s="17"/>
      <c r="K151" s="17"/>
      <c r="L151" s="17"/>
      <c r="M151" s="17"/>
      <c r="N151" s="17"/>
      <c r="O151" s="17"/>
      <c r="P151" s="17"/>
      <c r="Q151" s="17"/>
      <c r="R151" s="17"/>
      <c r="S151" s="17"/>
      <c r="T151" s="17"/>
      <c r="U151" s="17"/>
      <c r="V151" s="17"/>
      <c r="W151" s="17"/>
      <c r="X151" s="17"/>
      <c r="Y151" s="17"/>
      <c r="Z151" s="17"/>
      <c r="AA151" s="17"/>
      <c r="AB151" s="17"/>
      <c r="AC151" s="17"/>
      <c r="AD151" s="17"/>
      <c r="AE151" s="17"/>
      <c r="AF151" s="17"/>
      <c r="AG151" s="17"/>
      <c r="AH151" s="17"/>
      <c r="AI151" s="17"/>
      <c r="AJ151" s="17"/>
      <c r="AK151" s="17"/>
      <c r="AL151" s="17"/>
      <c r="AM151" s="17"/>
      <c r="AN151" s="17"/>
      <c r="AO151" s="17"/>
      <c r="AP151" s="17"/>
      <c r="AQ151" s="17"/>
    </row>
    <row r="152" spans="2:43" ht="15.95" customHeight="1" x14ac:dyDescent="0.25">
      <c r="B152" s="754"/>
      <c r="C152" s="17"/>
      <c r="D152" s="17"/>
      <c r="E152" s="17"/>
      <c r="F152" s="17"/>
      <c r="G152" s="17"/>
      <c r="H152" s="17"/>
      <c r="I152" s="17"/>
      <c r="J152" s="17"/>
      <c r="K152" s="17"/>
      <c r="L152" s="17"/>
      <c r="M152" s="17"/>
      <c r="N152" s="17"/>
      <c r="O152" s="17"/>
      <c r="P152" s="17"/>
      <c r="Q152" s="17"/>
      <c r="R152" s="17"/>
      <c r="S152" s="17"/>
      <c r="T152" s="17"/>
      <c r="U152" s="17"/>
      <c r="V152" s="17"/>
      <c r="W152" s="17"/>
      <c r="X152" s="17"/>
      <c r="Y152" s="17"/>
      <c r="Z152" s="17"/>
      <c r="AA152" s="17"/>
      <c r="AB152" s="17"/>
      <c r="AC152" s="17"/>
      <c r="AD152" s="17"/>
      <c r="AE152" s="17"/>
      <c r="AF152" s="17"/>
      <c r="AG152" s="17"/>
      <c r="AH152" s="17"/>
      <c r="AI152" s="17"/>
      <c r="AJ152" s="17"/>
      <c r="AK152" s="17"/>
      <c r="AL152" s="17"/>
      <c r="AM152" s="17"/>
      <c r="AN152" s="17"/>
      <c r="AO152" s="17"/>
      <c r="AP152" s="17"/>
      <c r="AQ152" s="17"/>
    </row>
    <row r="153" spans="2:43" ht="15.95" customHeight="1" x14ac:dyDescent="0.25">
      <c r="B153" s="754">
        <v>70</v>
      </c>
      <c r="C153" s="17"/>
      <c r="D153" s="17"/>
      <c r="E153" s="17"/>
      <c r="F153" s="17"/>
      <c r="G153" s="17"/>
      <c r="H153" s="17"/>
      <c r="I153" s="17"/>
      <c r="J153" s="17"/>
      <c r="K153" s="17"/>
      <c r="L153" s="17"/>
      <c r="M153" s="17"/>
      <c r="N153" s="17"/>
      <c r="O153" s="17"/>
      <c r="P153" s="17"/>
      <c r="Q153" s="17"/>
      <c r="R153" s="17"/>
      <c r="S153" s="17"/>
      <c r="T153" s="17"/>
      <c r="U153" s="17"/>
      <c r="V153" s="17"/>
      <c r="W153" s="17"/>
      <c r="X153" s="17"/>
      <c r="Y153" s="17"/>
      <c r="Z153" s="17"/>
      <c r="AA153" s="17"/>
      <c r="AB153" s="17"/>
      <c r="AC153" s="17"/>
      <c r="AD153" s="17"/>
      <c r="AE153" s="17"/>
      <c r="AF153" s="17"/>
      <c r="AG153" s="17"/>
      <c r="AH153" s="17"/>
      <c r="AI153" s="17"/>
      <c r="AJ153" s="17"/>
      <c r="AK153" s="17"/>
      <c r="AL153" s="17"/>
      <c r="AM153" s="17"/>
      <c r="AN153" s="17"/>
      <c r="AO153" s="17"/>
      <c r="AP153" s="17"/>
      <c r="AQ153" s="17"/>
    </row>
    <row r="154" spans="2:43" ht="15.95" customHeight="1" x14ac:dyDescent="0.25">
      <c r="B154" s="754"/>
      <c r="C154" s="17"/>
      <c r="D154" s="17"/>
      <c r="E154" s="17"/>
      <c r="F154" s="17"/>
      <c r="G154" s="17"/>
      <c r="H154" s="17"/>
      <c r="I154" s="17"/>
      <c r="J154" s="17"/>
      <c r="K154" s="17"/>
      <c r="L154" s="17"/>
      <c r="M154" s="17"/>
      <c r="N154" s="17"/>
      <c r="O154" s="17"/>
      <c r="P154" s="17"/>
      <c r="Q154" s="17"/>
      <c r="R154" s="17"/>
      <c r="S154" s="17"/>
      <c r="T154" s="17"/>
      <c r="U154" s="17"/>
      <c r="V154" s="17"/>
      <c r="W154" s="17"/>
      <c r="X154" s="17"/>
      <c r="Y154" s="17"/>
      <c r="Z154" s="17"/>
      <c r="AA154" s="17"/>
      <c r="AB154" s="17"/>
      <c r="AC154" s="17"/>
      <c r="AD154" s="17"/>
      <c r="AE154" s="17"/>
      <c r="AF154" s="17"/>
      <c r="AG154" s="17"/>
      <c r="AH154" s="17"/>
      <c r="AI154" s="17"/>
      <c r="AJ154" s="17"/>
      <c r="AK154" s="17"/>
      <c r="AL154" s="17"/>
      <c r="AM154" s="17"/>
      <c r="AN154" s="17"/>
      <c r="AO154" s="17"/>
      <c r="AP154" s="17"/>
      <c r="AQ154" s="17"/>
    </row>
    <row r="155" spans="2:43" ht="15.95" customHeight="1" x14ac:dyDescent="0.25">
      <c r="B155" s="754">
        <v>71</v>
      </c>
      <c r="C155" s="17"/>
      <c r="D155" s="17"/>
      <c r="E155" s="17"/>
      <c r="F155" s="17"/>
      <c r="G155" s="17"/>
      <c r="H155" s="17"/>
      <c r="I155" s="17"/>
      <c r="J155" s="17"/>
      <c r="K155" s="17"/>
      <c r="L155" s="17"/>
      <c r="M155" s="17"/>
      <c r="N155" s="17"/>
      <c r="O155" s="17"/>
      <c r="P155" s="17"/>
      <c r="Q155" s="17"/>
      <c r="R155" s="17"/>
      <c r="S155" s="17"/>
      <c r="T155" s="17"/>
      <c r="U155" s="17"/>
      <c r="V155" s="17"/>
      <c r="W155" s="17"/>
      <c r="X155" s="17"/>
      <c r="Y155" s="17"/>
      <c r="Z155" s="17"/>
      <c r="AA155" s="17"/>
      <c r="AB155" s="17"/>
      <c r="AC155" s="17"/>
      <c r="AD155" s="17"/>
      <c r="AE155" s="17"/>
      <c r="AF155" s="17"/>
      <c r="AG155" s="17"/>
      <c r="AH155" s="17"/>
      <c r="AI155" s="17"/>
      <c r="AJ155" s="17"/>
      <c r="AK155" s="17"/>
      <c r="AL155" s="17"/>
      <c r="AM155" s="17"/>
      <c r="AN155" s="17"/>
      <c r="AO155" s="17"/>
      <c r="AP155" s="17"/>
      <c r="AQ155" s="17"/>
    </row>
    <row r="156" spans="2:43" ht="15.95" customHeight="1" x14ac:dyDescent="0.25">
      <c r="B156" s="754"/>
      <c r="C156" s="17"/>
      <c r="D156" s="17"/>
      <c r="E156" s="17"/>
      <c r="F156" s="17"/>
      <c r="G156" s="17"/>
      <c r="H156" s="17"/>
      <c r="I156" s="17"/>
      <c r="J156" s="17"/>
      <c r="K156" s="17"/>
      <c r="L156" s="17"/>
      <c r="M156" s="17"/>
      <c r="N156" s="17"/>
      <c r="O156" s="17"/>
      <c r="P156" s="17"/>
      <c r="Q156" s="17"/>
      <c r="R156" s="17"/>
      <c r="S156" s="17"/>
      <c r="T156" s="17"/>
      <c r="U156" s="17"/>
      <c r="V156" s="17"/>
      <c r="W156" s="17"/>
      <c r="X156" s="17"/>
      <c r="Y156" s="17"/>
      <c r="Z156" s="17"/>
      <c r="AA156" s="17"/>
      <c r="AB156" s="17"/>
      <c r="AC156" s="17"/>
      <c r="AD156" s="17"/>
      <c r="AE156" s="17"/>
      <c r="AF156" s="17"/>
      <c r="AG156" s="17"/>
      <c r="AH156" s="17"/>
      <c r="AI156" s="17"/>
      <c r="AJ156" s="17"/>
      <c r="AK156" s="17"/>
      <c r="AL156" s="17"/>
      <c r="AM156" s="17"/>
      <c r="AN156" s="17"/>
      <c r="AO156" s="17"/>
      <c r="AP156" s="17"/>
      <c r="AQ156" s="17"/>
    </row>
    <row r="157" spans="2:43" ht="15.95" customHeight="1" x14ac:dyDescent="0.25">
      <c r="B157" s="754">
        <v>72</v>
      </c>
      <c r="C157" s="17"/>
      <c r="D157" s="17"/>
      <c r="E157" s="17"/>
      <c r="F157" s="17"/>
      <c r="G157" s="17"/>
      <c r="H157" s="17"/>
      <c r="I157" s="17"/>
      <c r="J157" s="17"/>
      <c r="K157" s="17"/>
      <c r="L157" s="17"/>
      <c r="M157" s="17"/>
      <c r="N157" s="17"/>
      <c r="O157" s="17"/>
      <c r="P157" s="17"/>
      <c r="Q157" s="17"/>
      <c r="R157" s="17"/>
      <c r="S157" s="17"/>
      <c r="T157" s="17"/>
      <c r="U157" s="17"/>
      <c r="V157" s="17"/>
      <c r="W157" s="17"/>
      <c r="X157" s="17"/>
      <c r="Y157" s="17"/>
      <c r="Z157" s="17"/>
      <c r="AA157" s="17"/>
      <c r="AB157" s="17"/>
      <c r="AC157" s="17"/>
      <c r="AD157" s="17"/>
      <c r="AE157" s="17"/>
      <c r="AF157" s="17"/>
      <c r="AG157" s="17"/>
      <c r="AH157" s="17"/>
      <c r="AI157" s="17"/>
      <c r="AJ157" s="17"/>
      <c r="AK157" s="17"/>
      <c r="AL157" s="17"/>
      <c r="AM157" s="17"/>
      <c r="AN157" s="17"/>
      <c r="AO157" s="17"/>
      <c r="AP157" s="17"/>
      <c r="AQ157" s="17"/>
    </row>
    <row r="158" spans="2:43" ht="15.95" customHeight="1" x14ac:dyDescent="0.25">
      <c r="B158" s="754"/>
      <c r="C158" s="17"/>
      <c r="D158" s="17"/>
      <c r="E158" s="17"/>
      <c r="F158" s="17"/>
      <c r="G158" s="17"/>
      <c r="H158" s="17"/>
      <c r="I158" s="17"/>
      <c r="J158" s="17"/>
      <c r="K158" s="17"/>
      <c r="L158" s="17"/>
      <c r="M158" s="17"/>
      <c r="N158" s="17"/>
      <c r="O158" s="17"/>
      <c r="P158" s="17"/>
      <c r="Q158" s="17"/>
      <c r="R158" s="17"/>
      <c r="S158" s="17"/>
      <c r="T158" s="17"/>
      <c r="U158" s="17"/>
      <c r="V158" s="17"/>
      <c r="W158" s="17"/>
      <c r="X158" s="17"/>
      <c r="Y158" s="17"/>
      <c r="Z158" s="17"/>
      <c r="AA158" s="17"/>
      <c r="AB158" s="17"/>
      <c r="AC158" s="17"/>
      <c r="AD158" s="17"/>
      <c r="AE158" s="17"/>
      <c r="AF158" s="17"/>
      <c r="AG158" s="17"/>
      <c r="AH158" s="17"/>
      <c r="AI158" s="17"/>
      <c r="AJ158" s="17"/>
      <c r="AK158" s="17"/>
      <c r="AL158" s="17"/>
      <c r="AM158" s="17"/>
      <c r="AN158" s="17"/>
      <c r="AO158" s="17"/>
      <c r="AP158" s="17"/>
      <c r="AQ158" s="17"/>
    </row>
    <row r="159" spans="2:43" ht="15.95" customHeight="1" x14ac:dyDescent="0.25">
      <c r="B159" s="754">
        <v>73</v>
      </c>
      <c r="C159" s="17"/>
      <c r="D159" s="17"/>
      <c r="E159" s="17"/>
      <c r="F159" s="17"/>
      <c r="G159" s="17"/>
      <c r="H159" s="17"/>
      <c r="I159" s="17"/>
      <c r="J159" s="17"/>
      <c r="K159" s="17"/>
      <c r="L159" s="17"/>
      <c r="M159" s="17"/>
      <c r="N159" s="17"/>
      <c r="O159" s="17"/>
      <c r="P159" s="17"/>
      <c r="Q159" s="17"/>
      <c r="R159" s="17"/>
      <c r="S159" s="17"/>
      <c r="T159" s="17"/>
      <c r="U159" s="17"/>
      <c r="V159" s="17"/>
      <c r="W159" s="17"/>
      <c r="X159" s="17"/>
      <c r="Y159" s="17"/>
      <c r="Z159" s="17"/>
      <c r="AA159" s="17"/>
      <c r="AB159" s="17"/>
      <c r="AC159" s="17"/>
      <c r="AD159" s="17"/>
      <c r="AE159" s="17"/>
      <c r="AF159" s="17"/>
      <c r="AG159" s="17"/>
      <c r="AH159" s="17"/>
      <c r="AI159" s="17"/>
      <c r="AJ159" s="17"/>
      <c r="AK159" s="17"/>
      <c r="AL159" s="17"/>
      <c r="AM159" s="17"/>
      <c r="AN159" s="17"/>
      <c r="AO159" s="17"/>
      <c r="AP159" s="17"/>
      <c r="AQ159" s="17"/>
    </row>
    <row r="160" spans="2:43" ht="15.95" customHeight="1" x14ac:dyDescent="0.25">
      <c r="B160" s="754"/>
      <c r="C160" s="17"/>
      <c r="D160" s="17"/>
      <c r="E160" s="17"/>
      <c r="F160" s="17"/>
      <c r="G160" s="17"/>
      <c r="H160" s="17"/>
      <c r="I160" s="17"/>
      <c r="J160" s="17"/>
      <c r="K160" s="17"/>
      <c r="L160" s="17"/>
      <c r="M160" s="17"/>
      <c r="N160" s="17"/>
      <c r="O160" s="17"/>
      <c r="P160" s="17"/>
      <c r="Q160" s="17"/>
      <c r="R160" s="17"/>
      <c r="S160" s="17"/>
      <c r="T160" s="17"/>
      <c r="U160" s="17"/>
      <c r="V160" s="17"/>
      <c r="W160" s="17"/>
      <c r="X160" s="17"/>
      <c r="Y160" s="17"/>
      <c r="Z160" s="17"/>
      <c r="AA160" s="17"/>
      <c r="AB160" s="17"/>
      <c r="AC160" s="17"/>
      <c r="AD160" s="17"/>
      <c r="AE160" s="17"/>
      <c r="AF160" s="17"/>
      <c r="AG160" s="17"/>
      <c r="AH160" s="17"/>
      <c r="AI160" s="17"/>
      <c r="AJ160" s="17"/>
      <c r="AK160" s="17"/>
      <c r="AL160" s="17"/>
      <c r="AM160" s="17"/>
      <c r="AN160" s="17"/>
      <c r="AO160" s="17"/>
      <c r="AP160" s="17"/>
      <c r="AQ160" s="17"/>
    </row>
    <row r="161" spans="2:43" ht="15.95" customHeight="1" x14ac:dyDescent="0.25">
      <c r="B161" s="754">
        <v>74</v>
      </c>
      <c r="C161" s="17"/>
      <c r="D161" s="17"/>
      <c r="E161" s="17"/>
      <c r="F161" s="17"/>
      <c r="G161" s="17"/>
      <c r="H161" s="17"/>
      <c r="I161" s="17"/>
      <c r="J161" s="17"/>
      <c r="K161" s="17"/>
      <c r="L161" s="17"/>
      <c r="M161" s="17"/>
      <c r="N161" s="17"/>
      <c r="O161" s="17"/>
      <c r="P161" s="17"/>
      <c r="Q161" s="17"/>
      <c r="R161" s="17"/>
      <c r="S161" s="17"/>
      <c r="T161" s="17"/>
      <c r="U161" s="17"/>
      <c r="V161" s="17"/>
      <c r="W161" s="17"/>
      <c r="X161" s="17"/>
      <c r="Y161" s="17"/>
      <c r="Z161" s="17"/>
      <c r="AA161" s="17"/>
      <c r="AB161" s="17"/>
      <c r="AC161" s="17"/>
      <c r="AD161" s="17"/>
      <c r="AE161" s="17"/>
      <c r="AF161" s="17"/>
      <c r="AG161" s="17"/>
      <c r="AH161" s="17"/>
      <c r="AI161" s="17"/>
      <c r="AJ161" s="17"/>
      <c r="AK161" s="17"/>
      <c r="AL161" s="17"/>
      <c r="AM161" s="17"/>
      <c r="AN161" s="17"/>
      <c r="AO161" s="17"/>
      <c r="AP161" s="17"/>
      <c r="AQ161" s="17"/>
    </row>
    <row r="162" spans="2:43" ht="15.95" customHeight="1" x14ac:dyDescent="0.25">
      <c r="B162" s="754"/>
      <c r="C162" s="17"/>
      <c r="D162" s="17"/>
      <c r="E162" s="17"/>
      <c r="F162" s="17"/>
      <c r="G162" s="17"/>
      <c r="H162" s="17"/>
      <c r="I162" s="17"/>
      <c r="J162" s="17"/>
      <c r="K162" s="17"/>
      <c r="L162" s="17"/>
      <c r="M162" s="17"/>
      <c r="N162" s="17"/>
      <c r="O162" s="17"/>
      <c r="P162" s="17"/>
      <c r="Q162" s="17"/>
      <c r="R162" s="17"/>
      <c r="S162" s="17"/>
      <c r="T162" s="17"/>
      <c r="U162" s="17"/>
      <c r="V162" s="17"/>
      <c r="W162" s="17"/>
      <c r="X162" s="17"/>
      <c r="Y162" s="17"/>
      <c r="Z162" s="17"/>
      <c r="AA162" s="17"/>
      <c r="AB162" s="17"/>
      <c r="AC162" s="17"/>
      <c r="AD162" s="17"/>
      <c r="AE162" s="17"/>
      <c r="AF162" s="17"/>
      <c r="AG162" s="17"/>
      <c r="AH162" s="17"/>
      <c r="AI162" s="17"/>
      <c r="AJ162" s="17"/>
      <c r="AK162" s="17"/>
      <c r="AL162" s="17"/>
      <c r="AM162" s="17"/>
      <c r="AN162" s="17"/>
      <c r="AO162" s="17"/>
      <c r="AP162" s="17"/>
      <c r="AQ162" s="17"/>
    </row>
    <row r="163" spans="2:43" ht="15.95" customHeight="1" x14ac:dyDescent="0.25">
      <c r="B163" s="754">
        <v>75</v>
      </c>
      <c r="C163" s="17"/>
      <c r="D163" s="17"/>
      <c r="E163" s="17"/>
      <c r="F163" s="17"/>
      <c r="G163" s="17"/>
      <c r="H163" s="17"/>
      <c r="I163" s="17"/>
      <c r="J163" s="17"/>
      <c r="K163" s="17"/>
      <c r="L163" s="17"/>
      <c r="M163" s="17"/>
      <c r="N163" s="17"/>
      <c r="O163" s="17"/>
      <c r="P163" s="17"/>
      <c r="Q163" s="17"/>
      <c r="R163" s="17"/>
      <c r="S163" s="17"/>
      <c r="T163" s="17"/>
      <c r="U163" s="17"/>
      <c r="V163" s="17"/>
      <c r="W163" s="17"/>
      <c r="X163" s="17"/>
      <c r="Y163" s="17"/>
      <c r="Z163" s="17"/>
      <c r="AA163" s="17"/>
      <c r="AB163" s="17"/>
      <c r="AC163" s="17"/>
      <c r="AD163" s="17"/>
      <c r="AE163" s="17"/>
      <c r="AF163" s="17"/>
      <c r="AG163" s="17"/>
      <c r="AH163" s="17"/>
      <c r="AI163" s="17"/>
      <c r="AJ163" s="17"/>
      <c r="AK163" s="17"/>
      <c r="AL163" s="17"/>
      <c r="AM163" s="17"/>
      <c r="AN163" s="17"/>
      <c r="AO163" s="17"/>
      <c r="AP163" s="17"/>
      <c r="AQ163" s="17"/>
    </row>
    <row r="164" spans="2:43" ht="15.95" customHeight="1" x14ac:dyDescent="0.25">
      <c r="B164" s="754"/>
      <c r="C164" s="17"/>
      <c r="D164" s="17"/>
      <c r="E164" s="17"/>
      <c r="F164" s="17"/>
      <c r="G164" s="17"/>
      <c r="H164" s="17"/>
      <c r="I164" s="17"/>
      <c r="J164" s="17"/>
      <c r="K164" s="17"/>
      <c r="L164" s="17"/>
      <c r="M164" s="17"/>
      <c r="N164" s="17"/>
      <c r="O164" s="17"/>
      <c r="P164" s="17"/>
      <c r="Q164" s="17"/>
      <c r="R164" s="17"/>
      <c r="S164" s="17"/>
      <c r="T164" s="17"/>
      <c r="U164" s="17"/>
      <c r="V164" s="17"/>
      <c r="W164" s="17"/>
      <c r="X164" s="17"/>
      <c r="Y164" s="17"/>
      <c r="Z164" s="17"/>
      <c r="AA164" s="17"/>
      <c r="AB164" s="17"/>
      <c r="AC164" s="17"/>
      <c r="AD164" s="17"/>
      <c r="AE164" s="17"/>
      <c r="AF164" s="17"/>
      <c r="AG164" s="17"/>
      <c r="AH164" s="17"/>
      <c r="AI164" s="17"/>
      <c r="AJ164" s="17"/>
      <c r="AK164" s="17"/>
      <c r="AL164" s="17"/>
      <c r="AM164" s="17"/>
      <c r="AN164" s="17"/>
      <c r="AO164" s="17"/>
      <c r="AP164" s="17"/>
      <c r="AQ164" s="17"/>
    </row>
    <row r="165" spans="2:43" ht="15.95" customHeight="1" x14ac:dyDescent="0.25">
      <c r="B165" s="754">
        <v>76</v>
      </c>
      <c r="C165" s="17"/>
      <c r="D165" s="17"/>
      <c r="E165" s="17"/>
      <c r="F165" s="17"/>
      <c r="G165" s="17"/>
      <c r="H165" s="17"/>
      <c r="I165" s="17"/>
      <c r="J165" s="17"/>
      <c r="K165" s="17"/>
      <c r="L165" s="17"/>
      <c r="M165" s="17"/>
      <c r="N165" s="17"/>
      <c r="O165" s="17"/>
      <c r="P165" s="17"/>
      <c r="Q165" s="17"/>
      <c r="R165" s="17"/>
      <c r="S165" s="17"/>
      <c r="T165" s="17"/>
      <c r="U165" s="17"/>
      <c r="V165" s="17"/>
      <c r="W165" s="17"/>
      <c r="X165" s="17"/>
      <c r="Y165" s="17"/>
      <c r="Z165" s="17"/>
      <c r="AA165" s="17"/>
      <c r="AB165" s="17"/>
      <c r="AC165" s="17"/>
      <c r="AD165" s="17"/>
      <c r="AE165" s="17"/>
      <c r="AF165" s="17"/>
      <c r="AG165" s="17"/>
      <c r="AH165" s="17"/>
      <c r="AI165" s="17"/>
      <c r="AJ165" s="17"/>
      <c r="AK165" s="17"/>
      <c r="AL165" s="17"/>
      <c r="AM165" s="17"/>
      <c r="AN165" s="17"/>
      <c r="AO165" s="17"/>
      <c r="AP165" s="17"/>
      <c r="AQ165" s="17"/>
    </row>
    <row r="166" spans="2:43" ht="15.95" customHeight="1" x14ac:dyDescent="0.25">
      <c r="B166" s="754"/>
      <c r="C166" s="17"/>
      <c r="D166" s="17"/>
      <c r="E166" s="17"/>
      <c r="F166" s="17"/>
      <c r="G166" s="17"/>
      <c r="H166" s="17"/>
      <c r="I166" s="17"/>
      <c r="J166" s="17"/>
      <c r="K166" s="17"/>
      <c r="L166" s="17"/>
      <c r="M166" s="17"/>
      <c r="N166" s="17"/>
      <c r="O166" s="17"/>
      <c r="P166" s="17"/>
      <c r="Q166" s="17"/>
      <c r="R166" s="17"/>
      <c r="S166" s="17"/>
      <c r="T166" s="17"/>
      <c r="U166" s="17"/>
      <c r="V166" s="17"/>
      <c r="W166" s="17"/>
      <c r="X166" s="17"/>
      <c r="Y166" s="17"/>
      <c r="Z166" s="17"/>
      <c r="AA166" s="17"/>
      <c r="AB166" s="17"/>
      <c r="AC166" s="17"/>
      <c r="AD166" s="17"/>
      <c r="AE166" s="17"/>
      <c r="AF166" s="17"/>
      <c r="AG166" s="17"/>
      <c r="AH166" s="17"/>
      <c r="AI166" s="17"/>
      <c r="AJ166" s="17"/>
      <c r="AK166" s="17"/>
      <c r="AL166" s="17"/>
      <c r="AM166" s="17"/>
      <c r="AN166" s="17"/>
      <c r="AO166" s="17"/>
      <c r="AP166" s="17"/>
      <c r="AQ166" s="17"/>
    </row>
    <row r="167" spans="2:43" ht="15.95" customHeight="1" x14ac:dyDescent="0.25">
      <c r="B167" s="754">
        <v>77</v>
      </c>
      <c r="C167" s="17"/>
      <c r="D167" s="17"/>
      <c r="E167" s="17"/>
      <c r="F167" s="17"/>
      <c r="G167" s="17"/>
      <c r="H167" s="17"/>
      <c r="I167" s="17"/>
      <c r="J167" s="17"/>
      <c r="K167" s="17"/>
      <c r="L167" s="17"/>
      <c r="M167" s="17"/>
      <c r="N167" s="17"/>
      <c r="O167" s="17"/>
      <c r="P167" s="17"/>
      <c r="Q167" s="17"/>
      <c r="R167" s="17"/>
      <c r="S167" s="17"/>
      <c r="T167" s="17"/>
      <c r="U167" s="17"/>
      <c r="V167" s="17"/>
      <c r="W167" s="17"/>
      <c r="X167" s="17"/>
      <c r="Y167" s="17"/>
      <c r="Z167" s="17"/>
      <c r="AA167" s="17"/>
      <c r="AB167" s="17"/>
      <c r="AC167" s="17"/>
      <c r="AD167" s="17"/>
      <c r="AE167" s="17"/>
      <c r="AF167" s="17"/>
      <c r="AG167" s="17"/>
      <c r="AH167" s="17"/>
      <c r="AI167" s="17"/>
      <c r="AJ167" s="17"/>
      <c r="AK167" s="17"/>
      <c r="AL167" s="17"/>
      <c r="AM167" s="17"/>
      <c r="AN167" s="17"/>
      <c r="AO167" s="17"/>
      <c r="AP167" s="17"/>
      <c r="AQ167" s="17"/>
    </row>
    <row r="168" spans="2:43" ht="15.95" customHeight="1" x14ac:dyDescent="0.25">
      <c r="B168" s="754"/>
      <c r="C168" s="17"/>
      <c r="D168" s="17"/>
      <c r="E168" s="17"/>
      <c r="F168" s="17"/>
      <c r="G168" s="17"/>
      <c r="H168" s="17"/>
      <c r="I168" s="17"/>
      <c r="J168" s="17"/>
      <c r="K168" s="17"/>
      <c r="L168" s="17"/>
      <c r="M168" s="17"/>
      <c r="N168" s="17"/>
      <c r="O168" s="17"/>
      <c r="P168" s="17"/>
      <c r="Q168" s="17"/>
      <c r="R168" s="17"/>
      <c r="S168" s="17"/>
      <c r="T168" s="17"/>
      <c r="U168" s="17"/>
      <c r="V168" s="17"/>
      <c r="W168" s="17"/>
      <c r="X168" s="17"/>
      <c r="Y168" s="17"/>
      <c r="Z168" s="17"/>
      <c r="AA168" s="17"/>
      <c r="AB168" s="17"/>
      <c r="AC168" s="17"/>
      <c r="AD168" s="17"/>
      <c r="AE168" s="17"/>
      <c r="AF168" s="17"/>
      <c r="AG168" s="17"/>
      <c r="AH168" s="17"/>
      <c r="AI168" s="17"/>
      <c r="AJ168" s="17"/>
      <c r="AK168" s="17"/>
      <c r="AL168" s="17"/>
      <c r="AM168" s="17"/>
      <c r="AN168" s="17"/>
      <c r="AO168" s="17"/>
      <c r="AP168" s="17"/>
      <c r="AQ168" s="17"/>
    </row>
    <row r="169" spans="2:43" ht="15.95" customHeight="1" x14ac:dyDescent="0.25">
      <c r="B169" s="754">
        <v>78</v>
      </c>
      <c r="C169" s="17"/>
      <c r="D169" s="17"/>
      <c r="E169" s="17"/>
      <c r="F169" s="17"/>
      <c r="G169" s="17"/>
      <c r="H169" s="17"/>
      <c r="I169" s="17"/>
      <c r="J169" s="17"/>
      <c r="K169" s="17"/>
      <c r="L169" s="17"/>
      <c r="M169" s="17"/>
      <c r="N169" s="17"/>
      <c r="O169" s="17"/>
      <c r="P169" s="17"/>
      <c r="Q169" s="17"/>
      <c r="R169" s="17"/>
      <c r="S169" s="17"/>
      <c r="T169" s="17"/>
      <c r="U169" s="17"/>
      <c r="V169" s="17"/>
      <c r="W169" s="17"/>
      <c r="X169" s="17"/>
      <c r="Y169" s="17"/>
      <c r="Z169" s="17"/>
      <c r="AA169" s="17"/>
      <c r="AB169" s="17"/>
      <c r="AC169" s="17"/>
      <c r="AD169" s="17"/>
      <c r="AE169" s="17"/>
      <c r="AF169" s="17"/>
      <c r="AG169" s="17"/>
      <c r="AH169" s="17"/>
      <c r="AI169" s="17"/>
      <c r="AJ169" s="17"/>
      <c r="AK169" s="17"/>
      <c r="AL169" s="17"/>
      <c r="AM169" s="17"/>
      <c r="AN169" s="17"/>
      <c r="AO169" s="17"/>
      <c r="AP169" s="17"/>
      <c r="AQ169" s="17"/>
    </row>
    <row r="170" spans="2:43" ht="15.95" customHeight="1" x14ac:dyDescent="0.25">
      <c r="B170" s="754"/>
      <c r="C170" s="17"/>
      <c r="D170" s="17"/>
      <c r="E170" s="17"/>
      <c r="F170" s="17"/>
      <c r="G170" s="17"/>
      <c r="H170" s="17"/>
      <c r="I170" s="17"/>
      <c r="J170" s="17"/>
      <c r="K170" s="17"/>
      <c r="L170" s="17"/>
      <c r="M170" s="17"/>
      <c r="N170" s="17"/>
      <c r="O170" s="17"/>
      <c r="P170" s="17"/>
      <c r="Q170" s="17"/>
      <c r="R170" s="17"/>
      <c r="S170" s="17"/>
      <c r="T170" s="17"/>
      <c r="U170" s="17"/>
      <c r="V170" s="17"/>
      <c r="W170" s="17"/>
      <c r="X170" s="17"/>
      <c r="Y170" s="17"/>
      <c r="Z170" s="17"/>
      <c r="AA170" s="17"/>
      <c r="AB170" s="17"/>
      <c r="AC170" s="17"/>
      <c r="AD170" s="17"/>
      <c r="AE170" s="17"/>
      <c r="AF170" s="17"/>
      <c r="AG170" s="17"/>
      <c r="AH170" s="17"/>
      <c r="AI170" s="17"/>
      <c r="AJ170" s="17"/>
      <c r="AK170" s="17"/>
      <c r="AL170" s="17"/>
      <c r="AM170" s="17"/>
      <c r="AN170" s="17"/>
      <c r="AO170" s="17"/>
      <c r="AP170" s="17"/>
      <c r="AQ170" s="17"/>
    </row>
    <row r="171" spans="2:43" ht="15.95" customHeight="1" x14ac:dyDescent="0.25">
      <c r="B171" s="754">
        <v>79</v>
      </c>
      <c r="C171" s="17"/>
      <c r="D171" s="17"/>
      <c r="E171" s="17"/>
      <c r="F171" s="17"/>
      <c r="G171" s="17"/>
      <c r="H171" s="17"/>
      <c r="I171" s="17"/>
      <c r="J171" s="17"/>
      <c r="K171" s="17"/>
      <c r="L171" s="17"/>
      <c r="M171" s="17"/>
      <c r="N171" s="17"/>
      <c r="O171" s="17"/>
      <c r="P171" s="17"/>
      <c r="Q171" s="17"/>
      <c r="R171" s="17"/>
      <c r="S171" s="17"/>
      <c r="T171" s="17"/>
      <c r="U171" s="17"/>
      <c r="V171" s="17"/>
      <c r="W171" s="17"/>
      <c r="X171" s="17"/>
      <c r="Y171" s="17"/>
      <c r="Z171" s="17"/>
      <c r="AA171" s="17"/>
      <c r="AB171" s="17"/>
      <c r="AC171" s="17"/>
      <c r="AD171" s="17"/>
      <c r="AE171" s="17"/>
      <c r="AF171" s="17"/>
      <c r="AG171" s="17"/>
      <c r="AH171" s="17"/>
      <c r="AI171" s="17"/>
      <c r="AJ171" s="17"/>
      <c r="AK171" s="17"/>
      <c r="AL171" s="17"/>
      <c r="AM171" s="17"/>
      <c r="AN171" s="17"/>
      <c r="AO171" s="17"/>
      <c r="AP171" s="17"/>
      <c r="AQ171" s="17"/>
    </row>
    <row r="172" spans="2:43" ht="15.95" customHeight="1" x14ac:dyDescent="0.25">
      <c r="B172" s="754"/>
      <c r="C172" s="17"/>
      <c r="D172" s="17"/>
      <c r="E172" s="17"/>
      <c r="F172" s="17"/>
      <c r="G172" s="17"/>
      <c r="H172" s="17"/>
      <c r="I172" s="17"/>
      <c r="J172" s="17"/>
      <c r="K172" s="17"/>
      <c r="L172" s="17"/>
      <c r="M172" s="17"/>
      <c r="N172" s="17"/>
      <c r="O172" s="17"/>
      <c r="P172" s="17"/>
      <c r="Q172" s="17"/>
      <c r="R172" s="17"/>
      <c r="S172" s="17"/>
      <c r="T172" s="17"/>
      <c r="U172" s="17"/>
      <c r="V172" s="17"/>
      <c r="W172" s="17"/>
      <c r="X172" s="17"/>
      <c r="Y172" s="17"/>
      <c r="Z172" s="17"/>
      <c r="AA172" s="17"/>
      <c r="AB172" s="17"/>
      <c r="AC172" s="17"/>
      <c r="AD172" s="17"/>
      <c r="AE172" s="17"/>
      <c r="AF172" s="17"/>
      <c r="AG172" s="17"/>
      <c r="AH172" s="17"/>
      <c r="AI172" s="17"/>
      <c r="AJ172" s="17"/>
      <c r="AK172" s="17"/>
      <c r="AL172" s="17"/>
      <c r="AM172" s="17"/>
      <c r="AN172" s="17"/>
      <c r="AO172" s="17"/>
      <c r="AP172" s="17"/>
      <c r="AQ172" s="17"/>
    </row>
    <row r="173" spans="2:43" ht="15.95" customHeight="1" x14ac:dyDescent="0.25">
      <c r="B173" s="754">
        <v>80</v>
      </c>
      <c r="C173" s="17"/>
      <c r="D173" s="17"/>
      <c r="E173" s="17"/>
      <c r="F173" s="17"/>
      <c r="G173" s="17"/>
      <c r="H173" s="17"/>
      <c r="I173" s="17"/>
      <c r="J173" s="17"/>
      <c r="K173" s="17"/>
      <c r="L173" s="17"/>
      <c r="M173" s="17"/>
      <c r="N173" s="17"/>
      <c r="O173" s="17"/>
      <c r="P173" s="17"/>
      <c r="Q173" s="17"/>
      <c r="R173" s="17"/>
      <c r="S173" s="17"/>
      <c r="T173" s="17"/>
      <c r="U173" s="17"/>
      <c r="V173" s="17"/>
      <c r="W173" s="17"/>
      <c r="X173" s="17"/>
      <c r="Y173" s="17"/>
      <c r="Z173" s="17"/>
      <c r="AA173" s="17"/>
      <c r="AB173" s="17"/>
      <c r="AC173" s="17"/>
      <c r="AD173" s="17"/>
      <c r="AE173" s="17"/>
      <c r="AF173" s="17"/>
      <c r="AG173" s="17"/>
      <c r="AH173" s="17"/>
      <c r="AI173" s="17"/>
      <c r="AJ173" s="17"/>
      <c r="AK173" s="17"/>
      <c r="AL173" s="17"/>
      <c r="AM173" s="17"/>
      <c r="AN173" s="17"/>
      <c r="AO173" s="17"/>
      <c r="AP173" s="17"/>
      <c r="AQ173" s="17"/>
    </row>
    <row r="174" spans="2:43" ht="15.95" customHeight="1" x14ac:dyDescent="0.25">
      <c r="B174" s="754"/>
      <c r="C174" s="17"/>
      <c r="D174" s="17"/>
      <c r="E174" s="17"/>
      <c r="F174" s="17"/>
      <c r="G174" s="17"/>
      <c r="H174" s="17"/>
      <c r="I174" s="17"/>
      <c r="J174" s="17"/>
      <c r="K174" s="17"/>
      <c r="L174" s="17"/>
      <c r="M174" s="17"/>
      <c r="N174" s="17"/>
      <c r="O174" s="17"/>
      <c r="P174" s="17"/>
      <c r="Q174" s="17"/>
      <c r="R174" s="17"/>
      <c r="S174" s="17"/>
      <c r="T174" s="17"/>
      <c r="U174" s="17"/>
      <c r="V174" s="17"/>
      <c r="W174" s="17"/>
      <c r="X174" s="17"/>
      <c r="Y174" s="17"/>
      <c r="Z174" s="17"/>
      <c r="AA174" s="17"/>
      <c r="AB174" s="17"/>
      <c r="AC174" s="17"/>
      <c r="AD174" s="17"/>
      <c r="AE174" s="17"/>
      <c r="AF174" s="17"/>
      <c r="AG174" s="17"/>
      <c r="AH174" s="17"/>
      <c r="AI174" s="17"/>
      <c r="AJ174" s="17"/>
      <c r="AK174" s="17"/>
      <c r="AL174" s="17"/>
      <c r="AM174" s="17"/>
      <c r="AN174" s="17"/>
      <c r="AO174" s="17"/>
      <c r="AP174" s="17"/>
      <c r="AQ174" s="17"/>
    </row>
    <row r="175" spans="2:43" ht="15.95" customHeight="1" x14ac:dyDescent="0.25">
      <c r="B175" s="754">
        <v>81</v>
      </c>
      <c r="C175" s="17"/>
      <c r="D175" s="17"/>
      <c r="E175" s="17"/>
      <c r="F175" s="17"/>
      <c r="G175" s="17"/>
      <c r="H175" s="17"/>
      <c r="I175" s="17"/>
      <c r="J175" s="17"/>
      <c r="K175" s="17"/>
      <c r="L175" s="17"/>
      <c r="M175" s="17"/>
      <c r="N175" s="17"/>
      <c r="O175" s="17"/>
      <c r="P175" s="17"/>
      <c r="Q175" s="17"/>
      <c r="R175" s="17"/>
      <c r="S175" s="17"/>
      <c r="T175" s="17"/>
      <c r="U175" s="17"/>
      <c r="V175" s="17"/>
      <c r="W175" s="17"/>
      <c r="X175" s="17"/>
      <c r="Y175" s="17"/>
      <c r="Z175" s="17"/>
      <c r="AA175" s="17"/>
      <c r="AB175" s="17"/>
      <c r="AC175" s="17"/>
      <c r="AD175" s="17"/>
      <c r="AE175" s="17"/>
      <c r="AF175" s="17"/>
      <c r="AG175" s="17"/>
      <c r="AH175" s="17"/>
      <c r="AI175" s="17"/>
      <c r="AJ175" s="17"/>
      <c r="AK175" s="17"/>
      <c r="AL175" s="17"/>
      <c r="AM175" s="17"/>
      <c r="AN175" s="17"/>
      <c r="AO175" s="17"/>
      <c r="AP175" s="17"/>
      <c r="AQ175" s="17"/>
    </row>
    <row r="176" spans="2:43" ht="15.95" customHeight="1" x14ac:dyDescent="0.25">
      <c r="B176" s="754"/>
      <c r="C176" s="17"/>
      <c r="D176" s="17"/>
      <c r="E176" s="17"/>
      <c r="F176" s="17"/>
      <c r="G176" s="17"/>
      <c r="H176" s="17"/>
      <c r="I176" s="17"/>
      <c r="J176" s="17"/>
      <c r="K176" s="17"/>
      <c r="L176" s="17"/>
      <c r="M176" s="17"/>
      <c r="N176" s="17"/>
      <c r="O176" s="17"/>
      <c r="P176" s="17"/>
      <c r="Q176" s="17"/>
      <c r="R176" s="17"/>
      <c r="S176" s="17"/>
      <c r="T176" s="17"/>
      <c r="U176" s="17"/>
      <c r="V176" s="17"/>
      <c r="W176" s="17"/>
      <c r="X176" s="17"/>
      <c r="Y176" s="17"/>
      <c r="Z176" s="17"/>
      <c r="AA176" s="17"/>
      <c r="AB176" s="17"/>
      <c r="AC176" s="17"/>
      <c r="AD176" s="17"/>
      <c r="AE176" s="17"/>
      <c r="AF176" s="17"/>
      <c r="AG176" s="17"/>
      <c r="AH176" s="17"/>
      <c r="AI176" s="17"/>
      <c r="AJ176" s="17"/>
      <c r="AK176" s="17"/>
      <c r="AL176" s="17"/>
      <c r="AM176" s="17"/>
      <c r="AN176" s="17"/>
      <c r="AO176" s="17"/>
      <c r="AP176" s="17"/>
      <c r="AQ176" s="17"/>
    </row>
    <row r="177" spans="2:43" ht="15.95" customHeight="1" x14ac:dyDescent="0.25">
      <c r="B177" s="754">
        <v>82</v>
      </c>
      <c r="C177" s="17"/>
      <c r="D177" s="17"/>
      <c r="E177" s="17"/>
      <c r="F177" s="17"/>
      <c r="G177" s="17"/>
      <c r="H177" s="17"/>
      <c r="I177" s="17"/>
      <c r="J177" s="17"/>
      <c r="K177" s="17"/>
      <c r="L177" s="17"/>
      <c r="M177" s="17"/>
      <c r="N177" s="17"/>
      <c r="O177" s="17"/>
      <c r="P177" s="17"/>
      <c r="Q177" s="17"/>
      <c r="R177" s="17"/>
      <c r="S177" s="17"/>
      <c r="T177" s="17"/>
      <c r="U177" s="17"/>
      <c r="V177" s="17"/>
      <c r="W177" s="17"/>
      <c r="X177" s="17"/>
      <c r="Y177" s="17"/>
      <c r="Z177" s="17"/>
      <c r="AA177" s="17"/>
      <c r="AB177" s="17"/>
      <c r="AC177" s="17"/>
      <c r="AD177" s="17"/>
      <c r="AE177" s="17"/>
      <c r="AF177" s="17"/>
      <c r="AG177" s="17"/>
      <c r="AH177" s="17"/>
      <c r="AI177" s="17"/>
      <c r="AJ177" s="17"/>
      <c r="AK177" s="17"/>
      <c r="AL177" s="17"/>
      <c r="AM177" s="17"/>
      <c r="AN177" s="17"/>
      <c r="AO177" s="17"/>
      <c r="AP177" s="17"/>
      <c r="AQ177" s="17"/>
    </row>
    <row r="178" spans="2:43" ht="15.95" customHeight="1" x14ac:dyDescent="0.25">
      <c r="B178" s="754"/>
      <c r="C178" s="17"/>
      <c r="D178" s="17"/>
      <c r="E178" s="17"/>
      <c r="F178" s="17"/>
      <c r="G178" s="17"/>
      <c r="H178" s="17"/>
      <c r="I178" s="17"/>
      <c r="J178" s="17"/>
      <c r="K178" s="17"/>
      <c r="L178" s="17"/>
      <c r="M178" s="17"/>
      <c r="N178" s="17"/>
      <c r="O178" s="17"/>
      <c r="P178" s="17"/>
      <c r="Q178" s="17"/>
      <c r="R178" s="17"/>
      <c r="S178" s="17"/>
      <c r="T178" s="17"/>
      <c r="U178" s="17"/>
      <c r="V178" s="17"/>
      <c r="W178" s="17"/>
      <c r="X178" s="17"/>
      <c r="Y178" s="17"/>
      <c r="Z178" s="17"/>
      <c r="AA178" s="17"/>
      <c r="AB178" s="17"/>
      <c r="AC178" s="17"/>
      <c r="AD178" s="17"/>
      <c r="AE178" s="17"/>
      <c r="AF178" s="17"/>
      <c r="AG178" s="17"/>
      <c r="AH178" s="17"/>
      <c r="AI178" s="17"/>
      <c r="AJ178" s="17"/>
      <c r="AK178" s="17"/>
      <c r="AL178" s="17"/>
      <c r="AM178" s="17"/>
      <c r="AN178" s="17"/>
      <c r="AO178" s="17"/>
      <c r="AP178" s="17"/>
      <c r="AQ178" s="17"/>
    </row>
    <row r="179" spans="2:43" ht="15.95" customHeight="1" x14ac:dyDescent="0.25">
      <c r="B179" s="754">
        <v>83</v>
      </c>
      <c r="C179" s="17"/>
      <c r="D179" s="17"/>
      <c r="E179" s="17"/>
      <c r="F179" s="17"/>
      <c r="G179" s="17"/>
      <c r="H179" s="17"/>
      <c r="I179" s="17"/>
      <c r="J179" s="17"/>
      <c r="K179" s="17"/>
      <c r="L179" s="17"/>
      <c r="M179" s="17"/>
      <c r="N179" s="17"/>
      <c r="O179" s="17"/>
      <c r="P179" s="17"/>
      <c r="Q179" s="17"/>
      <c r="R179" s="17"/>
      <c r="S179" s="17"/>
      <c r="T179" s="17"/>
      <c r="U179" s="17"/>
      <c r="V179" s="17"/>
      <c r="W179" s="17"/>
      <c r="X179" s="17"/>
      <c r="Y179" s="17"/>
      <c r="Z179" s="17"/>
      <c r="AA179" s="17"/>
      <c r="AB179" s="17"/>
      <c r="AC179" s="17"/>
      <c r="AD179" s="17"/>
      <c r="AE179" s="17"/>
      <c r="AF179" s="17"/>
      <c r="AG179" s="17"/>
      <c r="AH179" s="17"/>
      <c r="AI179" s="17"/>
      <c r="AJ179" s="17"/>
      <c r="AK179" s="17"/>
      <c r="AL179" s="17"/>
      <c r="AM179" s="17"/>
      <c r="AN179" s="17"/>
      <c r="AO179" s="17"/>
      <c r="AP179" s="17"/>
      <c r="AQ179" s="17"/>
    </row>
    <row r="180" spans="2:43" ht="15.95" customHeight="1" x14ac:dyDescent="0.25">
      <c r="B180" s="754"/>
      <c r="C180" s="17"/>
      <c r="D180" s="17"/>
      <c r="E180" s="17"/>
      <c r="F180" s="17"/>
      <c r="G180" s="17"/>
      <c r="H180" s="17"/>
      <c r="I180" s="17"/>
      <c r="J180" s="17"/>
      <c r="K180" s="17"/>
      <c r="L180" s="17"/>
      <c r="M180" s="17"/>
      <c r="N180" s="17"/>
      <c r="O180" s="17"/>
      <c r="P180" s="17"/>
      <c r="Q180" s="17"/>
      <c r="R180" s="17"/>
      <c r="S180" s="17"/>
      <c r="T180" s="17"/>
      <c r="U180" s="17"/>
      <c r="V180" s="17"/>
      <c r="W180" s="17"/>
      <c r="X180" s="17"/>
      <c r="Y180" s="17"/>
      <c r="Z180" s="17"/>
      <c r="AA180" s="17"/>
      <c r="AB180" s="17"/>
      <c r="AC180" s="17"/>
      <c r="AD180" s="17"/>
      <c r="AE180" s="17"/>
      <c r="AF180" s="17"/>
      <c r="AG180" s="17"/>
      <c r="AH180" s="17"/>
      <c r="AI180" s="17"/>
      <c r="AJ180" s="17"/>
      <c r="AK180" s="17"/>
      <c r="AL180" s="17"/>
      <c r="AM180" s="17"/>
      <c r="AN180" s="17"/>
      <c r="AO180" s="17"/>
      <c r="AP180" s="17"/>
      <c r="AQ180" s="17"/>
    </row>
    <row r="181" spans="2:43" ht="15.95" customHeight="1" x14ac:dyDescent="0.25">
      <c r="B181" s="754">
        <v>84</v>
      </c>
      <c r="C181" s="17"/>
      <c r="D181" s="17"/>
      <c r="E181" s="17"/>
      <c r="F181" s="17"/>
      <c r="G181" s="17"/>
      <c r="H181" s="17"/>
      <c r="I181" s="17"/>
      <c r="J181" s="17"/>
      <c r="K181" s="17"/>
      <c r="L181" s="17"/>
      <c r="M181" s="17"/>
      <c r="N181" s="17"/>
      <c r="O181" s="17"/>
      <c r="P181" s="17"/>
      <c r="Q181" s="17"/>
      <c r="R181" s="17"/>
      <c r="S181" s="17"/>
      <c r="T181" s="17"/>
      <c r="U181" s="17"/>
      <c r="V181" s="17"/>
      <c r="W181" s="17"/>
      <c r="X181" s="17"/>
      <c r="Y181" s="17"/>
      <c r="Z181" s="17"/>
      <c r="AA181" s="17"/>
      <c r="AB181" s="17"/>
      <c r="AC181" s="17"/>
      <c r="AD181" s="17"/>
      <c r="AE181" s="17"/>
      <c r="AF181" s="17"/>
      <c r="AG181" s="17"/>
      <c r="AH181" s="17"/>
      <c r="AI181" s="17"/>
      <c r="AJ181" s="17"/>
      <c r="AK181" s="17"/>
      <c r="AL181" s="17"/>
      <c r="AM181" s="17"/>
      <c r="AN181" s="17"/>
      <c r="AO181" s="17"/>
      <c r="AP181" s="17"/>
      <c r="AQ181" s="17"/>
    </row>
    <row r="182" spans="2:43" ht="15.95" customHeight="1" x14ac:dyDescent="0.25">
      <c r="B182" s="754"/>
      <c r="C182" s="17"/>
      <c r="D182" s="17"/>
      <c r="E182" s="17"/>
      <c r="F182" s="17"/>
      <c r="G182" s="17"/>
      <c r="H182" s="17"/>
      <c r="I182" s="17"/>
      <c r="J182" s="17"/>
      <c r="K182" s="17"/>
      <c r="L182" s="17"/>
      <c r="M182" s="17"/>
      <c r="N182" s="17"/>
      <c r="O182" s="17"/>
      <c r="P182" s="17"/>
      <c r="Q182" s="17"/>
      <c r="R182" s="17"/>
      <c r="S182" s="17"/>
      <c r="T182" s="17"/>
      <c r="U182" s="17"/>
      <c r="V182" s="17"/>
      <c r="W182" s="17"/>
      <c r="X182" s="17"/>
      <c r="Y182" s="17"/>
      <c r="Z182" s="17"/>
      <c r="AA182" s="17"/>
      <c r="AB182" s="17"/>
      <c r="AC182" s="17"/>
      <c r="AD182" s="17"/>
      <c r="AE182" s="17"/>
      <c r="AF182" s="17"/>
      <c r="AG182" s="17"/>
      <c r="AH182" s="17"/>
      <c r="AI182" s="17"/>
      <c r="AJ182" s="17"/>
      <c r="AK182" s="17"/>
      <c r="AL182" s="17"/>
      <c r="AM182" s="17"/>
      <c r="AN182" s="17"/>
      <c r="AO182" s="17"/>
      <c r="AP182" s="17"/>
      <c r="AQ182" s="17"/>
    </row>
    <row r="183" spans="2:43" ht="15.95" customHeight="1" x14ac:dyDescent="0.25">
      <c r="B183" s="754">
        <v>85</v>
      </c>
      <c r="C183" s="17"/>
      <c r="D183" s="17"/>
      <c r="E183" s="17"/>
      <c r="F183" s="17"/>
      <c r="G183" s="17"/>
      <c r="H183" s="17"/>
      <c r="I183" s="17"/>
      <c r="J183" s="17"/>
      <c r="K183" s="17"/>
      <c r="L183" s="17"/>
      <c r="M183" s="17"/>
      <c r="N183" s="17"/>
      <c r="O183" s="17"/>
      <c r="P183" s="17"/>
      <c r="Q183" s="17"/>
      <c r="R183" s="17"/>
      <c r="S183" s="17"/>
      <c r="T183" s="17"/>
      <c r="U183" s="17"/>
      <c r="V183" s="17"/>
      <c r="W183" s="17"/>
      <c r="X183" s="17"/>
      <c r="Y183" s="17"/>
      <c r="Z183" s="17"/>
      <c r="AA183" s="17"/>
      <c r="AB183" s="17"/>
      <c r="AC183" s="17"/>
      <c r="AD183" s="17"/>
      <c r="AE183" s="17"/>
      <c r="AF183" s="17"/>
      <c r="AG183" s="17"/>
      <c r="AH183" s="17"/>
      <c r="AI183" s="17"/>
      <c r="AJ183" s="17"/>
      <c r="AK183" s="17"/>
      <c r="AL183" s="17"/>
      <c r="AM183" s="17"/>
      <c r="AN183" s="17"/>
      <c r="AO183" s="17"/>
      <c r="AP183" s="17"/>
      <c r="AQ183" s="17"/>
    </row>
    <row r="184" spans="2:43" ht="15.95" customHeight="1" x14ac:dyDescent="0.25">
      <c r="B184" s="754"/>
      <c r="C184" s="17"/>
      <c r="D184" s="17"/>
      <c r="E184" s="17"/>
      <c r="F184" s="17"/>
      <c r="G184" s="17"/>
      <c r="H184" s="17"/>
      <c r="I184" s="17"/>
      <c r="J184" s="17"/>
      <c r="K184" s="17"/>
      <c r="L184" s="17"/>
      <c r="M184" s="17"/>
      <c r="N184" s="17"/>
      <c r="O184" s="17"/>
      <c r="P184" s="17"/>
      <c r="Q184" s="17"/>
      <c r="R184" s="17"/>
      <c r="S184" s="17"/>
      <c r="T184" s="17"/>
      <c r="U184" s="17"/>
      <c r="V184" s="17"/>
      <c r="W184" s="17"/>
      <c r="X184" s="17"/>
      <c r="Y184" s="17"/>
      <c r="Z184" s="17"/>
      <c r="AA184" s="17"/>
      <c r="AB184" s="17"/>
      <c r="AC184" s="17"/>
      <c r="AD184" s="17"/>
      <c r="AE184" s="17"/>
      <c r="AF184" s="17"/>
      <c r="AG184" s="17"/>
      <c r="AH184" s="17"/>
      <c r="AI184" s="17"/>
      <c r="AJ184" s="17"/>
      <c r="AK184" s="17"/>
      <c r="AL184" s="17"/>
      <c r="AM184" s="17"/>
      <c r="AN184" s="17"/>
      <c r="AO184" s="17"/>
      <c r="AP184" s="17"/>
      <c r="AQ184" s="17"/>
    </row>
    <row r="185" spans="2:43" ht="15.95" customHeight="1" x14ac:dyDescent="0.25">
      <c r="B185" s="754">
        <v>86</v>
      </c>
      <c r="C185" s="17"/>
      <c r="D185" s="17"/>
      <c r="E185" s="17"/>
      <c r="F185" s="17"/>
      <c r="G185" s="17"/>
      <c r="H185" s="17"/>
      <c r="I185" s="17"/>
      <c r="J185" s="17"/>
      <c r="K185" s="17"/>
      <c r="L185" s="17"/>
      <c r="M185" s="17"/>
      <c r="N185" s="17"/>
      <c r="O185" s="17"/>
      <c r="P185" s="17"/>
      <c r="Q185" s="17"/>
      <c r="R185" s="17"/>
      <c r="S185" s="17"/>
      <c r="T185" s="17"/>
      <c r="U185" s="17"/>
      <c r="V185" s="17"/>
      <c r="W185" s="17"/>
      <c r="X185" s="17"/>
      <c r="Y185" s="17"/>
      <c r="Z185" s="17"/>
      <c r="AA185" s="17"/>
      <c r="AB185" s="17"/>
      <c r="AC185" s="17"/>
      <c r="AD185" s="17"/>
      <c r="AE185" s="17"/>
      <c r="AF185" s="17"/>
      <c r="AG185" s="17"/>
      <c r="AH185" s="17"/>
      <c r="AI185" s="17"/>
      <c r="AJ185" s="17"/>
      <c r="AK185" s="17"/>
      <c r="AL185" s="17"/>
      <c r="AM185" s="17"/>
      <c r="AN185" s="17"/>
      <c r="AO185" s="17"/>
      <c r="AP185" s="17"/>
      <c r="AQ185" s="17"/>
    </row>
    <row r="186" spans="2:43" ht="15.95" customHeight="1" x14ac:dyDescent="0.25">
      <c r="B186" s="754"/>
      <c r="C186" s="17"/>
      <c r="D186" s="17"/>
      <c r="E186" s="17"/>
      <c r="F186" s="17"/>
      <c r="G186" s="17"/>
      <c r="H186" s="17"/>
      <c r="I186" s="17"/>
      <c r="J186" s="17"/>
      <c r="K186" s="17"/>
      <c r="L186" s="17"/>
      <c r="M186" s="17"/>
      <c r="N186" s="17"/>
      <c r="O186" s="17"/>
      <c r="P186" s="17"/>
      <c r="Q186" s="17"/>
      <c r="R186" s="17"/>
      <c r="S186" s="17"/>
      <c r="T186" s="17"/>
      <c r="U186" s="17"/>
      <c r="V186" s="17"/>
      <c r="W186" s="17"/>
      <c r="X186" s="17"/>
      <c r="Y186" s="17"/>
      <c r="Z186" s="17"/>
      <c r="AA186" s="17"/>
      <c r="AB186" s="17"/>
      <c r="AC186" s="17"/>
      <c r="AD186" s="17"/>
      <c r="AE186" s="17"/>
      <c r="AF186" s="17"/>
      <c r="AG186" s="17"/>
      <c r="AH186" s="17"/>
      <c r="AI186" s="17"/>
      <c r="AJ186" s="17"/>
      <c r="AK186" s="17"/>
      <c r="AL186" s="17"/>
      <c r="AM186" s="17"/>
      <c r="AN186" s="17"/>
      <c r="AO186" s="17"/>
      <c r="AP186" s="17"/>
      <c r="AQ186" s="17"/>
    </row>
    <row r="187" spans="2:43" ht="15.95" customHeight="1" x14ac:dyDescent="0.25">
      <c r="B187" s="754">
        <v>87</v>
      </c>
      <c r="C187" s="17"/>
      <c r="D187" s="17"/>
      <c r="E187" s="17"/>
      <c r="F187" s="17"/>
      <c r="G187" s="17"/>
      <c r="H187" s="17"/>
      <c r="I187" s="17"/>
      <c r="J187" s="17"/>
      <c r="K187" s="17"/>
      <c r="L187" s="17"/>
      <c r="M187" s="17"/>
      <c r="N187" s="17"/>
      <c r="O187" s="17"/>
      <c r="P187" s="17"/>
      <c r="Q187" s="17"/>
      <c r="R187" s="17"/>
      <c r="S187" s="17"/>
      <c r="T187" s="17"/>
      <c r="U187" s="17"/>
      <c r="V187" s="17"/>
      <c r="W187" s="17"/>
      <c r="X187" s="17"/>
      <c r="Y187" s="17"/>
      <c r="Z187" s="17"/>
      <c r="AA187" s="17"/>
      <c r="AB187" s="17"/>
      <c r="AC187" s="17"/>
      <c r="AD187" s="17"/>
      <c r="AE187" s="17"/>
      <c r="AF187" s="17"/>
      <c r="AG187" s="17"/>
      <c r="AH187" s="17"/>
      <c r="AI187" s="17"/>
      <c r="AJ187" s="17"/>
      <c r="AK187" s="17"/>
      <c r="AL187" s="17"/>
      <c r="AM187" s="17"/>
      <c r="AN187" s="17"/>
      <c r="AO187" s="17"/>
      <c r="AP187" s="17"/>
      <c r="AQ187" s="17"/>
    </row>
    <row r="188" spans="2:43" ht="15.95" customHeight="1" x14ac:dyDescent="0.25">
      <c r="B188" s="754"/>
      <c r="C188" s="17"/>
      <c r="D188" s="17"/>
      <c r="E188" s="17"/>
      <c r="F188" s="17"/>
      <c r="G188" s="17"/>
      <c r="H188" s="17"/>
      <c r="I188" s="17"/>
      <c r="J188" s="17"/>
      <c r="K188" s="17"/>
      <c r="L188" s="17"/>
      <c r="M188" s="17"/>
      <c r="N188" s="17"/>
      <c r="O188" s="17"/>
      <c r="P188" s="17"/>
      <c r="Q188" s="17"/>
      <c r="R188" s="17"/>
      <c r="S188" s="17"/>
      <c r="T188" s="17"/>
      <c r="U188" s="17"/>
      <c r="V188" s="17"/>
      <c r="W188" s="17"/>
      <c r="X188" s="17"/>
      <c r="Y188" s="17"/>
      <c r="Z188" s="17"/>
      <c r="AA188" s="17"/>
      <c r="AB188" s="17"/>
      <c r="AC188" s="17"/>
      <c r="AD188" s="17"/>
      <c r="AE188" s="17"/>
      <c r="AF188" s="17"/>
      <c r="AG188" s="17"/>
      <c r="AH188" s="17"/>
      <c r="AI188" s="17"/>
      <c r="AJ188" s="17"/>
      <c r="AK188" s="17"/>
      <c r="AL188" s="17"/>
      <c r="AM188" s="17"/>
      <c r="AN188" s="17"/>
      <c r="AO188" s="17"/>
      <c r="AP188" s="17"/>
      <c r="AQ188" s="17"/>
    </row>
    <row r="189" spans="2:43" ht="15.95" customHeight="1" x14ac:dyDescent="0.25">
      <c r="B189" s="754">
        <v>88</v>
      </c>
      <c r="C189" s="17"/>
      <c r="D189" s="17"/>
      <c r="E189" s="17"/>
      <c r="F189" s="17"/>
      <c r="G189" s="17"/>
      <c r="H189" s="17"/>
      <c r="I189" s="17"/>
      <c r="J189" s="17"/>
      <c r="K189" s="17"/>
      <c r="L189" s="17"/>
      <c r="M189" s="17"/>
      <c r="N189" s="17"/>
      <c r="O189" s="17"/>
      <c r="P189" s="17"/>
      <c r="Q189" s="17"/>
      <c r="R189" s="17"/>
      <c r="S189" s="17"/>
      <c r="T189" s="17"/>
      <c r="U189" s="17"/>
      <c r="V189" s="17"/>
      <c r="W189" s="17"/>
      <c r="X189" s="17"/>
      <c r="Y189" s="17"/>
      <c r="Z189" s="17"/>
      <c r="AA189" s="17"/>
      <c r="AB189" s="17"/>
      <c r="AC189" s="17"/>
      <c r="AD189" s="17"/>
      <c r="AE189" s="17"/>
      <c r="AF189" s="17"/>
      <c r="AG189" s="17"/>
      <c r="AH189" s="17"/>
      <c r="AI189" s="17"/>
      <c r="AJ189" s="17"/>
      <c r="AK189" s="17"/>
      <c r="AL189" s="17"/>
      <c r="AM189" s="17"/>
      <c r="AN189" s="17"/>
      <c r="AO189" s="17"/>
      <c r="AP189" s="17"/>
      <c r="AQ189" s="17"/>
    </row>
    <row r="190" spans="2:43" ht="15.95" customHeight="1" x14ac:dyDescent="0.25">
      <c r="B190" s="754"/>
      <c r="C190" s="17"/>
      <c r="D190" s="17"/>
      <c r="E190" s="17"/>
      <c r="F190" s="17"/>
      <c r="G190" s="17"/>
      <c r="H190" s="17"/>
      <c r="I190" s="17"/>
      <c r="J190" s="17"/>
      <c r="K190" s="17"/>
      <c r="L190" s="17"/>
      <c r="M190" s="17"/>
      <c r="N190" s="17"/>
      <c r="O190" s="17"/>
      <c r="P190" s="17"/>
      <c r="Q190" s="17"/>
      <c r="R190" s="17"/>
      <c r="S190" s="17"/>
      <c r="T190" s="17"/>
      <c r="U190" s="17"/>
      <c r="V190" s="17"/>
      <c r="W190" s="17"/>
      <c r="X190" s="17"/>
      <c r="Y190" s="17"/>
      <c r="Z190" s="17"/>
      <c r="AA190" s="17"/>
      <c r="AB190" s="17"/>
      <c r="AC190" s="17"/>
      <c r="AD190" s="17"/>
      <c r="AE190" s="17"/>
      <c r="AF190" s="17"/>
      <c r="AG190" s="17"/>
      <c r="AH190" s="17"/>
      <c r="AI190" s="17"/>
      <c r="AJ190" s="17"/>
      <c r="AK190" s="17"/>
      <c r="AL190" s="17"/>
      <c r="AM190" s="17"/>
      <c r="AN190" s="17"/>
      <c r="AO190" s="17"/>
      <c r="AP190" s="17"/>
      <c r="AQ190" s="17"/>
    </row>
    <row r="191" spans="2:43" ht="15.95" customHeight="1" x14ac:dyDescent="0.25">
      <c r="B191" s="754">
        <v>89</v>
      </c>
      <c r="C191" s="17"/>
      <c r="D191" s="17"/>
      <c r="E191" s="17"/>
      <c r="F191" s="17"/>
      <c r="G191" s="17"/>
      <c r="H191" s="17"/>
      <c r="I191" s="17"/>
      <c r="J191" s="17"/>
      <c r="K191" s="17"/>
      <c r="L191" s="17"/>
      <c r="M191" s="17"/>
      <c r="N191" s="17"/>
      <c r="O191" s="17"/>
      <c r="P191" s="17"/>
      <c r="Q191" s="17"/>
      <c r="R191" s="17"/>
      <c r="S191" s="17"/>
      <c r="T191" s="17"/>
      <c r="U191" s="17"/>
      <c r="V191" s="17"/>
      <c r="W191" s="17"/>
      <c r="X191" s="17"/>
      <c r="Y191" s="17"/>
      <c r="Z191" s="17"/>
      <c r="AA191" s="17"/>
      <c r="AB191" s="17"/>
      <c r="AC191" s="17"/>
      <c r="AD191" s="17"/>
      <c r="AE191" s="17"/>
      <c r="AF191" s="17"/>
      <c r="AG191" s="17"/>
      <c r="AH191" s="17"/>
      <c r="AI191" s="17"/>
      <c r="AJ191" s="17"/>
      <c r="AK191" s="17"/>
      <c r="AL191" s="17"/>
      <c r="AM191" s="17"/>
      <c r="AN191" s="17"/>
      <c r="AO191" s="17"/>
      <c r="AP191" s="17"/>
      <c r="AQ191" s="17"/>
    </row>
    <row r="192" spans="2:43" ht="15.95" customHeight="1" x14ac:dyDescent="0.25">
      <c r="B192" s="754"/>
      <c r="C192" s="17"/>
      <c r="D192" s="17"/>
      <c r="E192" s="17"/>
      <c r="F192" s="17"/>
      <c r="G192" s="17"/>
      <c r="H192" s="17"/>
      <c r="I192" s="17"/>
      <c r="J192" s="17"/>
      <c r="K192" s="17"/>
      <c r="L192" s="17"/>
      <c r="M192" s="17"/>
      <c r="N192" s="17"/>
      <c r="O192" s="17"/>
      <c r="P192" s="17"/>
      <c r="Q192" s="17"/>
      <c r="R192" s="17"/>
      <c r="S192" s="17"/>
      <c r="T192" s="17"/>
      <c r="U192" s="17"/>
      <c r="V192" s="17"/>
      <c r="W192" s="17"/>
      <c r="X192" s="17"/>
      <c r="Y192" s="17"/>
      <c r="Z192" s="17"/>
      <c r="AA192" s="17"/>
      <c r="AB192" s="17"/>
      <c r="AC192" s="17"/>
      <c r="AD192" s="17"/>
      <c r="AE192" s="17"/>
      <c r="AF192" s="17"/>
      <c r="AG192" s="17"/>
      <c r="AH192" s="17"/>
      <c r="AI192" s="17"/>
      <c r="AJ192" s="17"/>
      <c r="AK192" s="17"/>
      <c r="AL192" s="17"/>
      <c r="AM192" s="17"/>
      <c r="AN192" s="17"/>
      <c r="AO192" s="17"/>
      <c r="AP192" s="17"/>
      <c r="AQ192" s="17"/>
    </row>
    <row r="193" spans="2:44" ht="15.95" customHeight="1" x14ac:dyDescent="0.25">
      <c r="B193" s="754">
        <v>90</v>
      </c>
      <c r="C193" s="17"/>
      <c r="D193" s="17"/>
      <c r="E193" s="17"/>
      <c r="F193" s="17"/>
      <c r="G193" s="17"/>
      <c r="H193" s="17"/>
      <c r="I193" s="17"/>
      <c r="J193" s="17"/>
      <c r="K193" s="17"/>
      <c r="L193" s="17"/>
      <c r="M193" s="17"/>
      <c r="N193" s="17"/>
      <c r="O193" s="17"/>
      <c r="P193" s="17"/>
      <c r="Q193" s="17"/>
      <c r="R193" s="17"/>
      <c r="S193" s="17"/>
      <c r="T193" s="17"/>
      <c r="U193" s="17"/>
      <c r="V193" s="17"/>
      <c r="W193" s="17"/>
      <c r="X193" s="17"/>
      <c r="Y193" s="17"/>
      <c r="Z193" s="17"/>
      <c r="AA193" s="17"/>
      <c r="AB193" s="17"/>
      <c r="AC193" s="17"/>
      <c r="AD193" s="17"/>
      <c r="AE193" s="17"/>
      <c r="AF193" s="17"/>
      <c r="AG193" s="17"/>
      <c r="AH193" s="17"/>
      <c r="AI193" s="17"/>
      <c r="AJ193" s="17"/>
      <c r="AK193" s="17"/>
      <c r="AL193" s="17"/>
      <c r="AM193" s="17"/>
      <c r="AN193" s="17"/>
      <c r="AO193" s="17"/>
      <c r="AP193" s="17"/>
      <c r="AQ193" s="17"/>
    </row>
    <row r="194" spans="2:44" ht="15.95" customHeight="1" x14ac:dyDescent="0.25">
      <c r="B194" s="754"/>
      <c r="C194" s="17"/>
      <c r="D194" s="17"/>
      <c r="E194" s="17"/>
      <c r="F194" s="17"/>
      <c r="G194" s="17"/>
      <c r="H194" s="17"/>
      <c r="I194" s="17"/>
      <c r="J194" s="17"/>
      <c r="K194" s="17"/>
      <c r="L194" s="17"/>
      <c r="M194" s="17"/>
      <c r="N194" s="17"/>
      <c r="O194" s="17"/>
      <c r="P194" s="17"/>
      <c r="Q194" s="17"/>
      <c r="R194" s="17"/>
      <c r="S194" s="17"/>
      <c r="T194" s="17"/>
      <c r="U194" s="17"/>
      <c r="V194" s="17"/>
      <c r="W194" s="17"/>
      <c r="X194" s="17"/>
      <c r="Y194" s="17"/>
      <c r="Z194" s="17"/>
      <c r="AA194" s="17"/>
      <c r="AB194" s="17"/>
      <c r="AC194" s="17"/>
      <c r="AD194" s="17"/>
      <c r="AE194" s="17"/>
      <c r="AF194" s="17"/>
      <c r="AG194" s="17"/>
      <c r="AH194" s="17"/>
      <c r="AI194" s="17"/>
      <c r="AJ194" s="17"/>
      <c r="AK194" s="17"/>
      <c r="AL194" s="17"/>
      <c r="AM194" s="17"/>
      <c r="AN194" s="17"/>
      <c r="AO194" s="17"/>
      <c r="AP194" s="17"/>
      <c r="AQ194" s="17"/>
    </row>
    <row r="195" spans="2:44" ht="15.95" customHeight="1" x14ac:dyDescent="0.25">
      <c r="B195" s="754">
        <v>91</v>
      </c>
      <c r="C195" s="17"/>
      <c r="D195" s="17"/>
      <c r="E195" s="17"/>
      <c r="F195" s="17"/>
      <c r="G195" s="17"/>
      <c r="H195" s="17"/>
      <c r="I195" s="17"/>
      <c r="J195" s="17"/>
      <c r="K195" s="17"/>
      <c r="L195" s="17"/>
      <c r="M195" s="17"/>
      <c r="N195" s="17"/>
      <c r="O195" s="17"/>
      <c r="P195" s="17"/>
      <c r="Q195" s="17"/>
      <c r="R195" s="17"/>
      <c r="S195" s="17"/>
      <c r="T195" s="17"/>
      <c r="U195" s="17"/>
      <c r="V195" s="17"/>
      <c r="W195" s="17"/>
      <c r="X195" s="17"/>
      <c r="Y195" s="17"/>
      <c r="Z195" s="17"/>
      <c r="AA195" s="17"/>
      <c r="AB195" s="17"/>
      <c r="AC195" s="17"/>
      <c r="AD195" s="17"/>
      <c r="AE195" s="17"/>
      <c r="AF195" s="17"/>
      <c r="AG195" s="17"/>
      <c r="AH195" s="17"/>
      <c r="AI195" s="17"/>
      <c r="AJ195" s="17"/>
      <c r="AK195" s="17"/>
      <c r="AL195" s="17"/>
      <c r="AM195" s="17"/>
      <c r="AN195" s="17"/>
      <c r="AO195" s="17"/>
      <c r="AP195" s="17"/>
      <c r="AQ195" s="17"/>
    </row>
    <row r="196" spans="2:44" ht="15.95" customHeight="1" x14ac:dyDescent="0.25">
      <c r="B196" s="754"/>
      <c r="C196" s="17"/>
      <c r="D196" s="17"/>
      <c r="E196" s="17"/>
      <c r="F196" s="17"/>
      <c r="G196" s="17"/>
      <c r="H196" s="17"/>
      <c r="I196" s="17"/>
      <c r="J196" s="17"/>
      <c r="K196" s="17"/>
      <c r="L196" s="17"/>
      <c r="M196" s="17"/>
      <c r="N196" s="17"/>
      <c r="O196" s="17"/>
      <c r="P196" s="17"/>
      <c r="Q196" s="17"/>
      <c r="R196" s="17"/>
      <c r="S196" s="17"/>
      <c r="T196" s="17"/>
      <c r="U196" s="17"/>
      <c r="V196" s="17"/>
      <c r="W196" s="17"/>
      <c r="X196" s="17"/>
      <c r="Y196" s="17"/>
      <c r="Z196" s="17"/>
      <c r="AA196" s="17"/>
      <c r="AB196" s="17"/>
      <c r="AC196" s="17"/>
      <c r="AD196" s="17"/>
      <c r="AE196" s="17"/>
      <c r="AF196" s="17"/>
      <c r="AG196" s="17"/>
      <c r="AH196" s="17"/>
      <c r="AI196" s="17"/>
      <c r="AJ196" s="17"/>
      <c r="AK196" s="17"/>
      <c r="AL196" s="17"/>
      <c r="AM196" s="17"/>
      <c r="AN196" s="17"/>
      <c r="AO196" s="17"/>
      <c r="AP196" s="17"/>
      <c r="AQ196" s="17"/>
    </row>
    <row r="197" spans="2:44" s="67" customFormat="1" ht="15.95" customHeight="1" x14ac:dyDescent="0.25">
      <c r="B197" s="138"/>
      <c r="C197" s="17"/>
      <c r="D197" s="17"/>
      <c r="E197" s="17"/>
      <c r="F197" s="17"/>
      <c r="G197" s="17"/>
      <c r="H197" s="17"/>
      <c r="I197" s="17"/>
      <c r="J197" s="17"/>
      <c r="K197" s="17"/>
      <c r="L197" s="17"/>
      <c r="M197" s="17"/>
      <c r="N197" s="17"/>
      <c r="O197" s="17"/>
      <c r="P197" s="17"/>
      <c r="Q197" s="17"/>
      <c r="R197" s="17"/>
      <c r="S197" s="17"/>
      <c r="T197" s="17"/>
      <c r="U197" s="17"/>
      <c r="V197" s="17"/>
      <c r="W197" s="17"/>
      <c r="X197" s="17"/>
      <c r="Y197" s="17"/>
      <c r="Z197" s="17"/>
      <c r="AA197" s="17"/>
      <c r="AB197" s="17"/>
      <c r="AC197" s="17"/>
      <c r="AD197" s="17"/>
      <c r="AE197" s="17"/>
      <c r="AF197" s="17"/>
      <c r="AG197" s="17"/>
      <c r="AH197" s="17"/>
      <c r="AI197" s="17"/>
      <c r="AJ197" s="17"/>
      <c r="AK197" s="17"/>
      <c r="AL197" s="17"/>
      <c r="AM197" s="17"/>
      <c r="AN197" s="17"/>
      <c r="AO197" s="17"/>
      <c r="AP197" s="17"/>
      <c r="AQ197" s="17"/>
    </row>
    <row r="198" spans="2:44" ht="15.95" customHeight="1" x14ac:dyDescent="0.25">
      <c r="B198" s="754">
        <v>92</v>
      </c>
      <c r="C198" s="17"/>
      <c r="D198" s="17"/>
      <c r="E198" s="17"/>
      <c r="F198" s="17"/>
      <c r="G198" s="17"/>
      <c r="H198" s="17"/>
      <c r="I198" s="17"/>
      <c r="J198" s="17"/>
      <c r="K198" s="17"/>
      <c r="L198" s="17"/>
      <c r="M198" s="17"/>
      <c r="N198" s="17"/>
      <c r="O198" s="17"/>
      <c r="P198" s="17"/>
      <c r="Q198" s="17"/>
      <c r="R198" s="17"/>
      <c r="S198" s="17"/>
      <c r="T198" s="17"/>
      <c r="U198" s="17"/>
      <c r="V198" s="17"/>
      <c r="W198" s="17"/>
      <c r="X198" s="17"/>
      <c r="Y198" s="17"/>
      <c r="Z198" s="17"/>
      <c r="AA198" s="17"/>
      <c r="AB198" s="17"/>
      <c r="AC198" s="17"/>
      <c r="AD198" s="17"/>
      <c r="AE198" s="17"/>
      <c r="AF198" s="17"/>
      <c r="AG198" s="17"/>
      <c r="AH198" s="17"/>
      <c r="AI198" s="17"/>
      <c r="AJ198" s="17"/>
      <c r="AK198" s="17"/>
      <c r="AL198" s="17"/>
      <c r="AM198" s="17"/>
      <c r="AN198" s="17"/>
      <c r="AO198" s="17"/>
      <c r="AP198" s="17"/>
      <c r="AQ198" s="17"/>
    </row>
    <row r="199" spans="2:44" ht="15.95" customHeight="1" x14ac:dyDescent="0.25">
      <c r="B199" s="754"/>
      <c r="C199" s="17"/>
      <c r="D199" s="17"/>
      <c r="E199" s="17"/>
      <c r="F199" s="17"/>
      <c r="G199" s="17"/>
      <c r="H199" s="17"/>
      <c r="I199" s="17"/>
      <c r="J199" s="17"/>
      <c r="K199" s="17"/>
      <c r="L199" s="17"/>
      <c r="M199" s="17"/>
      <c r="N199" s="17"/>
      <c r="O199" s="17"/>
      <c r="P199" s="17"/>
      <c r="Q199" s="17"/>
      <c r="R199" s="17"/>
      <c r="S199" s="17"/>
      <c r="T199" s="17"/>
      <c r="U199" s="17"/>
      <c r="V199" s="17"/>
      <c r="W199" s="17"/>
      <c r="X199" s="17"/>
      <c r="Y199" s="17"/>
      <c r="Z199" s="17"/>
      <c r="AA199" s="17"/>
      <c r="AB199" s="17"/>
      <c r="AC199" s="17"/>
      <c r="AD199" s="17"/>
      <c r="AE199" s="17"/>
      <c r="AF199" s="17"/>
      <c r="AG199" s="17"/>
      <c r="AH199" s="17"/>
      <c r="AI199" s="17"/>
      <c r="AJ199" s="17"/>
      <c r="AK199" s="17"/>
      <c r="AL199" s="17"/>
      <c r="AM199" s="17"/>
      <c r="AN199" s="17"/>
      <c r="AO199" s="17"/>
      <c r="AP199" s="17"/>
      <c r="AQ199" s="17"/>
    </row>
    <row r="200" spans="2:44" ht="15.95" customHeight="1" x14ac:dyDescent="0.25">
      <c r="B200" t="str">
        <f>FOOT1</f>
        <v>Ameren Missouri BizSavers program</v>
      </c>
      <c r="M200" s="576" t="str">
        <f>FOOTDISCLAIM</f>
        <v/>
      </c>
      <c r="N200" s="576"/>
      <c r="O200" s="576"/>
      <c r="P200" s="576"/>
      <c r="Q200" s="576"/>
      <c r="R200" s="576"/>
      <c r="S200" s="576"/>
      <c r="T200" s="576"/>
      <c r="U200" s="576"/>
      <c r="V200" s="576"/>
      <c r="W200" s="576"/>
      <c r="X200" s="576"/>
      <c r="Y200" s="576"/>
      <c r="Z200" s="576"/>
      <c r="AA200" s="576"/>
      <c r="AB200" s="576"/>
      <c r="AC200" s="576"/>
      <c r="AD200" s="576"/>
      <c r="AE200" s="576"/>
      <c r="AF200" s="576"/>
      <c r="AG200" s="576"/>
      <c r="AR200" s="338" t="str">
        <f>FOOT4</f>
        <v/>
      </c>
    </row>
    <row r="201" spans="2:44" ht="15.95" customHeight="1" x14ac:dyDescent="0.25">
      <c r="B201" t="str">
        <f>FOOT2</f>
        <v>Toll-Free 866-941-7299</v>
      </c>
      <c r="M201" s="576"/>
      <c r="N201" s="576"/>
      <c r="O201" s="576"/>
      <c r="P201" s="576"/>
      <c r="Q201" s="576"/>
      <c r="R201" s="576"/>
      <c r="S201" s="576"/>
      <c r="T201" s="576"/>
      <c r="U201" s="576"/>
      <c r="V201" s="576"/>
      <c r="W201" s="576"/>
      <c r="X201" s="576"/>
      <c r="Y201" s="576"/>
      <c r="Z201" s="576"/>
      <c r="AA201" s="576"/>
      <c r="AB201" s="576"/>
      <c r="AC201" s="576"/>
      <c r="AD201" s="576"/>
      <c r="AE201" s="576"/>
      <c r="AF201" s="576"/>
      <c r="AG201" s="576"/>
      <c r="AR201" s="338" t="str">
        <f>FOOT5</f>
        <v/>
      </c>
    </row>
    <row r="202" spans="2:44" ht="15.95" customHeight="1" x14ac:dyDescent="0.25">
      <c r="B202" s="19" t="str">
        <f>FOOT3</f>
        <v>BizSavers@ameren.com</v>
      </c>
      <c r="M202" s="20"/>
      <c r="P202" s="20"/>
      <c r="Q202" s="20"/>
      <c r="R202" s="20"/>
      <c r="S202" s="20"/>
      <c r="T202" s="20"/>
      <c r="U202" s="20"/>
      <c r="V202" s="20"/>
      <c r="W202" s="21" t="str">
        <f>VERSION</f>
        <v>EMS v2.0.0</v>
      </c>
      <c r="X202" s="20"/>
      <c r="Y202" s="20"/>
      <c r="Z202" s="20"/>
      <c r="AA202" s="20"/>
      <c r="AB202" s="20"/>
      <c r="AC202" s="20"/>
      <c r="AD202" s="20"/>
      <c r="AR202" s="338" t="str">
        <f>FOOT6</f>
        <v>Product of Lockheed Martin Energy</v>
      </c>
    </row>
  </sheetData>
  <sheetProtection password="954C" sheet="1" objects="1" scenarios="1" selectLockedCells="1"/>
  <mergeCells count="98">
    <mergeCell ref="B15:B16"/>
    <mergeCell ref="R9:W9"/>
    <mergeCell ref="X9:AC9"/>
    <mergeCell ref="R10:U10"/>
    <mergeCell ref="V10:Y10"/>
    <mergeCell ref="Z10:AC10"/>
    <mergeCell ref="B39:B40"/>
    <mergeCell ref="B17:B18"/>
    <mergeCell ref="B19:B20"/>
    <mergeCell ref="B21:B22"/>
    <mergeCell ref="B23:B24"/>
    <mergeCell ref="B25:B26"/>
    <mergeCell ref="B27:B28"/>
    <mergeCell ref="B29:B30"/>
    <mergeCell ref="B31:B32"/>
    <mergeCell ref="B33:B34"/>
    <mergeCell ref="B35:B36"/>
    <mergeCell ref="B37:B38"/>
    <mergeCell ref="B63:B64"/>
    <mergeCell ref="B41:B42"/>
    <mergeCell ref="B43:B44"/>
    <mergeCell ref="B45:B46"/>
    <mergeCell ref="B47:B48"/>
    <mergeCell ref="B49:B50"/>
    <mergeCell ref="B51:B52"/>
    <mergeCell ref="B53:B54"/>
    <mergeCell ref="B55:B56"/>
    <mergeCell ref="B57:B58"/>
    <mergeCell ref="B59:B60"/>
    <mergeCell ref="B61:B62"/>
    <mergeCell ref="B87:B88"/>
    <mergeCell ref="B65:B66"/>
    <mergeCell ref="B67:B68"/>
    <mergeCell ref="B69:B70"/>
    <mergeCell ref="B71:B72"/>
    <mergeCell ref="B73:B74"/>
    <mergeCell ref="B75:B76"/>
    <mergeCell ref="B77:B78"/>
    <mergeCell ref="B79:B80"/>
    <mergeCell ref="B81:B82"/>
    <mergeCell ref="B83:B84"/>
    <mergeCell ref="B85:B86"/>
    <mergeCell ref="B111:B112"/>
    <mergeCell ref="B89:B90"/>
    <mergeCell ref="B91:B92"/>
    <mergeCell ref="B93:B94"/>
    <mergeCell ref="B95:B96"/>
    <mergeCell ref="B97:B98"/>
    <mergeCell ref="B99:B100"/>
    <mergeCell ref="B101:B102"/>
    <mergeCell ref="B103:B104"/>
    <mergeCell ref="B105:B106"/>
    <mergeCell ref="B107:B108"/>
    <mergeCell ref="B109:B110"/>
    <mergeCell ref="B135:B136"/>
    <mergeCell ref="B113:B114"/>
    <mergeCell ref="B115:B116"/>
    <mergeCell ref="B117:B118"/>
    <mergeCell ref="B119:B120"/>
    <mergeCell ref="B121:B122"/>
    <mergeCell ref="B123:B124"/>
    <mergeCell ref="B125:B126"/>
    <mergeCell ref="B127:B128"/>
    <mergeCell ref="B129:B130"/>
    <mergeCell ref="B131:B132"/>
    <mergeCell ref="B133:B134"/>
    <mergeCell ref="B159:B160"/>
    <mergeCell ref="B137:B138"/>
    <mergeCell ref="B139:B140"/>
    <mergeCell ref="B141:B142"/>
    <mergeCell ref="B143:B144"/>
    <mergeCell ref="B145:B146"/>
    <mergeCell ref="B147:B148"/>
    <mergeCell ref="B149:B150"/>
    <mergeCell ref="B151:B152"/>
    <mergeCell ref="B153:B154"/>
    <mergeCell ref="B155:B156"/>
    <mergeCell ref="B157:B158"/>
    <mergeCell ref="B183:B184"/>
    <mergeCell ref="B161:B162"/>
    <mergeCell ref="B163:B164"/>
    <mergeCell ref="B165:B166"/>
    <mergeCell ref="B167:B168"/>
    <mergeCell ref="B169:B170"/>
    <mergeCell ref="B171:B172"/>
    <mergeCell ref="B173:B174"/>
    <mergeCell ref="B175:B176"/>
    <mergeCell ref="B177:B178"/>
    <mergeCell ref="B179:B180"/>
    <mergeCell ref="B181:B182"/>
    <mergeCell ref="M200:AG201"/>
    <mergeCell ref="B198:B199"/>
    <mergeCell ref="B185:B186"/>
    <mergeCell ref="B187:B188"/>
    <mergeCell ref="B189:B190"/>
    <mergeCell ref="B191:B192"/>
    <mergeCell ref="B193:B194"/>
    <mergeCell ref="B195:B196"/>
  </mergeCells>
  <hyperlinks>
    <hyperlink ref="B202" r:id="rId1" display="NIPSCO.Savings@LMCO.com"/>
  </hyperlinks>
  <pageMargins left="0.25" right="0.25" top="0.25" bottom="0.25" header="0.25" footer="0.25"/>
  <pageSetup scale="64" fitToHeight="0" orientation="landscape" r:id="rId2"/>
  <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7">
    <tabColor theme="7" tint="0.39997558519241921"/>
  </sheetPr>
  <dimension ref="A1:Z44"/>
  <sheetViews>
    <sheetView showRowColHeaders="0" workbookViewId="0">
      <selection activeCell="D8" sqref="D8"/>
    </sheetView>
  </sheetViews>
  <sheetFormatPr defaultRowHeight="15" x14ac:dyDescent="0.25"/>
  <cols>
    <col min="1" max="1" width="17.5703125" customWidth="1"/>
    <col min="2" max="10" width="9.140625" customWidth="1"/>
    <col min="13" max="13" width="16.5703125" customWidth="1"/>
    <col min="14" max="17" width="9.140625" customWidth="1"/>
  </cols>
  <sheetData>
    <row r="1" spans="1:26" x14ac:dyDescent="0.25">
      <c r="A1" t="s">
        <v>244</v>
      </c>
    </row>
    <row r="2" spans="1:26" x14ac:dyDescent="0.25">
      <c r="A2" t="s">
        <v>245</v>
      </c>
    </row>
    <row r="3" spans="1:26" x14ac:dyDescent="0.25">
      <c r="A3" t="s">
        <v>674</v>
      </c>
    </row>
    <row r="4" spans="1:26" x14ac:dyDescent="0.25">
      <c r="A4" t="s">
        <v>675</v>
      </c>
    </row>
    <row r="5" spans="1:26" x14ac:dyDescent="0.25">
      <c r="D5" t="s">
        <v>680</v>
      </c>
    </row>
    <row r="6" spans="1:26" x14ac:dyDescent="0.25">
      <c r="A6" t="s">
        <v>246</v>
      </c>
      <c r="B6" s="52">
        <v>4.8399999999999999E-2</v>
      </c>
      <c r="D6" t="s">
        <v>681</v>
      </c>
      <c r="M6" t="s">
        <v>251</v>
      </c>
      <c r="N6" s="52">
        <v>0</v>
      </c>
      <c r="P6" t="s">
        <v>258</v>
      </c>
    </row>
    <row r="7" spans="1:26" x14ac:dyDescent="0.25">
      <c r="A7" t="s">
        <v>254</v>
      </c>
      <c r="B7" s="52">
        <v>6.4600000000000005E-2</v>
      </c>
      <c r="M7" t="s">
        <v>253</v>
      </c>
      <c r="N7" s="52">
        <v>0</v>
      </c>
    </row>
    <row r="8" spans="1:26" s="67" customFormat="1" x14ac:dyDescent="0.25">
      <c r="A8" s="67" t="s">
        <v>678</v>
      </c>
      <c r="B8" s="132">
        <v>1.00796476761619</v>
      </c>
      <c r="N8" s="52"/>
    </row>
    <row r="9" spans="1:26" s="67" customFormat="1" x14ac:dyDescent="0.25">
      <c r="B9" s="52"/>
      <c r="N9" s="52"/>
    </row>
    <row r="10" spans="1:26" x14ac:dyDescent="0.25">
      <c r="C10" s="53"/>
      <c r="D10" s="53"/>
      <c r="E10" s="53"/>
      <c r="F10" s="53"/>
      <c r="G10" s="53"/>
      <c r="H10" s="53"/>
      <c r="P10" s="53"/>
    </row>
    <row r="11" spans="1:26" x14ac:dyDescent="0.25">
      <c r="A11" t="s">
        <v>241</v>
      </c>
      <c r="B11" t="s">
        <v>252</v>
      </c>
      <c r="C11" s="67" t="s">
        <v>679</v>
      </c>
      <c r="D11" s="53" t="s">
        <v>249</v>
      </c>
      <c r="E11" s="53" t="s">
        <v>676</v>
      </c>
      <c r="F11" s="53" t="s">
        <v>250</v>
      </c>
      <c r="G11" s="53" t="s">
        <v>242</v>
      </c>
      <c r="H11" s="53" t="s">
        <v>247</v>
      </c>
      <c r="I11" s="53" t="s">
        <v>243</v>
      </c>
      <c r="J11" t="s">
        <v>255</v>
      </c>
      <c r="K11" t="s">
        <v>256</v>
      </c>
      <c r="N11" s="133" t="s">
        <v>241</v>
      </c>
      <c r="O11" s="133" t="s">
        <v>252</v>
      </c>
      <c r="P11" s="133" t="s">
        <v>248</v>
      </c>
      <c r="Q11" s="133" t="s">
        <v>677</v>
      </c>
      <c r="R11" s="133" t="s">
        <v>257</v>
      </c>
    </row>
    <row r="12" spans="1:26" x14ac:dyDescent="0.25">
      <c r="A12">
        <v>2016</v>
      </c>
      <c r="B12">
        <v>1</v>
      </c>
      <c r="C12" s="67">
        <v>0.15</v>
      </c>
      <c r="D12" s="53"/>
      <c r="E12" s="53">
        <v>27.474302867076183</v>
      </c>
      <c r="F12" s="53"/>
      <c r="G12" s="53">
        <v>11.849791666666667</v>
      </c>
      <c r="H12" s="53"/>
      <c r="I12" s="53">
        <v>23.025434159507174</v>
      </c>
      <c r="J12" s="53">
        <f>E12/1000/((1+EDR)^B12)</f>
        <v>2.5807160310986458E-2</v>
      </c>
      <c r="K12" s="53">
        <f>(G12+I12)/((1+EDR)^B12)</f>
        <v>32.758994764393989</v>
      </c>
      <c r="L12" s="53"/>
      <c r="N12" s="133">
        <v>2016</v>
      </c>
      <c r="O12" s="133">
        <v>1</v>
      </c>
      <c r="P12" s="134"/>
      <c r="Q12" s="134">
        <v>4.3825000000000003</v>
      </c>
      <c r="R12" s="134">
        <f>Q12/((1+GDR)^O12)</f>
        <v>4.3825000000000003</v>
      </c>
    </row>
    <row r="13" spans="1:26" x14ac:dyDescent="0.25">
      <c r="A13">
        <v>2017</v>
      </c>
      <c r="B13">
        <v>2</v>
      </c>
      <c r="C13" s="67">
        <v>0.151</v>
      </c>
      <c r="D13" s="53"/>
      <c r="E13" s="53">
        <v>29.439837280909085</v>
      </c>
      <c r="F13" s="53"/>
      <c r="G13" s="53">
        <v>19.221700000000002</v>
      </c>
      <c r="H13" s="53"/>
      <c r="I13" s="53">
        <v>23.48594284269732</v>
      </c>
      <c r="J13" s="53">
        <f t="shared" ref="J13:J44" si="0">E13/1000/((1+EDR)^B13)+J12</f>
        <v>5.1782574516938795E-2</v>
      </c>
      <c r="K13" s="53">
        <f t="shared" ref="K13:K44" si="1">(G13+I13)/((1+EDR)^B13)+K12</f>
        <v>70.440884851412932</v>
      </c>
      <c r="L13" s="53"/>
      <c r="N13" s="133">
        <v>2017</v>
      </c>
      <c r="O13" s="133">
        <v>2</v>
      </c>
      <c r="P13" s="134"/>
      <c r="Q13" s="134">
        <v>4.4592499999999999</v>
      </c>
      <c r="R13" s="134">
        <f t="shared" ref="R13:R35" si="2">Q13/((1+GDR)^O13)+R12</f>
        <v>8.8417500000000011</v>
      </c>
      <c r="Y13" s="54">
        <f>ELECCB[[#This Row],[NPV AEC $/kWh]]-J12</f>
        <v>2.5975414205952337E-2</v>
      </c>
      <c r="Z13" s="53">
        <f>ELECCB[[#This Row],[NPV ACC+T&amp;D $/kW]]-K12</f>
        <v>37.681890087018942</v>
      </c>
    </row>
    <row r="14" spans="1:26" x14ac:dyDescent="0.25">
      <c r="A14">
        <v>2018</v>
      </c>
      <c r="B14">
        <v>3</v>
      </c>
      <c r="C14" s="67">
        <v>0.151</v>
      </c>
      <c r="D14" s="53"/>
      <c r="E14" s="53">
        <v>32.041595837885041</v>
      </c>
      <c r="F14" s="53"/>
      <c r="G14" s="53">
        <v>25.321999999999999</v>
      </c>
      <c r="H14" s="53"/>
      <c r="I14" s="53">
        <v>23.955661699551264</v>
      </c>
      <c r="J14" s="53">
        <f t="shared" si="0"/>
        <v>7.833809100317346E-2</v>
      </c>
      <c r="K14" s="53">
        <f t="shared" si="1"/>
        <v>111.28135248250032</v>
      </c>
      <c r="L14" s="53"/>
      <c r="N14" s="133">
        <v>2018</v>
      </c>
      <c r="O14" s="133">
        <v>3</v>
      </c>
      <c r="P14" s="134"/>
      <c r="Q14" s="134">
        <v>4.4984999999999999</v>
      </c>
      <c r="R14" s="134">
        <f t="shared" si="2"/>
        <v>13.340250000000001</v>
      </c>
      <c r="Y14" s="54">
        <f>ELECCB[[#This Row],[NPV AEC $/kWh]]-J13</f>
        <v>2.6555516486234665E-2</v>
      </c>
      <c r="Z14" s="53">
        <f>ELECCB[[#This Row],[NPV ACC+T&amp;D $/kW]]-K13</f>
        <v>40.840467631087392</v>
      </c>
    </row>
    <row r="15" spans="1:26" x14ac:dyDescent="0.25">
      <c r="A15">
        <v>2019</v>
      </c>
      <c r="B15">
        <v>4</v>
      </c>
      <c r="C15" s="67">
        <v>0.156</v>
      </c>
      <c r="D15" s="53"/>
      <c r="E15" s="53">
        <v>33.89919313672565</v>
      </c>
      <c r="F15" s="53"/>
      <c r="G15" s="53">
        <v>60.528172769712732</v>
      </c>
      <c r="H15" s="53"/>
      <c r="I15" s="53">
        <v>24.434774933542293</v>
      </c>
      <c r="J15" s="53">
        <f t="shared" si="0"/>
        <v>0.1047283415849424</v>
      </c>
      <c r="K15" s="53">
        <f t="shared" si="1"/>
        <v>177.42432736131792</v>
      </c>
      <c r="L15" s="53"/>
      <c r="N15" s="133">
        <v>2019</v>
      </c>
      <c r="O15" s="133">
        <v>4</v>
      </c>
      <c r="P15" s="134"/>
      <c r="Q15" s="134">
        <v>4.6860833333333334</v>
      </c>
      <c r="R15" s="134">
        <f t="shared" si="2"/>
        <v>18.026333333333334</v>
      </c>
      <c r="Y15" s="54">
        <f>ELECCB[[#This Row],[NPV AEC $/kWh]]-J14</f>
        <v>2.6390250581768943E-2</v>
      </c>
      <c r="Z15" s="53">
        <f>ELECCB[[#This Row],[NPV ACC+T&amp;D $/kW]]-K14</f>
        <v>66.142974878817597</v>
      </c>
    </row>
    <row r="16" spans="1:26" x14ac:dyDescent="0.25">
      <c r="A16">
        <v>2020</v>
      </c>
      <c r="B16">
        <v>5</v>
      </c>
      <c r="C16" s="67">
        <v>0.16</v>
      </c>
      <c r="D16" s="53"/>
      <c r="E16" s="53">
        <v>36.495403900135429</v>
      </c>
      <c r="F16" s="53"/>
      <c r="G16" s="53">
        <v>117.13352049486761</v>
      </c>
      <c r="H16" s="53"/>
      <c r="I16" s="53">
        <v>24.92347043221314</v>
      </c>
      <c r="J16" s="53">
        <f t="shared" si="0"/>
        <v>0.13141571701716659</v>
      </c>
      <c r="K16" s="53">
        <f t="shared" si="1"/>
        <v>281.303935325569</v>
      </c>
      <c r="L16" s="53"/>
      <c r="N16" s="133">
        <v>2020</v>
      </c>
      <c r="O16" s="133">
        <v>5</v>
      </c>
      <c r="P16" s="134"/>
      <c r="Q16" s="134">
        <v>4.9231666666666669</v>
      </c>
      <c r="R16" s="134">
        <f t="shared" si="2"/>
        <v>22.9495</v>
      </c>
      <c r="Y16" s="54">
        <f>ELECCB[[#This Row],[NPV AEC $/kWh]]-J15</f>
        <v>2.6687375432224186E-2</v>
      </c>
      <c r="Z16" s="53">
        <f>ELECCB[[#This Row],[NPV ACC+T&amp;D $/kW]]-K15</f>
        <v>103.87960796425108</v>
      </c>
    </row>
    <row r="17" spans="1:26" x14ac:dyDescent="0.25">
      <c r="A17">
        <v>2021</v>
      </c>
      <c r="B17">
        <v>6</v>
      </c>
      <c r="C17" s="67">
        <v>0.16400000000000001</v>
      </c>
      <c r="D17" s="53"/>
      <c r="E17" s="53">
        <v>38.709503389620721</v>
      </c>
      <c r="F17" s="53"/>
      <c r="G17" s="53">
        <v>142.76311477061293</v>
      </c>
      <c r="H17" s="53"/>
      <c r="I17" s="53">
        <v>25.421939840857402</v>
      </c>
      <c r="J17" s="53">
        <f t="shared" si="0"/>
        <v>0.15800452261371242</v>
      </c>
      <c r="K17" s="53">
        <f t="shared" si="1"/>
        <v>396.82698082420683</v>
      </c>
      <c r="L17" s="53"/>
      <c r="N17" s="133">
        <v>2021</v>
      </c>
      <c r="O17" s="133">
        <v>6</v>
      </c>
      <c r="P17" s="134"/>
      <c r="Q17" s="134">
        <v>5.2195</v>
      </c>
      <c r="R17" s="134">
        <f t="shared" si="2"/>
        <v>28.169</v>
      </c>
      <c r="Y17" s="54">
        <f>ELECCB[[#This Row],[NPV AEC $/kWh]]-J16</f>
        <v>2.6588805596545834E-2</v>
      </c>
      <c r="Z17" s="53">
        <f>ELECCB[[#This Row],[NPV ACC+T&amp;D $/kW]]-K16</f>
        <v>115.52304549863783</v>
      </c>
    </row>
    <row r="18" spans="1:26" x14ac:dyDescent="0.25">
      <c r="A18">
        <v>2022</v>
      </c>
      <c r="B18">
        <v>7</v>
      </c>
      <c r="C18" s="67">
        <v>0.16800000000000001</v>
      </c>
      <c r="D18" s="53"/>
      <c r="E18" s="53">
        <v>42.022329749025367</v>
      </c>
      <c r="F18" s="53"/>
      <c r="G18" s="53">
        <v>146.11878386006651</v>
      </c>
      <c r="H18" s="53"/>
      <c r="I18" s="53">
        <v>25.930378637674547</v>
      </c>
      <c r="J18" s="53">
        <f t="shared" si="0"/>
        <v>0.18511735526564041</v>
      </c>
      <c r="K18" s="53">
        <f t="shared" si="1"/>
        <v>507.83320486188785</v>
      </c>
      <c r="L18" s="53"/>
      <c r="N18" s="133">
        <v>2022</v>
      </c>
      <c r="O18" s="133">
        <v>7</v>
      </c>
      <c r="P18" s="134"/>
      <c r="Q18" s="134">
        <v>5.5373333333333328</v>
      </c>
      <c r="R18" s="134">
        <f t="shared" si="2"/>
        <v>33.706333333333333</v>
      </c>
      <c r="Y18" s="54">
        <f>ELECCB[[#This Row],[NPV AEC $/kWh]]-J17</f>
        <v>2.7112832651927987E-2</v>
      </c>
      <c r="Z18" s="53">
        <f>ELECCB[[#This Row],[NPV ACC+T&amp;D $/kW]]-K17</f>
        <v>111.00622403768102</v>
      </c>
    </row>
    <row r="19" spans="1:26" x14ac:dyDescent="0.25">
      <c r="A19">
        <v>2023</v>
      </c>
      <c r="B19">
        <v>8</v>
      </c>
      <c r="C19" s="67">
        <v>0.17299999999999999</v>
      </c>
      <c r="D19" s="53"/>
      <c r="E19" s="53">
        <v>45.21136901543597</v>
      </c>
      <c r="F19" s="53"/>
      <c r="G19" s="53">
        <v>149.67917819967056</v>
      </c>
      <c r="H19" s="53"/>
      <c r="I19" s="53">
        <v>26.448986210428039</v>
      </c>
      <c r="J19" s="53">
        <f t="shared" si="0"/>
        <v>0.21251769597729459</v>
      </c>
      <c r="K19" s="53">
        <f t="shared" si="1"/>
        <v>614.57564197117483</v>
      </c>
      <c r="L19" s="53"/>
      <c r="N19" s="133">
        <v>2023</v>
      </c>
      <c r="O19" s="133">
        <v>8</v>
      </c>
      <c r="P19" s="134"/>
      <c r="Q19" s="134">
        <v>5.8742499999999991</v>
      </c>
      <c r="R19" s="134">
        <f t="shared" si="2"/>
        <v>39.58058333333333</v>
      </c>
      <c r="Y19" s="54">
        <f>ELECCB[[#This Row],[NPV AEC $/kWh]]-J18</f>
        <v>2.7400340711654175E-2</v>
      </c>
      <c r="Z19" s="53">
        <f>ELECCB[[#This Row],[NPV ACC+T&amp;D $/kW]]-K18</f>
        <v>106.74243710928698</v>
      </c>
    </row>
    <row r="20" spans="1:26" x14ac:dyDescent="0.25">
      <c r="A20">
        <v>2024</v>
      </c>
      <c r="B20">
        <v>9</v>
      </c>
      <c r="C20" s="67">
        <v>0.17299999999999999</v>
      </c>
      <c r="D20" s="53"/>
      <c r="E20" s="53">
        <v>47.521672583764172</v>
      </c>
      <c r="F20" s="53"/>
      <c r="G20" s="53">
        <v>152.67276176366394</v>
      </c>
      <c r="H20" s="53"/>
      <c r="I20" s="53">
        <v>26.9779659346366</v>
      </c>
      <c r="J20" s="53">
        <f t="shared" si="0"/>
        <v>0.23957057941220272</v>
      </c>
      <c r="K20" s="53">
        <f t="shared" si="1"/>
        <v>716.84624675369673</v>
      </c>
      <c r="L20" s="53"/>
      <c r="N20" s="133">
        <v>2024</v>
      </c>
      <c r="O20" s="133">
        <v>9</v>
      </c>
      <c r="P20" s="134"/>
      <c r="Q20" s="134">
        <v>6.2357499999999995</v>
      </c>
      <c r="R20" s="134">
        <f t="shared" si="2"/>
        <v>45.816333333333333</v>
      </c>
      <c r="Y20" s="54">
        <f>ELECCB[[#This Row],[NPV AEC $/kWh]]-J19</f>
        <v>2.7052883434908137E-2</v>
      </c>
      <c r="Z20" s="53">
        <f>ELECCB[[#This Row],[NPV ACC+T&amp;D $/kW]]-K19</f>
        <v>102.2706047825219</v>
      </c>
    </row>
    <row r="21" spans="1:26" x14ac:dyDescent="0.25">
      <c r="A21">
        <v>2025</v>
      </c>
      <c r="B21">
        <v>10</v>
      </c>
      <c r="C21" s="67">
        <v>0.17299999999999999</v>
      </c>
      <c r="D21" s="53"/>
      <c r="E21" s="53">
        <v>53.201300715102775</v>
      </c>
      <c r="F21" s="53"/>
      <c r="G21" s="53">
        <v>155.72621699893725</v>
      </c>
      <c r="H21" s="53"/>
      <c r="I21" s="53">
        <v>27.517525253329332</v>
      </c>
      <c r="J21" s="53">
        <f t="shared" si="0"/>
        <v>0.26801896541674475</v>
      </c>
      <c r="K21" s="53">
        <f t="shared" si="1"/>
        <v>814.83236067270127</v>
      </c>
      <c r="L21" s="53"/>
      <c r="N21" s="133">
        <v>2025</v>
      </c>
      <c r="O21" s="133">
        <v>10</v>
      </c>
      <c r="P21" s="134"/>
      <c r="Q21" s="134">
        <v>6.6029166666666663</v>
      </c>
      <c r="R21" s="134">
        <f t="shared" si="2"/>
        <v>52.419249999999998</v>
      </c>
      <c r="Y21" s="54">
        <f>ELECCB[[#This Row],[NPV AEC $/kWh]]-J20</f>
        <v>2.8448386004542026E-2</v>
      </c>
      <c r="Z21" s="53">
        <f>ELECCB[[#This Row],[NPV ACC+T&amp;D $/kW]]-K20</f>
        <v>97.986113919004538</v>
      </c>
    </row>
    <row r="22" spans="1:26" x14ac:dyDescent="0.25">
      <c r="A22">
        <v>2026</v>
      </c>
      <c r="B22">
        <v>11</v>
      </c>
      <c r="C22" s="67">
        <v>0.17299999999999999</v>
      </c>
      <c r="D22" s="53"/>
      <c r="E22" s="53">
        <v>55.685242402688559</v>
      </c>
      <c r="F22" s="53"/>
      <c r="G22" s="53">
        <v>158.84074133891599</v>
      </c>
      <c r="H22" s="53"/>
      <c r="I22" s="53">
        <v>28.067875758395918</v>
      </c>
      <c r="J22" s="53">
        <f t="shared" si="0"/>
        <v>0.29598874438205441</v>
      </c>
      <c r="K22" s="53">
        <f t="shared" si="1"/>
        <v>908.71347677018832</v>
      </c>
      <c r="L22" s="53"/>
      <c r="N22" s="133">
        <v>2026</v>
      </c>
      <c r="O22" s="133">
        <v>11</v>
      </c>
      <c r="P22" s="134"/>
      <c r="Q22" s="134">
        <v>6.9333999999999998</v>
      </c>
      <c r="R22" s="134">
        <f t="shared" si="2"/>
        <v>59.352649999999997</v>
      </c>
      <c r="Y22" s="54">
        <f>ELECCB[[#This Row],[NPV AEC $/kWh]]-J21</f>
        <v>2.7969778965309666E-2</v>
      </c>
      <c r="Z22" s="53">
        <f>ELECCB[[#This Row],[NPV ACC+T&amp;D $/kW]]-K21</f>
        <v>93.881116097487052</v>
      </c>
    </row>
    <row r="23" spans="1:26" x14ac:dyDescent="0.25">
      <c r="A23">
        <v>2027</v>
      </c>
      <c r="B23">
        <v>12</v>
      </c>
      <c r="C23" s="67">
        <v>0.17299999999999999</v>
      </c>
      <c r="D23" s="53"/>
      <c r="E23" s="53">
        <v>58.023801267849542</v>
      </c>
      <c r="F23" s="53"/>
      <c r="G23" s="53">
        <v>162.01755616569432</v>
      </c>
      <c r="H23" s="53"/>
      <c r="I23" s="53">
        <v>28.629233273563834</v>
      </c>
      <c r="J23" s="53">
        <f t="shared" si="0"/>
        <v>0.32336465882748006</v>
      </c>
      <c r="K23" s="53">
        <f t="shared" si="1"/>
        <v>998.66156846607112</v>
      </c>
      <c r="L23" s="53"/>
      <c r="N23" s="133">
        <v>2027</v>
      </c>
      <c r="O23" s="133">
        <v>12</v>
      </c>
      <c r="P23" s="134"/>
      <c r="Q23" s="134">
        <v>7.2798999999999996</v>
      </c>
      <c r="R23" s="134">
        <f t="shared" si="2"/>
        <v>66.632549999999995</v>
      </c>
      <c r="Y23" s="54">
        <f>ELECCB[[#This Row],[NPV AEC $/kWh]]-J22</f>
        <v>2.7375914445425642E-2</v>
      </c>
      <c r="Z23" s="53">
        <f>ELECCB[[#This Row],[NPV ACC+T&amp;D $/kW]]-K22</f>
        <v>89.948091695882795</v>
      </c>
    </row>
    <row r="24" spans="1:26" x14ac:dyDescent="0.25">
      <c r="A24">
        <v>2028</v>
      </c>
      <c r="B24">
        <v>13</v>
      </c>
      <c r="C24" s="67">
        <v>0.17299999999999999</v>
      </c>
      <c r="D24" s="53"/>
      <c r="E24" s="53">
        <v>60.836043922729743</v>
      </c>
      <c r="F24" s="53"/>
      <c r="G24" s="53">
        <v>165.25790728900822</v>
      </c>
      <c r="H24" s="53"/>
      <c r="I24" s="53">
        <v>29.201817939035109</v>
      </c>
      <c r="J24" s="53">
        <f t="shared" si="0"/>
        <v>0.35032571870298246</v>
      </c>
      <c r="K24" s="53">
        <f t="shared" si="1"/>
        <v>1084.8414045827351</v>
      </c>
      <c r="L24" s="53"/>
      <c r="N24" s="133">
        <v>2028</v>
      </c>
      <c r="O24" s="133">
        <v>13</v>
      </c>
      <c r="P24" s="134"/>
      <c r="Q24" s="134">
        <v>7.6264000000000003</v>
      </c>
      <c r="R24" s="134">
        <f t="shared" si="2"/>
        <v>74.258949999999999</v>
      </c>
      <c r="Y24" s="54">
        <f>ELECCB[[#This Row],[NPV AEC $/kWh]]-J23</f>
        <v>2.6961059875502402E-2</v>
      </c>
      <c r="Z24" s="53">
        <f>ELECCB[[#This Row],[NPV ACC+T&amp;D $/kW]]-K23</f>
        <v>86.179836116663978</v>
      </c>
    </row>
    <row r="25" spans="1:26" x14ac:dyDescent="0.25">
      <c r="A25">
        <v>2029</v>
      </c>
      <c r="B25">
        <v>14</v>
      </c>
      <c r="C25" s="67">
        <v>0.17299999999999999</v>
      </c>
      <c r="D25" s="53"/>
      <c r="E25" s="53">
        <v>63.577613310713282</v>
      </c>
      <c r="F25" s="53"/>
      <c r="G25" s="53">
        <v>168.5630654347884</v>
      </c>
      <c r="H25" s="53"/>
      <c r="I25" s="53">
        <v>29.78585429781581</v>
      </c>
      <c r="J25" s="53">
        <f t="shared" si="0"/>
        <v>0.37679205062761706</v>
      </c>
      <c r="K25" s="53">
        <f t="shared" si="1"/>
        <v>1167.4108511720617</v>
      </c>
      <c r="L25" s="53"/>
      <c r="N25" s="133">
        <v>2029</v>
      </c>
      <c r="O25" s="133">
        <v>14</v>
      </c>
      <c r="P25" s="134"/>
      <c r="Q25" s="134">
        <v>7.9728999999999992</v>
      </c>
      <c r="R25" s="134">
        <f t="shared" si="2"/>
        <v>82.231849999999994</v>
      </c>
      <c r="Y25" s="54">
        <f>ELECCB[[#This Row],[NPV AEC $/kWh]]-J24</f>
        <v>2.6466331924634601E-2</v>
      </c>
      <c r="Z25" s="53">
        <f>ELECCB[[#This Row],[NPV ACC+T&amp;D $/kW]]-K24</f>
        <v>82.569446589326617</v>
      </c>
    </row>
    <row r="26" spans="1:26" x14ac:dyDescent="0.25">
      <c r="A26">
        <v>2030</v>
      </c>
      <c r="B26">
        <v>15</v>
      </c>
      <c r="C26" s="67">
        <v>0.17299999999999999</v>
      </c>
      <c r="D26" s="53"/>
      <c r="E26" s="53">
        <v>66.852505999012052</v>
      </c>
      <c r="F26" s="53"/>
      <c r="G26" s="53">
        <v>171.93432674348415</v>
      </c>
      <c r="H26" s="53"/>
      <c r="I26" s="53">
        <v>30.381571383772126</v>
      </c>
      <c r="J26" s="53">
        <f t="shared" si="0"/>
        <v>0.40293296437245429</v>
      </c>
      <c r="K26" s="53">
        <f t="shared" si="1"/>
        <v>1246.5211606978114</v>
      </c>
      <c r="L26" s="53"/>
      <c r="N26" s="133">
        <v>2030</v>
      </c>
      <c r="O26" s="133">
        <v>15</v>
      </c>
      <c r="P26" s="134"/>
      <c r="Q26" s="134">
        <v>8.3193999999999999</v>
      </c>
      <c r="R26" s="134">
        <f t="shared" si="2"/>
        <v>90.551249999999996</v>
      </c>
      <c r="Y26" s="54">
        <f>ELECCB[[#This Row],[NPV AEC $/kWh]]-J25</f>
        <v>2.6140913744837235E-2</v>
      </c>
      <c r="Z26" s="53">
        <f>ELECCB[[#This Row],[NPV ACC+T&amp;D $/kW]]-K25</f>
        <v>79.110309525749699</v>
      </c>
    </row>
    <row r="27" spans="1:26" x14ac:dyDescent="0.25">
      <c r="A27">
        <v>2031</v>
      </c>
      <c r="B27">
        <v>16</v>
      </c>
      <c r="C27" s="67">
        <v>0.17299999999999999</v>
      </c>
      <c r="D27" s="53"/>
      <c r="E27" s="53">
        <v>69.8331293733102</v>
      </c>
      <c r="F27" s="53"/>
      <c r="G27" s="53">
        <v>175.37301327835385</v>
      </c>
      <c r="H27" s="53"/>
      <c r="I27" s="53">
        <v>30.989202811447569</v>
      </c>
      <c r="J27" s="53">
        <f t="shared" si="0"/>
        <v>0.42858241778447648</v>
      </c>
      <c r="K27" s="53">
        <f t="shared" si="1"/>
        <v>1322.3172491030948</v>
      </c>
      <c r="L27" s="53"/>
      <c r="N27" s="133">
        <v>2031</v>
      </c>
      <c r="O27" s="133">
        <v>16</v>
      </c>
      <c r="P27" s="134"/>
      <c r="Q27" s="134">
        <v>8.6659000000000006</v>
      </c>
      <c r="R27" s="134">
        <f t="shared" si="2"/>
        <v>99.217150000000004</v>
      </c>
      <c r="Y27" s="54">
        <f>ELECCB[[#This Row],[NPV AEC $/kWh]]-J26</f>
        <v>2.5649453412022183E-2</v>
      </c>
      <c r="Z27" s="53">
        <f>ELECCB[[#This Row],[NPV ACC+T&amp;D $/kW]]-K26</f>
        <v>75.796088405283399</v>
      </c>
    </row>
    <row r="28" spans="1:26" x14ac:dyDescent="0.25">
      <c r="A28">
        <v>2032</v>
      </c>
      <c r="B28">
        <v>17</v>
      </c>
      <c r="C28" s="67">
        <v>0.17299999999999999</v>
      </c>
      <c r="D28" s="53"/>
      <c r="E28" s="53">
        <v>73.598194841548278</v>
      </c>
      <c r="F28" s="53"/>
      <c r="G28" s="53">
        <v>178.88047354392091</v>
      </c>
      <c r="H28" s="53"/>
      <c r="I28" s="53">
        <v>31.608986867676521</v>
      </c>
      <c r="J28" s="53">
        <f t="shared" si="0"/>
        <v>0.45397444127665176</v>
      </c>
      <c r="K28" s="53">
        <f t="shared" si="1"/>
        <v>1394.9379612704715</v>
      </c>
      <c r="L28" s="53"/>
      <c r="N28" s="133">
        <v>2032</v>
      </c>
      <c r="O28" s="133">
        <v>17</v>
      </c>
      <c r="P28" s="134"/>
      <c r="Q28" s="134">
        <v>9.0123999999999995</v>
      </c>
      <c r="R28" s="134">
        <f t="shared" si="2"/>
        <v>108.22955</v>
      </c>
      <c r="Y28" s="54">
        <f>ELECCB[[#This Row],[NPV AEC $/kWh]]-J27</f>
        <v>2.5392023492175286E-2</v>
      </c>
      <c r="Z28" s="53">
        <f>ELECCB[[#This Row],[NPV ACC+T&amp;D $/kW]]-K27</f>
        <v>72.620712167376723</v>
      </c>
    </row>
    <row r="29" spans="1:26" x14ac:dyDescent="0.25">
      <c r="A29">
        <v>2033</v>
      </c>
      <c r="B29">
        <v>18</v>
      </c>
      <c r="C29" s="67">
        <v>0.17299999999999999</v>
      </c>
      <c r="D29" s="53"/>
      <c r="E29" s="53">
        <v>76.909585375986424</v>
      </c>
      <c r="F29" s="53"/>
      <c r="G29" s="53">
        <v>182.45808301479934</v>
      </c>
      <c r="H29" s="53"/>
      <c r="I29" s="53">
        <v>32.241166605030052</v>
      </c>
      <c r="J29" s="53">
        <f t="shared" si="0"/>
        <v>0.47889880940003221</v>
      </c>
      <c r="K29" s="53">
        <f t="shared" si="1"/>
        <v>1464.5163253609508</v>
      </c>
      <c r="L29" s="53"/>
      <c r="N29" s="133">
        <v>2033</v>
      </c>
      <c r="O29" s="133">
        <v>18</v>
      </c>
      <c r="P29" s="134"/>
      <c r="Q29" s="134">
        <v>9.3588999999999984</v>
      </c>
      <c r="R29" s="134">
        <f t="shared" si="2"/>
        <v>117.58844999999999</v>
      </c>
      <c r="Y29" s="54">
        <f>ELECCB[[#This Row],[NPV AEC $/kWh]]-J28</f>
        <v>2.4924368123380447E-2</v>
      </c>
      <c r="Z29" s="53">
        <f>ELECCB[[#This Row],[NPV ACC+T&amp;D $/kW]]-K28</f>
        <v>69.578364090479226</v>
      </c>
    </row>
    <row r="30" spans="1:26" x14ac:dyDescent="0.25">
      <c r="A30">
        <v>2034</v>
      </c>
      <c r="B30">
        <v>19</v>
      </c>
      <c r="C30" s="67">
        <v>0.17299999999999999</v>
      </c>
      <c r="D30" s="53"/>
      <c r="E30" s="53">
        <v>81.859314115717936</v>
      </c>
      <c r="F30" s="53"/>
      <c r="G30" s="53">
        <v>186.10724467509533</v>
      </c>
      <c r="H30" s="53"/>
      <c r="I30" s="53">
        <v>32.885989937130653</v>
      </c>
      <c r="J30" s="53">
        <f t="shared" si="0"/>
        <v>0.50381750624241728</v>
      </c>
      <c r="K30" s="53">
        <f t="shared" si="1"/>
        <v>1531.1797964977991</v>
      </c>
      <c r="L30" s="53"/>
      <c r="N30" s="133">
        <v>2034</v>
      </c>
      <c r="O30" s="133">
        <v>19</v>
      </c>
      <c r="P30" s="134"/>
      <c r="Q30" s="134">
        <v>9.7054000000000009</v>
      </c>
      <c r="R30" s="134">
        <f t="shared" si="2"/>
        <v>127.29384999999999</v>
      </c>
      <c r="Y30" s="54">
        <f>ELECCB[[#This Row],[NPV AEC $/kWh]]-J29</f>
        <v>2.4918696842385069E-2</v>
      </c>
      <c r="Z30" s="53">
        <f>ELECCB[[#This Row],[NPV ACC+T&amp;D $/kW]]-K29</f>
        <v>66.663471136848329</v>
      </c>
    </row>
    <row r="31" spans="1:26" x14ac:dyDescent="0.25">
      <c r="A31">
        <v>2035</v>
      </c>
      <c r="B31">
        <v>20</v>
      </c>
      <c r="C31" s="67">
        <v>0.17299999999999999</v>
      </c>
      <c r="D31" s="53"/>
      <c r="E31" s="53">
        <v>86.067461483009637</v>
      </c>
      <c r="F31" s="53"/>
      <c r="G31" s="53">
        <v>189.82938956859724</v>
      </c>
      <c r="H31" s="53"/>
      <c r="I31" s="53">
        <v>33.543709735873264</v>
      </c>
      <c r="J31" s="53">
        <f t="shared" si="0"/>
        <v>0.52842740103637109</v>
      </c>
      <c r="K31" s="53">
        <f t="shared" si="1"/>
        <v>1595.0504902415389</v>
      </c>
      <c r="L31" s="53"/>
      <c r="N31" s="133">
        <v>2035</v>
      </c>
      <c r="O31" s="133">
        <v>20</v>
      </c>
      <c r="P31" s="134"/>
      <c r="Q31" s="134">
        <v>10.0519</v>
      </c>
      <c r="R31" s="134">
        <f t="shared" si="2"/>
        <v>137.34574999999998</v>
      </c>
      <c r="Y31" s="54">
        <f>ELECCB[[#This Row],[NPV AEC $/kWh]]-J30</f>
        <v>2.4609894793953813E-2</v>
      </c>
      <c r="Z31" s="53">
        <f>ELECCB[[#This Row],[NPV ACC+T&amp;D $/kW]]-K30</f>
        <v>63.870693743739821</v>
      </c>
    </row>
    <row r="32" spans="1:26" x14ac:dyDescent="0.25">
      <c r="A32">
        <v>2036</v>
      </c>
      <c r="B32">
        <v>21</v>
      </c>
      <c r="C32" s="67">
        <v>0.17299999999999999</v>
      </c>
      <c r="D32" s="53"/>
      <c r="E32" s="53">
        <v>89.780759466950002</v>
      </c>
      <c r="F32" s="53"/>
      <c r="G32" s="53">
        <v>193.62597735996917</v>
      </c>
      <c r="H32" s="53"/>
      <c r="I32" s="53">
        <v>34.214583930590734</v>
      </c>
      <c r="J32" s="53">
        <f t="shared" si="0"/>
        <v>0.55254130773793453</v>
      </c>
      <c r="K32" s="53">
        <f t="shared" si="1"/>
        <v>1656.2454062838219</v>
      </c>
      <c r="L32" s="53"/>
      <c r="N32" s="133">
        <v>2036</v>
      </c>
      <c r="O32" s="133">
        <v>21</v>
      </c>
      <c r="P32" s="134"/>
      <c r="Q32" s="134">
        <v>10.398399999999999</v>
      </c>
      <c r="R32" s="134">
        <f t="shared" si="2"/>
        <v>147.74414999999999</v>
      </c>
      <c r="Y32" s="54">
        <f>ELECCB[[#This Row],[NPV AEC $/kWh]]-J31</f>
        <v>2.4113906701563437E-2</v>
      </c>
      <c r="Z32" s="53">
        <f>ELECCB[[#This Row],[NPV ACC+T&amp;D $/kW]]-K31</f>
        <v>61.194916042283012</v>
      </c>
    </row>
    <row r="33" spans="1:26" x14ac:dyDescent="0.25">
      <c r="A33">
        <v>2037</v>
      </c>
      <c r="B33">
        <v>22</v>
      </c>
      <c r="C33" s="67">
        <v>0.17299999999999999</v>
      </c>
      <c r="D33" s="53"/>
      <c r="E33" s="53">
        <v>93.964085530028626</v>
      </c>
      <c r="F33" s="53"/>
      <c r="G33" s="53">
        <v>197.49849690716854</v>
      </c>
      <c r="H33" s="53"/>
      <c r="I33" s="53">
        <v>34.898875609202548</v>
      </c>
      <c r="J33" s="53">
        <f t="shared" si="0"/>
        <v>0.57624738694296296</v>
      </c>
      <c r="K33" s="53">
        <f t="shared" si="1"/>
        <v>1714.876642769947</v>
      </c>
      <c r="L33" s="53"/>
      <c r="N33" s="133">
        <v>2037</v>
      </c>
      <c r="O33" s="133">
        <v>22</v>
      </c>
      <c r="P33" s="134"/>
      <c r="Q33" s="134">
        <v>10.744899999999999</v>
      </c>
      <c r="R33" s="134">
        <f t="shared" si="2"/>
        <v>158.48904999999999</v>
      </c>
      <c r="Y33" s="54">
        <f>ELECCB[[#This Row],[NPV AEC $/kWh]]-J32</f>
        <v>2.370607920502843E-2</v>
      </c>
      <c r="Z33" s="53">
        <f>ELECCB[[#This Row],[NPV ACC+T&amp;D $/kW]]-K32</f>
        <v>58.63123648612509</v>
      </c>
    </row>
    <row r="34" spans="1:26" x14ac:dyDescent="0.25">
      <c r="A34" s="67">
        <v>2038</v>
      </c>
      <c r="B34">
        <v>23</v>
      </c>
      <c r="C34" s="67">
        <v>0.17299999999999999</v>
      </c>
      <c r="D34" s="53"/>
      <c r="E34" s="53">
        <v>97.986452949172175</v>
      </c>
      <c r="F34" s="53"/>
      <c r="G34" s="53">
        <v>201.44846684531194</v>
      </c>
      <c r="H34" s="53"/>
      <c r="I34" s="53">
        <v>35.596853121386602</v>
      </c>
      <c r="J34" s="53">
        <f t="shared" si="0"/>
        <v>0.59946819959293274</v>
      </c>
      <c r="K34" s="53">
        <f t="shared" si="1"/>
        <v>1771.05160164262</v>
      </c>
      <c r="L34" s="53"/>
      <c r="N34" s="133">
        <v>2038</v>
      </c>
      <c r="O34" s="133">
        <v>23</v>
      </c>
      <c r="P34" s="134"/>
      <c r="Q34" s="134">
        <v>11.0914</v>
      </c>
      <c r="R34" s="134">
        <f t="shared" si="2"/>
        <v>169.58044999999998</v>
      </c>
      <c r="Y34" s="54">
        <f>ELECCB[[#This Row],[NPV AEC $/kWh]]-J33</f>
        <v>2.322081264996978E-2</v>
      </c>
      <c r="Z34" s="53">
        <f>ELECCB[[#This Row],[NPV ACC+T&amp;D $/kW]]-K33</f>
        <v>56.17495887267296</v>
      </c>
    </row>
    <row r="35" spans="1:26" x14ac:dyDescent="0.25">
      <c r="A35" s="67">
        <v>2039</v>
      </c>
      <c r="B35" s="67">
        <v>24</v>
      </c>
      <c r="C35" s="67">
        <v>0.17299999999999999</v>
      </c>
      <c r="D35" s="53"/>
      <c r="E35" s="53">
        <v>101.97552957772071</v>
      </c>
      <c r="F35" s="53"/>
      <c r="G35" s="53">
        <v>205.47743618221816</v>
      </c>
      <c r="H35" s="53"/>
      <c r="I35" s="53">
        <v>36.308790183814331</v>
      </c>
      <c r="J35" s="53">
        <f t="shared" si="0"/>
        <v>0.6221679397193175</v>
      </c>
      <c r="K35" s="53">
        <f t="shared" si="1"/>
        <v>1824.8731853831107</v>
      </c>
      <c r="L35" s="53"/>
      <c r="N35" s="133">
        <v>2039</v>
      </c>
      <c r="O35" s="133">
        <v>24</v>
      </c>
      <c r="P35" s="134"/>
      <c r="Q35" s="134">
        <v>11.437899999999999</v>
      </c>
      <c r="R35" s="134">
        <f t="shared" si="2"/>
        <v>181.01835</v>
      </c>
      <c r="Y35" s="54">
        <f>ELECCB[[#This Row],[NPV AEC $/kWh]]-J34</f>
        <v>2.269974012638476E-2</v>
      </c>
      <c r="Z35" s="53">
        <f>ELECCB[[#This Row],[NPV ACC+T&amp;D $/kW]]-K34</f>
        <v>53.821583740490723</v>
      </c>
    </row>
    <row r="36" spans="1:26" x14ac:dyDescent="0.25">
      <c r="A36" s="67">
        <v>2040</v>
      </c>
      <c r="B36" s="67">
        <v>25</v>
      </c>
      <c r="C36" s="67">
        <v>0.17299999999999999</v>
      </c>
      <c r="D36" s="53"/>
      <c r="E36" s="53">
        <v>106.15521262154223</v>
      </c>
      <c r="F36" s="53"/>
      <c r="G36" s="53">
        <v>209.58698490586252</v>
      </c>
      <c r="H36" s="53"/>
      <c r="I36" s="53">
        <v>37.034965987490615</v>
      </c>
      <c r="J36" s="53">
        <f t="shared" si="0"/>
        <v>0.64436419845409254</v>
      </c>
      <c r="K36" s="53">
        <f t="shared" si="1"/>
        <v>1876.439985510201</v>
      </c>
      <c r="N36" s="133">
        <v>2040</v>
      </c>
      <c r="O36" s="133">
        <v>25</v>
      </c>
      <c r="P36" s="134"/>
      <c r="Q36" s="134">
        <v>11.7844</v>
      </c>
      <c r="R36" s="134">
        <f t="shared" ref="R36:R44" si="3">Q36/((1+GDR)^O36)+R35</f>
        <v>192.80275</v>
      </c>
    </row>
    <row r="37" spans="1:26" x14ac:dyDescent="0.25">
      <c r="A37" s="67">
        <v>2041</v>
      </c>
      <c r="B37" s="67">
        <v>26</v>
      </c>
      <c r="C37" s="67">
        <v>0.17299999999999999</v>
      </c>
      <c r="D37" s="53"/>
      <c r="E37" s="53">
        <v>110.17190636985723</v>
      </c>
      <c r="F37" s="53"/>
      <c r="G37" s="53">
        <v>213.77872460397981</v>
      </c>
      <c r="H37" s="53"/>
      <c r="I37" s="53">
        <v>37.77566530724043</v>
      </c>
      <c r="J37" s="53">
        <f t="shared" si="0"/>
        <v>0.66600248444889165</v>
      </c>
      <c r="K37" s="53">
        <f t="shared" si="1"/>
        <v>1925.8464631822208</v>
      </c>
      <c r="N37" s="133">
        <v>2041</v>
      </c>
      <c r="O37" s="133">
        <v>26</v>
      </c>
      <c r="P37" s="134"/>
      <c r="Q37" s="134">
        <v>12.1309</v>
      </c>
      <c r="R37" s="134">
        <f t="shared" si="3"/>
        <v>204.93365</v>
      </c>
    </row>
    <row r="38" spans="1:26" x14ac:dyDescent="0.25">
      <c r="A38" s="67">
        <v>2042</v>
      </c>
      <c r="B38" s="67">
        <v>27</v>
      </c>
      <c r="C38" s="67">
        <v>0.17299999999999999</v>
      </c>
      <c r="D38" s="53"/>
      <c r="E38" s="53">
        <v>114.09287272356713</v>
      </c>
      <c r="F38" s="53"/>
      <c r="G38" s="53">
        <v>218.0542990960594</v>
      </c>
      <c r="H38" s="53"/>
      <c r="I38" s="53">
        <v>38.531178613385237</v>
      </c>
      <c r="J38" s="53">
        <f t="shared" si="0"/>
        <v>0.68705112470886498</v>
      </c>
      <c r="K38" s="53">
        <f t="shared" si="1"/>
        <v>1973.1831222330006</v>
      </c>
      <c r="N38" s="133">
        <v>2042</v>
      </c>
      <c r="O38" s="133">
        <v>27</v>
      </c>
      <c r="P38" s="134"/>
      <c r="Q38" s="134">
        <v>12.477399999999999</v>
      </c>
      <c r="R38" s="134">
        <f t="shared" si="3"/>
        <v>217.41104999999999</v>
      </c>
    </row>
    <row r="39" spans="1:26" x14ac:dyDescent="0.25">
      <c r="A39" s="67">
        <v>2043</v>
      </c>
      <c r="B39" s="67">
        <v>28</v>
      </c>
      <c r="C39" s="67">
        <v>0.17299999999999999</v>
      </c>
      <c r="D39" s="53"/>
      <c r="E39" s="53">
        <v>118.33668697254167</v>
      </c>
      <c r="F39" s="53"/>
      <c r="G39" s="53">
        <v>222.4153850779806</v>
      </c>
      <c r="H39" s="53"/>
      <c r="I39" s="53">
        <v>39.301802185652946</v>
      </c>
      <c r="J39" s="53">
        <f t="shared" si="0"/>
        <v>0.70755795205218819</v>
      </c>
      <c r="K39" s="53">
        <f t="shared" si="1"/>
        <v>2018.5366749587149</v>
      </c>
      <c r="N39" s="133">
        <v>2043</v>
      </c>
      <c r="O39" s="133">
        <v>28</v>
      </c>
      <c r="P39" s="134"/>
      <c r="Q39" s="134">
        <v>12.823899999999998</v>
      </c>
      <c r="R39" s="134">
        <f t="shared" si="3"/>
        <v>230.23495</v>
      </c>
    </row>
    <row r="40" spans="1:26" x14ac:dyDescent="0.25">
      <c r="A40" s="67">
        <v>2044</v>
      </c>
      <c r="B40" s="67">
        <v>29</v>
      </c>
      <c r="C40" s="67">
        <v>0.17299999999999999</v>
      </c>
      <c r="D40" s="53"/>
      <c r="E40" s="53">
        <v>122.30103861284691</v>
      </c>
      <c r="F40" s="53"/>
      <c r="G40" s="53">
        <v>226.86369277954023</v>
      </c>
      <c r="H40" s="53"/>
      <c r="I40" s="53">
        <v>40.087838229366</v>
      </c>
      <c r="J40" s="53">
        <f t="shared" si="0"/>
        <v>0.72746572834842249</v>
      </c>
      <c r="K40" s="53">
        <f t="shared" si="1"/>
        <v>2061.9902009593052</v>
      </c>
      <c r="N40" s="133">
        <v>2044</v>
      </c>
      <c r="O40" s="133">
        <v>29</v>
      </c>
      <c r="P40" s="134"/>
      <c r="Q40" s="134">
        <v>13.170399999999999</v>
      </c>
      <c r="R40" s="134">
        <f t="shared" si="3"/>
        <v>243.40535</v>
      </c>
    </row>
    <row r="41" spans="1:26" x14ac:dyDescent="0.25">
      <c r="A41" s="67">
        <v>2045</v>
      </c>
      <c r="B41" s="67">
        <v>30</v>
      </c>
      <c r="C41" s="67">
        <v>0.17299999999999999</v>
      </c>
      <c r="D41" s="53"/>
      <c r="E41" s="53">
        <v>126.3287</v>
      </c>
      <c r="F41" s="53"/>
      <c r="G41" s="53">
        <v>231.40096663513103</v>
      </c>
      <c r="H41" s="53"/>
      <c r="I41" s="53">
        <v>40.889594993953324</v>
      </c>
      <c r="J41" s="53">
        <f t="shared" si="0"/>
        <v>0.74678132695786748</v>
      </c>
      <c r="K41" s="53">
        <f t="shared" si="1"/>
        <v>2103.6232993254544</v>
      </c>
      <c r="N41" s="133">
        <v>2045</v>
      </c>
      <c r="O41" s="133">
        <v>30</v>
      </c>
      <c r="P41" s="134"/>
      <c r="Q41" s="134">
        <v>13.5169</v>
      </c>
      <c r="R41" s="134">
        <f t="shared" si="3"/>
        <v>256.92225000000002</v>
      </c>
    </row>
    <row r="42" spans="1:26" x14ac:dyDescent="0.25">
      <c r="A42" s="67">
        <v>2046</v>
      </c>
      <c r="B42" s="67">
        <v>31</v>
      </c>
      <c r="C42" s="67">
        <v>0.17299999999999999</v>
      </c>
      <c r="D42" s="53"/>
      <c r="E42" s="53">
        <v>130.3734</v>
      </c>
      <c r="F42" s="53"/>
      <c r="G42" s="53">
        <v>236.02898596783365</v>
      </c>
      <c r="H42" s="53"/>
      <c r="I42" s="53">
        <v>41.707386893832393</v>
      </c>
      <c r="J42" s="53">
        <f t="shared" si="0"/>
        <v>0.76550575991912762</v>
      </c>
      <c r="K42" s="53">
        <f t="shared" si="1"/>
        <v>2143.5122344498877</v>
      </c>
      <c r="N42" s="133">
        <v>2046</v>
      </c>
      <c r="O42" s="133">
        <v>31</v>
      </c>
      <c r="P42" s="134"/>
      <c r="Q42" s="134">
        <v>13.863399999999999</v>
      </c>
      <c r="R42" s="134">
        <f t="shared" si="3"/>
        <v>270.78565000000003</v>
      </c>
    </row>
    <row r="43" spans="1:26" x14ac:dyDescent="0.25">
      <c r="A43" s="67">
        <v>2047</v>
      </c>
      <c r="B43" s="67">
        <v>32</v>
      </c>
      <c r="C43" s="67">
        <v>0.17299999999999999</v>
      </c>
      <c r="D43" s="53"/>
      <c r="E43" s="53">
        <v>134.41810000000001</v>
      </c>
      <c r="F43" s="53"/>
      <c r="G43" s="53">
        <v>240.74956568719034</v>
      </c>
      <c r="H43" s="53"/>
      <c r="I43" s="53">
        <v>42.541534631709041</v>
      </c>
      <c r="J43" s="53">
        <f t="shared" si="0"/>
        <v>0.78363964977731893</v>
      </c>
      <c r="K43" s="53">
        <f t="shared" si="1"/>
        <v>2181.7300757301077</v>
      </c>
      <c r="N43" s="133">
        <v>2047</v>
      </c>
      <c r="O43" s="133">
        <v>32</v>
      </c>
      <c r="P43" s="134"/>
      <c r="Q43" s="134">
        <v>14.209899999999999</v>
      </c>
      <c r="R43" s="134">
        <f t="shared" si="3"/>
        <v>284.99555000000004</v>
      </c>
    </row>
    <row r="44" spans="1:26" x14ac:dyDescent="0.25">
      <c r="A44" s="67">
        <v>2048</v>
      </c>
      <c r="B44" s="67">
        <v>33</v>
      </c>
      <c r="C44" s="67">
        <v>0.17299999999999999</v>
      </c>
      <c r="D44" s="53"/>
      <c r="E44" s="53">
        <v>138.46280000000002</v>
      </c>
      <c r="F44" s="53"/>
      <c r="G44" s="53">
        <v>245.56455700093414</v>
      </c>
      <c r="H44" s="53"/>
      <c r="I44" s="53">
        <v>43.392365324343224</v>
      </c>
      <c r="J44" s="53">
        <f t="shared" si="0"/>
        <v>0.80118572023905521</v>
      </c>
      <c r="K44" s="53">
        <f t="shared" si="1"/>
        <v>2218.3468314184643</v>
      </c>
      <c r="N44" s="133">
        <v>2048</v>
      </c>
      <c r="O44" s="133">
        <v>33</v>
      </c>
      <c r="P44" s="134"/>
      <c r="Q44" s="134">
        <v>14.5564</v>
      </c>
      <c r="R44" s="134">
        <f t="shared" si="3"/>
        <v>299.55195000000003</v>
      </c>
    </row>
  </sheetData>
  <sheetProtection password="954C" sheet="1" objects="1" scenarios="1"/>
  <pageMargins left="0.7" right="0.7" top="0.75" bottom="0.75" header="0.3" footer="0.3"/>
  <pageSetup orientation="portrait" r:id="rId1"/>
  <legacyDrawing r:id="rId2"/>
  <tableParts count="2">
    <tablePart r:id="rId3"/>
    <tablePart r:id="rId4"/>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tabColor theme="7" tint="0.39997558519241921"/>
  </sheetPr>
  <dimension ref="A4:Z157"/>
  <sheetViews>
    <sheetView showRowColHeaders="0" topLeftCell="A82" workbookViewId="0">
      <selection activeCell="K101" sqref="K101"/>
    </sheetView>
  </sheetViews>
  <sheetFormatPr defaultRowHeight="15" x14ac:dyDescent="0.25"/>
  <cols>
    <col min="1" max="1" width="28" customWidth="1"/>
    <col min="6" max="6" width="9.5703125" customWidth="1"/>
    <col min="10" max="10" width="17.28515625" customWidth="1"/>
    <col min="11" max="11" width="16" customWidth="1"/>
    <col min="12" max="12" width="11.85546875" customWidth="1"/>
    <col min="15" max="15" width="15.28515625" customWidth="1"/>
    <col min="16" max="16" width="16.28515625" customWidth="1"/>
    <col min="17" max="17" width="11.5703125" customWidth="1"/>
    <col min="21" max="21" width="10.28515625" customWidth="1"/>
  </cols>
  <sheetData>
    <row r="4" spans="1:26" x14ac:dyDescent="0.25">
      <c r="A4" t="s">
        <v>361</v>
      </c>
      <c r="E4" t="s">
        <v>377</v>
      </c>
      <c r="F4" t="s">
        <v>478</v>
      </c>
      <c r="J4" t="s">
        <v>479</v>
      </c>
      <c r="K4" t="s">
        <v>486</v>
      </c>
      <c r="O4" t="s">
        <v>495</v>
      </c>
      <c r="P4" t="s">
        <v>150</v>
      </c>
      <c r="Q4" t="s">
        <v>491</v>
      </c>
      <c r="R4" t="s">
        <v>492</v>
      </c>
      <c r="S4" t="s">
        <v>490</v>
      </c>
      <c r="T4" t="s">
        <v>280</v>
      </c>
      <c r="U4" t="s">
        <v>121</v>
      </c>
      <c r="V4" t="s">
        <v>86</v>
      </c>
      <c r="W4" t="s">
        <v>87</v>
      </c>
      <c r="X4" t="s">
        <v>145</v>
      </c>
      <c r="Y4" t="s">
        <v>494</v>
      </c>
      <c r="Z4" t="s">
        <v>1637</v>
      </c>
    </row>
    <row r="5" spans="1:26" x14ac:dyDescent="0.25">
      <c r="A5" t="s">
        <v>362</v>
      </c>
      <c r="E5" t="s">
        <v>378</v>
      </c>
      <c r="F5" t="s">
        <v>379</v>
      </c>
      <c r="J5" t="s">
        <v>482</v>
      </c>
      <c r="O5" t="s">
        <v>1614</v>
      </c>
      <c r="P5">
        <f>M02S02F01</f>
        <v>0</v>
      </c>
      <c r="Q5">
        <f>M02S02F02</f>
        <v>0</v>
      </c>
      <c r="R5">
        <f>M02S02F03</f>
        <v>0</v>
      </c>
      <c r="S5">
        <f>M02S02F05</f>
        <v>0</v>
      </c>
      <c r="T5">
        <f>M02S02F07</f>
        <v>0</v>
      </c>
      <c r="U5">
        <f>M02S02F08</f>
        <v>0</v>
      </c>
      <c r="V5">
        <f>M02S02F09</f>
        <v>0</v>
      </c>
      <c r="W5">
        <f>M02S02F10</f>
        <v>0</v>
      </c>
      <c r="X5">
        <f>M02S02F11</f>
        <v>0</v>
      </c>
      <c r="Y5" t="s">
        <v>658</v>
      </c>
      <c r="Z5" t="s">
        <v>493</v>
      </c>
    </row>
    <row r="6" spans="1:26" x14ac:dyDescent="0.25">
      <c r="A6" t="s">
        <v>363</v>
      </c>
      <c r="E6" t="s">
        <v>382</v>
      </c>
      <c r="F6" t="s">
        <v>383</v>
      </c>
      <c r="J6" t="s">
        <v>483</v>
      </c>
      <c r="O6" t="s">
        <v>1615</v>
      </c>
      <c r="P6" t="str">
        <f>""</f>
        <v/>
      </c>
      <c r="Q6" t="str">
        <f>""</f>
        <v/>
      </c>
      <c r="R6" t="str">
        <f>""</f>
        <v/>
      </c>
      <c r="S6" t="str">
        <f>""</f>
        <v/>
      </c>
      <c r="T6" t="str">
        <f>""</f>
        <v/>
      </c>
      <c r="U6" t="str">
        <f>""</f>
        <v/>
      </c>
      <c r="V6" t="str">
        <f>""</f>
        <v/>
      </c>
      <c r="W6" t="str">
        <f>""</f>
        <v/>
      </c>
      <c r="X6" t="str">
        <f>""</f>
        <v/>
      </c>
      <c r="Y6" t="s">
        <v>658</v>
      </c>
      <c r="Z6" t="s">
        <v>190</v>
      </c>
    </row>
    <row r="7" spans="1:26" x14ac:dyDescent="0.25">
      <c r="A7" t="s">
        <v>1882</v>
      </c>
      <c r="E7" t="s">
        <v>386</v>
      </c>
      <c r="F7" t="s">
        <v>387</v>
      </c>
      <c r="J7" t="s">
        <v>187</v>
      </c>
      <c r="O7" t="s">
        <v>1617</v>
      </c>
      <c r="P7">
        <f>M02S02F01</f>
        <v>0</v>
      </c>
      <c r="Q7" s="67" t="str">
        <f>M02S02F16</f>
        <v/>
      </c>
      <c r="R7" s="67" t="str">
        <f>M02S02F17</f>
        <v/>
      </c>
      <c r="S7" s="67" t="str">
        <f>M02S02F19</f>
        <v/>
      </c>
      <c r="T7" s="67" t="str">
        <f>M02S02F21</f>
        <v/>
      </c>
      <c r="U7" s="67" t="str">
        <f>M02S02F22</f>
        <v/>
      </c>
      <c r="V7" s="67" t="str">
        <f>M02S02F23</f>
        <v/>
      </c>
      <c r="W7" s="67" t="str">
        <f>M02S02F24</f>
        <v>MO</v>
      </c>
      <c r="X7" s="67" t="str">
        <f>M02S02F25</f>
        <v/>
      </c>
      <c r="Y7" t="s">
        <v>1619</v>
      </c>
      <c r="Z7" t="s">
        <v>190</v>
      </c>
    </row>
    <row r="8" spans="1:26" x14ac:dyDescent="0.25">
      <c r="A8" t="s">
        <v>364</v>
      </c>
      <c r="E8" t="s">
        <v>390</v>
      </c>
      <c r="F8" t="s">
        <v>391</v>
      </c>
      <c r="J8" t="s">
        <v>484</v>
      </c>
      <c r="O8" t="s">
        <v>1616</v>
      </c>
      <c r="P8">
        <f>M02S02F01</f>
        <v>0</v>
      </c>
      <c r="Q8" t="str">
        <f>M02S02F16</f>
        <v/>
      </c>
      <c r="R8" t="str">
        <f>M02S02F17</f>
        <v/>
      </c>
      <c r="S8" t="str">
        <f>M02S02F19</f>
        <v/>
      </c>
      <c r="T8" t="str">
        <f>M02S02F21</f>
        <v/>
      </c>
      <c r="U8" t="str">
        <f>M02S02F22</f>
        <v/>
      </c>
      <c r="V8" t="str">
        <f>M02S02F23</f>
        <v/>
      </c>
      <c r="W8" t="str">
        <f>M02S02F24</f>
        <v>MO</v>
      </c>
      <c r="X8" t="str">
        <f>M02S02F25</f>
        <v/>
      </c>
      <c r="Y8" t="s">
        <v>658</v>
      </c>
      <c r="Z8" t="s">
        <v>493</v>
      </c>
    </row>
    <row r="9" spans="1:26" x14ac:dyDescent="0.25">
      <c r="A9" t="s">
        <v>365</v>
      </c>
      <c r="E9" t="s">
        <v>394</v>
      </c>
      <c r="F9" t="s">
        <v>395</v>
      </c>
      <c r="J9" t="s">
        <v>485</v>
      </c>
      <c r="O9" s="67" t="s">
        <v>1620</v>
      </c>
      <c r="P9" s="67">
        <f>M02S03F02</f>
        <v>0</v>
      </c>
      <c r="Q9" s="67">
        <f>M02S03F03</f>
        <v>0</v>
      </c>
      <c r="R9" s="67">
        <f>M02S03F04</f>
        <v>0</v>
      </c>
      <c r="S9" s="67">
        <f>M02S03F06</f>
        <v>0</v>
      </c>
      <c r="T9" s="67">
        <f>M02S03F08</f>
        <v>0</v>
      </c>
      <c r="U9" s="67">
        <f>M02S03F09</f>
        <v>0</v>
      </c>
      <c r="V9" s="67">
        <f>M02S03F10</f>
        <v>0</v>
      </c>
      <c r="W9" s="67">
        <f>M02S03F11</f>
        <v>0</v>
      </c>
      <c r="X9" s="67">
        <f>M02S03F12</f>
        <v>0</v>
      </c>
      <c r="Y9" s="67" t="s">
        <v>659</v>
      </c>
      <c r="Z9" t="s">
        <v>1621</v>
      </c>
    </row>
    <row r="10" spans="1:26" x14ac:dyDescent="0.25">
      <c r="A10" t="s">
        <v>366</v>
      </c>
      <c r="E10" t="s">
        <v>398</v>
      </c>
      <c r="F10" t="s">
        <v>399</v>
      </c>
      <c r="J10" t="s">
        <v>1032</v>
      </c>
    </row>
    <row r="11" spans="1:26" x14ac:dyDescent="0.25">
      <c r="A11" t="s">
        <v>367</v>
      </c>
      <c r="E11" t="s">
        <v>402</v>
      </c>
      <c r="F11" t="s">
        <v>403</v>
      </c>
    </row>
    <row r="12" spans="1:26" x14ac:dyDescent="0.25">
      <c r="A12" t="s">
        <v>368</v>
      </c>
      <c r="E12" t="s">
        <v>406</v>
      </c>
      <c r="F12" t="s">
        <v>407</v>
      </c>
      <c r="J12" t="s">
        <v>663</v>
      </c>
      <c r="K12" t="s">
        <v>664</v>
      </c>
      <c r="L12" t="s">
        <v>1163</v>
      </c>
      <c r="M12" t="s">
        <v>1097</v>
      </c>
    </row>
    <row r="13" spans="1:26" x14ac:dyDescent="0.25">
      <c r="A13" t="s">
        <v>369</v>
      </c>
      <c r="E13" t="s">
        <v>410</v>
      </c>
      <c r="F13" t="s">
        <v>411</v>
      </c>
      <c r="J13" s="67" t="s">
        <v>614</v>
      </c>
      <c r="K13" s="245">
        <v>1.379439E-4</v>
      </c>
      <c r="L13">
        <v>1.3794386832966736E-4</v>
      </c>
      <c r="M13">
        <v>7.0000000000000007E-2</v>
      </c>
    </row>
    <row r="14" spans="1:26" x14ac:dyDescent="0.25">
      <c r="A14" t="s">
        <v>370</v>
      </c>
      <c r="E14" t="s">
        <v>414</v>
      </c>
      <c r="F14" t="s">
        <v>415</v>
      </c>
      <c r="J14" s="67" t="s">
        <v>615</v>
      </c>
      <c r="K14" s="245">
        <v>4.4398300000000001E-4</v>
      </c>
      <c r="L14">
        <v>4.4398300085072174E-4</v>
      </c>
      <c r="M14">
        <v>0.08</v>
      </c>
    </row>
    <row r="15" spans="1:26" x14ac:dyDescent="0.25">
      <c r="A15" t="s">
        <v>371</v>
      </c>
      <c r="E15" t="s">
        <v>418</v>
      </c>
      <c r="F15" t="s">
        <v>419</v>
      </c>
      <c r="J15" s="67" t="s">
        <v>616</v>
      </c>
      <c r="K15" s="245">
        <v>1.998949E-4</v>
      </c>
      <c r="L15">
        <v>1.9989494536010611E-4</v>
      </c>
      <c r="M15">
        <v>0.08</v>
      </c>
    </row>
    <row r="16" spans="1:26" x14ac:dyDescent="0.25">
      <c r="A16" t="s">
        <v>372</v>
      </c>
      <c r="E16" t="s">
        <v>422</v>
      </c>
      <c r="F16" t="s">
        <v>423</v>
      </c>
      <c r="J16" s="67" t="s">
        <v>617</v>
      </c>
      <c r="K16" s="245">
        <v>9.1068400000000004E-4</v>
      </c>
      <c r="L16">
        <v>9.1068395835808389E-4</v>
      </c>
      <c r="M16">
        <v>0.15</v>
      </c>
    </row>
    <row r="17" spans="1:13" x14ac:dyDescent="0.25">
      <c r="A17" t="s">
        <v>373</v>
      </c>
      <c r="E17" t="s">
        <v>426</v>
      </c>
      <c r="F17" t="s">
        <v>427</v>
      </c>
      <c r="J17" s="67" t="s">
        <v>618</v>
      </c>
      <c r="K17" s="245">
        <v>5.6160000000000001E-6</v>
      </c>
      <c r="L17">
        <v>5.6159599577408315E-6</v>
      </c>
      <c r="M17">
        <v>0</v>
      </c>
    </row>
    <row r="18" spans="1:13" x14ac:dyDescent="0.25">
      <c r="A18" t="s">
        <v>374</v>
      </c>
      <c r="E18" t="s">
        <v>430</v>
      </c>
      <c r="F18" t="s">
        <v>431</v>
      </c>
      <c r="J18" s="67" t="s">
        <v>619</v>
      </c>
      <c r="K18" s="245">
        <v>0</v>
      </c>
      <c r="L18">
        <v>0</v>
      </c>
      <c r="M18">
        <v>0</v>
      </c>
    </row>
    <row r="19" spans="1:13" x14ac:dyDescent="0.25">
      <c r="A19" t="s">
        <v>375</v>
      </c>
      <c r="E19" t="s">
        <v>434</v>
      </c>
      <c r="F19" t="s">
        <v>435</v>
      </c>
      <c r="J19" s="67" t="s">
        <v>186</v>
      </c>
      <c r="K19" s="245">
        <v>4.4398300000000001E-4</v>
      </c>
      <c r="L19">
        <v>4.4398300085072174E-4</v>
      </c>
      <c r="M19">
        <v>0.08</v>
      </c>
    </row>
    <row r="20" spans="1:13" x14ac:dyDescent="0.25">
      <c r="A20" t="s">
        <v>376</v>
      </c>
      <c r="E20" t="s">
        <v>438</v>
      </c>
      <c r="F20" t="s">
        <v>439</v>
      </c>
      <c r="J20" s="67" t="s">
        <v>179</v>
      </c>
      <c r="K20" s="245">
        <v>1.899635E-4</v>
      </c>
      <c r="L20">
        <v>1.89963546210424E-4</v>
      </c>
      <c r="M20">
        <v>7.4999999999999997E-2</v>
      </c>
    </row>
    <row r="21" spans="1:13" x14ac:dyDescent="0.25">
      <c r="E21" t="s">
        <v>442</v>
      </c>
      <c r="F21" t="s">
        <v>443</v>
      </c>
      <c r="J21" s="67" t="s">
        <v>620</v>
      </c>
      <c r="K21" s="245">
        <v>1.379439E-4</v>
      </c>
      <c r="L21">
        <v>1.3794386832966736E-4</v>
      </c>
      <c r="M21">
        <v>0.06</v>
      </c>
    </row>
    <row r="22" spans="1:13" x14ac:dyDescent="0.25">
      <c r="E22" t="s">
        <v>446</v>
      </c>
      <c r="F22" t="s">
        <v>447</v>
      </c>
      <c r="J22" s="67" t="s">
        <v>621</v>
      </c>
      <c r="K22" s="245">
        <v>1.379439E-4</v>
      </c>
      <c r="L22">
        <v>1.3794386832966736E-4</v>
      </c>
      <c r="M22">
        <v>7.0000000000000007E-2</v>
      </c>
    </row>
    <row r="23" spans="1:13" x14ac:dyDescent="0.25">
      <c r="A23" t="s">
        <v>273</v>
      </c>
      <c r="E23" t="s">
        <v>450</v>
      </c>
      <c r="F23" t="s">
        <v>451</v>
      </c>
      <c r="J23" s="67" t="s">
        <v>270</v>
      </c>
      <c r="K23" s="245">
        <v>1.379439E-4</v>
      </c>
      <c r="L23">
        <v>1.3794386832966736E-4</v>
      </c>
      <c r="M23">
        <v>7.0000000000000007E-2</v>
      </c>
    </row>
    <row r="24" spans="1:13" x14ac:dyDescent="0.25">
      <c r="A24" t="s">
        <v>480</v>
      </c>
      <c r="E24" t="s">
        <v>454</v>
      </c>
      <c r="F24" t="s">
        <v>455</v>
      </c>
      <c r="J24" s="67" t="s">
        <v>188</v>
      </c>
      <c r="K24" s="245">
        <v>1.3573829999999999E-4</v>
      </c>
      <c r="L24">
        <v>1.3573833328104119E-4</v>
      </c>
      <c r="M24">
        <v>0.06</v>
      </c>
    </row>
    <row r="25" spans="1:13" x14ac:dyDescent="0.25">
      <c r="A25" t="s">
        <v>178</v>
      </c>
      <c r="E25" t="s">
        <v>458</v>
      </c>
      <c r="F25" t="s">
        <v>459</v>
      </c>
      <c r="J25" s="67" t="s">
        <v>273</v>
      </c>
      <c r="K25" s="245">
        <v>1.811545E-4</v>
      </c>
      <c r="L25">
        <v>1.8115452432794247E-4</v>
      </c>
      <c r="M25">
        <v>7.4999999999999997E-2</v>
      </c>
    </row>
    <row r="26" spans="1:13" x14ac:dyDescent="0.25">
      <c r="A26" t="s">
        <v>481</v>
      </c>
      <c r="E26" t="s">
        <v>462</v>
      </c>
      <c r="F26" t="s">
        <v>463</v>
      </c>
    </row>
    <row r="27" spans="1:13" x14ac:dyDescent="0.25">
      <c r="A27" s="67" t="s">
        <v>190</v>
      </c>
      <c r="E27" t="s">
        <v>466</v>
      </c>
      <c r="F27" t="s">
        <v>467</v>
      </c>
    </row>
    <row r="28" spans="1:13" x14ac:dyDescent="0.25">
      <c r="A28" s="67" t="s">
        <v>559</v>
      </c>
      <c r="E28" t="s">
        <v>470</v>
      </c>
      <c r="F28" t="s">
        <v>471</v>
      </c>
      <c r="J28" t="s">
        <v>1172</v>
      </c>
      <c r="K28" t="s">
        <v>1173</v>
      </c>
    </row>
    <row r="29" spans="1:13" x14ac:dyDescent="0.25">
      <c r="A29" s="67" t="s">
        <v>560</v>
      </c>
      <c r="E29" t="s">
        <v>474</v>
      </c>
      <c r="F29" t="s">
        <v>475</v>
      </c>
      <c r="J29" t="s">
        <v>1187</v>
      </c>
      <c r="K29" t="s">
        <v>1190</v>
      </c>
      <c r="M29" t="s">
        <v>1831</v>
      </c>
    </row>
    <row r="30" spans="1:13" x14ac:dyDescent="0.25">
      <c r="A30" t="s">
        <v>1032</v>
      </c>
      <c r="E30" t="s">
        <v>380</v>
      </c>
      <c r="F30" t="s">
        <v>381</v>
      </c>
      <c r="J30" t="s">
        <v>1174</v>
      </c>
      <c r="K30" t="s">
        <v>1190</v>
      </c>
    </row>
    <row r="31" spans="1:13" x14ac:dyDescent="0.25">
      <c r="E31" t="s">
        <v>384</v>
      </c>
      <c r="F31" t="s">
        <v>385</v>
      </c>
      <c r="J31" t="s">
        <v>1175</v>
      </c>
      <c r="K31" t="s">
        <v>1189</v>
      </c>
    </row>
    <row r="32" spans="1:13" x14ac:dyDescent="0.25">
      <c r="A32" t="s">
        <v>0</v>
      </c>
      <c r="E32" t="s">
        <v>388</v>
      </c>
      <c r="F32" t="s">
        <v>389</v>
      </c>
      <c r="J32" t="s">
        <v>1176</v>
      </c>
      <c r="K32" t="s">
        <v>1188</v>
      </c>
    </row>
    <row r="33" spans="1:11" x14ac:dyDescent="0.25">
      <c r="A33" t="s">
        <v>1461</v>
      </c>
      <c r="E33" t="s">
        <v>392</v>
      </c>
      <c r="F33" t="s">
        <v>393</v>
      </c>
      <c r="J33" t="s">
        <v>1177</v>
      </c>
      <c r="K33" t="s">
        <v>1190</v>
      </c>
    </row>
    <row r="34" spans="1:11" x14ac:dyDescent="0.25">
      <c r="A34" t="s">
        <v>262</v>
      </c>
      <c r="E34" t="s">
        <v>396</v>
      </c>
      <c r="F34" t="s">
        <v>397</v>
      </c>
      <c r="J34" s="67" t="s">
        <v>1481</v>
      </c>
      <c r="K34" s="67" t="s">
        <v>1190</v>
      </c>
    </row>
    <row r="35" spans="1:11" x14ac:dyDescent="0.25">
      <c r="A35" t="s">
        <v>236</v>
      </c>
      <c r="E35" t="s">
        <v>400</v>
      </c>
      <c r="F35" t="s">
        <v>401</v>
      </c>
      <c r="J35" s="67" t="s">
        <v>1832</v>
      </c>
      <c r="K35" s="67" t="s">
        <v>1190</v>
      </c>
    </row>
    <row r="36" spans="1:11" x14ac:dyDescent="0.25">
      <c r="A36" t="s">
        <v>1988</v>
      </c>
      <c r="E36" t="s">
        <v>404</v>
      </c>
      <c r="F36" t="s">
        <v>405</v>
      </c>
      <c r="J36" s="67" t="s">
        <v>1833</v>
      </c>
      <c r="K36" s="67" t="s">
        <v>1190</v>
      </c>
    </row>
    <row r="37" spans="1:11" x14ac:dyDescent="0.25">
      <c r="E37" t="s">
        <v>408</v>
      </c>
      <c r="F37" t="s">
        <v>409</v>
      </c>
      <c r="J37" s="67" t="s">
        <v>1834</v>
      </c>
      <c r="K37" s="67" t="s">
        <v>1190</v>
      </c>
    </row>
    <row r="38" spans="1:11" x14ac:dyDescent="0.25">
      <c r="A38" t="s">
        <v>489</v>
      </c>
      <c r="E38" t="s">
        <v>412</v>
      </c>
      <c r="F38" t="s">
        <v>413</v>
      </c>
    </row>
    <row r="39" spans="1:11" x14ac:dyDescent="0.25">
      <c r="A39" t="s">
        <v>487</v>
      </c>
      <c r="E39" t="s">
        <v>416</v>
      </c>
      <c r="F39" t="s">
        <v>417</v>
      </c>
      <c r="J39" t="s">
        <v>1178</v>
      </c>
      <c r="K39" t="s">
        <v>1179</v>
      </c>
    </row>
    <row r="40" spans="1:11" x14ac:dyDescent="0.25">
      <c r="A40" t="s">
        <v>488</v>
      </c>
      <c r="E40" t="s">
        <v>420</v>
      </c>
      <c r="F40" t="s">
        <v>421</v>
      </c>
      <c r="J40" t="s">
        <v>1180</v>
      </c>
      <c r="K40">
        <v>0.10392999999999999</v>
      </c>
    </row>
    <row r="41" spans="1:11" x14ac:dyDescent="0.25">
      <c r="E41" t="s">
        <v>424</v>
      </c>
      <c r="F41" t="s">
        <v>425</v>
      </c>
      <c r="J41" t="s">
        <v>1181</v>
      </c>
      <c r="K41">
        <v>9.2289999999999997E-2</v>
      </c>
    </row>
    <row r="42" spans="1:11" x14ac:dyDescent="0.25">
      <c r="E42" t="s">
        <v>428</v>
      </c>
      <c r="F42" t="s">
        <v>429</v>
      </c>
      <c r="J42" t="s">
        <v>1182</v>
      </c>
      <c r="K42">
        <v>8.0189999999999997E-2</v>
      </c>
    </row>
    <row r="43" spans="1:11" x14ac:dyDescent="0.25">
      <c r="A43" t="s">
        <v>1654</v>
      </c>
      <c r="E43" t="s">
        <v>432</v>
      </c>
      <c r="F43" t="s">
        <v>433</v>
      </c>
      <c r="J43" t="s">
        <v>1183</v>
      </c>
      <c r="K43">
        <v>6.1600000000000002E-2</v>
      </c>
    </row>
    <row r="44" spans="1:11" x14ac:dyDescent="0.25">
      <c r="A44" t="s">
        <v>2120</v>
      </c>
      <c r="E44" t="s">
        <v>436</v>
      </c>
      <c r="F44" t="s">
        <v>437</v>
      </c>
      <c r="J44" t="s">
        <v>1184</v>
      </c>
      <c r="K44" t="str">
        <f>""</f>
        <v/>
      </c>
    </row>
    <row r="45" spans="1:11" x14ac:dyDescent="0.25">
      <c r="A45" t="s">
        <v>2121</v>
      </c>
      <c r="E45" t="s">
        <v>440</v>
      </c>
      <c r="F45" t="s">
        <v>441</v>
      </c>
    </row>
    <row r="46" spans="1:11" x14ac:dyDescent="0.25">
      <c r="A46" s="67" t="s">
        <v>2122</v>
      </c>
      <c r="E46" t="s">
        <v>444</v>
      </c>
      <c r="F46" t="s">
        <v>445</v>
      </c>
    </row>
    <row r="47" spans="1:11" x14ac:dyDescent="0.25">
      <c r="A47" t="s">
        <v>2097</v>
      </c>
      <c r="E47" t="s">
        <v>448</v>
      </c>
      <c r="F47" t="s">
        <v>449</v>
      </c>
      <c r="J47" t="s">
        <v>496</v>
      </c>
      <c r="K47" t="s">
        <v>1240</v>
      </c>
    </row>
    <row r="48" spans="1:11" x14ac:dyDescent="0.25">
      <c r="E48" t="s">
        <v>452</v>
      </c>
      <c r="F48" t="s">
        <v>453</v>
      </c>
      <c r="J48" t="s">
        <v>514</v>
      </c>
      <c r="K48" t="s">
        <v>1241</v>
      </c>
    </row>
    <row r="49" spans="1:11" x14ac:dyDescent="0.25">
      <c r="E49" t="s">
        <v>456</v>
      </c>
      <c r="F49" t="s">
        <v>457</v>
      </c>
      <c r="J49" t="s">
        <v>516</v>
      </c>
      <c r="K49" t="s">
        <v>516</v>
      </c>
    </row>
    <row r="50" spans="1:11" ht="15" customHeight="1" x14ac:dyDescent="0.25">
      <c r="E50" t="s">
        <v>460</v>
      </c>
      <c r="F50" t="s">
        <v>461</v>
      </c>
      <c r="J50" t="s">
        <v>517</v>
      </c>
      <c r="K50" t="s">
        <v>1242</v>
      </c>
    </row>
    <row r="51" spans="1:11" x14ac:dyDescent="0.25">
      <c r="E51" t="s">
        <v>464</v>
      </c>
      <c r="F51" t="s">
        <v>465</v>
      </c>
      <c r="J51" t="s">
        <v>518</v>
      </c>
      <c r="K51" t="s">
        <v>1243</v>
      </c>
    </row>
    <row r="52" spans="1:11" x14ac:dyDescent="0.25">
      <c r="E52" t="s">
        <v>468</v>
      </c>
      <c r="F52" t="s">
        <v>469</v>
      </c>
      <c r="J52" t="s">
        <v>515</v>
      </c>
      <c r="K52" t="s">
        <v>515</v>
      </c>
    </row>
    <row r="53" spans="1:11" ht="15" customHeight="1" x14ac:dyDescent="0.25">
      <c r="E53" t="s">
        <v>472</v>
      </c>
      <c r="F53" t="s">
        <v>473</v>
      </c>
    </row>
    <row r="54" spans="1:11" x14ac:dyDescent="0.25">
      <c r="A54" s="77" t="s">
        <v>1136</v>
      </c>
      <c r="E54" t="s">
        <v>476</v>
      </c>
      <c r="F54" t="s">
        <v>477</v>
      </c>
    </row>
    <row r="55" spans="1:11" x14ac:dyDescent="0.25">
      <c r="A55" t="s">
        <v>1137</v>
      </c>
    </row>
    <row r="56" spans="1:11" x14ac:dyDescent="0.25">
      <c r="A56" t="s">
        <v>1138</v>
      </c>
    </row>
    <row r="57" spans="1:11" x14ac:dyDescent="0.25">
      <c r="A57" t="s">
        <v>1139</v>
      </c>
    </row>
    <row r="58" spans="1:11" x14ac:dyDescent="0.25">
      <c r="A58" t="s">
        <v>1140</v>
      </c>
    </row>
    <row r="59" spans="1:11" x14ac:dyDescent="0.25">
      <c r="A59" t="s">
        <v>1141</v>
      </c>
    </row>
    <row r="60" spans="1:11" x14ac:dyDescent="0.25">
      <c r="A60" t="s">
        <v>1142</v>
      </c>
    </row>
    <row r="61" spans="1:11" x14ac:dyDescent="0.25">
      <c r="A61" t="s">
        <v>1143</v>
      </c>
    </row>
    <row r="62" spans="1:11" x14ac:dyDescent="0.25">
      <c r="A62" s="67" t="s">
        <v>1032</v>
      </c>
    </row>
    <row r="65" spans="1:1" x14ac:dyDescent="0.25">
      <c r="A65" t="s">
        <v>1144</v>
      </c>
    </row>
    <row r="66" spans="1:1" x14ac:dyDescent="0.25">
      <c r="A66" t="s">
        <v>1145</v>
      </c>
    </row>
    <row r="67" spans="1:1" x14ac:dyDescent="0.25">
      <c r="A67" t="s">
        <v>87</v>
      </c>
    </row>
    <row r="68" spans="1:1" x14ac:dyDescent="0.25">
      <c r="A68" t="s">
        <v>1146</v>
      </c>
    </row>
    <row r="69" spans="1:1" x14ac:dyDescent="0.25">
      <c r="A69" t="s">
        <v>1147</v>
      </c>
    </row>
    <row r="72" spans="1:1" x14ac:dyDescent="0.25">
      <c r="A72" t="s">
        <v>521</v>
      </c>
    </row>
    <row r="73" spans="1:1" x14ac:dyDescent="0.25">
      <c r="A73" t="s">
        <v>2078</v>
      </c>
    </row>
    <row r="74" spans="1:1" x14ac:dyDescent="0.25">
      <c r="A74" t="s">
        <v>1477</v>
      </c>
    </row>
    <row r="75" spans="1:1" x14ac:dyDescent="0.25">
      <c r="A75" t="s">
        <v>1478</v>
      </c>
    </row>
    <row r="76" spans="1:1" x14ac:dyDescent="0.25">
      <c r="A76" t="s">
        <v>1186</v>
      </c>
    </row>
    <row r="77" spans="1:1" x14ac:dyDescent="0.25">
      <c r="A77" t="s">
        <v>1185</v>
      </c>
    </row>
    <row r="78" spans="1:1" x14ac:dyDescent="0.25">
      <c r="A78" s="67" t="s">
        <v>1190</v>
      </c>
    </row>
    <row r="79" spans="1:1" x14ac:dyDescent="0.25">
      <c r="A79" t="s">
        <v>1678</v>
      </c>
    </row>
    <row r="82" spans="1:7" x14ac:dyDescent="0.25">
      <c r="A82" t="s">
        <v>1895</v>
      </c>
      <c r="B82" t="s">
        <v>490</v>
      </c>
      <c r="C82" t="s">
        <v>280</v>
      </c>
    </row>
    <row r="83" spans="1:7" x14ac:dyDescent="0.25">
      <c r="A83" s="67" t="s">
        <v>2100</v>
      </c>
      <c r="B83" s="67" t="s">
        <v>2102</v>
      </c>
      <c r="C83" s="67" t="s">
        <v>2102</v>
      </c>
    </row>
    <row r="84" spans="1:7" x14ac:dyDescent="0.25">
      <c r="A84" t="s">
        <v>1896</v>
      </c>
      <c r="B84" s="67" t="s">
        <v>2103</v>
      </c>
      <c r="C84" s="19" t="s">
        <v>2104</v>
      </c>
    </row>
    <row r="85" spans="1:7" x14ac:dyDescent="0.25">
      <c r="A85" t="s">
        <v>2093</v>
      </c>
      <c r="B85" s="67" t="s">
        <v>2105</v>
      </c>
      <c r="C85" s="19" t="s">
        <v>2109</v>
      </c>
    </row>
    <row r="86" spans="1:7" x14ac:dyDescent="0.25">
      <c r="A86" s="67" t="s">
        <v>2116</v>
      </c>
      <c r="B86" s="67" t="s">
        <v>2105</v>
      </c>
      <c r="C86" s="19" t="s">
        <v>2106</v>
      </c>
      <c r="G86" s="508"/>
    </row>
    <row r="87" spans="1:7" x14ac:dyDescent="0.25">
      <c r="A87" t="s">
        <v>1897</v>
      </c>
      <c r="B87" s="67" t="s">
        <v>2108</v>
      </c>
      <c r="C87" s="507" t="s">
        <v>2107</v>
      </c>
    </row>
    <row r="88" spans="1:7" x14ac:dyDescent="0.25">
      <c r="A88" t="s">
        <v>1894</v>
      </c>
      <c r="B88" s="67" t="s">
        <v>2110</v>
      </c>
      <c r="C88" s="19" t="s">
        <v>2111</v>
      </c>
    </row>
    <row r="89" spans="1:7" x14ac:dyDescent="0.25">
      <c r="A89" t="s">
        <v>1655</v>
      </c>
      <c r="B89" s="67" t="s">
        <v>2112</v>
      </c>
      <c r="C89" s="19" t="s">
        <v>2113</v>
      </c>
    </row>
    <row r="90" spans="1:7" x14ac:dyDescent="0.25">
      <c r="A90" t="s">
        <v>2101</v>
      </c>
      <c r="B90" s="67" t="s">
        <v>2114</v>
      </c>
      <c r="C90" s="19" t="s">
        <v>2115</v>
      </c>
    </row>
    <row r="97" spans="1:5" x14ac:dyDescent="0.25">
      <c r="A97" t="s">
        <v>1900</v>
      </c>
    </row>
    <row r="98" spans="1:5" x14ac:dyDescent="0.25">
      <c r="A98" t="s">
        <v>1901</v>
      </c>
    </row>
    <row r="99" spans="1:5" x14ac:dyDescent="0.25">
      <c r="A99" t="s">
        <v>1902</v>
      </c>
    </row>
    <row r="100" spans="1:5" x14ac:dyDescent="0.25">
      <c r="A100" t="s">
        <v>1903</v>
      </c>
    </row>
    <row r="101" spans="1:5" x14ac:dyDescent="0.25">
      <c r="A101" t="s">
        <v>1904</v>
      </c>
    </row>
    <row r="105" spans="1:5" x14ac:dyDescent="0.25">
      <c r="A105" t="s">
        <v>1081</v>
      </c>
      <c r="E105" s="150"/>
    </row>
    <row r="106" spans="1:5" x14ac:dyDescent="0.25">
      <c r="A106" t="s">
        <v>1944</v>
      </c>
      <c r="E106" s="150"/>
    </row>
    <row r="107" spans="1:5" x14ac:dyDescent="0.25">
      <c r="A107" t="s">
        <v>1945</v>
      </c>
      <c r="E107" s="150"/>
    </row>
    <row r="108" spans="1:5" x14ac:dyDescent="0.25">
      <c r="E108" s="150"/>
    </row>
    <row r="109" spans="1:5" x14ac:dyDescent="0.25">
      <c r="E109" s="150"/>
    </row>
    <row r="110" spans="1:5" x14ac:dyDescent="0.25">
      <c r="A110" t="s">
        <v>1916</v>
      </c>
      <c r="E110" s="150"/>
    </row>
    <row r="111" spans="1:5" x14ac:dyDescent="0.25">
      <c r="A111" t="s">
        <v>1929</v>
      </c>
      <c r="E111" s="150"/>
    </row>
    <row r="112" spans="1:5" x14ac:dyDescent="0.25">
      <c r="A112" t="s">
        <v>1930</v>
      </c>
      <c r="E112" s="150"/>
    </row>
    <row r="113" spans="1:5" x14ac:dyDescent="0.25">
      <c r="A113" t="s">
        <v>1931</v>
      </c>
      <c r="E113" s="150"/>
    </row>
    <row r="114" spans="1:5" x14ac:dyDescent="0.25">
      <c r="A114" s="67" t="s">
        <v>1103</v>
      </c>
      <c r="E114" s="150"/>
    </row>
    <row r="115" spans="1:5" x14ac:dyDescent="0.25">
      <c r="E115" s="150"/>
    </row>
    <row r="116" spans="1:5" x14ac:dyDescent="0.25">
      <c r="A116" t="s">
        <v>1917</v>
      </c>
      <c r="E116" s="150"/>
    </row>
    <row r="117" spans="1:5" x14ac:dyDescent="0.25">
      <c r="A117" t="s">
        <v>1932</v>
      </c>
    </row>
    <row r="118" spans="1:5" x14ac:dyDescent="0.25">
      <c r="A118" t="s">
        <v>1933</v>
      </c>
    </row>
    <row r="119" spans="1:5" s="67" customFormat="1" x14ac:dyDescent="0.25">
      <c r="A119" s="67" t="s">
        <v>1934</v>
      </c>
    </row>
    <row r="120" spans="1:5" s="67" customFormat="1" x14ac:dyDescent="0.25">
      <c r="A120" s="67" t="s">
        <v>1935</v>
      </c>
    </row>
    <row r="121" spans="1:5" s="67" customFormat="1" x14ac:dyDescent="0.25">
      <c r="A121" s="67" t="s">
        <v>1936</v>
      </c>
    </row>
    <row r="122" spans="1:5" s="67" customFormat="1" x14ac:dyDescent="0.25">
      <c r="A122" s="67" t="s">
        <v>1937</v>
      </c>
    </row>
    <row r="125" spans="1:5" x14ac:dyDescent="0.25">
      <c r="A125" t="s">
        <v>1925</v>
      </c>
    </row>
    <row r="126" spans="1:5" s="67" customFormat="1" x14ac:dyDescent="0.25">
      <c r="A126" s="67" t="s">
        <v>1933</v>
      </c>
    </row>
    <row r="127" spans="1:5" s="67" customFormat="1" x14ac:dyDescent="0.25">
      <c r="A127" s="67" t="s">
        <v>1934</v>
      </c>
    </row>
    <row r="128" spans="1:5" s="67" customFormat="1" x14ac:dyDescent="0.25">
      <c r="A128" s="67" t="s">
        <v>1935</v>
      </c>
    </row>
    <row r="129" spans="1:1" s="67" customFormat="1" x14ac:dyDescent="0.25">
      <c r="A129" s="67" t="s">
        <v>1936</v>
      </c>
    </row>
    <row r="130" spans="1:1" s="67" customFormat="1" x14ac:dyDescent="0.25">
      <c r="A130" s="67" t="s">
        <v>1937</v>
      </c>
    </row>
    <row r="131" spans="1:1" s="67" customFormat="1" x14ac:dyDescent="0.25">
      <c r="A131" s="67" t="s">
        <v>1938</v>
      </c>
    </row>
    <row r="134" spans="1:1" x14ac:dyDescent="0.25">
      <c r="A134" t="s">
        <v>1919</v>
      </c>
    </row>
    <row r="135" spans="1:1" x14ac:dyDescent="0.25">
      <c r="A135" t="s">
        <v>1939</v>
      </c>
    </row>
    <row r="136" spans="1:1" x14ac:dyDescent="0.25">
      <c r="A136" t="s">
        <v>1940</v>
      </c>
    </row>
    <row r="137" spans="1:1" x14ac:dyDescent="0.25">
      <c r="A137" t="s">
        <v>1941</v>
      </c>
    </row>
    <row r="138" spans="1:1" x14ac:dyDescent="0.25">
      <c r="A138" t="s">
        <v>1942</v>
      </c>
    </row>
    <row r="141" spans="1:1" x14ac:dyDescent="0.25">
      <c r="A141" s="67" t="s">
        <v>1948</v>
      </c>
    </row>
    <row r="142" spans="1:1" x14ac:dyDescent="0.25">
      <c r="A142" s="67" t="s">
        <v>2008</v>
      </c>
    </row>
    <row r="143" spans="1:1" x14ac:dyDescent="0.25">
      <c r="A143" s="67" t="s">
        <v>2009</v>
      </c>
    </row>
    <row r="144" spans="1:1" x14ac:dyDescent="0.25">
      <c r="A144" s="67" t="s">
        <v>2010</v>
      </c>
    </row>
    <row r="147" spans="1:1" x14ac:dyDescent="0.25">
      <c r="A147" s="67" t="s">
        <v>2011</v>
      </c>
    </row>
    <row r="148" spans="1:1" x14ac:dyDescent="0.25">
      <c r="A148" s="67" t="s">
        <v>1950</v>
      </c>
    </row>
    <row r="149" spans="1:1" x14ac:dyDescent="0.25">
      <c r="A149" s="67" t="s">
        <v>2012</v>
      </c>
    </row>
    <row r="150" spans="1:1" x14ac:dyDescent="0.25">
      <c r="A150" s="67" t="s">
        <v>2013</v>
      </c>
    </row>
    <row r="153" spans="1:1" x14ac:dyDescent="0.25">
      <c r="A153" t="s">
        <v>1943</v>
      </c>
    </row>
    <row r="154" spans="1:1" x14ac:dyDescent="0.25">
      <c r="A154" t="s">
        <v>1926</v>
      </c>
    </row>
    <row r="155" spans="1:1" x14ac:dyDescent="0.25">
      <c r="A155" t="s">
        <v>1927</v>
      </c>
    </row>
    <row r="156" spans="1:1" x14ac:dyDescent="0.25">
      <c r="A156" t="s">
        <v>1928</v>
      </c>
    </row>
    <row r="157" spans="1:1" x14ac:dyDescent="0.25">
      <c r="A157" t="s">
        <v>2007</v>
      </c>
    </row>
  </sheetData>
  <sheetProtection algorithmName="SHA-512" hashValue="KND7ohcyvI1fCLh4ujD8bqm1RpuICPWIPL63kA/rzh1z8wtcYR+XusFkIi++sMXbYfzYBiP4t9K7A+IP4kG0BA==" saltValue="Xs7iMVu0/G4Z6/qAnfRbYw==" spinCount="100000" sheet="1" objects="1" scenarios="1"/>
  <hyperlinks>
    <hyperlink ref="C85" r:id="rId1"/>
    <hyperlink ref="C87" r:id="rId2"/>
    <hyperlink ref="C84" r:id="rId3"/>
    <hyperlink ref="C90" r:id="rId4"/>
    <hyperlink ref="C86" r:id="rId5"/>
  </hyperlinks>
  <pageMargins left="0.7" right="0.7" top="0.75" bottom="0.75" header="0.3" footer="0.3"/>
  <pageSetup orientation="portrait" r:id="rId6"/>
  <tableParts count="25">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 r:id="rId23"/>
    <tablePart r:id="rId24"/>
    <tablePart r:id="rId25"/>
    <tablePart r:id="rId26"/>
    <tablePart r:id="rId27"/>
    <tablePart r:id="rId28"/>
    <tablePart r:id="rId29"/>
    <tablePart r:id="rId30"/>
    <tablePart r:id="rId31"/>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EZ424"/>
  <sheetViews>
    <sheetView showRowColHeaders="0" zoomScale="85" zoomScaleNormal="85" workbookViewId="0">
      <pane ySplit="1" topLeftCell="A2" activePane="bottomLeft" state="frozen"/>
      <selection pane="bottomLeft" activeCell="N12" sqref="N12"/>
    </sheetView>
  </sheetViews>
  <sheetFormatPr defaultColWidth="0" defaultRowHeight="15" zeroHeight="1" x14ac:dyDescent="0.25"/>
  <cols>
    <col min="1" max="1" width="9.140625" style="122" customWidth="1"/>
    <col min="2" max="2" width="11.140625" style="122" customWidth="1"/>
    <col min="3" max="3" width="9.140625" style="339" customWidth="1"/>
    <col min="4" max="4" width="9.140625" customWidth="1"/>
    <col min="5" max="5" width="11.5703125" style="339" customWidth="1"/>
    <col min="6" max="6" width="7.5703125" style="312" customWidth="1"/>
    <col min="7" max="7" width="8.5703125" customWidth="1"/>
    <col min="8" max="8" width="11.28515625" style="111" customWidth="1"/>
    <col min="9" max="10" width="11.7109375" style="111" customWidth="1"/>
    <col min="11" max="11" width="8" customWidth="1"/>
    <col min="12" max="12" width="7.5703125" style="312" customWidth="1"/>
    <col min="13" max="13" width="10.28515625" style="312" customWidth="1"/>
    <col min="14" max="14" width="17.140625" style="373" customWidth="1"/>
    <col min="15" max="15" width="10" style="111" customWidth="1"/>
    <col min="16" max="16" width="11.5703125" style="312" customWidth="1"/>
    <col min="17" max="17" width="16.85546875" style="373" customWidth="1"/>
    <col min="18" max="18" width="11.85546875" style="67" customWidth="1"/>
    <col min="19" max="20" width="9.140625" style="317" customWidth="1"/>
    <col min="21" max="21" width="5.140625" style="312" customWidth="1"/>
    <col min="22" max="22" width="9.140625" style="108" customWidth="1"/>
    <col min="23" max="23" width="7.85546875" style="108" customWidth="1"/>
    <col min="24" max="25" width="15.7109375" customWidth="1"/>
    <col min="26" max="26" width="7.5703125" style="67" customWidth="1"/>
    <col min="27" max="27" width="17.5703125" customWidth="1"/>
    <col min="28" max="28" width="17.140625" customWidth="1"/>
    <col min="29" max="29" width="15" customWidth="1"/>
    <col min="30" max="30" width="14.5703125" customWidth="1"/>
    <col min="31" max="31" width="11.5703125" style="312" customWidth="1"/>
    <col min="32" max="32" width="9.42578125" style="312" customWidth="1"/>
    <col min="33" max="33" width="8.85546875" style="312" customWidth="1"/>
    <col min="34" max="35" width="9.140625" style="312" customWidth="1"/>
    <col min="36" max="37" width="9.28515625" style="111" customWidth="1"/>
    <col min="38" max="38" width="10" style="111" customWidth="1"/>
    <col min="39" max="39" width="7.5703125" style="111" customWidth="1"/>
    <col min="40" max="40" width="8.42578125" style="111" customWidth="1"/>
    <col min="41" max="41" width="6.42578125" style="312" customWidth="1"/>
    <col min="42" max="42" width="9.140625" style="285" customWidth="1"/>
    <col min="43" max="43" width="9.140625" customWidth="1"/>
    <col min="44" max="44" width="10.7109375" customWidth="1"/>
    <col min="45" max="46" width="9.140625" customWidth="1"/>
    <col min="47" max="47" width="10.140625" customWidth="1"/>
    <col min="48" max="74" width="9.140625" customWidth="1"/>
    <col min="75" max="75" width="11.7109375" customWidth="1"/>
    <col min="76" max="156" width="9.140625" customWidth="1"/>
    <col min="157" max="16384" width="9.140625" hidden="1"/>
  </cols>
  <sheetData>
    <row r="1" spans="1:136" ht="24.75" customHeight="1" x14ac:dyDescent="0.25">
      <c r="A1" s="415" t="s">
        <v>596</v>
      </c>
      <c r="B1" s="415" t="s">
        <v>598</v>
      </c>
      <c r="C1" s="277" t="s">
        <v>597</v>
      </c>
      <c r="D1" s="277" t="s">
        <v>0</v>
      </c>
      <c r="E1" s="277" t="s">
        <v>1165</v>
      </c>
      <c r="F1" s="311" t="s">
        <v>1166</v>
      </c>
      <c r="G1" s="20" t="s">
        <v>98</v>
      </c>
      <c r="H1" s="314" t="s">
        <v>1167</v>
      </c>
      <c r="I1" s="314" t="s">
        <v>1168</v>
      </c>
      <c r="J1" s="314" t="s">
        <v>1169</v>
      </c>
      <c r="K1" s="278" t="s">
        <v>1170</v>
      </c>
      <c r="L1" s="311" t="s">
        <v>1171</v>
      </c>
      <c r="M1" s="311" t="s">
        <v>1192</v>
      </c>
      <c r="N1" s="279" t="s">
        <v>1193</v>
      </c>
      <c r="O1" s="314" t="s">
        <v>1194</v>
      </c>
      <c r="P1" s="311" t="s">
        <v>1195</v>
      </c>
      <c r="Q1" s="279" t="s">
        <v>1196</v>
      </c>
      <c r="R1" s="20" t="s">
        <v>1197</v>
      </c>
      <c r="S1" s="316" t="s">
        <v>1198</v>
      </c>
      <c r="T1" s="316" t="s">
        <v>1199</v>
      </c>
      <c r="U1" s="311" t="s">
        <v>610</v>
      </c>
      <c r="V1" s="280" t="s">
        <v>202</v>
      </c>
      <c r="W1" s="280" t="s">
        <v>204</v>
      </c>
      <c r="X1" s="20" t="s">
        <v>1203</v>
      </c>
      <c r="Y1" s="20" t="s">
        <v>1201</v>
      </c>
      <c r="Z1" s="20" t="s">
        <v>1215</v>
      </c>
      <c r="AA1" s="20" t="s">
        <v>1202</v>
      </c>
      <c r="AB1" s="20" t="s">
        <v>1205</v>
      </c>
      <c r="AC1" s="20" t="s">
        <v>1200</v>
      </c>
      <c r="AD1" s="20" t="s">
        <v>1204</v>
      </c>
      <c r="AE1" s="311" t="s">
        <v>1216</v>
      </c>
      <c r="AF1" s="311" t="s">
        <v>1206</v>
      </c>
      <c r="AG1" s="311" t="s">
        <v>1207</v>
      </c>
      <c r="AH1" s="311" t="s">
        <v>1210</v>
      </c>
      <c r="AI1" s="311" t="s">
        <v>1211</v>
      </c>
      <c r="AJ1" s="314" t="s">
        <v>1212</v>
      </c>
      <c r="AK1" s="314" t="s">
        <v>1213</v>
      </c>
      <c r="AL1" s="314" t="s">
        <v>1214</v>
      </c>
      <c r="AM1" s="314" t="s">
        <v>599</v>
      </c>
      <c r="AN1" s="314" t="s">
        <v>1208</v>
      </c>
      <c r="AO1" s="311" t="s">
        <v>1209</v>
      </c>
      <c r="AP1" s="284"/>
      <c r="AQ1" s="20" t="s">
        <v>1668</v>
      </c>
      <c r="AR1" s="20" t="s">
        <v>1217</v>
      </c>
      <c r="AS1" s="20" t="s">
        <v>1218</v>
      </c>
      <c r="AT1" s="20" t="s">
        <v>1219</v>
      </c>
      <c r="AU1" s="281" t="s">
        <v>1220</v>
      </c>
      <c r="AV1" s="279" t="s">
        <v>602</v>
      </c>
      <c r="AW1" s="20" t="s">
        <v>603</v>
      </c>
      <c r="AX1" s="20" t="s">
        <v>604</v>
      </c>
      <c r="AY1" s="20" t="s">
        <v>605</v>
      </c>
      <c r="AZ1" s="20" t="s">
        <v>606</v>
      </c>
      <c r="BA1" s="279" t="s">
        <v>607</v>
      </c>
      <c r="BB1" s="20" t="s">
        <v>608</v>
      </c>
      <c r="BC1" s="20" t="s">
        <v>609</v>
      </c>
      <c r="BD1" s="20" t="s">
        <v>1221</v>
      </c>
      <c r="BE1" s="20" t="s">
        <v>1222</v>
      </c>
      <c r="BF1" s="20" t="s">
        <v>1636</v>
      </c>
      <c r="BG1" s="20"/>
      <c r="BH1" s="20" t="s">
        <v>1223</v>
      </c>
      <c r="BI1" s="20" t="s">
        <v>1224</v>
      </c>
      <c r="BJ1" s="20" t="s">
        <v>1225</v>
      </c>
      <c r="BK1" s="20" t="s">
        <v>1226</v>
      </c>
      <c r="BL1" s="20" t="s">
        <v>1227</v>
      </c>
      <c r="BM1" s="20"/>
      <c r="BN1" s="20"/>
      <c r="BO1" s="20"/>
      <c r="BP1" s="20" t="s">
        <v>1228</v>
      </c>
      <c r="BQ1" s="20" t="s">
        <v>1229</v>
      </c>
      <c r="BR1" s="20" t="s">
        <v>1230</v>
      </c>
      <c r="BS1" s="20" t="s">
        <v>1231</v>
      </c>
      <c r="BT1" s="20" t="s">
        <v>1232</v>
      </c>
      <c r="BU1" s="20"/>
      <c r="BV1" s="20"/>
      <c r="BW1" s="20" t="s">
        <v>1681</v>
      </c>
      <c r="BX1" s="20" t="s">
        <v>1233</v>
      </c>
      <c r="BY1" s="20" t="s">
        <v>1234</v>
      </c>
      <c r="BZ1" s="20" t="s">
        <v>1235</v>
      </c>
      <c r="CA1" s="20" t="s">
        <v>1236</v>
      </c>
      <c r="CB1" s="20" t="s">
        <v>563</v>
      </c>
      <c r="CC1" s="20" t="s">
        <v>1237</v>
      </c>
      <c r="CD1" s="20" t="s">
        <v>1238</v>
      </c>
      <c r="CE1" s="20" t="s">
        <v>1239</v>
      </c>
      <c r="CF1" s="20"/>
      <c r="CG1" s="20" t="s">
        <v>1483</v>
      </c>
      <c r="CH1" s="20" t="s">
        <v>1484</v>
      </c>
      <c r="CI1" s="20"/>
      <c r="CJ1" s="282"/>
      <c r="CK1" s="20" t="s">
        <v>489</v>
      </c>
      <c r="CL1" s="20" t="s">
        <v>601</v>
      </c>
      <c r="CM1" s="20" t="s">
        <v>622</v>
      </c>
      <c r="CN1" s="20" t="s">
        <v>623</v>
      </c>
      <c r="CO1" s="20" t="s">
        <v>624</v>
      </c>
      <c r="CP1" s="20" t="s">
        <v>625</v>
      </c>
      <c r="CQ1" s="20" t="s">
        <v>626</v>
      </c>
      <c r="CR1" s="20" t="s">
        <v>627</v>
      </c>
      <c r="CS1" s="20" t="s">
        <v>628</v>
      </c>
      <c r="CT1" s="20" t="s">
        <v>629</v>
      </c>
      <c r="CU1" s="20" t="s">
        <v>630</v>
      </c>
      <c r="CV1" s="20" t="s">
        <v>631</v>
      </c>
      <c r="CW1" s="20" t="s">
        <v>632</v>
      </c>
      <c r="CX1" s="20" t="s">
        <v>633</v>
      </c>
      <c r="CY1" s="20" t="s">
        <v>634</v>
      </c>
      <c r="CZ1" s="20" t="s">
        <v>635</v>
      </c>
      <c r="DA1" s="20" t="s">
        <v>636</v>
      </c>
      <c r="DB1" s="20" t="s">
        <v>637</v>
      </c>
      <c r="DC1" s="20" t="s">
        <v>638</v>
      </c>
      <c r="DD1" s="20" t="s">
        <v>639</v>
      </c>
      <c r="DE1" s="20" t="s">
        <v>640</v>
      </c>
      <c r="DF1" s="20" t="s">
        <v>641</v>
      </c>
      <c r="DG1" s="20" t="s">
        <v>642</v>
      </c>
      <c r="DH1" s="20" t="s">
        <v>643</v>
      </c>
      <c r="DI1" s="20" t="s">
        <v>644</v>
      </c>
      <c r="DJ1" s="20" t="s">
        <v>645</v>
      </c>
      <c r="DK1" s="20" t="s">
        <v>646</v>
      </c>
      <c r="DL1" s="20" t="s">
        <v>647</v>
      </c>
      <c r="DM1" s="20" t="s">
        <v>648</v>
      </c>
      <c r="DN1" s="20" t="s">
        <v>649</v>
      </c>
      <c r="DO1" s="20" t="s">
        <v>650</v>
      </c>
      <c r="DP1" s="20" t="s">
        <v>651</v>
      </c>
      <c r="DQ1" s="20" t="s">
        <v>600</v>
      </c>
      <c r="DR1" s="20" t="s">
        <v>600</v>
      </c>
      <c r="DT1" s="276"/>
      <c r="EA1" t="s">
        <v>1656</v>
      </c>
      <c r="EB1" t="s">
        <v>1665</v>
      </c>
      <c r="EC1" t="s">
        <v>1658</v>
      </c>
      <c r="ED1" t="s">
        <v>1659</v>
      </c>
      <c r="EE1" t="s">
        <v>1666</v>
      </c>
      <c r="EF1" t="s">
        <v>1667</v>
      </c>
    </row>
    <row r="2" spans="1:136" x14ac:dyDescent="0.25">
      <c r="A2" s="122">
        <f t="shared" ref="A2:A33" si="0">PROJID</f>
        <v>0</v>
      </c>
      <c r="G2" s="67"/>
      <c r="K2" s="67"/>
      <c r="X2" s="67"/>
      <c r="Y2" s="67"/>
      <c r="AQ2" t="str">
        <f>IF(M05S07F02=0,"",M05S07F02)</f>
        <v/>
      </c>
      <c r="AR2" s="122">
        <f>PROJID</f>
        <v>0</v>
      </c>
      <c r="AS2">
        <f>M02S02F13</f>
        <v>0</v>
      </c>
      <c r="AT2" s="67" t="str">
        <f>VERSION</f>
        <v>EMS v2.0.0</v>
      </c>
      <c r="AU2" t="s">
        <v>280</v>
      </c>
      <c r="AV2" s="67" t="str">
        <f>M02S04F02</f>
        <v/>
      </c>
      <c r="AW2" s="67" t="str">
        <f>IF(M02S04F01="Site (Bill Credit)",CONCATENATE("Bill Credit ",M02S04F06.1),CONCATENATE(M02S04F03," ",M02S04F04))</f>
        <v xml:space="preserve"> </v>
      </c>
      <c r="AX2" s="67" t="str">
        <f>M02S04F07</f>
        <v/>
      </c>
      <c r="AZ2" s="67" t="str">
        <f>M02S04F08</f>
        <v/>
      </c>
      <c r="BA2" s="67" t="str">
        <f>M02S04F09</f>
        <v/>
      </c>
      <c r="BB2" s="67" t="str">
        <f>M02S04F10</f>
        <v/>
      </c>
      <c r="BC2" s="110" t="str">
        <f>M02S04F05</f>
        <v/>
      </c>
      <c r="BD2" s="67" t="str">
        <f>IFERROR(INDEX(TAXENTITY[System Text],MATCH(M02S04F11,TAXENTITY[Tax Entity],0)),"")</f>
        <v/>
      </c>
      <c r="BE2" s="67" t="str">
        <f>CONCATENATE(M02S04F12,"-",M02S04F12.1)</f>
        <v>-</v>
      </c>
      <c r="BF2" s="67" t="str">
        <f>IFERROR(INDEX(PAYMENT[Payment Preference],MATCH(M02S04F01,PAYMENT[Payment to],0)),"")</f>
        <v/>
      </c>
      <c r="BH2">
        <f>M02S03F13</f>
        <v>0</v>
      </c>
      <c r="BI2" s="109" t="str">
        <f>IF(M02S03F16=0,"",M02S03F16)</f>
        <v/>
      </c>
      <c r="BJ2" s="109" t="str">
        <f>IF(M02S03F17=0,"",M02S03F17)</f>
        <v/>
      </c>
      <c r="BK2" s="122">
        <f>M02S03F15</f>
        <v>0</v>
      </c>
      <c r="BL2">
        <f>M02S03F14</f>
        <v>0</v>
      </c>
      <c r="BP2">
        <f>M02S02F11.1</f>
        <v>0</v>
      </c>
      <c r="BQ2" s="109" t="str">
        <f>IF(M02S02F11.4=0,"",M02S02F11.4)</f>
        <v/>
      </c>
      <c r="BR2" s="109" t="str">
        <f>IF(M02S02F11.5=0,"",M02S02F11.5)</f>
        <v/>
      </c>
      <c r="BS2" s="122">
        <f>M02S02F11.3</f>
        <v>0</v>
      </c>
      <c r="BT2">
        <f>M02S02F11.2</f>
        <v>0</v>
      </c>
      <c r="BU2" s="109"/>
      <c r="BV2" s="109"/>
      <c r="BW2" t="str">
        <f>M02S02F12</f>
        <v>EMS</v>
      </c>
      <c r="BX2" s="312">
        <f>M02S02F30</f>
        <v>0</v>
      </c>
      <c r="BY2" s="312">
        <f>M02S02F28</f>
        <v>0</v>
      </c>
      <c r="BZ2" s="312">
        <f>M02S02F29</f>
        <v>0</v>
      </c>
      <c r="CA2" s="312">
        <f>M02S02F31</f>
        <v>0</v>
      </c>
      <c r="CB2">
        <f>M02S02F27</f>
        <v>0</v>
      </c>
      <c r="CC2">
        <f>M02S02F26</f>
        <v>0</v>
      </c>
      <c r="CD2">
        <f>M02S02F33</f>
        <v>0</v>
      </c>
      <c r="CE2">
        <f>M02S02F32</f>
        <v>0</v>
      </c>
      <c r="CG2" s="109" t="str">
        <f>IF(M05S02F01=0,"",M05S02F01)</f>
        <v/>
      </c>
      <c r="CH2" s="109" t="str">
        <f>IF(M05S02F02=0,"",M05S02F02)</f>
        <v/>
      </c>
      <c r="CI2" s="67"/>
      <c r="CJ2" s="276"/>
      <c r="CK2" s="67" t="str">
        <f>M02S03F01</f>
        <v>Yes</v>
      </c>
      <c r="CL2" s="109" t="str">
        <f>IF(ENDDATE=0,"",ENDDATE)</f>
        <v/>
      </c>
      <c r="CM2" s="67" t="str">
        <f>M02S02F16</f>
        <v/>
      </c>
      <c r="CN2" s="67" t="str">
        <f>M02S02F17</f>
        <v/>
      </c>
      <c r="CO2" s="67" t="str">
        <f>M02S02F18</f>
        <v/>
      </c>
      <c r="CP2" s="67">
        <f>M02S02F01</f>
        <v>0</v>
      </c>
      <c r="CQ2" s="67" t="str">
        <f>M02S02F19</f>
        <v/>
      </c>
      <c r="CR2" s="67" t="str">
        <f>M02S02F21</f>
        <v/>
      </c>
      <c r="CS2" s="67" t="str">
        <f>M02S02F22</f>
        <v/>
      </c>
      <c r="CT2" s="67" t="str">
        <f>M02S02F23</f>
        <v/>
      </c>
      <c r="CU2" s="67" t="str">
        <f>M02S02F24</f>
        <v>MO</v>
      </c>
      <c r="CV2" s="67" t="str">
        <f>M02S02F25</f>
        <v/>
      </c>
      <c r="CW2" s="67">
        <f>M02S02F02</f>
        <v>0</v>
      </c>
      <c r="CX2" s="67">
        <f>M02S02F03</f>
        <v>0</v>
      </c>
      <c r="CY2" s="67">
        <f>M02S02F04</f>
        <v>0</v>
      </c>
      <c r="CZ2" s="67">
        <f>M02S02F01</f>
        <v>0</v>
      </c>
      <c r="DA2" s="67">
        <f>M02S02F05</f>
        <v>0</v>
      </c>
      <c r="DB2" s="67">
        <f>M02S02F07</f>
        <v>0</v>
      </c>
      <c r="DC2" s="67">
        <f>M02S02F08</f>
        <v>0</v>
      </c>
      <c r="DD2" s="67">
        <f>M02S02F09</f>
        <v>0</v>
      </c>
      <c r="DE2" s="67">
        <f>M02S02F10</f>
        <v>0</v>
      </c>
      <c r="DF2" s="67">
        <f>M02S02F11</f>
        <v>0</v>
      </c>
      <c r="DG2" s="67">
        <f>M02S03F03</f>
        <v>0</v>
      </c>
      <c r="DH2" s="67">
        <f>M02S03F04</f>
        <v>0</v>
      </c>
      <c r="DI2" s="67">
        <f>M02S03F05</f>
        <v>0</v>
      </c>
      <c r="DJ2" s="67">
        <f>M02S03F02</f>
        <v>0</v>
      </c>
      <c r="DK2" s="67">
        <f>M02S03F06</f>
        <v>0</v>
      </c>
      <c r="DL2" s="67">
        <f>M02S03F08</f>
        <v>0</v>
      </c>
      <c r="DM2" s="67">
        <f>M02S03F09</f>
        <v>0</v>
      </c>
      <c r="DN2" s="67">
        <f>M02S03F10</f>
        <v>0</v>
      </c>
      <c r="DO2" s="67">
        <f>M02S03F11</f>
        <v>0</v>
      </c>
      <c r="DP2" s="67">
        <f>M02S03F12</f>
        <v>0</v>
      </c>
      <c r="DQ2" s="67"/>
      <c r="DR2" s="67"/>
      <c r="EA2" t="str">
        <f>M05S07F07</f>
        <v>Received</v>
      </c>
      <c r="EB2" t="str">
        <f>M05S07F08</f>
        <v>Received</v>
      </c>
      <c r="EC2" t="str">
        <f>M05S07F09</f>
        <v>Not Required</v>
      </c>
      <c r="ED2" t="str">
        <f>M05S07F10</f>
        <v>Not Required</v>
      </c>
      <c r="EE2" t="str">
        <f>M05S07F11</f>
        <v>Not Required</v>
      </c>
      <c r="EF2" t="str">
        <f>M05S07F12</f>
        <v>Not Required</v>
      </c>
    </row>
    <row r="3" spans="1:136" x14ac:dyDescent="0.25">
      <c r="A3" s="416" t="str">
        <f>CONCATENATE(MAIN3," ",M3S1)</f>
        <v>EMS INFORMATION INPUT EMS Savings</v>
      </c>
      <c r="B3" s="417"/>
      <c r="C3" s="499"/>
      <c r="D3" s="340"/>
      <c r="E3" s="348"/>
      <c r="F3" s="341"/>
      <c r="G3" s="342"/>
      <c r="H3" s="343"/>
      <c r="I3" s="343"/>
      <c r="J3" s="343"/>
      <c r="K3" s="342"/>
      <c r="L3" s="341"/>
      <c r="M3" s="341"/>
      <c r="N3" s="374"/>
      <c r="O3" s="343"/>
      <c r="P3" s="341"/>
      <c r="Q3" s="374"/>
      <c r="R3" s="342"/>
      <c r="S3" s="344"/>
      <c r="T3" s="344"/>
      <c r="U3" s="341"/>
      <c r="V3" s="342"/>
      <c r="W3" s="345"/>
      <c r="X3" s="342"/>
      <c r="Y3" s="342"/>
      <c r="Z3" s="342"/>
      <c r="AA3" s="340"/>
      <c r="AB3" s="340"/>
      <c r="AC3" s="340"/>
      <c r="AD3" s="340"/>
      <c r="AE3" s="341"/>
      <c r="AF3" s="341"/>
      <c r="AG3" s="341"/>
      <c r="AH3" s="346"/>
      <c r="AI3" s="346"/>
      <c r="AJ3" s="343"/>
      <c r="AK3" s="347"/>
      <c r="AL3" s="347"/>
      <c r="AM3" s="343"/>
      <c r="AN3" s="347"/>
      <c r="AO3" s="341"/>
    </row>
    <row r="4" spans="1:136" x14ac:dyDescent="0.25">
      <c r="A4" s="122">
        <f>PROJID</f>
        <v>0</v>
      </c>
      <c r="B4" s="122" t="str">
        <f>IF(C4="","",CONCATENATE(ROW(),"-",C4))</f>
        <v/>
      </c>
      <c r="C4" s="339" t="str">
        <f>IF(AND(L4&gt;0,L4&lt;&gt;""),INDEX('M03-S01'!$AY$16:$AY$198,2*(ROWS($C$4:C4)-1)+1),"")</f>
        <v/>
      </c>
      <c r="D4" t="s">
        <v>1988</v>
      </c>
      <c r="E4" s="339">
        <f>INDEX('M03-S01'!$AW$16:$AW$198,2*(ROWS($E$4:E4)-1)+1)</f>
        <v>0</v>
      </c>
      <c r="G4" s="67"/>
      <c r="K4" s="67" t="s">
        <v>152</v>
      </c>
      <c r="P4" s="313"/>
      <c r="Q4" s="378"/>
      <c r="R4" s="283"/>
      <c r="X4" s="283"/>
      <c r="Y4" s="67"/>
      <c r="Z4" s="283"/>
      <c r="AA4" s="283"/>
      <c r="AB4" s="283"/>
      <c r="AC4" s="283"/>
      <c r="AD4" s="283"/>
      <c r="AE4" s="313"/>
      <c r="AJ4" s="111" t="str">
        <f>IFERROR(O4/M4,"")</f>
        <v/>
      </c>
      <c r="AK4" s="111" t="str">
        <f>IFERROR(O4/N4,"")</f>
        <v/>
      </c>
      <c r="AL4" s="111" t="str">
        <f>IFERROR(O4/L4,"")</f>
        <v/>
      </c>
      <c r="AM4" s="315"/>
    </row>
    <row r="5" spans="1:136" x14ac:dyDescent="0.25">
      <c r="A5" s="122">
        <f t="shared" si="0"/>
        <v>0</v>
      </c>
      <c r="C5" s="339" t="str">
        <f>IF(AND(L5&gt;0,L5&lt;&gt;""),INDEX('M03-S01'!$AY$16:$AY$198,2*(ROWS($C$4:C5)-1)+1),"")</f>
        <v/>
      </c>
      <c r="D5" s="67" t="s">
        <v>1988</v>
      </c>
      <c r="E5" s="339">
        <f>INDEX('M03-S01'!$AW$16:$AW$198,2*(ROWS($E$4:E5)-1)+1)</f>
        <v>0</v>
      </c>
      <c r="G5" s="67"/>
      <c r="K5" s="67" t="s">
        <v>152</v>
      </c>
      <c r="P5" s="313"/>
      <c r="Q5" s="378"/>
      <c r="R5" s="283"/>
      <c r="X5" s="283"/>
      <c r="Y5" s="67"/>
      <c r="Z5" s="283"/>
      <c r="AA5" s="283"/>
      <c r="AB5" s="283"/>
      <c r="AC5" s="283"/>
      <c r="AD5" s="283"/>
      <c r="AE5" s="313"/>
      <c r="AL5" s="111" t="str">
        <f t="shared" ref="AL5:AL33" si="1">IFERROR(O5/L5,"")</f>
        <v/>
      </c>
      <c r="AM5" s="315"/>
    </row>
    <row r="6" spans="1:136" x14ac:dyDescent="0.25">
      <c r="A6" s="122">
        <f t="shared" si="0"/>
        <v>0</v>
      </c>
      <c r="C6" s="339" t="str">
        <f>IF(AND(L6&gt;0,L6&lt;&gt;""),INDEX('M03-S01'!$AY$16:$AY$198,2*(ROWS($C$4:C6)-1)+1),"")</f>
        <v/>
      </c>
      <c r="D6" s="67" t="s">
        <v>1988</v>
      </c>
      <c r="E6" s="339">
        <f>INDEX('M03-S01'!$AW$16:$AW$198,2*(ROWS($E$4:E6)-1)+1)</f>
        <v>0</v>
      </c>
      <c r="G6" s="67"/>
      <c r="K6" s="67" t="s">
        <v>152</v>
      </c>
      <c r="P6" s="313"/>
      <c r="Q6" s="378"/>
      <c r="R6" s="283"/>
      <c r="X6" s="283"/>
      <c r="Y6" s="67"/>
      <c r="Z6" s="283"/>
      <c r="AA6" s="283"/>
      <c r="AB6" s="283"/>
      <c r="AC6" s="283"/>
      <c r="AD6" s="283"/>
      <c r="AE6" s="313"/>
      <c r="AL6" s="111" t="str">
        <f t="shared" si="1"/>
        <v/>
      </c>
      <c r="AM6" s="315"/>
    </row>
    <row r="7" spans="1:136" x14ac:dyDescent="0.25">
      <c r="A7" s="122">
        <f t="shared" si="0"/>
        <v>0</v>
      </c>
      <c r="B7" s="122" t="str">
        <f t="shared" ref="B7:B66" si="2">IF(C7="","",CONCATENATE(ROW(),"-",C7))</f>
        <v/>
      </c>
      <c r="C7" s="339" t="str">
        <f>IF(AND(L7&gt;0,L7&lt;&gt;""),INDEX('M03-S01'!$AY$16:$AY$198,2*(ROWS($C$4:C7)-1)+1),"")</f>
        <v/>
      </c>
      <c r="D7" s="67" t="s">
        <v>1988</v>
      </c>
      <c r="E7" s="339" t="str">
        <f>INDEX('M03-S01'!$AW$16:$AW$198,2*(ROWS($E$4:E7)-1)+1)</f>
        <v>Lighting</v>
      </c>
      <c r="G7" s="67"/>
      <c r="K7" s="67" t="s">
        <v>152</v>
      </c>
      <c r="L7" s="312">
        <f>IF(AND(INDEX('M03-S01'!$AN$22:$AN$50,2*(ROWS($M$7:M7)-1)+1)&gt;0,INDEX('M03-S01'!$AN$22:$AN$50,2*(ROWS($M$7:M7)-1)+1)&lt;&gt;""),1,0)</f>
        <v>0</v>
      </c>
      <c r="M7" s="312">
        <f>IF(AND(INDEX('M03-S01'!$AN$22:$AN$50,2*(ROWS($M$7:M7)-1)+1)&gt;0,INDEX('M03-S01'!$AN$22:$AN$50,2*(ROWS($M$7:M7)-1)+1)&lt;&gt;""),INDEX('M03-S01'!$AN$22:$AN$50,2*(ROWS($M$7:M7)-1)+1),0)</f>
        <v>0</v>
      </c>
      <c r="N7" s="373">
        <f>IFERROR(INDEX('M03-S01'!$AV$16:$AV$198,2*(ROWS($N$4:N7)-1)+1),"")</f>
        <v>0</v>
      </c>
      <c r="P7" s="313"/>
      <c r="Q7" s="378"/>
      <c r="R7" s="283"/>
      <c r="U7" s="312">
        <v>1</v>
      </c>
      <c r="V7" s="108" t="str">
        <f>INDEX('M03-S01'!$AE$22:$AE$50,2*(ROWS($M$7:M7)-1)+1)</f>
        <v>Interior Lighting</v>
      </c>
      <c r="W7" s="108" t="str">
        <f>INDEX('M03-S01'!$AE$22:$AE$50,2*(ROWS($M$7:M7)-1)+1)</f>
        <v>Interior Lighting</v>
      </c>
      <c r="X7" s="283"/>
      <c r="Y7" s="67"/>
      <c r="Z7" s="283"/>
      <c r="AA7" s="283"/>
      <c r="AB7" s="283"/>
      <c r="AC7" s="283"/>
      <c r="AD7" s="283"/>
      <c r="AE7" s="313"/>
      <c r="AJ7" s="111" t="str">
        <f t="shared" ref="AJ7:AJ65" si="3">IFERROR(O7/M7,"")</f>
        <v/>
      </c>
      <c r="AK7" s="111" t="str">
        <f t="shared" ref="AK7:AK65" si="4">IFERROR(O7/N7,"")</f>
        <v/>
      </c>
      <c r="AL7" s="111" t="str">
        <f t="shared" si="1"/>
        <v/>
      </c>
      <c r="AM7" s="315" t="str">
        <f>IFERROR(INDEX('M03-S01'!$AZ$16:$AZ$198,2*(ROWS($AM$4:AM7)-1)+1),"")</f>
        <v/>
      </c>
    </row>
    <row r="8" spans="1:136" x14ac:dyDescent="0.25">
      <c r="A8" s="122">
        <f t="shared" si="0"/>
        <v>0</v>
      </c>
      <c r="B8" s="122" t="str">
        <f t="shared" si="2"/>
        <v/>
      </c>
      <c r="C8" s="339" t="str">
        <f>IF(AND(L8&gt;0,L8&lt;&gt;""),INDEX('M03-S01'!$AY$16:$AY$198,2*(ROWS($C$4:C8)-1)+1),"")</f>
        <v/>
      </c>
      <c r="D8" s="67" t="s">
        <v>1988</v>
      </c>
      <c r="E8" s="339" t="str">
        <f>INDEX('M03-S01'!$AW$16:$AW$198,2*(ROWS($E$4:E8)-1)+1)</f>
        <v>Ext Lighting</v>
      </c>
      <c r="G8" s="67"/>
      <c r="K8" s="67" t="s">
        <v>152</v>
      </c>
      <c r="L8" s="312">
        <f>IF(AND(INDEX('M03-S01'!$AN$22:$AN$50,2*(ROWS($M$7:M8)-1)+1)&gt;0,INDEX('M03-S01'!$AN$22:$AN$50,2*(ROWS($M$7:M8)-1)+1)&lt;&gt;""),1,0)</f>
        <v>0</v>
      </c>
      <c r="M8" s="312">
        <f>IF(AND(INDEX('M03-S01'!$AN$22:$AN$50,2*(ROWS($M$7:M8)-1)+1)&gt;0,INDEX('M03-S01'!$AN$22:$AN$50,2*(ROWS($M$7:M8)-1)+1)&lt;&gt;""),INDEX('M03-S01'!$AN$22:$AN$50,2*(ROWS($M$7:M8)-1)+1),0)</f>
        <v>0</v>
      </c>
      <c r="N8" s="373">
        <f>IFERROR(INDEX('M03-S01'!$AV$16:$AV$198,2*(ROWS($N$4:N8)-1)+1),"")</f>
        <v>0</v>
      </c>
      <c r="P8" s="313"/>
      <c r="Q8" s="378"/>
      <c r="R8" s="283"/>
      <c r="U8" s="312">
        <v>2</v>
      </c>
      <c r="V8" s="108" t="str">
        <f>INDEX('M03-S01'!$AE$22:$AE$50,2*(ROWS($M$7:M8)-1)+1)</f>
        <v>Exterior Lighting</v>
      </c>
      <c r="W8" s="108" t="str">
        <f>INDEX('M03-S01'!$AE$22:$AE$50,2*(ROWS($M$7:M8)-1)+1)</f>
        <v>Exterior Lighting</v>
      </c>
      <c r="X8" s="283"/>
      <c r="Y8" s="67"/>
      <c r="Z8" s="283"/>
      <c r="AA8" s="283"/>
      <c r="AB8" s="283"/>
      <c r="AC8" s="283"/>
      <c r="AD8" s="283"/>
      <c r="AE8" s="313"/>
      <c r="AJ8" s="111" t="str">
        <f t="shared" si="3"/>
        <v/>
      </c>
      <c r="AK8" s="111" t="str">
        <f t="shared" si="4"/>
        <v/>
      </c>
      <c r="AL8" s="111" t="str">
        <f t="shared" si="1"/>
        <v/>
      </c>
      <c r="AM8" s="315" t="str">
        <f>IFERROR(INDEX('M03-S01'!$AZ$16:$AZ$198,2*(ROWS($AM$4:AM8)-1)+1),"")</f>
        <v/>
      </c>
    </row>
    <row r="9" spans="1:136" x14ac:dyDescent="0.25">
      <c r="A9" s="122">
        <f t="shared" si="0"/>
        <v>0</v>
      </c>
      <c r="B9" s="122" t="str">
        <f t="shared" si="2"/>
        <v/>
      </c>
      <c r="C9" s="339" t="str">
        <f>IF(AND(L9&gt;0,L9&lt;&gt;""),INDEX('M03-S01'!$AY$16:$AY$198,2*(ROWS($C$4:C9)-1)+1),"")</f>
        <v/>
      </c>
      <c r="D9" s="67" t="s">
        <v>1988</v>
      </c>
      <c r="E9" s="339" t="str">
        <f>INDEX('M03-S01'!$AW$16:$AW$198,2*(ROWS($E$4:E9)-1)+1)</f>
        <v>Cooling</v>
      </c>
      <c r="G9" s="67"/>
      <c r="K9" s="67" t="s">
        <v>152</v>
      </c>
      <c r="L9" s="312">
        <f>IF(AND(INDEX('M03-S01'!$AN$22:$AN$50,2*(ROWS($M$7:M9)-1)+1)&gt;0,INDEX('M03-S01'!$AN$22:$AN$50,2*(ROWS($M$7:M9)-1)+1)&lt;&gt;""),1,0)</f>
        <v>0</v>
      </c>
      <c r="M9" s="312">
        <f>IF(AND(INDEX('M03-S01'!$AN$22:$AN$50,2*(ROWS($M$7:M9)-1)+1)&gt;0,INDEX('M03-S01'!$AN$22:$AN$50,2*(ROWS($M$7:M9)-1)+1)&lt;&gt;""),INDEX('M03-S01'!$AN$22:$AN$50,2*(ROWS($M$7:M9)-1)+1),0)</f>
        <v>0</v>
      </c>
      <c r="N9" s="373">
        <f>IFERROR(INDEX('M03-S01'!$AV$16:$AV$198,2*(ROWS($N$4:N9)-1)+1),"")</f>
        <v>0</v>
      </c>
      <c r="P9" s="313"/>
      <c r="Q9" s="378"/>
      <c r="R9" s="283"/>
      <c r="U9" s="312">
        <v>3</v>
      </c>
      <c r="V9" s="108" t="str">
        <f>INDEX('M03-S01'!$AE$22:$AE$50,2*(ROWS($M$7:M9)-1)+1)</f>
        <v>Cooling</v>
      </c>
      <c r="W9" s="108" t="str">
        <f>INDEX('M03-S01'!$AE$22:$AE$50,2*(ROWS($M$7:M9)-1)+1)</f>
        <v>Cooling</v>
      </c>
      <c r="X9" s="283"/>
      <c r="Y9" s="67"/>
      <c r="Z9" s="283"/>
      <c r="AA9" s="283"/>
      <c r="AB9" s="283"/>
      <c r="AC9" s="283"/>
      <c r="AD9" s="283"/>
      <c r="AE9" s="313"/>
      <c r="AJ9" s="111" t="str">
        <f t="shared" si="3"/>
        <v/>
      </c>
      <c r="AK9" s="111" t="str">
        <f t="shared" si="4"/>
        <v/>
      </c>
      <c r="AL9" s="111" t="str">
        <f t="shared" si="1"/>
        <v/>
      </c>
      <c r="AM9" s="315" t="str">
        <f>IFERROR(INDEX('M03-S01'!$AZ$16:$AZ$198,2*(ROWS($AM$4:AM9)-1)+1),"")</f>
        <v/>
      </c>
    </row>
    <row r="10" spans="1:136" x14ac:dyDescent="0.25">
      <c r="A10" s="122">
        <f t="shared" si="0"/>
        <v>0</v>
      </c>
      <c r="B10" s="122" t="str">
        <f t="shared" si="2"/>
        <v/>
      </c>
      <c r="C10" s="339" t="str">
        <f>IF(AND(L10&gt;0,L10&lt;&gt;""),INDEX('M03-S01'!$AY$16:$AY$198,2*(ROWS($C$4:C10)-1)+1),"")</f>
        <v/>
      </c>
      <c r="D10" s="67" t="s">
        <v>1988</v>
      </c>
      <c r="E10" s="339" t="str">
        <f>INDEX('M03-S01'!$AW$16:$AW$198,2*(ROWS($E$4:E10)-1)+1)</f>
        <v>Heating</v>
      </c>
      <c r="G10" s="67"/>
      <c r="K10" s="67" t="s">
        <v>152</v>
      </c>
      <c r="L10" s="312">
        <f>IF(AND(INDEX('M03-S01'!$AN$22:$AN$50,2*(ROWS($M$7:M10)-1)+1)&gt;0,INDEX('M03-S01'!$AN$22:$AN$50,2*(ROWS($M$7:M10)-1)+1)&lt;&gt;""),1,0)</f>
        <v>0</v>
      </c>
      <c r="M10" s="312">
        <f>IF(AND(INDEX('M03-S01'!$AN$22:$AN$50,2*(ROWS($M$7:M10)-1)+1)&gt;0,INDEX('M03-S01'!$AN$22:$AN$50,2*(ROWS($M$7:M10)-1)+1)&lt;&gt;""),INDEX('M03-S01'!$AN$22:$AN$50,2*(ROWS($M$7:M10)-1)+1),0)</f>
        <v>0</v>
      </c>
      <c r="N10" s="373">
        <f>IFERROR(INDEX('M03-S01'!$AV$16:$AV$198,2*(ROWS($N$4:N10)-1)+1),"")</f>
        <v>0</v>
      </c>
      <c r="P10" s="313"/>
      <c r="Q10" s="378"/>
      <c r="R10" s="283"/>
      <c r="U10" s="312">
        <v>4</v>
      </c>
      <c r="V10" s="108" t="str">
        <f>INDEX('M03-S01'!$AE$22:$AE$50,2*(ROWS($M$7:M10)-1)+1)</f>
        <v>Heating</v>
      </c>
      <c r="W10" s="108" t="str">
        <f>INDEX('M03-S01'!$AE$22:$AE$50,2*(ROWS($M$7:M10)-1)+1)</f>
        <v>Heating</v>
      </c>
      <c r="X10" s="283"/>
      <c r="Y10" s="67"/>
      <c r="Z10" s="283"/>
      <c r="AA10" s="283"/>
      <c r="AB10" s="283"/>
      <c r="AC10" s="283"/>
      <c r="AD10" s="283"/>
      <c r="AE10" s="313"/>
      <c r="AJ10" s="111" t="str">
        <f t="shared" si="3"/>
        <v/>
      </c>
      <c r="AK10" s="111" t="str">
        <f t="shared" si="4"/>
        <v/>
      </c>
      <c r="AL10" s="111" t="str">
        <f t="shared" si="1"/>
        <v/>
      </c>
      <c r="AM10" s="315" t="str">
        <f>IFERROR(INDEX('M03-S01'!$AZ$16:$AZ$198,2*(ROWS($AM$4:AM10)-1)+1),"")</f>
        <v/>
      </c>
    </row>
    <row r="11" spans="1:136" x14ac:dyDescent="0.25">
      <c r="A11" s="122">
        <f t="shared" si="0"/>
        <v>0</v>
      </c>
      <c r="B11" s="122" t="str">
        <f t="shared" si="2"/>
        <v/>
      </c>
      <c r="C11" s="339" t="str">
        <f>IF(AND(L11&gt;0,L11&lt;&gt;""),INDEX('M03-S01'!$AY$16:$AY$198,2*(ROWS($C$4:C11)-1)+1),"")</f>
        <v/>
      </c>
      <c r="D11" s="67" t="s">
        <v>1988</v>
      </c>
      <c r="E11" s="339" t="str">
        <f>INDEX('M03-S01'!$AW$16:$AW$198,2*(ROWS($E$4:E11)-1)+1)</f>
        <v>HVAC</v>
      </c>
      <c r="G11" s="67"/>
      <c r="K11" s="67" t="s">
        <v>152</v>
      </c>
      <c r="L11" s="312">
        <f>IF(AND(INDEX('M03-S01'!$AN$22:$AN$50,2*(ROWS($M$7:M11)-1)+1)&gt;0,INDEX('M03-S01'!$AN$22:$AN$50,2*(ROWS($M$7:M11)-1)+1)&lt;&gt;""),1,0)</f>
        <v>0</v>
      </c>
      <c r="M11" s="312">
        <f>IF(AND(INDEX('M03-S01'!$AN$22:$AN$50,2*(ROWS($M$7:M11)-1)+1)&gt;0,INDEX('M03-S01'!$AN$22:$AN$50,2*(ROWS($M$7:M11)-1)+1)&lt;&gt;""),INDEX('M03-S01'!$AN$22:$AN$50,2*(ROWS($M$7:M11)-1)+1),0)</f>
        <v>0</v>
      </c>
      <c r="N11" s="373">
        <f>IFERROR(INDEX('M03-S01'!$AV$16:$AV$198,2*(ROWS($N$4:N11)-1)+1),"")</f>
        <v>0</v>
      </c>
      <c r="P11" s="313"/>
      <c r="Q11" s="378"/>
      <c r="R11" s="283"/>
      <c r="U11" s="312">
        <v>5</v>
      </c>
      <c r="V11" s="108" t="str">
        <f>INDEX('M03-S01'!$AE$22:$AE$50,2*(ROWS($M$7:M11)-1)+1)</f>
        <v>Ventilation</v>
      </c>
      <c r="W11" s="108" t="str">
        <f>INDEX('M03-S01'!$AE$22:$AE$50,2*(ROWS($M$7:M11)-1)+1)</f>
        <v>Ventilation</v>
      </c>
      <c r="X11" s="283"/>
      <c r="Y11" s="67"/>
      <c r="Z11" s="283"/>
      <c r="AA11" s="283"/>
      <c r="AB11" s="283"/>
      <c r="AC11" s="283"/>
      <c r="AD11" s="283"/>
      <c r="AE11" s="313"/>
      <c r="AJ11" s="111" t="str">
        <f t="shared" si="3"/>
        <v/>
      </c>
      <c r="AK11" s="111" t="str">
        <f t="shared" si="4"/>
        <v/>
      </c>
      <c r="AL11" s="111" t="str">
        <f t="shared" si="1"/>
        <v/>
      </c>
      <c r="AM11" s="315" t="str">
        <f>IFERROR(INDEX('M03-S01'!$AZ$16:$AZ$198,2*(ROWS($AM$4:AM11)-1)+1),"")</f>
        <v/>
      </c>
    </row>
    <row r="12" spans="1:136" x14ac:dyDescent="0.25">
      <c r="A12" s="122">
        <f t="shared" si="0"/>
        <v>0</v>
      </c>
      <c r="B12" s="122" t="str">
        <f t="shared" si="2"/>
        <v/>
      </c>
      <c r="C12" s="339" t="str">
        <f>IF(AND(L12&gt;0,L12&lt;&gt;""),INDEX('M03-S01'!$AY$16:$AY$198,2*(ROWS($C$4:C12)-1)+1),"")</f>
        <v/>
      </c>
      <c r="D12" s="67" t="s">
        <v>1988</v>
      </c>
      <c r="E12" s="339" t="str">
        <f>INDEX('M03-S01'!$AW$16:$AW$198,2*(ROWS($E$4:E12)-1)+1)</f>
        <v>Miscellaneous</v>
      </c>
      <c r="G12" s="67"/>
      <c r="K12" s="67" t="s">
        <v>152</v>
      </c>
      <c r="L12" s="312">
        <f>IF(AND(INDEX('M03-S01'!$AN$22:$AN$50,2*(ROWS($M$7:M12)-1)+1)&gt;0,INDEX('M03-S01'!$AN$22:$AN$50,2*(ROWS($M$7:M12)-1)+1)&lt;&gt;""),1,0)</f>
        <v>0</v>
      </c>
      <c r="M12" s="312">
        <f>IF(AND(INDEX('M03-S01'!$AN$22:$AN$50,2*(ROWS($M$7:M12)-1)+1)&gt;0,INDEX('M03-S01'!$AN$22:$AN$50,2*(ROWS($M$7:M12)-1)+1)&lt;&gt;""),INDEX('M03-S01'!$AN$22:$AN$50,2*(ROWS($M$7:M12)-1)+1),0)</f>
        <v>0</v>
      </c>
      <c r="N12" s="373">
        <f>IFERROR(INDEX('M03-S01'!$AV$16:$AV$198,2*(ROWS($N$4:N12)-1)+1),"")</f>
        <v>0</v>
      </c>
      <c r="P12" s="313"/>
      <c r="Q12" s="378"/>
      <c r="R12" s="283"/>
      <c r="U12" s="312">
        <v>6</v>
      </c>
      <c r="V12" s="108" t="str">
        <f>INDEX('M03-S01'!$AE$22:$AE$50,2*(ROWS($M$7:M12)-1)+1)</f>
        <v>Other</v>
      </c>
      <c r="W12" s="108" t="str">
        <f>INDEX('M03-S01'!$AE$22:$AE$50,2*(ROWS($M$7:M12)-1)+1)</f>
        <v>Other</v>
      </c>
      <c r="X12" s="283"/>
      <c r="Y12" s="67"/>
      <c r="Z12" s="283"/>
      <c r="AA12" s="283"/>
      <c r="AB12" s="283"/>
      <c r="AC12" s="283"/>
      <c r="AD12" s="283"/>
      <c r="AE12" s="313"/>
      <c r="AJ12" s="111" t="str">
        <f t="shared" si="3"/>
        <v/>
      </c>
      <c r="AK12" s="111" t="str">
        <f t="shared" si="4"/>
        <v/>
      </c>
      <c r="AL12" s="111" t="str">
        <f t="shared" si="1"/>
        <v/>
      </c>
      <c r="AM12" s="315" t="str">
        <f>IFERROR(INDEX('M03-S01'!$AZ$16:$AZ$198,2*(ROWS($AM$4:AM12)-1)+1),"")</f>
        <v/>
      </c>
    </row>
    <row r="13" spans="1:136" x14ac:dyDescent="0.25">
      <c r="A13" s="122">
        <f t="shared" si="0"/>
        <v>0</v>
      </c>
      <c r="B13" s="122" t="str">
        <f t="shared" si="2"/>
        <v/>
      </c>
      <c r="C13" s="339" t="str">
        <f>IF(AND(L13&gt;0,L13&lt;&gt;""),INDEX('M03-S01'!$AY$16:$AY$198,2*(ROWS($C$4:C13)-1)+1),"")</f>
        <v/>
      </c>
      <c r="D13" s="67" t="s">
        <v>1988</v>
      </c>
      <c r="E13" s="339" t="str">
        <f>INDEX('M03-S01'!$AW$16:$AW$198,2*(ROWS($E$4:E13)-1)+1)</f>
        <v>Miscellaneous</v>
      </c>
      <c r="G13" s="67"/>
      <c r="H13" s="111">
        <f>M03S01F04</f>
        <v>0</v>
      </c>
      <c r="I13" s="111">
        <f>M03S01F05</f>
        <v>0</v>
      </c>
      <c r="J13" s="111">
        <f>M03S01F06</f>
        <v>0</v>
      </c>
      <c r="K13" s="67" t="s">
        <v>152</v>
      </c>
      <c r="L13" s="312">
        <f>IF(AND(EMSINCEN&gt;0,EMSINCEN&lt;&gt;"",ISNUMBER(EMSINCEN)),1,0)</f>
        <v>0</v>
      </c>
      <c r="M13" s="312" t="str">
        <f>IF(ISNUMBER(INDEX('M03-S01'!$AK$17:$AK$198,2*(ROWS($M$4:M13)-1)+1)),INDEX('M03-S01'!$AK$17:$AK$198,2*(ROWS($M$4:M13)-1)+1),"")</f>
        <v/>
      </c>
      <c r="O13" s="111">
        <f>IF(AND(EMSINCEN&gt;0,EMSINCEN&lt;&gt;"",ISNUMBER(EMSINCEN)),EMSINCEN,0)</f>
        <v>0</v>
      </c>
      <c r="P13" s="313"/>
      <c r="Q13" s="378"/>
      <c r="R13" s="283"/>
      <c r="U13" s="312">
        <v>7</v>
      </c>
      <c r="V13" s="108" t="str">
        <f>INDEX('M03-S01'!$AE$22:$AE$50,2*(ROWS($M$7:M13)-1)+1)</f>
        <v>Total</v>
      </c>
      <c r="W13" s="108" t="str">
        <f>INDEX('M03-S01'!$AE$22:$AE$50,2*(ROWS($M$7:M13)-1)+1)</f>
        <v>Total</v>
      </c>
      <c r="X13" s="283"/>
      <c r="Y13" s="67"/>
      <c r="Z13" s="283"/>
      <c r="AA13" s="283"/>
      <c r="AB13" s="283"/>
      <c r="AC13" s="283"/>
      <c r="AD13" s="283"/>
      <c r="AE13" s="313"/>
      <c r="AJ13" s="111" t="str">
        <f t="shared" si="3"/>
        <v/>
      </c>
      <c r="AK13" s="111" t="str">
        <f t="shared" si="4"/>
        <v/>
      </c>
      <c r="AL13" s="111" t="str">
        <f t="shared" si="1"/>
        <v/>
      </c>
      <c r="AM13" s="315">
        <f>IFERROR(INDEX('M03-S01'!$AZ$16:$AZ$198,2*(ROWS($AM$4:AM13)-1)+1),"")</f>
        <v>0</v>
      </c>
    </row>
    <row r="14" spans="1:136" x14ac:dyDescent="0.25">
      <c r="A14" s="122">
        <f t="shared" si="0"/>
        <v>0</v>
      </c>
      <c r="C14" s="339" t="str">
        <f>IF(AND(L14&gt;0,L14&lt;&gt;""),INDEX('M03-S01'!$AY$16:$AY$198,2*(ROWS($C$4:C14)-1)+1),"")</f>
        <v/>
      </c>
      <c r="D14" s="67" t="s">
        <v>1988</v>
      </c>
      <c r="E14" s="339">
        <f>INDEX('M03-S01'!$AW$16:$AW$198,2*(ROWS($E$4:E14)-1)+1)</f>
        <v>0</v>
      </c>
      <c r="G14" s="67"/>
      <c r="K14" s="67" t="s">
        <v>152</v>
      </c>
      <c r="P14" s="313"/>
      <c r="Q14" s="378"/>
      <c r="R14" s="283"/>
      <c r="X14" s="283"/>
      <c r="Y14" s="67"/>
      <c r="Z14" s="283"/>
      <c r="AA14" s="283"/>
      <c r="AB14" s="283"/>
      <c r="AC14" s="283"/>
      <c r="AD14" s="283"/>
      <c r="AE14" s="313"/>
      <c r="AL14" s="111" t="str">
        <f t="shared" si="1"/>
        <v/>
      </c>
      <c r="AM14" s="315"/>
    </row>
    <row r="15" spans="1:136" x14ac:dyDescent="0.25">
      <c r="A15" s="122">
        <f t="shared" si="0"/>
        <v>0</v>
      </c>
      <c r="C15" s="339" t="str">
        <f>IF(AND(L15&gt;0,L15&lt;&gt;""),INDEX('M03-S01'!$AY$16:$AY$198,2*(ROWS($C$4:C15)-1)+1),"")</f>
        <v/>
      </c>
      <c r="D15" s="67" t="s">
        <v>1988</v>
      </c>
      <c r="E15" s="339">
        <f>INDEX('M03-S01'!$AW$16:$AW$198,2*(ROWS($E$4:E15)-1)+1)</f>
        <v>0</v>
      </c>
      <c r="G15" s="67"/>
      <c r="K15" s="67" t="s">
        <v>152</v>
      </c>
      <c r="P15" s="313"/>
      <c r="Q15" s="378"/>
      <c r="R15" s="283"/>
      <c r="X15" s="283"/>
      <c r="Y15" s="67"/>
      <c r="Z15" s="283"/>
      <c r="AA15" s="283"/>
      <c r="AB15" s="283"/>
      <c r="AC15" s="283"/>
      <c r="AD15" s="283"/>
      <c r="AE15" s="313"/>
      <c r="AL15" s="111" t="str">
        <f t="shared" si="1"/>
        <v/>
      </c>
      <c r="AM15" s="315"/>
    </row>
    <row r="16" spans="1:136" x14ac:dyDescent="0.25">
      <c r="A16" s="122">
        <f t="shared" si="0"/>
        <v>0</v>
      </c>
      <c r="C16" s="339" t="str">
        <f>IF(AND(L16&gt;0,L16&lt;&gt;""),INDEX('M03-S01'!$AY$16:$AY$198,2*(ROWS($C$4:C16)-1)+1),"")</f>
        <v/>
      </c>
      <c r="D16" s="67" t="s">
        <v>1988</v>
      </c>
      <c r="E16" s="339">
        <f>INDEX('M03-S01'!$AW$16:$AW$198,2*(ROWS($E$4:E16)-1)+1)</f>
        <v>0</v>
      </c>
      <c r="G16" s="67"/>
      <c r="K16" s="67" t="s">
        <v>152</v>
      </c>
      <c r="P16" s="313"/>
      <c r="Q16" s="378"/>
      <c r="R16" s="283"/>
      <c r="X16" s="283"/>
      <c r="Y16" s="67"/>
      <c r="Z16" s="283"/>
      <c r="AA16" s="283"/>
      <c r="AB16" s="283"/>
      <c r="AC16" s="283"/>
      <c r="AD16" s="283"/>
      <c r="AE16" s="313"/>
      <c r="AL16" s="111" t="str">
        <f t="shared" si="1"/>
        <v/>
      </c>
      <c r="AM16" s="315"/>
    </row>
    <row r="17" spans="1:39" x14ac:dyDescent="0.25">
      <c r="A17" s="122">
        <f t="shared" si="0"/>
        <v>0</v>
      </c>
      <c r="C17" s="339" t="str">
        <f>IF(AND(L17&gt;0,L17&lt;&gt;""),INDEX('M03-S01'!$AY$16:$AY$198,2*(ROWS($C$4:C17)-1)+1),"")</f>
        <v/>
      </c>
      <c r="D17" s="67" t="s">
        <v>1988</v>
      </c>
      <c r="E17" s="339">
        <f>INDEX('M03-S01'!$AW$16:$AW$198,2*(ROWS($E$4:E17)-1)+1)</f>
        <v>0</v>
      </c>
      <c r="G17" s="67"/>
      <c r="K17" s="67" t="s">
        <v>152</v>
      </c>
      <c r="P17" s="313"/>
      <c r="Q17" s="378"/>
      <c r="R17" s="283"/>
      <c r="X17" s="283"/>
      <c r="Y17" s="67"/>
      <c r="Z17" s="283"/>
      <c r="AA17" s="283"/>
      <c r="AB17" s="283"/>
      <c r="AC17" s="283"/>
      <c r="AD17" s="283"/>
      <c r="AE17" s="313"/>
      <c r="AL17" s="111" t="str">
        <f t="shared" si="1"/>
        <v/>
      </c>
      <c r="AM17" s="315"/>
    </row>
    <row r="18" spans="1:39" x14ac:dyDescent="0.25">
      <c r="A18" s="122">
        <f t="shared" si="0"/>
        <v>0</v>
      </c>
      <c r="C18" s="339" t="str">
        <f>IF(AND(L18&gt;0,L18&lt;&gt;""),INDEX('M03-S01'!$AY$16:$AY$198,2*(ROWS($C$4:C18)-1)+1),"")</f>
        <v/>
      </c>
      <c r="D18" s="67" t="s">
        <v>1988</v>
      </c>
      <c r="E18" s="339">
        <f>INDEX('M03-S01'!$AW$16:$AW$198,2*(ROWS($E$4:E18)-1)+1)</f>
        <v>0</v>
      </c>
      <c r="G18" s="67"/>
      <c r="K18" s="67" t="s">
        <v>152</v>
      </c>
      <c r="P18" s="313"/>
      <c r="Q18" s="378"/>
      <c r="R18" s="283"/>
      <c r="X18" s="283"/>
      <c r="Y18" s="67"/>
      <c r="Z18" s="283"/>
      <c r="AA18" s="283"/>
      <c r="AB18" s="283"/>
      <c r="AC18" s="283"/>
      <c r="AD18" s="283"/>
      <c r="AE18" s="313"/>
      <c r="AL18" s="111" t="str">
        <f t="shared" si="1"/>
        <v/>
      </c>
      <c r="AM18" s="315"/>
    </row>
    <row r="19" spans="1:39" x14ac:dyDescent="0.25">
      <c r="A19" s="122">
        <f t="shared" si="0"/>
        <v>0</v>
      </c>
      <c r="C19" s="339" t="str">
        <f>IF(AND(L19&gt;0,L19&lt;&gt;""),INDEX('M03-S01'!$AY$16:$AY$198,2*(ROWS($C$4:C19)-1)+1),"")</f>
        <v/>
      </c>
      <c r="D19" s="67" t="s">
        <v>1988</v>
      </c>
      <c r="E19" s="339">
        <f>INDEX('M03-S01'!$AW$16:$AW$198,2*(ROWS($E$4:E19)-1)+1)</f>
        <v>0</v>
      </c>
      <c r="G19" s="67"/>
      <c r="K19" s="67" t="s">
        <v>152</v>
      </c>
      <c r="P19" s="313"/>
      <c r="Q19" s="378"/>
      <c r="R19" s="283"/>
      <c r="X19" s="283"/>
      <c r="Y19" s="67"/>
      <c r="Z19" s="283"/>
      <c r="AA19" s="283"/>
      <c r="AB19" s="283"/>
      <c r="AC19" s="283"/>
      <c r="AD19" s="283"/>
      <c r="AE19" s="313"/>
      <c r="AL19" s="111" t="str">
        <f t="shared" si="1"/>
        <v/>
      </c>
      <c r="AM19" s="315"/>
    </row>
    <row r="20" spans="1:39" x14ac:dyDescent="0.25">
      <c r="A20" s="122">
        <f t="shared" si="0"/>
        <v>0</v>
      </c>
      <c r="C20" s="339" t="str">
        <f>IF(AND(L20&gt;0,L20&lt;&gt;""),INDEX('M03-S01'!$AY$16:$AY$198,2*(ROWS($C$4:C20)-1)+1),"")</f>
        <v/>
      </c>
      <c r="D20" s="67" t="s">
        <v>1988</v>
      </c>
      <c r="E20" s="339">
        <f>INDEX('M03-S01'!$AW$16:$AW$198,2*(ROWS($E$4:E20)-1)+1)</f>
        <v>0</v>
      </c>
      <c r="G20" s="67"/>
      <c r="K20" s="67" t="s">
        <v>152</v>
      </c>
      <c r="P20" s="313"/>
      <c r="Q20" s="378"/>
      <c r="R20" s="283"/>
      <c r="X20" s="283"/>
      <c r="Y20" s="67"/>
      <c r="Z20" s="283"/>
      <c r="AA20" s="283"/>
      <c r="AB20" s="283"/>
      <c r="AC20" s="283"/>
      <c r="AD20" s="283"/>
      <c r="AE20" s="313"/>
      <c r="AL20" s="111" t="str">
        <f t="shared" si="1"/>
        <v/>
      </c>
      <c r="AM20" s="315"/>
    </row>
    <row r="21" spans="1:39" x14ac:dyDescent="0.25">
      <c r="A21" s="122">
        <f t="shared" si="0"/>
        <v>0</v>
      </c>
      <c r="C21" s="339" t="str">
        <f>IF(AND(L21&gt;0,L21&lt;&gt;""),INDEX('M03-S01'!$AY$16:$AY$198,2*(ROWS($C$4:C21)-1)+1),"")</f>
        <v/>
      </c>
      <c r="D21" s="67" t="s">
        <v>1988</v>
      </c>
      <c r="E21" s="339">
        <f>INDEX('M03-S01'!$AW$16:$AW$198,2*(ROWS($E$4:E21)-1)+1)</f>
        <v>0</v>
      </c>
      <c r="G21" s="67"/>
      <c r="K21" s="67" t="s">
        <v>152</v>
      </c>
      <c r="P21" s="313"/>
      <c r="Q21" s="378"/>
      <c r="R21" s="283"/>
      <c r="X21" s="283"/>
      <c r="Y21" s="67"/>
      <c r="Z21" s="283"/>
      <c r="AA21" s="283"/>
      <c r="AB21" s="283"/>
      <c r="AC21" s="283"/>
      <c r="AD21" s="283"/>
      <c r="AE21" s="313"/>
      <c r="AL21" s="111" t="str">
        <f t="shared" si="1"/>
        <v/>
      </c>
      <c r="AM21" s="315"/>
    </row>
    <row r="22" spans="1:39" x14ac:dyDescent="0.25">
      <c r="A22" s="122">
        <f t="shared" si="0"/>
        <v>0</v>
      </c>
      <c r="C22" s="339" t="str">
        <f>IF(AND(L22&gt;0,L22&lt;&gt;""),INDEX('M03-S01'!$AY$16:$AY$198,2*(ROWS($C$4:C22)-1)+1),"")</f>
        <v/>
      </c>
      <c r="D22" s="67" t="s">
        <v>1988</v>
      </c>
      <c r="E22" s="339">
        <f>INDEX('M03-S01'!$AW$16:$AW$198,2*(ROWS($E$4:E22)-1)+1)</f>
        <v>0</v>
      </c>
      <c r="G22" s="67"/>
      <c r="K22" s="67" t="s">
        <v>152</v>
      </c>
      <c r="P22" s="313"/>
      <c r="Q22" s="378"/>
      <c r="R22" s="283"/>
      <c r="X22" s="283"/>
      <c r="Y22" s="67"/>
      <c r="Z22" s="283"/>
      <c r="AA22" s="283"/>
      <c r="AB22" s="283"/>
      <c r="AC22" s="283"/>
      <c r="AD22" s="283"/>
      <c r="AE22" s="313"/>
      <c r="AL22" s="111" t="str">
        <f t="shared" si="1"/>
        <v/>
      </c>
      <c r="AM22" s="315"/>
    </row>
    <row r="23" spans="1:39" x14ac:dyDescent="0.25">
      <c r="A23" s="122">
        <f t="shared" si="0"/>
        <v>0</v>
      </c>
      <c r="C23" s="339" t="str">
        <f>IF(AND(L23&gt;0,L23&lt;&gt;""),INDEX('M03-S01'!$AY$16:$AY$198,2*(ROWS($C$4:C23)-1)+1),"")</f>
        <v/>
      </c>
      <c r="D23" s="67" t="s">
        <v>1988</v>
      </c>
      <c r="E23" s="339">
        <f>INDEX('M03-S01'!$AW$16:$AW$198,2*(ROWS($E$4:E23)-1)+1)</f>
        <v>0</v>
      </c>
      <c r="G23" s="67"/>
      <c r="K23" s="67" t="s">
        <v>152</v>
      </c>
      <c r="P23" s="313"/>
      <c r="Q23" s="378"/>
      <c r="R23" s="283"/>
      <c r="X23" s="283"/>
      <c r="Y23" s="67"/>
      <c r="Z23" s="283"/>
      <c r="AA23" s="283"/>
      <c r="AB23" s="283"/>
      <c r="AC23" s="283"/>
      <c r="AD23" s="283"/>
      <c r="AE23" s="313"/>
      <c r="AL23" s="111" t="str">
        <f t="shared" si="1"/>
        <v/>
      </c>
      <c r="AM23" s="315"/>
    </row>
    <row r="24" spans="1:39" x14ac:dyDescent="0.25">
      <c r="A24" s="122">
        <f t="shared" si="0"/>
        <v>0</v>
      </c>
      <c r="C24" s="339" t="str">
        <f>IF(AND(L24&gt;0,L24&lt;&gt;""),INDEX('M03-S01'!$AY$16:$AY$198,2*(ROWS($C$4:C24)-1)+1),"")</f>
        <v/>
      </c>
      <c r="D24" s="67" t="s">
        <v>1988</v>
      </c>
      <c r="E24" s="339">
        <f>INDEX('M03-S01'!$AW$16:$AW$198,2*(ROWS($E$4:E24)-1)+1)</f>
        <v>0</v>
      </c>
      <c r="G24" s="67"/>
      <c r="K24" s="67" t="s">
        <v>152</v>
      </c>
      <c r="P24" s="313"/>
      <c r="Q24" s="378"/>
      <c r="R24" s="283"/>
      <c r="X24" s="283"/>
      <c r="Y24" s="67"/>
      <c r="Z24" s="283"/>
      <c r="AA24" s="283"/>
      <c r="AB24" s="283"/>
      <c r="AC24" s="283"/>
      <c r="AD24" s="283"/>
      <c r="AE24" s="313"/>
      <c r="AL24" s="111" t="str">
        <f t="shared" si="1"/>
        <v/>
      </c>
      <c r="AM24" s="315"/>
    </row>
    <row r="25" spans="1:39" x14ac:dyDescent="0.25">
      <c r="A25" s="122">
        <f t="shared" si="0"/>
        <v>0</v>
      </c>
      <c r="C25" s="339" t="str">
        <f>IF(AND(L25&gt;0,L25&lt;&gt;""),INDEX('M03-S01'!$AY$16:$AY$198,2*(ROWS($C$4:C25)-1)+1),"")</f>
        <v/>
      </c>
      <c r="D25" s="67" t="s">
        <v>1988</v>
      </c>
      <c r="E25" s="339">
        <f>INDEX('M03-S01'!$AW$16:$AW$198,2*(ROWS($E$4:E25)-1)+1)</f>
        <v>0</v>
      </c>
      <c r="G25" s="67"/>
      <c r="K25" s="67" t="s">
        <v>152</v>
      </c>
      <c r="P25" s="313"/>
      <c r="Q25" s="378"/>
      <c r="R25" s="283"/>
      <c r="X25" s="283"/>
      <c r="Y25" s="67"/>
      <c r="Z25" s="283"/>
      <c r="AA25" s="283"/>
      <c r="AB25" s="283"/>
      <c r="AC25" s="283"/>
      <c r="AD25" s="283"/>
      <c r="AE25" s="313"/>
      <c r="AL25" s="111" t="str">
        <f t="shared" si="1"/>
        <v/>
      </c>
      <c r="AM25" s="315"/>
    </row>
    <row r="26" spans="1:39" x14ac:dyDescent="0.25">
      <c r="A26" s="122">
        <f t="shared" si="0"/>
        <v>0</v>
      </c>
      <c r="C26" s="339" t="str">
        <f>IF(AND(L26&gt;0,L26&lt;&gt;""),INDEX('M03-S01'!$AY$16:$AY$198,2*(ROWS($C$4:C26)-1)+1),"")</f>
        <v/>
      </c>
      <c r="D26" s="67" t="s">
        <v>1988</v>
      </c>
      <c r="E26" s="339">
        <f>INDEX('M03-S01'!$AW$16:$AW$198,2*(ROWS($E$4:E26)-1)+1)</f>
        <v>0</v>
      </c>
      <c r="G26" s="67"/>
      <c r="K26" s="67" t="s">
        <v>152</v>
      </c>
      <c r="P26" s="313"/>
      <c r="Q26" s="378"/>
      <c r="R26" s="283"/>
      <c r="X26" s="283"/>
      <c r="Y26" s="67"/>
      <c r="Z26" s="283"/>
      <c r="AA26" s="283"/>
      <c r="AB26" s="283"/>
      <c r="AC26" s="283"/>
      <c r="AD26" s="283"/>
      <c r="AE26" s="313"/>
      <c r="AL26" s="111" t="str">
        <f t="shared" si="1"/>
        <v/>
      </c>
      <c r="AM26" s="315"/>
    </row>
    <row r="27" spans="1:39" x14ac:dyDescent="0.25">
      <c r="A27" s="122">
        <f t="shared" si="0"/>
        <v>0</v>
      </c>
      <c r="C27" s="339" t="str">
        <f>IF(AND(L27&gt;0,L27&lt;&gt;""),INDEX('M03-S01'!$AY$16:$AY$198,2*(ROWS($C$4:C27)-1)+1),"")</f>
        <v/>
      </c>
      <c r="D27" s="67" t="s">
        <v>1988</v>
      </c>
      <c r="E27" s="339">
        <f>INDEX('M03-S01'!$AW$16:$AW$198,2*(ROWS($E$4:E27)-1)+1)</f>
        <v>0</v>
      </c>
      <c r="G27" s="67"/>
      <c r="K27" s="67" t="s">
        <v>152</v>
      </c>
      <c r="P27" s="313"/>
      <c r="Q27" s="378"/>
      <c r="R27" s="283"/>
      <c r="X27" s="283"/>
      <c r="Y27" s="67"/>
      <c r="Z27" s="283"/>
      <c r="AA27" s="283"/>
      <c r="AB27" s="283"/>
      <c r="AC27" s="283"/>
      <c r="AD27" s="283"/>
      <c r="AE27" s="313"/>
      <c r="AL27" s="111" t="str">
        <f t="shared" si="1"/>
        <v/>
      </c>
      <c r="AM27" s="315"/>
    </row>
    <row r="28" spans="1:39" x14ac:dyDescent="0.25">
      <c r="A28" s="122">
        <f t="shared" si="0"/>
        <v>0</v>
      </c>
      <c r="C28" s="339" t="str">
        <f>IF(AND(L28&gt;0,L28&lt;&gt;""),INDEX('M03-S01'!$AY$16:$AY$198,2*(ROWS($C$4:C28)-1)+1),"")</f>
        <v/>
      </c>
      <c r="D28" s="67" t="s">
        <v>1988</v>
      </c>
      <c r="E28" s="339">
        <f>INDEX('M03-S01'!$AW$16:$AW$198,2*(ROWS($E$4:E28)-1)+1)</f>
        <v>0</v>
      </c>
      <c r="G28" s="67"/>
      <c r="K28" s="67" t="s">
        <v>152</v>
      </c>
      <c r="P28" s="313"/>
      <c r="Q28" s="378"/>
      <c r="R28" s="283"/>
      <c r="X28" s="283"/>
      <c r="Y28" s="67"/>
      <c r="Z28" s="283"/>
      <c r="AA28" s="283"/>
      <c r="AB28" s="283"/>
      <c r="AC28" s="283"/>
      <c r="AD28" s="283"/>
      <c r="AE28" s="313"/>
      <c r="AL28" s="111" t="str">
        <f t="shared" si="1"/>
        <v/>
      </c>
      <c r="AM28" s="315"/>
    </row>
    <row r="29" spans="1:39" x14ac:dyDescent="0.25">
      <c r="A29" s="122">
        <f t="shared" si="0"/>
        <v>0</v>
      </c>
      <c r="C29" s="339" t="str">
        <f>IF(AND(L29&gt;0,L29&lt;&gt;""),INDEX('M03-S01'!$AY$16:$AY$198,2*(ROWS($C$4:C29)-1)+1),"")</f>
        <v/>
      </c>
      <c r="D29" s="67" t="s">
        <v>1988</v>
      </c>
      <c r="E29" s="339">
        <f>INDEX('M03-S01'!$AW$16:$AW$198,2*(ROWS($E$4:E29)-1)+1)</f>
        <v>0</v>
      </c>
      <c r="G29" s="67"/>
      <c r="K29" s="67" t="s">
        <v>152</v>
      </c>
      <c r="P29" s="313"/>
      <c r="Q29" s="378"/>
      <c r="R29" s="283"/>
      <c r="X29" s="283"/>
      <c r="Y29" s="67"/>
      <c r="Z29" s="283"/>
      <c r="AA29" s="283"/>
      <c r="AB29" s="283"/>
      <c r="AC29" s="283"/>
      <c r="AD29" s="283"/>
      <c r="AE29" s="313"/>
      <c r="AL29" s="111" t="str">
        <f t="shared" si="1"/>
        <v/>
      </c>
      <c r="AM29" s="315"/>
    </row>
    <row r="30" spans="1:39" x14ac:dyDescent="0.25">
      <c r="A30" s="122">
        <f t="shared" si="0"/>
        <v>0</v>
      </c>
      <c r="C30" s="339" t="str">
        <f>IF(AND(L30&gt;0,L30&lt;&gt;""),INDEX('M03-S01'!$AY$16:$AY$198,2*(ROWS($C$4:C30)-1)+1),"")</f>
        <v/>
      </c>
      <c r="D30" s="67" t="s">
        <v>1988</v>
      </c>
      <c r="E30" s="339">
        <f>INDEX('M03-S01'!$AW$16:$AW$198,2*(ROWS($E$4:E30)-1)+1)</f>
        <v>0</v>
      </c>
      <c r="G30" s="67"/>
      <c r="K30" s="67" t="s">
        <v>152</v>
      </c>
      <c r="P30" s="313"/>
      <c r="Q30" s="378"/>
      <c r="R30" s="283"/>
      <c r="X30" s="283"/>
      <c r="Y30" s="67"/>
      <c r="Z30" s="283"/>
      <c r="AA30" s="283"/>
      <c r="AB30" s="283"/>
      <c r="AC30" s="283"/>
      <c r="AD30" s="283"/>
      <c r="AE30" s="313"/>
      <c r="AL30" s="111" t="str">
        <f t="shared" si="1"/>
        <v/>
      </c>
      <c r="AM30" s="315"/>
    </row>
    <row r="31" spans="1:39" x14ac:dyDescent="0.25">
      <c r="A31" s="122">
        <f t="shared" si="0"/>
        <v>0</v>
      </c>
      <c r="C31" s="339" t="str">
        <f>IF(AND(L31&gt;0,L31&lt;&gt;""),INDEX('M03-S01'!$AY$16:$AY$198,2*(ROWS($C$4:C31)-1)+1),"")</f>
        <v/>
      </c>
      <c r="D31" s="67" t="s">
        <v>1988</v>
      </c>
      <c r="E31" s="339">
        <f>INDEX('M03-S01'!$AW$16:$AW$198,2*(ROWS($E$4:E31)-1)+1)</f>
        <v>0</v>
      </c>
      <c r="G31" s="67"/>
      <c r="K31" s="67" t="s">
        <v>152</v>
      </c>
      <c r="P31" s="313"/>
      <c r="Q31" s="378"/>
      <c r="R31" s="283"/>
      <c r="X31" s="283"/>
      <c r="Y31" s="67"/>
      <c r="Z31" s="283"/>
      <c r="AA31" s="283"/>
      <c r="AB31" s="283"/>
      <c r="AC31" s="283"/>
      <c r="AD31" s="283"/>
      <c r="AE31" s="313"/>
      <c r="AL31" s="111" t="str">
        <f t="shared" si="1"/>
        <v/>
      </c>
      <c r="AM31" s="315"/>
    </row>
    <row r="32" spans="1:39" x14ac:dyDescent="0.25">
      <c r="A32" s="122">
        <f t="shared" si="0"/>
        <v>0</v>
      </c>
      <c r="C32" s="339" t="str">
        <f>IF(AND(L32&gt;0,L32&lt;&gt;""),INDEX('M03-S01'!$AY$16:$AY$198,2*(ROWS($C$4:C32)-1)+1),"")</f>
        <v/>
      </c>
      <c r="D32" s="67" t="s">
        <v>1988</v>
      </c>
      <c r="E32" s="339">
        <f>INDEX('M03-S01'!$AW$16:$AW$198,2*(ROWS($E$4:E32)-1)+1)</f>
        <v>0</v>
      </c>
      <c r="G32" s="67"/>
      <c r="K32" s="67" t="s">
        <v>152</v>
      </c>
      <c r="P32" s="313"/>
      <c r="Q32" s="378"/>
      <c r="R32" s="283"/>
      <c r="X32" s="283"/>
      <c r="Y32" s="67"/>
      <c r="Z32" s="283"/>
      <c r="AA32" s="283"/>
      <c r="AB32" s="283"/>
      <c r="AC32" s="283"/>
      <c r="AD32" s="283"/>
      <c r="AE32" s="313"/>
      <c r="AL32" s="111" t="str">
        <f t="shared" si="1"/>
        <v/>
      </c>
      <c r="AM32" s="315"/>
    </row>
    <row r="33" spans="1:41" x14ac:dyDescent="0.25">
      <c r="A33" s="122">
        <f t="shared" si="0"/>
        <v>0</v>
      </c>
      <c r="C33" s="339" t="str">
        <f>IF(AND(L33&gt;0,L33&lt;&gt;""),INDEX('M03-S01'!$AY$16:$AY$198,2*(ROWS($C$4:C33)-1)+1),"")</f>
        <v/>
      </c>
      <c r="D33" s="67" t="s">
        <v>1988</v>
      </c>
      <c r="E33" s="339">
        <f>INDEX('M03-S01'!$AW$16:$AW$198,2*(ROWS($E$4:E33)-1)+1)</f>
        <v>0</v>
      </c>
      <c r="G33" s="67"/>
      <c r="K33" s="67" t="s">
        <v>152</v>
      </c>
      <c r="P33" s="313"/>
      <c r="Q33" s="378"/>
      <c r="R33" s="283"/>
      <c r="X33" s="283"/>
      <c r="Y33" s="67"/>
      <c r="Z33" s="283"/>
      <c r="AA33" s="283"/>
      <c r="AB33" s="283"/>
      <c r="AC33" s="283"/>
      <c r="AD33" s="283"/>
      <c r="AE33" s="313"/>
      <c r="AL33" s="111" t="str">
        <f t="shared" si="1"/>
        <v/>
      </c>
      <c r="AM33" s="315"/>
    </row>
    <row r="34" spans="1:41" x14ac:dyDescent="0.25">
      <c r="A34" s="416" t="str">
        <f>CONCATENATE(MAIN3," ",M3S2)</f>
        <v>EMS INFORMATION INPUT EMS Software Information</v>
      </c>
      <c r="B34" s="418"/>
      <c r="C34" s="348"/>
      <c r="D34" s="340"/>
      <c r="E34" s="348"/>
      <c r="F34" s="346"/>
      <c r="G34" s="340"/>
      <c r="H34" s="347"/>
      <c r="I34" s="347"/>
      <c r="J34" s="347"/>
      <c r="K34" s="340"/>
      <c r="L34" s="346"/>
      <c r="M34" s="346"/>
      <c r="N34" s="375"/>
      <c r="O34" s="347"/>
      <c r="P34" s="346"/>
      <c r="Q34" s="375"/>
      <c r="R34" s="340"/>
      <c r="S34" s="349"/>
      <c r="T34" s="349"/>
      <c r="U34" s="346"/>
      <c r="V34" s="340"/>
      <c r="W34" s="350"/>
      <c r="X34" s="340"/>
      <c r="Y34" s="340"/>
      <c r="Z34" s="340"/>
      <c r="AA34" s="340"/>
      <c r="AB34" s="340"/>
      <c r="AC34" s="340"/>
      <c r="AD34" s="340"/>
      <c r="AE34" s="346"/>
      <c r="AF34" s="346"/>
      <c r="AG34" s="346"/>
      <c r="AH34" s="346"/>
      <c r="AI34" s="346"/>
      <c r="AJ34" s="347" t="str">
        <f t="shared" si="3"/>
        <v/>
      </c>
      <c r="AK34" s="347" t="str">
        <f t="shared" si="4"/>
        <v/>
      </c>
      <c r="AL34" s="347" t="str">
        <f t="shared" ref="AL34:AL65" si="5">IFERROR(O34/L34,"")</f>
        <v/>
      </c>
      <c r="AM34" s="347"/>
      <c r="AN34" s="347" t="str">
        <f>IFERROR(J34/M34/M02S02F35,"")</f>
        <v/>
      </c>
      <c r="AO34" s="346"/>
    </row>
    <row r="35" spans="1:41" x14ac:dyDescent="0.25">
      <c r="A35" s="122">
        <f t="shared" ref="A35:A64" si="6">PROJID</f>
        <v>0</v>
      </c>
      <c r="B35" s="122" t="str">
        <f t="shared" si="2"/>
        <v/>
      </c>
      <c r="C35" s="339" t="str">
        <f>IFERROR(IF(J35&gt;0,INDEX('M03-S02'!$AY$18:$AY$198,2*(ROWS($C35:C$35)-1)+1),""),"")</f>
        <v/>
      </c>
      <c r="D35" s="67" t="s">
        <v>1266</v>
      </c>
      <c r="G35" s="67"/>
      <c r="K35" s="67"/>
      <c r="R35"/>
      <c r="X35" s="283"/>
      <c r="Y35" s="67"/>
      <c r="Z35" s="283"/>
      <c r="AA35" s="414"/>
      <c r="AB35" s="283"/>
      <c r="AC35" s="414"/>
      <c r="AD35" s="283"/>
      <c r="AM35" s="315"/>
    </row>
    <row r="36" spans="1:41" x14ac:dyDescent="0.25">
      <c r="A36" s="122">
        <f t="shared" si="6"/>
        <v>0</v>
      </c>
      <c r="B36" s="122" t="str">
        <f t="shared" ref="B36:B64" si="7">IF(C36="","",CONCATENATE(ROW(),"-",C36))</f>
        <v/>
      </c>
      <c r="C36" s="339" t="str">
        <f>IFERROR(IF(J36&gt;0,INDEX('M03-S02'!$AY$18:$AY$198,2*(ROWS($C$35:C36)-1)+1),""),"")</f>
        <v/>
      </c>
      <c r="D36" s="67" t="s">
        <v>1266</v>
      </c>
      <c r="G36" s="67"/>
      <c r="K36" s="67"/>
      <c r="X36" s="283"/>
      <c r="Y36" s="67"/>
      <c r="Z36" s="283"/>
      <c r="AA36" s="414"/>
      <c r="AB36" s="283"/>
      <c r="AC36" s="414"/>
      <c r="AD36" s="283"/>
      <c r="AM36" s="315"/>
    </row>
    <row r="37" spans="1:41" x14ac:dyDescent="0.25">
      <c r="A37" s="122">
        <f t="shared" si="6"/>
        <v>0</v>
      </c>
      <c r="B37" s="122" t="str">
        <f t="shared" si="7"/>
        <v/>
      </c>
      <c r="C37" s="339" t="str">
        <f>IFERROR(IF(J37&gt;0,INDEX('M03-S02'!$AY$18:$AY$198,2*(ROWS($C$35:C37)-1)+1),""),"")</f>
        <v/>
      </c>
      <c r="D37" s="67" t="s">
        <v>1266</v>
      </c>
      <c r="G37" s="67"/>
      <c r="K37" s="67"/>
      <c r="X37" s="283"/>
      <c r="Y37" s="67"/>
      <c r="Z37" s="283"/>
      <c r="AA37" s="414"/>
      <c r="AB37" s="283"/>
      <c r="AC37" s="414"/>
      <c r="AD37" s="283"/>
      <c r="AM37" s="315"/>
    </row>
    <row r="38" spans="1:41" x14ac:dyDescent="0.25">
      <c r="A38" s="122">
        <f t="shared" si="6"/>
        <v>0</v>
      </c>
      <c r="B38" s="122" t="str">
        <f t="shared" si="7"/>
        <v/>
      </c>
      <c r="C38" s="339" t="str">
        <f>IFERROR(IF(J38&gt;0,INDEX('M03-S02'!$AY$18:$AY$198,2*(ROWS($C$35:C38)-1)+1),""),"")</f>
        <v/>
      </c>
      <c r="D38" s="67" t="s">
        <v>1266</v>
      </c>
      <c r="G38" s="67"/>
      <c r="K38" s="67"/>
      <c r="X38" s="283"/>
      <c r="Y38" s="67"/>
      <c r="Z38" s="283"/>
      <c r="AA38" s="414"/>
      <c r="AB38" s="283"/>
      <c r="AC38" s="414"/>
      <c r="AD38" s="283"/>
      <c r="AM38" s="315"/>
    </row>
    <row r="39" spans="1:41" x14ac:dyDescent="0.25">
      <c r="A39" s="122">
        <f t="shared" si="6"/>
        <v>0</v>
      </c>
      <c r="B39" s="122" t="str">
        <f t="shared" si="7"/>
        <v/>
      </c>
      <c r="C39" s="339" t="str">
        <f>IFERROR(IF(J39&gt;0,INDEX('M03-S02'!$AY$18:$AY$198,2*(ROWS($C$35:C39)-1)+1),""),"")</f>
        <v/>
      </c>
      <c r="D39" s="67" t="s">
        <v>1266</v>
      </c>
      <c r="G39" s="67"/>
      <c r="K39" s="67"/>
      <c r="X39" s="283"/>
      <c r="Y39" s="67"/>
      <c r="Z39" s="283"/>
      <c r="AA39" s="414"/>
      <c r="AB39" s="283"/>
      <c r="AC39" s="414"/>
      <c r="AD39" s="283"/>
      <c r="AM39" s="315"/>
    </row>
    <row r="40" spans="1:41" x14ac:dyDescent="0.25">
      <c r="A40" s="122">
        <f t="shared" si="6"/>
        <v>0</v>
      </c>
      <c r="B40" s="122" t="str">
        <f t="shared" si="7"/>
        <v/>
      </c>
      <c r="C40" s="339" t="str">
        <f>IFERROR(IF(J40&gt;0,INDEX('M03-S02'!$AY$18:$AY$198,2*(ROWS($C$35:C40)-1)+1),""),"")</f>
        <v/>
      </c>
      <c r="D40" s="67" t="s">
        <v>1266</v>
      </c>
      <c r="G40" s="67"/>
      <c r="K40" s="67"/>
      <c r="X40" s="283"/>
      <c r="Y40" s="67"/>
      <c r="Z40" s="283"/>
      <c r="AA40" s="414"/>
      <c r="AB40" s="283"/>
      <c r="AC40" s="414"/>
      <c r="AD40" s="283"/>
      <c r="AM40" s="315"/>
    </row>
    <row r="41" spans="1:41" x14ac:dyDescent="0.25">
      <c r="A41" s="122">
        <f t="shared" si="6"/>
        <v>0</v>
      </c>
      <c r="B41" s="122" t="str">
        <f t="shared" si="7"/>
        <v/>
      </c>
      <c r="C41" s="339" t="str">
        <f>IFERROR(IF(J41&gt;0,INDEX('M03-S02'!$AY$18:$AY$198,2*(ROWS($C$35:C41)-1)+1),""),"")</f>
        <v/>
      </c>
      <c r="D41" s="67" t="s">
        <v>1266</v>
      </c>
      <c r="G41" s="67"/>
      <c r="K41" s="67"/>
      <c r="X41" s="283"/>
      <c r="Y41" s="67"/>
      <c r="Z41" s="283"/>
      <c r="AA41" s="414"/>
      <c r="AB41" s="283"/>
      <c r="AC41" s="414"/>
      <c r="AD41" s="283"/>
      <c r="AM41" s="315"/>
    </row>
    <row r="42" spans="1:41" x14ac:dyDescent="0.25">
      <c r="A42" s="122">
        <f t="shared" si="6"/>
        <v>0</v>
      </c>
      <c r="B42" s="122" t="str">
        <f t="shared" si="7"/>
        <v/>
      </c>
      <c r="C42" s="339" t="str">
        <f>IFERROR(IF(J42&gt;0,INDEX('M03-S02'!$AY$18:$AY$198,2*(ROWS($C$35:C42)-1)+1),""),"")</f>
        <v/>
      </c>
      <c r="D42" s="67" t="s">
        <v>1266</v>
      </c>
      <c r="G42" s="67"/>
      <c r="K42" s="67"/>
      <c r="X42" s="283"/>
      <c r="Y42" s="67"/>
      <c r="Z42" s="283"/>
      <c r="AA42" s="414"/>
      <c r="AB42" s="283"/>
      <c r="AC42" s="414"/>
      <c r="AD42" s="283"/>
      <c r="AM42" s="315"/>
    </row>
    <row r="43" spans="1:41" x14ac:dyDescent="0.25">
      <c r="A43" s="122">
        <f t="shared" si="6"/>
        <v>0</v>
      </c>
      <c r="B43" s="122" t="str">
        <f t="shared" si="7"/>
        <v/>
      </c>
      <c r="C43" s="339" t="str">
        <f>IFERROR(IF(J43&gt;0,INDEX('M03-S02'!$AY$18:$AY$198,2*(ROWS($C$35:C43)-1)+1),""),"")</f>
        <v/>
      </c>
      <c r="D43" s="67" t="s">
        <v>1266</v>
      </c>
      <c r="G43" s="67"/>
      <c r="K43" s="67"/>
      <c r="X43" s="283"/>
      <c r="Y43" s="67"/>
      <c r="Z43" s="283"/>
      <c r="AA43" s="414"/>
      <c r="AB43" s="283"/>
      <c r="AC43" s="414"/>
      <c r="AD43" s="283"/>
      <c r="AM43" s="315"/>
    </row>
    <row r="44" spans="1:41" x14ac:dyDescent="0.25">
      <c r="A44" s="122">
        <f t="shared" si="6"/>
        <v>0</v>
      </c>
      <c r="B44" s="122" t="str">
        <f t="shared" si="7"/>
        <v/>
      </c>
      <c r="C44" s="339" t="str">
        <f>IFERROR(IF(J44&gt;0,INDEX('M03-S02'!$AY$18:$AY$198,2*(ROWS($C$35:C44)-1)+1),""),"")</f>
        <v/>
      </c>
      <c r="D44" s="67" t="s">
        <v>1266</v>
      </c>
      <c r="G44" s="67"/>
      <c r="K44" s="67"/>
      <c r="X44" s="283"/>
      <c r="Y44" s="67"/>
      <c r="Z44" s="283"/>
      <c r="AA44" s="414"/>
      <c r="AB44" s="283"/>
      <c r="AC44" s="414"/>
      <c r="AD44" s="283"/>
      <c r="AM44" s="315"/>
    </row>
    <row r="45" spans="1:41" x14ac:dyDescent="0.25">
      <c r="A45" s="122">
        <f t="shared" si="6"/>
        <v>0</v>
      </c>
      <c r="B45" s="122" t="str">
        <f t="shared" si="7"/>
        <v/>
      </c>
      <c r="C45" s="339" t="str">
        <f>IFERROR(IF(J45&gt;0,INDEX('M03-S02'!$AY$18:$AY$198,2*(ROWS($C$35:C45)-1)+1),""),"")</f>
        <v/>
      </c>
      <c r="D45" s="67" t="s">
        <v>1266</v>
      </c>
      <c r="G45" s="67"/>
      <c r="K45" s="67"/>
      <c r="X45" s="283"/>
      <c r="Y45" s="67"/>
      <c r="Z45" s="283"/>
      <c r="AA45" s="414"/>
      <c r="AB45" s="283"/>
      <c r="AC45" s="414"/>
      <c r="AD45" s="283"/>
      <c r="AM45" s="315"/>
    </row>
    <row r="46" spans="1:41" x14ac:dyDescent="0.25">
      <c r="A46" s="122">
        <f t="shared" si="6"/>
        <v>0</v>
      </c>
      <c r="B46" s="122" t="str">
        <f t="shared" si="7"/>
        <v/>
      </c>
      <c r="C46" s="339" t="str">
        <f>IFERROR(IF(J46&gt;0,INDEX('M03-S02'!$AY$18:$AY$198,2*(ROWS($C$35:C46)-1)+1),""),"")</f>
        <v/>
      </c>
      <c r="D46" s="67" t="s">
        <v>1266</v>
      </c>
      <c r="G46" s="67"/>
      <c r="K46" s="67"/>
      <c r="X46" s="283"/>
      <c r="Y46" s="67"/>
      <c r="Z46" s="283"/>
      <c r="AA46" s="414"/>
      <c r="AB46" s="283"/>
      <c r="AC46" s="414"/>
      <c r="AD46" s="283"/>
      <c r="AM46" s="315"/>
    </row>
    <row r="47" spans="1:41" x14ac:dyDescent="0.25">
      <c r="A47" s="122">
        <f t="shared" si="6"/>
        <v>0</v>
      </c>
      <c r="B47" s="122" t="str">
        <f t="shared" si="7"/>
        <v/>
      </c>
      <c r="C47" s="339" t="str">
        <f>IFERROR(IF(J47&gt;0,INDEX('M03-S02'!$AY$18:$AY$198,2*(ROWS($C$35:C47)-1)+1),""),"")</f>
        <v/>
      </c>
      <c r="D47" s="67" t="s">
        <v>1266</v>
      </c>
      <c r="G47" s="67"/>
      <c r="K47" s="67"/>
      <c r="X47" s="283"/>
      <c r="Y47" s="67"/>
      <c r="Z47" s="283"/>
      <c r="AA47" s="414"/>
      <c r="AB47" s="283"/>
      <c r="AC47" s="414"/>
      <c r="AD47" s="283"/>
      <c r="AM47" s="315"/>
    </row>
    <row r="48" spans="1:41" x14ac:dyDescent="0.25">
      <c r="A48" s="122">
        <f t="shared" si="6"/>
        <v>0</v>
      </c>
      <c r="B48" s="122" t="str">
        <f t="shared" si="7"/>
        <v/>
      </c>
      <c r="C48" s="339" t="str">
        <f>IFERROR(IF(J48&gt;0,INDEX('M03-S02'!$AY$18:$AY$198,2*(ROWS($C$35:C48)-1)+1),""),"")</f>
        <v/>
      </c>
      <c r="D48" s="67" t="s">
        <v>1266</v>
      </c>
      <c r="G48" s="67"/>
      <c r="K48" s="67"/>
      <c r="X48" s="283"/>
      <c r="Y48" s="67"/>
      <c r="Z48" s="283"/>
      <c r="AA48" s="414"/>
      <c r="AB48" s="283"/>
      <c r="AC48" s="414"/>
      <c r="AD48" s="283"/>
      <c r="AM48" s="315"/>
    </row>
    <row r="49" spans="1:42" x14ac:dyDescent="0.25">
      <c r="A49" s="122">
        <f t="shared" si="6"/>
        <v>0</v>
      </c>
      <c r="B49" s="122" t="str">
        <f t="shared" si="7"/>
        <v/>
      </c>
      <c r="C49" s="339" t="str">
        <f>IFERROR(IF(J49&gt;0,INDEX('M03-S02'!$AY$18:$AY$198,2*(ROWS($C$35:C49)-1)+1),""),"")</f>
        <v/>
      </c>
      <c r="D49" s="67" t="s">
        <v>1266</v>
      </c>
      <c r="G49" s="67"/>
      <c r="K49" s="67"/>
      <c r="X49" s="283"/>
      <c r="Y49" s="67"/>
      <c r="Z49" s="283"/>
      <c r="AA49" s="414"/>
      <c r="AB49" s="283"/>
      <c r="AC49" s="414"/>
      <c r="AD49" s="283"/>
      <c r="AM49" s="315"/>
    </row>
    <row r="50" spans="1:42" s="67" customFormat="1" x14ac:dyDescent="0.25">
      <c r="A50" s="122">
        <f t="shared" si="6"/>
        <v>0</v>
      </c>
      <c r="B50" s="122" t="str">
        <f t="shared" si="7"/>
        <v/>
      </c>
      <c r="C50" s="339" t="str">
        <f>IFERROR(IF(J50&gt;0,INDEX('M03-S02'!$AY$18:$AY$198,2*(ROWS($C$35:C50)-1)+1),""),"")</f>
        <v/>
      </c>
      <c r="D50" s="67" t="s">
        <v>1266</v>
      </c>
      <c r="E50" s="339"/>
      <c r="F50" s="312"/>
      <c r="H50" s="111"/>
      <c r="I50" s="111"/>
      <c r="J50" s="111"/>
      <c r="L50" s="312"/>
      <c r="M50" s="312"/>
      <c r="N50" s="373"/>
      <c r="O50" s="111"/>
      <c r="P50" s="312"/>
      <c r="Q50" s="373"/>
      <c r="S50" s="317"/>
      <c r="T50" s="317"/>
      <c r="U50" s="312"/>
      <c r="V50" s="108"/>
      <c r="W50" s="108"/>
      <c r="X50" s="283"/>
      <c r="Z50" s="283"/>
      <c r="AA50" s="414"/>
      <c r="AB50" s="283"/>
      <c r="AC50" s="414"/>
      <c r="AD50" s="283"/>
      <c r="AE50" s="312"/>
      <c r="AF50" s="312"/>
      <c r="AG50" s="312"/>
      <c r="AH50" s="312"/>
      <c r="AI50" s="312"/>
      <c r="AJ50" s="111"/>
      <c r="AK50" s="111"/>
      <c r="AL50" s="111"/>
      <c r="AM50" s="315"/>
      <c r="AN50" s="111"/>
      <c r="AO50" s="312"/>
      <c r="AP50" s="285"/>
    </row>
    <row r="51" spans="1:42" s="67" customFormat="1" x14ac:dyDescent="0.25">
      <c r="A51" s="122">
        <f t="shared" si="6"/>
        <v>0</v>
      </c>
      <c r="B51" s="122" t="str">
        <f t="shared" si="7"/>
        <v/>
      </c>
      <c r="C51" s="339" t="str">
        <f>IFERROR(IF(J51&gt;0,INDEX('M03-S02'!$AY$18:$AY$198,2*(ROWS($C$35:C51)-1)+1),""),"")</f>
        <v/>
      </c>
      <c r="D51" s="67" t="s">
        <v>1266</v>
      </c>
      <c r="E51" s="339"/>
      <c r="F51" s="312"/>
      <c r="H51" s="111"/>
      <c r="I51" s="111"/>
      <c r="J51" s="111"/>
      <c r="L51" s="312"/>
      <c r="M51" s="312"/>
      <c r="N51" s="373"/>
      <c r="O51" s="111"/>
      <c r="P51" s="312"/>
      <c r="Q51" s="373"/>
      <c r="S51" s="317"/>
      <c r="T51" s="317"/>
      <c r="U51" s="312"/>
      <c r="V51" s="108"/>
      <c r="W51" s="108"/>
      <c r="X51" s="283"/>
      <c r="Z51" s="283"/>
      <c r="AA51" s="414"/>
      <c r="AB51" s="283"/>
      <c r="AC51" s="414"/>
      <c r="AD51" s="283"/>
      <c r="AE51" s="312"/>
      <c r="AF51" s="312"/>
      <c r="AG51" s="312"/>
      <c r="AH51" s="312"/>
      <c r="AI51" s="312"/>
      <c r="AJ51" s="111"/>
      <c r="AK51" s="111"/>
      <c r="AL51" s="111"/>
      <c r="AM51" s="315"/>
      <c r="AN51" s="111"/>
      <c r="AO51" s="312"/>
      <c r="AP51" s="285"/>
    </row>
    <row r="52" spans="1:42" s="67" customFormat="1" x14ac:dyDescent="0.25">
      <c r="A52" s="122">
        <f t="shared" si="6"/>
        <v>0</v>
      </c>
      <c r="B52" s="122" t="str">
        <f t="shared" si="7"/>
        <v/>
      </c>
      <c r="C52" s="339" t="str">
        <f>IFERROR(IF(J52&gt;0,INDEX('M03-S02'!$AY$18:$AY$198,2*(ROWS($C$35:C52)-1)+1),""),"")</f>
        <v/>
      </c>
      <c r="D52" s="67" t="s">
        <v>1266</v>
      </c>
      <c r="E52" s="339"/>
      <c r="F52" s="312"/>
      <c r="H52" s="111"/>
      <c r="I52" s="111"/>
      <c r="J52" s="111"/>
      <c r="L52" s="312"/>
      <c r="M52" s="312"/>
      <c r="N52" s="373"/>
      <c r="O52" s="111"/>
      <c r="P52" s="312"/>
      <c r="Q52" s="373"/>
      <c r="S52" s="317"/>
      <c r="T52" s="317"/>
      <c r="U52" s="312"/>
      <c r="V52" s="108"/>
      <c r="W52" s="108"/>
      <c r="X52" s="283"/>
      <c r="Z52" s="283"/>
      <c r="AA52" s="414"/>
      <c r="AB52" s="283"/>
      <c r="AC52" s="414"/>
      <c r="AD52" s="283"/>
      <c r="AE52" s="312"/>
      <c r="AF52" s="312"/>
      <c r="AG52" s="312"/>
      <c r="AH52" s="312"/>
      <c r="AI52" s="312"/>
      <c r="AJ52" s="111"/>
      <c r="AK52" s="111"/>
      <c r="AL52" s="111"/>
      <c r="AM52" s="315"/>
      <c r="AN52" s="111"/>
      <c r="AO52" s="312"/>
      <c r="AP52" s="285"/>
    </row>
    <row r="53" spans="1:42" s="67" customFormat="1" x14ac:dyDescent="0.25">
      <c r="A53" s="122">
        <f t="shared" si="6"/>
        <v>0</v>
      </c>
      <c r="B53" s="122" t="str">
        <f t="shared" si="7"/>
        <v/>
      </c>
      <c r="C53" s="339" t="str">
        <f>IFERROR(IF(J53&gt;0,INDEX('M03-S02'!$AY$18:$AY$198,2*(ROWS($C$35:C53)-1)+1),""),"")</f>
        <v/>
      </c>
      <c r="D53" s="67" t="s">
        <v>1266</v>
      </c>
      <c r="E53" s="339"/>
      <c r="F53" s="312"/>
      <c r="H53" s="111"/>
      <c r="I53" s="111"/>
      <c r="J53" s="111"/>
      <c r="L53" s="312"/>
      <c r="M53" s="312"/>
      <c r="N53" s="373"/>
      <c r="O53" s="111"/>
      <c r="P53" s="312"/>
      <c r="Q53" s="373"/>
      <c r="S53" s="317"/>
      <c r="T53" s="317"/>
      <c r="U53" s="312"/>
      <c r="V53" s="108"/>
      <c r="W53" s="108"/>
      <c r="X53" s="283"/>
      <c r="Z53" s="283"/>
      <c r="AA53" s="414"/>
      <c r="AB53" s="283"/>
      <c r="AC53" s="414"/>
      <c r="AD53" s="283"/>
      <c r="AE53" s="312"/>
      <c r="AF53" s="312"/>
      <c r="AG53" s="312"/>
      <c r="AH53" s="312"/>
      <c r="AI53" s="312"/>
      <c r="AJ53" s="111"/>
      <c r="AK53" s="111"/>
      <c r="AL53" s="111"/>
      <c r="AM53" s="315"/>
      <c r="AN53" s="111"/>
      <c r="AO53" s="312"/>
      <c r="AP53" s="285"/>
    </row>
    <row r="54" spans="1:42" s="67" customFormat="1" x14ac:dyDescent="0.25">
      <c r="A54" s="122">
        <f t="shared" si="6"/>
        <v>0</v>
      </c>
      <c r="B54" s="122" t="str">
        <f t="shared" si="7"/>
        <v/>
      </c>
      <c r="C54" s="339" t="str">
        <f>IFERROR(IF(J54&gt;0,INDEX('M03-S02'!$AY$18:$AY$198,2*(ROWS($C$35:C54)-1)+1),""),"")</f>
        <v/>
      </c>
      <c r="D54" s="67" t="s">
        <v>1266</v>
      </c>
      <c r="E54" s="339"/>
      <c r="F54" s="312"/>
      <c r="H54" s="111"/>
      <c r="I54" s="111"/>
      <c r="J54" s="111"/>
      <c r="L54" s="312"/>
      <c r="M54" s="312"/>
      <c r="N54" s="373"/>
      <c r="O54" s="111"/>
      <c r="P54" s="312"/>
      <c r="Q54" s="373"/>
      <c r="S54" s="317"/>
      <c r="T54" s="317"/>
      <c r="U54" s="312"/>
      <c r="V54" s="108"/>
      <c r="W54" s="108"/>
      <c r="X54" s="283"/>
      <c r="Z54" s="283"/>
      <c r="AA54" s="414"/>
      <c r="AB54" s="283"/>
      <c r="AC54" s="414"/>
      <c r="AD54" s="283"/>
      <c r="AE54" s="312"/>
      <c r="AF54" s="312"/>
      <c r="AG54" s="312"/>
      <c r="AH54" s="312"/>
      <c r="AI54" s="312"/>
      <c r="AJ54" s="111"/>
      <c r="AK54" s="111"/>
      <c r="AL54" s="111"/>
      <c r="AM54" s="315"/>
      <c r="AN54" s="111"/>
      <c r="AO54" s="312"/>
      <c r="AP54" s="285"/>
    </row>
    <row r="55" spans="1:42" s="67" customFormat="1" x14ac:dyDescent="0.25">
      <c r="A55" s="122">
        <f t="shared" si="6"/>
        <v>0</v>
      </c>
      <c r="B55" s="122" t="str">
        <f t="shared" si="7"/>
        <v/>
      </c>
      <c r="C55" s="339" t="str">
        <f>IFERROR(IF(J55&gt;0,INDEX('M03-S02'!$AY$18:$AY$198,2*(ROWS($C$35:C55)-1)+1),""),"")</f>
        <v/>
      </c>
      <c r="D55" s="67" t="s">
        <v>1266</v>
      </c>
      <c r="E55" s="339"/>
      <c r="F55" s="312"/>
      <c r="H55" s="111"/>
      <c r="I55" s="111"/>
      <c r="J55" s="111"/>
      <c r="L55" s="312"/>
      <c r="M55" s="312"/>
      <c r="N55" s="373"/>
      <c r="O55" s="111"/>
      <c r="P55" s="312"/>
      <c r="Q55" s="373"/>
      <c r="S55" s="317"/>
      <c r="T55" s="317"/>
      <c r="U55" s="312"/>
      <c r="V55" s="108"/>
      <c r="W55" s="108"/>
      <c r="X55" s="283"/>
      <c r="Z55" s="283"/>
      <c r="AA55" s="414"/>
      <c r="AB55" s="283"/>
      <c r="AC55" s="414"/>
      <c r="AD55" s="283"/>
      <c r="AE55" s="312"/>
      <c r="AF55" s="312"/>
      <c r="AG55" s="312"/>
      <c r="AH55" s="312"/>
      <c r="AI55" s="312"/>
      <c r="AJ55" s="111"/>
      <c r="AK55" s="111"/>
      <c r="AL55" s="111"/>
      <c r="AM55" s="315"/>
      <c r="AN55" s="111"/>
      <c r="AO55" s="312"/>
      <c r="AP55" s="285"/>
    </row>
    <row r="56" spans="1:42" s="67" customFormat="1" x14ac:dyDescent="0.25">
      <c r="A56" s="122">
        <f t="shared" si="6"/>
        <v>0</v>
      </c>
      <c r="B56" s="122" t="str">
        <f t="shared" si="7"/>
        <v/>
      </c>
      <c r="C56" s="339" t="str">
        <f>IFERROR(IF(J56&gt;0,INDEX('M03-S02'!$AY$18:$AY$198,2*(ROWS($C$35:C56)-1)+1),""),"")</f>
        <v/>
      </c>
      <c r="D56" s="67" t="s">
        <v>1266</v>
      </c>
      <c r="E56" s="339"/>
      <c r="F56" s="312"/>
      <c r="H56" s="111"/>
      <c r="I56" s="111"/>
      <c r="J56" s="111"/>
      <c r="L56" s="312"/>
      <c r="M56" s="312"/>
      <c r="N56" s="373"/>
      <c r="O56" s="111"/>
      <c r="P56" s="312"/>
      <c r="Q56" s="373"/>
      <c r="S56" s="317"/>
      <c r="T56" s="317"/>
      <c r="U56" s="312"/>
      <c r="V56" s="108"/>
      <c r="W56" s="108"/>
      <c r="X56" s="283"/>
      <c r="Z56" s="283"/>
      <c r="AA56" s="414"/>
      <c r="AB56" s="283"/>
      <c r="AC56" s="414"/>
      <c r="AD56" s="283"/>
      <c r="AE56" s="312"/>
      <c r="AF56" s="312"/>
      <c r="AG56" s="312"/>
      <c r="AH56" s="312"/>
      <c r="AI56" s="312"/>
      <c r="AJ56" s="111"/>
      <c r="AK56" s="111"/>
      <c r="AL56" s="111"/>
      <c r="AM56" s="315"/>
      <c r="AN56" s="111"/>
      <c r="AO56" s="312"/>
      <c r="AP56" s="285"/>
    </row>
    <row r="57" spans="1:42" s="67" customFormat="1" x14ac:dyDescent="0.25">
      <c r="A57" s="122">
        <f t="shared" si="6"/>
        <v>0</v>
      </c>
      <c r="B57" s="122" t="str">
        <f t="shared" si="7"/>
        <v/>
      </c>
      <c r="C57" s="339" t="str">
        <f>IFERROR(IF(J57&gt;0,INDEX('M03-S02'!$AY$18:$AY$198,2*(ROWS($C$35:C57)-1)+1),""),"")</f>
        <v/>
      </c>
      <c r="D57" s="67" t="s">
        <v>1266</v>
      </c>
      <c r="E57" s="339"/>
      <c r="F57" s="312"/>
      <c r="H57" s="111"/>
      <c r="I57" s="111"/>
      <c r="J57" s="111"/>
      <c r="L57" s="312"/>
      <c r="M57" s="312"/>
      <c r="N57" s="373"/>
      <c r="O57" s="111"/>
      <c r="P57" s="312"/>
      <c r="Q57" s="373"/>
      <c r="S57" s="317"/>
      <c r="T57" s="317"/>
      <c r="U57" s="312"/>
      <c r="V57" s="108"/>
      <c r="W57" s="108"/>
      <c r="X57" s="283"/>
      <c r="Z57" s="283"/>
      <c r="AA57" s="414"/>
      <c r="AB57" s="283"/>
      <c r="AC57" s="414"/>
      <c r="AD57" s="283"/>
      <c r="AE57" s="312"/>
      <c r="AF57" s="312"/>
      <c r="AG57" s="312"/>
      <c r="AH57" s="312"/>
      <c r="AI57" s="312"/>
      <c r="AJ57" s="111"/>
      <c r="AK57" s="111"/>
      <c r="AL57" s="111"/>
      <c r="AM57" s="315"/>
      <c r="AN57" s="111"/>
      <c r="AO57" s="312"/>
      <c r="AP57" s="285"/>
    </row>
    <row r="58" spans="1:42" s="67" customFormat="1" x14ac:dyDescent="0.25">
      <c r="A58" s="122">
        <f t="shared" si="6"/>
        <v>0</v>
      </c>
      <c r="B58" s="122" t="str">
        <f t="shared" si="7"/>
        <v/>
      </c>
      <c r="C58" s="339" t="str">
        <f>IFERROR(IF(J58&gt;0,INDEX('M03-S02'!$AY$18:$AY$198,2*(ROWS($C$35:C58)-1)+1),""),"")</f>
        <v/>
      </c>
      <c r="D58" s="67" t="s">
        <v>1266</v>
      </c>
      <c r="E58" s="339"/>
      <c r="F58" s="312"/>
      <c r="H58" s="111"/>
      <c r="I58" s="111"/>
      <c r="J58" s="111"/>
      <c r="L58" s="312"/>
      <c r="M58" s="312"/>
      <c r="N58" s="373"/>
      <c r="O58" s="111"/>
      <c r="P58" s="312"/>
      <c r="Q58" s="373"/>
      <c r="S58" s="317"/>
      <c r="T58" s="317"/>
      <c r="U58" s="312"/>
      <c r="V58" s="108"/>
      <c r="W58" s="108"/>
      <c r="X58" s="283"/>
      <c r="Z58" s="283"/>
      <c r="AA58" s="414"/>
      <c r="AB58" s="283"/>
      <c r="AC58" s="414"/>
      <c r="AD58" s="283"/>
      <c r="AE58" s="312"/>
      <c r="AF58" s="312"/>
      <c r="AG58" s="312"/>
      <c r="AH58" s="312"/>
      <c r="AI58" s="312"/>
      <c r="AJ58" s="111"/>
      <c r="AK58" s="111"/>
      <c r="AL58" s="111"/>
      <c r="AM58" s="315"/>
      <c r="AN58" s="111"/>
      <c r="AO58" s="312"/>
      <c r="AP58" s="285"/>
    </row>
    <row r="59" spans="1:42" s="67" customFormat="1" x14ac:dyDescent="0.25">
      <c r="A59" s="122">
        <f t="shared" si="6"/>
        <v>0</v>
      </c>
      <c r="B59" s="122" t="str">
        <f t="shared" si="7"/>
        <v/>
      </c>
      <c r="C59" s="339" t="str">
        <f>IFERROR(IF(J59&gt;0,INDEX('M03-S02'!$AY$18:$AY$198,2*(ROWS($C$35:C59)-1)+1),""),"")</f>
        <v/>
      </c>
      <c r="D59" s="67" t="s">
        <v>1266</v>
      </c>
      <c r="E59" s="339"/>
      <c r="F59" s="312"/>
      <c r="H59" s="111"/>
      <c r="I59" s="111"/>
      <c r="J59" s="111"/>
      <c r="L59" s="312"/>
      <c r="M59" s="312"/>
      <c r="N59" s="373"/>
      <c r="O59" s="111"/>
      <c r="P59" s="312"/>
      <c r="Q59" s="373"/>
      <c r="S59" s="317"/>
      <c r="T59" s="317"/>
      <c r="U59" s="312"/>
      <c r="V59" s="108"/>
      <c r="W59" s="108"/>
      <c r="X59" s="283"/>
      <c r="Z59" s="283"/>
      <c r="AA59" s="414"/>
      <c r="AB59" s="283"/>
      <c r="AC59" s="414"/>
      <c r="AD59" s="283"/>
      <c r="AE59" s="312"/>
      <c r="AF59" s="312"/>
      <c r="AG59" s="312"/>
      <c r="AH59" s="312"/>
      <c r="AI59" s="312"/>
      <c r="AJ59" s="111"/>
      <c r="AK59" s="111"/>
      <c r="AL59" s="111"/>
      <c r="AM59" s="315"/>
      <c r="AN59" s="111"/>
      <c r="AO59" s="312"/>
      <c r="AP59" s="285"/>
    </row>
    <row r="60" spans="1:42" s="67" customFormat="1" x14ac:dyDescent="0.25">
      <c r="A60" s="122">
        <f t="shared" si="6"/>
        <v>0</v>
      </c>
      <c r="B60" s="122" t="str">
        <f t="shared" si="7"/>
        <v/>
      </c>
      <c r="C60" s="339" t="str">
        <f>IFERROR(IF(J60&gt;0,INDEX('M03-S02'!$AY$18:$AY$198,2*(ROWS($C$35:C60)-1)+1),""),"")</f>
        <v/>
      </c>
      <c r="D60" s="67" t="s">
        <v>1266</v>
      </c>
      <c r="E60" s="339"/>
      <c r="F60" s="312"/>
      <c r="H60" s="111"/>
      <c r="I60" s="111"/>
      <c r="J60" s="111"/>
      <c r="L60" s="312"/>
      <c r="M60" s="312"/>
      <c r="N60" s="373"/>
      <c r="O60" s="111"/>
      <c r="P60" s="312"/>
      <c r="Q60" s="373"/>
      <c r="S60" s="317"/>
      <c r="T60" s="317"/>
      <c r="U60" s="312"/>
      <c r="V60" s="108"/>
      <c r="W60" s="108"/>
      <c r="X60" s="283"/>
      <c r="Z60" s="283"/>
      <c r="AA60" s="414"/>
      <c r="AB60" s="283"/>
      <c r="AC60" s="414"/>
      <c r="AD60" s="283"/>
      <c r="AE60" s="312"/>
      <c r="AF60" s="312"/>
      <c r="AG60" s="312"/>
      <c r="AH60" s="312"/>
      <c r="AI60" s="312"/>
      <c r="AJ60" s="111"/>
      <c r="AK60" s="111"/>
      <c r="AL60" s="111"/>
      <c r="AM60" s="315"/>
      <c r="AN60" s="111"/>
      <c r="AO60" s="312"/>
      <c r="AP60" s="285"/>
    </row>
    <row r="61" spans="1:42" s="67" customFormat="1" x14ac:dyDescent="0.25">
      <c r="A61" s="122">
        <f t="shared" si="6"/>
        <v>0</v>
      </c>
      <c r="B61" s="122" t="str">
        <f t="shared" si="7"/>
        <v/>
      </c>
      <c r="C61" s="339" t="str">
        <f>IFERROR(IF(J61&gt;0,INDEX('M03-S02'!$AY$18:$AY$198,2*(ROWS($C$35:C61)-1)+1),""),"")</f>
        <v/>
      </c>
      <c r="D61" s="67" t="s">
        <v>1266</v>
      </c>
      <c r="E61" s="339"/>
      <c r="F61" s="312"/>
      <c r="H61" s="111"/>
      <c r="I61" s="111"/>
      <c r="J61" s="111"/>
      <c r="L61" s="312"/>
      <c r="M61" s="312"/>
      <c r="N61" s="373"/>
      <c r="O61" s="111"/>
      <c r="P61" s="312"/>
      <c r="Q61" s="373"/>
      <c r="S61" s="317"/>
      <c r="T61" s="317"/>
      <c r="U61" s="312"/>
      <c r="V61" s="108"/>
      <c r="W61" s="108"/>
      <c r="X61" s="283"/>
      <c r="Z61" s="283"/>
      <c r="AA61" s="414"/>
      <c r="AB61" s="283"/>
      <c r="AC61" s="414"/>
      <c r="AD61" s="283"/>
      <c r="AE61" s="312"/>
      <c r="AF61" s="312"/>
      <c r="AG61" s="312"/>
      <c r="AH61" s="312"/>
      <c r="AI61" s="312"/>
      <c r="AJ61" s="111"/>
      <c r="AK61" s="111"/>
      <c r="AL61" s="111"/>
      <c r="AM61" s="315"/>
      <c r="AN61" s="111"/>
      <c r="AO61" s="312"/>
      <c r="AP61" s="285"/>
    </row>
    <row r="62" spans="1:42" s="67" customFormat="1" x14ac:dyDescent="0.25">
      <c r="A62" s="122">
        <f t="shared" si="6"/>
        <v>0</v>
      </c>
      <c r="B62" s="122" t="str">
        <f t="shared" si="7"/>
        <v/>
      </c>
      <c r="C62" s="339" t="str">
        <f>IFERROR(IF(J62&gt;0,INDEX('M03-S02'!$AY$18:$AY$198,2*(ROWS($C$35:C62)-1)+1),""),"")</f>
        <v/>
      </c>
      <c r="D62" s="67" t="s">
        <v>1266</v>
      </c>
      <c r="E62" s="339"/>
      <c r="F62" s="312"/>
      <c r="H62" s="111"/>
      <c r="I62" s="111"/>
      <c r="J62" s="111"/>
      <c r="L62" s="312"/>
      <c r="M62" s="312"/>
      <c r="N62" s="373"/>
      <c r="O62" s="111"/>
      <c r="P62" s="312"/>
      <c r="Q62" s="373"/>
      <c r="S62" s="317"/>
      <c r="T62" s="317"/>
      <c r="U62" s="312"/>
      <c r="V62" s="108"/>
      <c r="W62" s="108"/>
      <c r="X62" s="283"/>
      <c r="Z62" s="283"/>
      <c r="AA62" s="414"/>
      <c r="AB62" s="283"/>
      <c r="AC62" s="414"/>
      <c r="AD62" s="283"/>
      <c r="AE62" s="312"/>
      <c r="AF62" s="312"/>
      <c r="AG62" s="312"/>
      <c r="AH62" s="312"/>
      <c r="AI62" s="312"/>
      <c r="AJ62" s="111"/>
      <c r="AK62" s="111"/>
      <c r="AL62" s="111"/>
      <c r="AM62" s="315"/>
      <c r="AN62" s="111"/>
      <c r="AO62" s="312"/>
      <c r="AP62" s="285"/>
    </row>
    <row r="63" spans="1:42" s="67" customFormat="1" x14ac:dyDescent="0.25">
      <c r="A63" s="122">
        <f t="shared" si="6"/>
        <v>0</v>
      </c>
      <c r="B63" s="122" t="str">
        <f t="shared" si="7"/>
        <v/>
      </c>
      <c r="C63" s="339" t="str">
        <f>IFERROR(IF(J63&gt;0,INDEX('M03-S02'!$AY$18:$AY$198,2*(ROWS($C$35:C63)-1)+1),""),"")</f>
        <v/>
      </c>
      <c r="D63" s="67" t="s">
        <v>1266</v>
      </c>
      <c r="E63" s="339"/>
      <c r="F63" s="312"/>
      <c r="H63" s="111"/>
      <c r="I63" s="111"/>
      <c r="J63" s="111"/>
      <c r="L63" s="312"/>
      <c r="M63" s="312"/>
      <c r="N63" s="373"/>
      <c r="O63" s="111"/>
      <c r="P63" s="312"/>
      <c r="Q63" s="373"/>
      <c r="S63" s="317"/>
      <c r="T63" s="317"/>
      <c r="U63" s="312"/>
      <c r="V63" s="108"/>
      <c r="W63" s="108"/>
      <c r="X63" s="283"/>
      <c r="Z63" s="283"/>
      <c r="AA63" s="414"/>
      <c r="AB63" s="283"/>
      <c r="AC63" s="414"/>
      <c r="AD63" s="283"/>
      <c r="AE63" s="312"/>
      <c r="AF63" s="312"/>
      <c r="AG63" s="312"/>
      <c r="AH63" s="312"/>
      <c r="AI63" s="312"/>
      <c r="AJ63" s="111"/>
      <c r="AK63" s="111"/>
      <c r="AL63" s="111"/>
      <c r="AM63" s="315"/>
      <c r="AN63" s="111"/>
      <c r="AO63" s="312"/>
      <c r="AP63" s="285"/>
    </row>
    <row r="64" spans="1:42" s="67" customFormat="1" x14ac:dyDescent="0.25">
      <c r="A64" s="122">
        <f t="shared" si="6"/>
        <v>0</v>
      </c>
      <c r="B64" s="122" t="str">
        <f t="shared" si="7"/>
        <v/>
      </c>
      <c r="C64" s="339" t="str">
        <f>IFERROR(IF(J64&gt;0,INDEX('M03-S02'!$AY$18:$AY$198,2*(ROWS($C$35:C64)-1)+1),""),"")</f>
        <v/>
      </c>
      <c r="D64" s="67" t="s">
        <v>1266</v>
      </c>
      <c r="E64" s="339"/>
      <c r="F64" s="312"/>
      <c r="H64" s="111"/>
      <c r="I64" s="111"/>
      <c r="J64" s="111"/>
      <c r="L64" s="312"/>
      <c r="M64" s="312"/>
      <c r="N64" s="373"/>
      <c r="O64" s="111"/>
      <c r="P64" s="312"/>
      <c r="Q64" s="373"/>
      <c r="S64" s="317"/>
      <c r="T64" s="317"/>
      <c r="U64" s="312"/>
      <c r="V64" s="108"/>
      <c r="W64" s="108"/>
      <c r="X64" s="283"/>
      <c r="Z64" s="283"/>
      <c r="AA64" s="414"/>
      <c r="AB64" s="283"/>
      <c r="AC64" s="414"/>
      <c r="AD64" s="283"/>
      <c r="AE64" s="312"/>
      <c r="AF64" s="312"/>
      <c r="AG64" s="312"/>
      <c r="AH64" s="312"/>
      <c r="AI64" s="312"/>
      <c r="AJ64" s="111"/>
      <c r="AK64" s="111"/>
      <c r="AL64" s="111"/>
      <c r="AM64" s="315"/>
      <c r="AN64" s="111"/>
      <c r="AO64" s="312"/>
      <c r="AP64" s="285"/>
    </row>
    <row r="65" spans="1:41" x14ac:dyDescent="0.25">
      <c r="A65" s="416" t="str">
        <f>CONCATENATE(MAIN3," ",M3S3)</f>
        <v>EMS INFORMATION INPUT EMS Equipment Information</v>
      </c>
      <c r="B65" s="418"/>
      <c r="C65" s="348"/>
      <c r="D65" s="340"/>
      <c r="E65" s="348"/>
      <c r="F65" s="346"/>
      <c r="G65" s="340"/>
      <c r="H65" s="347"/>
      <c r="I65" s="347"/>
      <c r="J65" s="347"/>
      <c r="K65" s="340"/>
      <c r="L65" s="346"/>
      <c r="M65" s="346"/>
      <c r="N65" s="375"/>
      <c r="O65" s="347"/>
      <c r="P65" s="346"/>
      <c r="Q65" s="375"/>
      <c r="R65" s="340"/>
      <c r="S65" s="349"/>
      <c r="T65" s="349"/>
      <c r="U65" s="346"/>
      <c r="V65" s="351"/>
      <c r="W65" s="350"/>
      <c r="X65" s="351"/>
      <c r="Y65" s="340"/>
      <c r="Z65" s="340"/>
      <c r="AA65" s="340"/>
      <c r="AB65" s="340"/>
      <c r="AC65" s="340"/>
      <c r="AD65" s="340"/>
      <c r="AE65" s="346"/>
      <c r="AF65" s="346"/>
      <c r="AG65" s="346"/>
      <c r="AH65" s="346"/>
      <c r="AI65" s="346"/>
      <c r="AJ65" s="347" t="str">
        <f t="shared" si="3"/>
        <v/>
      </c>
      <c r="AK65" s="347" t="str">
        <f t="shared" si="4"/>
        <v/>
      </c>
      <c r="AL65" s="347" t="str">
        <f t="shared" si="5"/>
        <v/>
      </c>
      <c r="AM65" s="352"/>
      <c r="AN65" s="347" t="str">
        <f>IFERROR(J65/M65/M02S02F35,"")</f>
        <v/>
      </c>
      <c r="AO65" s="346"/>
    </row>
    <row r="66" spans="1:41" x14ac:dyDescent="0.25">
      <c r="A66" s="122">
        <f t="shared" ref="A66:A80" si="8">PROJID</f>
        <v>0</v>
      </c>
      <c r="B66" s="122" t="str">
        <f t="shared" si="2"/>
        <v/>
      </c>
      <c r="C66" s="339" t="str">
        <f>IFERROR(IF(OR(P66&gt;0,O66&gt;0),INDEX(PMELIGHTCON[Measure '#],MATCH(W66,PMELIGHTCON[Eff Desc 1],0)),""),"")</f>
        <v/>
      </c>
      <c r="D66" s="67" t="s">
        <v>1266</v>
      </c>
      <c r="F66" s="313"/>
      <c r="G66" s="67"/>
      <c r="K66" s="67"/>
      <c r="P66" s="313"/>
      <c r="Q66" s="378"/>
      <c r="R66" s="283"/>
      <c r="S66" s="318"/>
      <c r="T66" s="318"/>
      <c r="V66" s="283"/>
      <c r="X66" s="283"/>
      <c r="Y66" s="67"/>
      <c r="Z66" s="283"/>
      <c r="AA66" s="283"/>
      <c r="AB66" s="283"/>
      <c r="AC66" s="283"/>
      <c r="AD66" s="283"/>
      <c r="AE66" s="313"/>
      <c r="AF66" s="313"/>
      <c r="AG66" s="313"/>
      <c r="AH66" s="313"/>
      <c r="AI66" s="313"/>
      <c r="AM66" s="315"/>
      <c r="AO66" s="313"/>
    </row>
    <row r="67" spans="1:41" x14ac:dyDescent="0.25">
      <c r="A67" s="122">
        <f t="shared" si="8"/>
        <v>0</v>
      </c>
      <c r="B67" s="122" t="str">
        <f t="shared" ref="B67:B80" si="9">IF(C67="","",CONCATENATE(ROW(),"-",C67))</f>
        <v/>
      </c>
      <c r="C67" s="339" t="str">
        <f>IFERROR(IF(OR(P67&gt;0,O67&gt;0),INDEX(PMELIGHTCON[Measure '#],MATCH(W67,PMELIGHTCON[Eff Desc 1],0)),""),"")</f>
        <v/>
      </c>
      <c r="D67" s="67" t="s">
        <v>1266</v>
      </c>
      <c r="F67" s="313"/>
      <c r="G67" s="67"/>
      <c r="K67" s="67"/>
      <c r="P67" s="313"/>
      <c r="Q67" s="378"/>
      <c r="R67" s="283"/>
      <c r="S67" s="318"/>
      <c r="T67" s="318"/>
      <c r="V67" s="283"/>
      <c r="X67" s="283"/>
      <c r="Y67" s="67"/>
      <c r="Z67" s="283"/>
      <c r="AA67" s="283"/>
      <c r="AB67" s="283"/>
      <c r="AC67" s="283"/>
      <c r="AD67" s="283"/>
      <c r="AE67" s="313"/>
      <c r="AF67" s="313"/>
      <c r="AG67" s="313"/>
      <c r="AH67" s="313"/>
      <c r="AI67" s="313"/>
      <c r="AM67" s="315"/>
      <c r="AO67" s="313"/>
    </row>
    <row r="68" spans="1:41" x14ac:dyDescent="0.25">
      <c r="A68" s="122">
        <f t="shared" si="8"/>
        <v>0</v>
      </c>
      <c r="B68" s="122" t="str">
        <f t="shared" si="9"/>
        <v/>
      </c>
      <c r="C68" s="339" t="str">
        <f>IFERROR(IF(OR(P68&gt;0,O68&gt;0),INDEX(PMELIGHTCON[Measure '#],MATCH(W68,PMELIGHTCON[Eff Desc 1],0)),""),"")</f>
        <v/>
      </c>
      <c r="D68" s="67" t="s">
        <v>1266</v>
      </c>
      <c r="F68" s="313"/>
      <c r="G68" s="67"/>
      <c r="K68" s="67"/>
      <c r="P68" s="313"/>
      <c r="Q68" s="378"/>
      <c r="R68" s="283"/>
      <c r="S68" s="318"/>
      <c r="T68" s="318"/>
      <c r="V68" s="283"/>
      <c r="X68" s="283"/>
      <c r="Y68" s="67"/>
      <c r="Z68" s="283"/>
      <c r="AA68" s="283"/>
      <c r="AB68" s="283"/>
      <c r="AC68" s="283"/>
      <c r="AD68" s="283"/>
      <c r="AE68" s="313"/>
      <c r="AF68" s="313"/>
      <c r="AG68" s="313"/>
      <c r="AH68" s="313"/>
      <c r="AI68" s="313"/>
      <c r="AM68" s="315"/>
      <c r="AO68" s="313"/>
    </row>
    <row r="69" spans="1:41" x14ac:dyDescent="0.25">
      <c r="A69" s="122">
        <f t="shared" si="8"/>
        <v>0</v>
      </c>
      <c r="B69" s="122" t="str">
        <f t="shared" si="9"/>
        <v/>
      </c>
      <c r="C69" s="339" t="str">
        <f>IFERROR(IF(OR(P69&gt;0,O69&gt;0),INDEX(PMELIGHTCON[Measure '#],MATCH(W69,PMELIGHTCON[Eff Desc 1],0)),""),"")</f>
        <v/>
      </c>
      <c r="D69" s="67" t="s">
        <v>1266</v>
      </c>
      <c r="F69" s="313"/>
      <c r="G69" s="67"/>
      <c r="K69" s="67"/>
      <c r="P69" s="313"/>
      <c r="Q69" s="378"/>
      <c r="R69" s="283"/>
      <c r="S69" s="318"/>
      <c r="T69" s="318"/>
      <c r="V69" s="283"/>
      <c r="X69" s="283"/>
      <c r="Y69" s="67"/>
      <c r="Z69" s="283"/>
      <c r="AA69" s="283"/>
      <c r="AB69" s="283"/>
      <c r="AC69" s="283"/>
      <c r="AD69" s="283"/>
      <c r="AE69" s="313"/>
      <c r="AF69" s="313"/>
      <c r="AG69" s="313"/>
      <c r="AH69" s="313"/>
      <c r="AI69" s="313"/>
      <c r="AM69" s="315"/>
      <c r="AO69" s="313"/>
    </row>
    <row r="70" spans="1:41" x14ac:dyDescent="0.25">
      <c r="A70" s="122">
        <f t="shared" si="8"/>
        <v>0</v>
      </c>
      <c r="B70" s="122" t="str">
        <f t="shared" si="9"/>
        <v/>
      </c>
      <c r="C70" s="339" t="str">
        <f>IFERROR(IF(OR(P70&gt;0,O70&gt;0),INDEX(PMELIGHTCON[Measure '#],MATCH(W70,PMELIGHTCON[Eff Desc 1],0)),""),"")</f>
        <v/>
      </c>
      <c r="D70" s="67" t="s">
        <v>1266</v>
      </c>
      <c r="F70" s="313"/>
      <c r="G70" s="67"/>
      <c r="K70" s="67"/>
      <c r="P70" s="313"/>
      <c r="Q70" s="378"/>
      <c r="R70" s="283"/>
      <c r="S70" s="318"/>
      <c r="T70" s="318"/>
      <c r="V70" s="283"/>
      <c r="X70" s="283"/>
      <c r="Y70" s="67"/>
      <c r="Z70" s="283"/>
      <c r="AA70" s="283"/>
      <c r="AB70" s="283"/>
      <c r="AC70" s="283"/>
      <c r="AD70" s="283"/>
      <c r="AE70" s="313"/>
      <c r="AF70" s="313"/>
      <c r="AG70" s="313"/>
      <c r="AH70" s="313"/>
      <c r="AI70" s="313"/>
      <c r="AM70" s="315"/>
      <c r="AO70" s="313"/>
    </row>
    <row r="71" spans="1:41" x14ac:dyDescent="0.25">
      <c r="A71" s="122">
        <f t="shared" si="8"/>
        <v>0</v>
      </c>
      <c r="B71" s="122" t="str">
        <f t="shared" si="9"/>
        <v/>
      </c>
      <c r="C71" s="339" t="str">
        <f>IFERROR(IF(OR(P71&gt;0,O71&gt;0),INDEX(PMELIGHTCON[Measure '#],MATCH(W71,PMELIGHTCON[Eff Desc 1],0)),""),"")</f>
        <v/>
      </c>
      <c r="D71" s="67" t="s">
        <v>1266</v>
      </c>
      <c r="F71" s="313"/>
      <c r="G71" s="67"/>
      <c r="K71" s="67"/>
      <c r="P71" s="313"/>
      <c r="Q71" s="378"/>
      <c r="R71" s="283"/>
      <c r="S71" s="318"/>
      <c r="T71" s="318"/>
      <c r="V71" s="283"/>
      <c r="X71" s="283"/>
      <c r="Y71" s="67"/>
      <c r="Z71" s="283"/>
      <c r="AA71" s="283"/>
      <c r="AB71" s="283"/>
      <c r="AC71" s="283"/>
      <c r="AD71" s="283"/>
      <c r="AE71" s="313"/>
      <c r="AF71" s="313"/>
      <c r="AG71" s="313"/>
      <c r="AH71" s="313"/>
      <c r="AI71" s="313"/>
      <c r="AM71" s="315"/>
      <c r="AO71" s="313"/>
    </row>
    <row r="72" spans="1:41" x14ac:dyDescent="0.25">
      <c r="A72" s="122">
        <f t="shared" si="8"/>
        <v>0</v>
      </c>
      <c r="B72" s="122" t="str">
        <f t="shared" si="9"/>
        <v/>
      </c>
      <c r="C72" s="339" t="str">
        <f>IFERROR(IF(OR(P72&gt;0,O72&gt;0),INDEX(PMELIGHTCON[Measure '#],MATCH(W72,PMELIGHTCON[Eff Desc 1],0)),""),"")</f>
        <v/>
      </c>
      <c r="D72" s="67" t="s">
        <v>1266</v>
      </c>
      <c r="F72" s="313"/>
      <c r="G72" s="67"/>
      <c r="K72" s="67"/>
      <c r="P72" s="313"/>
      <c r="Q72" s="378"/>
      <c r="R72" s="283"/>
      <c r="S72" s="318"/>
      <c r="T72" s="318"/>
      <c r="V72" s="283"/>
      <c r="X72" s="283"/>
      <c r="Y72" s="67"/>
      <c r="Z72" s="283"/>
      <c r="AA72" s="283"/>
      <c r="AB72" s="283"/>
      <c r="AC72" s="283"/>
      <c r="AD72" s="283"/>
      <c r="AE72" s="313"/>
      <c r="AF72" s="313"/>
      <c r="AG72" s="313"/>
      <c r="AH72" s="313"/>
      <c r="AI72" s="313"/>
      <c r="AM72" s="315"/>
      <c r="AO72" s="313"/>
    </row>
    <row r="73" spans="1:41" x14ac:dyDescent="0.25">
      <c r="A73" s="122">
        <f t="shared" si="8"/>
        <v>0</v>
      </c>
      <c r="B73" s="122" t="str">
        <f t="shared" si="9"/>
        <v/>
      </c>
      <c r="C73" s="339" t="str">
        <f>IFERROR(IF(OR(P73&gt;0,O73&gt;0),INDEX(PMELIGHTCON[Measure '#],MATCH(W73,PMELIGHTCON[Eff Desc 1],0)),""),"")</f>
        <v/>
      </c>
      <c r="D73" s="67" t="s">
        <v>1266</v>
      </c>
      <c r="F73" s="313"/>
      <c r="G73" s="67"/>
      <c r="K73" s="67"/>
      <c r="P73" s="313"/>
      <c r="Q73" s="378"/>
      <c r="R73" s="283"/>
      <c r="S73" s="318"/>
      <c r="T73" s="318"/>
      <c r="V73" s="283"/>
      <c r="X73" s="283"/>
      <c r="Y73" s="67"/>
      <c r="Z73" s="283"/>
      <c r="AA73" s="283"/>
      <c r="AB73" s="283"/>
      <c r="AC73" s="283"/>
      <c r="AD73" s="283"/>
      <c r="AE73" s="313"/>
      <c r="AF73" s="313"/>
      <c r="AG73" s="313"/>
      <c r="AH73" s="313"/>
      <c r="AI73" s="313"/>
      <c r="AM73" s="315"/>
      <c r="AO73" s="313"/>
    </row>
    <row r="74" spans="1:41" x14ac:dyDescent="0.25">
      <c r="A74" s="122">
        <f t="shared" si="8"/>
        <v>0</v>
      </c>
      <c r="B74" s="122" t="str">
        <f t="shared" si="9"/>
        <v/>
      </c>
      <c r="C74" s="339" t="str">
        <f>IFERROR(IF(OR(P74&gt;0,O74&gt;0),INDEX(PMELIGHTCON[Measure '#],MATCH(W74,PMELIGHTCON[Eff Desc 1],0)),""),"")</f>
        <v/>
      </c>
      <c r="D74" s="67" t="s">
        <v>1266</v>
      </c>
      <c r="F74" s="313"/>
      <c r="G74" s="67"/>
      <c r="K74" s="67"/>
      <c r="P74" s="313"/>
      <c r="Q74" s="378"/>
      <c r="R74" s="283"/>
      <c r="S74" s="318"/>
      <c r="T74" s="318"/>
      <c r="V74" s="283"/>
      <c r="X74" s="283"/>
      <c r="Y74" s="67"/>
      <c r="Z74" s="283"/>
      <c r="AA74" s="283"/>
      <c r="AB74" s="283"/>
      <c r="AC74" s="283"/>
      <c r="AD74" s="283"/>
      <c r="AE74" s="313"/>
      <c r="AF74" s="313"/>
      <c r="AG74" s="313"/>
      <c r="AH74" s="313"/>
      <c r="AI74" s="313"/>
      <c r="AM74" s="315"/>
      <c r="AO74" s="313"/>
    </row>
    <row r="75" spans="1:41" x14ac:dyDescent="0.25">
      <c r="A75" s="122">
        <f t="shared" si="8"/>
        <v>0</v>
      </c>
      <c r="B75" s="122" t="str">
        <f t="shared" si="9"/>
        <v/>
      </c>
      <c r="C75" s="339" t="str">
        <f>IFERROR(IF(OR(P75&gt;0,O75&gt;0),INDEX(PMELIGHTCON[Measure '#],MATCH(W75,PMELIGHTCON[Eff Desc 1],0)),""),"")</f>
        <v/>
      </c>
      <c r="D75" s="67" t="s">
        <v>1266</v>
      </c>
      <c r="F75" s="313"/>
      <c r="G75" s="67"/>
      <c r="K75" s="67"/>
      <c r="P75" s="313"/>
      <c r="Q75" s="378"/>
      <c r="R75" s="283"/>
      <c r="S75" s="318"/>
      <c r="T75" s="318"/>
      <c r="V75" s="283"/>
      <c r="X75" s="283"/>
      <c r="Y75" s="67"/>
      <c r="Z75" s="283"/>
      <c r="AA75" s="283"/>
      <c r="AB75" s="283"/>
      <c r="AC75" s="283"/>
      <c r="AD75" s="283"/>
      <c r="AE75" s="313"/>
      <c r="AF75" s="313"/>
      <c r="AG75" s="313"/>
      <c r="AH75" s="313"/>
      <c r="AI75" s="313"/>
      <c r="AM75" s="315"/>
      <c r="AO75" s="313"/>
    </row>
    <row r="76" spans="1:41" x14ac:dyDescent="0.25">
      <c r="A76" s="122">
        <f t="shared" si="8"/>
        <v>0</v>
      </c>
      <c r="B76" s="122" t="str">
        <f t="shared" si="9"/>
        <v/>
      </c>
      <c r="C76" s="339" t="str">
        <f>IFERROR(IF(OR(P76&gt;0,O76&gt;0),INDEX(PMELIGHTCON[Measure '#],MATCH(W76,PMELIGHTCON[Eff Desc 1],0)),""),"")</f>
        <v/>
      </c>
      <c r="D76" s="67" t="s">
        <v>1266</v>
      </c>
      <c r="F76" s="313"/>
      <c r="G76" s="67"/>
      <c r="K76" s="67"/>
      <c r="P76" s="313"/>
      <c r="Q76" s="378"/>
      <c r="R76" s="283"/>
      <c r="S76" s="318"/>
      <c r="T76" s="318"/>
      <c r="V76" s="283"/>
      <c r="X76" s="283"/>
      <c r="Y76" s="67"/>
      <c r="Z76" s="283"/>
      <c r="AA76" s="283"/>
      <c r="AB76" s="283"/>
      <c r="AC76" s="283"/>
      <c r="AD76" s="283"/>
      <c r="AE76" s="313"/>
      <c r="AF76" s="313"/>
      <c r="AG76" s="313"/>
      <c r="AH76" s="313"/>
      <c r="AI76" s="313"/>
      <c r="AM76" s="315"/>
      <c r="AO76" s="313"/>
    </row>
    <row r="77" spans="1:41" x14ac:dyDescent="0.25">
      <c r="A77" s="122">
        <f t="shared" si="8"/>
        <v>0</v>
      </c>
      <c r="B77" s="122" t="str">
        <f t="shared" si="9"/>
        <v/>
      </c>
      <c r="C77" s="339" t="str">
        <f>IFERROR(IF(OR(P77&gt;0,O77&gt;0),INDEX(PMELIGHTCON[Measure '#],MATCH(W77,PMELIGHTCON[Eff Desc 1],0)),""),"")</f>
        <v/>
      </c>
      <c r="D77" s="67" t="s">
        <v>1266</v>
      </c>
      <c r="F77" s="313"/>
      <c r="G77" s="67"/>
      <c r="K77" s="67"/>
      <c r="P77" s="313"/>
      <c r="Q77" s="378"/>
      <c r="R77" s="283"/>
      <c r="S77" s="318"/>
      <c r="T77" s="318"/>
      <c r="V77" s="283"/>
      <c r="X77" s="283"/>
      <c r="Y77" s="67"/>
      <c r="Z77" s="283"/>
      <c r="AA77" s="283"/>
      <c r="AB77" s="283"/>
      <c r="AC77" s="283"/>
      <c r="AD77" s="283"/>
      <c r="AE77" s="313"/>
      <c r="AF77" s="313"/>
      <c r="AG77" s="313"/>
      <c r="AH77" s="313"/>
      <c r="AI77" s="313"/>
      <c r="AM77" s="315"/>
      <c r="AO77" s="313"/>
    </row>
    <row r="78" spans="1:41" x14ac:dyDescent="0.25">
      <c r="A78" s="122">
        <f t="shared" si="8"/>
        <v>0</v>
      </c>
      <c r="B78" s="122" t="str">
        <f t="shared" si="9"/>
        <v/>
      </c>
      <c r="C78" s="339" t="str">
        <f>IFERROR(IF(OR(P78&gt;0,O78&gt;0),INDEX(PMELIGHTCON[Measure '#],MATCH(W78,PMELIGHTCON[Eff Desc 1],0)),""),"")</f>
        <v/>
      </c>
      <c r="D78" s="67" t="s">
        <v>1266</v>
      </c>
      <c r="F78" s="313"/>
      <c r="G78" s="67"/>
      <c r="K78" s="67"/>
      <c r="P78" s="313"/>
      <c r="Q78" s="378"/>
      <c r="R78" s="283"/>
      <c r="S78" s="318"/>
      <c r="T78" s="318"/>
      <c r="V78" s="283"/>
      <c r="X78" s="283"/>
      <c r="Y78" s="67"/>
      <c r="Z78" s="283"/>
      <c r="AA78" s="283"/>
      <c r="AB78" s="283"/>
      <c r="AC78" s="283"/>
      <c r="AD78" s="283"/>
      <c r="AE78" s="313"/>
      <c r="AF78" s="313"/>
      <c r="AG78" s="313"/>
      <c r="AH78" s="313"/>
      <c r="AI78" s="313"/>
      <c r="AM78" s="315"/>
      <c r="AO78" s="313"/>
    </row>
    <row r="79" spans="1:41" x14ac:dyDescent="0.25">
      <c r="A79" s="122">
        <f t="shared" si="8"/>
        <v>0</v>
      </c>
      <c r="B79" s="122" t="str">
        <f t="shared" si="9"/>
        <v/>
      </c>
      <c r="C79" s="339" t="str">
        <f>IFERROR(IF(OR(P79&gt;0,O79&gt;0),INDEX(PMELIGHTCON[Measure '#],MATCH(W79,PMELIGHTCON[Eff Desc 1],0)),""),"")</f>
        <v/>
      </c>
      <c r="D79" s="67" t="s">
        <v>1266</v>
      </c>
      <c r="F79" s="313"/>
      <c r="G79" s="67"/>
      <c r="K79" s="67"/>
      <c r="P79" s="313"/>
      <c r="Q79" s="378"/>
      <c r="R79" s="283"/>
      <c r="S79" s="318"/>
      <c r="T79" s="318"/>
      <c r="V79" s="283"/>
      <c r="X79" s="283"/>
      <c r="Y79" s="67"/>
      <c r="Z79" s="283"/>
      <c r="AA79" s="283"/>
      <c r="AB79" s="283"/>
      <c r="AC79" s="283"/>
      <c r="AD79" s="283"/>
      <c r="AE79" s="313"/>
      <c r="AF79" s="313"/>
      <c r="AG79" s="313"/>
      <c r="AH79" s="313"/>
      <c r="AI79" s="313"/>
      <c r="AM79" s="315"/>
      <c r="AO79" s="313"/>
    </row>
    <row r="80" spans="1:41" x14ac:dyDescent="0.25">
      <c r="A80" s="122">
        <f t="shared" si="8"/>
        <v>0</v>
      </c>
      <c r="B80" s="122" t="str">
        <f t="shared" si="9"/>
        <v/>
      </c>
      <c r="C80" s="339" t="str">
        <f>IFERROR(IF(OR(P80&gt;0,O80&gt;0),INDEX(PMELIGHTCON[Measure '#],MATCH(W80,PMELIGHTCON[Eff Desc 1],0)),""),"")</f>
        <v/>
      </c>
      <c r="D80" s="67" t="s">
        <v>1266</v>
      </c>
      <c r="F80" s="313"/>
      <c r="G80" s="67"/>
      <c r="K80" s="67"/>
      <c r="P80" s="313"/>
      <c r="Q80" s="378"/>
      <c r="R80" s="283"/>
      <c r="S80" s="318"/>
      <c r="T80" s="318"/>
      <c r="V80" s="283"/>
      <c r="X80" s="283"/>
      <c r="Y80" s="67"/>
      <c r="Z80" s="283"/>
      <c r="AA80" s="283"/>
      <c r="AB80" s="283"/>
      <c r="AC80" s="283"/>
      <c r="AD80" s="283"/>
      <c r="AE80" s="313"/>
      <c r="AF80" s="313"/>
      <c r="AG80" s="313"/>
      <c r="AH80" s="313"/>
      <c r="AI80" s="313"/>
      <c r="AM80" s="315"/>
      <c r="AO80" s="313"/>
    </row>
    <row r="81" spans="1:41" x14ac:dyDescent="0.25">
      <c r="A81" s="416" t="str">
        <f>CONCATENATE(MAIN3," ",M3S4)</f>
        <v>EMS INFORMATION INPUT Refrigeration</v>
      </c>
      <c r="B81" s="418"/>
      <c r="C81" s="348"/>
      <c r="D81" s="340"/>
      <c r="E81" s="348"/>
      <c r="F81" s="346"/>
      <c r="G81" s="340"/>
      <c r="H81" s="347"/>
      <c r="I81" s="347"/>
      <c r="J81" s="347"/>
      <c r="K81" s="340"/>
      <c r="L81" s="346"/>
      <c r="M81" s="346"/>
      <c r="N81" s="375"/>
      <c r="O81" s="347"/>
      <c r="P81" s="353"/>
      <c r="Q81" s="379"/>
      <c r="R81" s="351"/>
      <c r="S81" s="354"/>
      <c r="T81" s="354"/>
      <c r="U81" s="346"/>
      <c r="V81" s="351"/>
      <c r="W81" s="350"/>
      <c r="X81" s="351"/>
      <c r="Y81" s="340"/>
      <c r="Z81" s="340"/>
      <c r="AA81" s="340"/>
      <c r="AB81" s="340"/>
      <c r="AC81" s="340"/>
      <c r="AD81" s="340"/>
      <c r="AE81" s="353"/>
      <c r="AF81" s="353"/>
      <c r="AG81" s="353"/>
      <c r="AH81" s="353"/>
      <c r="AI81" s="353"/>
      <c r="AJ81" s="347" t="str">
        <f t="shared" ref="AJ81:AJ145" si="10">IFERROR(O81/M81,"")</f>
        <v/>
      </c>
      <c r="AK81" s="347" t="str">
        <f t="shared" ref="AK81:AK145" si="11">IFERROR(O81/N81,"")</f>
        <v/>
      </c>
      <c r="AL81" s="347" t="str">
        <f t="shared" ref="AL81:AL153" si="12">IFERROR(O81/L81,"")</f>
        <v/>
      </c>
      <c r="AM81" s="352"/>
      <c r="AN81" s="347" t="str">
        <f t="shared" ref="AN81:AN104" si="13">IFERROR(J81/M81/M02S02F35,"")</f>
        <v/>
      </c>
      <c r="AO81" s="346"/>
    </row>
    <row r="82" spans="1:41" x14ac:dyDescent="0.25">
      <c r="A82" s="122">
        <f t="shared" ref="A82:A96" si="14">PROJID</f>
        <v>0</v>
      </c>
      <c r="B82" s="122" t="str">
        <f>IF(C82="","",CONCATENATE(ROW(),"-",C82))</f>
        <v/>
      </c>
      <c r="C82" s="339" t="str">
        <f>IFERROR(IF(OR(P82&gt;0,O82&gt;0),INDEX(PMEREFRI[Measure '#],MATCH(W82,PMEREFRI[Eff Desc 1],0)),""),"")</f>
        <v/>
      </c>
      <c r="D82" s="67" t="s">
        <v>1266</v>
      </c>
      <c r="E82" s="339" t="str">
        <f>IFERROR(INDEX(PMEREFRI[End Use Category],MATCH(W82,PMEREFRI[Eff Desc 1],0)),"")</f>
        <v/>
      </c>
      <c r="F82" s="313"/>
      <c r="G82" s="67">
        <f>INDEX('M03-S04'!$AB$16:$AB$198,2*(ROWS($G$82:G82)-1)+1)</f>
        <v>0</v>
      </c>
      <c r="H82" s="111">
        <f>INDEX('M03-S04'!$V$16:$V$198,2*(ROWS($H$82:H82)-1)+1)*INDEX('M03-S04'!$AE$16:$AE$198,2*(ROWS($H$82:H82)-1)+1)</f>
        <v>0</v>
      </c>
      <c r="I82" s="111">
        <f>INDEX('M03-S04'!$V$16:$V$198,2*(ROWS($I$82:I82)-1)+1)*INDEX('M03-S04'!$AG$16:$AG$198,2*(ROWS($I$82:I82)-1)+1)</f>
        <v>0</v>
      </c>
      <c r="J82" s="111" t="str">
        <f>INDEX('M03-S04'!$AU$16:$AU$198,2*(ROWS($J$82:J82)-1)+1)</f>
        <v/>
      </c>
      <c r="K82" s="67" t="str">
        <f>IFERROR(INDEX(PMEREFRI[Cost Basis],MATCH(W82,PMEREFRI[Eff Desc 1],0)),"")</f>
        <v/>
      </c>
      <c r="L82" s="312">
        <f>INDEX('M03-S04'!$V$16:$V$198,2*(ROWS($L$82:L82)-1)+1)</f>
        <v>0</v>
      </c>
      <c r="M82" s="312" t="str">
        <f>IFERROR(INDEX('M03-S04'!$AK$16:$AK$198,2*(ROWS($M$82:M82)-1)+1),"")</f>
        <v/>
      </c>
      <c r="N82" s="373" t="str">
        <f>IFERROR(INDEX('M03-S04'!$AV$16:$AV$198,2*(ROWS($N$82:N82)-1)+1),"")</f>
        <v/>
      </c>
      <c r="O82" s="111" t="str">
        <f>IFERROR(INDEX('M03-S04'!$AO$16:$AO$198,2*(ROWS($O$82:O82)-1)+1),"")</f>
        <v/>
      </c>
      <c r="P82" s="313"/>
      <c r="Q82" s="378"/>
      <c r="R82" s="283"/>
      <c r="S82" s="318"/>
      <c r="T82" s="318"/>
      <c r="U82" s="312">
        <f>INDEX('M03-S04'!$B$16:$B$198,2*(ROWS($U$82:U82)-1)+1)</f>
        <v>1</v>
      </c>
      <c r="V82" s="283"/>
      <c r="W82" s="108">
        <f>INDEX('M03-S04'!$C$16:$C$198,2*(ROWS($W$82:W82)-1)+1)</f>
        <v>0</v>
      </c>
      <c r="X82" s="283"/>
      <c r="Y82" s="67">
        <f>INDEX('M03-S04'!$X$16:$X$198,2*(ROWS($Y$82:Y82)-1)+1)</f>
        <v>0</v>
      </c>
      <c r="Z82" s="283"/>
      <c r="AA82" s="283"/>
      <c r="AB82" s="283"/>
      <c r="AC82" s="283"/>
      <c r="AD82" s="283"/>
      <c r="AE82" s="313"/>
      <c r="AF82" s="313"/>
      <c r="AG82" s="313"/>
      <c r="AH82" s="313"/>
      <c r="AI82" s="313"/>
      <c r="AJ82" s="111" t="str">
        <f t="shared" si="10"/>
        <v/>
      </c>
      <c r="AK82" s="111" t="str">
        <f t="shared" si="11"/>
        <v/>
      </c>
      <c r="AL82" s="111" t="str">
        <f t="shared" si="12"/>
        <v/>
      </c>
      <c r="AM82" s="315"/>
      <c r="AN82" s="111" t="str">
        <f t="shared" si="13"/>
        <v/>
      </c>
      <c r="AO82" s="313"/>
    </row>
    <row r="83" spans="1:41" x14ac:dyDescent="0.25">
      <c r="A83" s="122">
        <f t="shared" si="14"/>
        <v>0</v>
      </c>
      <c r="B83" s="122" t="str">
        <f t="shared" ref="B83:B96" si="15">IF(C83="","",CONCATENATE(ROW(),"-",C83))</f>
        <v/>
      </c>
      <c r="C83" s="339" t="str">
        <f>IFERROR(IF(OR(P83&gt;0,O83&gt;0),INDEX(PMEREFRI[Measure '#],MATCH(W83,PMEREFRI[Eff Desc 1],0)),""),"")</f>
        <v/>
      </c>
      <c r="D83" s="67" t="s">
        <v>1266</v>
      </c>
      <c r="E83" s="339" t="str">
        <f>IFERROR(INDEX(PMEREFRI[End Use Category],MATCH(W83,PMEREFRI[Eff Desc 1],0)),"")</f>
        <v/>
      </c>
      <c r="F83" s="313"/>
      <c r="G83" s="67">
        <f>INDEX('M03-S04'!$AB$16:$AB$198,2*(ROWS($G$82:G83)-1)+1)</f>
        <v>0</v>
      </c>
      <c r="H83" s="111">
        <f>INDEX('M03-S04'!$V$16:$V$198,2*(ROWS($H$82:H83)-1)+1)*INDEX('M03-S04'!$AE$16:$AE$198,2*(ROWS($H$82:H83)-1)+1)</f>
        <v>0</v>
      </c>
      <c r="I83" s="111">
        <f>INDEX('M03-S04'!$V$16:$V$198,2*(ROWS($I$82:I83)-1)+1)*INDEX('M03-S04'!$AG$16:$AG$198,2*(ROWS($I$82:I83)-1)+1)</f>
        <v>0</v>
      </c>
      <c r="J83" s="111" t="str">
        <f>INDEX('M03-S04'!$AU$16:$AU$198,2*(ROWS($J$82:J83)-1)+1)</f>
        <v/>
      </c>
      <c r="K83" s="67" t="str">
        <f>IFERROR(INDEX(PMEREFRI[Cost Basis],MATCH(W83,PMEREFRI[Eff Desc 1],0)),"")</f>
        <v/>
      </c>
      <c r="L83" s="312">
        <f>INDEX('M03-S04'!$V$16:$V$198,2*(ROWS($L$82:L83)-1)+1)</f>
        <v>0</v>
      </c>
      <c r="M83" s="312" t="str">
        <f>IFERROR(INDEX('M03-S04'!$AK$16:$AK$198,2*(ROWS($M$82:M83)-1)+1),"")</f>
        <v/>
      </c>
      <c r="N83" s="373" t="str">
        <f>IFERROR(INDEX('M03-S04'!$AV$16:$AV$198,2*(ROWS($N$82:N83)-1)+1),"")</f>
        <v/>
      </c>
      <c r="O83" s="111" t="str">
        <f>IFERROR(INDEX('M03-S04'!$AO$16:$AO$198,2*(ROWS($O$82:O83)-1)+1),"")</f>
        <v/>
      </c>
      <c r="P83" s="313"/>
      <c r="Q83" s="378"/>
      <c r="R83" s="283"/>
      <c r="S83" s="318"/>
      <c r="T83" s="318"/>
      <c r="U83" s="312">
        <f>INDEX('M03-S04'!$B$16:$B$198,2*(ROWS($U$82:U83)-1)+1)</f>
        <v>2</v>
      </c>
      <c r="V83" s="283"/>
      <c r="W83" s="108">
        <f>INDEX('M03-S04'!$C$16:$C$198,2*(ROWS($W$82:W83)-1)+1)</f>
        <v>0</v>
      </c>
      <c r="X83" s="283"/>
      <c r="Y83" s="67">
        <f>INDEX('M03-S04'!$X$16:$X$198,2*(ROWS($Y$82:Y83)-1)+1)</f>
        <v>0</v>
      </c>
      <c r="Z83" s="283"/>
      <c r="AA83" s="283"/>
      <c r="AB83" s="283"/>
      <c r="AC83" s="283"/>
      <c r="AD83" s="283"/>
      <c r="AE83" s="313"/>
      <c r="AF83" s="313"/>
      <c r="AG83" s="313"/>
      <c r="AH83" s="313"/>
      <c r="AI83" s="313"/>
      <c r="AJ83" s="111" t="str">
        <f t="shared" si="10"/>
        <v/>
      </c>
      <c r="AK83" s="111" t="str">
        <f t="shared" si="11"/>
        <v/>
      </c>
      <c r="AL83" s="111" t="str">
        <f t="shared" si="12"/>
        <v/>
      </c>
      <c r="AM83" s="315"/>
      <c r="AN83" s="111" t="str">
        <f t="shared" si="13"/>
        <v/>
      </c>
      <c r="AO83" s="313"/>
    </row>
    <row r="84" spans="1:41" x14ac:dyDescent="0.25">
      <c r="A84" s="122">
        <f t="shared" si="14"/>
        <v>0</v>
      </c>
      <c r="B84" s="122" t="str">
        <f t="shared" si="15"/>
        <v/>
      </c>
      <c r="C84" s="339" t="str">
        <f>IFERROR(IF(OR(P84&gt;0,O84&gt;0),INDEX(PMEREFRI[Measure '#],MATCH(W84,PMEREFRI[Eff Desc 1],0)),""),"")</f>
        <v/>
      </c>
      <c r="D84" s="67" t="s">
        <v>1266</v>
      </c>
      <c r="E84" s="339" t="str">
        <f>IFERROR(INDEX(PMEREFRI[End Use Category],MATCH(W84,PMEREFRI[Eff Desc 1],0)),"")</f>
        <v/>
      </c>
      <c r="F84" s="313"/>
      <c r="G84" s="67">
        <f>INDEX('M03-S04'!$AB$16:$AB$198,2*(ROWS($G$82:G84)-1)+1)</f>
        <v>0</v>
      </c>
      <c r="H84" s="111">
        <f>INDEX('M03-S04'!$V$16:$V$198,2*(ROWS($H$82:H84)-1)+1)*INDEX('M03-S04'!$AE$16:$AE$198,2*(ROWS($H$82:H84)-1)+1)</f>
        <v>0</v>
      </c>
      <c r="I84" s="111">
        <f>INDEX('M03-S04'!$V$16:$V$198,2*(ROWS($I$82:I84)-1)+1)*INDEX('M03-S04'!$AG$16:$AG$198,2*(ROWS($I$82:I84)-1)+1)</f>
        <v>0</v>
      </c>
      <c r="J84" s="111" t="str">
        <f>INDEX('M03-S04'!$AU$16:$AU$198,2*(ROWS($J$82:J84)-1)+1)</f>
        <v/>
      </c>
      <c r="K84" s="67" t="str">
        <f>IFERROR(INDEX(PMEREFRI[Cost Basis],MATCH(W84,PMEREFRI[Eff Desc 1],0)),"")</f>
        <v/>
      </c>
      <c r="L84" s="312">
        <f>INDEX('M03-S04'!$V$16:$V$198,2*(ROWS($L$82:L84)-1)+1)</f>
        <v>0</v>
      </c>
      <c r="M84" s="312" t="str">
        <f>IFERROR(INDEX('M03-S04'!$AK$16:$AK$198,2*(ROWS($M$82:M84)-1)+1),"")</f>
        <v/>
      </c>
      <c r="N84" s="373" t="str">
        <f>IFERROR(INDEX('M03-S04'!$AV$16:$AV$198,2*(ROWS($N$82:N84)-1)+1),"")</f>
        <v/>
      </c>
      <c r="O84" s="111" t="str">
        <f>IFERROR(INDEX('M03-S04'!$AO$16:$AO$198,2*(ROWS($O$82:O84)-1)+1),"")</f>
        <v/>
      </c>
      <c r="P84" s="313"/>
      <c r="Q84" s="378"/>
      <c r="R84" s="283"/>
      <c r="S84" s="318"/>
      <c r="T84" s="318"/>
      <c r="U84" s="312">
        <f>INDEX('M03-S04'!$B$16:$B$198,2*(ROWS($U$82:U84)-1)+1)</f>
        <v>3</v>
      </c>
      <c r="V84" s="283"/>
      <c r="W84" s="108">
        <f>INDEX('M03-S04'!$C$16:$C$198,2*(ROWS($W$82:W84)-1)+1)</f>
        <v>0</v>
      </c>
      <c r="X84" s="283"/>
      <c r="Y84" s="67">
        <f>INDEX('M03-S04'!$X$16:$X$198,2*(ROWS($Y$82:Y84)-1)+1)</f>
        <v>0</v>
      </c>
      <c r="Z84" s="283"/>
      <c r="AA84" s="283"/>
      <c r="AB84" s="283"/>
      <c r="AC84" s="283"/>
      <c r="AD84" s="283"/>
      <c r="AE84" s="313"/>
      <c r="AF84" s="313"/>
      <c r="AG84" s="313"/>
      <c r="AH84" s="313"/>
      <c r="AI84" s="313"/>
      <c r="AJ84" s="111" t="str">
        <f t="shared" si="10"/>
        <v/>
      </c>
      <c r="AK84" s="111" t="str">
        <f t="shared" si="11"/>
        <v/>
      </c>
      <c r="AL84" s="111" t="str">
        <f t="shared" si="12"/>
        <v/>
      </c>
      <c r="AM84" s="315"/>
      <c r="AN84" s="111" t="str">
        <f t="shared" si="13"/>
        <v/>
      </c>
      <c r="AO84" s="313"/>
    </row>
    <row r="85" spans="1:41" x14ac:dyDescent="0.25">
      <c r="A85" s="122">
        <f t="shared" si="14"/>
        <v>0</v>
      </c>
      <c r="B85" s="122" t="str">
        <f t="shared" si="15"/>
        <v/>
      </c>
      <c r="C85" s="339" t="str">
        <f>IFERROR(IF(OR(P85&gt;0,O85&gt;0),INDEX(PMEREFRI[Measure '#],MATCH(W85,PMEREFRI[Eff Desc 1],0)),""),"")</f>
        <v/>
      </c>
      <c r="D85" s="67" t="s">
        <v>1266</v>
      </c>
      <c r="E85" s="339" t="str">
        <f>IFERROR(INDEX(PMEREFRI[End Use Category],MATCH(W85,PMEREFRI[Eff Desc 1],0)),"")</f>
        <v/>
      </c>
      <c r="F85" s="313"/>
      <c r="G85" s="67">
        <f>INDEX('M03-S04'!$AB$16:$AB$198,2*(ROWS($G$82:G85)-1)+1)</f>
        <v>0</v>
      </c>
      <c r="H85" s="111">
        <f>INDEX('M03-S04'!$V$16:$V$198,2*(ROWS($H$82:H85)-1)+1)*INDEX('M03-S04'!$AE$16:$AE$198,2*(ROWS($H$82:H85)-1)+1)</f>
        <v>0</v>
      </c>
      <c r="I85" s="111">
        <f>INDEX('M03-S04'!$V$16:$V$198,2*(ROWS($I$82:I85)-1)+1)*INDEX('M03-S04'!$AG$16:$AG$198,2*(ROWS($I$82:I85)-1)+1)</f>
        <v>0</v>
      </c>
      <c r="J85" s="111" t="str">
        <f>INDEX('M03-S04'!$AU$16:$AU$198,2*(ROWS($J$82:J85)-1)+1)</f>
        <v/>
      </c>
      <c r="K85" s="67" t="str">
        <f>IFERROR(INDEX(PMEREFRI[Cost Basis],MATCH(W85,PMEREFRI[Eff Desc 1],0)),"")</f>
        <v/>
      </c>
      <c r="L85" s="312">
        <f>INDEX('M03-S04'!$V$16:$V$198,2*(ROWS($L$82:L85)-1)+1)</f>
        <v>0</v>
      </c>
      <c r="M85" s="312" t="str">
        <f>IFERROR(INDEX('M03-S04'!$AK$16:$AK$198,2*(ROWS($M$82:M85)-1)+1),"")</f>
        <v/>
      </c>
      <c r="N85" s="373" t="str">
        <f>IFERROR(INDEX('M03-S04'!$AV$16:$AV$198,2*(ROWS($N$82:N85)-1)+1),"")</f>
        <v/>
      </c>
      <c r="O85" s="111" t="str">
        <f>IFERROR(INDEX('M03-S04'!$AO$16:$AO$198,2*(ROWS($O$82:O85)-1)+1),"")</f>
        <v/>
      </c>
      <c r="P85" s="313"/>
      <c r="Q85" s="378"/>
      <c r="R85" s="283"/>
      <c r="S85" s="318"/>
      <c r="T85" s="318"/>
      <c r="U85" s="312">
        <f>INDEX('M03-S04'!$B$16:$B$198,2*(ROWS($U$82:U85)-1)+1)</f>
        <v>4</v>
      </c>
      <c r="V85" s="283"/>
      <c r="W85" s="108">
        <f>INDEX('M03-S04'!$C$16:$C$198,2*(ROWS($W$82:W85)-1)+1)</f>
        <v>0</v>
      </c>
      <c r="X85" s="283"/>
      <c r="Y85" s="67">
        <f>INDEX('M03-S04'!$X$16:$X$198,2*(ROWS($Y$82:Y85)-1)+1)</f>
        <v>0</v>
      </c>
      <c r="Z85" s="283"/>
      <c r="AA85" s="283"/>
      <c r="AB85" s="283"/>
      <c r="AC85" s="283"/>
      <c r="AD85" s="283"/>
      <c r="AE85" s="313"/>
      <c r="AF85" s="313"/>
      <c r="AG85" s="313"/>
      <c r="AH85" s="313"/>
      <c r="AI85" s="313"/>
      <c r="AJ85" s="111" t="str">
        <f t="shared" si="10"/>
        <v/>
      </c>
      <c r="AK85" s="111" t="str">
        <f t="shared" si="11"/>
        <v/>
      </c>
      <c r="AL85" s="111" t="str">
        <f t="shared" si="12"/>
        <v/>
      </c>
      <c r="AM85" s="315"/>
      <c r="AN85" s="111" t="str">
        <f t="shared" si="13"/>
        <v/>
      </c>
      <c r="AO85" s="313"/>
    </row>
    <row r="86" spans="1:41" x14ac:dyDescent="0.25">
      <c r="A86" s="122">
        <f t="shared" si="14"/>
        <v>0</v>
      </c>
      <c r="B86" s="122" t="str">
        <f t="shared" si="15"/>
        <v/>
      </c>
      <c r="C86" s="339" t="str">
        <f>IFERROR(IF(OR(P86&gt;0,O86&gt;0),INDEX(PMEREFRI[Measure '#],MATCH(W86,PMEREFRI[Eff Desc 1],0)),""),"")</f>
        <v/>
      </c>
      <c r="D86" s="67" t="s">
        <v>1266</v>
      </c>
      <c r="E86" s="339" t="str">
        <f>IFERROR(INDEX(PMEREFRI[End Use Category],MATCH(W86,PMEREFRI[Eff Desc 1],0)),"")</f>
        <v/>
      </c>
      <c r="F86" s="313"/>
      <c r="G86" s="67">
        <f>INDEX('M03-S04'!$AB$16:$AB$198,2*(ROWS($G$82:G86)-1)+1)</f>
        <v>0</v>
      </c>
      <c r="H86" s="111">
        <f>INDEX('M03-S04'!$V$16:$V$198,2*(ROWS($H$82:H86)-1)+1)*INDEX('M03-S04'!$AE$16:$AE$198,2*(ROWS($H$82:H86)-1)+1)</f>
        <v>0</v>
      </c>
      <c r="I86" s="111">
        <f>INDEX('M03-S04'!$V$16:$V$198,2*(ROWS($I$82:I86)-1)+1)*INDEX('M03-S04'!$AG$16:$AG$198,2*(ROWS($I$82:I86)-1)+1)</f>
        <v>0</v>
      </c>
      <c r="J86" s="111" t="str">
        <f>INDEX('M03-S04'!$AU$16:$AU$198,2*(ROWS($J$82:J86)-1)+1)</f>
        <v/>
      </c>
      <c r="K86" s="67" t="str">
        <f>IFERROR(INDEX(PMEREFRI[Cost Basis],MATCH(W86,PMEREFRI[Eff Desc 1],0)),"")</f>
        <v/>
      </c>
      <c r="L86" s="312">
        <f>INDEX('M03-S04'!$V$16:$V$198,2*(ROWS($L$82:L86)-1)+1)</f>
        <v>0</v>
      </c>
      <c r="M86" s="312" t="str">
        <f>IFERROR(INDEX('M03-S04'!$AK$16:$AK$198,2*(ROWS($M$82:M86)-1)+1),"")</f>
        <v/>
      </c>
      <c r="N86" s="373" t="str">
        <f>IFERROR(INDEX('M03-S04'!$AV$16:$AV$198,2*(ROWS($N$82:N86)-1)+1),"")</f>
        <v/>
      </c>
      <c r="O86" s="111" t="str">
        <f>IFERROR(INDEX('M03-S04'!$AO$16:$AO$198,2*(ROWS($O$82:O86)-1)+1),"")</f>
        <v/>
      </c>
      <c r="P86" s="313"/>
      <c r="Q86" s="378"/>
      <c r="R86" s="283"/>
      <c r="S86" s="318"/>
      <c r="T86" s="318"/>
      <c r="U86" s="312">
        <f>INDEX('M03-S04'!$B$16:$B$198,2*(ROWS($U$82:U86)-1)+1)</f>
        <v>5</v>
      </c>
      <c r="V86" s="283"/>
      <c r="W86" s="108">
        <f>INDEX('M03-S04'!$C$16:$C$198,2*(ROWS($W$82:W86)-1)+1)</f>
        <v>0</v>
      </c>
      <c r="X86" s="283"/>
      <c r="Y86" s="67">
        <f>INDEX('M03-S04'!$X$16:$X$198,2*(ROWS($Y$82:Y86)-1)+1)</f>
        <v>0</v>
      </c>
      <c r="Z86" s="283"/>
      <c r="AA86" s="283"/>
      <c r="AB86" s="283"/>
      <c r="AC86" s="283"/>
      <c r="AD86" s="283"/>
      <c r="AE86" s="313"/>
      <c r="AF86" s="313"/>
      <c r="AG86" s="313"/>
      <c r="AH86" s="313"/>
      <c r="AI86" s="313"/>
      <c r="AJ86" s="111" t="str">
        <f t="shared" si="10"/>
        <v/>
      </c>
      <c r="AK86" s="111" t="str">
        <f t="shared" si="11"/>
        <v/>
      </c>
      <c r="AL86" s="111" t="str">
        <f t="shared" si="12"/>
        <v/>
      </c>
      <c r="AM86" s="315"/>
      <c r="AN86" s="111" t="str">
        <f t="shared" si="13"/>
        <v/>
      </c>
      <c r="AO86" s="313"/>
    </row>
    <row r="87" spans="1:41" x14ac:dyDescent="0.25">
      <c r="A87" s="122">
        <f t="shared" si="14"/>
        <v>0</v>
      </c>
      <c r="B87" s="122" t="str">
        <f t="shared" si="15"/>
        <v/>
      </c>
      <c r="C87" s="339" t="str">
        <f>IFERROR(IF(OR(P87&gt;0,O87&gt;0),INDEX(PMEREFRI[Measure '#],MATCH(W87,PMEREFRI[Eff Desc 1],0)),""),"")</f>
        <v/>
      </c>
      <c r="D87" s="67" t="s">
        <v>1266</v>
      </c>
      <c r="E87" s="339" t="str">
        <f>IFERROR(INDEX(PMEREFRI[End Use Category],MATCH(W87,PMEREFRI[Eff Desc 1],0)),"")</f>
        <v/>
      </c>
      <c r="F87" s="313"/>
      <c r="G87" s="67">
        <f>INDEX('M03-S04'!$AB$16:$AB$198,2*(ROWS($G$82:G87)-1)+1)</f>
        <v>0</v>
      </c>
      <c r="H87" s="111">
        <f>INDEX('M03-S04'!$V$16:$V$198,2*(ROWS($H$82:H87)-1)+1)*INDEX('M03-S04'!$AE$16:$AE$198,2*(ROWS($H$82:H87)-1)+1)</f>
        <v>0</v>
      </c>
      <c r="I87" s="111">
        <f>INDEX('M03-S04'!$V$16:$V$198,2*(ROWS($I$82:I87)-1)+1)*INDEX('M03-S04'!$AG$16:$AG$198,2*(ROWS($I$82:I87)-1)+1)</f>
        <v>0</v>
      </c>
      <c r="J87" s="111" t="str">
        <f>INDEX('M03-S04'!$AU$16:$AU$198,2*(ROWS($J$82:J87)-1)+1)</f>
        <v/>
      </c>
      <c r="K87" s="67" t="str">
        <f>IFERROR(INDEX(PMEREFRI[Cost Basis],MATCH(W87,PMEREFRI[Eff Desc 1],0)),"")</f>
        <v/>
      </c>
      <c r="L87" s="312">
        <f>INDEX('M03-S04'!$V$16:$V$198,2*(ROWS($L$82:L87)-1)+1)</f>
        <v>0</v>
      </c>
      <c r="M87" s="312" t="str">
        <f>IFERROR(INDEX('M03-S04'!$AK$16:$AK$198,2*(ROWS($M$82:M87)-1)+1),"")</f>
        <v/>
      </c>
      <c r="N87" s="373" t="str">
        <f>IFERROR(INDEX('M03-S04'!$AV$16:$AV$198,2*(ROWS($N$82:N87)-1)+1),"")</f>
        <v/>
      </c>
      <c r="O87" s="111" t="str">
        <f>IFERROR(INDEX('M03-S04'!$AO$16:$AO$198,2*(ROWS($O$82:O87)-1)+1),"")</f>
        <v/>
      </c>
      <c r="P87" s="313"/>
      <c r="Q87" s="378"/>
      <c r="R87" s="283"/>
      <c r="S87" s="318"/>
      <c r="T87" s="318"/>
      <c r="U87" s="312">
        <f>INDEX('M03-S04'!$B$16:$B$198,2*(ROWS($U$82:U87)-1)+1)</f>
        <v>6</v>
      </c>
      <c r="V87" s="283"/>
      <c r="W87" s="108">
        <f>INDEX('M03-S04'!$C$16:$C$198,2*(ROWS($W$82:W87)-1)+1)</f>
        <v>0</v>
      </c>
      <c r="X87" s="283"/>
      <c r="Y87" s="67">
        <f>INDEX('M03-S04'!$X$16:$X$198,2*(ROWS($Y$82:Y87)-1)+1)</f>
        <v>0</v>
      </c>
      <c r="Z87" s="283"/>
      <c r="AA87" s="283"/>
      <c r="AB87" s="283"/>
      <c r="AC87" s="283"/>
      <c r="AD87" s="283"/>
      <c r="AE87" s="313"/>
      <c r="AF87" s="313"/>
      <c r="AG87" s="313"/>
      <c r="AH87" s="313"/>
      <c r="AI87" s="313"/>
      <c r="AJ87" s="111" t="str">
        <f t="shared" si="10"/>
        <v/>
      </c>
      <c r="AK87" s="111" t="str">
        <f t="shared" si="11"/>
        <v/>
      </c>
      <c r="AL87" s="111" t="str">
        <f t="shared" si="12"/>
        <v/>
      </c>
      <c r="AM87" s="315"/>
      <c r="AN87" s="111" t="str">
        <f t="shared" si="13"/>
        <v/>
      </c>
      <c r="AO87" s="313"/>
    </row>
    <row r="88" spans="1:41" x14ac:dyDescent="0.25">
      <c r="A88" s="122">
        <f t="shared" si="14"/>
        <v>0</v>
      </c>
      <c r="B88" s="122" t="str">
        <f t="shared" si="15"/>
        <v/>
      </c>
      <c r="C88" s="339" t="str">
        <f>IFERROR(IF(OR(P88&gt;0,O88&gt;0),INDEX(PMEREFRI[Measure '#],MATCH(W88,PMEREFRI[Eff Desc 1],0)),""),"")</f>
        <v/>
      </c>
      <c r="D88" s="67" t="s">
        <v>1266</v>
      </c>
      <c r="E88" s="339" t="str">
        <f>IFERROR(INDEX(PMEREFRI[End Use Category],MATCH(W88,PMEREFRI[Eff Desc 1],0)),"")</f>
        <v/>
      </c>
      <c r="F88" s="313"/>
      <c r="G88" s="67">
        <f>INDEX('M03-S04'!$AB$16:$AB$198,2*(ROWS($G$82:G88)-1)+1)</f>
        <v>0</v>
      </c>
      <c r="H88" s="111">
        <f>INDEX('M03-S04'!$V$16:$V$198,2*(ROWS($H$82:H88)-1)+1)*INDEX('M03-S04'!$AE$16:$AE$198,2*(ROWS($H$82:H88)-1)+1)</f>
        <v>0</v>
      </c>
      <c r="I88" s="111">
        <f>INDEX('M03-S04'!$V$16:$V$198,2*(ROWS($I$82:I88)-1)+1)*INDEX('M03-S04'!$AG$16:$AG$198,2*(ROWS($I$82:I88)-1)+1)</f>
        <v>0</v>
      </c>
      <c r="J88" s="111" t="str">
        <f>INDEX('M03-S04'!$AU$16:$AU$198,2*(ROWS($J$82:J88)-1)+1)</f>
        <v/>
      </c>
      <c r="K88" s="67" t="str">
        <f>IFERROR(INDEX(PMEREFRI[Cost Basis],MATCH(W88,PMEREFRI[Eff Desc 1],0)),"")</f>
        <v/>
      </c>
      <c r="L88" s="312">
        <f>INDEX('M03-S04'!$V$16:$V$198,2*(ROWS($L$82:L88)-1)+1)</f>
        <v>0</v>
      </c>
      <c r="M88" s="312" t="str">
        <f>IFERROR(INDEX('M03-S04'!$AK$16:$AK$198,2*(ROWS($M$82:M88)-1)+1),"")</f>
        <v/>
      </c>
      <c r="N88" s="373" t="str">
        <f>IFERROR(INDEX('M03-S04'!$AV$16:$AV$198,2*(ROWS($N$82:N88)-1)+1),"")</f>
        <v/>
      </c>
      <c r="O88" s="111" t="str">
        <f>IFERROR(INDEX('M03-S04'!$AO$16:$AO$198,2*(ROWS($O$82:O88)-1)+1),"")</f>
        <v/>
      </c>
      <c r="P88" s="313"/>
      <c r="Q88" s="378"/>
      <c r="R88" s="283"/>
      <c r="S88" s="318"/>
      <c r="T88" s="318"/>
      <c r="U88" s="312">
        <f>INDEX('M03-S04'!$B$16:$B$198,2*(ROWS($U$82:U88)-1)+1)</f>
        <v>7</v>
      </c>
      <c r="V88" s="283"/>
      <c r="W88" s="108">
        <f>INDEX('M03-S04'!$C$16:$C$198,2*(ROWS($W$82:W88)-1)+1)</f>
        <v>0</v>
      </c>
      <c r="X88" s="283"/>
      <c r="Y88" s="67">
        <f>INDEX('M03-S04'!$X$16:$X$198,2*(ROWS($Y$82:Y88)-1)+1)</f>
        <v>0</v>
      </c>
      <c r="Z88" s="283"/>
      <c r="AA88" s="283"/>
      <c r="AB88" s="283"/>
      <c r="AC88" s="283"/>
      <c r="AD88" s="283"/>
      <c r="AE88" s="313"/>
      <c r="AF88" s="313"/>
      <c r="AG88" s="313"/>
      <c r="AH88" s="313"/>
      <c r="AI88" s="313"/>
      <c r="AJ88" s="111" t="str">
        <f t="shared" si="10"/>
        <v/>
      </c>
      <c r="AK88" s="111" t="str">
        <f t="shared" si="11"/>
        <v/>
      </c>
      <c r="AL88" s="111" t="str">
        <f t="shared" si="12"/>
        <v/>
      </c>
      <c r="AM88" s="315"/>
      <c r="AN88" s="111" t="str">
        <f t="shared" si="13"/>
        <v/>
      </c>
      <c r="AO88" s="313"/>
    </row>
    <row r="89" spans="1:41" x14ac:dyDescent="0.25">
      <c r="A89" s="122">
        <f t="shared" si="14"/>
        <v>0</v>
      </c>
      <c r="B89" s="122" t="str">
        <f t="shared" si="15"/>
        <v/>
      </c>
      <c r="C89" s="339" t="str">
        <f>IFERROR(IF(OR(P89&gt;0,O89&gt;0),INDEX(PMEREFRI[Measure '#],MATCH(W89,PMEREFRI[Eff Desc 1],0)),""),"")</f>
        <v/>
      </c>
      <c r="D89" s="67" t="s">
        <v>1266</v>
      </c>
      <c r="E89" s="339" t="str">
        <f>IFERROR(INDEX(PMEREFRI[End Use Category],MATCH(W89,PMEREFRI[Eff Desc 1],0)),"")</f>
        <v/>
      </c>
      <c r="F89" s="313"/>
      <c r="G89" s="67">
        <f>INDEX('M03-S04'!$AB$16:$AB$198,2*(ROWS($G$82:G89)-1)+1)</f>
        <v>0</v>
      </c>
      <c r="H89" s="111">
        <f>INDEX('M03-S04'!$V$16:$V$198,2*(ROWS($H$82:H89)-1)+1)*INDEX('M03-S04'!$AE$16:$AE$198,2*(ROWS($H$82:H89)-1)+1)</f>
        <v>0</v>
      </c>
      <c r="I89" s="111">
        <f>INDEX('M03-S04'!$V$16:$V$198,2*(ROWS($I$82:I89)-1)+1)*INDEX('M03-S04'!$AG$16:$AG$198,2*(ROWS($I$82:I89)-1)+1)</f>
        <v>0</v>
      </c>
      <c r="J89" s="111" t="str">
        <f>INDEX('M03-S04'!$AU$16:$AU$198,2*(ROWS($J$82:J89)-1)+1)</f>
        <v/>
      </c>
      <c r="K89" s="67" t="str">
        <f>IFERROR(INDEX(PMEREFRI[Cost Basis],MATCH(W89,PMEREFRI[Eff Desc 1],0)),"")</f>
        <v/>
      </c>
      <c r="L89" s="312">
        <f>INDEX('M03-S04'!$V$16:$V$198,2*(ROWS($L$82:L89)-1)+1)</f>
        <v>0</v>
      </c>
      <c r="M89" s="312" t="str">
        <f>IFERROR(INDEX('M03-S04'!$AK$16:$AK$198,2*(ROWS($M$82:M89)-1)+1),"")</f>
        <v/>
      </c>
      <c r="N89" s="373" t="str">
        <f>IFERROR(INDEX('M03-S04'!$AV$16:$AV$198,2*(ROWS($N$82:N89)-1)+1),"")</f>
        <v/>
      </c>
      <c r="O89" s="111" t="str">
        <f>IFERROR(INDEX('M03-S04'!$AO$16:$AO$198,2*(ROWS($O$82:O89)-1)+1),"")</f>
        <v/>
      </c>
      <c r="P89" s="313"/>
      <c r="Q89" s="378"/>
      <c r="R89" s="283"/>
      <c r="S89" s="318"/>
      <c r="T89" s="318"/>
      <c r="U89" s="312">
        <f>INDEX('M03-S04'!$B$16:$B$198,2*(ROWS($U$82:U89)-1)+1)</f>
        <v>8</v>
      </c>
      <c r="V89" s="283"/>
      <c r="W89" s="108">
        <f>INDEX('M03-S04'!$C$16:$C$198,2*(ROWS($W$82:W89)-1)+1)</f>
        <v>0</v>
      </c>
      <c r="X89" s="283"/>
      <c r="Y89" s="67">
        <f>INDEX('M03-S04'!$X$16:$X$198,2*(ROWS($Y$82:Y89)-1)+1)</f>
        <v>0</v>
      </c>
      <c r="Z89" s="283"/>
      <c r="AA89" s="283"/>
      <c r="AB89" s="283"/>
      <c r="AC89" s="283"/>
      <c r="AD89" s="283"/>
      <c r="AE89" s="313"/>
      <c r="AF89" s="313"/>
      <c r="AG89" s="313"/>
      <c r="AH89" s="313"/>
      <c r="AI89" s="313"/>
      <c r="AJ89" s="111" t="str">
        <f t="shared" si="10"/>
        <v/>
      </c>
      <c r="AK89" s="111" t="str">
        <f t="shared" si="11"/>
        <v/>
      </c>
      <c r="AL89" s="111" t="str">
        <f t="shared" si="12"/>
        <v/>
      </c>
      <c r="AM89" s="315"/>
      <c r="AN89" s="111" t="str">
        <f t="shared" si="13"/>
        <v/>
      </c>
      <c r="AO89" s="313"/>
    </row>
    <row r="90" spans="1:41" x14ac:dyDescent="0.25">
      <c r="A90" s="122">
        <f t="shared" si="14"/>
        <v>0</v>
      </c>
      <c r="B90" s="122" t="str">
        <f t="shared" si="15"/>
        <v/>
      </c>
      <c r="C90" s="339" t="str">
        <f>IFERROR(IF(OR(P90&gt;0,O90&gt;0),INDEX(PMEREFRI[Measure '#],MATCH(W90,PMEREFRI[Eff Desc 1],0)),""),"")</f>
        <v/>
      </c>
      <c r="D90" s="67" t="s">
        <v>1266</v>
      </c>
      <c r="E90" s="339" t="str">
        <f>IFERROR(INDEX(PMEREFRI[End Use Category],MATCH(W90,PMEREFRI[Eff Desc 1],0)),"")</f>
        <v/>
      </c>
      <c r="F90" s="313"/>
      <c r="G90" s="67">
        <f>INDEX('M03-S04'!$AB$16:$AB$198,2*(ROWS($G$82:G90)-1)+1)</f>
        <v>0</v>
      </c>
      <c r="H90" s="111">
        <f>INDEX('M03-S04'!$V$16:$V$198,2*(ROWS($H$82:H90)-1)+1)*INDEX('M03-S04'!$AE$16:$AE$198,2*(ROWS($H$82:H90)-1)+1)</f>
        <v>0</v>
      </c>
      <c r="I90" s="111">
        <f>INDEX('M03-S04'!$V$16:$V$198,2*(ROWS($I$82:I90)-1)+1)*INDEX('M03-S04'!$AG$16:$AG$198,2*(ROWS($I$82:I90)-1)+1)</f>
        <v>0</v>
      </c>
      <c r="J90" s="111" t="str">
        <f>INDEX('M03-S04'!$AU$16:$AU$198,2*(ROWS($J$82:J90)-1)+1)</f>
        <v/>
      </c>
      <c r="K90" s="67" t="str">
        <f>IFERROR(INDEX(PMEREFRI[Cost Basis],MATCH(W90,PMEREFRI[Eff Desc 1],0)),"")</f>
        <v/>
      </c>
      <c r="L90" s="312">
        <f>INDEX('M03-S04'!$V$16:$V$198,2*(ROWS($L$82:L90)-1)+1)</f>
        <v>0</v>
      </c>
      <c r="M90" s="312" t="str">
        <f>IFERROR(INDEX('M03-S04'!$AK$16:$AK$198,2*(ROWS($M$82:M90)-1)+1),"")</f>
        <v/>
      </c>
      <c r="N90" s="373" t="str">
        <f>IFERROR(INDEX('M03-S04'!$AV$16:$AV$198,2*(ROWS($N$82:N90)-1)+1),"")</f>
        <v/>
      </c>
      <c r="O90" s="111" t="str">
        <f>IFERROR(INDEX('M03-S04'!$AO$16:$AO$198,2*(ROWS($O$82:O90)-1)+1),"")</f>
        <v/>
      </c>
      <c r="P90" s="313"/>
      <c r="Q90" s="378"/>
      <c r="R90" s="283"/>
      <c r="S90" s="318"/>
      <c r="T90" s="318"/>
      <c r="U90" s="312">
        <f>INDEX('M03-S04'!$B$16:$B$198,2*(ROWS($U$82:U90)-1)+1)</f>
        <v>9</v>
      </c>
      <c r="V90" s="283"/>
      <c r="W90" s="108">
        <f>INDEX('M03-S04'!$C$16:$C$198,2*(ROWS($W$82:W90)-1)+1)</f>
        <v>0</v>
      </c>
      <c r="X90" s="283"/>
      <c r="Y90" s="67">
        <f>INDEX('M03-S04'!$X$16:$X$198,2*(ROWS($Y$82:Y90)-1)+1)</f>
        <v>0</v>
      </c>
      <c r="Z90" s="283"/>
      <c r="AA90" s="283"/>
      <c r="AB90" s="283"/>
      <c r="AC90" s="283"/>
      <c r="AD90" s="283"/>
      <c r="AE90" s="313"/>
      <c r="AF90" s="313"/>
      <c r="AG90" s="313"/>
      <c r="AH90" s="313"/>
      <c r="AI90" s="313"/>
      <c r="AJ90" s="111" t="str">
        <f t="shared" si="10"/>
        <v/>
      </c>
      <c r="AK90" s="111" t="str">
        <f t="shared" si="11"/>
        <v/>
      </c>
      <c r="AL90" s="111" t="str">
        <f t="shared" si="12"/>
        <v/>
      </c>
      <c r="AM90" s="315"/>
      <c r="AN90" s="111" t="str">
        <f t="shared" si="13"/>
        <v/>
      </c>
      <c r="AO90" s="313"/>
    </row>
    <row r="91" spans="1:41" x14ac:dyDescent="0.25">
      <c r="A91" s="122">
        <f t="shared" si="14"/>
        <v>0</v>
      </c>
      <c r="B91" s="122" t="str">
        <f t="shared" si="15"/>
        <v/>
      </c>
      <c r="C91" s="339" t="str">
        <f>IFERROR(IF(OR(P91&gt;0,O91&gt;0),INDEX(PMEREFRI[Measure '#],MATCH(W91,PMEREFRI[Eff Desc 1],0)),""),"")</f>
        <v/>
      </c>
      <c r="D91" s="67" t="s">
        <v>1266</v>
      </c>
      <c r="E91" s="339" t="str">
        <f>IFERROR(INDEX(PMEREFRI[End Use Category],MATCH(W91,PMEREFRI[Eff Desc 1],0)),"")</f>
        <v/>
      </c>
      <c r="F91" s="313"/>
      <c r="G91" s="67">
        <f>INDEX('M03-S04'!$AB$16:$AB$198,2*(ROWS($G$82:G91)-1)+1)</f>
        <v>0</v>
      </c>
      <c r="H91" s="111">
        <f>INDEX('M03-S04'!$V$16:$V$198,2*(ROWS($H$82:H91)-1)+1)*INDEX('M03-S04'!$AE$16:$AE$198,2*(ROWS($H$82:H91)-1)+1)</f>
        <v>0</v>
      </c>
      <c r="I91" s="111">
        <f>INDEX('M03-S04'!$V$16:$V$198,2*(ROWS($I$82:I91)-1)+1)*INDEX('M03-S04'!$AG$16:$AG$198,2*(ROWS($I$82:I91)-1)+1)</f>
        <v>0</v>
      </c>
      <c r="J91" s="111" t="str">
        <f>INDEX('M03-S04'!$AU$16:$AU$198,2*(ROWS($J$82:J91)-1)+1)</f>
        <v/>
      </c>
      <c r="K91" s="67" t="str">
        <f>IFERROR(INDEX(PMEREFRI[Cost Basis],MATCH(W91,PMEREFRI[Eff Desc 1],0)),"")</f>
        <v/>
      </c>
      <c r="L91" s="312">
        <f>INDEX('M03-S04'!$V$16:$V$198,2*(ROWS($L$82:L91)-1)+1)</f>
        <v>0</v>
      </c>
      <c r="M91" s="312" t="str">
        <f>IFERROR(INDEX('M03-S04'!$AK$16:$AK$198,2*(ROWS($M$82:M91)-1)+1),"")</f>
        <v/>
      </c>
      <c r="N91" s="373" t="str">
        <f>IFERROR(INDEX('M03-S04'!$AV$16:$AV$198,2*(ROWS($N$82:N91)-1)+1),"")</f>
        <v/>
      </c>
      <c r="O91" s="111" t="str">
        <f>IFERROR(INDEX('M03-S04'!$AO$16:$AO$198,2*(ROWS($O$82:O91)-1)+1),"")</f>
        <v/>
      </c>
      <c r="P91" s="313"/>
      <c r="Q91" s="378"/>
      <c r="R91" s="283"/>
      <c r="S91" s="318"/>
      <c r="T91" s="318"/>
      <c r="U91" s="312">
        <f>INDEX('M03-S04'!$B$16:$B$198,2*(ROWS($U$82:U91)-1)+1)</f>
        <v>10</v>
      </c>
      <c r="V91" s="283"/>
      <c r="W91" s="108">
        <f>INDEX('M03-S04'!$C$16:$C$198,2*(ROWS($W$82:W91)-1)+1)</f>
        <v>0</v>
      </c>
      <c r="X91" s="283"/>
      <c r="Y91" s="67">
        <f>INDEX('M03-S04'!$X$16:$X$198,2*(ROWS($Y$82:Y91)-1)+1)</f>
        <v>0</v>
      </c>
      <c r="Z91" s="283"/>
      <c r="AA91" s="283"/>
      <c r="AB91" s="283"/>
      <c r="AC91" s="283"/>
      <c r="AD91" s="283"/>
      <c r="AE91" s="313"/>
      <c r="AF91" s="313"/>
      <c r="AG91" s="313"/>
      <c r="AH91" s="313"/>
      <c r="AI91" s="313"/>
      <c r="AJ91" s="111" t="str">
        <f t="shared" si="10"/>
        <v/>
      </c>
      <c r="AK91" s="111" t="str">
        <f t="shared" si="11"/>
        <v/>
      </c>
      <c r="AL91" s="111" t="str">
        <f t="shared" si="12"/>
        <v/>
      </c>
      <c r="AM91" s="315"/>
      <c r="AN91" s="111" t="str">
        <f t="shared" si="13"/>
        <v/>
      </c>
      <c r="AO91" s="313"/>
    </row>
    <row r="92" spans="1:41" x14ac:dyDescent="0.25">
      <c r="A92" s="122">
        <f t="shared" si="14"/>
        <v>0</v>
      </c>
      <c r="B92" s="122" t="str">
        <f t="shared" si="15"/>
        <v/>
      </c>
      <c r="C92" s="339" t="str">
        <f>IFERROR(IF(OR(P92&gt;0,O92&gt;0),INDEX(PMEREFRI[Measure '#],MATCH(W92,PMEREFRI[Eff Desc 1],0)),""),"")</f>
        <v/>
      </c>
      <c r="D92" s="67" t="s">
        <v>1266</v>
      </c>
      <c r="E92" s="339" t="str">
        <f>IFERROR(INDEX(PMEREFRI[End Use Category],MATCH(W92,PMEREFRI[Eff Desc 1],0)),"")</f>
        <v/>
      </c>
      <c r="F92" s="313"/>
      <c r="G92" s="67">
        <f>INDEX('M03-S04'!$AB$16:$AB$198,2*(ROWS($G$82:G92)-1)+1)</f>
        <v>0</v>
      </c>
      <c r="H92" s="111">
        <f>INDEX('M03-S04'!$V$16:$V$198,2*(ROWS($H$82:H92)-1)+1)*INDEX('M03-S04'!$AE$16:$AE$198,2*(ROWS($H$82:H92)-1)+1)</f>
        <v>0</v>
      </c>
      <c r="I92" s="111">
        <f>INDEX('M03-S04'!$V$16:$V$198,2*(ROWS($I$82:I92)-1)+1)*INDEX('M03-S04'!$AG$16:$AG$198,2*(ROWS($I$82:I92)-1)+1)</f>
        <v>0</v>
      </c>
      <c r="J92" s="111" t="str">
        <f>INDEX('M03-S04'!$AU$16:$AU$198,2*(ROWS($J$82:J92)-1)+1)</f>
        <v/>
      </c>
      <c r="K92" s="67" t="str">
        <f>IFERROR(INDEX(PMEREFRI[Cost Basis],MATCH(W92,PMEREFRI[Eff Desc 1],0)),"")</f>
        <v/>
      </c>
      <c r="L92" s="312">
        <f>INDEX('M03-S04'!$V$16:$V$198,2*(ROWS($L$82:L92)-1)+1)</f>
        <v>0</v>
      </c>
      <c r="M92" s="312" t="str">
        <f>IFERROR(INDEX('M03-S04'!$AK$16:$AK$198,2*(ROWS($M$82:M92)-1)+1),"")</f>
        <v/>
      </c>
      <c r="N92" s="373" t="str">
        <f>IFERROR(INDEX('M03-S04'!$AV$16:$AV$198,2*(ROWS($N$82:N92)-1)+1),"")</f>
        <v/>
      </c>
      <c r="O92" s="111" t="str">
        <f>IFERROR(INDEX('M03-S04'!$AO$16:$AO$198,2*(ROWS($O$82:O92)-1)+1),"")</f>
        <v/>
      </c>
      <c r="P92" s="313"/>
      <c r="Q92" s="378"/>
      <c r="R92" s="283"/>
      <c r="S92" s="318"/>
      <c r="T92" s="318"/>
      <c r="U92" s="312">
        <f>INDEX('M03-S04'!$B$16:$B$198,2*(ROWS($U$82:U92)-1)+1)</f>
        <v>11</v>
      </c>
      <c r="V92" s="283"/>
      <c r="W92" s="108">
        <f>INDEX('M03-S04'!$C$16:$C$198,2*(ROWS($W$82:W92)-1)+1)</f>
        <v>0</v>
      </c>
      <c r="X92" s="283"/>
      <c r="Y92" s="67">
        <f>INDEX('M03-S04'!$X$16:$X$198,2*(ROWS($Y$82:Y92)-1)+1)</f>
        <v>0</v>
      </c>
      <c r="Z92" s="283"/>
      <c r="AA92" s="283"/>
      <c r="AB92" s="283"/>
      <c r="AC92" s="283"/>
      <c r="AD92" s="283"/>
      <c r="AE92" s="313"/>
      <c r="AF92" s="313"/>
      <c r="AG92" s="313"/>
      <c r="AH92" s="313"/>
      <c r="AI92" s="313"/>
      <c r="AJ92" s="111" t="str">
        <f t="shared" si="10"/>
        <v/>
      </c>
      <c r="AK92" s="111" t="str">
        <f t="shared" si="11"/>
        <v/>
      </c>
      <c r="AL92" s="111" t="str">
        <f t="shared" si="12"/>
        <v/>
      </c>
      <c r="AM92" s="315"/>
      <c r="AN92" s="111" t="str">
        <f t="shared" si="13"/>
        <v/>
      </c>
      <c r="AO92" s="313"/>
    </row>
    <row r="93" spans="1:41" x14ac:dyDescent="0.25">
      <c r="A93" s="122">
        <f t="shared" si="14"/>
        <v>0</v>
      </c>
      <c r="B93" s="122" t="str">
        <f t="shared" si="15"/>
        <v/>
      </c>
      <c r="C93" s="339" t="str">
        <f>IFERROR(IF(OR(P93&gt;0,O93&gt;0),INDEX(PMEREFRI[Measure '#],MATCH(W93,PMEREFRI[Eff Desc 1],0)),""),"")</f>
        <v/>
      </c>
      <c r="D93" s="67" t="s">
        <v>1266</v>
      </c>
      <c r="E93" s="339" t="str">
        <f>IFERROR(INDEX(PMEREFRI[End Use Category],MATCH(W93,PMEREFRI[Eff Desc 1],0)),"")</f>
        <v/>
      </c>
      <c r="F93" s="313"/>
      <c r="G93" s="67">
        <f>INDEX('M03-S04'!$AB$16:$AB$198,2*(ROWS($G$82:G93)-1)+1)</f>
        <v>0</v>
      </c>
      <c r="H93" s="111">
        <f>INDEX('M03-S04'!$V$16:$V$198,2*(ROWS($H$82:H93)-1)+1)*INDEX('M03-S04'!$AE$16:$AE$198,2*(ROWS($H$82:H93)-1)+1)</f>
        <v>0</v>
      </c>
      <c r="I93" s="111">
        <f>INDEX('M03-S04'!$V$16:$V$198,2*(ROWS($I$82:I93)-1)+1)*INDEX('M03-S04'!$AG$16:$AG$198,2*(ROWS($I$82:I93)-1)+1)</f>
        <v>0</v>
      </c>
      <c r="J93" s="111" t="str">
        <f>INDEX('M03-S04'!$AU$16:$AU$198,2*(ROWS($J$82:J93)-1)+1)</f>
        <v/>
      </c>
      <c r="K93" s="67" t="str">
        <f>IFERROR(INDEX(PMEREFRI[Cost Basis],MATCH(W93,PMEREFRI[Eff Desc 1],0)),"")</f>
        <v/>
      </c>
      <c r="L93" s="312">
        <f>INDEX('M03-S04'!$V$16:$V$198,2*(ROWS($L$82:L93)-1)+1)</f>
        <v>0</v>
      </c>
      <c r="M93" s="312" t="str">
        <f>IFERROR(INDEX('M03-S04'!$AK$16:$AK$198,2*(ROWS($M$82:M93)-1)+1),"")</f>
        <v/>
      </c>
      <c r="N93" s="373" t="str">
        <f>IFERROR(INDEX('M03-S04'!$AV$16:$AV$198,2*(ROWS($N$82:N93)-1)+1),"")</f>
        <v/>
      </c>
      <c r="O93" s="111" t="str">
        <f>IFERROR(INDEX('M03-S04'!$AO$16:$AO$198,2*(ROWS($O$82:O93)-1)+1),"")</f>
        <v/>
      </c>
      <c r="P93" s="313"/>
      <c r="Q93" s="378"/>
      <c r="R93" s="283"/>
      <c r="S93" s="318"/>
      <c r="T93" s="318"/>
      <c r="U93" s="312">
        <f>INDEX('M03-S04'!$B$16:$B$198,2*(ROWS($U$82:U93)-1)+1)</f>
        <v>12</v>
      </c>
      <c r="V93" s="283"/>
      <c r="W93" s="108">
        <f>INDEX('M03-S04'!$C$16:$C$198,2*(ROWS($W$82:W93)-1)+1)</f>
        <v>0</v>
      </c>
      <c r="X93" s="283"/>
      <c r="Y93" s="67">
        <f>INDEX('M03-S04'!$X$16:$X$198,2*(ROWS($Y$82:Y93)-1)+1)</f>
        <v>0</v>
      </c>
      <c r="Z93" s="283"/>
      <c r="AA93" s="283"/>
      <c r="AB93" s="283"/>
      <c r="AC93" s="283"/>
      <c r="AD93" s="283"/>
      <c r="AE93" s="313"/>
      <c r="AF93" s="313"/>
      <c r="AG93" s="313"/>
      <c r="AH93" s="313"/>
      <c r="AI93" s="313"/>
      <c r="AJ93" s="111" t="str">
        <f t="shared" si="10"/>
        <v/>
      </c>
      <c r="AK93" s="111" t="str">
        <f t="shared" si="11"/>
        <v/>
      </c>
      <c r="AL93" s="111" t="str">
        <f t="shared" si="12"/>
        <v/>
      </c>
      <c r="AM93" s="315"/>
      <c r="AN93" s="111" t="str">
        <f t="shared" si="13"/>
        <v/>
      </c>
      <c r="AO93" s="313"/>
    </row>
    <row r="94" spans="1:41" x14ac:dyDescent="0.25">
      <c r="A94" s="122">
        <f t="shared" si="14"/>
        <v>0</v>
      </c>
      <c r="B94" s="122" t="str">
        <f t="shared" si="15"/>
        <v/>
      </c>
      <c r="C94" s="339" t="str">
        <f>IFERROR(IF(OR(P94&gt;0,O94&gt;0),INDEX(PMEREFRI[Measure '#],MATCH(W94,PMEREFRI[Eff Desc 1],0)),""),"")</f>
        <v/>
      </c>
      <c r="D94" s="67" t="s">
        <v>1266</v>
      </c>
      <c r="E94" s="339" t="str">
        <f>IFERROR(INDEX(PMEREFRI[End Use Category],MATCH(W94,PMEREFRI[Eff Desc 1],0)),"")</f>
        <v/>
      </c>
      <c r="F94" s="313"/>
      <c r="G94" s="67">
        <f>INDEX('M03-S04'!$AB$16:$AB$198,2*(ROWS($G$82:G94)-1)+1)</f>
        <v>0</v>
      </c>
      <c r="H94" s="111">
        <f>INDEX('M03-S04'!$V$16:$V$198,2*(ROWS($H$82:H94)-1)+1)*INDEX('M03-S04'!$AE$16:$AE$198,2*(ROWS($H$82:H94)-1)+1)</f>
        <v>0</v>
      </c>
      <c r="I94" s="111">
        <f>INDEX('M03-S04'!$V$16:$V$198,2*(ROWS($I$82:I94)-1)+1)*INDEX('M03-S04'!$AG$16:$AG$198,2*(ROWS($I$82:I94)-1)+1)</f>
        <v>0</v>
      </c>
      <c r="J94" s="111" t="str">
        <f>INDEX('M03-S04'!$AU$16:$AU$198,2*(ROWS($J$82:J94)-1)+1)</f>
        <v/>
      </c>
      <c r="K94" s="67" t="str">
        <f>IFERROR(INDEX(PMEREFRI[Cost Basis],MATCH(W94,PMEREFRI[Eff Desc 1],0)),"")</f>
        <v/>
      </c>
      <c r="L94" s="312">
        <f>INDEX('M03-S04'!$V$16:$V$198,2*(ROWS($L$82:L94)-1)+1)</f>
        <v>0</v>
      </c>
      <c r="M94" s="312" t="str">
        <f>IFERROR(INDEX('M03-S04'!$AK$16:$AK$198,2*(ROWS($M$82:M94)-1)+1),"")</f>
        <v/>
      </c>
      <c r="N94" s="373" t="str">
        <f>IFERROR(INDEX('M03-S04'!$AV$16:$AV$198,2*(ROWS($N$82:N94)-1)+1),"")</f>
        <v/>
      </c>
      <c r="O94" s="111" t="str">
        <f>IFERROR(INDEX('M03-S04'!$AO$16:$AO$198,2*(ROWS($O$82:O94)-1)+1),"")</f>
        <v/>
      </c>
      <c r="P94" s="313"/>
      <c r="Q94" s="378"/>
      <c r="R94" s="283"/>
      <c r="S94" s="318"/>
      <c r="T94" s="318"/>
      <c r="U94" s="312">
        <f>INDEX('M03-S04'!$B$16:$B$198,2*(ROWS($U$82:U94)-1)+1)</f>
        <v>13</v>
      </c>
      <c r="V94" s="283"/>
      <c r="W94" s="108">
        <f>INDEX('M03-S04'!$C$16:$C$198,2*(ROWS($W$82:W94)-1)+1)</f>
        <v>0</v>
      </c>
      <c r="X94" s="283"/>
      <c r="Y94" s="67">
        <f>INDEX('M03-S04'!$X$16:$X$198,2*(ROWS($Y$82:Y94)-1)+1)</f>
        <v>0</v>
      </c>
      <c r="Z94" s="283"/>
      <c r="AA94" s="283"/>
      <c r="AB94" s="283"/>
      <c r="AC94" s="283"/>
      <c r="AD94" s="283"/>
      <c r="AE94" s="313"/>
      <c r="AF94" s="313"/>
      <c r="AG94" s="313"/>
      <c r="AH94" s="313"/>
      <c r="AI94" s="313"/>
      <c r="AJ94" s="111" t="str">
        <f t="shared" si="10"/>
        <v/>
      </c>
      <c r="AK94" s="111" t="str">
        <f t="shared" si="11"/>
        <v/>
      </c>
      <c r="AL94" s="111" t="str">
        <f t="shared" si="12"/>
        <v/>
      </c>
      <c r="AM94" s="315"/>
      <c r="AN94" s="111" t="str">
        <f t="shared" si="13"/>
        <v/>
      </c>
      <c r="AO94" s="313"/>
    </row>
    <row r="95" spans="1:41" x14ac:dyDescent="0.25">
      <c r="A95" s="122">
        <f t="shared" si="14"/>
        <v>0</v>
      </c>
      <c r="B95" s="122" t="str">
        <f t="shared" si="15"/>
        <v/>
      </c>
      <c r="C95" s="339" t="str">
        <f>IFERROR(IF(OR(P95&gt;0,O95&gt;0),INDEX(PMEREFRI[Measure '#],MATCH(W95,PMEREFRI[Eff Desc 1],0)),""),"")</f>
        <v/>
      </c>
      <c r="D95" s="67" t="s">
        <v>1266</v>
      </c>
      <c r="E95" s="339" t="str">
        <f>IFERROR(INDEX(PMEREFRI[End Use Category],MATCH(W95,PMEREFRI[Eff Desc 1],0)),"")</f>
        <v/>
      </c>
      <c r="F95" s="313"/>
      <c r="G95" s="67">
        <f>INDEX('M03-S04'!$AB$16:$AB$198,2*(ROWS($G$82:G95)-1)+1)</f>
        <v>0</v>
      </c>
      <c r="H95" s="111">
        <f>INDEX('M03-S04'!$V$16:$V$198,2*(ROWS($H$82:H95)-1)+1)*INDEX('M03-S04'!$AE$16:$AE$198,2*(ROWS($H$82:H95)-1)+1)</f>
        <v>0</v>
      </c>
      <c r="I95" s="111">
        <f>INDEX('M03-S04'!$V$16:$V$198,2*(ROWS($I$82:I95)-1)+1)*INDEX('M03-S04'!$AG$16:$AG$198,2*(ROWS($I$82:I95)-1)+1)</f>
        <v>0</v>
      </c>
      <c r="J95" s="111" t="str">
        <f>INDEX('M03-S04'!$AU$16:$AU$198,2*(ROWS($J$82:J95)-1)+1)</f>
        <v/>
      </c>
      <c r="K95" s="67" t="str">
        <f>IFERROR(INDEX(PMEREFRI[Cost Basis],MATCH(W95,PMEREFRI[Eff Desc 1],0)),"")</f>
        <v/>
      </c>
      <c r="L95" s="312">
        <f>INDEX('M03-S04'!$V$16:$V$198,2*(ROWS($L$82:L95)-1)+1)</f>
        <v>0</v>
      </c>
      <c r="M95" s="312" t="str">
        <f>IFERROR(INDEX('M03-S04'!$AK$16:$AK$198,2*(ROWS($M$82:M95)-1)+1),"")</f>
        <v/>
      </c>
      <c r="N95" s="373" t="str">
        <f>IFERROR(INDEX('M03-S04'!$AV$16:$AV$198,2*(ROWS($N$82:N95)-1)+1),"")</f>
        <v/>
      </c>
      <c r="O95" s="111" t="str">
        <f>IFERROR(INDEX('M03-S04'!$AO$16:$AO$198,2*(ROWS($O$82:O95)-1)+1),"")</f>
        <v/>
      </c>
      <c r="P95" s="313"/>
      <c r="Q95" s="378"/>
      <c r="R95" s="283"/>
      <c r="S95" s="318"/>
      <c r="T95" s="318"/>
      <c r="U95" s="312">
        <f>INDEX('M03-S04'!$B$16:$B$198,2*(ROWS($U$82:U95)-1)+1)</f>
        <v>14</v>
      </c>
      <c r="V95" s="283"/>
      <c r="W95" s="108">
        <f>INDEX('M03-S04'!$C$16:$C$198,2*(ROWS($W$82:W95)-1)+1)</f>
        <v>0</v>
      </c>
      <c r="X95" s="283"/>
      <c r="Y95" s="67">
        <f>INDEX('M03-S04'!$X$16:$X$198,2*(ROWS($Y$82:Y95)-1)+1)</f>
        <v>0</v>
      </c>
      <c r="Z95" s="283"/>
      <c r="AA95" s="283"/>
      <c r="AB95" s="283"/>
      <c r="AC95" s="283"/>
      <c r="AD95" s="283"/>
      <c r="AE95" s="313"/>
      <c r="AF95" s="313"/>
      <c r="AG95" s="313"/>
      <c r="AH95" s="313"/>
      <c r="AI95" s="313"/>
      <c r="AJ95" s="111" t="str">
        <f t="shared" si="10"/>
        <v/>
      </c>
      <c r="AK95" s="111" t="str">
        <f t="shared" si="11"/>
        <v/>
      </c>
      <c r="AL95" s="111" t="str">
        <f t="shared" si="12"/>
        <v/>
      </c>
      <c r="AM95" s="315"/>
      <c r="AN95" s="111" t="str">
        <f t="shared" si="13"/>
        <v/>
      </c>
      <c r="AO95" s="313"/>
    </row>
    <row r="96" spans="1:41" x14ac:dyDescent="0.25">
      <c r="A96" s="122">
        <f t="shared" si="14"/>
        <v>0</v>
      </c>
      <c r="B96" s="122" t="str">
        <f t="shared" si="15"/>
        <v/>
      </c>
      <c r="C96" s="339" t="str">
        <f>IFERROR(IF(OR(P96&gt;0,O96&gt;0),INDEX(PMEREFRI[Measure '#],MATCH(W96,PMEREFRI[Eff Desc 1],0)),""),"")</f>
        <v/>
      </c>
      <c r="D96" s="67" t="s">
        <v>1266</v>
      </c>
      <c r="E96" s="339" t="str">
        <f>IFERROR(INDEX(PMEREFRI[End Use Category],MATCH(W96,PMEREFRI[Eff Desc 1],0)),"")</f>
        <v/>
      </c>
      <c r="F96" s="313"/>
      <c r="G96" s="67">
        <f>INDEX('M03-S04'!$AB$16:$AB$198,2*(ROWS($G$82:G96)-1)+1)</f>
        <v>0</v>
      </c>
      <c r="H96" s="111">
        <f>INDEX('M03-S04'!$V$16:$V$198,2*(ROWS($H$82:H96)-1)+1)*INDEX('M03-S04'!$AE$16:$AE$198,2*(ROWS($H$82:H96)-1)+1)</f>
        <v>0</v>
      </c>
      <c r="I96" s="111">
        <f>INDEX('M03-S04'!$V$16:$V$198,2*(ROWS($I$82:I96)-1)+1)*INDEX('M03-S04'!$AG$16:$AG$198,2*(ROWS($I$82:I96)-1)+1)</f>
        <v>0</v>
      </c>
      <c r="J96" s="111" t="str">
        <f>INDEX('M03-S04'!$AU$16:$AU$198,2*(ROWS($J$82:J96)-1)+1)</f>
        <v/>
      </c>
      <c r="K96" s="67" t="str">
        <f>IFERROR(INDEX(PMEREFRI[Cost Basis],MATCH(W96,PMEREFRI[Eff Desc 1],0)),"")</f>
        <v/>
      </c>
      <c r="L96" s="312">
        <f>INDEX('M03-S04'!$V$16:$V$198,2*(ROWS($L$82:L96)-1)+1)</f>
        <v>0</v>
      </c>
      <c r="M96" s="312" t="str">
        <f>IFERROR(INDEX('M03-S04'!$AK$16:$AK$198,2*(ROWS($M$82:M96)-1)+1),"")</f>
        <v/>
      </c>
      <c r="N96" s="373" t="str">
        <f>IFERROR(INDEX('M03-S04'!$AV$16:$AV$198,2*(ROWS($N$82:N96)-1)+1),"")</f>
        <v/>
      </c>
      <c r="O96" s="111" t="str">
        <f>IFERROR(INDEX('M03-S04'!$AO$16:$AO$198,2*(ROWS($O$82:O96)-1)+1),"")</f>
        <v/>
      </c>
      <c r="P96" s="313"/>
      <c r="Q96" s="378"/>
      <c r="R96" s="283"/>
      <c r="S96" s="318"/>
      <c r="T96" s="318"/>
      <c r="U96" s="312">
        <f>INDEX('M03-S04'!$B$16:$B$198,2*(ROWS($U$82:U96)-1)+1)</f>
        <v>15</v>
      </c>
      <c r="V96" s="283"/>
      <c r="W96" s="108">
        <f>INDEX('M03-S04'!$C$16:$C$198,2*(ROWS($W$82:W96)-1)+1)</f>
        <v>0</v>
      </c>
      <c r="X96" s="283"/>
      <c r="Y96" s="67">
        <f>INDEX('M03-S04'!$X$16:$X$198,2*(ROWS($Y$82:Y96)-1)+1)</f>
        <v>0</v>
      </c>
      <c r="Z96" s="283"/>
      <c r="AA96" s="283"/>
      <c r="AB96" s="283"/>
      <c r="AC96" s="283"/>
      <c r="AD96" s="283"/>
      <c r="AE96" s="313"/>
      <c r="AF96" s="313"/>
      <c r="AG96" s="313"/>
      <c r="AH96" s="313"/>
      <c r="AI96" s="313"/>
      <c r="AJ96" s="111" t="str">
        <f t="shared" si="10"/>
        <v/>
      </c>
      <c r="AK96" s="111" t="str">
        <f t="shared" si="11"/>
        <v/>
      </c>
      <c r="AL96" s="111" t="str">
        <f t="shared" si="12"/>
        <v/>
      </c>
      <c r="AM96" s="315"/>
      <c r="AN96" s="111" t="str">
        <f t="shared" si="13"/>
        <v/>
      </c>
      <c r="AO96" s="313"/>
    </row>
    <row r="97" spans="1:41" x14ac:dyDescent="0.25">
      <c r="A97" s="416" t="str">
        <f>CONCATENATE(MAIN3," ",M3S5)</f>
        <v>EMS INFORMATION INPUT Commercial Cooking</v>
      </c>
      <c r="B97" s="418"/>
      <c r="C97" s="348"/>
      <c r="D97" s="340"/>
      <c r="E97" s="348"/>
      <c r="F97" s="346"/>
      <c r="G97" s="340"/>
      <c r="H97" s="347"/>
      <c r="I97" s="347"/>
      <c r="J97" s="347"/>
      <c r="K97" s="340"/>
      <c r="L97" s="346"/>
      <c r="M97" s="346"/>
      <c r="N97" s="375"/>
      <c r="O97" s="347"/>
      <c r="P97" s="353"/>
      <c r="Q97" s="379"/>
      <c r="R97" s="351"/>
      <c r="S97" s="354"/>
      <c r="T97" s="354"/>
      <c r="U97" s="346"/>
      <c r="V97" s="351"/>
      <c r="W97" s="350"/>
      <c r="X97" s="351"/>
      <c r="Y97" s="340"/>
      <c r="Z97" s="340"/>
      <c r="AA97" s="340"/>
      <c r="AB97" s="340"/>
      <c r="AC97" s="340"/>
      <c r="AD97" s="340"/>
      <c r="AE97" s="353"/>
      <c r="AF97" s="353"/>
      <c r="AG97" s="353"/>
      <c r="AH97" s="353"/>
      <c r="AI97" s="353"/>
      <c r="AJ97" s="347" t="str">
        <f t="shared" si="10"/>
        <v/>
      </c>
      <c r="AK97" s="347" t="str">
        <f t="shared" si="11"/>
        <v/>
      </c>
      <c r="AL97" s="347" t="str">
        <f t="shared" si="12"/>
        <v/>
      </c>
      <c r="AM97" s="352"/>
      <c r="AN97" s="347" t="str">
        <f t="shared" si="13"/>
        <v/>
      </c>
      <c r="AO97" s="346"/>
    </row>
    <row r="98" spans="1:41" x14ac:dyDescent="0.25">
      <c r="A98" s="122">
        <f t="shared" ref="A98:A128" si="16">PROJID</f>
        <v>0</v>
      </c>
      <c r="B98" s="122" t="str">
        <f>IF(C98="","",CONCATENATE(ROW(),"-",C98))</f>
        <v/>
      </c>
      <c r="C98" s="339" t="str">
        <f>IFERROR(IF(OR(P98&gt;0,O98&gt;0),INDEX(PMEKITCHEN[Measure '#],MATCH(W98,PMEKITCHEN[Eff Desc 1],0)),""),"")</f>
        <v/>
      </c>
      <c r="D98" s="67" t="s">
        <v>1266</v>
      </c>
      <c r="E98" s="339" t="str">
        <f>IFERROR(INDEX(PMEKITCHEN[End Use Category],MATCH(W98,PMEKITCHEN[Eff Desc 1],0)),"")</f>
        <v/>
      </c>
      <c r="F98" s="313"/>
      <c r="G98" s="67">
        <f>INDEX('M03-S05'!$AB$16:$AB$198,2*(ROWS($G$98:G98)-1)+1)</f>
        <v>0</v>
      </c>
      <c r="H98" s="111">
        <f>INDEX('M03-S05'!$V$16:$V$198,2*(ROWS($H$98:H98)-1)+1)*INDEX('M03-S05'!$AE$16:$AE$198,2*(ROWS($H$98:H98)-1)+1)</f>
        <v>0</v>
      </c>
      <c r="I98" s="111">
        <f>INDEX('M03-S05'!$V$16:$V$198,2*(ROWS($I$98:I98)-1)+1)*INDEX('M03-S05'!$AG$16:$AG$198,2*(ROWS($I$98:I98)-1)+1)</f>
        <v>0</v>
      </c>
      <c r="J98" s="111" t="str">
        <f>INDEX('M03-S05'!$AU$16:$AU$198,2*(ROWS($J$98:J98)-1)+1)</f>
        <v/>
      </c>
      <c r="K98" s="67" t="str">
        <f>IFERROR(INDEX(PMEKITCHEN[Cost Basis],MATCH(W98,PMEKITCHEN[Eff Desc 1],0)),"")</f>
        <v/>
      </c>
      <c r="L98" s="312">
        <f>INDEX('M03-S05'!$V$16:$V$198,2*(ROWS($L$98:L98)-1)+1)</f>
        <v>0</v>
      </c>
      <c r="M98" s="312" t="str">
        <f>IFERROR(INDEX('M03-S05'!$AK$16:$AK$198,2*(ROWS($M$98:M98)-1)+1),"")</f>
        <v/>
      </c>
      <c r="N98" s="373" t="str">
        <f>IFERROR(INDEX('M03-S05'!$AV$16:$AV$198,2*(ROWS($N$98:N98)-1)+1),"")</f>
        <v/>
      </c>
      <c r="O98" s="111" t="str">
        <f>IFERROR(INDEX('M03-S05'!$AO$16:$AO$198,2*(ROWS($O$98:O98)-1)+1),"")</f>
        <v/>
      </c>
      <c r="P98" s="313"/>
      <c r="Q98" s="378"/>
      <c r="R98" s="283"/>
      <c r="S98" s="318"/>
      <c r="T98" s="318"/>
      <c r="U98" s="312">
        <f>INDEX('M03-S05'!$B$16:$B$198,2*(ROWS($U$98:U98)-1)+1)</f>
        <v>1</v>
      </c>
      <c r="V98" s="283"/>
      <c r="W98" s="108">
        <f>INDEX('M03-S05'!$C$16:$C$198,2*(ROWS($W$98:W98)-1)+1)</f>
        <v>0</v>
      </c>
      <c r="X98" s="283"/>
      <c r="Y98" s="67">
        <f>INDEX('M03-S05'!$X$16:$X$198,2*(ROWS($Y$98:Y98)-1)+1)</f>
        <v>0</v>
      </c>
      <c r="Z98" s="283"/>
      <c r="AA98" s="283"/>
      <c r="AB98" s="283"/>
      <c r="AC98" s="283"/>
      <c r="AD98" s="283"/>
      <c r="AE98" s="313"/>
      <c r="AF98" s="313"/>
      <c r="AG98" s="313"/>
      <c r="AH98" s="313"/>
      <c r="AI98" s="313"/>
      <c r="AJ98" s="111" t="str">
        <f t="shared" si="10"/>
        <v/>
      </c>
      <c r="AK98" s="111" t="str">
        <f t="shared" si="11"/>
        <v/>
      </c>
      <c r="AL98" s="111" t="str">
        <f t="shared" si="12"/>
        <v/>
      </c>
      <c r="AM98" s="315"/>
      <c r="AN98" s="111" t="str">
        <f t="shared" si="13"/>
        <v/>
      </c>
      <c r="AO98" s="313"/>
    </row>
    <row r="99" spans="1:41" x14ac:dyDescent="0.25">
      <c r="A99" s="122">
        <f t="shared" si="16"/>
        <v>0</v>
      </c>
      <c r="B99" s="122" t="str">
        <f t="shared" ref="B99:B112" si="17">IF(C99="","",CONCATENATE(ROW(),"-",C99))</f>
        <v/>
      </c>
      <c r="C99" s="339" t="str">
        <f>IFERROR(IF(OR(P99&gt;0,O99&gt;0),INDEX(PMEKITCHEN[Measure '#],MATCH(W99,PMEKITCHEN[Eff Desc 1],0)),""),"")</f>
        <v/>
      </c>
      <c r="D99" s="67" t="s">
        <v>1266</v>
      </c>
      <c r="E99" s="339" t="str">
        <f>IFERROR(INDEX(PMEKITCHEN[End Use Category],MATCH(W99,PMEKITCHEN[Eff Desc 1],0)),"")</f>
        <v/>
      </c>
      <c r="F99" s="313"/>
      <c r="G99" s="67">
        <f>INDEX('M03-S05'!$AB$16:$AB$198,2*(ROWS($G$98:G99)-1)+1)</f>
        <v>0</v>
      </c>
      <c r="H99" s="111">
        <f>INDEX('M03-S05'!$V$16:$V$198,2*(ROWS($H$98:H99)-1)+1)*INDEX('M03-S05'!$AE$16:$AE$198,2*(ROWS($H$98:H99)-1)+1)</f>
        <v>0</v>
      </c>
      <c r="I99" s="111">
        <f>INDEX('M03-S05'!$V$16:$V$198,2*(ROWS($I$98:I99)-1)+1)*INDEX('M03-S05'!$AG$16:$AG$198,2*(ROWS($I$98:I99)-1)+1)</f>
        <v>0</v>
      </c>
      <c r="J99" s="111" t="str">
        <f>INDEX('M03-S05'!$AU$16:$AU$198,2*(ROWS($J$98:J99)-1)+1)</f>
        <v/>
      </c>
      <c r="K99" s="67" t="str">
        <f>IFERROR(INDEX(PMEKITCHEN[Cost Basis],MATCH(W99,PMEKITCHEN[Eff Desc 1],0)),"")</f>
        <v/>
      </c>
      <c r="L99" s="312">
        <f>INDEX('M03-S05'!$V$16:$V$198,2*(ROWS($L$98:L99)-1)+1)</f>
        <v>0</v>
      </c>
      <c r="M99" s="312" t="str">
        <f>IFERROR(INDEX('M03-S05'!$AK$16:$AK$198,2*(ROWS($M$98:M99)-1)+1),"")</f>
        <v/>
      </c>
      <c r="N99" s="373" t="str">
        <f>IFERROR(INDEX('M03-S05'!$AV$16:$AV$198,2*(ROWS($N$98:N99)-1)+1),"")</f>
        <v/>
      </c>
      <c r="O99" s="111" t="str">
        <f>IFERROR(INDEX('M03-S05'!$AO$16:$AO$198,2*(ROWS($O$98:O99)-1)+1),"")</f>
        <v/>
      </c>
      <c r="P99" s="313"/>
      <c r="Q99" s="378"/>
      <c r="R99" s="283"/>
      <c r="S99" s="318"/>
      <c r="T99" s="318"/>
      <c r="U99" s="312">
        <f>INDEX('M03-S05'!$B$16:$B$198,2*(ROWS($U$98:U99)-1)+1)</f>
        <v>2</v>
      </c>
      <c r="V99" s="283"/>
      <c r="W99" s="108">
        <f>INDEX('M03-S05'!$C$16:$C$198,2*(ROWS($W$98:W99)-1)+1)</f>
        <v>0</v>
      </c>
      <c r="X99" s="283"/>
      <c r="Y99" s="67">
        <f>INDEX('M03-S05'!$X$16:$X$198,2*(ROWS($Y$98:Y99)-1)+1)</f>
        <v>0</v>
      </c>
      <c r="Z99" s="283"/>
      <c r="AA99" s="283"/>
      <c r="AB99" s="283"/>
      <c r="AC99" s="283"/>
      <c r="AD99" s="283"/>
      <c r="AE99" s="313"/>
      <c r="AF99" s="313"/>
      <c r="AG99" s="313"/>
      <c r="AH99" s="313"/>
      <c r="AI99" s="313"/>
      <c r="AJ99" s="111" t="str">
        <f t="shared" si="10"/>
        <v/>
      </c>
      <c r="AK99" s="111" t="str">
        <f t="shared" si="11"/>
        <v/>
      </c>
      <c r="AL99" s="111" t="str">
        <f t="shared" si="12"/>
        <v/>
      </c>
      <c r="AM99" s="315"/>
      <c r="AN99" s="111" t="str">
        <f t="shared" si="13"/>
        <v/>
      </c>
      <c r="AO99" s="313"/>
    </row>
    <row r="100" spans="1:41" x14ac:dyDescent="0.25">
      <c r="A100" s="122">
        <f t="shared" si="16"/>
        <v>0</v>
      </c>
      <c r="B100" s="122" t="str">
        <f t="shared" si="17"/>
        <v/>
      </c>
      <c r="C100" s="339" t="str">
        <f>IFERROR(IF(OR(P100&gt;0,O100&gt;0),INDEX(PMEKITCHEN[Measure '#],MATCH(W100,PMEKITCHEN[Eff Desc 1],0)),""),"")</f>
        <v/>
      </c>
      <c r="D100" s="67" t="s">
        <v>1266</v>
      </c>
      <c r="E100" s="339" t="str">
        <f>IFERROR(INDEX(PMEKITCHEN[End Use Category],MATCH(W100,PMEKITCHEN[Eff Desc 1],0)),"")</f>
        <v/>
      </c>
      <c r="F100" s="313"/>
      <c r="G100" s="67">
        <f>INDEX('M03-S05'!$AB$16:$AB$198,2*(ROWS($G$98:G100)-1)+1)</f>
        <v>0</v>
      </c>
      <c r="H100" s="111">
        <f>INDEX('M03-S05'!$V$16:$V$198,2*(ROWS($H$98:H100)-1)+1)*INDEX('M03-S05'!$AE$16:$AE$198,2*(ROWS($H$98:H100)-1)+1)</f>
        <v>0</v>
      </c>
      <c r="I100" s="111">
        <f>INDEX('M03-S05'!$V$16:$V$198,2*(ROWS($I$98:I100)-1)+1)*INDEX('M03-S05'!$AG$16:$AG$198,2*(ROWS($I$98:I100)-1)+1)</f>
        <v>0</v>
      </c>
      <c r="J100" s="111" t="str">
        <f>INDEX('M03-S05'!$AU$16:$AU$198,2*(ROWS($J$98:J100)-1)+1)</f>
        <v/>
      </c>
      <c r="K100" s="67" t="str">
        <f>IFERROR(INDEX(PMEKITCHEN[Cost Basis],MATCH(W100,PMEKITCHEN[Eff Desc 1],0)),"")</f>
        <v/>
      </c>
      <c r="L100" s="312">
        <f>INDEX('M03-S05'!$V$16:$V$198,2*(ROWS($L$98:L100)-1)+1)</f>
        <v>0</v>
      </c>
      <c r="M100" s="312" t="str">
        <f>IFERROR(INDEX('M03-S05'!$AK$16:$AK$198,2*(ROWS($M$98:M100)-1)+1),"")</f>
        <v/>
      </c>
      <c r="N100" s="373" t="str">
        <f>IFERROR(INDEX('M03-S05'!$AV$16:$AV$198,2*(ROWS($N$98:N100)-1)+1),"")</f>
        <v/>
      </c>
      <c r="O100" s="111" t="str">
        <f>IFERROR(INDEX('M03-S05'!$AO$16:$AO$198,2*(ROWS($O$98:O100)-1)+1),"")</f>
        <v/>
      </c>
      <c r="P100" s="313"/>
      <c r="Q100" s="378"/>
      <c r="R100" s="283"/>
      <c r="S100" s="318"/>
      <c r="T100" s="318"/>
      <c r="U100" s="312">
        <f>INDEX('M03-S05'!$B$16:$B$198,2*(ROWS($U$98:U100)-1)+1)</f>
        <v>3</v>
      </c>
      <c r="V100" s="283"/>
      <c r="W100" s="108">
        <f>INDEX('M03-S05'!$C$16:$C$198,2*(ROWS($W$98:W100)-1)+1)</f>
        <v>0</v>
      </c>
      <c r="X100" s="283"/>
      <c r="Y100" s="67">
        <f>INDEX('M03-S05'!$X$16:$X$198,2*(ROWS($Y$98:Y100)-1)+1)</f>
        <v>0</v>
      </c>
      <c r="Z100" s="283"/>
      <c r="AA100" s="283"/>
      <c r="AB100" s="283"/>
      <c r="AC100" s="283"/>
      <c r="AD100" s="283"/>
      <c r="AE100" s="313"/>
      <c r="AF100" s="313"/>
      <c r="AG100" s="313"/>
      <c r="AH100" s="313"/>
      <c r="AI100" s="313"/>
      <c r="AJ100" s="111" t="str">
        <f t="shared" si="10"/>
        <v/>
      </c>
      <c r="AK100" s="111" t="str">
        <f t="shared" si="11"/>
        <v/>
      </c>
      <c r="AL100" s="111" t="str">
        <f t="shared" si="12"/>
        <v/>
      </c>
      <c r="AM100" s="315"/>
      <c r="AN100" s="111" t="str">
        <f t="shared" si="13"/>
        <v/>
      </c>
      <c r="AO100" s="313"/>
    </row>
    <row r="101" spans="1:41" x14ac:dyDescent="0.25">
      <c r="A101" s="122">
        <f t="shared" si="16"/>
        <v>0</v>
      </c>
      <c r="B101" s="122" t="str">
        <f t="shared" si="17"/>
        <v/>
      </c>
      <c r="C101" s="339" t="str">
        <f>IFERROR(IF(OR(P101&gt;0,O101&gt;0),INDEX(PMEKITCHEN[Measure '#],MATCH(W101,PMEKITCHEN[Eff Desc 1],0)),""),"")</f>
        <v/>
      </c>
      <c r="D101" s="67" t="s">
        <v>1266</v>
      </c>
      <c r="E101" s="339" t="str">
        <f>IFERROR(INDEX(PMEKITCHEN[End Use Category],MATCH(W101,PMEKITCHEN[Eff Desc 1],0)),"")</f>
        <v/>
      </c>
      <c r="F101" s="313"/>
      <c r="G101" s="67">
        <f>INDEX('M03-S05'!$AB$16:$AB$198,2*(ROWS($G$98:G101)-1)+1)</f>
        <v>0</v>
      </c>
      <c r="H101" s="111">
        <f>INDEX('M03-S05'!$V$16:$V$198,2*(ROWS($H$98:H101)-1)+1)*INDEX('M03-S05'!$AE$16:$AE$198,2*(ROWS($H$98:H101)-1)+1)</f>
        <v>0</v>
      </c>
      <c r="I101" s="111">
        <f>INDEX('M03-S05'!$V$16:$V$198,2*(ROWS($I$98:I101)-1)+1)*INDEX('M03-S05'!$AG$16:$AG$198,2*(ROWS($I$98:I101)-1)+1)</f>
        <v>0</v>
      </c>
      <c r="J101" s="111" t="str">
        <f>INDEX('M03-S05'!$AU$16:$AU$198,2*(ROWS($J$98:J101)-1)+1)</f>
        <v/>
      </c>
      <c r="K101" s="67" t="str">
        <f>IFERROR(INDEX(PMEKITCHEN[Cost Basis],MATCH(W101,PMEKITCHEN[Eff Desc 1],0)),"")</f>
        <v/>
      </c>
      <c r="L101" s="312">
        <f>INDEX('M03-S05'!$V$16:$V$198,2*(ROWS($L$98:L101)-1)+1)</f>
        <v>0</v>
      </c>
      <c r="M101" s="312" t="str">
        <f>IFERROR(INDEX('M03-S05'!$AK$16:$AK$198,2*(ROWS($M$98:M101)-1)+1),"")</f>
        <v/>
      </c>
      <c r="N101" s="373" t="str">
        <f>IFERROR(INDEX('M03-S05'!$AV$16:$AV$198,2*(ROWS($N$98:N101)-1)+1),"")</f>
        <v/>
      </c>
      <c r="O101" s="111" t="str">
        <f>IFERROR(INDEX('M03-S05'!$AO$16:$AO$198,2*(ROWS($O$98:O101)-1)+1),"")</f>
        <v/>
      </c>
      <c r="P101" s="313"/>
      <c r="Q101" s="378"/>
      <c r="R101" s="283"/>
      <c r="S101" s="318"/>
      <c r="T101" s="318"/>
      <c r="U101" s="312">
        <f>INDEX('M03-S05'!$B$16:$B$198,2*(ROWS($U$98:U101)-1)+1)</f>
        <v>4</v>
      </c>
      <c r="V101" s="283"/>
      <c r="W101" s="108">
        <f>INDEX('M03-S05'!$C$16:$C$198,2*(ROWS($W$98:W101)-1)+1)</f>
        <v>0</v>
      </c>
      <c r="X101" s="283"/>
      <c r="Y101" s="67">
        <f>INDEX('M03-S05'!$X$16:$X$198,2*(ROWS($Y$98:Y101)-1)+1)</f>
        <v>0</v>
      </c>
      <c r="Z101" s="283"/>
      <c r="AA101" s="283"/>
      <c r="AB101" s="283"/>
      <c r="AC101" s="283"/>
      <c r="AD101" s="283"/>
      <c r="AE101" s="313"/>
      <c r="AF101" s="313"/>
      <c r="AG101" s="313"/>
      <c r="AH101" s="313"/>
      <c r="AI101" s="313"/>
      <c r="AJ101" s="111" t="str">
        <f t="shared" si="10"/>
        <v/>
      </c>
      <c r="AK101" s="111" t="str">
        <f t="shared" si="11"/>
        <v/>
      </c>
      <c r="AL101" s="111" t="str">
        <f t="shared" si="12"/>
        <v/>
      </c>
      <c r="AM101" s="315"/>
      <c r="AN101" s="111" t="str">
        <f t="shared" si="13"/>
        <v/>
      </c>
      <c r="AO101" s="313"/>
    </row>
    <row r="102" spans="1:41" x14ac:dyDescent="0.25">
      <c r="A102" s="122">
        <f t="shared" si="16"/>
        <v>0</v>
      </c>
      <c r="B102" s="122" t="str">
        <f t="shared" si="17"/>
        <v/>
      </c>
      <c r="C102" s="339" t="str">
        <f>IFERROR(IF(OR(P102&gt;0,O102&gt;0),INDEX(PMEKITCHEN[Measure '#],MATCH(W102,PMEKITCHEN[Eff Desc 1],0)),""),"")</f>
        <v/>
      </c>
      <c r="D102" s="67" t="s">
        <v>1266</v>
      </c>
      <c r="E102" s="339" t="str">
        <f>IFERROR(INDEX(PMEKITCHEN[End Use Category],MATCH(W102,PMEKITCHEN[Eff Desc 1],0)),"")</f>
        <v/>
      </c>
      <c r="F102" s="313"/>
      <c r="G102" s="67">
        <f>INDEX('M03-S05'!$AB$16:$AB$198,2*(ROWS($G$98:G102)-1)+1)</f>
        <v>0</v>
      </c>
      <c r="H102" s="111">
        <f>INDEX('M03-S05'!$V$16:$V$198,2*(ROWS($H$98:H102)-1)+1)*INDEX('M03-S05'!$AE$16:$AE$198,2*(ROWS($H$98:H102)-1)+1)</f>
        <v>0</v>
      </c>
      <c r="I102" s="111">
        <f>INDEX('M03-S05'!$V$16:$V$198,2*(ROWS($I$98:I102)-1)+1)*INDEX('M03-S05'!$AG$16:$AG$198,2*(ROWS($I$98:I102)-1)+1)</f>
        <v>0</v>
      </c>
      <c r="J102" s="111" t="str">
        <f>INDEX('M03-S05'!$AU$16:$AU$198,2*(ROWS($J$98:J102)-1)+1)</f>
        <v/>
      </c>
      <c r="K102" s="67" t="str">
        <f>IFERROR(INDEX(PMEKITCHEN[Cost Basis],MATCH(W102,PMEKITCHEN[Eff Desc 1],0)),"")</f>
        <v/>
      </c>
      <c r="L102" s="312">
        <f>INDEX('M03-S05'!$V$16:$V$198,2*(ROWS($L$98:L102)-1)+1)</f>
        <v>0</v>
      </c>
      <c r="M102" s="312" t="str">
        <f>IFERROR(INDEX('M03-S05'!$AK$16:$AK$198,2*(ROWS($M$98:M102)-1)+1),"")</f>
        <v/>
      </c>
      <c r="N102" s="373" t="str">
        <f>IFERROR(INDEX('M03-S05'!$AV$16:$AV$198,2*(ROWS($N$98:N102)-1)+1),"")</f>
        <v/>
      </c>
      <c r="O102" s="111" t="str">
        <f>IFERROR(INDEX('M03-S05'!$AO$16:$AO$198,2*(ROWS($O$98:O102)-1)+1),"")</f>
        <v/>
      </c>
      <c r="P102" s="313"/>
      <c r="Q102" s="378"/>
      <c r="R102" s="283"/>
      <c r="S102" s="318"/>
      <c r="T102" s="318"/>
      <c r="U102" s="312">
        <f>INDEX('M03-S05'!$B$16:$B$198,2*(ROWS($U$98:U102)-1)+1)</f>
        <v>5</v>
      </c>
      <c r="V102" s="283"/>
      <c r="W102" s="108">
        <f>INDEX('M03-S05'!$C$16:$C$198,2*(ROWS($W$98:W102)-1)+1)</f>
        <v>0</v>
      </c>
      <c r="X102" s="283"/>
      <c r="Y102" s="67">
        <f>INDEX('M03-S05'!$X$16:$X$198,2*(ROWS($Y$98:Y102)-1)+1)</f>
        <v>0</v>
      </c>
      <c r="Z102" s="283"/>
      <c r="AA102" s="283"/>
      <c r="AB102" s="283"/>
      <c r="AC102" s="283"/>
      <c r="AD102" s="283"/>
      <c r="AE102" s="313"/>
      <c r="AF102" s="313"/>
      <c r="AG102" s="313"/>
      <c r="AH102" s="313"/>
      <c r="AI102" s="313"/>
      <c r="AJ102" s="111" t="str">
        <f t="shared" si="10"/>
        <v/>
      </c>
      <c r="AK102" s="111" t="str">
        <f t="shared" si="11"/>
        <v/>
      </c>
      <c r="AL102" s="111" t="str">
        <f t="shared" si="12"/>
        <v/>
      </c>
      <c r="AM102" s="315"/>
      <c r="AN102" s="111" t="str">
        <f t="shared" si="13"/>
        <v/>
      </c>
      <c r="AO102" s="313"/>
    </row>
    <row r="103" spans="1:41" x14ac:dyDescent="0.25">
      <c r="A103" s="122">
        <f t="shared" si="16"/>
        <v>0</v>
      </c>
      <c r="B103" s="122" t="str">
        <f t="shared" si="17"/>
        <v/>
      </c>
      <c r="C103" s="339" t="str">
        <f>IFERROR(IF(OR(P103&gt;0,O103&gt;0),INDEX(PMEKITCHEN[Measure '#],MATCH(W103,PMEKITCHEN[Eff Desc 1],0)),""),"")</f>
        <v/>
      </c>
      <c r="D103" s="67" t="s">
        <v>1266</v>
      </c>
      <c r="E103" s="339" t="str">
        <f>IFERROR(INDEX(PMEKITCHEN[End Use Category],MATCH(W103,PMEKITCHEN[Eff Desc 1],0)),"")</f>
        <v/>
      </c>
      <c r="F103" s="313"/>
      <c r="G103" s="67">
        <f>INDEX('M03-S05'!$AB$16:$AB$198,2*(ROWS($G$98:G103)-1)+1)</f>
        <v>0</v>
      </c>
      <c r="H103" s="111">
        <f>INDEX('M03-S05'!$V$16:$V$198,2*(ROWS($H$98:H103)-1)+1)*INDEX('M03-S05'!$AE$16:$AE$198,2*(ROWS($H$98:H103)-1)+1)</f>
        <v>0</v>
      </c>
      <c r="I103" s="111">
        <f>INDEX('M03-S05'!$V$16:$V$198,2*(ROWS($I$98:I103)-1)+1)*INDEX('M03-S05'!$AG$16:$AG$198,2*(ROWS($I$98:I103)-1)+1)</f>
        <v>0</v>
      </c>
      <c r="J103" s="111" t="str">
        <f>INDEX('M03-S05'!$AU$16:$AU$198,2*(ROWS($J$98:J103)-1)+1)</f>
        <v/>
      </c>
      <c r="K103" s="67" t="str">
        <f>IFERROR(INDEX(PMEKITCHEN[Cost Basis],MATCH(W103,PMEKITCHEN[Eff Desc 1],0)),"")</f>
        <v/>
      </c>
      <c r="L103" s="312">
        <f>INDEX('M03-S05'!$V$16:$V$198,2*(ROWS($L$98:L103)-1)+1)</f>
        <v>0</v>
      </c>
      <c r="M103" s="312" t="str">
        <f>IFERROR(INDEX('M03-S05'!$AK$16:$AK$198,2*(ROWS($M$98:M103)-1)+1),"")</f>
        <v/>
      </c>
      <c r="N103" s="373" t="str">
        <f>IFERROR(INDEX('M03-S05'!$AV$16:$AV$198,2*(ROWS($N$98:N103)-1)+1),"")</f>
        <v/>
      </c>
      <c r="O103" s="111" t="str">
        <f>IFERROR(INDEX('M03-S05'!$AO$16:$AO$198,2*(ROWS($O$98:O103)-1)+1),"")</f>
        <v/>
      </c>
      <c r="P103" s="313"/>
      <c r="Q103" s="378"/>
      <c r="R103" s="283"/>
      <c r="S103" s="318"/>
      <c r="T103" s="318"/>
      <c r="U103" s="312">
        <f>INDEX('M03-S05'!$B$16:$B$198,2*(ROWS($U$98:U103)-1)+1)</f>
        <v>6</v>
      </c>
      <c r="V103" s="283"/>
      <c r="W103" s="108">
        <f>INDEX('M03-S05'!$C$16:$C$198,2*(ROWS($W$98:W103)-1)+1)</f>
        <v>0</v>
      </c>
      <c r="X103" s="283"/>
      <c r="Y103" s="67">
        <f>INDEX('M03-S05'!$X$16:$X$198,2*(ROWS($Y$98:Y103)-1)+1)</f>
        <v>0</v>
      </c>
      <c r="Z103" s="283"/>
      <c r="AA103" s="283"/>
      <c r="AB103" s="283"/>
      <c r="AC103" s="283"/>
      <c r="AD103" s="283"/>
      <c r="AE103" s="313"/>
      <c r="AF103" s="313"/>
      <c r="AG103" s="313"/>
      <c r="AH103" s="313"/>
      <c r="AI103" s="313"/>
      <c r="AJ103" s="111" t="str">
        <f t="shared" si="10"/>
        <v/>
      </c>
      <c r="AK103" s="111" t="str">
        <f t="shared" si="11"/>
        <v/>
      </c>
      <c r="AL103" s="111" t="str">
        <f t="shared" si="12"/>
        <v/>
      </c>
      <c r="AM103" s="315"/>
      <c r="AN103" s="111" t="str">
        <f t="shared" si="13"/>
        <v/>
      </c>
      <c r="AO103" s="313"/>
    </row>
    <row r="104" spans="1:41" x14ac:dyDescent="0.25">
      <c r="A104" s="122">
        <f t="shared" si="16"/>
        <v>0</v>
      </c>
      <c r="B104" s="122" t="str">
        <f t="shared" si="17"/>
        <v/>
      </c>
      <c r="C104" s="339" t="str">
        <f>IFERROR(IF(OR(P104&gt;0,O104&gt;0),INDEX(PMEKITCHEN[Measure '#],MATCH(W104,PMEKITCHEN[Eff Desc 1],0)),""),"")</f>
        <v/>
      </c>
      <c r="D104" s="67" t="s">
        <v>1266</v>
      </c>
      <c r="E104" s="339" t="str">
        <f>IFERROR(INDEX(PMEKITCHEN[End Use Category],MATCH(W104,PMEKITCHEN[Eff Desc 1],0)),"")</f>
        <v/>
      </c>
      <c r="F104" s="313"/>
      <c r="G104" s="67">
        <f>INDEX('M03-S05'!$AB$16:$AB$198,2*(ROWS($G$98:G104)-1)+1)</f>
        <v>0</v>
      </c>
      <c r="H104" s="111">
        <f>INDEX('M03-S05'!$V$16:$V$198,2*(ROWS($H$98:H104)-1)+1)*INDEX('M03-S05'!$AE$16:$AE$198,2*(ROWS($H$98:H104)-1)+1)</f>
        <v>0</v>
      </c>
      <c r="I104" s="111">
        <f>INDEX('M03-S05'!$V$16:$V$198,2*(ROWS($I$98:I104)-1)+1)*INDEX('M03-S05'!$AG$16:$AG$198,2*(ROWS($I$98:I104)-1)+1)</f>
        <v>0</v>
      </c>
      <c r="J104" s="111" t="str">
        <f>INDEX('M03-S05'!$AU$16:$AU$198,2*(ROWS($J$98:J104)-1)+1)</f>
        <v/>
      </c>
      <c r="K104" s="67" t="str">
        <f>IFERROR(INDEX(PMEKITCHEN[Cost Basis],MATCH(W104,PMEKITCHEN[Eff Desc 1],0)),"")</f>
        <v/>
      </c>
      <c r="L104" s="312">
        <f>INDEX('M03-S05'!$V$16:$V$198,2*(ROWS($L$98:L104)-1)+1)</f>
        <v>0</v>
      </c>
      <c r="M104" s="312" t="str">
        <f>IFERROR(INDEX('M03-S05'!$AK$16:$AK$198,2*(ROWS($M$98:M104)-1)+1),"")</f>
        <v/>
      </c>
      <c r="N104" s="373" t="str">
        <f>IFERROR(INDEX('M03-S05'!$AV$16:$AV$198,2*(ROWS($N$98:N104)-1)+1),"")</f>
        <v/>
      </c>
      <c r="O104" s="111" t="str">
        <f>IFERROR(INDEX('M03-S05'!$AO$16:$AO$198,2*(ROWS($O$98:O104)-1)+1),"")</f>
        <v/>
      </c>
      <c r="P104" s="313"/>
      <c r="Q104" s="378"/>
      <c r="R104" s="283"/>
      <c r="S104" s="318"/>
      <c r="T104" s="318"/>
      <c r="U104" s="312">
        <f>INDEX('M03-S05'!$B$16:$B$198,2*(ROWS($U$98:U104)-1)+1)</f>
        <v>7</v>
      </c>
      <c r="V104" s="283"/>
      <c r="W104" s="108">
        <f>INDEX('M03-S05'!$C$16:$C$198,2*(ROWS($W$98:W104)-1)+1)</f>
        <v>0</v>
      </c>
      <c r="X104" s="283"/>
      <c r="Y104" s="67">
        <f>INDEX('M03-S05'!$X$16:$X$198,2*(ROWS($Y$98:Y104)-1)+1)</f>
        <v>0</v>
      </c>
      <c r="Z104" s="283"/>
      <c r="AA104" s="283"/>
      <c r="AB104" s="283"/>
      <c r="AC104" s="283"/>
      <c r="AD104" s="283"/>
      <c r="AE104" s="313"/>
      <c r="AF104" s="313"/>
      <c r="AG104" s="313"/>
      <c r="AH104" s="313"/>
      <c r="AI104" s="313"/>
      <c r="AJ104" s="111" t="str">
        <f t="shared" si="10"/>
        <v/>
      </c>
      <c r="AK104" s="111" t="str">
        <f t="shared" si="11"/>
        <v/>
      </c>
      <c r="AL104" s="111" t="str">
        <f t="shared" si="12"/>
        <v/>
      </c>
      <c r="AM104" s="315"/>
      <c r="AN104" s="111" t="str">
        <f t="shared" si="13"/>
        <v/>
      </c>
      <c r="AO104" s="313"/>
    </row>
    <row r="105" spans="1:41" x14ac:dyDescent="0.25">
      <c r="A105" s="122">
        <f t="shared" si="16"/>
        <v>0</v>
      </c>
      <c r="B105" s="122" t="str">
        <f t="shared" si="17"/>
        <v/>
      </c>
      <c r="C105" s="339" t="str">
        <f>IFERROR(IF(OR(P105&gt;0,O105&gt;0),INDEX(PMEKITCHEN[Measure '#],MATCH(W105,PMEKITCHEN[Eff Desc 1],0)),""),"")</f>
        <v/>
      </c>
      <c r="D105" s="67" t="s">
        <v>1266</v>
      </c>
      <c r="E105" s="339" t="str">
        <f>IFERROR(INDEX(PMEKITCHEN[End Use Category],MATCH(W105,PMEKITCHEN[Eff Desc 1],0)),"")</f>
        <v/>
      </c>
      <c r="F105" s="313"/>
      <c r="G105" s="67">
        <f>INDEX('M03-S05'!$AB$16:$AB$198,2*(ROWS($G$98:G105)-1)+1)</f>
        <v>0</v>
      </c>
      <c r="H105" s="111">
        <f>INDEX('M03-S05'!$V$16:$V$198,2*(ROWS($H$98:H105)-1)+1)*INDEX('M03-S05'!$AE$16:$AE$198,2*(ROWS($H$98:H105)-1)+1)</f>
        <v>0</v>
      </c>
      <c r="I105" s="111">
        <f>INDEX('M03-S05'!$V$16:$V$198,2*(ROWS($I$98:I105)-1)+1)*INDEX('M03-S05'!$AG$16:$AG$198,2*(ROWS($I$98:I105)-1)+1)</f>
        <v>0</v>
      </c>
      <c r="J105" s="111" t="str">
        <f>INDEX('M03-S05'!$AU$16:$AU$198,2*(ROWS($J$98:J105)-1)+1)</f>
        <v/>
      </c>
      <c r="K105" s="67" t="str">
        <f>IFERROR(INDEX(PMEKITCHEN[Cost Basis],MATCH(W105,PMEKITCHEN[Eff Desc 1],0)),"")</f>
        <v/>
      </c>
      <c r="L105" s="312">
        <f>INDEX('M03-S05'!$V$16:$V$198,2*(ROWS($L$98:L105)-1)+1)</f>
        <v>0</v>
      </c>
      <c r="M105" s="312" t="str">
        <f>IFERROR(INDEX('M03-S05'!$AK$16:$AK$198,2*(ROWS($M$98:M105)-1)+1),"")</f>
        <v/>
      </c>
      <c r="N105" s="373" t="str">
        <f>IFERROR(INDEX('M03-S05'!$AV$16:$AV$198,2*(ROWS($N$98:N105)-1)+1),"")</f>
        <v/>
      </c>
      <c r="O105" s="111" t="str">
        <f>IFERROR(INDEX('M03-S05'!$AO$16:$AO$198,2*(ROWS($O$98:O105)-1)+1),"")</f>
        <v/>
      </c>
      <c r="P105" s="313"/>
      <c r="Q105" s="378"/>
      <c r="R105" s="283"/>
      <c r="S105" s="318"/>
      <c r="T105" s="318"/>
      <c r="U105" s="312">
        <f>INDEX('M03-S05'!$B$16:$B$198,2*(ROWS($U$98:U105)-1)+1)</f>
        <v>8</v>
      </c>
      <c r="V105" s="283"/>
      <c r="W105" s="108">
        <f>INDEX('M03-S05'!$C$16:$C$198,2*(ROWS($W$98:W105)-1)+1)</f>
        <v>0</v>
      </c>
      <c r="X105" s="283"/>
      <c r="Y105" s="67">
        <f>INDEX('M03-S05'!$X$16:$X$198,2*(ROWS($Y$98:Y105)-1)+1)</f>
        <v>0</v>
      </c>
      <c r="Z105" s="283"/>
      <c r="AA105" s="283"/>
      <c r="AB105" s="283"/>
      <c r="AC105" s="283"/>
      <c r="AD105" s="283"/>
      <c r="AE105" s="313"/>
      <c r="AF105" s="313"/>
      <c r="AG105" s="313"/>
      <c r="AH105" s="313"/>
      <c r="AI105" s="313"/>
      <c r="AJ105" s="111" t="str">
        <f t="shared" si="10"/>
        <v/>
      </c>
      <c r="AK105" s="111" t="str">
        <f t="shared" si="11"/>
        <v/>
      </c>
      <c r="AL105" s="111" t="str">
        <f t="shared" si="12"/>
        <v/>
      </c>
      <c r="AM105" s="315"/>
      <c r="AN105" s="111" t="str">
        <f t="shared" ref="AN105:AN114" si="18">IFERROR(J105/M105/M02S02F35,"")</f>
        <v/>
      </c>
      <c r="AO105" s="313"/>
    </row>
    <row r="106" spans="1:41" x14ac:dyDescent="0.25">
      <c r="A106" s="122">
        <f t="shared" si="16"/>
        <v>0</v>
      </c>
      <c r="B106" s="122" t="str">
        <f t="shared" si="17"/>
        <v/>
      </c>
      <c r="C106" s="339" t="str">
        <f>IFERROR(IF(OR(P106&gt;0,O106&gt;0),INDEX(PMEKITCHEN[Measure '#],MATCH(W106,PMEKITCHEN[Eff Desc 1],0)),""),"")</f>
        <v/>
      </c>
      <c r="D106" s="67" t="s">
        <v>1266</v>
      </c>
      <c r="E106" s="339" t="str">
        <f>IFERROR(INDEX(PMEKITCHEN[End Use Category],MATCH(W106,PMEKITCHEN[Eff Desc 1],0)),"")</f>
        <v/>
      </c>
      <c r="F106" s="313"/>
      <c r="G106" s="67">
        <f>INDEX('M03-S05'!$AB$16:$AB$198,2*(ROWS($G$98:G106)-1)+1)</f>
        <v>0</v>
      </c>
      <c r="H106" s="111">
        <f>INDEX('M03-S05'!$V$16:$V$198,2*(ROWS($H$98:H106)-1)+1)*INDEX('M03-S05'!$AE$16:$AE$198,2*(ROWS($H$98:H106)-1)+1)</f>
        <v>0</v>
      </c>
      <c r="I106" s="111">
        <f>INDEX('M03-S05'!$V$16:$V$198,2*(ROWS($I$98:I106)-1)+1)*INDEX('M03-S05'!$AG$16:$AG$198,2*(ROWS($I$98:I106)-1)+1)</f>
        <v>0</v>
      </c>
      <c r="J106" s="111" t="str">
        <f>INDEX('M03-S05'!$AU$16:$AU$198,2*(ROWS($J$98:J106)-1)+1)</f>
        <v/>
      </c>
      <c r="K106" s="67" t="str">
        <f>IFERROR(INDEX(PMEKITCHEN[Cost Basis],MATCH(W106,PMEKITCHEN[Eff Desc 1],0)),"")</f>
        <v/>
      </c>
      <c r="L106" s="312">
        <f>INDEX('M03-S05'!$V$16:$V$198,2*(ROWS($L$98:L106)-1)+1)</f>
        <v>0</v>
      </c>
      <c r="M106" s="312" t="str">
        <f>IFERROR(INDEX('M03-S05'!$AK$16:$AK$198,2*(ROWS($M$98:M106)-1)+1),"")</f>
        <v/>
      </c>
      <c r="N106" s="373" t="str">
        <f>IFERROR(INDEX('M03-S05'!$AV$16:$AV$198,2*(ROWS($N$98:N106)-1)+1),"")</f>
        <v/>
      </c>
      <c r="O106" s="111" t="str">
        <f>IFERROR(INDEX('M03-S05'!$AO$16:$AO$198,2*(ROWS($O$98:O106)-1)+1),"")</f>
        <v/>
      </c>
      <c r="P106" s="313"/>
      <c r="Q106" s="378"/>
      <c r="R106" s="283"/>
      <c r="S106" s="318"/>
      <c r="T106" s="318"/>
      <c r="U106" s="312">
        <f>INDEX('M03-S05'!$B$16:$B$198,2*(ROWS($U$98:U106)-1)+1)</f>
        <v>9</v>
      </c>
      <c r="V106" s="283"/>
      <c r="W106" s="108">
        <f>INDEX('M03-S05'!$C$16:$C$198,2*(ROWS($W$98:W106)-1)+1)</f>
        <v>0</v>
      </c>
      <c r="X106" s="283"/>
      <c r="Y106" s="67">
        <f>INDEX('M03-S05'!$X$16:$X$198,2*(ROWS($Y$98:Y106)-1)+1)</f>
        <v>0</v>
      </c>
      <c r="Z106" s="283"/>
      <c r="AA106" s="283"/>
      <c r="AB106" s="283"/>
      <c r="AC106" s="283"/>
      <c r="AD106" s="283"/>
      <c r="AE106" s="313"/>
      <c r="AF106" s="313"/>
      <c r="AG106" s="313"/>
      <c r="AH106" s="313"/>
      <c r="AI106" s="313"/>
      <c r="AJ106" s="111" t="str">
        <f t="shared" si="10"/>
        <v/>
      </c>
      <c r="AK106" s="111" t="str">
        <f t="shared" si="11"/>
        <v/>
      </c>
      <c r="AL106" s="111" t="str">
        <f t="shared" si="12"/>
        <v/>
      </c>
      <c r="AM106" s="315"/>
      <c r="AN106" s="111" t="str">
        <f t="shared" si="18"/>
        <v/>
      </c>
      <c r="AO106" s="313"/>
    </row>
    <row r="107" spans="1:41" x14ac:dyDescent="0.25">
      <c r="A107" s="122">
        <f t="shared" si="16"/>
        <v>0</v>
      </c>
      <c r="B107" s="122" t="str">
        <f t="shared" si="17"/>
        <v/>
      </c>
      <c r="C107" s="339" t="str">
        <f>IFERROR(IF(OR(P107&gt;0,O107&gt;0),INDEX(PMEKITCHEN[Measure '#],MATCH(W107,PMEKITCHEN[Eff Desc 1],0)),""),"")</f>
        <v/>
      </c>
      <c r="D107" s="67" t="s">
        <v>1266</v>
      </c>
      <c r="E107" s="339" t="str">
        <f>IFERROR(INDEX(PMEKITCHEN[End Use Category],MATCH(W107,PMEKITCHEN[Eff Desc 1],0)),"")</f>
        <v/>
      </c>
      <c r="F107" s="313"/>
      <c r="G107" s="67">
        <f>INDEX('M03-S05'!$AB$16:$AB$198,2*(ROWS($G$98:G107)-1)+1)</f>
        <v>0</v>
      </c>
      <c r="H107" s="111">
        <f>INDEX('M03-S05'!$V$16:$V$198,2*(ROWS($H$98:H107)-1)+1)*INDEX('M03-S05'!$AE$16:$AE$198,2*(ROWS($H$98:H107)-1)+1)</f>
        <v>0</v>
      </c>
      <c r="I107" s="111">
        <f>INDEX('M03-S05'!$V$16:$V$198,2*(ROWS($I$98:I107)-1)+1)*INDEX('M03-S05'!$AG$16:$AG$198,2*(ROWS($I$98:I107)-1)+1)</f>
        <v>0</v>
      </c>
      <c r="J107" s="111" t="str">
        <f>INDEX('M03-S05'!$AU$16:$AU$198,2*(ROWS($J$98:J107)-1)+1)</f>
        <v/>
      </c>
      <c r="K107" s="67" t="str">
        <f>IFERROR(INDEX(PMEKITCHEN[Cost Basis],MATCH(W107,PMEKITCHEN[Eff Desc 1],0)),"")</f>
        <v/>
      </c>
      <c r="L107" s="312">
        <f>INDEX('M03-S05'!$V$16:$V$198,2*(ROWS($L$98:L107)-1)+1)</f>
        <v>0</v>
      </c>
      <c r="M107" s="312" t="str">
        <f>IFERROR(INDEX('M03-S05'!$AK$16:$AK$198,2*(ROWS($M$98:M107)-1)+1),"")</f>
        <v/>
      </c>
      <c r="N107" s="373" t="str">
        <f>IFERROR(INDEX('M03-S05'!$AV$16:$AV$198,2*(ROWS($N$98:N107)-1)+1),"")</f>
        <v/>
      </c>
      <c r="O107" s="111" t="str">
        <f>IFERROR(INDEX('M03-S05'!$AO$16:$AO$198,2*(ROWS($O$98:O107)-1)+1),"")</f>
        <v/>
      </c>
      <c r="P107" s="313"/>
      <c r="Q107" s="378"/>
      <c r="R107" s="283"/>
      <c r="S107" s="318"/>
      <c r="T107" s="318"/>
      <c r="U107" s="312">
        <f>INDEX('M03-S05'!$B$16:$B$198,2*(ROWS($U$98:U107)-1)+1)</f>
        <v>10</v>
      </c>
      <c r="V107" s="283"/>
      <c r="W107" s="108">
        <f>INDEX('M03-S05'!$C$16:$C$198,2*(ROWS($W$98:W107)-1)+1)</f>
        <v>0</v>
      </c>
      <c r="X107" s="283"/>
      <c r="Y107" s="67">
        <f>INDEX('M03-S05'!$X$16:$X$198,2*(ROWS($Y$98:Y107)-1)+1)</f>
        <v>0</v>
      </c>
      <c r="Z107" s="283"/>
      <c r="AA107" s="283"/>
      <c r="AB107" s="283"/>
      <c r="AC107" s="283"/>
      <c r="AD107" s="283"/>
      <c r="AE107" s="313"/>
      <c r="AF107" s="313"/>
      <c r="AG107" s="313"/>
      <c r="AH107" s="313"/>
      <c r="AI107" s="313"/>
      <c r="AJ107" s="111" t="str">
        <f t="shared" si="10"/>
        <v/>
      </c>
      <c r="AK107" s="111" t="str">
        <f t="shared" si="11"/>
        <v/>
      </c>
      <c r="AL107" s="111" t="str">
        <f t="shared" si="12"/>
        <v/>
      </c>
      <c r="AM107" s="315"/>
      <c r="AN107" s="111" t="str">
        <f t="shared" si="18"/>
        <v/>
      </c>
      <c r="AO107" s="313"/>
    </row>
    <row r="108" spans="1:41" x14ac:dyDescent="0.25">
      <c r="A108" s="122">
        <f t="shared" si="16"/>
        <v>0</v>
      </c>
      <c r="B108" s="122" t="str">
        <f t="shared" si="17"/>
        <v/>
      </c>
      <c r="C108" s="339" t="str">
        <f>IFERROR(IF(OR(P108&gt;0,O108&gt;0),INDEX(PMEKITCHEN[Measure '#],MATCH(W108,PMEKITCHEN[Eff Desc 1],0)),""),"")</f>
        <v/>
      </c>
      <c r="D108" s="67" t="s">
        <v>1266</v>
      </c>
      <c r="E108" s="339" t="str">
        <f>IFERROR(INDEX(PMEKITCHEN[End Use Category],MATCH(W108,PMEKITCHEN[Eff Desc 1],0)),"")</f>
        <v/>
      </c>
      <c r="F108" s="313"/>
      <c r="G108" s="67">
        <f>INDEX('M03-S05'!$AB$16:$AB$198,2*(ROWS($G$98:G108)-1)+1)</f>
        <v>0</v>
      </c>
      <c r="H108" s="111">
        <f>INDEX('M03-S05'!$V$16:$V$198,2*(ROWS($H$98:H108)-1)+1)*INDEX('M03-S05'!$AE$16:$AE$198,2*(ROWS($H$98:H108)-1)+1)</f>
        <v>0</v>
      </c>
      <c r="I108" s="111">
        <f>INDEX('M03-S05'!$V$16:$V$198,2*(ROWS($I$98:I108)-1)+1)*INDEX('M03-S05'!$AG$16:$AG$198,2*(ROWS($I$98:I108)-1)+1)</f>
        <v>0</v>
      </c>
      <c r="J108" s="111" t="str">
        <f>INDEX('M03-S05'!$AU$16:$AU$198,2*(ROWS($J$98:J108)-1)+1)</f>
        <v/>
      </c>
      <c r="K108" s="67" t="str">
        <f>IFERROR(INDEX(PMEKITCHEN[Cost Basis],MATCH(W108,PMEKITCHEN[Eff Desc 1],0)),"")</f>
        <v/>
      </c>
      <c r="L108" s="312">
        <f>INDEX('M03-S05'!$V$16:$V$198,2*(ROWS($L$98:L108)-1)+1)</f>
        <v>0</v>
      </c>
      <c r="M108" s="312" t="str">
        <f>IFERROR(INDEX('M03-S05'!$AK$16:$AK$198,2*(ROWS($M$98:M108)-1)+1),"")</f>
        <v/>
      </c>
      <c r="N108" s="373" t="str">
        <f>IFERROR(INDEX('M03-S05'!$AV$16:$AV$198,2*(ROWS($N$98:N108)-1)+1),"")</f>
        <v/>
      </c>
      <c r="O108" s="111" t="str">
        <f>IFERROR(INDEX('M03-S05'!$AO$16:$AO$198,2*(ROWS($O$98:O108)-1)+1),"")</f>
        <v/>
      </c>
      <c r="P108" s="313"/>
      <c r="Q108" s="378"/>
      <c r="R108" s="283"/>
      <c r="S108" s="318"/>
      <c r="T108" s="318"/>
      <c r="U108" s="312">
        <f>INDEX('M03-S05'!$B$16:$B$198,2*(ROWS($U$98:U108)-1)+1)</f>
        <v>11</v>
      </c>
      <c r="V108" s="283"/>
      <c r="W108" s="108">
        <f>INDEX('M03-S05'!$C$16:$C$198,2*(ROWS($W$98:W108)-1)+1)</f>
        <v>0</v>
      </c>
      <c r="X108" s="283"/>
      <c r="Y108" s="67">
        <f>INDEX('M03-S05'!$X$16:$X$198,2*(ROWS($Y$98:Y108)-1)+1)</f>
        <v>0</v>
      </c>
      <c r="Z108" s="283"/>
      <c r="AA108" s="283"/>
      <c r="AB108" s="283"/>
      <c r="AC108" s="283"/>
      <c r="AD108" s="283"/>
      <c r="AE108" s="313"/>
      <c r="AF108" s="313"/>
      <c r="AG108" s="313"/>
      <c r="AH108" s="313"/>
      <c r="AI108" s="313"/>
      <c r="AJ108" s="111" t="str">
        <f t="shared" si="10"/>
        <v/>
      </c>
      <c r="AK108" s="111" t="str">
        <f t="shared" si="11"/>
        <v/>
      </c>
      <c r="AL108" s="111" t="str">
        <f t="shared" si="12"/>
        <v/>
      </c>
      <c r="AM108" s="315"/>
      <c r="AN108" s="111" t="str">
        <f t="shared" si="18"/>
        <v/>
      </c>
      <c r="AO108" s="313"/>
    </row>
    <row r="109" spans="1:41" x14ac:dyDescent="0.25">
      <c r="A109" s="122">
        <f t="shared" si="16"/>
        <v>0</v>
      </c>
      <c r="B109" s="122" t="str">
        <f t="shared" si="17"/>
        <v/>
      </c>
      <c r="C109" s="339" t="str">
        <f>IFERROR(IF(OR(P109&gt;0,O109&gt;0),INDEX(PMEKITCHEN[Measure '#],MATCH(W109,PMEKITCHEN[Eff Desc 1],0)),""),"")</f>
        <v/>
      </c>
      <c r="D109" s="67" t="s">
        <v>1266</v>
      </c>
      <c r="E109" s="339" t="str">
        <f>IFERROR(INDEX(PMEKITCHEN[End Use Category],MATCH(W109,PMEKITCHEN[Eff Desc 1],0)),"")</f>
        <v/>
      </c>
      <c r="F109" s="313"/>
      <c r="G109" s="67">
        <f>INDEX('M03-S05'!$AB$16:$AB$198,2*(ROWS($G$98:G109)-1)+1)</f>
        <v>0</v>
      </c>
      <c r="H109" s="111">
        <f>INDEX('M03-S05'!$V$16:$V$198,2*(ROWS($H$98:H109)-1)+1)*INDEX('M03-S05'!$AE$16:$AE$198,2*(ROWS($H$98:H109)-1)+1)</f>
        <v>0</v>
      </c>
      <c r="I109" s="111">
        <f>INDEX('M03-S05'!$V$16:$V$198,2*(ROWS($I$98:I109)-1)+1)*INDEX('M03-S05'!$AG$16:$AG$198,2*(ROWS($I$98:I109)-1)+1)</f>
        <v>0</v>
      </c>
      <c r="J109" s="111" t="str">
        <f>INDEX('M03-S05'!$AU$16:$AU$198,2*(ROWS($J$98:J109)-1)+1)</f>
        <v/>
      </c>
      <c r="K109" s="67" t="str">
        <f>IFERROR(INDEX(PMEKITCHEN[Cost Basis],MATCH(W109,PMEKITCHEN[Eff Desc 1],0)),"")</f>
        <v/>
      </c>
      <c r="L109" s="312">
        <f>INDEX('M03-S05'!$V$16:$V$198,2*(ROWS($L$98:L109)-1)+1)</f>
        <v>0</v>
      </c>
      <c r="M109" s="312" t="str">
        <f>IFERROR(INDEX('M03-S05'!$AK$16:$AK$198,2*(ROWS($M$98:M109)-1)+1),"")</f>
        <v/>
      </c>
      <c r="N109" s="373" t="str">
        <f>IFERROR(INDEX('M03-S05'!$AV$16:$AV$198,2*(ROWS($N$98:N109)-1)+1),"")</f>
        <v/>
      </c>
      <c r="O109" s="111" t="str">
        <f>IFERROR(INDEX('M03-S05'!$AO$16:$AO$198,2*(ROWS($O$98:O109)-1)+1),"")</f>
        <v/>
      </c>
      <c r="P109" s="313"/>
      <c r="Q109" s="378"/>
      <c r="R109" s="283"/>
      <c r="S109" s="318"/>
      <c r="T109" s="318"/>
      <c r="U109" s="312">
        <f>INDEX('M03-S05'!$B$16:$B$198,2*(ROWS($U$98:U109)-1)+1)</f>
        <v>12</v>
      </c>
      <c r="V109" s="283"/>
      <c r="W109" s="108">
        <f>INDEX('M03-S05'!$C$16:$C$198,2*(ROWS($W$98:W109)-1)+1)</f>
        <v>0</v>
      </c>
      <c r="X109" s="283"/>
      <c r="Y109" s="67">
        <f>INDEX('M03-S05'!$X$16:$X$198,2*(ROWS($Y$98:Y109)-1)+1)</f>
        <v>0</v>
      </c>
      <c r="Z109" s="283"/>
      <c r="AA109" s="283"/>
      <c r="AB109" s="283"/>
      <c r="AC109" s="283"/>
      <c r="AD109" s="283"/>
      <c r="AE109" s="313"/>
      <c r="AF109" s="313"/>
      <c r="AG109" s="313"/>
      <c r="AH109" s="313"/>
      <c r="AI109" s="313"/>
      <c r="AJ109" s="111" t="str">
        <f t="shared" si="10"/>
        <v/>
      </c>
      <c r="AK109" s="111" t="str">
        <f t="shared" si="11"/>
        <v/>
      </c>
      <c r="AL109" s="111" t="str">
        <f t="shared" si="12"/>
        <v/>
      </c>
      <c r="AM109" s="315"/>
      <c r="AN109" s="111" t="str">
        <f t="shared" si="18"/>
        <v/>
      </c>
      <c r="AO109" s="313"/>
    </row>
    <row r="110" spans="1:41" x14ac:dyDescent="0.25">
      <c r="A110" s="122">
        <f t="shared" si="16"/>
        <v>0</v>
      </c>
      <c r="B110" s="122" t="str">
        <f t="shared" si="17"/>
        <v/>
      </c>
      <c r="C110" s="339" t="str">
        <f>IFERROR(IF(OR(P110&gt;0,O110&gt;0),INDEX(PMEKITCHEN[Measure '#],MATCH(W110,PMEKITCHEN[Eff Desc 1],0)),""),"")</f>
        <v/>
      </c>
      <c r="D110" s="67" t="s">
        <v>1266</v>
      </c>
      <c r="E110" s="339" t="str">
        <f>IFERROR(INDEX(PMEKITCHEN[End Use Category],MATCH(W110,PMEKITCHEN[Eff Desc 1],0)),"")</f>
        <v/>
      </c>
      <c r="F110" s="313"/>
      <c r="G110" s="67">
        <f>INDEX('M03-S05'!$AB$16:$AB$198,2*(ROWS($G$98:G110)-1)+1)</f>
        <v>0</v>
      </c>
      <c r="H110" s="111">
        <f>INDEX('M03-S05'!$V$16:$V$198,2*(ROWS($H$98:H110)-1)+1)*INDEX('M03-S05'!$AE$16:$AE$198,2*(ROWS($H$98:H110)-1)+1)</f>
        <v>0</v>
      </c>
      <c r="I110" s="111">
        <f>INDEX('M03-S05'!$V$16:$V$198,2*(ROWS($I$98:I110)-1)+1)*INDEX('M03-S05'!$AG$16:$AG$198,2*(ROWS($I$98:I110)-1)+1)</f>
        <v>0</v>
      </c>
      <c r="J110" s="111" t="str">
        <f>INDEX('M03-S05'!$AU$16:$AU$198,2*(ROWS($J$98:J110)-1)+1)</f>
        <v/>
      </c>
      <c r="K110" s="67" t="str">
        <f>IFERROR(INDEX(PMEKITCHEN[Cost Basis],MATCH(W110,PMEKITCHEN[Eff Desc 1],0)),"")</f>
        <v/>
      </c>
      <c r="L110" s="312">
        <f>INDEX('M03-S05'!$V$16:$V$198,2*(ROWS($L$98:L110)-1)+1)</f>
        <v>0</v>
      </c>
      <c r="M110" s="312" t="str">
        <f>IFERROR(INDEX('M03-S05'!$AK$16:$AK$198,2*(ROWS($M$98:M110)-1)+1),"")</f>
        <v/>
      </c>
      <c r="N110" s="373" t="str">
        <f>IFERROR(INDEX('M03-S05'!$AV$16:$AV$198,2*(ROWS($N$98:N110)-1)+1),"")</f>
        <v/>
      </c>
      <c r="O110" s="111" t="str">
        <f>IFERROR(INDEX('M03-S05'!$AO$16:$AO$198,2*(ROWS($O$98:O110)-1)+1),"")</f>
        <v/>
      </c>
      <c r="P110" s="313"/>
      <c r="Q110" s="378"/>
      <c r="R110" s="283"/>
      <c r="S110" s="318"/>
      <c r="T110" s="318"/>
      <c r="U110" s="312">
        <f>INDEX('M03-S05'!$B$16:$B$198,2*(ROWS($U$98:U110)-1)+1)</f>
        <v>13</v>
      </c>
      <c r="V110" s="283"/>
      <c r="W110" s="108">
        <f>INDEX('M03-S05'!$C$16:$C$198,2*(ROWS($W$98:W110)-1)+1)</f>
        <v>0</v>
      </c>
      <c r="X110" s="283"/>
      <c r="Y110" s="67">
        <f>INDEX('M03-S05'!$X$16:$X$198,2*(ROWS($Y$98:Y110)-1)+1)</f>
        <v>0</v>
      </c>
      <c r="Z110" s="283"/>
      <c r="AA110" s="283"/>
      <c r="AB110" s="283"/>
      <c r="AC110" s="283"/>
      <c r="AD110" s="283"/>
      <c r="AE110" s="313"/>
      <c r="AF110" s="313"/>
      <c r="AG110" s="313"/>
      <c r="AH110" s="313"/>
      <c r="AI110" s="313"/>
      <c r="AJ110" s="111" t="str">
        <f t="shared" si="10"/>
        <v/>
      </c>
      <c r="AK110" s="111" t="str">
        <f t="shared" si="11"/>
        <v/>
      </c>
      <c r="AL110" s="111" t="str">
        <f t="shared" si="12"/>
        <v/>
      </c>
      <c r="AM110" s="315"/>
      <c r="AN110" s="111" t="str">
        <f t="shared" si="18"/>
        <v/>
      </c>
      <c r="AO110" s="313"/>
    </row>
    <row r="111" spans="1:41" x14ac:dyDescent="0.25">
      <c r="A111" s="122">
        <f t="shared" si="16"/>
        <v>0</v>
      </c>
      <c r="B111" s="122" t="str">
        <f t="shared" si="17"/>
        <v/>
      </c>
      <c r="C111" s="339" t="str">
        <f>IFERROR(IF(OR(P111&gt;0,O111&gt;0),INDEX(PMEKITCHEN[Measure '#],MATCH(W111,PMEKITCHEN[Eff Desc 1],0)),""),"")</f>
        <v/>
      </c>
      <c r="D111" s="67" t="s">
        <v>1266</v>
      </c>
      <c r="E111" s="339" t="str">
        <f>IFERROR(INDEX(PMEKITCHEN[End Use Category],MATCH(W111,PMEKITCHEN[Eff Desc 1],0)),"")</f>
        <v/>
      </c>
      <c r="F111" s="313"/>
      <c r="G111" s="67">
        <f>INDEX('M03-S05'!$AB$16:$AB$198,2*(ROWS($G$98:G111)-1)+1)</f>
        <v>0</v>
      </c>
      <c r="H111" s="111">
        <f>INDEX('M03-S05'!$V$16:$V$198,2*(ROWS($H$98:H111)-1)+1)*INDEX('M03-S05'!$AE$16:$AE$198,2*(ROWS($H$98:H111)-1)+1)</f>
        <v>0</v>
      </c>
      <c r="I111" s="111">
        <f>INDEX('M03-S05'!$V$16:$V$198,2*(ROWS($I$98:I111)-1)+1)*INDEX('M03-S05'!$AG$16:$AG$198,2*(ROWS($I$98:I111)-1)+1)</f>
        <v>0</v>
      </c>
      <c r="J111" s="111" t="str">
        <f>INDEX('M03-S05'!$AU$16:$AU$198,2*(ROWS($J$98:J111)-1)+1)</f>
        <v/>
      </c>
      <c r="K111" s="67" t="str">
        <f>IFERROR(INDEX(PMEKITCHEN[Cost Basis],MATCH(W111,PMEKITCHEN[Eff Desc 1],0)),"")</f>
        <v/>
      </c>
      <c r="L111" s="312">
        <f>INDEX('M03-S05'!$V$16:$V$198,2*(ROWS($L$98:L111)-1)+1)</f>
        <v>0</v>
      </c>
      <c r="M111" s="312" t="str">
        <f>IFERROR(INDEX('M03-S05'!$AK$16:$AK$198,2*(ROWS($M$98:M111)-1)+1),"")</f>
        <v/>
      </c>
      <c r="N111" s="373" t="str">
        <f>IFERROR(INDEX('M03-S05'!$AV$16:$AV$198,2*(ROWS($N$98:N111)-1)+1),"")</f>
        <v/>
      </c>
      <c r="O111" s="111" t="str">
        <f>IFERROR(INDEX('M03-S05'!$AO$16:$AO$198,2*(ROWS($O$98:O111)-1)+1),"")</f>
        <v/>
      </c>
      <c r="P111" s="313"/>
      <c r="Q111" s="378"/>
      <c r="R111" s="283"/>
      <c r="S111" s="318"/>
      <c r="T111" s="318"/>
      <c r="U111" s="312">
        <f>INDEX('M03-S05'!$B$16:$B$198,2*(ROWS($U$98:U111)-1)+1)</f>
        <v>14</v>
      </c>
      <c r="V111" s="283"/>
      <c r="W111" s="108">
        <f>INDEX('M03-S05'!$C$16:$C$198,2*(ROWS($W$98:W111)-1)+1)</f>
        <v>0</v>
      </c>
      <c r="X111" s="283"/>
      <c r="Y111" s="67">
        <f>INDEX('M03-S05'!$X$16:$X$198,2*(ROWS($Y$98:Y111)-1)+1)</f>
        <v>0</v>
      </c>
      <c r="Z111" s="283"/>
      <c r="AA111" s="283"/>
      <c r="AB111" s="283"/>
      <c r="AC111" s="283"/>
      <c r="AD111" s="283"/>
      <c r="AE111" s="313"/>
      <c r="AF111" s="313"/>
      <c r="AG111" s="313"/>
      <c r="AH111" s="313"/>
      <c r="AI111" s="313"/>
      <c r="AJ111" s="111" t="str">
        <f t="shared" si="10"/>
        <v/>
      </c>
      <c r="AK111" s="111" t="str">
        <f t="shared" si="11"/>
        <v/>
      </c>
      <c r="AL111" s="111" t="str">
        <f t="shared" si="12"/>
        <v/>
      </c>
      <c r="AM111" s="315"/>
      <c r="AN111" s="111" t="str">
        <f t="shared" si="18"/>
        <v/>
      </c>
      <c r="AO111" s="313"/>
    </row>
    <row r="112" spans="1:41" x14ac:dyDescent="0.25">
      <c r="A112" s="122">
        <f t="shared" si="16"/>
        <v>0</v>
      </c>
      <c r="B112" s="122" t="str">
        <f t="shared" si="17"/>
        <v/>
      </c>
      <c r="C112" s="339" t="str">
        <f>IFERROR(IF(OR(P112&gt;0,O112&gt;0),INDEX(PMEKITCHEN[Measure '#],MATCH(W112,PMEKITCHEN[Eff Desc 1],0)),""),"")</f>
        <v/>
      </c>
      <c r="D112" s="67" t="s">
        <v>1266</v>
      </c>
      <c r="E112" s="339" t="str">
        <f>IFERROR(INDEX(PMEKITCHEN[End Use Category],MATCH(W112,PMEKITCHEN[Eff Desc 1],0)),"")</f>
        <v/>
      </c>
      <c r="F112" s="313"/>
      <c r="G112" s="67">
        <f>INDEX('M03-S05'!$AB$16:$AB$198,2*(ROWS($G$98:G112)-1)+1)</f>
        <v>0</v>
      </c>
      <c r="H112" s="111">
        <f>INDEX('M03-S05'!$V$16:$V$198,2*(ROWS($H$98:H112)-1)+1)*INDEX('M03-S05'!$AE$16:$AE$198,2*(ROWS($H$98:H112)-1)+1)</f>
        <v>0</v>
      </c>
      <c r="I112" s="111">
        <f>INDEX('M03-S05'!$V$16:$V$198,2*(ROWS($I$98:I112)-1)+1)*INDEX('M03-S05'!$AG$16:$AG$198,2*(ROWS($I$98:I112)-1)+1)</f>
        <v>0</v>
      </c>
      <c r="J112" s="111" t="str">
        <f>INDEX('M03-S05'!$AU$16:$AU$198,2*(ROWS($J$98:J112)-1)+1)</f>
        <v/>
      </c>
      <c r="K112" s="67" t="str">
        <f>IFERROR(INDEX(PMEKITCHEN[Cost Basis],MATCH(W112,PMEKITCHEN[Eff Desc 1],0)),"")</f>
        <v/>
      </c>
      <c r="L112" s="312">
        <f>INDEX('M03-S05'!$V$16:$V$198,2*(ROWS($L$98:L112)-1)+1)</f>
        <v>0</v>
      </c>
      <c r="M112" s="312" t="str">
        <f>IFERROR(INDEX('M03-S05'!$AK$16:$AK$198,2*(ROWS($M$98:M112)-1)+1),"")</f>
        <v/>
      </c>
      <c r="N112" s="373" t="str">
        <f>IFERROR(INDEX('M03-S05'!$AV$16:$AV$198,2*(ROWS($N$98:N112)-1)+1),"")</f>
        <v/>
      </c>
      <c r="O112" s="111" t="str">
        <f>IFERROR(INDEX('M03-S05'!$AO$16:$AO$198,2*(ROWS($O$98:O112)-1)+1),"")</f>
        <v/>
      </c>
      <c r="P112" s="313"/>
      <c r="Q112" s="378"/>
      <c r="R112" s="283"/>
      <c r="S112" s="318"/>
      <c r="T112" s="318"/>
      <c r="U112" s="312">
        <f>INDEX('M03-S05'!$B$16:$B$198,2*(ROWS($U$98:U112)-1)+1)</f>
        <v>15</v>
      </c>
      <c r="V112" s="283"/>
      <c r="W112" s="108">
        <f>INDEX('M03-S05'!$C$16:$C$198,2*(ROWS($W$98:W112)-1)+1)</f>
        <v>0</v>
      </c>
      <c r="X112" s="283"/>
      <c r="Y112" s="67">
        <f>INDEX('M03-S05'!$X$16:$X$198,2*(ROWS($Y$98:Y112)-1)+1)</f>
        <v>0</v>
      </c>
      <c r="Z112" s="283"/>
      <c r="AA112" s="283"/>
      <c r="AB112" s="283"/>
      <c r="AC112" s="283"/>
      <c r="AD112" s="283"/>
      <c r="AE112" s="313"/>
      <c r="AF112" s="313"/>
      <c r="AG112" s="313"/>
      <c r="AH112" s="313"/>
      <c r="AI112" s="313"/>
      <c r="AJ112" s="111" t="str">
        <f t="shared" si="10"/>
        <v/>
      </c>
      <c r="AK112" s="111" t="str">
        <f t="shared" si="11"/>
        <v/>
      </c>
      <c r="AL112" s="111" t="str">
        <f t="shared" si="12"/>
        <v/>
      </c>
      <c r="AM112" s="315"/>
      <c r="AN112" s="111" t="str">
        <f t="shared" si="18"/>
        <v/>
      </c>
      <c r="AO112" s="313"/>
    </row>
    <row r="113" spans="1:42" s="67" customFormat="1" x14ac:dyDescent="0.25">
      <c r="A113" s="416" t="str">
        <f>CONCATENATE(MAIN3," ",M3S6)</f>
        <v>EMS INFORMATION INPUT HVAC / Motor / Misc.</v>
      </c>
      <c r="B113" s="418"/>
      <c r="C113" s="348"/>
      <c r="D113" s="340"/>
      <c r="E113" s="348"/>
      <c r="F113" s="346"/>
      <c r="G113" s="340"/>
      <c r="H113" s="347"/>
      <c r="I113" s="347"/>
      <c r="J113" s="347"/>
      <c r="K113" s="340"/>
      <c r="L113" s="346"/>
      <c r="M113" s="346"/>
      <c r="N113" s="375"/>
      <c r="O113" s="347"/>
      <c r="P113" s="353"/>
      <c r="Q113" s="379"/>
      <c r="R113" s="351"/>
      <c r="S113" s="354"/>
      <c r="T113" s="354"/>
      <c r="U113" s="346"/>
      <c r="V113" s="351"/>
      <c r="W113" s="350"/>
      <c r="X113" s="351"/>
      <c r="Y113" s="340"/>
      <c r="Z113" s="340"/>
      <c r="AA113" s="340"/>
      <c r="AB113" s="340"/>
      <c r="AC113" s="340"/>
      <c r="AD113" s="340"/>
      <c r="AE113" s="353"/>
      <c r="AF113" s="353"/>
      <c r="AG113" s="353"/>
      <c r="AH113" s="353"/>
      <c r="AI113" s="353"/>
      <c r="AJ113" s="347" t="str">
        <f>IFERROR(O113/M113,"")</f>
        <v/>
      </c>
      <c r="AK113" s="347" t="str">
        <f>IFERROR(O113/N113,"")</f>
        <v/>
      </c>
      <c r="AL113" s="347" t="str">
        <f>IFERROR(O113/L113,"")</f>
        <v/>
      </c>
      <c r="AM113" s="352"/>
      <c r="AN113" s="347" t="str">
        <f t="shared" si="18"/>
        <v/>
      </c>
      <c r="AO113" s="346"/>
      <c r="AP113" s="285"/>
    </row>
    <row r="114" spans="1:42" s="67" customFormat="1" x14ac:dyDescent="0.25">
      <c r="A114" s="122">
        <f t="shared" si="16"/>
        <v>0</v>
      </c>
      <c r="B114" s="122" t="str">
        <f>IF(C114="","",CONCATENATE(ROW(),"-",C114))</f>
        <v/>
      </c>
      <c r="C114" s="339" t="str">
        <f>IFERROR(IF(OR(P114&gt;0,O114&gt;0),INDEX(PMEMOTOR[Measure '#],MATCH(W114,PMEMOTOR[Eff Desc 1],0)),""),"")</f>
        <v/>
      </c>
      <c r="D114" s="67" t="s">
        <v>1266</v>
      </c>
      <c r="E114" s="339" t="str">
        <f>IFERROR(INDEX(PMEMOTOR[End Use Category],MATCH(W114,PMEMOTOR[Eff Desc 1],0)),"")</f>
        <v/>
      </c>
      <c r="F114" s="313"/>
      <c r="G114" s="67">
        <f>INDEX('M03-S06'!$AB$16:$AB$196,2*(ROWS($G$114:G114)-1)+1)</f>
        <v>0</v>
      </c>
      <c r="H114" s="111">
        <f>INDEX('M03-S06'!$V$16:$V$196,2*(ROWS($H$114:H114)-1)+1)*INDEX('M03-S05'!$AE$16:$AE$198,2*(ROWS($H$114:H114)-1)+1)</f>
        <v>0</v>
      </c>
      <c r="I114" s="111">
        <f>INDEX('M03-S06'!$V$16:$V$196,2*(ROWS($I$114:I114)-1)+1)*INDEX('M03-S05'!$AG$16:$AG$198,2*(ROWS($I$114:I114)-1)+1)</f>
        <v>0</v>
      </c>
      <c r="J114" s="111" t="str">
        <f>INDEX('M03-S06'!$AU$16:$AU$196,2*(ROWS($J$114:J114)-1)+1)</f>
        <v/>
      </c>
      <c r="K114" s="67" t="str">
        <f>IFERROR(INDEX(PMEMOTOR[Cost Basis],MATCH(W114,PMEMOTOR[Eff Desc 1],0)),"")</f>
        <v/>
      </c>
      <c r="L114" s="312">
        <f>INDEX('M03-S06'!$V$16:$V$196,2*(ROWS($L$114:L114)-1)+1)</f>
        <v>0</v>
      </c>
      <c r="M114" s="312" t="str">
        <f>IFERROR(INDEX('M03-S06'!$AK$16:$AK$196,2*(ROWS($M$114:M114)-1)+1),"")</f>
        <v/>
      </c>
      <c r="N114" s="373" t="str">
        <f>IFERROR(INDEX('M03-S06'!$AV$16:$AV$196,2*(ROWS($N$114:N114)-1)+1),"")</f>
        <v/>
      </c>
      <c r="O114" s="111" t="str">
        <f>IFERROR(INDEX('M03-S06'!$AO$16:$AO$196,2*(ROWS($O$114:O114)-1)+1),"")</f>
        <v/>
      </c>
      <c r="P114" s="313"/>
      <c r="Q114" s="378"/>
      <c r="R114" s="283"/>
      <c r="S114" s="318"/>
      <c r="T114" s="318"/>
      <c r="U114" s="312">
        <f>INDEX('M03-S06'!$B$16:$B$196,2*(ROWS($U$114:U114)-1)+1)</f>
        <v>1</v>
      </c>
      <c r="V114" s="283"/>
      <c r="W114" s="108">
        <f>INDEX('M03-S06'!$C$16:$C$196,2*(ROWS($W$114:W114)-1)+1)</f>
        <v>0</v>
      </c>
      <c r="X114" s="283"/>
      <c r="Y114" s="67">
        <f>INDEX('M03-S06'!$X$16:$X$196,2*(ROWS($Y$114:Y114)-1)+1)</f>
        <v>0</v>
      </c>
      <c r="Z114" s="283"/>
      <c r="AA114" s="283"/>
      <c r="AB114" s="283"/>
      <c r="AC114" s="283"/>
      <c r="AD114" s="283"/>
      <c r="AE114" s="313"/>
      <c r="AF114" s="313"/>
      <c r="AG114" s="313"/>
      <c r="AH114" s="313"/>
      <c r="AI114" s="313"/>
      <c r="AJ114" s="111" t="str">
        <f>IFERROR(O114/M114,"")</f>
        <v/>
      </c>
      <c r="AK114" s="111" t="str">
        <f>IFERROR(O114/N114,"")</f>
        <v/>
      </c>
      <c r="AL114" s="111" t="str">
        <f>IFERROR(O114/L114,"")</f>
        <v/>
      </c>
      <c r="AM114" s="315"/>
      <c r="AN114" s="111" t="str">
        <f t="shared" si="18"/>
        <v/>
      </c>
      <c r="AO114" s="313"/>
      <c r="AP114" s="285"/>
    </row>
    <row r="115" spans="1:42" s="67" customFormat="1" x14ac:dyDescent="0.25">
      <c r="A115" s="122">
        <f t="shared" si="16"/>
        <v>0</v>
      </c>
      <c r="B115" s="122" t="str">
        <f t="shared" ref="B115:B128" si="19">IF(C115="","",CONCATENATE(ROW(),"-",C115))</f>
        <v/>
      </c>
      <c r="C115" s="339" t="str">
        <f>IFERROR(IF(OR(P115&gt;0,O115&gt;0),INDEX(PMEMOTOR[Measure '#],MATCH(W115,PMEMOTOR[Eff Desc 1],0)),""),"")</f>
        <v/>
      </c>
      <c r="D115" s="67" t="s">
        <v>1266</v>
      </c>
      <c r="E115" s="339" t="str">
        <f>IFERROR(INDEX(PMEMOTOR[End Use Category],MATCH(W115,PMEMOTOR[Eff Desc 1],0)),"")</f>
        <v/>
      </c>
      <c r="F115" s="313"/>
      <c r="G115" s="67">
        <f>INDEX('M03-S06'!$AB$16:$AB$196,2*(ROWS($G$114:G115)-1)+1)</f>
        <v>0</v>
      </c>
      <c r="H115" s="111">
        <f>INDEX('M03-S06'!$V$16:$V$196,2*(ROWS($H$114:H115)-1)+1)*INDEX('M03-S05'!$AE$16:$AE$198,2*(ROWS($H$114:H115)-1)+1)</f>
        <v>0</v>
      </c>
      <c r="I115" s="111">
        <f>INDEX('M03-S06'!$V$16:$V$196,2*(ROWS($I$114:I115)-1)+1)*INDEX('M03-S05'!$AG$16:$AG$198,2*(ROWS($I$114:I115)-1)+1)</f>
        <v>0</v>
      </c>
      <c r="J115" s="111" t="str">
        <f>INDEX('M03-S06'!$AU$16:$AU$196,2*(ROWS($J$114:J115)-1)+1)</f>
        <v/>
      </c>
      <c r="K115" s="67" t="str">
        <f>IFERROR(INDEX(PMEMOTOR[Cost Basis],MATCH(W115,PMEMOTOR[Eff Desc 1],0)),"")</f>
        <v/>
      </c>
      <c r="L115" s="312">
        <f>INDEX('M03-S06'!$V$16:$V$196,2*(ROWS($L$114:L115)-1)+1)</f>
        <v>0</v>
      </c>
      <c r="M115" s="312" t="str">
        <f>IFERROR(INDEX('M03-S06'!$AK$16:$AK$196,2*(ROWS($M$114:M115)-1)+1),"")</f>
        <v/>
      </c>
      <c r="N115" s="373" t="str">
        <f>IFERROR(INDEX('M03-S06'!$AV$16:$AV$196,2*(ROWS($N$114:N115)-1)+1),"")</f>
        <v/>
      </c>
      <c r="O115" s="111" t="str">
        <f>IFERROR(INDEX('M03-S06'!$AO$16:$AO$196,2*(ROWS($O$114:O115)-1)+1),"")</f>
        <v/>
      </c>
      <c r="P115" s="313"/>
      <c r="Q115" s="378"/>
      <c r="R115" s="283"/>
      <c r="S115" s="318"/>
      <c r="T115" s="318"/>
      <c r="U115" s="312">
        <f>INDEX('M03-S06'!$B$16:$B$196,2*(ROWS($U$114:U115)-1)+1)</f>
        <v>2</v>
      </c>
      <c r="V115" s="283"/>
      <c r="W115" s="108">
        <f>INDEX('M03-S06'!$C$16:$C$196,2*(ROWS($W$114:W115)-1)+1)</f>
        <v>0</v>
      </c>
      <c r="X115" s="283"/>
      <c r="Y115" s="67">
        <f>INDEX('M03-S06'!$X$16:$X$196,2*(ROWS($Y$114:Y115)-1)+1)</f>
        <v>0</v>
      </c>
      <c r="Z115" s="283"/>
      <c r="AA115" s="283"/>
      <c r="AB115" s="283"/>
      <c r="AC115" s="283"/>
      <c r="AD115" s="283"/>
      <c r="AE115" s="313"/>
      <c r="AF115" s="313"/>
      <c r="AG115" s="313"/>
      <c r="AH115" s="313"/>
      <c r="AI115" s="313"/>
      <c r="AJ115" s="111" t="str">
        <f t="shared" ref="AJ115:AJ128" si="20">IFERROR(O115/M115,"")</f>
        <v/>
      </c>
      <c r="AK115" s="111" t="str">
        <f t="shared" ref="AK115:AK128" si="21">IFERROR(O115/N115,"")</f>
        <v/>
      </c>
      <c r="AL115" s="111" t="str">
        <f t="shared" ref="AL115:AL128" si="22">IFERROR(O115/L115,"")</f>
        <v/>
      </c>
      <c r="AM115" s="315"/>
      <c r="AN115" s="111" t="str">
        <f t="shared" ref="AN115:AN128" si="23">IFERROR(J115/M115/M02S02F35,"")</f>
        <v/>
      </c>
      <c r="AO115" s="313"/>
      <c r="AP115" s="285"/>
    </row>
    <row r="116" spans="1:42" s="67" customFormat="1" x14ac:dyDescent="0.25">
      <c r="A116" s="122">
        <f t="shared" si="16"/>
        <v>0</v>
      </c>
      <c r="B116" s="122" t="str">
        <f t="shared" si="19"/>
        <v/>
      </c>
      <c r="C116" s="339" t="str">
        <f>IFERROR(IF(OR(P116&gt;0,O116&gt;0),INDEX(PMEMOTOR[Measure '#],MATCH(W116,PMEMOTOR[Eff Desc 1],0)),""),"")</f>
        <v/>
      </c>
      <c r="D116" s="67" t="s">
        <v>1266</v>
      </c>
      <c r="E116" s="339" t="str">
        <f>IFERROR(INDEX(PMEMOTOR[End Use Category],MATCH(W116,PMEMOTOR[Eff Desc 1],0)),"")</f>
        <v/>
      </c>
      <c r="F116" s="313"/>
      <c r="G116" s="67">
        <f>INDEX('M03-S06'!$AB$16:$AB$196,2*(ROWS($G$114:G116)-1)+1)</f>
        <v>0</v>
      </c>
      <c r="H116" s="111">
        <f>INDEX('M03-S06'!$V$16:$V$196,2*(ROWS($H$114:H116)-1)+1)*INDEX('M03-S05'!$AE$16:$AE$198,2*(ROWS($H$114:H116)-1)+1)</f>
        <v>0</v>
      </c>
      <c r="I116" s="111">
        <f>INDEX('M03-S06'!$V$16:$V$196,2*(ROWS($I$114:I116)-1)+1)*INDEX('M03-S05'!$AG$16:$AG$198,2*(ROWS($I$114:I116)-1)+1)</f>
        <v>0</v>
      </c>
      <c r="J116" s="111" t="str">
        <f>INDEX('M03-S06'!$AU$16:$AU$196,2*(ROWS($J$114:J116)-1)+1)</f>
        <v/>
      </c>
      <c r="K116" s="67" t="str">
        <f>IFERROR(INDEX(PMEMOTOR[Cost Basis],MATCH(W116,PMEMOTOR[Eff Desc 1],0)),"")</f>
        <v/>
      </c>
      <c r="L116" s="312">
        <f>INDEX('M03-S06'!$V$16:$V$196,2*(ROWS($L$114:L116)-1)+1)</f>
        <v>0</v>
      </c>
      <c r="M116" s="312" t="str">
        <f>IFERROR(INDEX('M03-S06'!$AK$16:$AK$196,2*(ROWS($M$114:M116)-1)+1),"")</f>
        <v/>
      </c>
      <c r="N116" s="373" t="str">
        <f>IFERROR(INDEX('M03-S06'!$AV$16:$AV$196,2*(ROWS($N$114:N116)-1)+1),"")</f>
        <v/>
      </c>
      <c r="O116" s="111" t="str">
        <f>IFERROR(INDEX('M03-S06'!$AO$16:$AO$196,2*(ROWS($O$114:O116)-1)+1),"")</f>
        <v/>
      </c>
      <c r="P116" s="313"/>
      <c r="Q116" s="378"/>
      <c r="R116" s="283"/>
      <c r="S116" s="318"/>
      <c r="T116" s="318"/>
      <c r="U116" s="312">
        <f>INDEX('M03-S06'!$B$16:$B$196,2*(ROWS($U$114:U116)-1)+1)</f>
        <v>3</v>
      </c>
      <c r="V116" s="283"/>
      <c r="W116" s="108">
        <f>INDEX('M03-S06'!$C$16:$C$196,2*(ROWS($W$114:W116)-1)+1)</f>
        <v>0</v>
      </c>
      <c r="X116" s="283"/>
      <c r="Y116" s="67">
        <f>INDEX('M03-S06'!$X$16:$X$196,2*(ROWS($Y$114:Y116)-1)+1)</f>
        <v>0</v>
      </c>
      <c r="Z116" s="283"/>
      <c r="AA116" s="283"/>
      <c r="AB116" s="283"/>
      <c r="AC116" s="283"/>
      <c r="AD116" s="283"/>
      <c r="AE116" s="313"/>
      <c r="AF116" s="313"/>
      <c r="AG116" s="313"/>
      <c r="AH116" s="313"/>
      <c r="AI116" s="313"/>
      <c r="AJ116" s="111" t="str">
        <f t="shared" si="20"/>
        <v/>
      </c>
      <c r="AK116" s="111" t="str">
        <f t="shared" si="21"/>
        <v/>
      </c>
      <c r="AL116" s="111" t="str">
        <f t="shared" si="22"/>
        <v/>
      </c>
      <c r="AM116" s="315"/>
      <c r="AN116" s="111" t="str">
        <f t="shared" si="23"/>
        <v/>
      </c>
      <c r="AO116" s="313"/>
      <c r="AP116" s="285"/>
    </row>
    <row r="117" spans="1:42" s="67" customFormat="1" x14ac:dyDescent="0.25">
      <c r="A117" s="122">
        <f t="shared" si="16"/>
        <v>0</v>
      </c>
      <c r="B117" s="122" t="str">
        <f t="shared" si="19"/>
        <v/>
      </c>
      <c r="C117" s="339" t="str">
        <f>IFERROR(IF(OR(P117&gt;0,O117&gt;0),INDEX(PMEMOTOR[Measure '#],MATCH(W117,PMEMOTOR[Eff Desc 1],0)),""),"")</f>
        <v/>
      </c>
      <c r="D117" s="67" t="s">
        <v>1266</v>
      </c>
      <c r="E117" s="339" t="str">
        <f>IFERROR(INDEX(PMEMOTOR[End Use Category],MATCH(W117,PMEMOTOR[Eff Desc 1],0)),"")</f>
        <v/>
      </c>
      <c r="F117" s="313"/>
      <c r="G117" s="67">
        <f>INDEX('M03-S06'!$AB$16:$AB$196,2*(ROWS($G$114:G117)-1)+1)</f>
        <v>0</v>
      </c>
      <c r="H117" s="111">
        <f>INDEX('M03-S06'!$V$16:$V$196,2*(ROWS($H$114:H117)-1)+1)*INDEX('M03-S05'!$AE$16:$AE$198,2*(ROWS($H$114:H117)-1)+1)</f>
        <v>0</v>
      </c>
      <c r="I117" s="111">
        <f>INDEX('M03-S06'!$V$16:$V$196,2*(ROWS($I$114:I117)-1)+1)*INDEX('M03-S05'!$AG$16:$AG$198,2*(ROWS($I$114:I117)-1)+1)</f>
        <v>0</v>
      </c>
      <c r="J117" s="111" t="str">
        <f>INDEX('M03-S06'!$AU$16:$AU$196,2*(ROWS($J$114:J117)-1)+1)</f>
        <v/>
      </c>
      <c r="K117" s="67" t="str">
        <f>IFERROR(INDEX(PMEMOTOR[Cost Basis],MATCH(W117,PMEMOTOR[Eff Desc 1],0)),"")</f>
        <v/>
      </c>
      <c r="L117" s="312">
        <f>INDEX('M03-S06'!$V$16:$V$196,2*(ROWS($L$114:L117)-1)+1)</f>
        <v>0</v>
      </c>
      <c r="M117" s="312" t="str">
        <f>IFERROR(INDEX('M03-S06'!$AK$16:$AK$196,2*(ROWS($M$114:M117)-1)+1),"")</f>
        <v/>
      </c>
      <c r="N117" s="373" t="str">
        <f>IFERROR(INDEX('M03-S06'!$AV$16:$AV$196,2*(ROWS($N$114:N117)-1)+1),"")</f>
        <v/>
      </c>
      <c r="O117" s="111" t="str">
        <f>IFERROR(INDEX('M03-S06'!$AO$16:$AO$196,2*(ROWS($O$114:O117)-1)+1),"")</f>
        <v/>
      </c>
      <c r="P117" s="313"/>
      <c r="Q117" s="378"/>
      <c r="R117" s="283"/>
      <c r="S117" s="318"/>
      <c r="T117" s="318"/>
      <c r="U117" s="312">
        <f>INDEX('M03-S06'!$B$16:$B$196,2*(ROWS($U$114:U117)-1)+1)</f>
        <v>4</v>
      </c>
      <c r="V117" s="283"/>
      <c r="W117" s="108">
        <f>INDEX('M03-S06'!$C$16:$C$196,2*(ROWS($W$114:W117)-1)+1)</f>
        <v>0</v>
      </c>
      <c r="X117" s="283"/>
      <c r="Y117" s="67">
        <f>INDEX('M03-S06'!$X$16:$X$196,2*(ROWS($Y$114:Y117)-1)+1)</f>
        <v>0</v>
      </c>
      <c r="Z117" s="283"/>
      <c r="AA117" s="283"/>
      <c r="AB117" s="283"/>
      <c r="AC117" s="283"/>
      <c r="AD117" s="283"/>
      <c r="AE117" s="313"/>
      <c r="AF117" s="313"/>
      <c r="AG117" s="313"/>
      <c r="AH117" s="313"/>
      <c r="AI117" s="313"/>
      <c r="AJ117" s="111" t="str">
        <f t="shared" si="20"/>
        <v/>
      </c>
      <c r="AK117" s="111" t="str">
        <f t="shared" si="21"/>
        <v/>
      </c>
      <c r="AL117" s="111" t="str">
        <f t="shared" si="22"/>
        <v/>
      </c>
      <c r="AM117" s="315"/>
      <c r="AN117" s="111" t="str">
        <f t="shared" si="23"/>
        <v/>
      </c>
      <c r="AO117" s="313"/>
      <c r="AP117" s="285"/>
    </row>
    <row r="118" spans="1:42" s="67" customFormat="1" x14ac:dyDescent="0.25">
      <c r="A118" s="122">
        <f t="shared" si="16"/>
        <v>0</v>
      </c>
      <c r="B118" s="122" t="str">
        <f t="shared" si="19"/>
        <v/>
      </c>
      <c r="C118" s="339" t="str">
        <f>IFERROR(IF(OR(P118&gt;0,O118&gt;0),INDEX(PMEMOTOR[Measure '#],MATCH(W118,PMEMOTOR[Eff Desc 1],0)),""),"")</f>
        <v/>
      </c>
      <c r="D118" s="67" t="s">
        <v>1266</v>
      </c>
      <c r="E118" s="339" t="str">
        <f>IFERROR(INDEX(PMEMOTOR[End Use Category],MATCH(W118,PMEMOTOR[Eff Desc 1],0)),"")</f>
        <v/>
      </c>
      <c r="F118" s="313"/>
      <c r="G118" s="67">
        <f>INDEX('M03-S06'!$AB$16:$AB$196,2*(ROWS($G$114:G118)-1)+1)</f>
        <v>0</v>
      </c>
      <c r="H118" s="111">
        <f>INDEX('M03-S06'!$V$16:$V$196,2*(ROWS($H$114:H118)-1)+1)*INDEX('M03-S05'!$AE$16:$AE$198,2*(ROWS($H$114:H118)-1)+1)</f>
        <v>0</v>
      </c>
      <c r="I118" s="111">
        <f>INDEX('M03-S06'!$V$16:$V$196,2*(ROWS($I$114:I118)-1)+1)*INDEX('M03-S05'!$AG$16:$AG$198,2*(ROWS($I$114:I118)-1)+1)</f>
        <v>0</v>
      </c>
      <c r="J118" s="111" t="str">
        <f>INDEX('M03-S06'!$AU$16:$AU$196,2*(ROWS($J$114:J118)-1)+1)</f>
        <v/>
      </c>
      <c r="K118" s="67" t="str">
        <f>IFERROR(INDEX(PMEMOTOR[Cost Basis],MATCH(W118,PMEMOTOR[Eff Desc 1],0)),"")</f>
        <v/>
      </c>
      <c r="L118" s="312">
        <f>INDEX('M03-S06'!$V$16:$V$196,2*(ROWS($L$114:L118)-1)+1)</f>
        <v>0</v>
      </c>
      <c r="M118" s="312" t="str">
        <f>IFERROR(INDEX('M03-S06'!$AK$16:$AK$196,2*(ROWS($M$114:M118)-1)+1),"")</f>
        <v/>
      </c>
      <c r="N118" s="373" t="str">
        <f>IFERROR(INDEX('M03-S06'!$AV$16:$AV$196,2*(ROWS($N$114:N118)-1)+1),"")</f>
        <v/>
      </c>
      <c r="O118" s="111" t="str">
        <f>IFERROR(INDEX('M03-S06'!$AO$16:$AO$196,2*(ROWS($O$114:O118)-1)+1),"")</f>
        <v/>
      </c>
      <c r="P118" s="313"/>
      <c r="Q118" s="378"/>
      <c r="R118" s="283"/>
      <c r="S118" s="318"/>
      <c r="T118" s="318"/>
      <c r="U118" s="312">
        <f>INDEX('M03-S06'!$B$16:$B$196,2*(ROWS($U$114:U118)-1)+1)</f>
        <v>5</v>
      </c>
      <c r="V118" s="283"/>
      <c r="W118" s="108">
        <f>INDEX('M03-S06'!$C$16:$C$196,2*(ROWS($W$114:W118)-1)+1)</f>
        <v>0</v>
      </c>
      <c r="X118" s="283"/>
      <c r="Y118" s="67">
        <f>INDEX('M03-S06'!$X$16:$X$196,2*(ROWS($Y$114:Y118)-1)+1)</f>
        <v>0</v>
      </c>
      <c r="Z118" s="283"/>
      <c r="AA118" s="283"/>
      <c r="AB118" s="283"/>
      <c r="AC118" s="283"/>
      <c r="AD118" s="283"/>
      <c r="AE118" s="313"/>
      <c r="AF118" s="313"/>
      <c r="AG118" s="313"/>
      <c r="AH118" s="313"/>
      <c r="AI118" s="313"/>
      <c r="AJ118" s="111" t="str">
        <f t="shared" si="20"/>
        <v/>
      </c>
      <c r="AK118" s="111" t="str">
        <f t="shared" si="21"/>
        <v/>
      </c>
      <c r="AL118" s="111" t="str">
        <f t="shared" si="22"/>
        <v/>
      </c>
      <c r="AM118" s="315"/>
      <c r="AN118" s="111" t="str">
        <f t="shared" si="23"/>
        <v/>
      </c>
      <c r="AO118" s="313"/>
      <c r="AP118" s="285"/>
    </row>
    <row r="119" spans="1:42" s="67" customFormat="1" x14ac:dyDescent="0.25">
      <c r="A119" s="122">
        <f t="shared" si="16"/>
        <v>0</v>
      </c>
      <c r="B119" s="122" t="str">
        <f t="shared" si="19"/>
        <v/>
      </c>
      <c r="C119" s="339" t="str">
        <f>IFERROR(IF(OR(P119&gt;0,O119&gt;0),INDEX(PMEMOTOR[Measure '#],MATCH(W119,PMEMOTOR[Eff Desc 1],0)),""),"")</f>
        <v/>
      </c>
      <c r="D119" s="67" t="s">
        <v>1266</v>
      </c>
      <c r="E119" s="339" t="str">
        <f>IFERROR(INDEX(PMEMOTOR[End Use Category],MATCH(W119,PMEMOTOR[Eff Desc 1],0)),"")</f>
        <v/>
      </c>
      <c r="F119" s="313"/>
      <c r="G119" s="67">
        <f>INDEX('M03-S06'!$AB$16:$AB$196,2*(ROWS($G$114:G119)-1)+1)</f>
        <v>0</v>
      </c>
      <c r="H119" s="111">
        <f>INDEX('M03-S06'!$V$16:$V$196,2*(ROWS($H$114:H119)-1)+1)*INDEX('M03-S05'!$AE$16:$AE$198,2*(ROWS($H$114:H119)-1)+1)</f>
        <v>0</v>
      </c>
      <c r="I119" s="111">
        <f>INDEX('M03-S06'!$V$16:$V$196,2*(ROWS($I$114:I119)-1)+1)*INDEX('M03-S05'!$AG$16:$AG$198,2*(ROWS($I$114:I119)-1)+1)</f>
        <v>0</v>
      </c>
      <c r="J119" s="111" t="str">
        <f>INDEX('M03-S06'!$AU$16:$AU$196,2*(ROWS($J$114:J119)-1)+1)</f>
        <v/>
      </c>
      <c r="K119" s="67" t="str">
        <f>IFERROR(INDEX(PMEMOTOR[Cost Basis],MATCH(W119,PMEMOTOR[Eff Desc 1],0)),"")</f>
        <v/>
      </c>
      <c r="L119" s="312">
        <f>INDEX('M03-S06'!$V$16:$V$196,2*(ROWS($L$114:L119)-1)+1)</f>
        <v>0</v>
      </c>
      <c r="M119" s="312" t="str">
        <f>IFERROR(INDEX('M03-S06'!$AK$16:$AK$196,2*(ROWS($M$114:M119)-1)+1),"")</f>
        <v/>
      </c>
      <c r="N119" s="373" t="str">
        <f>IFERROR(INDEX('M03-S06'!$AV$16:$AV$196,2*(ROWS($N$114:N119)-1)+1),"")</f>
        <v/>
      </c>
      <c r="O119" s="111" t="str">
        <f>IFERROR(INDEX('M03-S06'!$AO$16:$AO$196,2*(ROWS($O$114:O119)-1)+1),"")</f>
        <v/>
      </c>
      <c r="P119" s="313"/>
      <c r="Q119" s="378"/>
      <c r="R119" s="283"/>
      <c r="S119" s="318"/>
      <c r="T119" s="318"/>
      <c r="U119" s="312">
        <f>INDEX('M03-S06'!$B$16:$B$196,2*(ROWS($U$114:U119)-1)+1)</f>
        <v>6</v>
      </c>
      <c r="V119" s="283"/>
      <c r="W119" s="108">
        <f>INDEX('M03-S06'!$C$16:$C$196,2*(ROWS($W$114:W119)-1)+1)</f>
        <v>0</v>
      </c>
      <c r="X119" s="283"/>
      <c r="Y119" s="67">
        <f>INDEX('M03-S06'!$X$16:$X$196,2*(ROWS($Y$114:Y119)-1)+1)</f>
        <v>0</v>
      </c>
      <c r="Z119" s="283"/>
      <c r="AA119" s="283"/>
      <c r="AB119" s="283"/>
      <c r="AC119" s="283"/>
      <c r="AD119" s="283"/>
      <c r="AE119" s="313"/>
      <c r="AF119" s="313"/>
      <c r="AG119" s="313"/>
      <c r="AH119" s="313"/>
      <c r="AI119" s="313"/>
      <c r="AJ119" s="111" t="str">
        <f t="shared" si="20"/>
        <v/>
      </c>
      <c r="AK119" s="111" t="str">
        <f t="shared" si="21"/>
        <v/>
      </c>
      <c r="AL119" s="111" t="str">
        <f t="shared" si="22"/>
        <v/>
      </c>
      <c r="AM119" s="315"/>
      <c r="AN119" s="111" t="str">
        <f t="shared" si="23"/>
        <v/>
      </c>
      <c r="AO119" s="313"/>
      <c r="AP119" s="285"/>
    </row>
    <row r="120" spans="1:42" s="67" customFormat="1" x14ac:dyDescent="0.25">
      <c r="A120" s="122">
        <f t="shared" si="16"/>
        <v>0</v>
      </c>
      <c r="B120" s="122" t="str">
        <f t="shared" si="19"/>
        <v/>
      </c>
      <c r="C120" s="339" t="str">
        <f>IFERROR(IF(OR(P120&gt;0,O120&gt;0),INDEX(PMEMOTOR[Measure '#],MATCH(W120,PMEMOTOR[Eff Desc 1],0)),""),"")</f>
        <v/>
      </c>
      <c r="D120" s="67" t="s">
        <v>1266</v>
      </c>
      <c r="E120" s="339" t="str">
        <f>IFERROR(INDEX(PMEMOTOR[End Use Category],MATCH(W120,PMEMOTOR[Eff Desc 1],0)),"")</f>
        <v/>
      </c>
      <c r="F120" s="313"/>
      <c r="G120" s="67">
        <f>INDEX('M03-S06'!$AB$16:$AB$196,2*(ROWS($G$114:G120)-1)+1)</f>
        <v>0</v>
      </c>
      <c r="H120" s="111">
        <f>INDEX('M03-S06'!$V$16:$V$196,2*(ROWS($H$114:H120)-1)+1)*INDEX('M03-S05'!$AE$16:$AE$198,2*(ROWS($H$114:H120)-1)+1)</f>
        <v>0</v>
      </c>
      <c r="I120" s="111">
        <f>INDEX('M03-S06'!$V$16:$V$196,2*(ROWS($I$114:I120)-1)+1)*INDEX('M03-S05'!$AG$16:$AG$198,2*(ROWS($I$114:I120)-1)+1)</f>
        <v>0</v>
      </c>
      <c r="J120" s="111" t="str">
        <f>INDEX('M03-S06'!$AU$16:$AU$196,2*(ROWS($J$114:J120)-1)+1)</f>
        <v/>
      </c>
      <c r="K120" s="67" t="str">
        <f>IFERROR(INDEX(PMEMOTOR[Cost Basis],MATCH(W120,PMEMOTOR[Eff Desc 1],0)),"")</f>
        <v/>
      </c>
      <c r="L120" s="312">
        <f>INDEX('M03-S06'!$V$16:$V$196,2*(ROWS($L$114:L120)-1)+1)</f>
        <v>0</v>
      </c>
      <c r="M120" s="312" t="str">
        <f>IFERROR(INDEX('M03-S06'!$AK$16:$AK$196,2*(ROWS($M$114:M120)-1)+1),"")</f>
        <v/>
      </c>
      <c r="N120" s="373" t="str">
        <f>IFERROR(INDEX('M03-S06'!$AV$16:$AV$196,2*(ROWS($N$114:N120)-1)+1),"")</f>
        <v/>
      </c>
      <c r="O120" s="111" t="str">
        <f>IFERROR(INDEX('M03-S06'!$AO$16:$AO$196,2*(ROWS($O$114:O120)-1)+1),"")</f>
        <v/>
      </c>
      <c r="P120" s="313"/>
      <c r="Q120" s="378"/>
      <c r="R120" s="283"/>
      <c r="S120" s="318"/>
      <c r="T120" s="318"/>
      <c r="U120" s="312">
        <f>INDEX('M03-S06'!$B$16:$B$196,2*(ROWS($U$114:U120)-1)+1)</f>
        <v>7</v>
      </c>
      <c r="V120" s="283"/>
      <c r="W120" s="108">
        <f>INDEX('M03-S06'!$C$16:$C$196,2*(ROWS($W$114:W120)-1)+1)</f>
        <v>0</v>
      </c>
      <c r="X120" s="283"/>
      <c r="Y120" s="67">
        <f>INDEX('M03-S06'!$X$16:$X$196,2*(ROWS($Y$114:Y120)-1)+1)</f>
        <v>0</v>
      </c>
      <c r="Z120" s="283"/>
      <c r="AA120" s="283"/>
      <c r="AB120" s="283"/>
      <c r="AC120" s="283"/>
      <c r="AD120" s="283"/>
      <c r="AE120" s="313"/>
      <c r="AF120" s="313"/>
      <c r="AG120" s="313"/>
      <c r="AH120" s="313"/>
      <c r="AI120" s="313"/>
      <c r="AJ120" s="111" t="str">
        <f t="shared" si="20"/>
        <v/>
      </c>
      <c r="AK120" s="111" t="str">
        <f t="shared" si="21"/>
        <v/>
      </c>
      <c r="AL120" s="111" t="str">
        <f t="shared" si="22"/>
        <v/>
      </c>
      <c r="AM120" s="315"/>
      <c r="AN120" s="111" t="str">
        <f t="shared" si="23"/>
        <v/>
      </c>
      <c r="AO120" s="313"/>
      <c r="AP120" s="285"/>
    </row>
    <row r="121" spans="1:42" s="67" customFormat="1" x14ac:dyDescent="0.25">
      <c r="A121" s="122">
        <f t="shared" si="16"/>
        <v>0</v>
      </c>
      <c r="B121" s="122" t="str">
        <f t="shared" si="19"/>
        <v/>
      </c>
      <c r="C121" s="339" t="str">
        <f>IFERROR(IF(OR(P121&gt;0,O121&gt;0),INDEX(PMEMOTOR[Measure '#],MATCH(W121,PMEMOTOR[Eff Desc 1],0)),""),"")</f>
        <v/>
      </c>
      <c r="D121" s="67" t="s">
        <v>1266</v>
      </c>
      <c r="E121" s="339" t="str">
        <f>IFERROR(INDEX(PMEMOTOR[End Use Category],MATCH(W121,PMEMOTOR[Eff Desc 1],0)),"")</f>
        <v/>
      </c>
      <c r="F121" s="313"/>
      <c r="G121" s="67">
        <f>INDEX('M03-S06'!$AB$16:$AB$196,2*(ROWS($G$114:G121)-1)+1)</f>
        <v>0</v>
      </c>
      <c r="H121" s="111">
        <f>INDEX('M03-S06'!$V$16:$V$196,2*(ROWS($H$114:H121)-1)+1)*INDEX('M03-S05'!$AE$16:$AE$198,2*(ROWS($H$114:H121)-1)+1)</f>
        <v>0</v>
      </c>
      <c r="I121" s="111">
        <f>INDEX('M03-S06'!$V$16:$V$196,2*(ROWS($I$114:I121)-1)+1)*INDEX('M03-S05'!$AG$16:$AG$198,2*(ROWS($I$114:I121)-1)+1)</f>
        <v>0</v>
      </c>
      <c r="J121" s="111" t="str">
        <f>INDEX('M03-S06'!$AU$16:$AU$196,2*(ROWS($J$114:J121)-1)+1)</f>
        <v/>
      </c>
      <c r="K121" s="67" t="str">
        <f>IFERROR(INDEX(PMEMOTOR[Cost Basis],MATCH(W121,PMEMOTOR[Eff Desc 1],0)),"")</f>
        <v/>
      </c>
      <c r="L121" s="312">
        <f>INDEX('M03-S06'!$V$16:$V$196,2*(ROWS($L$114:L121)-1)+1)</f>
        <v>0</v>
      </c>
      <c r="M121" s="312" t="str">
        <f>IFERROR(INDEX('M03-S06'!$AK$16:$AK$196,2*(ROWS($M$114:M121)-1)+1),"")</f>
        <v/>
      </c>
      <c r="N121" s="373" t="str">
        <f>IFERROR(INDEX('M03-S06'!$AV$16:$AV$196,2*(ROWS($N$114:N121)-1)+1),"")</f>
        <v/>
      </c>
      <c r="O121" s="111" t="str">
        <f>IFERROR(INDEX('M03-S06'!$AO$16:$AO$196,2*(ROWS($O$114:O121)-1)+1),"")</f>
        <v/>
      </c>
      <c r="P121" s="313"/>
      <c r="Q121" s="378"/>
      <c r="R121" s="283"/>
      <c r="S121" s="318"/>
      <c r="T121" s="318"/>
      <c r="U121" s="312">
        <f>INDEX('M03-S06'!$B$16:$B$196,2*(ROWS($U$114:U121)-1)+1)</f>
        <v>8</v>
      </c>
      <c r="V121" s="283"/>
      <c r="W121" s="108">
        <f>INDEX('M03-S06'!$C$16:$C$196,2*(ROWS($W$114:W121)-1)+1)</f>
        <v>0</v>
      </c>
      <c r="X121" s="283"/>
      <c r="Y121" s="67">
        <f>INDEX('M03-S06'!$X$16:$X$196,2*(ROWS($Y$114:Y121)-1)+1)</f>
        <v>0</v>
      </c>
      <c r="Z121" s="283"/>
      <c r="AA121" s="283"/>
      <c r="AB121" s="283"/>
      <c r="AC121" s="283"/>
      <c r="AD121" s="283"/>
      <c r="AE121" s="313"/>
      <c r="AF121" s="313"/>
      <c r="AG121" s="313"/>
      <c r="AH121" s="313"/>
      <c r="AI121" s="313"/>
      <c r="AJ121" s="111" t="str">
        <f t="shared" si="20"/>
        <v/>
      </c>
      <c r="AK121" s="111" t="str">
        <f t="shared" si="21"/>
        <v/>
      </c>
      <c r="AL121" s="111" t="str">
        <f t="shared" si="22"/>
        <v/>
      </c>
      <c r="AM121" s="315"/>
      <c r="AN121" s="111" t="str">
        <f t="shared" si="23"/>
        <v/>
      </c>
      <c r="AO121" s="313"/>
      <c r="AP121" s="285"/>
    </row>
    <row r="122" spans="1:42" s="67" customFormat="1" x14ac:dyDescent="0.25">
      <c r="A122" s="122">
        <f t="shared" si="16"/>
        <v>0</v>
      </c>
      <c r="B122" s="122" t="str">
        <f t="shared" si="19"/>
        <v/>
      </c>
      <c r="C122" s="339" t="str">
        <f>IFERROR(IF(OR(P122&gt;0,O122&gt;0),INDEX(PMEMOTOR[Measure '#],MATCH(W122,PMEMOTOR[Eff Desc 1],0)),""),"")</f>
        <v/>
      </c>
      <c r="D122" s="67" t="s">
        <v>1266</v>
      </c>
      <c r="E122" s="339" t="str">
        <f>IFERROR(INDEX(PMEMOTOR[End Use Category],MATCH(W122,PMEMOTOR[Eff Desc 1],0)),"")</f>
        <v/>
      </c>
      <c r="F122" s="313"/>
      <c r="G122" s="67">
        <f>INDEX('M03-S06'!$AB$16:$AB$196,2*(ROWS($G$114:G122)-1)+1)</f>
        <v>0</v>
      </c>
      <c r="H122" s="111">
        <f>INDEX('M03-S06'!$V$16:$V$196,2*(ROWS($H$114:H122)-1)+1)*INDEX('M03-S05'!$AE$16:$AE$198,2*(ROWS($H$114:H122)-1)+1)</f>
        <v>0</v>
      </c>
      <c r="I122" s="111">
        <f>INDEX('M03-S06'!$V$16:$V$196,2*(ROWS($I$114:I122)-1)+1)*INDEX('M03-S05'!$AG$16:$AG$198,2*(ROWS($I$114:I122)-1)+1)</f>
        <v>0</v>
      </c>
      <c r="J122" s="111" t="str">
        <f>INDEX('M03-S06'!$AU$16:$AU$196,2*(ROWS($J$114:J122)-1)+1)</f>
        <v/>
      </c>
      <c r="K122" s="67" t="str">
        <f>IFERROR(INDEX(PMEMOTOR[Cost Basis],MATCH(W122,PMEMOTOR[Eff Desc 1],0)),"")</f>
        <v/>
      </c>
      <c r="L122" s="312">
        <f>INDEX('M03-S06'!$V$16:$V$196,2*(ROWS($L$114:L122)-1)+1)</f>
        <v>0</v>
      </c>
      <c r="M122" s="312" t="str">
        <f>IFERROR(INDEX('M03-S06'!$AK$16:$AK$196,2*(ROWS($M$114:M122)-1)+1),"")</f>
        <v/>
      </c>
      <c r="N122" s="373" t="str">
        <f>IFERROR(INDEX('M03-S06'!$AV$16:$AV$196,2*(ROWS($N$114:N122)-1)+1),"")</f>
        <v/>
      </c>
      <c r="O122" s="111" t="str">
        <f>IFERROR(INDEX('M03-S06'!$AO$16:$AO$196,2*(ROWS($O$114:O122)-1)+1),"")</f>
        <v/>
      </c>
      <c r="P122" s="313"/>
      <c r="Q122" s="378"/>
      <c r="R122" s="283"/>
      <c r="S122" s="318"/>
      <c r="T122" s="318"/>
      <c r="U122" s="312">
        <f>INDEX('M03-S06'!$B$16:$B$196,2*(ROWS($U$114:U122)-1)+1)</f>
        <v>9</v>
      </c>
      <c r="V122" s="283"/>
      <c r="W122" s="108">
        <f>INDEX('M03-S06'!$C$16:$C$196,2*(ROWS($W$114:W122)-1)+1)</f>
        <v>0</v>
      </c>
      <c r="X122" s="283"/>
      <c r="Y122" s="67">
        <f>INDEX('M03-S06'!$X$16:$X$196,2*(ROWS($Y$114:Y122)-1)+1)</f>
        <v>0</v>
      </c>
      <c r="Z122" s="283"/>
      <c r="AA122" s="283"/>
      <c r="AB122" s="283"/>
      <c r="AC122" s="283"/>
      <c r="AD122" s="283"/>
      <c r="AE122" s="313"/>
      <c r="AF122" s="313"/>
      <c r="AG122" s="313"/>
      <c r="AH122" s="313"/>
      <c r="AI122" s="313"/>
      <c r="AJ122" s="111" t="str">
        <f t="shared" si="20"/>
        <v/>
      </c>
      <c r="AK122" s="111" t="str">
        <f t="shared" si="21"/>
        <v/>
      </c>
      <c r="AL122" s="111" t="str">
        <f t="shared" si="22"/>
        <v/>
      </c>
      <c r="AM122" s="315"/>
      <c r="AN122" s="111" t="str">
        <f t="shared" si="23"/>
        <v/>
      </c>
      <c r="AO122" s="313"/>
      <c r="AP122" s="285"/>
    </row>
    <row r="123" spans="1:42" s="67" customFormat="1" x14ac:dyDescent="0.25">
      <c r="A123" s="122">
        <f t="shared" si="16"/>
        <v>0</v>
      </c>
      <c r="B123" s="122" t="str">
        <f t="shared" si="19"/>
        <v/>
      </c>
      <c r="C123" s="339" t="str">
        <f>IFERROR(IF(OR(P123&gt;0,O123&gt;0),INDEX(PMEMOTOR[Measure '#],MATCH(W123,PMEMOTOR[Eff Desc 1],0)),""),"")</f>
        <v/>
      </c>
      <c r="D123" s="67" t="s">
        <v>1266</v>
      </c>
      <c r="E123" s="339" t="str">
        <f>IFERROR(INDEX(PMEMOTOR[End Use Category],MATCH(W123,PMEMOTOR[Eff Desc 1],0)),"")</f>
        <v/>
      </c>
      <c r="F123" s="313"/>
      <c r="G123" s="67">
        <f>INDEX('M03-S06'!$AB$16:$AB$196,2*(ROWS($G$114:G123)-1)+1)</f>
        <v>0</v>
      </c>
      <c r="H123" s="111">
        <f>INDEX('M03-S06'!$V$16:$V$196,2*(ROWS($H$114:H123)-1)+1)*INDEX('M03-S05'!$AE$16:$AE$198,2*(ROWS($H$114:H123)-1)+1)</f>
        <v>0</v>
      </c>
      <c r="I123" s="111">
        <f>INDEX('M03-S06'!$V$16:$V$196,2*(ROWS($I$114:I123)-1)+1)*INDEX('M03-S05'!$AG$16:$AG$198,2*(ROWS($I$114:I123)-1)+1)</f>
        <v>0</v>
      </c>
      <c r="J123" s="111" t="str">
        <f>INDEX('M03-S06'!$AU$16:$AU$196,2*(ROWS($J$114:J123)-1)+1)</f>
        <v/>
      </c>
      <c r="K123" s="67" t="str">
        <f>IFERROR(INDEX(PMEMOTOR[Cost Basis],MATCH(W123,PMEMOTOR[Eff Desc 1],0)),"")</f>
        <v/>
      </c>
      <c r="L123" s="312">
        <f>INDEX('M03-S06'!$V$16:$V$196,2*(ROWS($L$114:L123)-1)+1)</f>
        <v>0</v>
      </c>
      <c r="M123" s="312" t="str">
        <f>IFERROR(INDEX('M03-S06'!$AK$16:$AK$196,2*(ROWS($M$114:M123)-1)+1),"")</f>
        <v/>
      </c>
      <c r="N123" s="373" t="str">
        <f>IFERROR(INDEX('M03-S06'!$AV$16:$AV$196,2*(ROWS($N$114:N123)-1)+1),"")</f>
        <v/>
      </c>
      <c r="O123" s="111" t="str">
        <f>IFERROR(INDEX('M03-S06'!$AO$16:$AO$196,2*(ROWS($O$114:O123)-1)+1),"")</f>
        <v/>
      </c>
      <c r="P123" s="313"/>
      <c r="Q123" s="378"/>
      <c r="R123" s="283"/>
      <c r="S123" s="318"/>
      <c r="T123" s="318"/>
      <c r="U123" s="312">
        <f>INDEX('M03-S06'!$B$16:$B$196,2*(ROWS($U$114:U123)-1)+1)</f>
        <v>10</v>
      </c>
      <c r="V123" s="283"/>
      <c r="W123" s="108">
        <f>INDEX('M03-S06'!$C$16:$C$196,2*(ROWS($W$114:W123)-1)+1)</f>
        <v>0</v>
      </c>
      <c r="X123" s="283"/>
      <c r="Y123" s="67">
        <f>INDEX('M03-S06'!$X$16:$X$196,2*(ROWS($Y$114:Y123)-1)+1)</f>
        <v>0</v>
      </c>
      <c r="Z123" s="283"/>
      <c r="AA123" s="283"/>
      <c r="AB123" s="283"/>
      <c r="AC123" s="283"/>
      <c r="AD123" s="283"/>
      <c r="AE123" s="313"/>
      <c r="AF123" s="313"/>
      <c r="AG123" s="313"/>
      <c r="AH123" s="313"/>
      <c r="AI123" s="313"/>
      <c r="AJ123" s="111" t="str">
        <f t="shared" si="20"/>
        <v/>
      </c>
      <c r="AK123" s="111" t="str">
        <f t="shared" si="21"/>
        <v/>
      </c>
      <c r="AL123" s="111" t="str">
        <f t="shared" si="22"/>
        <v/>
      </c>
      <c r="AM123" s="315"/>
      <c r="AN123" s="111" t="str">
        <f t="shared" si="23"/>
        <v/>
      </c>
      <c r="AO123" s="313"/>
      <c r="AP123" s="285"/>
    </row>
    <row r="124" spans="1:42" s="67" customFormat="1" x14ac:dyDescent="0.25">
      <c r="A124" s="122">
        <f t="shared" si="16"/>
        <v>0</v>
      </c>
      <c r="B124" s="122" t="str">
        <f t="shared" si="19"/>
        <v/>
      </c>
      <c r="C124" s="339" t="str">
        <f>IFERROR(IF(OR(P124&gt;0,O124&gt;0),INDEX(PMEMOTOR[Measure '#],MATCH(W124,PMEMOTOR[Eff Desc 1],0)),""),"")</f>
        <v/>
      </c>
      <c r="D124" s="67" t="s">
        <v>1266</v>
      </c>
      <c r="E124" s="339" t="str">
        <f>IFERROR(INDEX(PMEMOTOR[End Use Category],MATCH(W124,PMEMOTOR[Eff Desc 1],0)),"")</f>
        <v/>
      </c>
      <c r="F124" s="313"/>
      <c r="G124" s="67">
        <f>INDEX('M03-S06'!$AB$16:$AB$196,2*(ROWS($G$114:G124)-1)+1)</f>
        <v>0</v>
      </c>
      <c r="H124" s="111">
        <f>INDEX('M03-S06'!$V$16:$V$196,2*(ROWS($H$114:H124)-1)+1)*INDEX('M03-S05'!$AE$16:$AE$198,2*(ROWS($H$114:H124)-1)+1)</f>
        <v>0</v>
      </c>
      <c r="I124" s="111">
        <f>INDEX('M03-S06'!$V$16:$V$196,2*(ROWS($I$114:I124)-1)+1)*INDEX('M03-S05'!$AG$16:$AG$198,2*(ROWS($I$114:I124)-1)+1)</f>
        <v>0</v>
      </c>
      <c r="J124" s="111" t="str">
        <f>INDEX('M03-S06'!$AU$16:$AU$196,2*(ROWS($J$114:J124)-1)+1)</f>
        <v/>
      </c>
      <c r="K124" s="67" t="str">
        <f>IFERROR(INDEX(PMEMOTOR[Cost Basis],MATCH(W124,PMEMOTOR[Eff Desc 1],0)),"")</f>
        <v/>
      </c>
      <c r="L124" s="312">
        <f>INDEX('M03-S06'!$V$16:$V$196,2*(ROWS($L$114:L124)-1)+1)</f>
        <v>0</v>
      </c>
      <c r="M124" s="312" t="str">
        <f>IFERROR(INDEX('M03-S06'!$AK$16:$AK$196,2*(ROWS($M$114:M124)-1)+1),"")</f>
        <v/>
      </c>
      <c r="N124" s="373" t="str">
        <f>IFERROR(INDEX('M03-S06'!$AV$16:$AV$196,2*(ROWS($N$114:N124)-1)+1),"")</f>
        <v/>
      </c>
      <c r="O124" s="111" t="str">
        <f>IFERROR(INDEX('M03-S06'!$AO$16:$AO$196,2*(ROWS($O$114:O124)-1)+1),"")</f>
        <v/>
      </c>
      <c r="P124" s="313"/>
      <c r="Q124" s="378"/>
      <c r="R124" s="283"/>
      <c r="S124" s="318"/>
      <c r="T124" s="318"/>
      <c r="U124" s="312">
        <f>INDEX('M03-S06'!$B$16:$B$196,2*(ROWS($U$114:U124)-1)+1)</f>
        <v>11</v>
      </c>
      <c r="V124" s="283"/>
      <c r="W124" s="108">
        <f>INDEX('M03-S06'!$C$16:$C$196,2*(ROWS($W$114:W124)-1)+1)</f>
        <v>0</v>
      </c>
      <c r="X124" s="283"/>
      <c r="Y124" s="67">
        <f>INDEX('M03-S06'!$X$16:$X$196,2*(ROWS($Y$114:Y124)-1)+1)</f>
        <v>0</v>
      </c>
      <c r="Z124" s="283"/>
      <c r="AA124" s="283"/>
      <c r="AB124" s="283"/>
      <c r="AC124" s="283"/>
      <c r="AD124" s="283"/>
      <c r="AE124" s="313"/>
      <c r="AF124" s="313"/>
      <c r="AG124" s="313"/>
      <c r="AH124" s="313"/>
      <c r="AI124" s="313"/>
      <c r="AJ124" s="111" t="str">
        <f t="shared" si="20"/>
        <v/>
      </c>
      <c r="AK124" s="111" t="str">
        <f t="shared" si="21"/>
        <v/>
      </c>
      <c r="AL124" s="111" t="str">
        <f t="shared" si="22"/>
        <v/>
      </c>
      <c r="AM124" s="315"/>
      <c r="AN124" s="111" t="str">
        <f t="shared" si="23"/>
        <v/>
      </c>
      <c r="AO124" s="313"/>
      <c r="AP124" s="285"/>
    </row>
    <row r="125" spans="1:42" s="67" customFormat="1" x14ac:dyDescent="0.25">
      <c r="A125" s="122">
        <f t="shared" si="16"/>
        <v>0</v>
      </c>
      <c r="B125" s="122" t="str">
        <f t="shared" si="19"/>
        <v/>
      </c>
      <c r="C125" s="339" t="str">
        <f>IFERROR(IF(OR(P125&gt;0,O125&gt;0),INDEX(PMEMOTOR[Measure '#],MATCH(W125,PMEMOTOR[Eff Desc 1],0)),""),"")</f>
        <v/>
      </c>
      <c r="D125" s="67" t="s">
        <v>1266</v>
      </c>
      <c r="E125" s="339" t="str">
        <f>IFERROR(INDEX(PMEMOTOR[End Use Category],MATCH(W125,PMEMOTOR[Eff Desc 1],0)),"")</f>
        <v/>
      </c>
      <c r="F125" s="313"/>
      <c r="G125" s="67">
        <f>INDEX('M03-S06'!$AB$16:$AB$196,2*(ROWS($G$114:G125)-1)+1)</f>
        <v>0</v>
      </c>
      <c r="H125" s="111">
        <f>INDEX('M03-S06'!$V$16:$V$196,2*(ROWS($H$114:H125)-1)+1)*INDEX('M03-S05'!$AE$16:$AE$198,2*(ROWS($H$114:H125)-1)+1)</f>
        <v>0</v>
      </c>
      <c r="I125" s="111">
        <f>INDEX('M03-S06'!$V$16:$V$196,2*(ROWS($I$114:I125)-1)+1)*INDEX('M03-S05'!$AG$16:$AG$198,2*(ROWS($I$114:I125)-1)+1)</f>
        <v>0</v>
      </c>
      <c r="J125" s="111" t="str">
        <f>INDEX('M03-S06'!$AU$16:$AU$196,2*(ROWS($J$114:J125)-1)+1)</f>
        <v/>
      </c>
      <c r="K125" s="67" t="str">
        <f>IFERROR(INDEX(PMEMOTOR[Cost Basis],MATCH(W125,PMEMOTOR[Eff Desc 1],0)),"")</f>
        <v/>
      </c>
      <c r="L125" s="312">
        <f>INDEX('M03-S06'!$V$16:$V$196,2*(ROWS($L$114:L125)-1)+1)</f>
        <v>0</v>
      </c>
      <c r="M125" s="312" t="str">
        <f>IFERROR(INDEX('M03-S06'!$AK$16:$AK$196,2*(ROWS($M$114:M125)-1)+1),"")</f>
        <v/>
      </c>
      <c r="N125" s="373" t="str">
        <f>IFERROR(INDEX('M03-S06'!$AV$16:$AV$196,2*(ROWS($N$114:N125)-1)+1),"")</f>
        <v/>
      </c>
      <c r="O125" s="111" t="str">
        <f>IFERROR(INDEX('M03-S06'!$AO$16:$AO$196,2*(ROWS($O$114:O125)-1)+1),"")</f>
        <v/>
      </c>
      <c r="P125" s="313"/>
      <c r="Q125" s="378"/>
      <c r="R125" s="283"/>
      <c r="S125" s="318"/>
      <c r="T125" s="318"/>
      <c r="U125" s="312">
        <f>INDEX('M03-S06'!$B$16:$B$196,2*(ROWS($U$114:U125)-1)+1)</f>
        <v>12</v>
      </c>
      <c r="V125" s="283"/>
      <c r="W125" s="108">
        <f>INDEX('M03-S06'!$C$16:$C$196,2*(ROWS($W$114:W125)-1)+1)</f>
        <v>0</v>
      </c>
      <c r="X125" s="283"/>
      <c r="Y125" s="67">
        <f>INDEX('M03-S06'!$X$16:$X$196,2*(ROWS($Y$114:Y125)-1)+1)</f>
        <v>0</v>
      </c>
      <c r="Z125" s="283"/>
      <c r="AA125" s="283"/>
      <c r="AB125" s="283"/>
      <c r="AC125" s="283"/>
      <c r="AD125" s="283"/>
      <c r="AE125" s="313"/>
      <c r="AF125" s="313"/>
      <c r="AG125" s="313"/>
      <c r="AH125" s="313"/>
      <c r="AI125" s="313"/>
      <c r="AJ125" s="111" t="str">
        <f t="shared" si="20"/>
        <v/>
      </c>
      <c r="AK125" s="111" t="str">
        <f t="shared" si="21"/>
        <v/>
      </c>
      <c r="AL125" s="111" t="str">
        <f t="shared" si="22"/>
        <v/>
      </c>
      <c r="AM125" s="315"/>
      <c r="AN125" s="111" t="str">
        <f t="shared" si="23"/>
        <v/>
      </c>
      <c r="AO125" s="313"/>
      <c r="AP125" s="285"/>
    </row>
    <row r="126" spans="1:42" s="67" customFormat="1" x14ac:dyDescent="0.25">
      <c r="A126" s="122">
        <f t="shared" si="16"/>
        <v>0</v>
      </c>
      <c r="B126" s="122" t="str">
        <f t="shared" si="19"/>
        <v/>
      </c>
      <c r="C126" s="339" t="str">
        <f>IFERROR(IF(OR(P126&gt;0,O126&gt;0),INDEX(PMEMOTOR[Measure '#],MATCH(W126,PMEMOTOR[Eff Desc 1],0)),""),"")</f>
        <v/>
      </c>
      <c r="D126" s="67" t="s">
        <v>1266</v>
      </c>
      <c r="E126" s="339" t="str">
        <f>IFERROR(INDEX(PMEMOTOR[End Use Category],MATCH(W126,PMEMOTOR[Eff Desc 1],0)),"")</f>
        <v/>
      </c>
      <c r="F126" s="313"/>
      <c r="G126" s="67">
        <f>INDEX('M03-S06'!$AB$16:$AB$196,2*(ROWS($G$114:G126)-1)+1)</f>
        <v>0</v>
      </c>
      <c r="H126" s="111">
        <f>INDEX('M03-S06'!$V$16:$V$196,2*(ROWS($H$114:H126)-1)+1)*INDEX('M03-S05'!$AE$16:$AE$198,2*(ROWS($H$114:H126)-1)+1)</f>
        <v>0</v>
      </c>
      <c r="I126" s="111">
        <f>INDEX('M03-S06'!$V$16:$V$196,2*(ROWS($I$114:I126)-1)+1)*INDEX('M03-S05'!$AG$16:$AG$198,2*(ROWS($I$114:I126)-1)+1)</f>
        <v>0</v>
      </c>
      <c r="J126" s="111" t="str">
        <f>INDEX('M03-S06'!$AU$16:$AU$196,2*(ROWS($J$114:J126)-1)+1)</f>
        <v/>
      </c>
      <c r="K126" s="67" t="str">
        <f>IFERROR(INDEX(PMEMOTOR[Cost Basis],MATCH(W126,PMEMOTOR[Eff Desc 1],0)),"")</f>
        <v/>
      </c>
      <c r="L126" s="312">
        <f>INDEX('M03-S06'!$V$16:$V$196,2*(ROWS($L$114:L126)-1)+1)</f>
        <v>0</v>
      </c>
      <c r="M126" s="312" t="str">
        <f>IFERROR(INDEX('M03-S06'!$AK$16:$AK$196,2*(ROWS($M$114:M126)-1)+1),"")</f>
        <v/>
      </c>
      <c r="N126" s="373" t="str">
        <f>IFERROR(INDEX('M03-S06'!$AV$16:$AV$196,2*(ROWS($N$114:N126)-1)+1),"")</f>
        <v/>
      </c>
      <c r="O126" s="111" t="str">
        <f>IFERROR(INDEX('M03-S06'!$AO$16:$AO$196,2*(ROWS($O$114:O126)-1)+1),"")</f>
        <v/>
      </c>
      <c r="P126" s="313"/>
      <c r="Q126" s="378"/>
      <c r="R126" s="283"/>
      <c r="S126" s="318"/>
      <c r="T126" s="318"/>
      <c r="U126" s="312">
        <f>INDEX('M03-S06'!$B$16:$B$196,2*(ROWS($U$114:U126)-1)+1)</f>
        <v>13</v>
      </c>
      <c r="V126" s="283"/>
      <c r="W126" s="108">
        <f>INDEX('M03-S06'!$C$16:$C$196,2*(ROWS($W$114:W126)-1)+1)</f>
        <v>0</v>
      </c>
      <c r="X126" s="283"/>
      <c r="Y126" s="67">
        <f>INDEX('M03-S06'!$X$16:$X$196,2*(ROWS($Y$114:Y126)-1)+1)</f>
        <v>0</v>
      </c>
      <c r="Z126" s="283"/>
      <c r="AA126" s="283"/>
      <c r="AB126" s="283"/>
      <c r="AC126" s="283"/>
      <c r="AD126" s="283"/>
      <c r="AE126" s="313"/>
      <c r="AF126" s="313"/>
      <c r="AG126" s="313"/>
      <c r="AH126" s="313"/>
      <c r="AI126" s="313"/>
      <c r="AJ126" s="111" t="str">
        <f t="shared" si="20"/>
        <v/>
      </c>
      <c r="AK126" s="111" t="str">
        <f t="shared" si="21"/>
        <v/>
      </c>
      <c r="AL126" s="111" t="str">
        <f t="shared" si="22"/>
        <v/>
      </c>
      <c r="AM126" s="315"/>
      <c r="AN126" s="111" t="str">
        <f t="shared" si="23"/>
        <v/>
      </c>
      <c r="AO126" s="313"/>
      <c r="AP126" s="285"/>
    </row>
    <row r="127" spans="1:42" s="67" customFormat="1" x14ac:dyDescent="0.25">
      <c r="A127" s="122">
        <f t="shared" si="16"/>
        <v>0</v>
      </c>
      <c r="B127" s="122" t="str">
        <f t="shared" si="19"/>
        <v/>
      </c>
      <c r="C127" s="339" t="str">
        <f>IFERROR(IF(OR(P127&gt;0,O127&gt;0),INDEX(PMEMOTOR[Measure '#],MATCH(W127,PMEMOTOR[Eff Desc 1],0)),""),"")</f>
        <v/>
      </c>
      <c r="D127" s="67" t="s">
        <v>1266</v>
      </c>
      <c r="E127" s="339" t="str">
        <f>IFERROR(INDEX(PMEMOTOR[End Use Category],MATCH(W127,PMEMOTOR[Eff Desc 1],0)),"")</f>
        <v/>
      </c>
      <c r="F127" s="313"/>
      <c r="G127" s="67">
        <f>INDEX('M03-S06'!$AB$16:$AB$196,2*(ROWS($G$114:G127)-1)+1)</f>
        <v>0</v>
      </c>
      <c r="H127" s="111">
        <f>INDEX('M03-S06'!$V$16:$V$196,2*(ROWS($H$114:H127)-1)+1)*INDEX('M03-S05'!$AE$16:$AE$198,2*(ROWS($H$114:H127)-1)+1)</f>
        <v>0</v>
      </c>
      <c r="I127" s="111">
        <f>INDEX('M03-S06'!$V$16:$V$196,2*(ROWS($I$114:I127)-1)+1)*INDEX('M03-S05'!$AG$16:$AG$198,2*(ROWS($I$114:I127)-1)+1)</f>
        <v>0</v>
      </c>
      <c r="J127" s="111" t="str">
        <f>INDEX('M03-S06'!$AU$16:$AU$196,2*(ROWS($J$114:J127)-1)+1)</f>
        <v/>
      </c>
      <c r="K127" s="67" t="str">
        <f>IFERROR(INDEX(PMEMOTOR[Cost Basis],MATCH(W127,PMEMOTOR[Eff Desc 1],0)),"")</f>
        <v/>
      </c>
      <c r="L127" s="312">
        <f>INDEX('M03-S06'!$V$16:$V$196,2*(ROWS($L$114:L127)-1)+1)</f>
        <v>0</v>
      </c>
      <c r="M127" s="312" t="str">
        <f>IFERROR(INDEX('M03-S06'!$AK$16:$AK$196,2*(ROWS($M$114:M127)-1)+1),"")</f>
        <v/>
      </c>
      <c r="N127" s="373" t="str">
        <f>IFERROR(INDEX('M03-S06'!$AV$16:$AV$196,2*(ROWS($N$114:N127)-1)+1),"")</f>
        <v/>
      </c>
      <c r="O127" s="111" t="str">
        <f>IFERROR(INDEX('M03-S06'!$AO$16:$AO$196,2*(ROWS($O$114:O127)-1)+1),"")</f>
        <v/>
      </c>
      <c r="P127" s="313"/>
      <c r="Q127" s="378"/>
      <c r="R127" s="283"/>
      <c r="S127" s="318"/>
      <c r="T127" s="318"/>
      <c r="U127" s="312">
        <f>INDEX('M03-S06'!$B$16:$B$196,2*(ROWS($U$114:U127)-1)+1)</f>
        <v>14</v>
      </c>
      <c r="V127" s="283"/>
      <c r="W127" s="108">
        <f>INDEX('M03-S06'!$C$16:$C$196,2*(ROWS($W$114:W127)-1)+1)</f>
        <v>0</v>
      </c>
      <c r="X127" s="283"/>
      <c r="Y127" s="67">
        <f>INDEX('M03-S06'!$X$16:$X$196,2*(ROWS($Y$114:Y127)-1)+1)</f>
        <v>0</v>
      </c>
      <c r="Z127" s="283"/>
      <c r="AA127" s="283"/>
      <c r="AB127" s="283"/>
      <c r="AC127" s="283"/>
      <c r="AD127" s="283"/>
      <c r="AE127" s="313"/>
      <c r="AF127" s="313"/>
      <c r="AG127" s="313"/>
      <c r="AH127" s="313"/>
      <c r="AI127" s="313"/>
      <c r="AJ127" s="111" t="str">
        <f t="shared" si="20"/>
        <v/>
      </c>
      <c r="AK127" s="111" t="str">
        <f t="shared" si="21"/>
        <v/>
      </c>
      <c r="AL127" s="111" t="str">
        <f t="shared" si="22"/>
        <v/>
      </c>
      <c r="AM127" s="315"/>
      <c r="AN127" s="111" t="str">
        <f t="shared" si="23"/>
        <v/>
      </c>
      <c r="AO127" s="313"/>
      <c r="AP127" s="285"/>
    </row>
    <row r="128" spans="1:42" s="67" customFormat="1" x14ac:dyDescent="0.25">
      <c r="A128" s="122">
        <f t="shared" si="16"/>
        <v>0</v>
      </c>
      <c r="B128" s="122" t="str">
        <f t="shared" si="19"/>
        <v/>
      </c>
      <c r="C128" s="339" t="str">
        <f>IFERROR(IF(OR(P128&gt;0,O128&gt;0),INDEX(PMEMOTOR[Measure '#],MATCH(W128,PMEMOTOR[Eff Desc 1],0)),""),"")</f>
        <v/>
      </c>
      <c r="D128" s="67" t="s">
        <v>1266</v>
      </c>
      <c r="E128" s="339" t="str">
        <f>IFERROR(INDEX(PMEMOTOR[End Use Category],MATCH(W128,PMEMOTOR[Eff Desc 1],0)),"")</f>
        <v/>
      </c>
      <c r="F128" s="313"/>
      <c r="G128" s="67">
        <f>INDEX('M03-S06'!$AB$16:$AB$196,2*(ROWS($G$114:G128)-1)+1)</f>
        <v>0</v>
      </c>
      <c r="H128" s="111">
        <f>INDEX('M03-S06'!$V$16:$V$196,2*(ROWS($H$114:H128)-1)+1)*INDEX('M03-S05'!$AE$16:$AE$198,2*(ROWS($H$114:H128)-1)+1)</f>
        <v>0</v>
      </c>
      <c r="I128" s="111">
        <f>INDEX('M03-S06'!$V$16:$V$196,2*(ROWS($I$114:I128)-1)+1)*INDEX('M03-S05'!$AG$16:$AG$198,2*(ROWS($I$114:I128)-1)+1)</f>
        <v>0</v>
      </c>
      <c r="J128" s="111" t="str">
        <f>INDEX('M03-S06'!$AU$16:$AU$196,2*(ROWS($J$114:J128)-1)+1)</f>
        <v/>
      </c>
      <c r="K128" s="67" t="str">
        <f>IFERROR(INDEX(PMEMOTOR[Cost Basis],MATCH(W128,PMEMOTOR[Eff Desc 1],0)),"")</f>
        <v/>
      </c>
      <c r="L128" s="312">
        <f>INDEX('M03-S06'!$V$16:$V$196,2*(ROWS($L$114:L128)-1)+1)</f>
        <v>0</v>
      </c>
      <c r="M128" s="312" t="str">
        <f>IFERROR(INDEX('M03-S06'!$AK$16:$AK$196,2*(ROWS($M$114:M128)-1)+1),"")</f>
        <v/>
      </c>
      <c r="N128" s="373" t="str">
        <f>IFERROR(INDEX('M03-S06'!$AV$16:$AV$196,2*(ROWS($N$114:N128)-1)+1),"")</f>
        <v/>
      </c>
      <c r="O128" s="111" t="str">
        <f>IFERROR(INDEX('M03-S06'!$AO$16:$AO$196,2*(ROWS($O$114:O128)-1)+1),"")</f>
        <v/>
      </c>
      <c r="P128" s="313"/>
      <c r="Q128" s="378"/>
      <c r="R128" s="283"/>
      <c r="S128" s="318"/>
      <c r="T128" s="318"/>
      <c r="U128" s="312">
        <f>INDEX('M03-S06'!$B$16:$B$196,2*(ROWS($U$114:U128)-1)+1)</f>
        <v>15</v>
      </c>
      <c r="V128" s="283"/>
      <c r="W128" s="108">
        <f>INDEX('M03-S06'!$C$16:$C$196,2*(ROWS($W$114:W128)-1)+1)</f>
        <v>0</v>
      </c>
      <c r="X128" s="283"/>
      <c r="Y128" s="67">
        <f>INDEX('M03-S06'!$X$16:$X$196,2*(ROWS($Y$114:Y128)-1)+1)</f>
        <v>0</v>
      </c>
      <c r="Z128" s="283"/>
      <c r="AA128" s="283"/>
      <c r="AB128" s="283"/>
      <c r="AC128" s="283"/>
      <c r="AD128" s="283"/>
      <c r="AE128" s="313"/>
      <c r="AF128" s="313"/>
      <c r="AG128" s="313"/>
      <c r="AH128" s="313"/>
      <c r="AI128" s="313"/>
      <c r="AJ128" s="111" t="str">
        <f t="shared" si="20"/>
        <v/>
      </c>
      <c r="AK128" s="111" t="str">
        <f t="shared" si="21"/>
        <v/>
      </c>
      <c r="AL128" s="111" t="str">
        <f t="shared" si="22"/>
        <v/>
      </c>
      <c r="AM128" s="315"/>
      <c r="AN128" s="111" t="str">
        <f t="shared" si="23"/>
        <v/>
      </c>
      <c r="AO128" s="313"/>
      <c r="AP128" s="285"/>
    </row>
    <row r="129" spans="1:41" x14ac:dyDescent="0.25">
      <c r="A129" s="419" t="str">
        <f>CONCATENATE(MAIN4," ",M4S1)</f>
        <v>CUSTOM MEASURES INPUT HVAC</v>
      </c>
      <c r="B129" s="420"/>
      <c r="C129" s="355"/>
      <c r="D129" s="356"/>
      <c r="E129" s="355"/>
      <c r="F129" s="357"/>
      <c r="G129" s="356"/>
      <c r="H129" s="358"/>
      <c r="I129" s="358"/>
      <c r="J129" s="358"/>
      <c r="K129" s="356"/>
      <c r="L129" s="357"/>
      <c r="M129" s="357"/>
      <c r="N129" s="376"/>
      <c r="O129" s="358"/>
      <c r="P129" s="357"/>
      <c r="Q129" s="376"/>
      <c r="R129" s="356"/>
      <c r="S129" s="359"/>
      <c r="T129" s="359"/>
      <c r="U129" s="357"/>
      <c r="V129" s="356"/>
      <c r="W129" s="360"/>
      <c r="X129" s="356"/>
      <c r="Y129" s="356"/>
      <c r="Z129" s="356"/>
      <c r="AA129" s="356"/>
      <c r="AB129" s="356"/>
      <c r="AC129" s="356"/>
      <c r="AD129" s="356"/>
      <c r="AE129" s="357"/>
      <c r="AF129" s="357"/>
      <c r="AG129" s="357"/>
      <c r="AH129" s="357"/>
      <c r="AI129" s="357"/>
      <c r="AJ129" s="358" t="str">
        <f t="shared" si="10"/>
        <v/>
      </c>
      <c r="AK129" s="358" t="str">
        <f t="shared" si="11"/>
        <v/>
      </c>
      <c r="AL129" s="358" t="str">
        <f t="shared" si="12"/>
        <v/>
      </c>
      <c r="AM129" s="358"/>
      <c r="AN129" s="358"/>
      <c r="AO129" s="357"/>
    </row>
    <row r="130" spans="1:41" x14ac:dyDescent="0.25">
      <c r="A130" s="122">
        <f t="shared" ref="A130:A144" si="24">PROJID</f>
        <v>0</v>
      </c>
      <c r="B130" s="122" t="str">
        <f>IF(C130="","",CONCATENATE(ROW(),"-",C130))</f>
        <v/>
      </c>
      <c r="C130" s="339" t="str">
        <f>IF(J130&gt;0,INDEX('M04-S01'!$AY$16:$AY$198,2*(ROWS($C130:C$130)-1)+1),"")</f>
        <v/>
      </c>
      <c r="D130" t="s">
        <v>271</v>
      </c>
      <c r="E130" s="339" t="str">
        <f>IFERROR(INDEX('M04-S01'!$AW$16:$AW$198,2*(ROWS($E$130:E130)-1)+1),"")</f>
        <v/>
      </c>
      <c r="F130" s="313"/>
      <c r="G130" s="283"/>
      <c r="H130" s="111">
        <f>INDEX('M04-S01'!$AD$16:$AD$198,2*(ROWS($H$130:H130)-1)+1)</f>
        <v>0</v>
      </c>
      <c r="I130" s="111">
        <f>INDEX('M04-S01'!$AF$16:$AF$198,2*(ROWS($I$130:I130)-1)+1)</f>
        <v>0</v>
      </c>
      <c r="J130" s="111" t="str">
        <f>INDEX('M04-S01'!$AH$16:$AH$198,2*(ROWS($J$130:J130)-1)+1)</f>
        <v/>
      </c>
      <c r="K130" s="67" t="str">
        <f>IFERROR(INDEX(CMEHVAC[Cost Basis],MATCH(INDEX('M04-S01'!$F$16:$F$198,2*(ROWS($K$130:K130)-1)+1),CMEHVAC[Proj Desc 1],0)),"")</f>
        <v/>
      </c>
      <c r="L130" s="312">
        <f>IF(ISNUMBER(INDEX('M04-S01'!$AK$16:$AK$198,2*(ROWS($O$130:O130)-1)+1)),INDEX('M04-S01'!$Z$16:$Z$198,2*(ROWS($L$130:L130)-1)+1),0)</f>
        <v>0</v>
      </c>
      <c r="M130" s="312">
        <f>IFERROR(IF(ISNUMBER(INDEX('M04-S01'!$AK$16:$AK$198,2*(ROWS($O$130:O130)-1)+1)),INDEX('M04-S01'!$AO$16:$AO$198,2*(ROWS($M$130:M130)-1)+1),0),"")</f>
        <v>0</v>
      </c>
      <c r="N130" s="373">
        <f>IFERROR(IF(ISNUMBER(INDEX('M04-S01'!$AK$16:$AK$198,2*(ROWS($O$130:O130)-1)+1)),INDEX('M04-S01'!$AV$16:$AV$198,2*(ROWS($N$130:N130)-1)+1),0),"")</f>
        <v>0</v>
      </c>
      <c r="O130" s="111">
        <f>IF(ISNUMBER(INDEX('M04-S01'!$AK$16:$AK$198,2*(ROWS($O$130:O130)-1)+1)),INDEX('M04-S01'!$AK$16:$AK$198,2*(ROWS($O$130:O130)-1)+1),0)</f>
        <v>0</v>
      </c>
      <c r="P130" s="312" t="str">
        <f>IFERROR(IF(NOT(ISNUMBER(INDEX('M04-S01'!$AK$16:$AK$198,2*(ROWS($O130:O$130)-1)+1))),INDEX('M04-S01'!$AO$16:$AO$198,2*(ROWS($O$130:O130)-1)+1),0),"")</f>
        <v/>
      </c>
      <c r="Q130" s="373" t="str">
        <f>IFERROR(IF(NOT(ISNUMBER(INDEX('M04-S01'!$AK$16:$AK$198,2*(ROWS($O$130:O130)-1)+1))),INDEX('M04-S01'!$AV$16:$AV$198,2*(ROWS($O$130:O130)-1)+1),0),"")</f>
        <v/>
      </c>
      <c r="R130" s="67" t="str">
        <f>IFERROR(IF(NOT(ISNUMBER(INDEX('M04-S01'!$AK$16:$AK$198,2*(ROWS($O$130:O130)-1)+1))),INDEX(SPILLOVER[Spillover Reason],MATCH(INDEX('M04-S01'!$BC$16:$BC$198,2*(ROWS($O$130:O130)-1)+1),SPILLOVER[Spillover Text],0)),""),"")</f>
        <v>Not Eligible</v>
      </c>
      <c r="S130" s="318"/>
      <c r="T130" s="318"/>
      <c r="U130" s="312">
        <f>INDEX('M04-S01'!$B$16:$B$198,2*(ROWS($U$130:U130)-1)+1)</f>
        <v>1</v>
      </c>
      <c r="V130" s="283"/>
      <c r="W130" s="108">
        <f>INDEX('M04-S01'!$F$16:$F$198,2*(ROWS($W$130:W130)-1)+1)</f>
        <v>0</v>
      </c>
      <c r="X130" s="67">
        <f>INDEX('M04-S01'!$L$16:$L$198,2*(ROWS($X$130:X130)-1)+1)</f>
        <v>0</v>
      </c>
      <c r="Y130" s="67">
        <f>INDEX('M04-S01'!$U$16:$U$198,2*(ROWS($Y$130:Y130)-1)+1)</f>
        <v>0</v>
      </c>
      <c r="Z130" s="283"/>
      <c r="AA130" s="283"/>
      <c r="AB130" s="283"/>
      <c r="AC130" s="283"/>
      <c r="AD130" s="283"/>
      <c r="AE130" s="312">
        <f>IF(NOT(ISNUMBER(INDEX('M04-S01'!$AK$16:$AK$198,2*(ROWS($O$130:O130)-1)+1))),INDEX('M04-S01'!$Z$16:$Z$198,2*(ROWS($L$130:L130)-1)+1),0)</f>
        <v>0</v>
      </c>
      <c r="AF130" s="312">
        <f>INDEX('M04-S01'!$S$16:$S$198,2*(ROWS($AF$130:AF130)-1)+1)</f>
        <v>0</v>
      </c>
      <c r="AG130" s="312">
        <f>INDEX('M04-S01'!$AB$16:$AB$198,2*(ROWS($AG$130:AG130)-1)+1)</f>
        <v>0</v>
      </c>
      <c r="AH130" s="312" t="str">
        <f>IFERROR(AF130/AO130,"")</f>
        <v/>
      </c>
      <c r="AI130" s="312" t="str">
        <f>IFERROR(AG130/L130,"")</f>
        <v/>
      </c>
      <c r="AJ130" s="111" t="str">
        <f>IFERROR(O130/M130,"")</f>
        <v/>
      </c>
      <c r="AK130" s="111" t="str">
        <f>IFERROR(O130/N130,"")</f>
        <v/>
      </c>
      <c r="AL130" s="111" t="str">
        <f>IFERROR(O130/L130,"")</f>
        <v/>
      </c>
      <c r="AM130" s="111" t="str">
        <f>INDEX('M04-S01'!$AU$16:$AU$198,2*(ROWS($AM$130:AM130)-1)+1)</f>
        <v/>
      </c>
      <c r="AN130" s="111" t="str">
        <f>INDEX('M04-S01'!$BB$16:$BB$198,2*(ROWS($AN$130:AN130)-1)+1)</f>
        <v/>
      </c>
      <c r="AO130" s="312">
        <f>INDEX('M04-S01'!$Q$16:$Q$198,2*(ROWS($AO$130:AO130)-1)+1)</f>
        <v>0</v>
      </c>
    </row>
    <row r="131" spans="1:41" x14ac:dyDescent="0.25">
      <c r="A131" s="122">
        <f t="shared" si="24"/>
        <v>0</v>
      </c>
      <c r="B131" s="122" t="str">
        <f>IF(C131="","",CONCATENATE(ROW(),"-",C131))</f>
        <v/>
      </c>
      <c r="C131" s="339" t="str">
        <f>IF(J131&gt;0,INDEX('M04-S01'!$AY$16:$AY$198,2*(ROWS($C$130:C131)-1)+1),"")</f>
        <v/>
      </c>
      <c r="D131" s="67" t="s">
        <v>271</v>
      </c>
      <c r="E131" s="339" t="str">
        <f>IFERROR(INDEX('M04-S01'!$AW$16:$AW$198,2*(ROWS($E$130:E131)-1)+1),"")</f>
        <v/>
      </c>
      <c r="F131" s="313"/>
      <c r="G131" s="283"/>
      <c r="H131" s="111">
        <f>INDEX('M04-S01'!$AD$16:$AD$198,2*(ROWS($H$130:H131)-1)+1)</f>
        <v>0</v>
      </c>
      <c r="I131" s="111">
        <f>INDEX('M04-S01'!$AF$16:$AF$198,2*(ROWS($I$130:I131)-1)+1)</f>
        <v>0</v>
      </c>
      <c r="J131" s="111" t="str">
        <f>INDEX('M04-S01'!$AH$16:$AH$198,2*(ROWS($J$130:J131)-1)+1)</f>
        <v/>
      </c>
      <c r="K131" s="67" t="str">
        <f>IFERROR(INDEX(CMEHVAC[Cost Basis],MATCH(INDEX('M04-S01'!$F$16:$F$198,2*(ROWS($K$130:K131)-1)+1),CMEHVAC[Proj Desc 1],0)),"")</f>
        <v/>
      </c>
      <c r="L131" s="312">
        <f>IF(ISNUMBER(INDEX('M04-S01'!$AK$16:$AK$198,2*(ROWS($O$130:O131)-1)+1)),INDEX('M04-S01'!$Z$16:$Z$198,2*(ROWS($L$130:L131)-1)+1),0)</f>
        <v>0</v>
      </c>
      <c r="M131" s="312">
        <f>IFERROR(IF(ISNUMBER(INDEX('M04-S01'!$AK$16:$AK$198,2*(ROWS($O$130:O131)-1)+1)),INDEX('M04-S01'!$AO$16:$AO$198,2*(ROWS($M$130:M131)-1)+1),0),"")</f>
        <v>0</v>
      </c>
      <c r="N131" s="373">
        <f>IFERROR(IF(ISNUMBER(INDEX('M04-S01'!$AK$16:$AK$198,2*(ROWS($O$130:O131)-1)+1)),INDEX('M04-S01'!$AV$16:$AV$198,2*(ROWS($N$130:N131)-1)+1),0),"")</f>
        <v>0</v>
      </c>
      <c r="O131" s="111">
        <f>IF(ISNUMBER(INDEX('M04-S01'!$AK$16:$AK$198,2*(ROWS($O$130:O131)-1)+1)),INDEX('M04-S01'!$AK$16:$AK$198,2*(ROWS($O$130:O131)-1)+1),0)</f>
        <v>0</v>
      </c>
      <c r="P131" s="312" t="str">
        <f>IFERROR(IF(NOT(ISNUMBER(INDEX('M04-S01'!$AK$16:$AK$198,2*(ROWS($O$130:O131)-1)+1))),INDEX('M04-S01'!$AO$16:$AO$198,2*(ROWS($O$130:O131)-1)+1),0),"")</f>
        <v/>
      </c>
      <c r="Q131" s="373" t="str">
        <f>IFERROR(IF(NOT(ISNUMBER(INDEX('M04-S01'!$AK$16:$AK$198,2*(ROWS($O$130:O131)-1)+1))),INDEX('M04-S01'!$AV$16:$AV$198,2*(ROWS($O$130:O131)-1)+1),0),"")</f>
        <v/>
      </c>
      <c r="R131" s="67" t="str">
        <f>IFERROR(IF(NOT(ISNUMBER(INDEX('M04-S01'!$AK$16:$AK$198,2*(ROWS($O$130:O131)-1)+1))),INDEX(SPILLOVER[Spillover Reason],MATCH(INDEX('M04-S01'!$BC$16:$BC$198,2*(ROWS($O$130:O131)-1)+1),SPILLOVER[Spillover Text],0)),""),"")</f>
        <v>Not Eligible</v>
      </c>
      <c r="S131" s="318"/>
      <c r="T131" s="318"/>
      <c r="U131" s="312">
        <f>INDEX('M04-S01'!$B$16:$B$198,2*(ROWS($U$130:U131)-1)+1)</f>
        <v>2</v>
      </c>
      <c r="V131" s="283"/>
      <c r="W131" s="108">
        <f>INDEX('M04-S01'!$F$16:$F$198,2*(ROWS($W$130:W131)-1)+1)</f>
        <v>0</v>
      </c>
      <c r="X131" s="67">
        <f>INDEX('M04-S01'!$L$16:$L$198,2*(ROWS($X$130:X131)-1)+1)</f>
        <v>0</v>
      </c>
      <c r="Y131" s="67">
        <f>INDEX('M04-S01'!$U$16:$U$198,2*(ROWS($Y$130:Y131)-1)+1)</f>
        <v>0</v>
      </c>
      <c r="Z131" s="283"/>
      <c r="AA131" s="283"/>
      <c r="AB131" s="283"/>
      <c r="AC131" s="283"/>
      <c r="AD131" s="283"/>
      <c r="AE131" s="312">
        <f>IF(NOT(ISNUMBER(INDEX('M04-S01'!$AK$16:$AK$198,2*(ROWS($O$130:O131)-1)+1))),INDEX('M04-S01'!$Z$16:$Z$198,2*(ROWS($L$130:L131)-1)+1),0)</f>
        <v>0</v>
      </c>
      <c r="AF131" s="312">
        <f>INDEX('M04-S01'!$S$16:$S$198,2*(ROWS($AF$130:AF131)-1)+1)</f>
        <v>0</v>
      </c>
      <c r="AG131" s="312">
        <f>INDEX('M04-S01'!$AB$16:$AB$198,2*(ROWS($AG$130:AG131)-1)+1)</f>
        <v>0</v>
      </c>
      <c r="AH131" s="312" t="str">
        <f t="shared" ref="AH131:AH144" si="25">IFERROR(AF131/AO131,"")</f>
        <v/>
      </c>
      <c r="AI131" s="312" t="str">
        <f t="shared" ref="AI131:AI144" si="26">IFERROR(AG131/L131,"")</f>
        <v/>
      </c>
      <c r="AJ131" s="111" t="str">
        <f t="shared" si="10"/>
        <v/>
      </c>
      <c r="AK131" s="111" t="str">
        <f t="shared" si="11"/>
        <v/>
      </c>
      <c r="AL131" s="111" t="str">
        <f t="shared" si="12"/>
        <v/>
      </c>
      <c r="AM131" s="111" t="str">
        <f>INDEX('M04-S01'!$AU$16:$AU$198,2*(ROWS($AM$130:AM131)-1)+1)</f>
        <v/>
      </c>
      <c r="AN131" s="111" t="str">
        <f>INDEX('M04-S01'!$BB$16:$BB$198,2*(ROWS($AN$130:AN131)-1)+1)</f>
        <v/>
      </c>
      <c r="AO131" s="312">
        <f>INDEX('M04-S01'!$Q$16:$Q$198,2*(ROWS($AO$130:AO131)-1)+1)</f>
        <v>0</v>
      </c>
    </row>
    <row r="132" spans="1:41" x14ac:dyDescent="0.25">
      <c r="A132" s="122">
        <f t="shared" si="24"/>
        <v>0</v>
      </c>
      <c r="B132" s="122" t="str">
        <f>IF(C132="","",CONCATENATE(ROW(),"-",C132))</f>
        <v/>
      </c>
      <c r="C132" s="339" t="str">
        <f>IF(J132&gt;0,INDEX('M04-S01'!$AY$16:$AY$198,2*(ROWS($C$130:C132)-1)+1),"")</f>
        <v/>
      </c>
      <c r="D132" s="67" t="s">
        <v>271</v>
      </c>
      <c r="E132" s="339" t="str">
        <f>IFERROR(INDEX('M04-S01'!$AW$16:$AW$198,2*(ROWS($E$130:E132)-1)+1),"")</f>
        <v/>
      </c>
      <c r="F132" s="313"/>
      <c r="G132" s="283"/>
      <c r="H132" s="111">
        <f>INDEX('M04-S01'!$AD$16:$AD$198,2*(ROWS($H$130:H132)-1)+1)</f>
        <v>0</v>
      </c>
      <c r="I132" s="111">
        <f>INDEX('M04-S01'!$AF$16:$AF$198,2*(ROWS($I$130:I132)-1)+1)</f>
        <v>0</v>
      </c>
      <c r="J132" s="111" t="str">
        <f>INDEX('M04-S01'!$AH$16:$AH$198,2*(ROWS($J$130:J132)-1)+1)</f>
        <v/>
      </c>
      <c r="K132" s="67" t="str">
        <f>IFERROR(INDEX(CMEHVAC[Cost Basis],MATCH(INDEX('M04-S01'!$F$16:$F$198,2*(ROWS($K$130:K132)-1)+1),CMEHVAC[Proj Desc 1],0)),"")</f>
        <v/>
      </c>
      <c r="L132" s="312">
        <f>IF(ISNUMBER(INDEX('M04-S01'!$AK$16:$AK$198,2*(ROWS($O$130:O132)-1)+1)),INDEX('M04-S01'!$Z$16:$Z$198,2*(ROWS($L$130:L132)-1)+1),0)</f>
        <v>0</v>
      </c>
      <c r="M132" s="312">
        <f>IFERROR(IF(ISNUMBER(INDEX('M04-S01'!$AK$16:$AK$198,2*(ROWS($O$130:O132)-1)+1)),INDEX('M04-S01'!$AO$16:$AO$198,2*(ROWS($M$130:M132)-1)+1),0),"")</f>
        <v>0</v>
      </c>
      <c r="N132" s="373">
        <f>IFERROR(IF(ISNUMBER(INDEX('M04-S01'!$AK$16:$AK$198,2*(ROWS($O$130:O132)-1)+1)),INDEX('M04-S01'!$AV$16:$AV$198,2*(ROWS($N$130:N132)-1)+1),0),"")</f>
        <v>0</v>
      </c>
      <c r="O132" s="111">
        <f>IF(ISNUMBER(INDEX('M04-S01'!$AK$16:$AK$198,2*(ROWS($O$130:O132)-1)+1)),INDEX('M04-S01'!$AK$16:$AK$198,2*(ROWS($O$130:O132)-1)+1),0)</f>
        <v>0</v>
      </c>
      <c r="P132" s="312" t="str">
        <f>IFERROR(IF(NOT(ISNUMBER(INDEX('M04-S01'!$AK$16:$AK$198,2*(ROWS($O$130:O132)-1)+1))),INDEX('M04-S01'!$AO$16:$AO$198,2*(ROWS($O$130:O132)-1)+1),0),"")</f>
        <v/>
      </c>
      <c r="Q132" s="373" t="str">
        <f>IFERROR(IF(NOT(ISNUMBER(INDEX('M04-S01'!$AK$16:$AK$198,2*(ROWS($O$130:O132)-1)+1))),INDEX('M04-S01'!$AV$16:$AV$198,2*(ROWS($O$130:O132)-1)+1),0),"")</f>
        <v/>
      </c>
      <c r="R132" s="67" t="str">
        <f>IFERROR(IF(NOT(ISNUMBER(INDEX('M04-S01'!$AK$16:$AK$198,2*(ROWS($O$130:O132)-1)+1))),INDEX(SPILLOVER[Spillover Reason],MATCH(INDEX('M04-S01'!$BC$16:$BC$198,2*(ROWS($O$130:O132)-1)+1),SPILLOVER[Spillover Text],0)),""),"")</f>
        <v>Not Eligible</v>
      </c>
      <c r="S132" s="318"/>
      <c r="T132" s="318"/>
      <c r="U132" s="312">
        <f>INDEX('M04-S01'!$B$16:$B$198,2*(ROWS($U$130:U132)-1)+1)</f>
        <v>3</v>
      </c>
      <c r="V132" s="283"/>
      <c r="W132" s="108">
        <f>INDEX('M04-S01'!$F$16:$F$198,2*(ROWS($W$130:W132)-1)+1)</f>
        <v>0</v>
      </c>
      <c r="X132" s="67">
        <f>INDEX('M04-S01'!$L$16:$L$198,2*(ROWS($X$130:X132)-1)+1)</f>
        <v>0</v>
      </c>
      <c r="Y132" s="67">
        <f>INDEX('M04-S01'!$U$16:$U$198,2*(ROWS($Y$130:Y132)-1)+1)</f>
        <v>0</v>
      </c>
      <c r="Z132" s="283"/>
      <c r="AA132" s="283"/>
      <c r="AB132" s="283"/>
      <c r="AC132" s="283"/>
      <c r="AD132" s="283"/>
      <c r="AE132" s="312">
        <f>IF(NOT(ISNUMBER(INDEX('M04-S01'!$AK$16:$AK$198,2*(ROWS($O$130:O132)-1)+1))),INDEX('M04-S01'!$Z$16:$Z$198,2*(ROWS($L$130:L132)-1)+1),0)</f>
        <v>0</v>
      </c>
      <c r="AF132" s="312">
        <f>INDEX('M04-S01'!$S$16:$S$198,2*(ROWS($AF$130:AF132)-1)+1)</f>
        <v>0</v>
      </c>
      <c r="AG132" s="312">
        <f>INDEX('M04-S01'!$AB$16:$AB$198,2*(ROWS($AG$130:AG132)-1)+1)</f>
        <v>0</v>
      </c>
      <c r="AH132" s="312" t="str">
        <f t="shared" si="25"/>
        <v/>
      </c>
      <c r="AI132" s="312" t="str">
        <f t="shared" si="26"/>
        <v/>
      </c>
      <c r="AJ132" s="111" t="str">
        <f t="shared" si="10"/>
        <v/>
      </c>
      <c r="AK132" s="111" t="str">
        <f t="shared" si="11"/>
        <v/>
      </c>
      <c r="AL132" s="111" t="str">
        <f t="shared" si="12"/>
        <v/>
      </c>
      <c r="AM132" s="111" t="str">
        <f>INDEX('M04-S01'!$AU$16:$AU$198,2*(ROWS($AM$130:AM132)-1)+1)</f>
        <v/>
      </c>
      <c r="AN132" s="111" t="str">
        <f>INDEX('M04-S01'!$BB$16:$BB$198,2*(ROWS($AN$130:AN132)-1)+1)</f>
        <v/>
      </c>
      <c r="AO132" s="312">
        <f>INDEX('M04-S01'!$Q$16:$Q$198,2*(ROWS($AO$130:AO132)-1)+1)</f>
        <v>0</v>
      </c>
    </row>
    <row r="133" spans="1:41" x14ac:dyDescent="0.25">
      <c r="A133" s="122">
        <f t="shared" si="24"/>
        <v>0</v>
      </c>
      <c r="B133" s="122" t="str">
        <f>IF(C133="","",CONCATENATE(ROW(),"-",C133))</f>
        <v/>
      </c>
      <c r="C133" s="339" t="str">
        <f>IF(J133&gt;0,INDEX('M04-S01'!$AY$16:$AY$198,2*(ROWS($C$130:C133)-1)+1),"")</f>
        <v/>
      </c>
      <c r="D133" s="67" t="s">
        <v>271</v>
      </c>
      <c r="E133" s="339" t="str">
        <f>IFERROR(INDEX('M04-S01'!$AW$16:$AW$198,2*(ROWS($E$130:E133)-1)+1),"")</f>
        <v/>
      </c>
      <c r="F133" s="313"/>
      <c r="G133" s="283"/>
      <c r="H133" s="111">
        <f>INDEX('M04-S01'!$AD$16:$AD$198,2*(ROWS($H$130:H133)-1)+1)</f>
        <v>0</v>
      </c>
      <c r="I133" s="111">
        <f>INDEX('M04-S01'!$AF$16:$AF$198,2*(ROWS($I$130:I133)-1)+1)</f>
        <v>0</v>
      </c>
      <c r="J133" s="111" t="str">
        <f>INDEX('M04-S01'!$AH$16:$AH$198,2*(ROWS($J$130:J133)-1)+1)</f>
        <v/>
      </c>
      <c r="K133" s="67" t="str">
        <f>IFERROR(INDEX(CMEHVAC[Cost Basis],MATCH(INDEX('M04-S01'!$F$16:$F$198,2*(ROWS($K$130:K133)-1)+1),CMEHVAC[Proj Desc 1],0)),"")</f>
        <v/>
      </c>
      <c r="L133" s="312">
        <f>IF(ISNUMBER(INDEX('M04-S01'!$AK$16:$AK$198,2*(ROWS($O$130:O133)-1)+1)),INDEX('M04-S01'!$Z$16:$Z$198,2*(ROWS($L$130:L133)-1)+1),0)</f>
        <v>0</v>
      </c>
      <c r="M133" s="312">
        <f>IFERROR(IF(ISNUMBER(INDEX('M04-S01'!$AK$16:$AK$198,2*(ROWS($O$130:O133)-1)+1)),INDEX('M04-S01'!$AO$16:$AO$198,2*(ROWS($M$130:M133)-1)+1),0),"")</f>
        <v>0</v>
      </c>
      <c r="N133" s="373">
        <f>IFERROR(IF(ISNUMBER(INDEX('M04-S01'!$AK$16:$AK$198,2*(ROWS($O$130:O133)-1)+1)),INDEX('M04-S01'!$AV$16:$AV$198,2*(ROWS($N$130:N133)-1)+1),0),"")</f>
        <v>0</v>
      </c>
      <c r="O133" s="111">
        <f>IF(ISNUMBER(INDEX('M04-S01'!$AK$16:$AK$198,2*(ROWS($O$130:O133)-1)+1)),INDEX('M04-S01'!$AK$16:$AK$198,2*(ROWS($O$130:O133)-1)+1),0)</f>
        <v>0</v>
      </c>
      <c r="P133" s="312" t="str">
        <f>IFERROR(IF(NOT(ISNUMBER(INDEX('M04-S01'!$AK$16:$AK$198,2*(ROWS($O$130:O133)-1)+1))),INDEX('M04-S01'!$AO$16:$AO$198,2*(ROWS($O$130:O133)-1)+1),0),"")</f>
        <v/>
      </c>
      <c r="Q133" s="373" t="str">
        <f>IFERROR(IF(NOT(ISNUMBER(INDEX('M04-S01'!$AK$16:$AK$198,2*(ROWS($O$130:O133)-1)+1))),INDEX('M04-S01'!$AV$16:$AV$198,2*(ROWS($O$130:O133)-1)+1),0),"")</f>
        <v/>
      </c>
      <c r="R133" s="67" t="str">
        <f>IFERROR(IF(NOT(ISNUMBER(INDEX('M04-S01'!$AK$16:$AK$198,2*(ROWS($O$130:O133)-1)+1))),INDEX(SPILLOVER[Spillover Reason],MATCH(INDEX('M04-S01'!$BC$16:$BC$198,2*(ROWS($O$130:O133)-1)+1),SPILLOVER[Spillover Text],0)),""),"")</f>
        <v>Not Eligible</v>
      </c>
      <c r="S133" s="318"/>
      <c r="T133" s="318"/>
      <c r="U133" s="312">
        <f>INDEX('M04-S01'!$B$16:$B$198,2*(ROWS($U$130:U133)-1)+1)</f>
        <v>4</v>
      </c>
      <c r="V133" s="283"/>
      <c r="W133" s="108">
        <f>INDEX('M04-S01'!$F$16:$F$198,2*(ROWS($W$130:W133)-1)+1)</f>
        <v>0</v>
      </c>
      <c r="X133" s="67">
        <f>INDEX('M04-S01'!$L$16:$L$198,2*(ROWS($X$130:X133)-1)+1)</f>
        <v>0</v>
      </c>
      <c r="Y133" s="67">
        <f>INDEX('M04-S01'!$U$16:$U$198,2*(ROWS($Y$130:Y133)-1)+1)</f>
        <v>0</v>
      </c>
      <c r="Z133" s="283"/>
      <c r="AA133" s="283"/>
      <c r="AB133" s="283"/>
      <c r="AC133" s="283"/>
      <c r="AD133" s="283"/>
      <c r="AE133" s="312">
        <f>IF(NOT(ISNUMBER(INDEX('M04-S01'!$AK$16:$AK$198,2*(ROWS($O$130:O133)-1)+1))),INDEX('M04-S01'!$Z$16:$Z$198,2*(ROWS($L$130:L133)-1)+1),0)</f>
        <v>0</v>
      </c>
      <c r="AF133" s="312">
        <f>INDEX('M04-S01'!$S$16:$S$198,2*(ROWS($AF$130:AF133)-1)+1)</f>
        <v>0</v>
      </c>
      <c r="AG133" s="312">
        <f>INDEX('M04-S01'!$AB$16:$AB$198,2*(ROWS($AG$130:AG133)-1)+1)</f>
        <v>0</v>
      </c>
      <c r="AH133" s="312" t="str">
        <f t="shared" si="25"/>
        <v/>
      </c>
      <c r="AI133" s="312" t="str">
        <f t="shared" si="26"/>
        <v/>
      </c>
      <c r="AJ133" s="111" t="str">
        <f t="shared" si="10"/>
        <v/>
      </c>
      <c r="AK133" s="111" t="str">
        <f t="shared" si="11"/>
        <v/>
      </c>
      <c r="AL133" s="111" t="str">
        <f t="shared" si="12"/>
        <v/>
      </c>
      <c r="AM133" s="111" t="str">
        <f>INDEX('M04-S01'!$AU$16:$AU$198,2*(ROWS($AM$130:AM133)-1)+1)</f>
        <v/>
      </c>
      <c r="AN133" s="111" t="str">
        <f>INDEX('M04-S01'!$BB$16:$BB$198,2*(ROWS($AN$130:AN133)-1)+1)</f>
        <v/>
      </c>
      <c r="AO133" s="312">
        <f>INDEX('M04-S01'!$Q$16:$Q$198,2*(ROWS($AO$130:AO133)-1)+1)</f>
        <v>0</v>
      </c>
    </row>
    <row r="134" spans="1:41" x14ac:dyDescent="0.25">
      <c r="A134" s="122">
        <f t="shared" si="24"/>
        <v>0</v>
      </c>
      <c r="B134" s="122" t="str">
        <f t="shared" ref="B134:B165" si="27">IF(C134="","",CONCATENATE(ROW(),"-",C134))</f>
        <v/>
      </c>
      <c r="C134" s="339" t="str">
        <f>IF(J134&gt;0,INDEX('M04-S01'!$AY$16:$AY$198,2*(ROWS($C$130:C134)-1)+1),"")</f>
        <v/>
      </c>
      <c r="D134" s="67" t="s">
        <v>271</v>
      </c>
      <c r="E134" s="339" t="str">
        <f>IFERROR(INDEX('M04-S01'!$AW$16:$AW$198,2*(ROWS($E$130:E134)-1)+1),"")</f>
        <v/>
      </c>
      <c r="F134" s="313"/>
      <c r="G134" s="283"/>
      <c r="H134" s="111">
        <f>INDEX('M04-S01'!$AD$16:$AD$198,2*(ROWS($H$130:H134)-1)+1)</f>
        <v>0</v>
      </c>
      <c r="I134" s="111">
        <f>INDEX('M04-S01'!$AF$16:$AF$198,2*(ROWS($I$130:I134)-1)+1)</f>
        <v>0</v>
      </c>
      <c r="J134" s="111" t="str">
        <f>INDEX('M04-S01'!$AH$16:$AH$198,2*(ROWS($J$130:J134)-1)+1)</f>
        <v/>
      </c>
      <c r="K134" s="67" t="str">
        <f>IFERROR(INDEX(CMEHVAC[Cost Basis],MATCH(INDEX('M04-S01'!$F$16:$F$198,2*(ROWS($K$130:K134)-1)+1),CMEHVAC[Proj Desc 1],0)),"")</f>
        <v/>
      </c>
      <c r="L134" s="312">
        <f>IF(ISNUMBER(INDEX('M04-S01'!$AK$16:$AK$198,2*(ROWS($O$130:O134)-1)+1)),INDEX('M04-S01'!$Z$16:$Z$198,2*(ROWS($L$130:L134)-1)+1),0)</f>
        <v>0</v>
      </c>
      <c r="M134" s="312">
        <f>IFERROR(IF(ISNUMBER(INDEX('M04-S01'!$AK$16:$AK$198,2*(ROWS($O$130:O134)-1)+1)),INDEX('M04-S01'!$AO$16:$AO$198,2*(ROWS($M$130:M134)-1)+1),0),"")</f>
        <v>0</v>
      </c>
      <c r="N134" s="373">
        <f>IFERROR(IF(ISNUMBER(INDEX('M04-S01'!$AK$16:$AK$198,2*(ROWS($O$130:O134)-1)+1)),INDEX('M04-S01'!$AV$16:$AV$198,2*(ROWS($N$130:N134)-1)+1),0),"")</f>
        <v>0</v>
      </c>
      <c r="O134" s="111">
        <f>IF(ISNUMBER(INDEX('M04-S01'!$AK$16:$AK$198,2*(ROWS($O$130:O134)-1)+1)),INDEX('M04-S01'!$AK$16:$AK$198,2*(ROWS($O$130:O134)-1)+1),0)</f>
        <v>0</v>
      </c>
      <c r="P134" s="312" t="str">
        <f>IFERROR(IF(NOT(ISNUMBER(INDEX('M04-S01'!$AK$16:$AK$198,2*(ROWS($O$130:O134)-1)+1))),INDEX('M04-S01'!$AO$16:$AO$198,2*(ROWS($O$130:O134)-1)+1),0),"")</f>
        <v/>
      </c>
      <c r="Q134" s="373" t="str">
        <f>IFERROR(IF(NOT(ISNUMBER(INDEX('M04-S01'!$AK$16:$AK$198,2*(ROWS($O$130:O134)-1)+1))),INDEX('M04-S01'!$AV$16:$AV$198,2*(ROWS($O$130:O134)-1)+1),0),"")</f>
        <v/>
      </c>
      <c r="R134" s="67" t="str">
        <f>IFERROR(IF(NOT(ISNUMBER(INDEX('M04-S01'!$AK$16:$AK$198,2*(ROWS($O$130:O134)-1)+1))),INDEX(SPILLOVER[Spillover Reason],MATCH(INDEX('M04-S01'!$BC$16:$BC$198,2*(ROWS($O$130:O134)-1)+1),SPILLOVER[Spillover Text],0)),""),"")</f>
        <v>Not Eligible</v>
      </c>
      <c r="S134" s="318"/>
      <c r="T134" s="318"/>
      <c r="U134" s="312">
        <f>INDEX('M04-S01'!$B$16:$B$198,2*(ROWS($U$130:U134)-1)+1)</f>
        <v>5</v>
      </c>
      <c r="V134" s="283"/>
      <c r="W134" s="108">
        <f>INDEX('M04-S01'!$F$16:$F$198,2*(ROWS($W$130:W134)-1)+1)</f>
        <v>0</v>
      </c>
      <c r="X134" s="67">
        <f>INDEX('M04-S01'!$L$16:$L$198,2*(ROWS($X$130:X134)-1)+1)</f>
        <v>0</v>
      </c>
      <c r="Y134" s="67">
        <f>INDEX('M04-S01'!$U$16:$U$198,2*(ROWS($Y$130:Y134)-1)+1)</f>
        <v>0</v>
      </c>
      <c r="Z134" s="283"/>
      <c r="AA134" s="283"/>
      <c r="AB134" s="283"/>
      <c r="AC134" s="283"/>
      <c r="AD134" s="283"/>
      <c r="AE134" s="312">
        <f>IF(NOT(ISNUMBER(INDEX('M04-S01'!$AK$16:$AK$198,2*(ROWS($O$130:O134)-1)+1))),INDEX('M04-S01'!$Z$16:$Z$198,2*(ROWS($L$130:L134)-1)+1),0)</f>
        <v>0</v>
      </c>
      <c r="AF134" s="312">
        <f>INDEX('M04-S01'!$S$16:$S$198,2*(ROWS($AF$130:AF134)-1)+1)</f>
        <v>0</v>
      </c>
      <c r="AG134" s="312">
        <f>INDEX('M04-S01'!$AB$16:$AB$198,2*(ROWS($AG$130:AG134)-1)+1)</f>
        <v>0</v>
      </c>
      <c r="AH134" s="312" t="str">
        <f t="shared" si="25"/>
        <v/>
      </c>
      <c r="AI134" s="312" t="str">
        <f t="shared" si="26"/>
        <v/>
      </c>
      <c r="AJ134" s="111" t="str">
        <f t="shared" si="10"/>
        <v/>
      </c>
      <c r="AK134" s="111" t="str">
        <f t="shared" si="11"/>
        <v/>
      </c>
      <c r="AL134" s="111" t="str">
        <f t="shared" si="12"/>
        <v/>
      </c>
      <c r="AM134" s="111" t="str">
        <f>INDEX('M04-S01'!$AU$16:$AU$198,2*(ROWS($AM$130:AM134)-1)+1)</f>
        <v/>
      </c>
      <c r="AN134" s="111" t="str">
        <f>INDEX('M04-S01'!$BB$16:$BB$198,2*(ROWS($AN$130:AN134)-1)+1)</f>
        <v/>
      </c>
      <c r="AO134" s="312">
        <f>INDEX('M04-S01'!$Q$16:$Q$198,2*(ROWS($AO$130:AO134)-1)+1)</f>
        <v>0</v>
      </c>
    </row>
    <row r="135" spans="1:41" x14ac:dyDescent="0.25">
      <c r="A135" s="122">
        <f t="shared" si="24"/>
        <v>0</v>
      </c>
      <c r="B135" s="122" t="str">
        <f t="shared" si="27"/>
        <v/>
      </c>
      <c r="C135" s="339" t="str">
        <f>IF(J135&gt;0,INDEX('M04-S01'!$AY$16:$AY$198,2*(ROWS($C$130:C135)-1)+1),"")</f>
        <v/>
      </c>
      <c r="D135" s="67" t="s">
        <v>271</v>
      </c>
      <c r="E135" s="339" t="str">
        <f>IFERROR(INDEX('M04-S01'!$AW$16:$AW$198,2*(ROWS($E$130:E135)-1)+1),"")</f>
        <v/>
      </c>
      <c r="F135" s="313"/>
      <c r="G135" s="283"/>
      <c r="H135" s="111">
        <f>INDEX('M04-S01'!$AD$16:$AD$198,2*(ROWS($H$130:H135)-1)+1)</f>
        <v>0</v>
      </c>
      <c r="I135" s="111">
        <f>INDEX('M04-S01'!$AF$16:$AF$198,2*(ROWS($I$130:I135)-1)+1)</f>
        <v>0</v>
      </c>
      <c r="J135" s="111" t="str">
        <f>INDEX('M04-S01'!$AH$16:$AH$198,2*(ROWS($J$130:J135)-1)+1)</f>
        <v/>
      </c>
      <c r="K135" s="67" t="str">
        <f>IFERROR(INDEX(CMEHVAC[Cost Basis],MATCH(INDEX('M04-S01'!$F$16:$F$198,2*(ROWS($K$130:K135)-1)+1),CMEHVAC[Proj Desc 1],0)),"")</f>
        <v/>
      </c>
      <c r="L135" s="312">
        <f>IF(ISNUMBER(INDEX('M04-S01'!$AK$16:$AK$198,2*(ROWS($O$130:O135)-1)+1)),INDEX('M04-S01'!$Z$16:$Z$198,2*(ROWS($L$130:L135)-1)+1),0)</f>
        <v>0</v>
      </c>
      <c r="M135" s="312">
        <f>IFERROR(IF(ISNUMBER(INDEX('M04-S01'!$AK$16:$AK$198,2*(ROWS($O$130:O135)-1)+1)),INDEX('M04-S01'!$AO$16:$AO$198,2*(ROWS($M$130:M135)-1)+1),0),"")</f>
        <v>0</v>
      </c>
      <c r="N135" s="373">
        <f>IFERROR(IF(ISNUMBER(INDEX('M04-S01'!$AK$16:$AK$198,2*(ROWS($O$130:O135)-1)+1)),INDEX('M04-S01'!$AV$16:$AV$198,2*(ROWS($N$130:N135)-1)+1),0),"")</f>
        <v>0</v>
      </c>
      <c r="O135" s="111">
        <f>IF(ISNUMBER(INDEX('M04-S01'!$AK$16:$AK$198,2*(ROWS($O$130:O135)-1)+1)),INDEX('M04-S01'!$AK$16:$AK$198,2*(ROWS($O$130:O135)-1)+1),0)</f>
        <v>0</v>
      </c>
      <c r="P135" s="312" t="str">
        <f>IFERROR(IF(NOT(ISNUMBER(INDEX('M04-S01'!$AK$16:$AK$198,2*(ROWS($O$130:O135)-1)+1))),INDEX('M04-S01'!$AO$16:$AO$198,2*(ROWS($O$130:O135)-1)+1),0),"")</f>
        <v/>
      </c>
      <c r="Q135" s="373" t="str">
        <f>IFERROR(IF(NOT(ISNUMBER(INDEX('M04-S01'!$AK$16:$AK$198,2*(ROWS($O$130:O135)-1)+1))),INDEX('M04-S01'!$AV$16:$AV$198,2*(ROWS($O$130:O135)-1)+1),0),"")</f>
        <v/>
      </c>
      <c r="R135" s="67" t="str">
        <f>IFERROR(IF(NOT(ISNUMBER(INDEX('M04-S01'!$AK$16:$AK$198,2*(ROWS($O$130:O135)-1)+1))),INDEX(SPILLOVER[Spillover Reason],MATCH(INDEX('M04-S01'!$BC$16:$BC$198,2*(ROWS($O$130:O135)-1)+1),SPILLOVER[Spillover Text],0)),""),"")</f>
        <v>Not Eligible</v>
      </c>
      <c r="S135" s="318"/>
      <c r="T135" s="318"/>
      <c r="U135" s="312">
        <f>INDEX('M04-S01'!$B$16:$B$198,2*(ROWS($U$130:U135)-1)+1)</f>
        <v>6</v>
      </c>
      <c r="V135" s="283"/>
      <c r="W135" s="108">
        <f>INDEX('M04-S01'!$F$16:$F$198,2*(ROWS($W$130:W135)-1)+1)</f>
        <v>0</v>
      </c>
      <c r="X135" s="67">
        <f>INDEX('M04-S01'!$L$16:$L$198,2*(ROWS($X$130:X135)-1)+1)</f>
        <v>0</v>
      </c>
      <c r="Y135" s="67">
        <f>INDEX('M04-S01'!$U$16:$U$198,2*(ROWS($Y$130:Y135)-1)+1)</f>
        <v>0</v>
      </c>
      <c r="Z135" s="283"/>
      <c r="AA135" s="283"/>
      <c r="AB135" s="283"/>
      <c r="AC135" s="283"/>
      <c r="AD135" s="283"/>
      <c r="AE135" s="312">
        <f>IF(NOT(ISNUMBER(INDEX('M04-S01'!$AK$16:$AK$198,2*(ROWS($O$130:O135)-1)+1))),INDEX('M04-S01'!$Z$16:$Z$198,2*(ROWS($L$130:L135)-1)+1),0)</f>
        <v>0</v>
      </c>
      <c r="AF135" s="312">
        <f>INDEX('M04-S01'!$S$16:$S$198,2*(ROWS($AF$130:AF135)-1)+1)</f>
        <v>0</v>
      </c>
      <c r="AG135" s="312">
        <f>INDEX('M04-S01'!$AB$16:$AB$198,2*(ROWS($AG$130:AG135)-1)+1)</f>
        <v>0</v>
      </c>
      <c r="AH135" s="312" t="str">
        <f t="shared" si="25"/>
        <v/>
      </c>
      <c r="AI135" s="312" t="str">
        <f t="shared" si="26"/>
        <v/>
      </c>
      <c r="AJ135" s="111" t="str">
        <f t="shared" si="10"/>
        <v/>
      </c>
      <c r="AK135" s="111" t="str">
        <f t="shared" si="11"/>
        <v/>
      </c>
      <c r="AL135" s="111" t="str">
        <f t="shared" si="12"/>
        <v/>
      </c>
      <c r="AM135" s="111" t="str">
        <f>INDEX('M04-S01'!$AU$16:$AU$198,2*(ROWS($AM$130:AM135)-1)+1)</f>
        <v/>
      </c>
      <c r="AN135" s="111" t="str">
        <f>INDEX('M04-S01'!$BB$16:$BB$198,2*(ROWS($AN$130:AN135)-1)+1)</f>
        <v/>
      </c>
      <c r="AO135" s="312">
        <f>INDEX('M04-S01'!$Q$16:$Q$198,2*(ROWS($AO$130:AO135)-1)+1)</f>
        <v>0</v>
      </c>
    </row>
    <row r="136" spans="1:41" x14ac:dyDescent="0.25">
      <c r="A136" s="122">
        <f t="shared" si="24"/>
        <v>0</v>
      </c>
      <c r="B136" s="122" t="str">
        <f t="shared" si="27"/>
        <v/>
      </c>
      <c r="C136" s="339" t="str">
        <f>IF(J136&gt;0,INDEX('M04-S01'!$AY$16:$AY$198,2*(ROWS($C$130:C136)-1)+1),"")</f>
        <v/>
      </c>
      <c r="D136" s="67" t="s">
        <v>271</v>
      </c>
      <c r="E136" s="339" t="str">
        <f>IFERROR(INDEX('M04-S01'!$AW$16:$AW$198,2*(ROWS($E$130:E136)-1)+1),"")</f>
        <v/>
      </c>
      <c r="F136" s="313"/>
      <c r="G136" s="283"/>
      <c r="H136" s="111">
        <f>INDEX('M04-S01'!$AD$16:$AD$198,2*(ROWS($H$130:H136)-1)+1)</f>
        <v>0</v>
      </c>
      <c r="I136" s="111">
        <f>INDEX('M04-S01'!$AF$16:$AF$198,2*(ROWS($I$130:I136)-1)+1)</f>
        <v>0</v>
      </c>
      <c r="J136" s="111" t="str">
        <f>INDEX('M04-S01'!$AH$16:$AH$198,2*(ROWS($J$130:J136)-1)+1)</f>
        <v/>
      </c>
      <c r="K136" s="67" t="str">
        <f>IFERROR(INDEX(CMEHVAC[Cost Basis],MATCH(INDEX('M04-S01'!$F$16:$F$198,2*(ROWS($K$130:K136)-1)+1),CMEHVAC[Proj Desc 1],0)),"")</f>
        <v/>
      </c>
      <c r="L136" s="312">
        <f>IF(ISNUMBER(INDEX('M04-S01'!$AK$16:$AK$198,2*(ROWS($O$130:O136)-1)+1)),INDEX('M04-S01'!$Z$16:$Z$198,2*(ROWS($L$130:L136)-1)+1),0)</f>
        <v>0</v>
      </c>
      <c r="M136" s="312">
        <f>IFERROR(IF(ISNUMBER(INDEX('M04-S01'!$AK$16:$AK$198,2*(ROWS($O$130:O136)-1)+1)),INDEX('M04-S01'!$AO$16:$AO$198,2*(ROWS($M$130:M136)-1)+1),0),"")</f>
        <v>0</v>
      </c>
      <c r="N136" s="373">
        <f>IFERROR(IF(ISNUMBER(INDEX('M04-S01'!$AK$16:$AK$198,2*(ROWS($O$130:O136)-1)+1)),INDEX('M04-S01'!$AV$16:$AV$198,2*(ROWS($N$130:N136)-1)+1),0),"")</f>
        <v>0</v>
      </c>
      <c r="O136" s="111">
        <f>IF(ISNUMBER(INDEX('M04-S01'!$AK$16:$AK$198,2*(ROWS($O$130:O136)-1)+1)),INDEX('M04-S01'!$AK$16:$AK$198,2*(ROWS($O$130:O136)-1)+1),0)</f>
        <v>0</v>
      </c>
      <c r="P136" s="312" t="str">
        <f>IFERROR(IF(NOT(ISNUMBER(INDEX('M04-S01'!$AK$16:$AK$198,2*(ROWS($O$130:O136)-1)+1))),INDEX('M04-S01'!$AO$16:$AO$198,2*(ROWS($O$130:O136)-1)+1),0),"")</f>
        <v/>
      </c>
      <c r="Q136" s="373" t="str">
        <f>IFERROR(IF(NOT(ISNUMBER(INDEX('M04-S01'!$AK$16:$AK$198,2*(ROWS($O$130:O136)-1)+1))),INDEX('M04-S01'!$AV$16:$AV$198,2*(ROWS($O$130:O136)-1)+1),0),"")</f>
        <v/>
      </c>
      <c r="R136" s="67" t="str">
        <f>IFERROR(IF(NOT(ISNUMBER(INDEX('M04-S01'!$AK$16:$AK$198,2*(ROWS($O$130:O136)-1)+1))),INDEX(SPILLOVER[Spillover Reason],MATCH(INDEX('M04-S01'!$BC$16:$BC$198,2*(ROWS($O$130:O136)-1)+1),SPILLOVER[Spillover Text],0)),""),"")</f>
        <v>Not Eligible</v>
      </c>
      <c r="S136" s="318"/>
      <c r="T136" s="318"/>
      <c r="U136" s="312">
        <f>INDEX('M04-S01'!$B$16:$B$198,2*(ROWS($U$130:U136)-1)+1)</f>
        <v>7</v>
      </c>
      <c r="V136" s="283"/>
      <c r="W136" s="108">
        <f>INDEX('M04-S01'!$F$16:$F$198,2*(ROWS($W$130:W136)-1)+1)</f>
        <v>0</v>
      </c>
      <c r="X136" s="67">
        <f>INDEX('M04-S01'!$L$16:$L$198,2*(ROWS($X$130:X136)-1)+1)</f>
        <v>0</v>
      </c>
      <c r="Y136" s="67">
        <f>INDEX('M04-S01'!$U$16:$U$198,2*(ROWS($Y$130:Y136)-1)+1)</f>
        <v>0</v>
      </c>
      <c r="Z136" s="283"/>
      <c r="AA136" s="283"/>
      <c r="AB136" s="283"/>
      <c r="AC136" s="283"/>
      <c r="AD136" s="283"/>
      <c r="AE136" s="312">
        <f>IF(NOT(ISNUMBER(INDEX('M04-S01'!$AK$16:$AK$198,2*(ROWS($O$130:O136)-1)+1))),INDEX('M04-S01'!$Z$16:$Z$198,2*(ROWS($L$130:L136)-1)+1),0)</f>
        <v>0</v>
      </c>
      <c r="AF136" s="312">
        <f>INDEX('M04-S01'!$S$16:$S$198,2*(ROWS($AF$130:AF136)-1)+1)</f>
        <v>0</v>
      </c>
      <c r="AG136" s="312">
        <f>INDEX('M04-S01'!$AB$16:$AB$198,2*(ROWS($AG$130:AG136)-1)+1)</f>
        <v>0</v>
      </c>
      <c r="AH136" s="312" t="str">
        <f t="shared" si="25"/>
        <v/>
      </c>
      <c r="AI136" s="312" t="str">
        <f t="shared" si="26"/>
        <v/>
      </c>
      <c r="AJ136" s="111" t="str">
        <f t="shared" si="10"/>
        <v/>
      </c>
      <c r="AK136" s="111" t="str">
        <f t="shared" si="11"/>
        <v/>
      </c>
      <c r="AL136" s="111" t="str">
        <f t="shared" si="12"/>
        <v/>
      </c>
      <c r="AM136" s="111" t="str">
        <f>INDEX('M04-S01'!$AU$16:$AU$198,2*(ROWS($AM$130:AM136)-1)+1)</f>
        <v/>
      </c>
      <c r="AN136" s="111" t="str">
        <f>INDEX('M04-S01'!$BB$16:$BB$198,2*(ROWS($AN$130:AN136)-1)+1)</f>
        <v/>
      </c>
      <c r="AO136" s="312">
        <f>INDEX('M04-S01'!$Q$16:$Q$198,2*(ROWS($AO$130:AO136)-1)+1)</f>
        <v>0</v>
      </c>
    </row>
    <row r="137" spans="1:41" x14ac:dyDescent="0.25">
      <c r="A137" s="122">
        <f t="shared" si="24"/>
        <v>0</v>
      </c>
      <c r="B137" s="122" t="str">
        <f t="shared" si="27"/>
        <v/>
      </c>
      <c r="C137" s="339" t="str">
        <f>IF(J137&gt;0,INDEX('M04-S01'!$AY$16:$AY$198,2*(ROWS($C$130:C137)-1)+1),"")</f>
        <v/>
      </c>
      <c r="D137" s="67" t="s">
        <v>271</v>
      </c>
      <c r="E137" s="339" t="str">
        <f>IFERROR(INDEX('M04-S01'!$AW$16:$AW$198,2*(ROWS($E$130:E137)-1)+1),"")</f>
        <v/>
      </c>
      <c r="F137" s="313"/>
      <c r="G137" s="283"/>
      <c r="H137" s="111">
        <f>INDEX('M04-S01'!$AD$16:$AD$198,2*(ROWS($H$130:H137)-1)+1)</f>
        <v>0</v>
      </c>
      <c r="I137" s="111">
        <f>INDEX('M04-S01'!$AF$16:$AF$198,2*(ROWS($I$130:I137)-1)+1)</f>
        <v>0</v>
      </c>
      <c r="J137" s="111" t="str">
        <f>INDEX('M04-S01'!$AH$16:$AH$198,2*(ROWS($J$130:J137)-1)+1)</f>
        <v/>
      </c>
      <c r="K137" s="67" t="str">
        <f>IFERROR(INDEX(CMEHVAC[Cost Basis],MATCH(INDEX('M04-S01'!$F$16:$F$198,2*(ROWS($K$130:K137)-1)+1),CMEHVAC[Proj Desc 1],0)),"")</f>
        <v/>
      </c>
      <c r="L137" s="312">
        <f>IF(ISNUMBER(INDEX('M04-S01'!$AK$16:$AK$198,2*(ROWS($O$130:O137)-1)+1)),INDEX('M04-S01'!$Z$16:$Z$198,2*(ROWS($L$130:L137)-1)+1),0)</f>
        <v>0</v>
      </c>
      <c r="M137" s="312">
        <f>IFERROR(IF(ISNUMBER(INDEX('M04-S01'!$AK$16:$AK$198,2*(ROWS($O$130:O137)-1)+1)),INDEX('M04-S01'!$AO$16:$AO$198,2*(ROWS($M$130:M137)-1)+1),0),"")</f>
        <v>0</v>
      </c>
      <c r="N137" s="373">
        <f>IFERROR(IF(ISNUMBER(INDEX('M04-S01'!$AK$16:$AK$198,2*(ROWS($O$130:O137)-1)+1)),INDEX('M04-S01'!$AV$16:$AV$198,2*(ROWS($N$130:N137)-1)+1),0),"")</f>
        <v>0</v>
      </c>
      <c r="O137" s="111">
        <f>IF(ISNUMBER(INDEX('M04-S01'!$AK$16:$AK$198,2*(ROWS($O$130:O137)-1)+1)),INDEX('M04-S01'!$AK$16:$AK$198,2*(ROWS($O$130:O137)-1)+1),0)</f>
        <v>0</v>
      </c>
      <c r="P137" s="312" t="str">
        <f>IFERROR(IF(NOT(ISNUMBER(INDEX('M04-S01'!$AK$16:$AK$198,2*(ROWS($O$130:O137)-1)+1))),INDEX('M04-S01'!$AO$16:$AO$198,2*(ROWS($O$130:O137)-1)+1),0),"")</f>
        <v/>
      </c>
      <c r="Q137" s="373" t="str">
        <f>IFERROR(IF(NOT(ISNUMBER(INDEX('M04-S01'!$AK$16:$AK$198,2*(ROWS($O$130:O137)-1)+1))),INDEX('M04-S01'!$AV$16:$AV$198,2*(ROWS($O$130:O137)-1)+1),0),"")</f>
        <v/>
      </c>
      <c r="R137" s="67" t="str">
        <f>IFERROR(IF(NOT(ISNUMBER(INDEX('M04-S01'!$AK$16:$AK$198,2*(ROWS($O$130:O137)-1)+1))),INDEX(SPILLOVER[Spillover Reason],MATCH(INDEX('M04-S01'!$BC$16:$BC$198,2*(ROWS($O$130:O137)-1)+1),SPILLOVER[Spillover Text],0)),""),"")</f>
        <v>Not Eligible</v>
      </c>
      <c r="S137" s="318"/>
      <c r="T137" s="318"/>
      <c r="U137" s="312">
        <f>INDEX('M04-S01'!$B$16:$B$198,2*(ROWS($U$130:U137)-1)+1)</f>
        <v>8</v>
      </c>
      <c r="V137" s="283"/>
      <c r="W137" s="108">
        <f>INDEX('M04-S01'!$F$16:$F$198,2*(ROWS($W$130:W137)-1)+1)</f>
        <v>0</v>
      </c>
      <c r="X137" s="67">
        <f>INDEX('M04-S01'!$L$16:$L$198,2*(ROWS($X$130:X137)-1)+1)</f>
        <v>0</v>
      </c>
      <c r="Y137" s="67">
        <f>INDEX('M04-S01'!$U$16:$U$198,2*(ROWS($Y$130:Y137)-1)+1)</f>
        <v>0</v>
      </c>
      <c r="Z137" s="283"/>
      <c r="AA137" s="283"/>
      <c r="AB137" s="283"/>
      <c r="AC137" s="283"/>
      <c r="AD137" s="283"/>
      <c r="AE137" s="312">
        <f>IF(NOT(ISNUMBER(INDEX('M04-S01'!$AK$16:$AK$198,2*(ROWS($O$130:O137)-1)+1))),INDEX('M04-S01'!$Z$16:$Z$198,2*(ROWS($L$130:L137)-1)+1),0)</f>
        <v>0</v>
      </c>
      <c r="AF137" s="312">
        <f>INDEX('M04-S01'!$S$16:$S$198,2*(ROWS($AF$130:AF137)-1)+1)</f>
        <v>0</v>
      </c>
      <c r="AG137" s="312">
        <f>INDEX('M04-S01'!$AB$16:$AB$198,2*(ROWS($AG$130:AG137)-1)+1)</f>
        <v>0</v>
      </c>
      <c r="AH137" s="312" t="str">
        <f t="shared" si="25"/>
        <v/>
      </c>
      <c r="AI137" s="312" t="str">
        <f t="shared" si="26"/>
        <v/>
      </c>
      <c r="AJ137" s="111" t="str">
        <f t="shared" si="10"/>
        <v/>
      </c>
      <c r="AK137" s="111" t="str">
        <f t="shared" si="11"/>
        <v/>
      </c>
      <c r="AL137" s="111" t="str">
        <f t="shared" si="12"/>
        <v/>
      </c>
      <c r="AM137" s="111" t="str">
        <f>INDEX('M04-S01'!$AU$16:$AU$198,2*(ROWS($AM$130:AM137)-1)+1)</f>
        <v/>
      </c>
      <c r="AN137" s="111" t="str">
        <f>INDEX('M04-S01'!$BB$16:$BB$198,2*(ROWS($AN$130:AN137)-1)+1)</f>
        <v/>
      </c>
      <c r="AO137" s="312">
        <f>INDEX('M04-S01'!$Q$16:$Q$198,2*(ROWS($AO$130:AO137)-1)+1)</f>
        <v>0</v>
      </c>
    </row>
    <row r="138" spans="1:41" x14ac:dyDescent="0.25">
      <c r="A138" s="122">
        <f t="shared" si="24"/>
        <v>0</v>
      </c>
      <c r="B138" s="122" t="str">
        <f t="shared" si="27"/>
        <v/>
      </c>
      <c r="C138" s="339" t="str">
        <f>IF(J138&gt;0,INDEX('M04-S01'!$AY$16:$AY$198,2*(ROWS($C$130:C138)-1)+1),"")</f>
        <v/>
      </c>
      <c r="D138" s="67" t="s">
        <v>271</v>
      </c>
      <c r="E138" s="339" t="str">
        <f>IFERROR(INDEX('M04-S01'!$AW$16:$AW$198,2*(ROWS($E$130:E138)-1)+1),"")</f>
        <v/>
      </c>
      <c r="F138" s="313"/>
      <c r="G138" s="283"/>
      <c r="H138" s="111">
        <f>INDEX('M04-S01'!$AD$16:$AD$198,2*(ROWS($H$130:H138)-1)+1)</f>
        <v>0</v>
      </c>
      <c r="I138" s="111">
        <f>INDEX('M04-S01'!$AF$16:$AF$198,2*(ROWS($I$130:I138)-1)+1)</f>
        <v>0</v>
      </c>
      <c r="J138" s="111" t="str">
        <f>INDEX('M04-S01'!$AH$16:$AH$198,2*(ROWS($J$130:J138)-1)+1)</f>
        <v/>
      </c>
      <c r="K138" s="67" t="str">
        <f>IFERROR(INDEX(CMEHVAC[Cost Basis],MATCH(INDEX('M04-S01'!$F$16:$F$198,2*(ROWS($K$130:K138)-1)+1),CMEHVAC[Proj Desc 1],0)),"")</f>
        <v/>
      </c>
      <c r="L138" s="312">
        <f>IF(ISNUMBER(INDEX('M04-S01'!$AK$16:$AK$198,2*(ROWS($O$130:O138)-1)+1)),INDEX('M04-S01'!$Z$16:$Z$198,2*(ROWS($L$130:L138)-1)+1),0)</f>
        <v>0</v>
      </c>
      <c r="M138" s="312">
        <f>IFERROR(IF(ISNUMBER(INDEX('M04-S01'!$AK$16:$AK$198,2*(ROWS($O$130:O138)-1)+1)),INDEX('M04-S01'!$AO$16:$AO$198,2*(ROWS($M$130:M138)-1)+1),0),"")</f>
        <v>0</v>
      </c>
      <c r="N138" s="373">
        <f>IFERROR(IF(ISNUMBER(INDEX('M04-S01'!$AK$16:$AK$198,2*(ROWS($O$130:O138)-1)+1)),INDEX('M04-S01'!$AV$16:$AV$198,2*(ROWS($N$130:N138)-1)+1),0),"")</f>
        <v>0</v>
      </c>
      <c r="O138" s="111">
        <f>IF(ISNUMBER(INDEX('M04-S01'!$AK$16:$AK$198,2*(ROWS($O$130:O138)-1)+1)),INDEX('M04-S01'!$AK$16:$AK$198,2*(ROWS($O$130:O138)-1)+1),0)</f>
        <v>0</v>
      </c>
      <c r="P138" s="312" t="str">
        <f>IFERROR(IF(NOT(ISNUMBER(INDEX('M04-S01'!$AK$16:$AK$198,2*(ROWS($O$130:O138)-1)+1))),INDEX('M04-S01'!$AO$16:$AO$198,2*(ROWS($O$130:O138)-1)+1),0),"")</f>
        <v/>
      </c>
      <c r="Q138" s="373" t="str">
        <f>IFERROR(IF(NOT(ISNUMBER(INDEX('M04-S01'!$AK$16:$AK$198,2*(ROWS($O$130:O138)-1)+1))),INDEX('M04-S01'!$AV$16:$AV$198,2*(ROWS($O$130:O138)-1)+1),0),"")</f>
        <v/>
      </c>
      <c r="R138" s="67" t="str">
        <f>IFERROR(IF(NOT(ISNUMBER(INDEX('M04-S01'!$AK$16:$AK$198,2*(ROWS($O$130:O138)-1)+1))),INDEX(SPILLOVER[Spillover Reason],MATCH(INDEX('M04-S01'!$BC$16:$BC$198,2*(ROWS($O$130:O138)-1)+1),SPILLOVER[Spillover Text],0)),""),"")</f>
        <v>Not Eligible</v>
      </c>
      <c r="S138" s="318"/>
      <c r="T138" s="318"/>
      <c r="U138" s="312">
        <f>INDEX('M04-S01'!$B$16:$B$198,2*(ROWS($U$130:U138)-1)+1)</f>
        <v>9</v>
      </c>
      <c r="V138" s="283"/>
      <c r="W138" s="108">
        <f>INDEX('M04-S01'!$F$16:$F$198,2*(ROWS($W$130:W138)-1)+1)</f>
        <v>0</v>
      </c>
      <c r="X138" s="67">
        <f>INDEX('M04-S01'!$L$16:$L$198,2*(ROWS($X$130:X138)-1)+1)</f>
        <v>0</v>
      </c>
      <c r="Y138" s="67">
        <f>INDEX('M04-S01'!$U$16:$U$198,2*(ROWS($Y$130:Y138)-1)+1)</f>
        <v>0</v>
      </c>
      <c r="Z138" s="283"/>
      <c r="AA138" s="283"/>
      <c r="AB138" s="283"/>
      <c r="AC138" s="283"/>
      <c r="AD138" s="283"/>
      <c r="AE138" s="312">
        <f>IF(NOT(ISNUMBER(INDEX('M04-S01'!$AK$16:$AK$198,2*(ROWS($O$130:O138)-1)+1))),INDEX('M04-S01'!$Z$16:$Z$198,2*(ROWS($L$130:L138)-1)+1),0)</f>
        <v>0</v>
      </c>
      <c r="AF138" s="312">
        <f>INDEX('M04-S01'!$S$16:$S$198,2*(ROWS($AF$130:AF138)-1)+1)</f>
        <v>0</v>
      </c>
      <c r="AG138" s="312">
        <f>INDEX('M04-S01'!$AB$16:$AB$198,2*(ROWS($AG$130:AG138)-1)+1)</f>
        <v>0</v>
      </c>
      <c r="AH138" s="312" t="str">
        <f t="shared" si="25"/>
        <v/>
      </c>
      <c r="AI138" s="312" t="str">
        <f t="shared" si="26"/>
        <v/>
      </c>
      <c r="AJ138" s="111" t="str">
        <f t="shared" si="10"/>
        <v/>
      </c>
      <c r="AK138" s="111" t="str">
        <f t="shared" si="11"/>
        <v/>
      </c>
      <c r="AL138" s="111" t="str">
        <f t="shared" si="12"/>
        <v/>
      </c>
      <c r="AM138" s="111" t="str">
        <f>INDEX('M04-S01'!$AU$16:$AU$198,2*(ROWS($AM$130:AM138)-1)+1)</f>
        <v/>
      </c>
      <c r="AN138" s="111" t="str">
        <f>INDEX('M04-S01'!$BB$16:$BB$198,2*(ROWS($AN$130:AN138)-1)+1)</f>
        <v/>
      </c>
      <c r="AO138" s="312">
        <f>INDEX('M04-S01'!$Q$16:$Q$198,2*(ROWS($AO$130:AO138)-1)+1)</f>
        <v>0</v>
      </c>
    </row>
    <row r="139" spans="1:41" x14ac:dyDescent="0.25">
      <c r="A139" s="122">
        <f t="shared" si="24"/>
        <v>0</v>
      </c>
      <c r="B139" s="122" t="str">
        <f t="shared" si="27"/>
        <v/>
      </c>
      <c r="C139" s="339" t="str">
        <f>IF(J139&gt;0,INDEX('M04-S01'!$AY$16:$AY$198,2*(ROWS($C$130:C139)-1)+1),"")</f>
        <v/>
      </c>
      <c r="D139" s="67" t="s">
        <v>271</v>
      </c>
      <c r="E139" s="339" t="str">
        <f>IFERROR(INDEX('M04-S01'!$AW$16:$AW$198,2*(ROWS($E$130:E139)-1)+1),"")</f>
        <v/>
      </c>
      <c r="F139" s="313"/>
      <c r="G139" s="283"/>
      <c r="H139" s="111">
        <f>INDEX('M04-S01'!$AD$16:$AD$198,2*(ROWS($H$130:H139)-1)+1)</f>
        <v>0</v>
      </c>
      <c r="I139" s="111">
        <f>INDEX('M04-S01'!$AF$16:$AF$198,2*(ROWS($I$130:I139)-1)+1)</f>
        <v>0</v>
      </c>
      <c r="J139" s="111" t="str">
        <f>INDEX('M04-S01'!$AH$16:$AH$198,2*(ROWS($J$130:J139)-1)+1)</f>
        <v/>
      </c>
      <c r="K139" s="67" t="str">
        <f>IFERROR(INDEX(CMEHVAC[Cost Basis],MATCH(INDEX('M04-S01'!$F$16:$F$198,2*(ROWS($K$130:K139)-1)+1),CMEHVAC[Proj Desc 1],0)),"")</f>
        <v/>
      </c>
      <c r="L139" s="312">
        <f>IF(ISNUMBER(INDEX('M04-S01'!$AK$16:$AK$198,2*(ROWS($O$130:O139)-1)+1)),INDEX('M04-S01'!$Z$16:$Z$198,2*(ROWS($L$130:L139)-1)+1),0)</f>
        <v>0</v>
      </c>
      <c r="M139" s="312">
        <f>IFERROR(IF(ISNUMBER(INDEX('M04-S01'!$AK$16:$AK$198,2*(ROWS($O$130:O139)-1)+1)),INDEX('M04-S01'!$AO$16:$AO$198,2*(ROWS($M$130:M139)-1)+1),0),"")</f>
        <v>0</v>
      </c>
      <c r="N139" s="373">
        <f>IFERROR(IF(ISNUMBER(INDEX('M04-S01'!$AK$16:$AK$198,2*(ROWS($O$130:O139)-1)+1)),INDEX('M04-S01'!$AV$16:$AV$198,2*(ROWS($N$130:N139)-1)+1),0),"")</f>
        <v>0</v>
      </c>
      <c r="O139" s="111">
        <f>IF(ISNUMBER(INDEX('M04-S01'!$AK$16:$AK$198,2*(ROWS($O$130:O139)-1)+1)),INDEX('M04-S01'!$AK$16:$AK$198,2*(ROWS($O$130:O139)-1)+1),0)</f>
        <v>0</v>
      </c>
      <c r="P139" s="312" t="str">
        <f>IFERROR(IF(NOT(ISNUMBER(INDEX('M04-S01'!$AK$16:$AK$198,2*(ROWS($O$130:O139)-1)+1))),INDEX('M04-S01'!$AO$16:$AO$198,2*(ROWS($O$130:O139)-1)+1),0),"")</f>
        <v/>
      </c>
      <c r="Q139" s="373" t="str">
        <f>IFERROR(IF(NOT(ISNUMBER(INDEX('M04-S01'!$AK$16:$AK$198,2*(ROWS($O$130:O139)-1)+1))),INDEX('M04-S01'!$AV$16:$AV$198,2*(ROWS($O$130:O139)-1)+1),0),"")</f>
        <v/>
      </c>
      <c r="R139" s="67" t="str">
        <f>IFERROR(IF(NOT(ISNUMBER(INDEX('M04-S01'!$AK$16:$AK$198,2*(ROWS($O$130:O139)-1)+1))),INDEX(SPILLOVER[Spillover Reason],MATCH(INDEX('M04-S01'!$BC$16:$BC$198,2*(ROWS($O$130:O139)-1)+1),SPILLOVER[Spillover Text],0)),""),"")</f>
        <v>Not Eligible</v>
      </c>
      <c r="S139" s="318"/>
      <c r="T139" s="318"/>
      <c r="U139" s="312">
        <f>INDEX('M04-S01'!$B$16:$B$198,2*(ROWS($U$130:U139)-1)+1)</f>
        <v>10</v>
      </c>
      <c r="V139" s="283"/>
      <c r="W139" s="108">
        <f>INDEX('M04-S01'!$F$16:$F$198,2*(ROWS($W$130:W139)-1)+1)</f>
        <v>0</v>
      </c>
      <c r="X139" s="67">
        <f>INDEX('M04-S01'!$L$16:$L$198,2*(ROWS($X$130:X139)-1)+1)</f>
        <v>0</v>
      </c>
      <c r="Y139" s="67">
        <f>INDEX('M04-S01'!$U$16:$U$198,2*(ROWS($Y$130:Y139)-1)+1)</f>
        <v>0</v>
      </c>
      <c r="Z139" s="283"/>
      <c r="AA139" s="283"/>
      <c r="AB139" s="283"/>
      <c r="AC139" s="283"/>
      <c r="AD139" s="283"/>
      <c r="AE139" s="312">
        <f>IF(NOT(ISNUMBER(INDEX('M04-S01'!$AK$16:$AK$198,2*(ROWS($O$130:O139)-1)+1))),INDEX('M04-S01'!$Z$16:$Z$198,2*(ROWS($L$130:L139)-1)+1),0)</f>
        <v>0</v>
      </c>
      <c r="AF139" s="312">
        <f>INDEX('M04-S01'!$S$16:$S$198,2*(ROWS($AF$130:AF139)-1)+1)</f>
        <v>0</v>
      </c>
      <c r="AG139" s="312">
        <f>INDEX('M04-S01'!$AB$16:$AB$198,2*(ROWS($AG$130:AG139)-1)+1)</f>
        <v>0</v>
      </c>
      <c r="AH139" s="312" t="str">
        <f t="shared" si="25"/>
        <v/>
      </c>
      <c r="AI139" s="312" t="str">
        <f t="shared" si="26"/>
        <v/>
      </c>
      <c r="AJ139" s="111" t="str">
        <f t="shared" si="10"/>
        <v/>
      </c>
      <c r="AK139" s="111" t="str">
        <f t="shared" si="11"/>
        <v/>
      </c>
      <c r="AL139" s="111" t="str">
        <f t="shared" si="12"/>
        <v/>
      </c>
      <c r="AM139" s="111" t="str">
        <f>INDEX('M04-S01'!$AU$16:$AU$198,2*(ROWS($AM$130:AM139)-1)+1)</f>
        <v/>
      </c>
      <c r="AN139" s="111" t="str">
        <f>INDEX('M04-S01'!$BB$16:$BB$198,2*(ROWS($AN$130:AN139)-1)+1)</f>
        <v/>
      </c>
      <c r="AO139" s="312">
        <f>INDEX('M04-S01'!$Q$16:$Q$198,2*(ROWS($AO$130:AO139)-1)+1)</f>
        <v>0</v>
      </c>
    </row>
    <row r="140" spans="1:41" x14ac:dyDescent="0.25">
      <c r="A140" s="122">
        <f t="shared" si="24"/>
        <v>0</v>
      </c>
      <c r="B140" s="122" t="str">
        <f t="shared" si="27"/>
        <v/>
      </c>
      <c r="C140" s="339" t="str">
        <f>IF(J140&gt;0,INDEX('M04-S01'!$AY$16:$AY$198,2*(ROWS($C$130:C140)-1)+1),"")</f>
        <v/>
      </c>
      <c r="D140" s="67" t="s">
        <v>271</v>
      </c>
      <c r="E140" s="339">
        <f>IFERROR(INDEX('M04-S01'!$AW$16:$AW$198,2*(ROWS($E$130:E140)-1)+1),"")</f>
        <v>0</v>
      </c>
      <c r="F140" s="313"/>
      <c r="G140" s="283"/>
      <c r="H140" s="111">
        <f>INDEX('M04-S01'!$AD$16:$AD$198,2*(ROWS($H$130:H140)-1)+1)</f>
        <v>0</v>
      </c>
      <c r="I140" s="111">
        <f>INDEX('M04-S01'!$AF$16:$AF$198,2*(ROWS($I$130:I140)-1)+1)</f>
        <v>0</v>
      </c>
      <c r="J140" s="111">
        <f>INDEX('M04-S01'!$AH$16:$AH$198,2*(ROWS($J$130:J140)-1)+1)</f>
        <v>0</v>
      </c>
      <c r="K140" s="67" t="str">
        <f>IFERROR(INDEX(CMEHVAC[Cost Basis],MATCH(INDEX('M04-S01'!$F$16:$F$198,2*(ROWS($K$130:K140)-1)+1),CMEHVAC[Proj Desc 1],0)),"")</f>
        <v/>
      </c>
      <c r="L140" s="312">
        <f>IF(ISNUMBER(INDEX('M04-S01'!$AK$16:$AK$198,2*(ROWS($O$130:O140)-1)+1)),INDEX('M04-S01'!$Z$16:$Z$198,2*(ROWS($L$130:L140)-1)+1),0)</f>
        <v>0</v>
      </c>
      <c r="M140" s="312">
        <f>IFERROR(IF(ISNUMBER(INDEX('M04-S01'!$AK$16:$AK$198,2*(ROWS($O$130:O140)-1)+1)),INDEX('M04-S01'!$AO$16:$AO$198,2*(ROWS($M$130:M140)-1)+1),0),"")</f>
        <v>0</v>
      </c>
      <c r="N140" s="373">
        <f>IFERROR(IF(ISNUMBER(INDEX('M04-S01'!$AK$16:$AK$198,2*(ROWS($O$130:O140)-1)+1)),INDEX('M04-S01'!$AV$16:$AV$198,2*(ROWS($N$130:N140)-1)+1),0),"")</f>
        <v>0</v>
      </c>
      <c r="O140" s="111">
        <f>IF(ISNUMBER(INDEX('M04-S01'!$AK$16:$AK$198,2*(ROWS($O$130:O140)-1)+1)),INDEX('M04-S01'!$AK$16:$AK$198,2*(ROWS($O$130:O140)-1)+1),0)</f>
        <v>0</v>
      </c>
      <c r="P140" s="312">
        <f>IFERROR(IF(NOT(ISNUMBER(INDEX('M04-S01'!$AK$16:$AK$198,2*(ROWS($O$130:O140)-1)+1))),INDEX('M04-S01'!$AO$16:$AO$198,2*(ROWS($O$130:O140)-1)+1),0),"")</f>
        <v>0</v>
      </c>
      <c r="Q140" s="373">
        <f>IFERROR(IF(NOT(ISNUMBER(INDEX('M04-S01'!$AK$16:$AK$198,2*(ROWS($O$130:O140)-1)+1))),INDEX('M04-S01'!$AV$16:$AV$198,2*(ROWS($O$130:O140)-1)+1),0),"")</f>
        <v>0</v>
      </c>
      <c r="R140" s="67" t="str">
        <f>IFERROR(IF(NOT(ISNUMBER(INDEX('M04-S01'!$AK$16:$AK$198,2*(ROWS($O$130:O140)-1)+1))),INDEX(SPILLOVER[Spillover Reason],MATCH(INDEX('M04-S01'!$BC$16:$BC$198,2*(ROWS($O$130:O140)-1)+1),SPILLOVER[Spillover Text],0)),""),"")</f>
        <v/>
      </c>
      <c r="S140" s="318"/>
      <c r="T140" s="318"/>
      <c r="U140" s="312">
        <f>INDEX('M04-S01'!$B$16:$B$198,2*(ROWS($U$130:U140)-1)+1)</f>
        <v>11</v>
      </c>
      <c r="V140" s="283"/>
      <c r="W140" s="108">
        <f>INDEX('M04-S01'!$F$16:$F$198,2*(ROWS($W$130:W140)-1)+1)</f>
        <v>0</v>
      </c>
      <c r="X140" s="67">
        <f>INDEX('M04-S01'!$L$16:$L$198,2*(ROWS($X$130:X140)-1)+1)</f>
        <v>0</v>
      </c>
      <c r="Y140" s="67">
        <f>INDEX('M04-S01'!$U$16:$U$198,2*(ROWS($Y$130:Y140)-1)+1)</f>
        <v>0</v>
      </c>
      <c r="Z140" s="283"/>
      <c r="AA140" s="283"/>
      <c r="AB140" s="283"/>
      <c r="AC140" s="283"/>
      <c r="AD140" s="283"/>
      <c r="AE140" s="312">
        <f>IF(NOT(ISNUMBER(INDEX('M04-S01'!$AK$16:$AK$198,2*(ROWS($O$130:O140)-1)+1))),INDEX('M04-S01'!$Z$16:$Z$198,2*(ROWS($L$130:L140)-1)+1),0)</f>
        <v>0</v>
      </c>
      <c r="AF140" s="312">
        <f>INDEX('M04-S01'!$S$16:$S$198,2*(ROWS($AF$130:AF140)-1)+1)</f>
        <v>0</v>
      </c>
      <c r="AG140" s="312">
        <f>INDEX('M04-S01'!$AB$16:$AB$198,2*(ROWS($AG$130:AG140)-1)+1)</f>
        <v>0</v>
      </c>
      <c r="AH140" s="312" t="str">
        <f t="shared" si="25"/>
        <v/>
      </c>
      <c r="AI140" s="312" t="str">
        <f t="shared" si="26"/>
        <v/>
      </c>
      <c r="AJ140" s="111" t="str">
        <f t="shared" si="10"/>
        <v/>
      </c>
      <c r="AK140" s="111" t="str">
        <f t="shared" si="11"/>
        <v/>
      </c>
      <c r="AL140" s="111" t="str">
        <f t="shared" si="12"/>
        <v/>
      </c>
      <c r="AM140" s="111">
        <f>INDEX('M04-S01'!$AU$16:$AU$198,2*(ROWS($AM$130:AM140)-1)+1)</f>
        <v>0</v>
      </c>
      <c r="AN140" s="111">
        <f>INDEX('M04-S01'!$BB$16:$BB$198,2*(ROWS($AN$130:AN140)-1)+1)</f>
        <v>0</v>
      </c>
      <c r="AO140" s="312">
        <f>INDEX('M04-S01'!$Q$16:$Q$198,2*(ROWS($AO$130:AO140)-1)+1)</f>
        <v>0</v>
      </c>
    </row>
    <row r="141" spans="1:41" x14ac:dyDescent="0.25">
      <c r="A141" s="122">
        <f t="shared" si="24"/>
        <v>0</v>
      </c>
      <c r="B141" s="122" t="str">
        <f t="shared" si="27"/>
        <v/>
      </c>
      <c r="C141" s="339" t="str">
        <f>IF(J141&gt;0,INDEX('M04-S01'!$AY$16:$AY$198,2*(ROWS($C$130:C141)-1)+1),"")</f>
        <v/>
      </c>
      <c r="D141" s="67" t="s">
        <v>271</v>
      </c>
      <c r="E141" s="339">
        <f>IFERROR(INDEX('M04-S01'!$AW$16:$AW$198,2*(ROWS($E$130:E141)-1)+1),"")</f>
        <v>0</v>
      </c>
      <c r="F141" s="313"/>
      <c r="G141" s="283"/>
      <c r="H141" s="111">
        <f>INDEX('M04-S01'!$AD$16:$AD$198,2*(ROWS($H$130:H141)-1)+1)</f>
        <v>0</v>
      </c>
      <c r="I141" s="111">
        <f>INDEX('M04-S01'!$AF$16:$AF$198,2*(ROWS($I$130:I141)-1)+1)</f>
        <v>0</v>
      </c>
      <c r="J141" s="111">
        <f>INDEX('M04-S01'!$AH$16:$AH$198,2*(ROWS($J$130:J141)-1)+1)</f>
        <v>0</v>
      </c>
      <c r="K141" s="67" t="str">
        <f>IFERROR(INDEX(CMEHVAC[Cost Basis],MATCH(INDEX('M04-S01'!$F$16:$F$198,2*(ROWS($K$130:K141)-1)+1),CMEHVAC[Proj Desc 1],0)),"")</f>
        <v/>
      </c>
      <c r="L141" s="312">
        <f>IF(ISNUMBER(INDEX('M04-S01'!$AK$16:$AK$198,2*(ROWS($O$130:O141)-1)+1)),INDEX('M04-S01'!$Z$16:$Z$198,2*(ROWS($L$130:L141)-1)+1),0)</f>
        <v>0</v>
      </c>
      <c r="M141" s="312">
        <f>IFERROR(IF(ISNUMBER(INDEX('M04-S01'!$AK$16:$AK$198,2*(ROWS($O$130:O141)-1)+1)),INDEX('M04-S01'!$AO$16:$AO$198,2*(ROWS($M$130:M141)-1)+1),0),"")</f>
        <v>0</v>
      </c>
      <c r="N141" s="373">
        <f>IFERROR(IF(ISNUMBER(INDEX('M04-S01'!$AK$16:$AK$198,2*(ROWS($O$130:O141)-1)+1)),INDEX('M04-S01'!$AV$16:$AV$198,2*(ROWS($N$130:N141)-1)+1),0),"")</f>
        <v>0</v>
      </c>
      <c r="O141" s="111">
        <f>IF(ISNUMBER(INDEX('M04-S01'!$AK$16:$AK$198,2*(ROWS($O$130:O141)-1)+1)),INDEX('M04-S01'!$AK$16:$AK$198,2*(ROWS($O$130:O141)-1)+1),0)</f>
        <v>0</v>
      </c>
      <c r="P141" s="312">
        <f>IFERROR(IF(NOT(ISNUMBER(INDEX('M04-S01'!$AK$16:$AK$198,2*(ROWS($O$130:O141)-1)+1))),INDEX('M04-S01'!$AO$16:$AO$198,2*(ROWS($O$130:O141)-1)+1),0),"")</f>
        <v>0</v>
      </c>
      <c r="Q141" s="373">
        <f>IFERROR(IF(NOT(ISNUMBER(INDEX('M04-S01'!$AK$16:$AK$198,2*(ROWS($O$130:O141)-1)+1))),INDEX('M04-S01'!$AV$16:$AV$198,2*(ROWS($O$130:O141)-1)+1),0),"")</f>
        <v>0</v>
      </c>
      <c r="R141" s="67" t="str">
        <f>IFERROR(IF(NOT(ISNUMBER(INDEX('M04-S01'!$AK$16:$AK$198,2*(ROWS($O$130:O141)-1)+1))),INDEX(SPILLOVER[Spillover Reason],MATCH(INDEX('M04-S01'!$BC$16:$BC$198,2*(ROWS($O$130:O141)-1)+1),SPILLOVER[Spillover Text],0)),""),"")</f>
        <v/>
      </c>
      <c r="S141" s="318"/>
      <c r="T141" s="318"/>
      <c r="U141" s="312">
        <f>INDEX('M04-S01'!$B$16:$B$198,2*(ROWS($U$130:U141)-1)+1)</f>
        <v>12</v>
      </c>
      <c r="V141" s="283"/>
      <c r="W141" s="108">
        <f>INDEX('M04-S01'!$F$16:$F$198,2*(ROWS($W$130:W141)-1)+1)</f>
        <v>0</v>
      </c>
      <c r="X141" s="67">
        <f>INDEX('M04-S01'!$L$16:$L$198,2*(ROWS($X$130:X141)-1)+1)</f>
        <v>0</v>
      </c>
      <c r="Y141" s="67">
        <f>INDEX('M04-S01'!$U$16:$U$198,2*(ROWS($Y$130:Y141)-1)+1)</f>
        <v>0</v>
      </c>
      <c r="Z141" s="283"/>
      <c r="AA141" s="283"/>
      <c r="AB141" s="283"/>
      <c r="AC141" s="283"/>
      <c r="AD141" s="283"/>
      <c r="AE141" s="312">
        <f>IF(NOT(ISNUMBER(INDEX('M04-S01'!$AK$16:$AK$198,2*(ROWS($O$130:O141)-1)+1))),INDEX('M04-S01'!$Z$16:$Z$198,2*(ROWS($L$130:L141)-1)+1),0)</f>
        <v>0</v>
      </c>
      <c r="AF141" s="312">
        <f>INDEX('M04-S01'!$S$16:$S$198,2*(ROWS($AF$130:AF141)-1)+1)</f>
        <v>0</v>
      </c>
      <c r="AG141" s="312">
        <f>INDEX('M04-S01'!$AB$16:$AB$198,2*(ROWS($AG$130:AG141)-1)+1)</f>
        <v>0</v>
      </c>
      <c r="AH141" s="312" t="str">
        <f t="shared" si="25"/>
        <v/>
      </c>
      <c r="AI141" s="312" t="str">
        <f t="shared" si="26"/>
        <v/>
      </c>
      <c r="AJ141" s="111" t="str">
        <f t="shared" si="10"/>
        <v/>
      </c>
      <c r="AK141" s="111" t="str">
        <f t="shared" si="11"/>
        <v/>
      </c>
      <c r="AL141" s="111" t="str">
        <f t="shared" si="12"/>
        <v/>
      </c>
      <c r="AM141" s="111">
        <f>INDEX('M04-S01'!$AU$16:$AU$198,2*(ROWS($AM$130:AM141)-1)+1)</f>
        <v>0</v>
      </c>
      <c r="AN141" s="111">
        <f>INDEX('M04-S01'!$BB$16:$BB$198,2*(ROWS($AN$130:AN141)-1)+1)</f>
        <v>0</v>
      </c>
      <c r="AO141" s="312">
        <f>INDEX('M04-S01'!$Q$16:$Q$198,2*(ROWS($AO$130:AO141)-1)+1)</f>
        <v>0</v>
      </c>
    </row>
    <row r="142" spans="1:41" x14ac:dyDescent="0.25">
      <c r="A142" s="122">
        <f t="shared" si="24"/>
        <v>0</v>
      </c>
      <c r="B142" s="122" t="str">
        <f t="shared" si="27"/>
        <v/>
      </c>
      <c r="C142" s="339" t="str">
        <f>IF(J142&gt;0,INDEX('M04-S01'!$AY$16:$AY$198,2*(ROWS($C$130:C142)-1)+1),"")</f>
        <v/>
      </c>
      <c r="D142" s="67" t="s">
        <v>271</v>
      </c>
      <c r="E142" s="339">
        <f>IFERROR(INDEX('M04-S01'!$AW$16:$AW$198,2*(ROWS($E$130:E142)-1)+1),"")</f>
        <v>0</v>
      </c>
      <c r="F142" s="313"/>
      <c r="G142" s="283"/>
      <c r="H142" s="111">
        <f>INDEX('M04-S01'!$AD$16:$AD$198,2*(ROWS($H$130:H142)-1)+1)</f>
        <v>0</v>
      </c>
      <c r="I142" s="111">
        <f>INDEX('M04-S01'!$AF$16:$AF$198,2*(ROWS($I$130:I142)-1)+1)</f>
        <v>0</v>
      </c>
      <c r="J142" s="111">
        <f>INDEX('M04-S01'!$AH$16:$AH$198,2*(ROWS($J$130:J142)-1)+1)</f>
        <v>0</v>
      </c>
      <c r="K142" s="67" t="str">
        <f>IFERROR(INDEX(CMEHVAC[Cost Basis],MATCH(INDEX('M04-S01'!$F$16:$F$198,2*(ROWS($K$130:K142)-1)+1),CMEHVAC[Proj Desc 1],0)),"")</f>
        <v/>
      </c>
      <c r="L142" s="312">
        <f>IF(ISNUMBER(INDEX('M04-S01'!$AK$16:$AK$198,2*(ROWS($O$130:O142)-1)+1)),INDEX('M04-S01'!$Z$16:$Z$198,2*(ROWS($L$130:L142)-1)+1),0)</f>
        <v>0</v>
      </c>
      <c r="M142" s="312">
        <f>IFERROR(IF(ISNUMBER(INDEX('M04-S01'!$AK$16:$AK$198,2*(ROWS($O$130:O142)-1)+1)),INDEX('M04-S01'!$AO$16:$AO$198,2*(ROWS($M$130:M142)-1)+1),0),"")</f>
        <v>0</v>
      </c>
      <c r="N142" s="373">
        <f>IFERROR(IF(ISNUMBER(INDEX('M04-S01'!$AK$16:$AK$198,2*(ROWS($O$130:O142)-1)+1)),INDEX('M04-S01'!$AV$16:$AV$198,2*(ROWS($N$130:N142)-1)+1),0),"")</f>
        <v>0</v>
      </c>
      <c r="O142" s="111">
        <f>IF(ISNUMBER(INDEX('M04-S01'!$AK$16:$AK$198,2*(ROWS($O$130:O142)-1)+1)),INDEX('M04-S01'!$AK$16:$AK$198,2*(ROWS($O$130:O142)-1)+1),0)</f>
        <v>0</v>
      </c>
      <c r="P142" s="312">
        <f>IFERROR(IF(NOT(ISNUMBER(INDEX('M04-S01'!$AK$16:$AK$198,2*(ROWS($O$130:O142)-1)+1))),INDEX('M04-S01'!$AO$16:$AO$198,2*(ROWS($O$130:O142)-1)+1),0),"")</f>
        <v>0</v>
      </c>
      <c r="Q142" s="373">
        <f>IFERROR(IF(NOT(ISNUMBER(INDEX('M04-S01'!$AK$16:$AK$198,2*(ROWS($O$130:O142)-1)+1))),INDEX('M04-S01'!$AV$16:$AV$198,2*(ROWS($O$130:O142)-1)+1),0),"")</f>
        <v>0</v>
      </c>
      <c r="R142" s="67" t="str">
        <f>IFERROR(IF(NOT(ISNUMBER(INDEX('M04-S01'!$AK$16:$AK$198,2*(ROWS($O$130:O142)-1)+1))),INDEX(SPILLOVER[Spillover Reason],MATCH(INDEX('M04-S01'!$BC$16:$BC$198,2*(ROWS($O$130:O142)-1)+1),SPILLOVER[Spillover Text],0)),""),"")</f>
        <v/>
      </c>
      <c r="S142" s="318"/>
      <c r="T142" s="318"/>
      <c r="U142" s="312">
        <f>INDEX('M04-S01'!$B$16:$B$198,2*(ROWS($U$130:U142)-1)+1)</f>
        <v>13</v>
      </c>
      <c r="V142" s="283"/>
      <c r="W142" s="108">
        <f>INDEX('M04-S01'!$F$16:$F$198,2*(ROWS($W$130:W142)-1)+1)</f>
        <v>0</v>
      </c>
      <c r="X142" s="67">
        <f>INDEX('M04-S01'!$L$16:$L$198,2*(ROWS($X$130:X142)-1)+1)</f>
        <v>0</v>
      </c>
      <c r="Y142" s="67">
        <f>INDEX('M04-S01'!$U$16:$U$198,2*(ROWS($Y$130:Y142)-1)+1)</f>
        <v>0</v>
      </c>
      <c r="Z142" s="283"/>
      <c r="AA142" s="283"/>
      <c r="AB142" s="283"/>
      <c r="AC142" s="283"/>
      <c r="AD142" s="283"/>
      <c r="AE142" s="312">
        <f>IF(NOT(ISNUMBER(INDEX('M04-S01'!$AK$16:$AK$198,2*(ROWS($O$130:O142)-1)+1))),INDEX('M04-S01'!$Z$16:$Z$198,2*(ROWS($L$130:L142)-1)+1),0)</f>
        <v>0</v>
      </c>
      <c r="AF142" s="312">
        <f>INDEX('M04-S01'!$S$16:$S$198,2*(ROWS($AF$130:AF142)-1)+1)</f>
        <v>0</v>
      </c>
      <c r="AG142" s="312">
        <f>INDEX('M04-S01'!$AB$16:$AB$198,2*(ROWS($AG$130:AG142)-1)+1)</f>
        <v>0</v>
      </c>
      <c r="AH142" s="312" t="str">
        <f t="shared" si="25"/>
        <v/>
      </c>
      <c r="AI142" s="312" t="str">
        <f t="shared" si="26"/>
        <v/>
      </c>
      <c r="AJ142" s="111" t="str">
        <f t="shared" si="10"/>
        <v/>
      </c>
      <c r="AK142" s="111" t="str">
        <f t="shared" si="11"/>
        <v/>
      </c>
      <c r="AL142" s="111" t="str">
        <f t="shared" si="12"/>
        <v/>
      </c>
      <c r="AM142" s="111">
        <f>INDEX('M04-S01'!$AU$16:$AU$198,2*(ROWS($AM$130:AM142)-1)+1)</f>
        <v>0</v>
      </c>
      <c r="AN142" s="111">
        <f>INDEX('M04-S01'!$BB$16:$BB$198,2*(ROWS($AN$130:AN142)-1)+1)</f>
        <v>0</v>
      </c>
      <c r="AO142" s="312">
        <f>INDEX('M04-S01'!$Q$16:$Q$198,2*(ROWS($AO$130:AO142)-1)+1)</f>
        <v>0</v>
      </c>
    </row>
    <row r="143" spans="1:41" x14ac:dyDescent="0.25">
      <c r="A143" s="122">
        <f t="shared" si="24"/>
        <v>0</v>
      </c>
      <c r="B143" s="122" t="str">
        <f t="shared" si="27"/>
        <v/>
      </c>
      <c r="C143" s="339" t="str">
        <f>IF(J143&gt;0,INDEX('M04-S01'!$AY$16:$AY$198,2*(ROWS($C$130:C143)-1)+1),"")</f>
        <v/>
      </c>
      <c r="D143" s="67" t="s">
        <v>271</v>
      </c>
      <c r="E143" s="339">
        <f>IFERROR(INDEX('M04-S01'!$AW$16:$AW$198,2*(ROWS($E$130:E143)-1)+1),"")</f>
        <v>0</v>
      </c>
      <c r="F143" s="313"/>
      <c r="G143" s="283"/>
      <c r="H143" s="111">
        <f>INDEX('M04-S01'!$AD$16:$AD$198,2*(ROWS($H$130:H143)-1)+1)</f>
        <v>0</v>
      </c>
      <c r="I143" s="111">
        <f>INDEX('M04-S01'!$AF$16:$AF$198,2*(ROWS($I$130:I143)-1)+1)</f>
        <v>0</v>
      </c>
      <c r="J143" s="111">
        <f>INDEX('M04-S01'!$AH$16:$AH$198,2*(ROWS($J$130:J143)-1)+1)</f>
        <v>0</v>
      </c>
      <c r="K143" s="67" t="str">
        <f>IFERROR(INDEX(CMEHVAC[Cost Basis],MATCH(INDEX('M04-S01'!$F$16:$F$198,2*(ROWS($K$130:K143)-1)+1),CMEHVAC[Proj Desc 1],0)),"")</f>
        <v/>
      </c>
      <c r="L143" s="312">
        <f>IF(ISNUMBER(INDEX('M04-S01'!$AK$16:$AK$198,2*(ROWS($O$130:O143)-1)+1)),INDEX('M04-S01'!$Z$16:$Z$198,2*(ROWS($L$130:L143)-1)+1),0)</f>
        <v>0</v>
      </c>
      <c r="M143" s="312">
        <f>IFERROR(IF(ISNUMBER(INDEX('M04-S01'!$AK$16:$AK$198,2*(ROWS($O$130:O143)-1)+1)),INDEX('M04-S01'!$AO$16:$AO$198,2*(ROWS($M$130:M143)-1)+1),0),"")</f>
        <v>0</v>
      </c>
      <c r="N143" s="373">
        <f>IFERROR(IF(ISNUMBER(INDEX('M04-S01'!$AK$16:$AK$198,2*(ROWS($O$130:O143)-1)+1)),INDEX('M04-S01'!$AV$16:$AV$198,2*(ROWS($N$130:N143)-1)+1),0),"")</f>
        <v>0</v>
      </c>
      <c r="O143" s="111">
        <f>IF(ISNUMBER(INDEX('M04-S01'!$AK$16:$AK$198,2*(ROWS($O$130:O143)-1)+1)),INDEX('M04-S01'!$AK$16:$AK$198,2*(ROWS($O$130:O143)-1)+1),0)</f>
        <v>0</v>
      </c>
      <c r="P143" s="312">
        <f>IFERROR(IF(NOT(ISNUMBER(INDEX('M04-S01'!$AK$16:$AK$198,2*(ROWS($O$130:O143)-1)+1))),INDEX('M04-S01'!$AO$16:$AO$198,2*(ROWS($O$130:O143)-1)+1),0),"")</f>
        <v>0</v>
      </c>
      <c r="Q143" s="373">
        <f>IFERROR(IF(NOT(ISNUMBER(INDEX('M04-S01'!$AK$16:$AK$198,2*(ROWS($O$130:O143)-1)+1))),INDEX('M04-S01'!$AV$16:$AV$198,2*(ROWS($O$130:O143)-1)+1),0),"")</f>
        <v>0</v>
      </c>
      <c r="R143" s="67" t="str">
        <f>IFERROR(IF(NOT(ISNUMBER(INDEX('M04-S01'!$AK$16:$AK$198,2*(ROWS($O$130:O143)-1)+1))),INDEX(SPILLOVER[Spillover Reason],MATCH(INDEX('M04-S01'!$BC$16:$BC$198,2*(ROWS($O$130:O143)-1)+1),SPILLOVER[Spillover Text],0)),""),"")</f>
        <v/>
      </c>
      <c r="S143" s="318"/>
      <c r="T143" s="318"/>
      <c r="U143" s="312">
        <f>INDEX('M04-S01'!$B$16:$B$198,2*(ROWS($U$130:U143)-1)+1)</f>
        <v>14</v>
      </c>
      <c r="V143" s="283"/>
      <c r="W143" s="108">
        <f>INDEX('M04-S01'!$F$16:$F$198,2*(ROWS($W$130:W143)-1)+1)</f>
        <v>0</v>
      </c>
      <c r="X143" s="67">
        <f>INDEX('M04-S01'!$L$16:$L$198,2*(ROWS($X$130:X143)-1)+1)</f>
        <v>0</v>
      </c>
      <c r="Y143" s="67">
        <f>INDEX('M04-S01'!$U$16:$U$198,2*(ROWS($Y$130:Y143)-1)+1)</f>
        <v>0</v>
      </c>
      <c r="Z143" s="283"/>
      <c r="AA143" s="283"/>
      <c r="AB143" s="283"/>
      <c r="AC143" s="283"/>
      <c r="AD143" s="283"/>
      <c r="AE143" s="312">
        <f>IF(NOT(ISNUMBER(INDEX('M04-S01'!$AK$16:$AK$198,2*(ROWS($O$130:O143)-1)+1))),INDEX('M04-S01'!$Z$16:$Z$198,2*(ROWS($L$130:L143)-1)+1),0)</f>
        <v>0</v>
      </c>
      <c r="AF143" s="312">
        <f>INDEX('M04-S01'!$S$16:$S$198,2*(ROWS($AF$130:AF143)-1)+1)</f>
        <v>0</v>
      </c>
      <c r="AG143" s="312">
        <f>INDEX('M04-S01'!$AB$16:$AB$198,2*(ROWS($AG$130:AG143)-1)+1)</f>
        <v>0</v>
      </c>
      <c r="AH143" s="312" t="str">
        <f t="shared" si="25"/>
        <v/>
      </c>
      <c r="AI143" s="312" t="str">
        <f t="shared" si="26"/>
        <v/>
      </c>
      <c r="AJ143" s="111" t="str">
        <f t="shared" si="10"/>
        <v/>
      </c>
      <c r="AK143" s="111" t="str">
        <f t="shared" si="11"/>
        <v/>
      </c>
      <c r="AL143" s="111" t="str">
        <f t="shared" si="12"/>
        <v/>
      </c>
      <c r="AM143" s="111">
        <f>INDEX('M04-S01'!$AU$16:$AU$198,2*(ROWS($AM$130:AM143)-1)+1)</f>
        <v>0</v>
      </c>
      <c r="AN143" s="111">
        <f>INDEX('M04-S01'!$BB$16:$BB$198,2*(ROWS($AN$130:AN143)-1)+1)</f>
        <v>0</v>
      </c>
      <c r="AO143" s="312">
        <f>INDEX('M04-S01'!$Q$16:$Q$198,2*(ROWS($AO$130:AO143)-1)+1)</f>
        <v>0</v>
      </c>
    </row>
    <row r="144" spans="1:41" x14ac:dyDescent="0.25">
      <c r="A144" s="122">
        <f t="shared" si="24"/>
        <v>0</v>
      </c>
      <c r="B144" s="122" t="str">
        <f t="shared" si="27"/>
        <v/>
      </c>
      <c r="C144" s="339" t="str">
        <f>IF(J144&gt;0,INDEX('M04-S01'!$AY$16:$AY$198,2*(ROWS($C$130:C144)-1)+1),"")</f>
        <v/>
      </c>
      <c r="D144" s="67" t="s">
        <v>271</v>
      </c>
      <c r="E144" s="339">
        <f>IFERROR(INDEX('M04-S01'!$AW$16:$AW$198,2*(ROWS($E$130:E144)-1)+1),"")</f>
        <v>0</v>
      </c>
      <c r="F144" s="313"/>
      <c r="G144" s="283"/>
      <c r="H144" s="111">
        <f>INDEX('M04-S01'!$AD$16:$AD$198,2*(ROWS($H$130:H144)-1)+1)</f>
        <v>0</v>
      </c>
      <c r="I144" s="111">
        <f>INDEX('M04-S01'!$AF$16:$AF$198,2*(ROWS($I$130:I144)-1)+1)</f>
        <v>0</v>
      </c>
      <c r="J144" s="111">
        <f>INDEX('M04-S01'!$AH$16:$AH$198,2*(ROWS($J$130:J144)-1)+1)</f>
        <v>0</v>
      </c>
      <c r="K144" s="67" t="str">
        <f>IFERROR(INDEX(CMEHVAC[Cost Basis],MATCH(INDEX('M04-S01'!$F$16:$F$198,2*(ROWS($K$130:K144)-1)+1),CMEHVAC[Proj Desc 1],0)),"")</f>
        <v/>
      </c>
      <c r="L144" s="312">
        <f>IF(ISNUMBER(INDEX('M04-S01'!$AK$16:$AK$198,2*(ROWS($O$130:O144)-1)+1)),INDEX('M04-S01'!$Z$16:$Z$198,2*(ROWS($L$130:L144)-1)+1),0)</f>
        <v>0</v>
      </c>
      <c r="M144" s="312">
        <f>IFERROR(IF(ISNUMBER(INDEX('M04-S01'!$AK$16:$AK$198,2*(ROWS($O$130:O144)-1)+1)),INDEX('M04-S01'!$AO$16:$AO$198,2*(ROWS($M$130:M144)-1)+1),0),"")</f>
        <v>0</v>
      </c>
      <c r="N144" s="373">
        <f>IFERROR(IF(ISNUMBER(INDEX('M04-S01'!$AK$16:$AK$198,2*(ROWS($O$130:O144)-1)+1)),INDEX('M04-S01'!$AV$16:$AV$198,2*(ROWS($N$130:N144)-1)+1),0),"")</f>
        <v>0</v>
      </c>
      <c r="O144" s="111">
        <f>IF(ISNUMBER(INDEX('M04-S01'!$AK$16:$AK$198,2*(ROWS($O$130:O144)-1)+1)),INDEX('M04-S01'!$AK$16:$AK$198,2*(ROWS($O$130:O144)-1)+1),0)</f>
        <v>0</v>
      </c>
      <c r="P144" s="312">
        <f>IFERROR(IF(NOT(ISNUMBER(INDEX('M04-S01'!$AK$16:$AK$198,2*(ROWS($O$130:O144)-1)+1))),INDEX('M04-S01'!$AO$16:$AO$198,2*(ROWS($O$130:O144)-1)+1),0),"")</f>
        <v>0</v>
      </c>
      <c r="Q144" s="373">
        <f>IFERROR(IF(NOT(ISNUMBER(INDEX('M04-S01'!$AK$16:$AK$198,2*(ROWS($O$130:O144)-1)+1))),INDEX('M04-S01'!$AV$16:$AV$198,2*(ROWS($O$130:O144)-1)+1),0),"")</f>
        <v>0</v>
      </c>
      <c r="R144" s="67" t="str">
        <f>IFERROR(IF(NOT(ISNUMBER(INDEX('M04-S01'!$AK$16:$AK$198,2*(ROWS($O$130:O144)-1)+1))),INDEX(SPILLOVER[Spillover Reason],MATCH(INDEX('M04-S01'!$BC$16:$BC$198,2*(ROWS($O$130:O144)-1)+1),SPILLOVER[Spillover Text],0)),""),"")</f>
        <v/>
      </c>
      <c r="S144" s="318"/>
      <c r="T144" s="318"/>
      <c r="U144" s="312">
        <f>INDEX('M04-S01'!$B$16:$B$198,2*(ROWS($U$130:U144)-1)+1)</f>
        <v>15</v>
      </c>
      <c r="V144" s="283"/>
      <c r="W144" s="108">
        <f>INDEX('M04-S01'!$F$16:$F$198,2*(ROWS($W$130:W144)-1)+1)</f>
        <v>0</v>
      </c>
      <c r="X144" s="67">
        <f>INDEX('M04-S01'!$L$16:$L$198,2*(ROWS($X$130:X144)-1)+1)</f>
        <v>0</v>
      </c>
      <c r="Y144" s="67">
        <f>INDEX('M04-S01'!$U$16:$U$198,2*(ROWS($Y$130:Y144)-1)+1)</f>
        <v>0</v>
      </c>
      <c r="Z144" s="283"/>
      <c r="AA144" s="283"/>
      <c r="AB144" s="283"/>
      <c r="AC144" s="283"/>
      <c r="AD144" s="283"/>
      <c r="AE144" s="312">
        <f>IF(NOT(ISNUMBER(INDEX('M04-S01'!$AK$16:$AK$198,2*(ROWS($O$130:O144)-1)+1))),INDEX('M04-S01'!$Z$16:$Z$198,2*(ROWS($L$130:L144)-1)+1),0)</f>
        <v>0</v>
      </c>
      <c r="AF144" s="312">
        <f>INDEX('M04-S01'!$S$16:$S$198,2*(ROWS($AF$130:AF144)-1)+1)</f>
        <v>0</v>
      </c>
      <c r="AG144" s="312">
        <f>INDEX('M04-S01'!$AB$16:$AB$198,2*(ROWS($AG$130:AG144)-1)+1)</f>
        <v>0</v>
      </c>
      <c r="AH144" s="312" t="str">
        <f t="shared" si="25"/>
        <v/>
      </c>
      <c r="AI144" s="312" t="str">
        <f t="shared" si="26"/>
        <v/>
      </c>
      <c r="AJ144" s="111" t="str">
        <f t="shared" si="10"/>
        <v/>
      </c>
      <c r="AK144" s="111" t="str">
        <f t="shared" si="11"/>
        <v/>
      </c>
      <c r="AL144" s="111" t="str">
        <f t="shared" si="12"/>
        <v/>
      </c>
      <c r="AM144" s="111">
        <f>INDEX('M04-S01'!$AU$16:$AU$198,2*(ROWS($AM$130:AM144)-1)+1)</f>
        <v>0</v>
      </c>
      <c r="AN144" s="111">
        <f>INDEX('M04-S01'!$BB$16:$BB$198,2*(ROWS($AN$130:AN144)-1)+1)</f>
        <v>0</v>
      </c>
      <c r="AO144" s="312">
        <f>INDEX('M04-S01'!$Q$16:$Q$198,2*(ROWS($AO$130:AO144)-1)+1)</f>
        <v>0</v>
      </c>
    </row>
    <row r="145" spans="1:41" x14ac:dyDescent="0.25">
      <c r="A145" s="419" t="str">
        <f>CONCATENATE(MAIN4," ",M4S2)</f>
        <v>CUSTOM MEASURES INPUT Lighting</v>
      </c>
      <c r="B145" s="420"/>
      <c r="C145" s="355"/>
      <c r="D145" s="356"/>
      <c r="E145" s="355"/>
      <c r="F145" s="357"/>
      <c r="G145" s="356"/>
      <c r="H145" s="358"/>
      <c r="I145" s="358"/>
      <c r="J145" s="358"/>
      <c r="K145" s="356"/>
      <c r="L145" s="357"/>
      <c r="M145" s="357"/>
      <c r="N145" s="376"/>
      <c r="O145" s="358"/>
      <c r="P145" s="357"/>
      <c r="Q145" s="376"/>
      <c r="R145" s="356"/>
      <c r="S145" s="359"/>
      <c r="T145" s="359"/>
      <c r="U145" s="357"/>
      <c r="V145" s="356"/>
      <c r="W145" s="360"/>
      <c r="X145" s="356"/>
      <c r="Y145" s="356"/>
      <c r="Z145" s="361"/>
      <c r="AA145" s="356"/>
      <c r="AB145" s="356"/>
      <c r="AC145" s="356"/>
      <c r="AD145" s="356"/>
      <c r="AE145" s="357"/>
      <c r="AF145" s="357"/>
      <c r="AG145" s="357"/>
      <c r="AH145" s="357"/>
      <c r="AI145" s="357"/>
      <c r="AJ145" s="358" t="str">
        <f t="shared" si="10"/>
        <v/>
      </c>
      <c r="AK145" s="358" t="str">
        <f t="shared" si="11"/>
        <v/>
      </c>
      <c r="AL145" s="358" t="str">
        <f t="shared" si="12"/>
        <v/>
      </c>
      <c r="AM145" s="358"/>
      <c r="AN145" s="358"/>
      <c r="AO145" s="357"/>
    </row>
    <row r="146" spans="1:41" x14ac:dyDescent="0.25">
      <c r="A146" s="122">
        <f t="shared" ref="A146:A185" si="28">PROJID</f>
        <v>0</v>
      </c>
      <c r="B146" s="122" t="str">
        <f t="shared" si="27"/>
        <v/>
      </c>
      <c r="C146" s="339" t="str">
        <f>IF(J146&gt;0,INDEX('M04-S02'!$AY$16:$AY$198,2*(ROWS($C$146:C146)-1)+1),"")</f>
        <v/>
      </c>
      <c r="D146" s="67" t="s">
        <v>271</v>
      </c>
      <c r="E146" s="339" t="str">
        <f>IFERROR(INDEX(CMELIGHT[End Use Category],MATCH(INDEX('M04-S02'!$F$16:$F$198,2*(ROWS($E$146:E146)-1)+1),CMELIGHT[Proj Desc 1],0)),"")</f>
        <v/>
      </c>
      <c r="F146" s="312" t="str">
        <f>INDEX('M04-S02'!$T$16:$T$198,2*(ROWS($F$146:F146)-1)+1)</f>
        <v/>
      </c>
      <c r="G146" s="67">
        <f>INDEX('M04-S02'!$C$16:$C$198,2*(ROWS($G$146:G146)-1)+1)</f>
        <v>0</v>
      </c>
      <c r="H146" s="111">
        <f>INDEX('M04-S02'!$AC$16:$AC$198,2*(ROWS($H$146:H146)-1)+1)*INDEX('M04-S02'!$AG$16:$AG$198,2*(ROWS($H$146:H146)-1)+1)</f>
        <v>0</v>
      </c>
      <c r="I146" s="111">
        <f>INDEX('M04-S02'!$AC$16:$AC$198,2*(ROWS($I$146:I146)-1)+1)*INDEX('M04-S02'!$AI$16:$AI$198,2*(ROWS($I$146:I146)-1)+1)</f>
        <v>0</v>
      </c>
      <c r="J146" s="111" t="str">
        <f>INDEX('M04-S02'!$AK$16:$AK$198,2*(ROWS($J$146:J146)-1)+1)</f>
        <v/>
      </c>
      <c r="K146" s="67" t="s">
        <v>152</v>
      </c>
      <c r="L146" s="312">
        <f>IF(ISNUMBER(INDEX('M04-S02'!$AN$16:$AN$198,2*(ROWS($O$146:O146)-1)+1)),INDEX('M04-S02'!$AC$16:$AC$198,2*(ROWS($L$146:L146)-1)+1),0)</f>
        <v>0</v>
      </c>
      <c r="M146" s="312">
        <f>IF(ISNUMBER(INDEX('M04-S02'!$AN$16:$AN$198,2*(ROWS($O$146:O146)-1)+1)),INDEX('M04-S02'!$AZ$16:$AZ$198,2*(ROWS($M$146:M146)-1)+1),0)</f>
        <v>0</v>
      </c>
      <c r="N146" s="373">
        <f>IF(ISNUMBER(INDEX('M04-S02'!$AN$16:$AN$198,2*(ROWS($O$146:O146)-1)+1)),INDEX('M04-S02'!$AV$16:$AV$198,2*(ROWS($N$146:N146)-1)+1),0)</f>
        <v>0</v>
      </c>
      <c r="O146" s="111">
        <f>IF(ISNUMBER(INDEX('M04-S02'!$AN$16:$AN$198,2*(ROWS($O$146:O146)-1)+1)),INDEX('M04-S02'!$AN$16:$AN$198,2*(ROWS($O$146:O146)-1)+1),0)</f>
        <v>0</v>
      </c>
      <c r="P146" s="312" t="str">
        <f>IFERROR(IF(NOT(ISNUMBER(INDEX('M04-S02'!$AN$16:$AN$198,2*(ROWS($O$146:O146)-1)+1))),INDEX('M04-S02'!$AZ$16:$AZ$198,2*(ROWS($O$146:O146)-1)+1),0),"")</f>
        <v/>
      </c>
      <c r="Q146" s="373" t="str">
        <f>IFERROR(IF(NOT(ISNUMBER(INDEX('M04-S02'!$AN$16:$AN$198,2*(ROWS($O$146:O146)-1)+1))),INDEX('M04-S02'!$AV$16:$AV$198,2*(ROWS($O$146:O146)-1)+1),0),"")</f>
        <v/>
      </c>
      <c r="R146" s="67" t="str">
        <f>IFERROR(IF(NOT(ISNUMBER(INDEX('M04-S02'!$AN$16:$AN$198,2*(ROWS($O$146:O146)-1)+1))),INDEX(SPILLOVER[Spillover Reason],MATCH(INDEX('M04-S02'!$BC$16:$BC$198,2*(ROWS($O$146:O146)-1)+1),SPILLOVER[Spillover Text],0)),""),"")</f>
        <v>Not Eligible</v>
      </c>
      <c r="S146" s="317" t="str">
        <f>INDEX('M04-S02'!$R$16:$R$198,2*(ROWS($S$146:S146)-1)+1)</f>
        <v/>
      </c>
      <c r="T146" s="317" t="str">
        <f>INDEX('M04-S02'!$AE$16:$AE$198,2*(ROWS($T$146:T146)-1)+1)</f>
        <v/>
      </c>
      <c r="U146" s="312">
        <f>INDEX('M04-S02'!$B$16:$B$198,2*(ROWS($U$146:U146)-1)+1)</f>
        <v>1</v>
      </c>
      <c r="V146" s="108">
        <f>INDEX('M04-S02'!$I$16:$I$198,2*(ROWS($V$146:V146)-1)+1)</f>
        <v>0</v>
      </c>
      <c r="W146" s="108">
        <f>INDEX('M04-S02'!$V$16:$V$198,2*(ROWS($W$146:W146)-1)+1)</f>
        <v>0</v>
      </c>
      <c r="X146" s="67">
        <f>INDEX('M04-S02'!$M$16:$M$198,2*(ROWS($X$146:X146)-1)+1)</f>
        <v>0</v>
      </c>
      <c r="Y146" s="67">
        <f>INDEX('M04-S02'!$Z$16:$Z$198,2*(ROWS($Y$146:Y146)-1)+1)</f>
        <v>0</v>
      </c>
      <c r="Z146" s="283"/>
      <c r="AA146" t="str">
        <f>IFERROR(INDEX(CMLIGHTBASE[Measure Subgroup 1],MATCH(INDEX('M04-S02'!$I$16:$I$198,2*(ROWS($V$146:V146)-1)+1),CMLIGHTBASE[Base Desc 1],0)),"")</f>
        <v/>
      </c>
      <c r="AB146" s="67" t="str">
        <f>IFERROR(INDEX(CMLIGHTBASE[Measure Subgroup 2],MATCH(INDEX('M04-S02'!$I$16:$I$198,2*(ROWS($V$146:V146)-1)+1),CMLIGHTBASE[Base Desc 1],0)),"")</f>
        <v/>
      </c>
      <c r="AC146" t="str">
        <f>IFERROR(INDEX(CMLIGHTEFF[Measure Subgroup 1],MATCH(INDEX('M04-S02'!$V$16:$V$198,2*(ROWS($W$146:W146)-1)+1),CMLIGHTEFF[Eff Desc 1],0)),"")</f>
        <v/>
      </c>
      <c r="AD146" t="str">
        <f>IFERROR(INDEX(CMLIGHTEFF[Measure Subgroup 2],MATCH(INDEX('M04-S02'!$V$16:$V$198,2*(ROWS($W$146:W146)-1)+1),CMLIGHTEFF[Eff Desc 1],0)),"")</f>
        <v/>
      </c>
      <c r="AE146" s="312">
        <f>IF(NOT(ISNUMBER(INDEX('M04-S02'!$AN$16:$AN$198,2*(ROWS($O$146:O146)-1)+1))),INDEX('M04-S02'!$AC$16:$AC$198,2*(ROWS($L$146:L146)-1)+1),0)</f>
        <v>0</v>
      </c>
      <c r="AF146" s="312" t="str">
        <f>INDEX('M04-S02'!$AW$16:$AW$198,2*(ROWS($AF$146:AF146)-1)+1)</f>
        <v/>
      </c>
      <c r="AG146" s="312" t="str">
        <f>INDEX('M04-S02'!$AX$16:$AX$198,2*(ROWS($AG$146:AG146)-1)+1)</f>
        <v/>
      </c>
      <c r="AH146" s="312" t="str">
        <f>IFERROR(AF146/AO146,"")</f>
        <v/>
      </c>
      <c r="AI146" s="312" t="str">
        <f>IFERROR(AG146/L146,"")</f>
        <v/>
      </c>
      <c r="AJ146" s="111" t="str">
        <f>IFERROR(O146/M146,"")</f>
        <v/>
      </c>
      <c r="AK146" s="111" t="str">
        <f>IFERROR(O146/N146,"")</f>
        <v/>
      </c>
      <c r="AL146" s="111" t="str">
        <f t="shared" si="12"/>
        <v/>
      </c>
      <c r="AM146" s="111" t="str">
        <f>INDEX('M04-S02'!$AU$16:$AU$198,2*(ROWS($AM$146:AM146)-1)+1)</f>
        <v/>
      </c>
      <c r="AN146" s="111" t="str">
        <f>INDEX('M04-S02'!$BB$16:$BB$198,2*(ROWS($AN$146:AN146)-1)+1)</f>
        <v/>
      </c>
      <c r="AO146" s="312">
        <f>INDEX('M04-S02'!$P$16:$P$198,2*(ROWS($AO$146:AO146)-1)+1)</f>
        <v>0</v>
      </c>
    </row>
    <row r="147" spans="1:41" x14ac:dyDescent="0.25">
      <c r="A147" s="122">
        <f t="shared" si="28"/>
        <v>0</v>
      </c>
      <c r="B147" s="122" t="str">
        <f t="shared" si="27"/>
        <v/>
      </c>
      <c r="C147" s="339" t="str">
        <f>IF(J147&gt;0,INDEX('M04-S02'!$AY$16:$AY$198,2*(ROWS($C$146:C147)-1)+1),"")</f>
        <v/>
      </c>
      <c r="D147" s="67" t="s">
        <v>271</v>
      </c>
      <c r="E147" s="339" t="str">
        <f>IFERROR(INDEX(CMELIGHT[End Use Category],MATCH(INDEX('M04-S02'!$F$16:$F$198,2*(ROWS($E$146:E147)-1)+1),CMELIGHT[Proj Desc 1],0)),"")</f>
        <v/>
      </c>
      <c r="F147" s="312" t="str">
        <f>INDEX('M04-S02'!$T$16:$T$198,2*(ROWS($F$146:F147)-1)+1)</f>
        <v/>
      </c>
      <c r="G147" s="67">
        <f>INDEX('M04-S02'!$C$16:$C$198,2*(ROWS($G$146:G147)-1)+1)</f>
        <v>0</v>
      </c>
      <c r="H147" s="111">
        <f>INDEX('M04-S02'!$AC$16:$AC$198,2*(ROWS($H$146:H147)-1)+1)*INDEX('M04-S02'!$AG$16:$AG$198,2*(ROWS($H$146:H147)-1)+1)</f>
        <v>0</v>
      </c>
      <c r="I147" s="111">
        <f>INDEX('M04-S02'!$AC$16:$AC$198,2*(ROWS($I$146:I147)-1)+1)*INDEX('M04-S02'!$AI$16:$AI$198,2*(ROWS($I$146:I147)-1)+1)</f>
        <v>0</v>
      </c>
      <c r="J147" s="111" t="str">
        <f>INDEX('M04-S02'!$AK$16:$AK$198,2*(ROWS($J$146:J147)-1)+1)</f>
        <v/>
      </c>
      <c r="K147" s="67" t="s">
        <v>152</v>
      </c>
      <c r="L147" s="312">
        <f>IF(ISNUMBER(INDEX('M04-S02'!$AN$16:$AN$198,2*(ROWS($O$146:O147)-1)+1)),INDEX('M04-S02'!$AC$16:$AC$198,2*(ROWS($L$146:L147)-1)+1),0)</f>
        <v>0</v>
      </c>
      <c r="M147" s="312">
        <f>IF(ISNUMBER(INDEX('M04-S02'!$AN$16:$AN$198,2*(ROWS($O$146:O147)-1)+1)),INDEX('M04-S02'!$AZ$16:$AZ$198,2*(ROWS($M$146:M147)-1)+1),0)</f>
        <v>0</v>
      </c>
      <c r="N147" s="373">
        <f>IF(ISNUMBER(INDEX('M04-S02'!$AN$16:$AN$198,2*(ROWS($O$146:O147)-1)+1)),INDEX('M04-S02'!$AV$16:$AV$198,2*(ROWS($N$146:N147)-1)+1),0)</f>
        <v>0</v>
      </c>
      <c r="O147" s="111">
        <f>IF(ISNUMBER(INDEX('M04-S02'!$AN$16:$AN$198,2*(ROWS($O$146:O147)-1)+1)),INDEX('M04-S02'!$AN$16:$AN$198,2*(ROWS($O$146:O147)-1)+1),0)</f>
        <v>0</v>
      </c>
      <c r="P147" s="312" t="str">
        <f>IFERROR(IF(NOT(ISNUMBER(INDEX('M04-S02'!$AN$16:$AN$198,2*(ROWS($O$146:O147)-1)+1))),INDEX('M04-S02'!$AZ$16:$AZ$198,2*(ROWS($O$146:O147)-1)+1),0),"")</f>
        <v/>
      </c>
      <c r="Q147" s="373" t="str">
        <f>IFERROR(IF(NOT(ISNUMBER(INDEX('M04-S02'!$AN$16:$AN$198,2*(ROWS($O$146:O147)-1)+1))),INDEX('M04-S02'!$AV$16:$AV$198,2*(ROWS($O$146:O147)-1)+1),0),"")</f>
        <v/>
      </c>
      <c r="R147" s="67" t="str">
        <f>IFERROR(IF(NOT(ISNUMBER(INDEX('M04-S02'!$AN$16:$AN$198,2*(ROWS($O$146:O147)-1)+1))),INDEX(SPILLOVER[Spillover Reason],MATCH(INDEX('M04-S02'!$BC$16:$BC$198,2*(ROWS($O$146:O147)-1)+1),SPILLOVER[Spillover Text],0)),""),"")</f>
        <v>Not Eligible</v>
      </c>
      <c r="S147" s="317" t="str">
        <f>INDEX('M04-S02'!$R$16:$R$198,2*(ROWS($S$146:S147)-1)+1)</f>
        <v/>
      </c>
      <c r="T147" s="317" t="str">
        <f>INDEX('M04-S02'!$AE$16:$AE$198,2*(ROWS($T$146:T147)-1)+1)</f>
        <v/>
      </c>
      <c r="U147" s="312">
        <f>INDEX('M04-S02'!$B$16:$B$198,2*(ROWS($U$146:U147)-1)+1)</f>
        <v>2</v>
      </c>
      <c r="V147" s="108">
        <f>INDEX('M04-S02'!$I$16:$I$198,2*(ROWS($V$146:V147)-1)+1)</f>
        <v>0</v>
      </c>
      <c r="W147" s="108">
        <f>INDEX('M04-S02'!$V$16:$V$198,2*(ROWS($W$146:W147)-1)+1)</f>
        <v>0</v>
      </c>
      <c r="X147" s="67">
        <f>INDEX('M04-S02'!$M$16:$M$198,2*(ROWS($X$146:X147)-1)+1)</f>
        <v>0</v>
      </c>
      <c r="Y147" s="67">
        <f>INDEX('M04-S02'!$Z$16:$Z$198,2*(ROWS($Y$146:Y147)-1)+1)</f>
        <v>0</v>
      </c>
      <c r="Z147" s="283"/>
      <c r="AA147" s="67" t="str">
        <f>IFERROR(INDEX(CMLIGHTBASE[Measure Subgroup 1],MATCH(INDEX('M04-S02'!$I$16:$I$198,2*(ROWS($V$146:V147)-1)+1),CMLIGHTBASE[Base Desc 1],0)),"")</f>
        <v/>
      </c>
      <c r="AB147" s="67" t="str">
        <f>IFERROR(INDEX(CMLIGHTBASE[Measure Subgroup 2],MATCH(INDEX('M04-S02'!$I$16:$I$198,2*(ROWS($V$146:V147)-1)+1),CMLIGHTBASE[Base Desc 1],0)),"")</f>
        <v/>
      </c>
      <c r="AC147" s="67" t="str">
        <f>IFERROR(INDEX(CMLIGHTEFF[Measure Subgroup 1],MATCH(INDEX('M04-S02'!$V$16:$V$198,2*(ROWS($W$146:W147)-1)+1),CMLIGHTEFF[Eff Desc 1],0)),"")</f>
        <v/>
      </c>
      <c r="AD147" s="67" t="str">
        <f>IFERROR(INDEX(CMLIGHTEFF[Measure Subgroup 2],MATCH(INDEX('M04-S02'!$V$16:$V$198,2*(ROWS($W$146:W147)-1)+1),CMLIGHTEFF[Eff Desc 1],0)),"")</f>
        <v/>
      </c>
      <c r="AE147" s="312">
        <f>IF(NOT(ISNUMBER(INDEX('M04-S02'!$AN$16:$AN$198,2*(ROWS($O$146:O147)-1)+1))),INDEX('M04-S02'!$AC$16:$AC$198,2*(ROWS($L$146:L147)-1)+1),0)</f>
        <v>0</v>
      </c>
      <c r="AF147" s="312" t="str">
        <f>INDEX('M04-S02'!$AW$16:$AW$198,2*(ROWS($AF$146:AF147)-1)+1)</f>
        <v/>
      </c>
      <c r="AG147" s="312" t="str">
        <f>INDEX('M04-S02'!$AX$16:$AX$198,2*(ROWS($AG$146:AG147)-1)+1)</f>
        <v/>
      </c>
      <c r="AH147" s="312" t="str">
        <f t="shared" ref="AH147:AH185" si="29">IFERROR(AF147/AO147,"")</f>
        <v/>
      </c>
      <c r="AI147" s="312" t="str">
        <f t="shared" ref="AI147:AI185" si="30">IFERROR(AG147/L147,"")</f>
        <v/>
      </c>
      <c r="AJ147" s="111" t="str">
        <f t="shared" ref="AJ147:AJ185" si="31">IFERROR(O147/M147,"")</f>
        <v/>
      </c>
      <c r="AK147" s="111" t="str">
        <f t="shared" ref="AK147:AK185" si="32">IFERROR(O147/N147,"")</f>
        <v/>
      </c>
      <c r="AL147" s="111" t="str">
        <f t="shared" si="12"/>
        <v/>
      </c>
      <c r="AM147" s="111" t="str">
        <f>INDEX('M04-S02'!$AU$16:$AU$198,2*(ROWS($AM$146:AM147)-1)+1)</f>
        <v/>
      </c>
      <c r="AN147" s="111" t="str">
        <f>INDEX('M04-S02'!$BB$16:$BB$198,2*(ROWS($AN$146:AN147)-1)+1)</f>
        <v/>
      </c>
      <c r="AO147" s="312">
        <f>INDEX('M04-S02'!$P$16:$P$198,2*(ROWS($AO$146:AO147)-1)+1)</f>
        <v>0</v>
      </c>
    </row>
    <row r="148" spans="1:41" x14ac:dyDescent="0.25">
      <c r="A148" s="122">
        <f t="shared" si="28"/>
        <v>0</v>
      </c>
      <c r="B148" s="122" t="str">
        <f t="shared" si="27"/>
        <v/>
      </c>
      <c r="C148" s="339" t="str">
        <f>IF(J148&gt;0,INDEX('M04-S02'!$AY$16:$AY$198,2*(ROWS($C$146:C148)-1)+1),"")</f>
        <v/>
      </c>
      <c r="D148" s="67" t="s">
        <v>271</v>
      </c>
      <c r="E148" s="339" t="str">
        <f>IFERROR(INDEX(CMELIGHT[End Use Category],MATCH(INDEX('M04-S02'!$F$16:$F$198,2*(ROWS($E$146:E148)-1)+1),CMELIGHT[Proj Desc 1],0)),"")</f>
        <v/>
      </c>
      <c r="F148" s="312" t="str">
        <f>INDEX('M04-S02'!$T$16:$T$198,2*(ROWS($F$146:F148)-1)+1)</f>
        <v/>
      </c>
      <c r="G148" s="67">
        <f>INDEX('M04-S02'!$C$16:$C$198,2*(ROWS($G$146:G148)-1)+1)</f>
        <v>0</v>
      </c>
      <c r="H148" s="111">
        <f>INDEX('M04-S02'!$AC$16:$AC$198,2*(ROWS($H$146:H148)-1)+1)*INDEX('M04-S02'!$AG$16:$AG$198,2*(ROWS($H$146:H148)-1)+1)</f>
        <v>0</v>
      </c>
      <c r="I148" s="111">
        <f>INDEX('M04-S02'!$AC$16:$AC$198,2*(ROWS($I$146:I148)-1)+1)*INDEX('M04-S02'!$AI$16:$AI$198,2*(ROWS($I$146:I148)-1)+1)</f>
        <v>0</v>
      </c>
      <c r="J148" s="111" t="str">
        <f>INDEX('M04-S02'!$AK$16:$AK$198,2*(ROWS($J$146:J148)-1)+1)</f>
        <v/>
      </c>
      <c r="K148" s="67" t="s">
        <v>152</v>
      </c>
      <c r="L148" s="312">
        <f>IF(ISNUMBER(INDEX('M04-S02'!$AN$16:$AN$198,2*(ROWS($O$146:O148)-1)+1)),INDEX('M04-S02'!$AC$16:$AC$198,2*(ROWS($L$146:L148)-1)+1),0)</f>
        <v>0</v>
      </c>
      <c r="M148" s="312">
        <f>IF(ISNUMBER(INDEX('M04-S02'!$AN$16:$AN$198,2*(ROWS($O$146:O148)-1)+1)),INDEX('M04-S02'!$AZ$16:$AZ$198,2*(ROWS($M$146:M148)-1)+1),0)</f>
        <v>0</v>
      </c>
      <c r="N148" s="373">
        <f>IF(ISNUMBER(INDEX('M04-S02'!$AN$16:$AN$198,2*(ROWS($O$146:O148)-1)+1)),INDEX('M04-S02'!$AV$16:$AV$198,2*(ROWS($N$146:N148)-1)+1),0)</f>
        <v>0</v>
      </c>
      <c r="O148" s="111">
        <f>IF(ISNUMBER(INDEX('M04-S02'!$AN$16:$AN$198,2*(ROWS($O$146:O148)-1)+1)),INDEX('M04-S02'!$AN$16:$AN$198,2*(ROWS($O$146:O148)-1)+1),0)</f>
        <v>0</v>
      </c>
      <c r="P148" s="312" t="str">
        <f>IFERROR(IF(NOT(ISNUMBER(INDEX('M04-S02'!$AN$16:$AN$198,2*(ROWS($O$146:O148)-1)+1))),INDEX('M04-S02'!$AZ$16:$AZ$198,2*(ROWS($O$146:O148)-1)+1),0),"")</f>
        <v/>
      </c>
      <c r="Q148" s="373" t="str">
        <f>IFERROR(IF(NOT(ISNUMBER(INDEX('M04-S02'!$AN$16:$AN$198,2*(ROWS($O$146:O148)-1)+1))),INDEX('M04-S02'!$AV$16:$AV$198,2*(ROWS($O$146:O148)-1)+1),0),"")</f>
        <v/>
      </c>
      <c r="R148" s="67" t="str">
        <f>IFERROR(IF(NOT(ISNUMBER(INDEX('M04-S02'!$AN$16:$AN$198,2*(ROWS($O$146:O148)-1)+1))),INDEX(SPILLOVER[Spillover Reason],MATCH(INDEX('M04-S02'!$BC$16:$BC$198,2*(ROWS($O$146:O148)-1)+1),SPILLOVER[Spillover Text],0)),""),"")</f>
        <v>Not Eligible</v>
      </c>
      <c r="S148" s="317" t="str">
        <f>INDEX('M04-S02'!$R$16:$R$198,2*(ROWS($S$146:S148)-1)+1)</f>
        <v/>
      </c>
      <c r="T148" s="317" t="str">
        <f>INDEX('M04-S02'!$AE$16:$AE$198,2*(ROWS($T$146:T148)-1)+1)</f>
        <v/>
      </c>
      <c r="U148" s="312">
        <f>INDEX('M04-S02'!$B$16:$B$198,2*(ROWS($U$146:U148)-1)+1)</f>
        <v>3</v>
      </c>
      <c r="V148" s="108">
        <f>INDEX('M04-S02'!$I$16:$I$198,2*(ROWS($V$146:V148)-1)+1)</f>
        <v>0</v>
      </c>
      <c r="W148" s="108">
        <f>INDEX('M04-S02'!$V$16:$V$198,2*(ROWS($W$146:W148)-1)+1)</f>
        <v>0</v>
      </c>
      <c r="X148" s="67">
        <f>INDEX('M04-S02'!$M$16:$M$198,2*(ROWS($X$146:X148)-1)+1)</f>
        <v>0</v>
      </c>
      <c r="Y148" s="67">
        <f>INDEX('M04-S02'!$Z$16:$Z$198,2*(ROWS($Y$146:Y148)-1)+1)</f>
        <v>0</v>
      </c>
      <c r="Z148" s="283"/>
      <c r="AA148" s="67" t="str">
        <f>IFERROR(INDEX(CMLIGHTBASE[Measure Subgroup 1],MATCH(INDEX('M04-S02'!$I$16:$I$198,2*(ROWS($V$146:V148)-1)+1),CMLIGHTBASE[Base Desc 1],0)),"")</f>
        <v/>
      </c>
      <c r="AB148" s="67" t="str">
        <f>IFERROR(INDEX(CMLIGHTBASE[Measure Subgroup 2],MATCH(INDEX('M04-S02'!$I$16:$I$198,2*(ROWS($V$146:V148)-1)+1),CMLIGHTBASE[Base Desc 1],0)),"")</f>
        <v/>
      </c>
      <c r="AC148" s="67" t="str">
        <f>IFERROR(INDEX(CMLIGHTEFF[Measure Subgroup 1],MATCH(INDEX('M04-S02'!$V$16:$V$198,2*(ROWS($W$146:W148)-1)+1),CMLIGHTEFF[Eff Desc 1],0)),"")</f>
        <v/>
      </c>
      <c r="AD148" s="67" t="str">
        <f>IFERROR(INDEX(CMLIGHTEFF[Measure Subgroup 2],MATCH(INDEX('M04-S02'!$V$16:$V$198,2*(ROWS($W$146:W148)-1)+1),CMLIGHTEFF[Eff Desc 1],0)),"")</f>
        <v/>
      </c>
      <c r="AE148" s="312">
        <f>IF(NOT(ISNUMBER(INDEX('M04-S02'!$AN$16:$AN$198,2*(ROWS($O$146:O148)-1)+1))),INDEX('M04-S02'!$AC$16:$AC$198,2*(ROWS($L$146:L148)-1)+1),0)</f>
        <v>0</v>
      </c>
      <c r="AF148" s="312" t="str">
        <f>INDEX('M04-S02'!$AW$16:$AW$198,2*(ROWS($AF$146:AF148)-1)+1)</f>
        <v/>
      </c>
      <c r="AG148" s="312" t="str">
        <f>INDEX('M04-S02'!$AX$16:$AX$198,2*(ROWS($AG$146:AG148)-1)+1)</f>
        <v/>
      </c>
      <c r="AH148" s="312" t="str">
        <f t="shared" si="29"/>
        <v/>
      </c>
      <c r="AI148" s="312" t="str">
        <f t="shared" si="30"/>
        <v/>
      </c>
      <c r="AJ148" s="111" t="str">
        <f t="shared" si="31"/>
        <v/>
      </c>
      <c r="AK148" s="111" t="str">
        <f t="shared" si="32"/>
        <v/>
      </c>
      <c r="AL148" s="111" t="str">
        <f t="shared" si="12"/>
        <v/>
      </c>
      <c r="AM148" s="111" t="str">
        <f>INDEX('M04-S02'!$AU$16:$AU$198,2*(ROWS($AM$146:AM148)-1)+1)</f>
        <v/>
      </c>
      <c r="AN148" s="111" t="str">
        <f>INDEX('M04-S02'!$BB$16:$BB$198,2*(ROWS($AN$146:AN148)-1)+1)</f>
        <v/>
      </c>
      <c r="AO148" s="312">
        <f>INDEX('M04-S02'!$P$16:$P$198,2*(ROWS($AO$146:AO148)-1)+1)</f>
        <v>0</v>
      </c>
    </row>
    <row r="149" spans="1:41" x14ac:dyDescent="0.25">
      <c r="A149" s="122">
        <f t="shared" si="28"/>
        <v>0</v>
      </c>
      <c r="B149" s="122" t="str">
        <f t="shared" si="27"/>
        <v/>
      </c>
      <c r="C149" s="339" t="str">
        <f>IF(J149&gt;0,INDEX('M04-S02'!$AY$16:$AY$198,2*(ROWS($C$146:C149)-1)+1),"")</f>
        <v/>
      </c>
      <c r="D149" s="67" t="s">
        <v>271</v>
      </c>
      <c r="E149" s="339" t="str">
        <f>IFERROR(INDEX(CMELIGHT[End Use Category],MATCH(INDEX('M04-S02'!$F$16:$F$198,2*(ROWS($E$146:E149)-1)+1),CMELIGHT[Proj Desc 1],0)),"")</f>
        <v/>
      </c>
      <c r="F149" s="312" t="str">
        <f>INDEX('M04-S02'!$T$16:$T$198,2*(ROWS($F$146:F149)-1)+1)</f>
        <v/>
      </c>
      <c r="G149" s="67">
        <f>INDEX('M04-S02'!$C$16:$C$198,2*(ROWS($G$146:G149)-1)+1)</f>
        <v>0</v>
      </c>
      <c r="H149" s="111">
        <f>INDEX('M04-S02'!$AC$16:$AC$198,2*(ROWS($H$146:H149)-1)+1)*INDEX('M04-S02'!$AG$16:$AG$198,2*(ROWS($H$146:H149)-1)+1)</f>
        <v>0</v>
      </c>
      <c r="I149" s="111">
        <f>INDEX('M04-S02'!$AC$16:$AC$198,2*(ROWS($I$146:I149)-1)+1)*INDEX('M04-S02'!$AI$16:$AI$198,2*(ROWS($I$146:I149)-1)+1)</f>
        <v>0</v>
      </c>
      <c r="J149" s="111" t="str">
        <f>INDEX('M04-S02'!$AK$16:$AK$198,2*(ROWS($J$146:J149)-1)+1)</f>
        <v/>
      </c>
      <c r="K149" s="67" t="s">
        <v>152</v>
      </c>
      <c r="L149" s="312">
        <f>IF(ISNUMBER(INDEX('M04-S02'!$AN$16:$AN$198,2*(ROWS($O$146:O149)-1)+1)),INDEX('M04-S02'!$AC$16:$AC$198,2*(ROWS($L$146:L149)-1)+1),0)</f>
        <v>0</v>
      </c>
      <c r="M149" s="312">
        <f>IF(ISNUMBER(INDEX('M04-S02'!$AN$16:$AN$198,2*(ROWS($O$146:O149)-1)+1)),INDEX('M04-S02'!$AZ$16:$AZ$198,2*(ROWS($M$146:M149)-1)+1),0)</f>
        <v>0</v>
      </c>
      <c r="N149" s="373">
        <f>IF(ISNUMBER(INDEX('M04-S02'!$AN$16:$AN$198,2*(ROWS($O$146:O149)-1)+1)),INDEX('M04-S02'!$AV$16:$AV$198,2*(ROWS($N$146:N149)-1)+1),0)</f>
        <v>0</v>
      </c>
      <c r="O149" s="111">
        <f>IF(ISNUMBER(INDEX('M04-S02'!$AN$16:$AN$198,2*(ROWS($O$146:O149)-1)+1)),INDEX('M04-S02'!$AN$16:$AN$198,2*(ROWS($O$146:O149)-1)+1),0)</f>
        <v>0</v>
      </c>
      <c r="P149" s="312" t="str">
        <f>IFERROR(IF(NOT(ISNUMBER(INDEX('M04-S02'!$AN$16:$AN$198,2*(ROWS($O$146:O149)-1)+1))),INDEX('M04-S02'!$AZ$16:$AZ$198,2*(ROWS($O$146:O149)-1)+1),0),"")</f>
        <v/>
      </c>
      <c r="Q149" s="373" t="str">
        <f>IFERROR(IF(NOT(ISNUMBER(INDEX('M04-S02'!$AN$16:$AN$198,2*(ROWS($O$146:O149)-1)+1))),INDEX('M04-S02'!$AV$16:$AV$198,2*(ROWS($O$146:O149)-1)+1),0),"")</f>
        <v/>
      </c>
      <c r="R149" s="67" t="str">
        <f>IFERROR(IF(NOT(ISNUMBER(INDEX('M04-S02'!$AN$16:$AN$198,2*(ROWS($O$146:O149)-1)+1))),INDEX(SPILLOVER[Spillover Reason],MATCH(INDEX('M04-S02'!$BC$16:$BC$198,2*(ROWS($O$146:O149)-1)+1),SPILLOVER[Spillover Text],0)),""),"")</f>
        <v>Not Eligible</v>
      </c>
      <c r="S149" s="317" t="str">
        <f>INDEX('M04-S02'!$R$16:$R$198,2*(ROWS($S$146:S149)-1)+1)</f>
        <v/>
      </c>
      <c r="T149" s="317" t="str">
        <f>INDEX('M04-S02'!$AE$16:$AE$198,2*(ROWS($T$146:T149)-1)+1)</f>
        <v/>
      </c>
      <c r="U149" s="312">
        <f>INDEX('M04-S02'!$B$16:$B$198,2*(ROWS($U$146:U149)-1)+1)</f>
        <v>4</v>
      </c>
      <c r="V149" s="108">
        <f>INDEX('M04-S02'!$I$16:$I$198,2*(ROWS($V$146:V149)-1)+1)</f>
        <v>0</v>
      </c>
      <c r="W149" s="108">
        <f>INDEX('M04-S02'!$V$16:$V$198,2*(ROWS($W$146:W149)-1)+1)</f>
        <v>0</v>
      </c>
      <c r="X149" s="67">
        <f>INDEX('M04-S02'!$M$16:$M$198,2*(ROWS($X$146:X149)-1)+1)</f>
        <v>0</v>
      </c>
      <c r="Y149" s="67">
        <f>INDEX('M04-S02'!$Z$16:$Z$198,2*(ROWS($Y$146:Y149)-1)+1)</f>
        <v>0</v>
      </c>
      <c r="Z149" s="283"/>
      <c r="AA149" s="67" t="str">
        <f>IFERROR(INDEX(CMLIGHTBASE[Measure Subgroup 1],MATCH(INDEX('M04-S02'!$I$16:$I$198,2*(ROWS($V$146:V149)-1)+1),CMLIGHTBASE[Base Desc 1],0)),"")</f>
        <v/>
      </c>
      <c r="AB149" s="67" t="str">
        <f>IFERROR(INDEX(CMLIGHTBASE[Measure Subgroup 2],MATCH(INDEX('M04-S02'!$I$16:$I$198,2*(ROWS($V$146:V149)-1)+1),CMLIGHTBASE[Base Desc 1],0)),"")</f>
        <v/>
      </c>
      <c r="AC149" s="67" t="str">
        <f>IFERROR(INDEX(CMLIGHTEFF[Measure Subgroup 1],MATCH(INDEX('M04-S02'!$V$16:$V$198,2*(ROWS($W$146:W149)-1)+1),CMLIGHTEFF[Eff Desc 1],0)),"")</f>
        <v/>
      </c>
      <c r="AD149" s="67" t="str">
        <f>IFERROR(INDEX(CMLIGHTEFF[Measure Subgroup 2],MATCH(INDEX('M04-S02'!$V$16:$V$198,2*(ROWS($W$146:W149)-1)+1),CMLIGHTEFF[Eff Desc 1],0)),"")</f>
        <v/>
      </c>
      <c r="AE149" s="312">
        <f>IF(NOT(ISNUMBER(INDEX('M04-S02'!$AN$16:$AN$198,2*(ROWS($O$146:O149)-1)+1))),INDEX('M04-S02'!$AC$16:$AC$198,2*(ROWS($L$146:L149)-1)+1),0)</f>
        <v>0</v>
      </c>
      <c r="AF149" s="312" t="str">
        <f>INDEX('M04-S02'!$AW$16:$AW$198,2*(ROWS($AF$146:AF149)-1)+1)</f>
        <v/>
      </c>
      <c r="AG149" s="312" t="str">
        <f>INDEX('M04-S02'!$AX$16:$AX$198,2*(ROWS($AG$146:AG149)-1)+1)</f>
        <v/>
      </c>
      <c r="AH149" s="312" t="str">
        <f t="shared" si="29"/>
        <v/>
      </c>
      <c r="AI149" s="312" t="str">
        <f t="shared" si="30"/>
        <v/>
      </c>
      <c r="AJ149" s="111" t="str">
        <f t="shared" si="31"/>
        <v/>
      </c>
      <c r="AK149" s="111" t="str">
        <f t="shared" si="32"/>
        <v/>
      </c>
      <c r="AL149" s="111" t="str">
        <f t="shared" si="12"/>
        <v/>
      </c>
      <c r="AM149" s="111" t="str">
        <f>INDEX('M04-S02'!$AU$16:$AU$198,2*(ROWS($AM$146:AM149)-1)+1)</f>
        <v/>
      </c>
      <c r="AN149" s="111" t="str">
        <f>INDEX('M04-S02'!$BB$16:$BB$198,2*(ROWS($AN$146:AN149)-1)+1)</f>
        <v/>
      </c>
      <c r="AO149" s="312">
        <f>INDEX('M04-S02'!$P$16:$P$198,2*(ROWS($AO$146:AO149)-1)+1)</f>
        <v>0</v>
      </c>
    </row>
    <row r="150" spans="1:41" x14ac:dyDescent="0.25">
      <c r="A150" s="122">
        <f t="shared" si="28"/>
        <v>0</v>
      </c>
      <c r="B150" s="122" t="str">
        <f t="shared" si="27"/>
        <v/>
      </c>
      <c r="C150" s="339" t="str">
        <f>IF(J150&gt;0,INDEX('M04-S02'!$AY$16:$AY$198,2*(ROWS($C$146:C150)-1)+1),"")</f>
        <v/>
      </c>
      <c r="D150" s="67" t="s">
        <v>271</v>
      </c>
      <c r="E150" s="339" t="str">
        <f>IFERROR(INDEX(CMELIGHT[End Use Category],MATCH(INDEX('M04-S02'!$F$16:$F$198,2*(ROWS($E$146:E150)-1)+1),CMELIGHT[Proj Desc 1],0)),"")</f>
        <v/>
      </c>
      <c r="F150" s="312" t="str">
        <f>INDEX('M04-S02'!$T$16:$T$198,2*(ROWS($F$146:F150)-1)+1)</f>
        <v/>
      </c>
      <c r="G150" s="67">
        <f>INDEX('M04-S02'!$C$16:$C$198,2*(ROWS($G$146:G150)-1)+1)</f>
        <v>0</v>
      </c>
      <c r="H150" s="111">
        <f>INDEX('M04-S02'!$AC$16:$AC$198,2*(ROWS($H$146:H150)-1)+1)*INDEX('M04-S02'!$AG$16:$AG$198,2*(ROWS($H$146:H150)-1)+1)</f>
        <v>0</v>
      </c>
      <c r="I150" s="111">
        <f>INDEX('M04-S02'!$AC$16:$AC$198,2*(ROWS($I$146:I150)-1)+1)*INDEX('M04-S02'!$AI$16:$AI$198,2*(ROWS($I$146:I150)-1)+1)</f>
        <v>0</v>
      </c>
      <c r="J150" s="111" t="str">
        <f>INDEX('M04-S02'!$AK$16:$AK$198,2*(ROWS($J$146:J150)-1)+1)</f>
        <v/>
      </c>
      <c r="K150" s="67" t="s">
        <v>152</v>
      </c>
      <c r="L150" s="312">
        <f>IF(ISNUMBER(INDEX('M04-S02'!$AN$16:$AN$198,2*(ROWS($O$146:O150)-1)+1)),INDEX('M04-S02'!$AC$16:$AC$198,2*(ROWS($L$146:L150)-1)+1),0)</f>
        <v>0</v>
      </c>
      <c r="M150" s="312">
        <f>IF(ISNUMBER(INDEX('M04-S02'!$AN$16:$AN$198,2*(ROWS($O$146:O150)-1)+1)),INDEX('M04-S02'!$AZ$16:$AZ$198,2*(ROWS($M$146:M150)-1)+1),0)</f>
        <v>0</v>
      </c>
      <c r="N150" s="373">
        <f>IF(ISNUMBER(INDEX('M04-S02'!$AN$16:$AN$198,2*(ROWS($O$146:O150)-1)+1)),INDEX('M04-S02'!$AV$16:$AV$198,2*(ROWS($N$146:N150)-1)+1),0)</f>
        <v>0</v>
      </c>
      <c r="O150" s="111">
        <f>IF(ISNUMBER(INDEX('M04-S02'!$AN$16:$AN$198,2*(ROWS($O$146:O150)-1)+1)),INDEX('M04-S02'!$AN$16:$AN$198,2*(ROWS($O$146:O150)-1)+1),0)</f>
        <v>0</v>
      </c>
      <c r="P150" s="312" t="str">
        <f>IFERROR(IF(NOT(ISNUMBER(INDEX('M04-S02'!$AN$16:$AN$198,2*(ROWS($O$146:O150)-1)+1))),INDEX('M04-S02'!$AZ$16:$AZ$198,2*(ROWS($O$146:O150)-1)+1),0),"")</f>
        <v/>
      </c>
      <c r="Q150" s="373" t="str">
        <f>IFERROR(IF(NOT(ISNUMBER(INDEX('M04-S02'!$AN$16:$AN$198,2*(ROWS($O$146:O150)-1)+1))),INDEX('M04-S02'!$AV$16:$AV$198,2*(ROWS($O$146:O150)-1)+1),0),"")</f>
        <v/>
      </c>
      <c r="R150" s="67" t="str">
        <f>IFERROR(IF(NOT(ISNUMBER(INDEX('M04-S02'!$AN$16:$AN$198,2*(ROWS($O$146:O150)-1)+1))),INDEX(SPILLOVER[Spillover Reason],MATCH(INDEX('M04-S02'!$BC$16:$BC$198,2*(ROWS($O$146:O150)-1)+1),SPILLOVER[Spillover Text],0)),""),"")</f>
        <v>Not Eligible</v>
      </c>
      <c r="S150" s="317" t="str">
        <f>INDEX('M04-S02'!$R$16:$R$198,2*(ROWS($S$146:S150)-1)+1)</f>
        <v/>
      </c>
      <c r="T150" s="317" t="str">
        <f>INDEX('M04-S02'!$AE$16:$AE$198,2*(ROWS($T$146:T150)-1)+1)</f>
        <v/>
      </c>
      <c r="U150" s="312">
        <f>INDEX('M04-S02'!$B$16:$B$198,2*(ROWS($U$146:U150)-1)+1)</f>
        <v>5</v>
      </c>
      <c r="V150" s="108">
        <f>INDEX('M04-S02'!$I$16:$I$198,2*(ROWS($V$146:V150)-1)+1)</f>
        <v>0</v>
      </c>
      <c r="W150" s="108">
        <f>INDEX('M04-S02'!$V$16:$V$198,2*(ROWS($W$146:W150)-1)+1)</f>
        <v>0</v>
      </c>
      <c r="X150" s="67">
        <f>INDEX('M04-S02'!$M$16:$M$198,2*(ROWS($X$146:X150)-1)+1)</f>
        <v>0</v>
      </c>
      <c r="Y150" s="67">
        <f>INDEX('M04-S02'!$Z$16:$Z$198,2*(ROWS($Y$146:Y150)-1)+1)</f>
        <v>0</v>
      </c>
      <c r="Z150" s="283"/>
      <c r="AA150" s="67" t="str">
        <f>IFERROR(INDEX(CMLIGHTBASE[Measure Subgroup 1],MATCH(INDEX('M04-S02'!$I$16:$I$198,2*(ROWS($V$146:V150)-1)+1),CMLIGHTBASE[Base Desc 1],0)),"")</f>
        <v/>
      </c>
      <c r="AB150" s="67" t="str">
        <f>IFERROR(INDEX(CMLIGHTBASE[Measure Subgroup 2],MATCH(INDEX('M04-S02'!$I$16:$I$198,2*(ROWS($V$146:V150)-1)+1),CMLIGHTBASE[Base Desc 1],0)),"")</f>
        <v/>
      </c>
      <c r="AC150" s="67" t="str">
        <f>IFERROR(INDEX(CMLIGHTEFF[Measure Subgroup 1],MATCH(INDEX('M04-S02'!$V$16:$V$198,2*(ROWS($W$146:W150)-1)+1),CMLIGHTEFF[Eff Desc 1],0)),"")</f>
        <v/>
      </c>
      <c r="AD150" s="67" t="str">
        <f>IFERROR(INDEX(CMLIGHTEFF[Measure Subgroup 2],MATCH(INDEX('M04-S02'!$V$16:$V$198,2*(ROWS($W$146:W150)-1)+1),CMLIGHTEFF[Eff Desc 1],0)),"")</f>
        <v/>
      </c>
      <c r="AE150" s="312">
        <f>IF(NOT(ISNUMBER(INDEX('M04-S02'!$AN$16:$AN$198,2*(ROWS($O$146:O150)-1)+1))),INDEX('M04-S02'!$AC$16:$AC$198,2*(ROWS($L$146:L150)-1)+1),0)</f>
        <v>0</v>
      </c>
      <c r="AF150" s="312" t="str">
        <f>INDEX('M04-S02'!$AW$16:$AW$198,2*(ROWS($AF$146:AF150)-1)+1)</f>
        <v/>
      </c>
      <c r="AG150" s="312" t="str">
        <f>INDEX('M04-S02'!$AX$16:$AX$198,2*(ROWS($AG$146:AG150)-1)+1)</f>
        <v/>
      </c>
      <c r="AH150" s="312" t="str">
        <f t="shared" si="29"/>
        <v/>
      </c>
      <c r="AI150" s="312" t="str">
        <f t="shared" si="30"/>
        <v/>
      </c>
      <c r="AJ150" s="111" t="str">
        <f t="shared" si="31"/>
        <v/>
      </c>
      <c r="AK150" s="111" t="str">
        <f t="shared" si="32"/>
        <v/>
      </c>
      <c r="AL150" s="111" t="str">
        <f t="shared" si="12"/>
        <v/>
      </c>
      <c r="AM150" s="111" t="str">
        <f>INDEX('M04-S02'!$AU$16:$AU$198,2*(ROWS($AM$146:AM150)-1)+1)</f>
        <v/>
      </c>
      <c r="AN150" s="111" t="str">
        <f>INDEX('M04-S02'!$BB$16:$BB$198,2*(ROWS($AN$146:AN150)-1)+1)</f>
        <v/>
      </c>
      <c r="AO150" s="312">
        <f>INDEX('M04-S02'!$P$16:$P$198,2*(ROWS($AO$146:AO150)-1)+1)</f>
        <v>0</v>
      </c>
    </row>
    <row r="151" spans="1:41" x14ac:dyDescent="0.25">
      <c r="A151" s="122">
        <f t="shared" si="28"/>
        <v>0</v>
      </c>
      <c r="B151" s="122" t="str">
        <f t="shared" si="27"/>
        <v/>
      </c>
      <c r="C151" s="339" t="str">
        <f>IF(J151&gt;0,INDEX('M04-S02'!$AY$16:$AY$198,2*(ROWS($C$146:C151)-1)+1),"")</f>
        <v/>
      </c>
      <c r="D151" s="67" t="s">
        <v>271</v>
      </c>
      <c r="E151" s="339" t="str">
        <f>IFERROR(INDEX(CMELIGHT[End Use Category],MATCH(INDEX('M04-S02'!$F$16:$F$198,2*(ROWS($E$146:E151)-1)+1),CMELIGHT[Proj Desc 1],0)),"")</f>
        <v/>
      </c>
      <c r="F151" s="312" t="str">
        <f>INDEX('M04-S02'!$T$16:$T$198,2*(ROWS($F$146:F151)-1)+1)</f>
        <v/>
      </c>
      <c r="G151" s="67">
        <f>INDEX('M04-S02'!$C$16:$C$198,2*(ROWS($G$146:G151)-1)+1)</f>
        <v>0</v>
      </c>
      <c r="H151" s="111">
        <f>INDEX('M04-S02'!$AC$16:$AC$198,2*(ROWS($H$146:H151)-1)+1)*INDEX('M04-S02'!$AG$16:$AG$198,2*(ROWS($H$146:H151)-1)+1)</f>
        <v>0</v>
      </c>
      <c r="I151" s="111">
        <f>INDEX('M04-S02'!$AC$16:$AC$198,2*(ROWS($I$146:I151)-1)+1)*INDEX('M04-S02'!$AI$16:$AI$198,2*(ROWS($I$146:I151)-1)+1)</f>
        <v>0</v>
      </c>
      <c r="J151" s="111" t="str">
        <f>INDEX('M04-S02'!$AK$16:$AK$198,2*(ROWS($J$146:J151)-1)+1)</f>
        <v/>
      </c>
      <c r="K151" s="67" t="s">
        <v>152</v>
      </c>
      <c r="L151" s="312">
        <f>IF(ISNUMBER(INDEX('M04-S02'!$AN$16:$AN$198,2*(ROWS($O$146:O151)-1)+1)),INDEX('M04-S02'!$AC$16:$AC$198,2*(ROWS($L$146:L151)-1)+1),0)</f>
        <v>0</v>
      </c>
      <c r="M151" s="312">
        <f>IF(ISNUMBER(INDEX('M04-S02'!$AN$16:$AN$198,2*(ROWS($O$146:O151)-1)+1)),INDEX('M04-S02'!$AZ$16:$AZ$198,2*(ROWS($M$146:M151)-1)+1),0)</f>
        <v>0</v>
      </c>
      <c r="N151" s="373">
        <f>IF(ISNUMBER(INDEX('M04-S02'!$AN$16:$AN$198,2*(ROWS($O$146:O151)-1)+1)),INDEX('M04-S02'!$AV$16:$AV$198,2*(ROWS($N$146:N151)-1)+1),0)</f>
        <v>0</v>
      </c>
      <c r="O151" s="111">
        <f>IF(ISNUMBER(INDEX('M04-S02'!$AN$16:$AN$198,2*(ROWS($O$146:O151)-1)+1)),INDEX('M04-S02'!$AN$16:$AN$198,2*(ROWS($O$146:O151)-1)+1),0)</f>
        <v>0</v>
      </c>
      <c r="P151" s="312" t="str">
        <f>IFERROR(IF(NOT(ISNUMBER(INDEX('M04-S02'!$AN$16:$AN$198,2*(ROWS($O$146:O151)-1)+1))),INDEX('M04-S02'!$AZ$16:$AZ$198,2*(ROWS($O$146:O151)-1)+1),0),"")</f>
        <v/>
      </c>
      <c r="Q151" s="373" t="str">
        <f>IFERROR(IF(NOT(ISNUMBER(INDEX('M04-S02'!$AN$16:$AN$198,2*(ROWS($O$146:O151)-1)+1))),INDEX('M04-S02'!$AV$16:$AV$198,2*(ROWS($O$146:O151)-1)+1),0),"")</f>
        <v/>
      </c>
      <c r="R151" s="67" t="str">
        <f>IFERROR(IF(NOT(ISNUMBER(INDEX('M04-S02'!$AN$16:$AN$198,2*(ROWS($O$146:O151)-1)+1))),INDEX(SPILLOVER[Spillover Reason],MATCH(INDEX('M04-S02'!$BC$16:$BC$198,2*(ROWS($O$146:O151)-1)+1),SPILLOVER[Spillover Text],0)),""),"")</f>
        <v>Not Eligible</v>
      </c>
      <c r="S151" s="317" t="str">
        <f>INDEX('M04-S02'!$R$16:$R$198,2*(ROWS($S$146:S151)-1)+1)</f>
        <v/>
      </c>
      <c r="T151" s="317" t="str">
        <f>INDEX('M04-S02'!$AE$16:$AE$198,2*(ROWS($T$146:T151)-1)+1)</f>
        <v/>
      </c>
      <c r="U151" s="312">
        <f>INDEX('M04-S02'!$B$16:$B$198,2*(ROWS($U$146:U151)-1)+1)</f>
        <v>6</v>
      </c>
      <c r="V151" s="108">
        <f>INDEX('M04-S02'!$I$16:$I$198,2*(ROWS($V$146:V151)-1)+1)</f>
        <v>0</v>
      </c>
      <c r="W151" s="108">
        <f>INDEX('M04-S02'!$V$16:$V$198,2*(ROWS($W$146:W151)-1)+1)</f>
        <v>0</v>
      </c>
      <c r="X151" s="67">
        <f>INDEX('M04-S02'!$M$16:$M$198,2*(ROWS($X$146:X151)-1)+1)</f>
        <v>0</v>
      </c>
      <c r="Y151" s="67">
        <f>INDEX('M04-S02'!$Z$16:$Z$198,2*(ROWS($Y$146:Y151)-1)+1)</f>
        <v>0</v>
      </c>
      <c r="Z151" s="283"/>
      <c r="AA151" s="67" t="str">
        <f>IFERROR(INDEX(CMLIGHTBASE[Measure Subgroup 1],MATCH(INDEX('M04-S02'!$I$16:$I$198,2*(ROWS($V$146:V151)-1)+1),CMLIGHTBASE[Base Desc 1],0)),"")</f>
        <v/>
      </c>
      <c r="AB151" s="67" t="str">
        <f>IFERROR(INDEX(CMLIGHTBASE[Measure Subgroup 2],MATCH(INDEX('M04-S02'!$I$16:$I$198,2*(ROWS($V$146:V151)-1)+1),CMLIGHTBASE[Base Desc 1],0)),"")</f>
        <v/>
      </c>
      <c r="AC151" s="67" t="str">
        <f>IFERROR(INDEX(CMLIGHTEFF[Measure Subgroup 1],MATCH(INDEX('M04-S02'!$V$16:$V$198,2*(ROWS($W$146:W151)-1)+1),CMLIGHTEFF[Eff Desc 1],0)),"")</f>
        <v/>
      </c>
      <c r="AD151" s="67" t="str">
        <f>IFERROR(INDEX(CMLIGHTEFF[Measure Subgroup 2],MATCH(INDEX('M04-S02'!$V$16:$V$198,2*(ROWS($W$146:W151)-1)+1),CMLIGHTEFF[Eff Desc 1],0)),"")</f>
        <v/>
      </c>
      <c r="AE151" s="312">
        <f>IF(NOT(ISNUMBER(INDEX('M04-S02'!$AN$16:$AN$198,2*(ROWS($O$146:O151)-1)+1))),INDEX('M04-S02'!$AC$16:$AC$198,2*(ROWS($L$146:L151)-1)+1),0)</f>
        <v>0</v>
      </c>
      <c r="AF151" s="312" t="str">
        <f>INDEX('M04-S02'!$AW$16:$AW$198,2*(ROWS($AF$146:AF151)-1)+1)</f>
        <v/>
      </c>
      <c r="AG151" s="312" t="str">
        <f>INDEX('M04-S02'!$AX$16:$AX$198,2*(ROWS($AG$146:AG151)-1)+1)</f>
        <v/>
      </c>
      <c r="AH151" s="312" t="str">
        <f t="shared" si="29"/>
        <v/>
      </c>
      <c r="AI151" s="312" t="str">
        <f t="shared" si="30"/>
        <v/>
      </c>
      <c r="AJ151" s="111" t="str">
        <f t="shared" si="31"/>
        <v/>
      </c>
      <c r="AK151" s="111" t="str">
        <f t="shared" si="32"/>
        <v/>
      </c>
      <c r="AL151" s="111" t="str">
        <f t="shared" si="12"/>
        <v/>
      </c>
      <c r="AM151" s="111" t="str">
        <f>INDEX('M04-S02'!$AU$16:$AU$198,2*(ROWS($AM$146:AM151)-1)+1)</f>
        <v/>
      </c>
      <c r="AN151" s="111" t="str">
        <f>INDEX('M04-S02'!$BB$16:$BB$198,2*(ROWS($AN$146:AN151)-1)+1)</f>
        <v/>
      </c>
      <c r="AO151" s="312">
        <f>INDEX('M04-S02'!$P$16:$P$198,2*(ROWS($AO$146:AO151)-1)+1)</f>
        <v>0</v>
      </c>
    </row>
    <row r="152" spans="1:41" x14ac:dyDescent="0.25">
      <c r="A152" s="122">
        <f t="shared" si="28"/>
        <v>0</v>
      </c>
      <c r="B152" s="122" t="str">
        <f t="shared" si="27"/>
        <v/>
      </c>
      <c r="C152" s="339" t="str">
        <f>IF(J152&gt;0,INDEX('M04-S02'!$AY$16:$AY$198,2*(ROWS($C$146:C152)-1)+1),"")</f>
        <v/>
      </c>
      <c r="D152" s="67" t="s">
        <v>271</v>
      </c>
      <c r="E152" s="339" t="str">
        <f>IFERROR(INDEX(CMELIGHT[End Use Category],MATCH(INDEX('M04-S02'!$F$16:$F$198,2*(ROWS($E$146:E152)-1)+1),CMELIGHT[Proj Desc 1],0)),"")</f>
        <v/>
      </c>
      <c r="F152" s="312" t="str">
        <f>INDEX('M04-S02'!$T$16:$T$198,2*(ROWS($F$146:F152)-1)+1)</f>
        <v/>
      </c>
      <c r="G152" s="67">
        <f>INDEX('M04-S02'!$C$16:$C$198,2*(ROWS($G$146:G152)-1)+1)</f>
        <v>0</v>
      </c>
      <c r="H152" s="111">
        <f>INDEX('M04-S02'!$AC$16:$AC$198,2*(ROWS($H$146:H152)-1)+1)*INDEX('M04-S02'!$AG$16:$AG$198,2*(ROWS($H$146:H152)-1)+1)</f>
        <v>0</v>
      </c>
      <c r="I152" s="111">
        <f>INDEX('M04-S02'!$AC$16:$AC$198,2*(ROWS($I$146:I152)-1)+1)*INDEX('M04-S02'!$AI$16:$AI$198,2*(ROWS($I$146:I152)-1)+1)</f>
        <v>0</v>
      </c>
      <c r="J152" s="111" t="str">
        <f>INDEX('M04-S02'!$AK$16:$AK$198,2*(ROWS($J$146:J152)-1)+1)</f>
        <v/>
      </c>
      <c r="K152" s="67" t="s">
        <v>152</v>
      </c>
      <c r="L152" s="312">
        <f>IF(ISNUMBER(INDEX('M04-S02'!$AN$16:$AN$198,2*(ROWS($O$146:O152)-1)+1)),INDEX('M04-S02'!$AC$16:$AC$198,2*(ROWS($L$146:L152)-1)+1),0)</f>
        <v>0</v>
      </c>
      <c r="M152" s="312">
        <f>IF(ISNUMBER(INDEX('M04-S02'!$AN$16:$AN$198,2*(ROWS($O$146:O152)-1)+1)),INDEX('M04-S02'!$AZ$16:$AZ$198,2*(ROWS($M$146:M152)-1)+1),0)</f>
        <v>0</v>
      </c>
      <c r="N152" s="373">
        <f>IF(ISNUMBER(INDEX('M04-S02'!$AN$16:$AN$198,2*(ROWS($O$146:O152)-1)+1)),INDEX('M04-S02'!$AV$16:$AV$198,2*(ROWS($N$146:N152)-1)+1),0)</f>
        <v>0</v>
      </c>
      <c r="O152" s="111">
        <f>IF(ISNUMBER(INDEX('M04-S02'!$AN$16:$AN$198,2*(ROWS($O$146:O152)-1)+1)),INDEX('M04-S02'!$AN$16:$AN$198,2*(ROWS($O$146:O152)-1)+1),0)</f>
        <v>0</v>
      </c>
      <c r="P152" s="312" t="str">
        <f>IFERROR(IF(NOT(ISNUMBER(INDEX('M04-S02'!$AN$16:$AN$198,2*(ROWS($O$146:O152)-1)+1))),INDEX('M04-S02'!$AZ$16:$AZ$198,2*(ROWS($O$146:O152)-1)+1),0),"")</f>
        <v/>
      </c>
      <c r="Q152" s="373" t="str">
        <f>IFERROR(IF(NOT(ISNUMBER(INDEX('M04-S02'!$AN$16:$AN$198,2*(ROWS($O$146:O152)-1)+1))),INDEX('M04-S02'!$AV$16:$AV$198,2*(ROWS($O$146:O152)-1)+1),0),"")</f>
        <v/>
      </c>
      <c r="R152" s="67" t="str">
        <f>IFERROR(IF(NOT(ISNUMBER(INDEX('M04-S02'!$AN$16:$AN$198,2*(ROWS($O$146:O152)-1)+1))),INDEX(SPILLOVER[Spillover Reason],MATCH(INDEX('M04-S02'!$BC$16:$BC$198,2*(ROWS($O$146:O152)-1)+1),SPILLOVER[Spillover Text],0)),""),"")</f>
        <v>Not Eligible</v>
      </c>
      <c r="S152" s="317" t="str">
        <f>INDEX('M04-S02'!$R$16:$R$198,2*(ROWS($S$146:S152)-1)+1)</f>
        <v/>
      </c>
      <c r="T152" s="317" t="str">
        <f>INDEX('M04-S02'!$AE$16:$AE$198,2*(ROWS($T$146:T152)-1)+1)</f>
        <v/>
      </c>
      <c r="U152" s="312">
        <f>INDEX('M04-S02'!$B$16:$B$198,2*(ROWS($U$146:U152)-1)+1)</f>
        <v>7</v>
      </c>
      <c r="V152" s="108">
        <f>INDEX('M04-S02'!$I$16:$I$198,2*(ROWS($V$146:V152)-1)+1)</f>
        <v>0</v>
      </c>
      <c r="W152" s="108">
        <f>INDEX('M04-S02'!$V$16:$V$198,2*(ROWS($W$146:W152)-1)+1)</f>
        <v>0</v>
      </c>
      <c r="X152" s="67">
        <f>INDEX('M04-S02'!$M$16:$M$198,2*(ROWS($X$146:X152)-1)+1)</f>
        <v>0</v>
      </c>
      <c r="Y152" s="67">
        <f>INDEX('M04-S02'!$Z$16:$Z$198,2*(ROWS($Y$146:Y152)-1)+1)</f>
        <v>0</v>
      </c>
      <c r="Z152" s="283"/>
      <c r="AA152" s="67" t="str">
        <f>IFERROR(INDEX(CMLIGHTBASE[Measure Subgroup 1],MATCH(INDEX('M04-S02'!$I$16:$I$198,2*(ROWS($V$146:V152)-1)+1),CMLIGHTBASE[Base Desc 1],0)),"")</f>
        <v/>
      </c>
      <c r="AB152" s="67" t="str">
        <f>IFERROR(INDEX(CMLIGHTBASE[Measure Subgroup 2],MATCH(INDEX('M04-S02'!$I$16:$I$198,2*(ROWS($V$146:V152)-1)+1),CMLIGHTBASE[Base Desc 1],0)),"")</f>
        <v/>
      </c>
      <c r="AC152" s="67" t="str">
        <f>IFERROR(INDEX(CMLIGHTEFF[Measure Subgroup 1],MATCH(INDEX('M04-S02'!$V$16:$V$198,2*(ROWS($W$146:W152)-1)+1),CMLIGHTEFF[Eff Desc 1],0)),"")</f>
        <v/>
      </c>
      <c r="AD152" s="67" t="str">
        <f>IFERROR(INDEX(CMLIGHTEFF[Measure Subgroup 2],MATCH(INDEX('M04-S02'!$V$16:$V$198,2*(ROWS($W$146:W152)-1)+1),CMLIGHTEFF[Eff Desc 1],0)),"")</f>
        <v/>
      </c>
      <c r="AE152" s="312">
        <f>IF(NOT(ISNUMBER(INDEX('M04-S02'!$AN$16:$AN$198,2*(ROWS($O$146:O152)-1)+1))),INDEX('M04-S02'!$AC$16:$AC$198,2*(ROWS($L$146:L152)-1)+1),0)</f>
        <v>0</v>
      </c>
      <c r="AF152" s="312" t="str">
        <f>INDEX('M04-S02'!$AW$16:$AW$198,2*(ROWS($AF$146:AF152)-1)+1)</f>
        <v/>
      </c>
      <c r="AG152" s="312" t="str">
        <f>INDEX('M04-S02'!$AX$16:$AX$198,2*(ROWS($AG$146:AG152)-1)+1)</f>
        <v/>
      </c>
      <c r="AH152" s="312" t="str">
        <f t="shared" si="29"/>
        <v/>
      </c>
      <c r="AI152" s="312" t="str">
        <f t="shared" si="30"/>
        <v/>
      </c>
      <c r="AJ152" s="111" t="str">
        <f t="shared" si="31"/>
        <v/>
      </c>
      <c r="AK152" s="111" t="str">
        <f t="shared" si="32"/>
        <v/>
      </c>
      <c r="AL152" s="111" t="str">
        <f t="shared" si="12"/>
        <v/>
      </c>
      <c r="AM152" s="111" t="str">
        <f>INDEX('M04-S02'!$AU$16:$AU$198,2*(ROWS($AM$146:AM152)-1)+1)</f>
        <v/>
      </c>
      <c r="AN152" s="111" t="str">
        <f>INDEX('M04-S02'!$BB$16:$BB$198,2*(ROWS($AN$146:AN152)-1)+1)</f>
        <v/>
      </c>
      <c r="AO152" s="312">
        <f>INDEX('M04-S02'!$P$16:$P$198,2*(ROWS($AO$146:AO152)-1)+1)</f>
        <v>0</v>
      </c>
    </row>
    <row r="153" spans="1:41" x14ac:dyDescent="0.25">
      <c r="A153" s="122">
        <f t="shared" si="28"/>
        <v>0</v>
      </c>
      <c r="B153" s="122" t="str">
        <f t="shared" si="27"/>
        <v/>
      </c>
      <c r="C153" s="339" t="str">
        <f>IF(J153&gt;0,INDEX('M04-S02'!$AY$16:$AY$198,2*(ROWS($C$146:C153)-1)+1),"")</f>
        <v/>
      </c>
      <c r="D153" s="67" t="s">
        <v>271</v>
      </c>
      <c r="E153" s="339" t="str">
        <f>IFERROR(INDEX(CMELIGHT[End Use Category],MATCH(INDEX('M04-S02'!$F$16:$F$198,2*(ROWS($E$146:E153)-1)+1),CMELIGHT[Proj Desc 1],0)),"")</f>
        <v/>
      </c>
      <c r="F153" s="312" t="str">
        <f>INDEX('M04-S02'!$T$16:$T$198,2*(ROWS($F$146:F153)-1)+1)</f>
        <v/>
      </c>
      <c r="G153" s="67">
        <f>INDEX('M04-S02'!$C$16:$C$198,2*(ROWS($G$146:G153)-1)+1)</f>
        <v>0</v>
      </c>
      <c r="H153" s="111">
        <f>INDEX('M04-S02'!$AC$16:$AC$198,2*(ROWS($H$146:H153)-1)+1)*INDEX('M04-S02'!$AG$16:$AG$198,2*(ROWS($H$146:H153)-1)+1)</f>
        <v>0</v>
      </c>
      <c r="I153" s="111">
        <f>INDEX('M04-S02'!$AC$16:$AC$198,2*(ROWS($I$146:I153)-1)+1)*INDEX('M04-S02'!$AI$16:$AI$198,2*(ROWS($I$146:I153)-1)+1)</f>
        <v>0</v>
      </c>
      <c r="J153" s="111" t="str">
        <f>INDEX('M04-S02'!$AK$16:$AK$198,2*(ROWS($J$146:J153)-1)+1)</f>
        <v/>
      </c>
      <c r="K153" s="67" t="s">
        <v>152</v>
      </c>
      <c r="L153" s="312">
        <f>IF(ISNUMBER(INDEX('M04-S02'!$AN$16:$AN$198,2*(ROWS($O$146:O153)-1)+1)),INDEX('M04-S02'!$AC$16:$AC$198,2*(ROWS($L$146:L153)-1)+1),0)</f>
        <v>0</v>
      </c>
      <c r="M153" s="312">
        <f>IF(ISNUMBER(INDEX('M04-S02'!$AN$16:$AN$198,2*(ROWS($O$146:O153)-1)+1)),INDEX('M04-S02'!$AZ$16:$AZ$198,2*(ROWS($M$146:M153)-1)+1),0)</f>
        <v>0</v>
      </c>
      <c r="N153" s="373">
        <f>IF(ISNUMBER(INDEX('M04-S02'!$AN$16:$AN$198,2*(ROWS($O$146:O153)-1)+1)),INDEX('M04-S02'!$AV$16:$AV$198,2*(ROWS($N$146:N153)-1)+1),0)</f>
        <v>0</v>
      </c>
      <c r="O153" s="111">
        <f>IF(ISNUMBER(INDEX('M04-S02'!$AN$16:$AN$198,2*(ROWS($O$146:O153)-1)+1)),INDEX('M04-S02'!$AN$16:$AN$198,2*(ROWS($O$146:O153)-1)+1),0)</f>
        <v>0</v>
      </c>
      <c r="P153" s="312" t="str">
        <f>IFERROR(IF(NOT(ISNUMBER(INDEX('M04-S02'!$AN$16:$AN$198,2*(ROWS($O$146:O153)-1)+1))),INDEX('M04-S02'!$AZ$16:$AZ$198,2*(ROWS($O$146:O153)-1)+1),0),"")</f>
        <v/>
      </c>
      <c r="Q153" s="373" t="str">
        <f>IFERROR(IF(NOT(ISNUMBER(INDEX('M04-S02'!$AN$16:$AN$198,2*(ROWS($O$146:O153)-1)+1))),INDEX('M04-S02'!$AV$16:$AV$198,2*(ROWS($O$146:O153)-1)+1),0),"")</f>
        <v/>
      </c>
      <c r="R153" s="67" t="str">
        <f>IFERROR(IF(NOT(ISNUMBER(INDEX('M04-S02'!$AN$16:$AN$198,2*(ROWS($O$146:O153)-1)+1))),INDEX(SPILLOVER[Spillover Reason],MATCH(INDEX('M04-S02'!$BC$16:$BC$198,2*(ROWS($O$146:O153)-1)+1),SPILLOVER[Spillover Text],0)),""),"")</f>
        <v>Not Eligible</v>
      </c>
      <c r="S153" s="317" t="str">
        <f>INDEX('M04-S02'!$R$16:$R$198,2*(ROWS($S$146:S153)-1)+1)</f>
        <v/>
      </c>
      <c r="T153" s="317" t="str">
        <f>INDEX('M04-S02'!$AE$16:$AE$198,2*(ROWS($T$146:T153)-1)+1)</f>
        <v/>
      </c>
      <c r="U153" s="312">
        <f>INDEX('M04-S02'!$B$16:$B$198,2*(ROWS($U$146:U153)-1)+1)</f>
        <v>8</v>
      </c>
      <c r="V153" s="108">
        <f>INDEX('M04-S02'!$I$16:$I$198,2*(ROWS($V$146:V153)-1)+1)</f>
        <v>0</v>
      </c>
      <c r="W153" s="108">
        <f>INDEX('M04-S02'!$V$16:$V$198,2*(ROWS($W$146:W153)-1)+1)</f>
        <v>0</v>
      </c>
      <c r="X153" s="67">
        <f>INDEX('M04-S02'!$M$16:$M$198,2*(ROWS($X$146:X153)-1)+1)</f>
        <v>0</v>
      </c>
      <c r="Y153" s="67">
        <f>INDEX('M04-S02'!$Z$16:$Z$198,2*(ROWS($Y$146:Y153)-1)+1)</f>
        <v>0</v>
      </c>
      <c r="Z153" s="283"/>
      <c r="AA153" s="67" t="str">
        <f>IFERROR(INDEX(CMLIGHTBASE[Measure Subgroup 1],MATCH(INDEX('M04-S02'!$I$16:$I$198,2*(ROWS($V$146:V153)-1)+1),CMLIGHTBASE[Base Desc 1],0)),"")</f>
        <v/>
      </c>
      <c r="AB153" s="67" t="str">
        <f>IFERROR(INDEX(CMLIGHTBASE[Measure Subgroup 2],MATCH(INDEX('M04-S02'!$I$16:$I$198,2*(ROWS($V$146:V153)-1)+1),CMLIGHTBASE[Base Desc 1],0)),"")</f>
        <v/>
      </c>
      <c r="AC153" s="67" t="str">
        <f>IFERROR(INDEX(CMLIGHTEFF[Measure Subgroup 1],MATCH(INDEX('M04-S02'!$V$16:$V$198,2*(ROWS($W$146:W153)-1)+1),CMLIGHTEFF[Eff Desc 1],0)),"")</f>
        <v/>
      </c>
      <c r="AD153" s="67" t="str">
        <f>IFERROR(INDEX(CMLIGHTEFF[Measure Subgroup 2],MATCH(INDEX('M04-S02'!$V$16:$V$198,2*(ROWS($W$146:W153)-1)+1),CMLIGHTEFF[Eff Desc 1],0)),"")</f>
        <v/>
      </c>
      <c r="AE153" s="312">
        <f>IF(NOT(ISNUMBER(INDEX('M04-S02'!$AN$16:$AN$198,2*(ROWS($O$146:O153)-1)+1))),INDEX('M04-S02'!$AC$16:$AC$198,2*(ROWS($L$146:L153)-1)+1),0)</f>
        <v>0</v>
      </c>
      <c r="AF153" s="312" t="str">
        <f>INDEX('M04-S02'!$AW$16:$AW$198,2*(ROWS($AF$146:AF153)-1)+1)</f>
        <v/>
      </c>
      <c r="AG153" s="312" t="str">
        <f>INDEX('M04-S02'!$AX$16:$AX$198,2*(ROWS($AG$146:AG153)-1)+1)</f>
        <v/>
      </c>
      <c r="AH153" s="312" t="str">
        <f t="shared" si="29"/>
        <v/>
      </c>
      <c r="AI153" s="312" t="str">
        <f t="shared" si="30"/>
        <v/>
      </c>
      <c r="AJ153" s="111" t="str">
        <f t="shared" si="31"/>
        <v/>
      </c>
      <c r="AK153" s="111" t="str">
        <f t="shared" si="32"/>
        <v/>
      </c>
      <c r="AL153" s="111" t="str">
        <f t="shared" si="12"/>
        <v/>
      </c>
      <c r="AM153" s="111" t="str">
        <f>INDEX('M04-S02'!$AU$16:$AU$198,2*(ROWS($AM$146:AM153)-1)+1)</f>
        <v/>
      </c>
      <c r="AN153" s="111" t="str">
        <f>INDEX('M04-S02'!$BB$16:$BB$198,2*(ROWS($AN$146:AN153)-1)+1)</f>
        <v/>
      </c>
      <c r="AO153" s="312">
        <f>INDEX('M04-S02'!$P$16:$P$198,2*(ROWS($AO$146:AO153)-1)+1)</f>
        <v>0</v>
      </c>
    </row>
    <row r="154" spans="1:41" x14ac:dyDescent="0.25">
      <c r="A154" s="122">
        <f t="shared" si="28"/>
        <v>0</v>
      </c>
      <c r="B154" s="122" t="str">
        <f t="shared" si="27"/>
        <v/>
      </c>
      <c r="C154" s="339" t="str">
        <f>IF(J154&gt;0,INDEX('M04-S02'!$AY$16:$AY$198,2*(ROWS($C$146:C154)-1)+1),"")</f>
        <v/>
      </c>
      <c r="D154" s="67" t="s">
        <v>271</v>
      </c>
      <c r="E154" s="339" t="str">
        <f>IFERROR(INDEX(CMELIGHT[End Use Category],MATCH(INDEX('M04-S02'!$F$16:$F$198,2*(ROWS($E$146:E154)-1)+1),CMELIGHT[Proj Desc 1],0)),"")</f>
        <v/>
      </c>
      <c r="F154" s="312" t="str">
        <f>INDEX('M04-S02'!$T$16:$T$198,2*(ROWS($F$146:F154)-1)+1)</f>
        <v/>
      </c>
      <c r="G154" s="67">
        <f>INDEX('M04-S02'!$C$16:$C$198,2*(ROWS($G$146:G154)-1)+1)</f>
        <v>0</v>
      </c>
      <c r="H154" s="111">
        <f>INDEX('M04-S02'!$AC$16:$AC$198,2*(ROWS($H$146:H154)-1)+1)*INDEX('M04-S02'!$AG$16:$AG$198,2*(ROWS($H$146:H154)-1)+1)</f>
        <v>0</v>
      </c>
      <c r="I154" s="111">
        <f>INDEX('M04-S02'!$AC$16:$AC$198,2*(ROWS($I$146:I154)-1)+1)*INDEX('M04-S02'!$AI$16:$AI$198,2*(ROWS($I$146:I154)-1)+1)</f>
        <v>0</v>
      </c>
      <c r="J154" s="111" t="str">
        <f>INDEX('M04-S02'!$AK$16:$AK$198,2*(ROWS($J$146:J154)-1)+1)</f>
        <v/>
      </c>
      <c r="K154" s="67" t="s">
        <v>152</v>
      </c>
      <c r="L154" s="312">
        <f>IF(ISNUMBER(INDEX('M04-S02'!$AN$16:$AN$198,2*(ROWS($O$146:O154)-1)+1)),INDEX('M04-S02'!$AC$16:$AC$198,2*(ROWS($L$146:L154)-1)+1),0)</f>
        <v>0</v>
      </c>
      <c r="M154" s="312">
        <f>IF(ISNUMBER(INDEX('M04-S02'!$AN$16:$AN$198,2*(ROWS($O$146:O154)-1)+1)),INDEX('M04-S02'!$AZ$16:$AZ$198,2*(ROWS($M$146:M154)-1)+1),0)</f>
        <v>0</v>
      </c>
      <c r="N154" s="373">
        <f>IF(ISNUMBER(INDEX('M04-S02'!$AN$16:$AN$198,2*(ROWS($O$146:O154)-1)+1)),INDEX('M04-S02'!$AV$16:$AV$198,2*(ROWS($N$146:N154)-1)+1),0)</f>
        <v>0</v>
      </c>
      <c r="O154" s="111">
        <f>IF(ISNUMBER(INDEX('M04-S02'!$AN$16:$AN$198,2*(ROWS($O$146:O154)-1)+1)),INDEX('M04-S02'!$AN$16:$AN$198,2*(ROWS($O$146:O154)-1)+1),0)</f>
        <v>0</v>
      </c>
      <c r="P154" s="312" t="str">
        <f>IFERROR(IF(NOT(ISNUMBER(INDEX('M04-S02'!$AN$16:$AN$198,2*(ROWS($O$146:O154)-1)+1))),INDEX('M04-S02'!$AZ$16:$AZ$198,2*(ROWS($O$146:O154)-1)+1),0),"")</f>
        <v/>
      </c>
      <c r="Q154" s="373" t="str">
        <f>IFERROR(IF(NOT(ISNUMBER(INDEX('M04-S02'!$AN$16:$AN$198,2*(ROWS($O$146:O154)-1)+1))),INDEX('M04-S02'!$AV$16:$AV$198,2*(ROWS($O$146:O154)-1)+1),0),"")</f>
        <v/>
      </c>
      <c r="R154" s="67" t="str">
        <f>IFERROR(IF(NOT(ISNUMBER(INDEX('M04-S02'!$AN$16:$AN$198,2*(ROWS($O$146:O154)-1)+1))),INDEX(SPILLOVER[Spillover Reason],MATCH(INDEX('M04-S02'!$BC$16:$BC$198,2*(ROWS($O$146:O154)-1)+1),SPILLOVER[Spillover Text],0)),""),"")</f>
        <v>Not Eligible</v>
      </c>
      <c r="S154" s="317" t="str">
        <f>INDEX('M04-S02'!$R$16:$R$198,2*(ROWS($S$146:S154)-1)+1)</f>
        <v/>
      </c>
      <c r="T154" s="317" t="str">
        <f>INDEX('M04-S02'!$AE$16:$AE$198,2*(ROWS($T$146:T154)-1)+1)</f>
        <v/>
      </c>
      <c r="U154" s="312">
        <f>INDEX('M04-S02'!$B$16:$B$198,2*(ROWS($U$146:U154)-1)+1)</f>
        <v>9</v>
      </c>
      <c r="V154" s="108">
        <f>INDEX('M04-S02'!$I$16:$I$198,2*(ROWS($V$146:V154)-1)+1)</f>
        <v>0</v>
      </c>
      <c r="W154" s="108">
        <f>INDEX('M04-S02'!$V$16:$V$198,2*(ROWS($W$146:W154)-1)+1)</f>
        <v>0</v>
      </c>
      <c r="X154" s="67">
        <f>INDEX('M04-S02'!$M$16:$M$198,2*(ROWS($X$146:X154)-1)+1)</f>
        <v>0</v>
      </c>
      <c r="Y154" s="67">
        <f>INDEX('M04-S02'!$Z$16:$Z$198,2*(ROWS($Y$146:Y154)-1)+1)</f>
        <v>0</v>
      </c>
      <c r="Z154" s="283"/>
      <c r="AA154" s="67" t="str">
        <f>IFERROR(INDEX(CMLIGHTBASE[Measure Subgroup 1],MATCH(INDEX('M04-S02'!$I$16:$I$198,2*(ROWS($V$146:V154)-1)+1),CMLIGHTBASE[Base Desc 1],0)),"")</f>
        <v/>
      </c>
      <c r="AB154" s="67" t="str">
        <f>IFERROR(INDEX(CMLIGHTBASE[Measure Subgroup 2],MATCH(INDEX('M04-S02'!$I$16:$I$198,2*(ROWS($V$146:V154)-1)+1),CMLIGHTBASE[Base Desc 1],0)),"")</f>
        <v/>
      </c>
      <c r="AC154" s="67" t="str">
        <f>IFERROR(INDEX(CMLIGHTEFF[Measure Subgroup 1],MATCH(INDEX('M04-S02'!$V$16:$V$198,2*(ROWS($W$146:W154)-1)+1),CMLIGHTEFF[Eff Desc 1],0)),"")</f>
        <v/>
      </c>
      <c r="AD154" s="67" t="str">
        <f>IFERROR(INDEX(CMLIGHTEFF[Measure Subgroup 2],MATCH(INDEX('M04-S02'!$V$16:$V$198,2*(ROWS($W$146:W154)-1)+1),CMLIGHTEFF[Eff Desc 1],0)),"")</f>
        <v/>
      </c>
      <c r="AE154" s="312">
        <f>IF(NOT(ISNUMBER(INDEX('M04-S02'!$AN$16:$AN$198,2*(ROWS($O$146:O154)-1)+1))),INDEX('M04-S02'!$AC$16:$AC$198,2*(ROWS($L$146:L154)-1)+1),0)</f>
        <v>0</v>
      </c>
      <c r="AF154" s="312" t="str">
        <f>INDEX('M04-S02'!$AW$16:$AW$198,2*(ROWS($AF$146:AF154)-1)+1)</f>
        <v/>
      </c>
      <c r="AG154" s="312" t="str">
        <f>INDEX('M04-S02'!$AX$16:$AX$198,2*(ROWS($AG$146:AG154)-1)+1)</f>
        <v/>
      </c>
      <c r="AH154" s="312" t="str">
        <f t="shared" si="29"/>
        <v/>
      </c>
      <c r="AI154" s="312" t="str">
        <f t="shared" si="30"/>
        <v/>
      </c>
      <c r="AJ154" s="111" t="str">
        <f t="shared" si="31"/>
        <v/>
      </c>
      <c r="AK154" s="111" t="str">
        <f t="shared" si="32"/>
        <v/>
      </c>
      <c r="AL154" s="111" t="str">
        <f t="shared" ref="AL154:AL219" si="33">IFERROR(O154/L154,"")</f>
        <v/>
      </c>
      <c r="AM154" s="111" t="str">
        <f>INDEX('M04-S02'!$AU$16:$AU$198,2*(ROWS($AM$146:AM154)-1)+1)</f>
        <v/>
      </c>
      <c r="AN154" s="111" t="str">
        <f>INDEX('M04-S02'!$BB$16:$BB$198,2*(ROWS($AN$146:AN154)-1)+1)</f>
        <v/>
      </c>
      <c r="AO154" s="312">
        <f>INDEX('M04-S02'!$P$16:$P$198,2*(ROWS($AO$146:AO154)-1)+1)</f>
        <v>0</v>
      </c>
    </row>
    <row r="155" spans="1:41" x14ac:dyDescent="0.25">
      <c r="A155" s="122">
        <f t="shared" si="28"/>
        <v>0</v>
      </c>
      <c r="B155" s="122" t="str">
        <f t="shared" si="27"/>
        <v/>
      </c>
      <c r="C155" s="339" t="str">
        <f>IF(J155&gt;0,INDEX('M04-S02'!$AY$16:$AY$198,2*(ROWS($C$146:C155)-1)+1),"")</f>
        <v/>
      </c>
      <c r="D155" s="67" t="s">
        <v>271</v>
      </c>
      <c r="E155" s="339" t="str">
        <f>IFERROR(INDEX(CMELIGHT[End Use Category],MATCH(INDEX('M04-S02'!$F$16:$F$198,2*(ROWS($E$146:E155)-1)+1),CMELIGHT[Proj Desc 1],0)),"")</f>
        <v/>
      </c>
      <c r="F155" s="312" t="str">
        <f>INDEX('M04-S02'!$T$16:$T$198,2*(ROWS($F$146:F155)-1)+1)</f>
        <v/>
      </c>
      <c r="G155" s="67">
        <f>INDEX('M04-S02'!$C$16:$C$198,2*(ROWS($G$146:G155)-1)+1)</f>
        <v>0</v>
      </c>
      <c r="H155" s="111">
        <f>INDEX('M04-S02'!$AC$16:$AC$198,2*(ROWS($H$146:H155)-1)+1)*INDEX('M04-S02'!$AG$16:$AG$198,2*(ROWS($H$146:H155)-1)+1)</f>
        <v>0</v>
      </c>
      <c r="I155" s="111">
        <f>INDEX('M04-S02'!$AC$16:$AC$198,2*(ROWS($I$146:I155)-1)+1)*INDEX('M04-S02'!$AI$16:$AI$198,2*(ROWS($I$146:I155)-1)+1)</f>
        <v>0</v>
      </c>
      <c r="J155" s="111" t="str">
        <f>INDEX('M04-S02'!$AK$16:$AK$198,2*(ROWS($J$146:J155)-1)+1)</f>
        <v/>
      </c>
      <c r="K155" s="67" t="s">
        <v>152</v>
      </c>
      <c r="L155" s="312">
        <f>IF(ISNUMBER(INDEX('M04-S02'!$AN$16:$AN$198,2*(ROWS($O$146:O155)-1)+1)),INDEX('M04-S02'!$AC$16:$AC$198,2*(ROWS($L$146:L155)-1)+1),0)</f>
        <v>0</v>
      </c>
      <c r="M155" s="312">
        <f>IF(ISNUMBER(INDEX('M04-S02'!$AN$16:$AN$198,2*(ROWS($O$146:O155)-1)+1)),INDEX('M04-S02'!$AZ$16:$AZ$198,2*(ROWS($M$146:M155)-1)+1),0)</f>
        <v>0</v>
      </c>
      <c r="N155" s="373">
        <f>IF(ISNUMBER(INDEX('M04-S02'!$AN$16:$AN$198,2*(ROWS($O$146:O155)-1)+1)),INDEX('M04-S02'!$AV$16:$AV$198,2*(ROWS($N$146:N155)-1)+1),0)</f>
        <v>0</v>
      </c>
      <c r="O155" s="111">
        <f>IF(ISNUMBER(INDEX('M04-S02'!$AN$16:$AN$198,2*(ROWS($O$146:O155)-1)+1)),INDEX('M04-S02'!$AN$16:$AN$198,2*(ROWS($O$146:O155)-1)+1),0)</f>
        <v>0</v>
      </c>
      <c r="P155" s="312" t="str">
        <f>IFERROR(IF(NOT(ISNUMBER(INDEX('M04-S02'!$AN$16:$AN$198,2*(ROWS($O$146:O155)-1)+1))),INDEX('M04-S02'!$AZ$16:$AZ$198,2*(ROWS($O$146:O155)-1)+1),0),"")</f>
        <v/>
      </c>
      <c r="Q155" s="373" t="str">
        <f>IFERROR(IF(NOT(ISNUMBER(INDEX('M04-S02'!$AN$16:$AN$198,2*(ROWS($O$146:O155)-1)+1))),INDEX('M04-S02'!$AV$16:$AV$198,2*(ROWS($O$146:O155)-1)+1),0),"")</f>
        <v/>
      </c>
      <c r="R155" s="67" t="str">
        <f>IFERROR(IF(NOT(ISNUMBER(INDEX('M04-S02'!$AN$16:$AN$198,2*(ROWS($O$146:O155)-1)+1))),INDEX(SPILLOVER[Spillover Reason],MATCH(INDEX('M04-S02'!$BC$16:$BC$198,2*(ROWS($O$146:O155)-1)+1),SPILLOVER[Spillover Text],0)),""),"")</f>
        <v>Not Eligible</v>
      </c>
      <c r="S155" s="317" t="str">
        <f>INDEX('M04-S02'!$R$16:$R$198,2*(ROWS($S$146:S155)-1)+1)</f>
        <v/>
      </c>
      <c r="T155" s="317" t="str">
        <f>INDEX('M04-S02'!$AE$16:$AE$198,2*(ROWS($T$146:T155)-1)+1)</f>
        <v/>
      </c>
      <c r="U155" s="312">
        <f>INDEX('M04-S02'!$B$16:$B$198,2*(ROWS($U$146:U155)-1)+1)</f>
        <v>10</v>
      </c>
      <c r="V155" s="108">
        <f>INDEX('M04-S02'!$I$16:$I$198,2*(ROWS($V$146:V155)-1)+1)</f>
        <v>0</v>
      </c>
      <c r="W155" s="108">
        <f>INDEX('M04-S02'!$V$16:$V$198,2*(ROWS($W$146:W155)-1)+1)</f>
        <v>0</v>
      </c>
      <c r="X155" s="67">
        <f>INDEX('M04-S02'!$M$16:$M$198,2*(ROWS($X$146:X155)-1)+1)</f>
        <v>0</v>
      </c>
      <c r="Y155" s="67">
        <f>INDEX('M04-S02'!$Z$16:$Z$198,2*(ROWS($Y$146:Y155)-1)+1)</f>
        <v>0</v>
      </c>
      <c r="Z155" s="283"/>
      <c r="AA155" s="67" t="str">
        <f>IFERROR(INDEX(CMLIGHTBASE[Measure Subgroup 1],MATCH(INDEX('M04-S02'!$I$16:$I$198,2*(ROWS($V$146:V155)-1)+1),CMLIGHTBASE[Base Desc 1],0)),"")</f>
        <v/>
      </c>
      <c r="AB155" s="67" t="str">
        <f>IFERROR(INDEX(CMLIGHTBASE[Measure Subgroup 2],MATCH(INDEX('M04-S02'!$I$16:$I$198,2*(ROWS($V$146:V155)-1)+1),CMLIGHTBASE[Base Desc 1],0)),"")</f>
        <v/>
      </c>
      <c r="AC155" s="67" t="str">
        <f>IFERROR(INDEX(CMLIGHTEFF[Measure Subgroup 1],MATCH(INDEX('M04-S02'!$V$16:$V$198,2*(ROWS($W$146:W155)-1)+1),CMLIGHTEFF[Eff Desc 1],0)),"")</f>
        <v/>
      </c>
      <c r="AD155" s="67" t="str">
        <f>IFERROR(INDEX(CMLIGHTEFF[Measure Subgroup 2],MATCH(INDEX('M04-S02'!$V$16:$V$198,2*(ROWS($W$146:W155)-1)+1),CMLIGHTEFF[Eff Desc 1],0)),"")</f>
        <v/>
      </c>
      <c r="AE155" s="312">
        <f>IF(NOT(ISNUMBER(INDEX('M04-S02'!$AN$16:$AN$198,2*(ROWS($O$146:O155)-1)+1))),INDEX('M04-S02'!$AC$16:$AC$198,2*(ROWS($L$146:L155)-1)+1),0)</f>
        <v>0</v>
      </c>
      <c r="AF155" s="312" t="str">
        <f>INDEX('M04-S02'!$AW$16:$AW$198,2*(ROWS($AF$146:AF155)-1)+1)</f>
        <v/>
      </c>
      <c r="AG155" s="312" t="str">
        <f>INDEX('M04-S02'!$AX$16:$AX$198,2*(ROWS($AG$146:AG155)-1)+1)</f>
        <v/>
      </c>
      <c r="AH155" s="312" t="str">
        <f t="shared" si="29"/>
        <v/>
      </c>
      <c r="AI155" s="312" t="str">
        <f t="shared" si="30"/>
        <v/>
      </c>
      <c r="AJ155" s="111" t="str">
        <f t="shared" si="31"/>
        <v/>
      </c>
      <c r="AK155" s="111" t="str">
        <f t="shared" si="32"/>
        <v/>
      </c>
      <c r="AL155" s="111" t="str">
        <f t="shared" si="33"/>
        <v/>
      </c>
      <c r="AM155" s="111" t="str">
        <f>INDEX('M04-S02'!$AU$16:$AU$198,2*(ROWS($AM$146:AM155)-1)+1)</f>
        <v/>
      </c>
      <c r="AN155" s="111" t="str">
        <f>INDEX('M04-S02'!$BB$16:$BB$198,2*(ROWS($AN$146:AN155)-1)+1)</f>
        <v/>
      </c>
      <c r="AO155" s="312">
        <f>INDEX('M04-S02'!$P$16:$P$198,2*(ROWS($AO$146:AO155)-1)+1)</f>
        <v>0</v>
      </c>
    </row>
    <row r="156" spans="1:41" x14ac:dyDescent="0.25">
      <c r="A156" s="122">
        <f t="shared" si="28"/>
        <v>0</v>
      </c>
      <c r="B156" s="122" t="str">
        <f t="shared" si="27"/>
        <v/>
      </c>
      <c r="C156" s="339" t="str">
        <f>IF(J156&gt;0,INDEX('M04-S02'!$AY$16:$AY$198,2*(ROWS($C$146:C156)-1)+1),"")</f>
        <v/>
      </c>
      <c r="D156" s="67" t="s">
        <v>271</v>
      </c>
      <c r="E156" s="339" t="str">
        <f>IFERROR(INDEX(CMELIGHT[End Use Category],MATCH(INDEX('M04-S02'!$F$16:$F$198,2*(ROWS($E$146:E156)-1)+1),CMELIGHT[Proj Desc 1],0)),"")</f>
        <v/>
      </c>
      <c r="F156" s="312" t="str">
        <f>INDEX('M04-S02'!$T$16:$T$198,2*(ROWS($F$146:F156)-1)+1)</f>
        <v/>
      </c>
      <c r="G156" s="67">
        <f>INDEX('M04-S02'!$C$16:$C$198,2*(ROWS($G$146:G156)-1)+1)</f>
        <v>0</v>
      </c>
      <c r="H156" s="111">
        <f>INDEX('M04-S02'!$AC$16:$AC$198,2*(ROWS($H$146:H156)-1)+1)*INDEX('M04-S02'!$AG$16:$AG$198,2*(ROWS($H$146:H156)-1)+1)</f>
        <v>0</v>
      </c>
      <c r="I156" s="111">
        <f>INDEX('M04-S02'!$AC$16:$AC$198,2*(ROWS($I$146:I156)-1)+1)*INDEX('M04-S02'!$AI$16:$AI$198,2*(ROWS($I$146:I156)-1)+1)</f>
        <v>0</v>
      </c>
      <c r="J156" s="111" t="str">
        <f>INDEX('M04-S02'!$AK$16:$AK$198,2*(ROWS($J$146:J156)-1)+1)</f>
        <v/>
      </c>
      <c r="K156" s="67" t="s">
        <v>152</v>
      </c>
      <c r="L156" s="312">
        <f>IF(ISNUMBER(INDEX('M04-S02'!$AN$16:$AN$198,2*(ROWS($O$146:O156)-1)+1)),INDEX('M04-S02'!$AC$16:$AC$198,2*(ROWS($L$146:L156)-1)+1),0)</f>
        <v>0</v>
      </c>
      <c r="M156" s="312">
        <f>IF(ISNUMBER(INDEX('M04-S02'!$AN$16:$AN$198,2*(ROWS($O$146:O156)-1)+1)),INDEX('M04-S02'!$AZ$16:$AZ$198,2*(ROWS($M$146:M156)-1)+1),0)</f>
        <v>0</v>
      </c>
      <c r="N156" s="373">
        <f>IF(ISNUMBER(INDEX('M04-S02'!$AN$16:$AN$198,2*(ROWS($O$146:O156)-1)+1)),INDEX('M04-S02'!$AV$16:$AV$198,2*(ROWS($N$146:N156)-1)+1),0)</f>
        <v>0</v>
      </c>
      <c r="O156" s="111">
        <f>IF(ISNUMBER(INDEX('M04-S02'!$AN$16:$AN$198,2*(ROWS($O$146:O156)-1)+1)),INDEX('M04-S02'!$AN$16:$AN$198,2*(ROWS($O$146:O156)-1)+1),0)</f>
        <v>0</v>
      </c>
      <c r="P156" s="312" t="str">
        <f>IFERROR(IF(NOT(ISNUMBER(INDEX('M04-S02'!$AN$16:$AN$198,2*(ROWS($O$146:O156)-1)+1))),INDEX('M04-S02'!$AZ$16:$AZ$198,2*(ROWS($O$146:O156)-1)+1),0),"")</f>
        <v/>
      </c>
      <c r="Q156" s="373" t="str">
        <f>IFERROR(IF(NOT(ISNUMBER(INDEX('M04-S02'!$AN$16:$AN$198,2*(ROWS($O$146:O156)-1)+1))),INDEX('M04-S02'!$AV$16:$AV$198,2*(ROWS($O$146:O156)-1)+1),0),"")</f>
        <v/>
      </c>
      <c r="R156" s="67" t="str">
        <f>IFERROR(IF(NOT(ISNUMBER(INDEX('M04-S02'!$AN$16:$AN$198,2*(ROWS($O$146:O156)-1)+1))),INDEX(SPILLOVER[Spillover Reason],MATCH(INDEX('M04-S02'!$BC$16:$BC$198,2*(ROWS($O$146:O156)-1)+1),SPILLOVER[Spillover Text],0)),""),"")</f>
        <v>Not Eligible</v>
      </c>
      <c r="S156" s="317" t="str">
        <f>INDEX('M04-S02'!$R$16:$R$198,2*(ROWS($S$146:S156)-1)+1)</f>
        <v/>
      </c>
      <c r="T156" s="317" t="str">
        <f>INDEX('M04-S02'!$AE$16:$AE$198,2*(ROWS($T$146:T156)-1)+1)</f>
        <v/>
      </c>
      <c r="U156" s="312">
        <f>INDEX('M04-S02'!$B$16:$B$198,2*(ROWS($U$146:U156)-1)+1)</f>
        <v>11</v>
      </c>
      <c r="V156" s="108">
        <f>INDEX('M04-S02'!$I$16:$I$198,2*(ROWS($V$146:V156)-1)+1)</f>
        <v>0</v>
      </c>
      <c r="W156" s="108">
        <f>INDEX('M04-S02'!$V$16:$V$198,2*(ROWS($W$146:W156)-1)+1)</f>
        <v>0</v>
      </c>
      <c r="X156" s="67">
        <f>INDEX('M04-S02'!$M$16:$M$198,2*(ROWS($X$146:X156)-1)+1)</f>
        <v>0</v>
      </c>
      <c r="Y156" s="67">
        <f>INDEX('M04-S02'!$Z$16:$Z$198,2*(ROWS($Y$146:Y156)-1)+1)</f>
        <v>0</v>
      </c>
      <c r="Z156" s="283"/>
      <c r="AA156" s="67" t="str">
        <f>IFERROR(INDEX(CMLIGHTBASE[Measure Subgroup 1],MATCH(INDEX('M04-S02'!$I$16:$I$198,2*(ROWS($V$146:V156)-1)+1),CMLIGHTBASE[Base Desc 1],0)),"")</f>
        <v/>
      </c>
      <c r="AB156" s="67" t="str">
        <f>IFERROR(INDEX(CMLIGHTBASE[Measure Subgroup 2],MATCH(INDEX('M04-S02'!$I$16:$I$198,2*(ROWS($V$146:V156)-1)+1),CMLIGHTBASE[Base Desc 1],0)),"")</f>
        <v/>
      </c>
      <c r="AC156" s="67" t="str">
        <f>IFERROR(INDEX(CMLIGHTEFF[Measure Subgroup 1],MATCH(INDEX('M04-S02'!$V$16:$V$198,2*(ROWS($W$146:W156)-1)+1),CMLIGHTEFF[Eff Desc 1],0)),"")</f>
        <v/>
      </c>
      <c r="AD156" s="67" t="str">
        <f>IFERROR(INDEX(CMLIGHTEFF[Measure Subgroup 2],MATCH(INDEX('M04-S02'!$V$16:$V$198,2*(ROWS($W$146:W156)-1)+1),CMLIGHTEFF[Eff Desc 1],0)),"")</f>
        <v/>
      </c>
      <c r="AE156" s="312">
        <f>IF(NOT(ISNUMBER(INDEX('M04-S02'!$AN$16:$AN$198,2*(ROWS($O$146:O156)-1)+1))),INDEX('M04-S02'!$AC$16:$AC$198,2*(ROWS($L$146:L156)-1)+1),0)</f>
        <v>0</v>
      </c>
      <c r="AF156" s="312" t="str">
        <f>INDEX('M04-S02'!$AW$16:$AW$198,2*(ROWS($AF$146:AF156)-1)+1)</f>
        <v/>
      </c>
      <c r="AG156" s="312" t="str">
        <f>INDEX('M04-S02'!$AX$16:$AX$198,2*(ROWS($AG$146:AG156)-1)+1)</f>
        <v/>
      </c>
      <c r="AH156" s="312" t="str">
        <f t="shared" si="29"/>
        <v/>
      </c>
      <c r="AI156" s="312" t="str">
        <f t="shared" si="30"/>
        <v/>
      </c>
      <c r="AJ156" s="111" t="str">
        <f t="shared" si="31"/>
        <v/>
      </c>
      <c r="AK156" s="111" t="str">
        <f t="shared" si="32"/>
        <v/>
      </c>
      <c r="AL156" s="111" t="str">
        <f t="shared" si="33"/>
        <v/>
      </c>
      <c r="AM156" s="111" t="str">
        <f>INDEX('M04-S02'!$AU$16:$AU$198,2*(ROWS($AM$146:AM156)-1)+1)</f>
        <v/>
      </c>
      <c r="AN156" s="111" t="str">
        <f>INDEX('M04-S02'!$BB$16:$BB$198,2*(ROWS($AN$146:AN156)-1)+1)</f>
        <v/>
      </c>
      <c r="AO156" s="312">
        <f>INDEX('M04-S02'!$P$16:$P$198,2*(ROWS($AO$146:AO156)-1)+1)</f>
        <v>0</v>
      </c>
    </row>
    <row r="157" spans="1:41" x14ac:dyDescent="0.25">
      <c r="A157" s="122">
        <f t="shared" si="28"/>
        <v>0</v>
      </c>
      <c r="B157" s="122" t="str">
        <f t="shared" si="27"/>
        <v/>
      </c>
      <c r="C157" s="339" t="str">
        <f>IF(J157&gt;0,INDEX('M04-S02'!$AY$16:$AY$198,2*(ROWS($C$146:C157)-1)+1),"")</f>
        <v/>
      </c>
      <c r="D157" s="67" t="s">
        <v>271</v>
      </c>
      <c r="E157" s="339" t="str">
        <f>IFERROR(INDEX(CMELIGHT[End Use Category],MATCH(INDEX('M04-S02'!$F$16:$F$198,2*(ROWS($E$146:E157)-1)+1),CMELIGHT[Proj Desc 1],0)),"")</f>
        <v/>
      </c>
      <c r="F157" s="312" t="str">
        <f>INDEX('M04-S02'!$T$16:$T$198,2*(ROWS($F$146:F157)-1)+1)</f>
        <v/>
      </c>
      <c r="G157" s="67">
        <f>INDEX('M04-S02'!$C$16:$C$198,2*(ROWS($G$146:G157)-1)+1)</f>
        <v>0</v>
      </c>
      <c r="H157" s="111">
        <f>INDEX('M04-S02'!$AC$16:$AC$198,2*(ROWS($H$146:H157)-1)+1)*INDEX('M04-S02'!$AG$16:$AG$198,2*(ROWS($H$146:H157)-1)+1)</f>
        <v>0</v>
      </c>
      <c r="I157" s="111">
        <f>INDEX('M04-S02'!$AC$16:$AC$198,2*(ROWS($I$146:I157)-1)+1)*INDEX('M04-S02'!$AI$16:$AI$198,2*(ROWS($I$146:I157)-1)+1)</f>
        <v>0</v>
      </c>
      <c r="J157" s="111" t="str">
        <f>INDEX('M04-S02'!$AK$16:$AK$198,2*(ROWS($J$146:J157)-1)+1)</f>
        <v/>
      </c>
      <c r="K157" s="67" t="s">
        <v>152</v>
      </c>
      <c r="L157" s="312">
        <f>IF(ISNUMBER(INDEX('M04-S02'!$AN$16:$AN$198,2*(ROWS($O$146:O157)-1)+1)),INDEX('M04-S02'!$AC$16:$AC$198,2*(ROWS($L$146:L157)-1)+1),0)</f>
        <v>0</v>
      </c>
      <c r="M157" s="312">
        <f>IF(ISNUMBER(INDEX('M04-S02'!$AN$16:$AN$198,2*(ROWS($O$146:O157)-1)+1)),INDEX('M04-S02'!$AZ$16:$AZ$198,2*(ROWS($M$146:M157)-1)+1),0)</f>
        <v>0</v>
      </c>
      <c r="N157" s="373">
        <f>IF(ISNUMBER(INDEX('M04-S02'!$AN$16:$AN$198,2*(ROWS($O$146:O157)-1)+1)),INDEX('M04-S02'!$AV$16:$AV$198,2*(ROWS($N$146:N157)-1)+1),0)</f>
        <v>0</v>
      </c>
      <c r="O157" s="111">
        <f>IF(ISNUMBER(INDEX('M04-S02'!$AN$16:$AN$198,2*(ROWS($O$146:O157)-1)+1)),INDEX('M04-S02'!$AN$16:$AN$198,2*(ROWS($O$146:O157)-1)+1),0)</f>
        <v>0</v>
      </c>
      <c r="P157" s="312" t="str">
        <f>IFERROR(IF(NOT(ISNUMBER(INDEX('M04-S02'!$AN$16:$AN$198,2*(ROWS($O$146:O157)-1)+1))),INDEX('M04-S02'!$AZ$16:$AZ$198,2*(ROWS($O$146:O157)-1)+1),0),"")</f>
        <v/>
      </c>
      <c r="Q157" s="373" t="str">
        <f>IFERROR(IF(NOT(ISNUMBER(INDEX('M04-S02'!$AN$16:$AN$198,2*(ROWS($O$146:O157)-1)+1))),INDEX('M04-S02'!$AV$16:$AV$198,2*(ROWS($O$146:O157)-1)+1),0),"")</f>
        <v/>
      </c>
      <c r="R157" s="67" t="str">
        <f>IFERROR(IF(NOT(ISNUMBER(INDEX('M04-S02'!$AN$16:$AN$198,2*(ROWS($O$146:O157)-1)+1))),INDEX(SPILLOVER[Spillover Reason],MATCH(INDEX('M04-S02'!$BC$16:$BC$198,2*(ROWS($O$146:O157)-1)+1),SPILLOVER[Spillover Text],0)),""),"")</f>
        <v>Not Eligible</v>
      </c>
      <c r="S157" s="317" t="str">
        <f>INDEX('M04-S02'!$R$16:$R$198,2*(ROWS($S$146:S157)-1)+1)</f>
        <v/>
      </c>
      <c r="T157" s="317" t="str">
        <f>INDEX('M04-S02'!$AE$16:$AE$198,2*(ROWS($T$146:T157)-1)+1)</f>
        <v/>
      </c>
      <c r="U157" s="312">
        <f>INDEX('M04-S02'!$B$16:$B$198,2*(ROWS($U$146:U157)-1)+1)</f>
        <v>12</v>
      </c>
      <c r="V157" s="108">
        <f>INDEX('M04-S02'!$I$16:$I$198,2*(ROWS($V$146:V157)-1)+1)</f>
        <v>0</v>
      </c>
      <c r="W157" s="108">
        <f>INDEX('M04-S02'!$V$16:$V$198,2*(ROWS($W$146:W157)-1)+1)</f>
        <v>0</v>
      </c>
      <c r="X157" s="67">
        <f>INDEX('M04-S02'!$M$16:$M$198,2*(ROWS($X$146:X157)-1)+1)</f>
        <v>0</v>
      </c>
      <c r="Y157" s="67">
        <f>INDEX('M04-S02'!$Z$16:$Z$198,2*(ROWS($Y$146:Y157)-1)+1)</f>
        <v>0</v>
      </c>
      <c r="Z157" s="283"/>
      <c r="AA157" s="67" t="str">
        <f>IFERROR(INDEX(CMLIGHTBASE[Measure Subgroup 1],MATCH(INDEX('M04-S02'!$I$16:$I$198,2*(ROWS($V$146:V157)-1)+1),CMLIGHTBASE[Base Desc 1],0)),"")</f>
        <v/>
      </c>
      <c r="AB157" s="67" t="str">
        <f>IFERROR(INDEX(CMLIGHTBASE[Measure Subgroup 2],MATCH(INDEX('M04-S02'!$I$16:$I$198,2*(ROWS($V$146:V157)-1)+1),CMLIGHTBASE[Base Desc 1],0)),"")</f>
        <v/>
      </c>
      <c r="AC157" s="67" t="str">
        <f>IFERROR(INDEX(CMLIGHTEFF[Measure Subgroup 1],MATCH(INDEX('M04-S02'!$V$16:$V$198,2*(ROWS($W$146:W157)-1)+1),CMLIGHTEFF[Eff Desc 1],0)),"")</f>
        <v/>
      </c>
      <c r="AD157" s="67" t="str">
        <f>IFERROR(INDEX(CMLIGHTEFF[Measure Subgroup 2],MATCH(INDEX('M04-S02'!$V$16:$V$198,2*(ROWS($W$146:W157)-1)+1),CMLIGHTEFF[Eff Desc 1],0)),"")</f>
        <v/>
      </c>
      <c r="AE157" s="312">
        <f>IF(NOT(ISNUMBER(INDEX('M04-S02'!$AN$16:$AN$198,2*(ROWS($O$146:O157)-1)+1))),INDEX('M04-S02'!$AC$16:$AC$198,2*(ROWS($L$146:L157)-1)+1),0)</f>
        <v>0</v>
      </c>
      <c r="AF157" s="312" t="str">
        <f>INDEX('M04-S02'!$AW$16:$AW$198,2*(ROWS($AF$146:AF157)-1)+1)</f>
        <v/>
      </c>
      <c r="AG157" s="312" t="str">
        <f>INDEX('M04-S02'!$AX$16:$AX$198,2*(ROWS($AG$146:AG157)-1)+1)</f>
        <v/>
      </c>
      <c r="AH157" s="312" t="str">
        <f t="shared" si="29"/>
        <v/>
      </c>
      <c r="AI157" s="312" t="str">
        <f t="shared" si="30"/>
        <v/>
      </c>
      <c r="AJ157" s="111" t="str">
        <f t="shared" si="31"/>
        <v/>
      </c>
      <c r="AK157" s="111" t="str">
        <f t="shared" si="32"/>
        <v/>
      </c>
      <c r="AL157" s="111" t="str">
        <f t="shared" si="33"/>
        <v/>
      </c>
      <c r="AM157" s="111" t="str">
        <f>INDEX('M04-S02'!$AU$16:$AU$198,2*(ROWS($AM$146:AM157)-1)+1)</f>
        <v/>
      </c>
      <c r="AN157" s="111" t="str">
        <f>INDEX('M04-S02'!$BB$16:$BB$198,2*(ROWS($AN$146:AN157)-1)+1)</f>
        <v/>
      </c>
      <c r="AO157" s="312">
        <f>INDEX('M04-S02'!$P$16:$P$198,2*(ROWS($AO$146:AO157)-1)+1)</f>
        <v>0</v>
      </c>
    </row>
    <row r="158" spans="1:41" x14ac:dyDescent="0.25">
      <c r="A158" s="122">
        <f t="shared" si="28"/>
        <v>0</v>
      </c>
      <c r="B158" s="122" t="str">
        <f t="shared" si="27"/>
        <v/>
      </c>
      <c r="C158" s="339" t="str">
        <f>IF(J158&gt;0,INDEX('M04-S02'!$AY$16:$AY$198,2*(ROWS($C$146:C158)-1)+1),"")</f>
        <v/>
      </c>
      <c r="D158" s="67" t="s">
        <v>271</v>
      </c>
      <c r="E158" s="339" t="str">
        <f>IFERROR(INDEX(CMELIGHT[End Use Category],MATCH(INDEX('M04-S02'!$F$16:$F$198,2*(ROWS($E$146:E158)-1)+1),CMELIGHT[Proj Desc 1],0)),"")</f>
        <v/>
      </c>
      <c r="F158" s="312" t="str">
        <f>INDEX('M04-S02'!$T$16:$T$198,2*(ROWS($F$146:F158)-1)+1)</f>
        <v/>
      </c>
      <c r="G158" s="67">
        <f>INDEX('M04-S02'!$C$16:$C$198,2*(ROWS($G$146:G158)-1)+1)</f>
        <v>0</v>
      </c>
      <c r="H158" s="111">
        <f>INDEX('M04-S02'!$AC$16:$AC$198,2*(ROWS($H$146:H158)-1)+1)*INDEX('M04-S02'!$AG$16:$AG$198,2*(ROWS($H$146:H158)-1)+1)</f>
        <v>0</v>
      </c>
      <c r="I158" s="111">
        <f>INDEX('M04-S02'!$AC$16:$AC$198,2*(ROWS($I$146:I158)-1)+1)*INDEX('M04-S02'!$AI$16:$AI$198,2*(ROWS($I$146:I158)-1)+1)</f>
        <v>0</v>
      </c>
      <c r="J158" s="111" t="str">
        <f>INDEX('M04-S02'!$AK$16:$AK$198,2*(ROWS($J$146:J158)-1)+1)</f>
        <v/>
      </c>
      <c r="K158" s="67" t="s">
        <v>152</v>
      </c>
      <c r="L158" s="312">
        <f>IF(ISNUMBER(INDEX('M04-S02'!$AN$16:$AN$198,2*(ROWS($O$146:O158)-1)+1)),INDEX('M04-S02'!$AC$16:$AC$198,2*(ROWS($L$146:L158)-1)+1),0)</f>
        <v>0</v>
      </c>
      <c r="M158" s="312">
        <f>IF(ISNUMBER(INDEX('M04-S02'!$AN$16:$AN$198,2*(ROWS($O$146:O158)-1)+1)),INDEX('M04-S02'!$AZ$16:$AZ$198,2*(ROWS($M$146:M158)-1)+1),0)</f>
        <v>0</v>
      </c>
      <c r="N158" s="373">
        <f>IF(ISNUMBER(INDEX('M04-S02'!$AN$16:$AN$198,2*(ROWS($O$146:O158)-1)+1)),INDEX('M04-S02'!$AV$16:$AV$198,2*(ROWS($N$146:N158)-1)+1),0)</f>
        <v>0</v>
      </c>
      <c r="O158" s="111">
        <f>IF(ISNUMBER(INDEX('M04-S02'!$AN$16:$AN$198,2*(ROWS($O$146:O158)-1)+1)),INDEX('M04-S02'!$AN$16:$AN$198,2*(ROWS($O$146:O158)-1)+1),0)</f>
        <v>0</v>
      </c>
      <c r="P158" s="312" t="str">
        <f>IFERROR(IF(NOT(ISNUMBER(INDEX('M04-S02'!$AN$16:$AN$198,2*(ROWS($O$146:O158)-1)+1))),INDEX('M04-S02'!$AZ$16:$AZ$198,2*(ROWS($O$146:O158)-1)+1),0),"")</f>
        <v/>
      </c>
      <c r="Q158" s="373" t="str">
        <f>IFERROR(IF(NOT(ISNUMBER(INDEX('M04-S02'!$AN$16:$AN$198,2*(ROWS($O$146:O158)-1)+1))),INDEX('M04-S02'!$AV$16:$AV$198,2*(ROWS($O$146:O158)-1)+1),0),"")</f>
        <v/>
      </c>
      <c r="R158" s="67" t="str">
        <f>IFERROR(IF(NOT(ISNUMBER(INDEX('M04-S02'!$AN$16:$AN$198,2*(ROWS($O$146:O158)-1)+1))),INDEX(SPILLOVER[Spillover Reason],MATCH(INDEX('M04-S02'!$BC$16:$BC$198,2*(ROWS($O$146:O158)-1)+1),SPILLOVER[Spillover Text],0)),""),"")</f>
        <v>Not Eligible</v>
      </c>
      <c r="S158" s="317" t="str">
        <f>INDEX('M04-S02'!$R$16:$R$198,2*(ROWS($S$146:S158)-1)+1)</f>
        <v/>
      </c>
      <c r="T158" s="317" t="str">
        <f>INDEX('M04-S02'!$AE$16:$AE$198,2*(ROWS($T$146:T158)-1)+1)</f>
        <v/>
      </c>
      <c r="U158" s="312">
        <f>INDEX('M04-S02'!$B$16:$B$198,2*(ROWS($U$146:U158)-1)+1)</f>
        <v>13</v>
      </c>
      <c r="V158" s="108">
        <f>INDEX('M04-S02'!$I$16:$I$198,2*(ROWS($V$146:V158)-1)+1)</f>
        <v>0</v>
      </c>
      <c r="W158" s="108">
        <f>INDEX('M04-S02'!$V$16:$V$198,2*(ROWS($W$146:W158)-1)+1)</f>
        <v>0</v>
      </c>
      <c r="X158" s="67">
        <f>INDEX('M04-S02'!$M$16:$M$198,2*(ROWS($X$146:X158)-1)+1)</f>
        <v>0</v>
      </c>
      <c r="Y158" s="67">
        <f>INDEX('M04-S02'!$Z$16:$Z$198,2*(ROWS($Y$146:Y158)-1)+1)</f>
        <v>0</v>
      </c>
      <c r="Z158" s="283"/>
      <c r="AA158" s="67" t="str">
        <f>IFERROR(INDEX(CMLIGHTBASE[Measure Subgroup 1],MATCH(INDEX('M04-S02'!$I$16:$I$198,2*(ROWS($V$146:V158)-1)+1),CMLIGHTBASE[Base Desc 1],0)),"")</f>
        <v/>
      </c>
      <c r="AB158" s="67" t="str">
        <f>IFERROR(INDEX(CMLIGHTBASE[Measure Subgroup 2],MATCH(INDEX('M04-S02'!$I$16:$I$198,2*(ROWS($V$146:V158)-1)+1),CMLIGHTBASE[Base Desc 1],0)),"")</f>
        <v/>
      </c>
      <c r="AC158" s="67" t="str">
        <f>IFERROR(INDEX(CMLIGHTEFF[Measure Subgroup 1],MATCH(INDEX('M04-S02'!$V$16:$V$198,2*(ROWS($W$146:W158)-1)+1),CMLIGHTEFF[Eff Desc 1],0)),"")</f>
        <v/>
      </c>
      <c r="AD158" s="67" t="str">
        <f>IFERROR(INDEX(CMLIGHTEFF[Measure Subgroup 2],MATCH(INDEX('M04-S02'!$V$16:$V$198,2*(ROWS($W$146:W158)-1)+1),CMLIGHTEFF[Eff Desc 1],0)),"")</f>
        <v/>
      </c>
      <c r="AE158" s="312">
        <f>IF(NOT(ISNUMBER(INDEX('M04-S02'!$AN$16:$AN$198,2*(ROWS($O$146:O158)-1)+1))),INDEX('M04-S02'!$AC$16:$AC$198,2*(ROWS($L$146:L158)-1)+1),0)</f>
        <v>0</v>
      </c>
      <c r="AF158" s="312" t="str">
        <f>INDEX('M04-S02'!$AW$16:$AW$198,2*(ROWS($AF$146:AF158)-1)+1)</f>
        <v/>
      </c>
      <c r="AG158" s="312" t="str">
        <f>INDEX('M04-S02'!$AX$16:$AX$198,2*(ROWS($AG$146:AG158)-1)+1)</f>
        <v/>
      </c>
      <c r="AH158" s="312" t="str">
        <f t="shared" si="29"/>
        <v/>
      </c>
      <c r="AI158" s="312" t="str">
        <f t="shared" si="30"/>
        <v/>
      </c>
      <c r="AJ158" s="111" t="str">
        <f t="shared" si="31"/>
        <v/>
      </c>
      <c r="AK158" s="111" t="str">
        <f t="shared" si="32"/>
        <v/>
      </c>
      <c r="AL158" s="111" t="str">
        <f t="shared" si="33"/>
        <v/>
      </c>
      <c r="AM158" s="111" t="str">
        <f>INDEX('M04-S02'!$AU$16:$AU$198,2*(ROWS($AM$146:AM158)-1)+1)</f>
        <v/>
      </c>
      <c r="AN158" s="111" t="str">
        <f>INDEX('M04-S02'!$BB$16:$BB$198,2*(ROWS($AN$146:AN158)-1)+1)</f>
        <v/>
      </c>
      <c r="AO158" s="312">
        <f>INDEX('M04-S02'!$P$16:$P$198,2*(ROWS($AO$146:AO158)-1)+1)</f>
        <v>0</v>
      </c>
    </row>
    <row r="159" spans="1:41" x14ac:dyDescent="0.25">
      <c r="A159" s="122">
        <f t="shared" si="28"/>
        <v>0</v>
      </c>
      <c r="B159" s="122" t="str">
        <f t="shared" si="27"/>
        <v/>
      </c>
      <c r="C159" s="339" t="str">
        <f>IF(J159&gt;0,INDEX('M04-S02'!$AY$16:$AY$198,2*(ROWS($C$146:C159)-1)+1),"")</f>
        <v/>
      </c>
      <c r="D159" s="67" t="s">
        <v>271</v>
      </c>
      <c r="E159" s="339" t="str">
        <f>IFERROR(INDEX(CMELIGHT[End Use Category],MATCH(INDEX('M04-S02'!$F$16:$F$198,2*(ROWS($E$146:E159)-1)+1),CMELIGHT[Proj Desc 1],0)),"")</f>
        <v/>
      </c>
      <c r="F159" s="312" t="str">
        <f>INDEX('M04-S02'!$T$16:$T$198,2*(ROWS($F$146:F159)-1)+1)</f>
        <v/>
      </c>
      <c r="G159" s="67">
        <f>INDEX('M04-S02'!$C$16:$C$198,2*(ROWS($G$146:G159)-1)+1)</f>
        <v>0</v>
      </c>
      <c r="H159" s="111">
        <f>INDEX('M04-S02'!$AC$16:$AC$198,2*(ROWS($H$146:H159)-1)+1)*INDEX('M04-S02'!$AG$16:$AG$198,2*(ROWS($H$146:H159)-1)+1)</f>
        <v>0</v>
      </c>
      <c r="I159" s="111">
        <f>INDEX('M04-S02'!$AC$16:$AC$198,2*(ROWS($I$146:I159)-1)+1)*INDEX('M04-S02'!$AI$16:$AI$198,2*(ROWS($I$146:I159)-1)+1)</f>
        <v>0</v>
      </c>
      <c r="J159" s="111" t="str">
        <f>INDEX('M04-S02'!$AK$16:$AK$198,2*(ROWS($J$146:J159)-1)+1)</f>
        <v/>
      </c>
      <c r="K159" s="67" t="s">
        <v>152</v>
      </c>
      <c r="L159" s="312">
        <f>IF(ISNUMBER(INDEX('M04-S02'!$AN$16:$AN$198,2*(ROWS($O$146:O159)-1)+1)),INDEX('M04-S02'!$AC$16:$AC$198,2*(ROWS($L$146:L159)-1)+1),0)</f>
        <v>0</v>
      </c>
      <c r="M159" s="312">
        <f>IF(ISNUMBER(INDEX('M04-S02'!$AN$16:$AN$198,2*(ROWS($O$146:O159)-1)+1)),INDEX('M04-S02'!$AZ$16:$AZ$198,2*(ROWS($M$146:M159)-1)+1),0)</f>
        <v>0</v>
      </c>
      <c r="N159" s="373">
        <f>IF(ISNUMBER(INDEX('M04-S02'!$AN$16:$AN$198,2*(ROWS($O$146:O159)-1)+1)),INDEX('M04-S02'!$AV$16:$AV$198,2*(ROWS($N$146:N159)-1)+1),0)</f>
        <v>0</v>
      </c>
      <c r="O159" s="111">
        <f>IF(ISNUMBER(INDEX('M04-S02'!$AN$16:$AN$198,2*(ROWS($O$146:O159)-1)+1)),INDEX('M04-S02'!$AN$16:$AN$198,2*(ROWS($O$146:O159)-1)+1),0)</f>
        <v>0</v>
      </c>
      <c r="P159" s="312" t="str">
        <f>IFERROR(IF(NOT(ISNUMBER(INDEX('M04-S02'!$AN$16:$AN$198,2*(ROWS($O$146:O159)-1)+1))),INDEX('M04-S02'!$AZ$16:$AZ$198,2*(ROWS($O$146:O159)-1)+1),0),"")</f>
        <v/>
      </c>
      <c r="Q159" s="373" t="str">
        <f>IFERROR(IF(NOT(ISNUMBER(INDEX('M04-S02'!$AN$16:$AN$198,2*(ROWS($O$146:O159)-1)+1))),INDEX('M04-S02'!$AV$16:$AV$198,2*(ROWS($O$146:O159)-1)+1),0),"")</f>
        <v/>
      </c>
      <c r="R159" s="67" t="str">
        <f>IFERROR(IF(NOT(ISNUMBER(INDEX('M04-S02'!$AN$16:$AN$198,2*(ROWS($O$146:O159)-1)+1))),INDEX(SPILLOVER[Spillover Reason],MATCH(INDEX('M04-S02'!$BC$16:$BC$198,2*(ROWS($O$146:O159)-1)+1),SPILLOVER[Spillover Text],0)),""),"")</f>
        <v>Not Eligible</v>
      </c>
      <c r="S159" s="317" t="str">
        <f>INDEX('M04-S02'!$R$16:$R$198,2*(ROWS($S$146:S159)-1)+1)</f>
        <v/>
      </c>
      <c r="T159" s="317" t="str">
        <f>INDEX('M04-S02'!$AE$16:$AE$198,2*(ROWS($T$146:T159)-1)+1)</f>
        <v/>
      </c>
      <c r="U159" s="312">
        <f>INDEX('M04-S02'!$B$16:$B$198,2*(ROWS($U$146:U159)-1)+1)</f>
        <v>14</v>
      </c>
      <c r="V159" s="108">
        <f>INDEX('M04-S02'!$I$16:$I$198,2*(ROWS($V$146:V159)-1)+1)</f>
        <v>0</v>
      </c>
      <c r="W159" s="108">
        <f>INDEX('M04-S02'!$V$16:$V$198,2*(ROWS($W$146:W159)-1)+1)</f>
        <v>0</v>
      </c>
      <c r="X159" s="67">
        <f>INDEX('M04-S02'!$M$16:$M$198,2*(ROWS($X$146:X159)-1)+1)</f>
        <v>0</v>
      </c>
      <c r="Y159" s="67">
        <f>INDEX('M04-S02'!$Z$16:$Z$198,2*(ROWS($Y$146:Y159)-1)+1)</f>
        <v>0</v>
      </c>
      <c r="Z159" s="283"/>
      <c r="AA159" s="67" t="str">
        <f>IFERROR(INDEX(CMLIGHTBASE[Measure Subgroup 1],MATCH(INDEX('M04-S02'!$I$16:$I$198,2*(ROWS($V$146:V159)-1)+1),CMLIGHTBASE[Base Desc 1],0)),"")</f>
        <v/>
      </c>
      <c r="AB159" s="67" t="str">
        <f>IFERROR(INDEX(CMLIGHTBASE[Measure Subgroup 2],MATCH(INDEX('M04-S02'!$I$16:$I$198,2*(ROWS($V$146:V159)-1)+1),CMLIGHTBASE[Base Desc 1],0)),"")</f>
        <v/>
      </c>
      <c r="AC159" s="67" t="str">
        <f>IFERROR(INDEX(CMLIGHTEFF[Measure Subgroup 1],MATCH(INDEX('M04-S02'!$V$16:$V$198,2*(ROWS($W$146:W159)-1)+1),CMLIGHTEFF[Eff Desc 1],0)),"")</f>
        <v/>
      </c>
      <c r="AD159" s="67" t="str">
        <f>IFERROR(INDEX(CMLIGHTEFF[Measure Subgroup 2],MATCH(INDEX('M04-S02'!$V$16:$V$198,2*(ROWS($W$146:W159)-1)+1),CMLIGHTEFF[Eff Desc 1],0)),"")</f>
        <v/>
      </c>
      <c r="AE159" s="312">
        <f>IF(NOT(ISNUMBER(INDEX('M04-S02'!$AN$16:$AN$198,2*(ROWS($O$146:O159)-1)+1))),INDEX('M04-S02'!$AC$16:$AC$198,2*(ROWS($L$146:L159)-1)+1),0)</f>
        <v>0</v>
      </c>
      <c r="AF159" s="312" t="str">
        <f>INDEX('M04-S02'!$AW$16:$AW$198,2*(ROWS($AF$146:AF159)-1)+1)</f>
        <v/>
      </c>
      <c r="AG159" s="312" t="str">
        <f>INDEX('M04-S02'!$AX$16:$AX$198,2*(ROWS($AG$146:AG159)-1)+1)</f>
        <v/>
      </c>
      <c r="AH159" s="312" t="str">
        <f t="shared" si="29"/>
        <v/>
      </c>
      <c r="AI159" s="312" t="str">
        <f t="shared" si="30"/>
        <v/>
      </c>
      <c r="AJ159" s="111" t="str">
        <f t="shared" si="31"/>
        <v/>
      </c>
      <c r="AK159" s="111" t="str">
        <f t="shared" si="32"/>
        <v/>
      </c>
      <c r="AL159" s="111" t="str">
        <f t="shared" si="33"/>
        <v/>
      </c>
      <c r="AM159" s="111" t="str">
        <f>INDEX('M04-S02'!$AU$16:$AU$198,2*(ROWS($AM$146:AM159)-1)+1)</f>
        <v/>
      </c>
      <c r="AN159" s="111" t="str">
        <f>INDEX('M04-S02'!$BB$16:$BB$198,2*(ROWS($AN$146:AN159)-1)+1)</f>
        <v/>
      </c>
      <c r="AO159" s="312">
        <f>INDEX('M04-S02'!$P$16:$P$198,2*(ROWS($AO$146:AO159)-1)+1)</f>
        <v>0</v>
      </c>
    </row>
    <row r="160" spans="1:41" x14ac:dyDescent="0.25">
      <c r="A160" s="122">
        <f t="shared" si="28"/>
        <v>0</v>
      </c>
      <c r="B160" s="122" t="str">
        <f t="shared" si="27"/>
        <v/>
      </c>
      <c r="C160" s="339" t="str">
        <f>IF(J160&gt;0,INDEX('M04-S02'!$AY$16:$AY$198,2*(ROWS($C$146:C160)-1)+1),"")</f>
        <v/>
      </c>
      <c r="D160" s="67" t="s">
        <v>271</v>
      </c>
      <c r="E160" s="339" t="str">
        <f>IFERROR(INDEX(CMELIGHT[End Use Category],MATCH(INDEX('M04-S02'!$F$16:$F$198,2*(ROWS($E$146:E160)-1)+1),CMELIGHT[Proj Desc 1],0)),"")</f>
        <v/>
      </c>
      <c r="F160" s="312" t="str">
        <f>INDEX('M04-S02'!$T$16:$T$198,2*(ROWS($F$146:F160)-1)+1)</f>
        <v/>
      </c>
      <c r="G160" s="67">
        <f>INDEX('M04-S02'!$C$16:$C$198,2*(ROWS($G$146:G160)-1)+1)</f>
        <v>0</v>
      </c>
      <c r="H160" s="111">
        <f>INDEX('M04-S02'!$AC$16:$AC$198,2*(ROWS($H$146:H160)-1)+1)*INDEX('M04-S02'!$AG$16:$AG$198,2*(ROWS($H$146:H160)-1)+1)</f>
        <v>0</v>
      </c>
      <c r="I160" s="111">
        <f>INDEX('M04-S02'!$AC$16:$AC$198,2*(ROWS($I$146:I160)-1)+1)*INDEX('M04-S02'!$AI$16:$AI$198,2*(ROWS($I$146:I160)-1)+1)</f>
        <v>0</v>
      </c>
      <c r="J160" s="111" t="str">
        <f>INDEX('M04-S02'!$AK$16:$AK$198,2*(ROWS($J$146:J160)-1)+1)</f>
        <v/>
      </c>
      <c r="K160" s="67" t="s">
        <v>152</v>
      </c>
      <c r="L160" s="312">
        <f>IF(ISNUMBER(INDEX('M04-S02'!$AN$16:$AN$198,2*(ROWS($O$146:O160)-1)+1)),INDEX('M04-S02'!$AC$16:$AC$198,2*(ROWS($L$146:L160)-1)+1),0)</f>
        <v>0</v>
      </c>
      <c r="M160" s="312">
        <f>IF(ISNUMBER(INDEX('M04-S02'!$AN$16:$AN$198,2*(ROWS($O$146:O160)-1)+1)),INDEX('M04-S02'!$AZ$16:$AZ$198,2*(ROWS($M$146:M160)-1)+1),0)</f>
        <v>0</v>
      </c>
      <c r="N160" s="373">
        <f>IF(ISNUMBER(INDEX('M04-S02'!$AN$16:$AN$198,2*(ROWS($O$146:O160)-1)+1)),INDEX('M04-S02'!$AV$16:$AV$198,2*(ROWS($N$146:N160)-1)+1),0)</f>
        <v>0</v>
      </c>
      <c r="O160" s="111">
        <f>IF(ISNUMBER(INDEX('M04-S02'!$AN$16:$AN$198,2*(ROWS($O$146:O160)-1)+1)),INDEX('M04-S02'!$AN$16:$AN$198,2*(ROWS($O$146:O160)-1)+1),0)</f>
        <v>0</v>
      </c>
      <c r="P160" s="312" t="str">
        <f>IFERROR(IF(NOT(ISNUMBER(INDEX('M04-S02'!$AN$16:$AN$198,2*(ROWS($O$146:O160)-1)+1))),INDEX('M04-S02'!$AZ$16:$AZ$198,2*(ROWS($O$146:O160)-1)+1),0),"")</f>
        <v/>
      </c>
      <c r="Q160" s="373" t="str">
        <f>IFERROR(IF(NOT(ISNUMBER(INDEX('M04-S02'!$AN$16:$AN$198,2*(ROWS($O$146:O160)-1)+1))),INDEX('M04-S02'!$AV$16:$AV$198,2*(ROWS($O$146:O160)-1)+1),0),"")</f>
        <v/>
      </c>
      <c r="R160" s="67" t="str">
        <f>IFERROR(IF(NOT(ISNUMBER(INDEX('M04-S02'!$AN$16:$AN$198,2*(ROWS($O$146:O160)-1)+1))),INDEX(SPILLOVER[Spillover Reason],MATCH(INDEX('M04-S02'!$BC$16:$BC$198,2*(ROWS($O$146:O160)-1)+1),SPILLOVER[Spillover Text],0)),""),"")</f>
        <v>Not Eligible</v>
      </c>
      <c r="S160" s="317" t="str">
        <f>INDEX('M04-S02'!$R$16:$R$198,2*(ROWS($S$146:S160)-1)+1)</f>
        <v/>
      </c>
      <c r="T160" s="317" t="str">
        <f>INDEX('M04-S02'!$AE$16:$AE$198,2*(ROWS($T$146:T160)-1)+1)</f>
        <v/>
      </c>
      <c r="U160" s="312">
        <f>INDEX('M04-S02'!$B$16:$B$198,2*(ROWS($U$146:U160)-1)+1)</f>
        <v>15</v>
      </c>
      <c r="V160" s="108">
        <f>INDEX('M04-S02'!$I$16:$I$198,2*(ROWS($V$146:V160)-1)+1)</f>
        <v>0</v>
      </c>
      <c r="W160" s="108">
        <f>INDEX('M04-S02'!$V$16:$V$198,2*(ROWS($W$146:W160)-1)+1)</f>
        <v>0</v>
      </c>
      <c r="X160" s="67">
        <f>INDEX('M04-S02'!$M$16:$M$198,2*(ROWS($X$146:X160)-1)+1)</f>
        <v>0</v>
      </c>
      <c r="Y160" s="67">
        <f>INDEX('M04-S02'!$Z$16:$Z$198,2*(ROWS($Y$146:Y160)-1)+1)</f>
        <v>0</v>
      </c>
      <c r="Z160" s="283"/>
      <c r="AA160" s="67" t="str">
        <f>IFERROR(INDEX(CMLIGHTBASE[Measure Subgroup 1],MATCH(INDEX('M04-S02'!$I$16:$I$198,2*(ROWS($V$146:V160)-1)+1),CMLIGHTBASE[Base Desc 1],0)),"")</f>
        <v/>
      </c>
      <c r="AB160" s="67" t="str">
        <f>IFERROR(INDEX(CMLIGHTBASE[Measure Subgroup 2],MATCH(INDEX('M04-S02'!$I$16:$I$198,2*(ROWS($V$146:V160)-1)+1),CMLIGHTBASE[Base Desc 1],0)),"")</f>
        <v/>
      </c>
      <c r="AC160" s="67" t="str">
        <f>IFERROR(INDEX(CMLIGHTEFF[Measure Subgroup 1],MATCH(INDEX('M04-S02'!$V$16:$V$198,2*(ROWS($W$146:W160)-1)+1),CMLIGHTEFF[Eff Desc 1],0)),"")</f>
        <v/>
      </c>
      <c r="AD160" s="67" t="str">
        <f>IFERROR(INDEX(CMLIGHTEFF[Measure Subgroup 2],MATCH(INDEX('M04-S02'!$V$16:$V$198,2*(ROWS($W$146:W160)-1)+1),CMLIGHTEFF[Eff Desc 1],0)),"")</f>
        <v/>
      </c>
      <c r="AE160" s="312">
        <f>IF(NOT(ISNUMBER(INDEX('M04-S02'!$AN$16:$AN$198,2*(ROWS($O$146:O160)-1)+1))),INDEX('M04-S02'!$AC$16:$AC$198,2*(ROWS($L$146:L160)-1)+1),0)</f>
        <v>0</v>
      </c>
      <c r="AF160" s="312" t="str">
        <f>INDEX('M04-S02'!$AW$16:$AW$198,2*(ROWS($AF$146:AF160)-1)+1)</f>
        <v/>
      </c>
      <c r="AG160" s="312" t="str">
        <f>INDEX('M04-S02'!$AX$16:$AX$198,2*(ROWS($AG$146:AG160)-1)+1)</f>
        <v/>
      </c>
      <c r="AH160" s="312" t="str">
        <f t="shared" si="29"/>
        <v/>
      </c>
      <c r="AI160" s="312" t="str">
        <f t="shared" si="30"/>
        <v/>
      </c>
      <c r="AJ160" s="111" t="str">
        <f t="shared" si="31"/>
        <v/>
      </c>
      <c r="AK160" s="111" t="str">
        <f t="shared" si="32"/>
        <v/>
      </c>
      <c r="AL160" s="111" t="str">
        <f t="shared" si="33"/>
        <v/>
      </c>
      <c r="AM160" s="111" t="str">
        <f>INDEX('M04-S02'!$AU$16:$AU$198,2*(ROWS($AM$146:AM160)-1)+1)</f>
        <v/>
      </c>
      <c r="AN160" s="111" t="str">
        <f>INDEX('M04-S02'!$BB$16:$BB$198,2*(ROWS($AN$146:AN160)-1)+1)</f>
        <v/>
      </c>
      <c r="AO160" s="312">
        <f>INDEX('M04-S02'!$P$16:$P$198,2*(ROWS($AO$146:AO160)-1)+1)</f>
        <v>0</v>
      </c>
    </row>
    <row r="161" spans="1:41" x14ac:dyDescent="0.25">
      <c r="A161" s="122">
        <f t="shared" si="28"/>
        <v>0</v>
      </c>
      <c r="B161" s="122" t="str">
        <f t="shared" si="27"/>
        <v/>
      </c>
      <c r="C161" s="339" t="str">
        <f>IF(J161&gt;0,INDEX('M04-S02'!$AY$16:$AY$198,2*(ROWS($C$146:C161)-1)+1),"")</f>
        <v/>
      </c>
      <c r="D161" s="67" t="s">
        <v>271</v>
      </c>
      <c r="E161" s="339" t="str">
        <f>IFERROR(INDEX(CMELIGHT[End Use Category],MATCH(INDEX('M04-S02'!$F$16:$F$198,2*(ROWS($E$146:E161)-1)+1),CMELIGHT[Proj Desc 1],0)),"")</f>
        <v/>
      </c>
      <c r="F161" s="312" t="str">
        <f>INDEX('M04-S02'!$T$16:$T$198,2*(ROWS($F$146:F161)-1)+1)</f>
        <v/>
      </c>
      <c r="G161" s="67">
        <f>INDEX('M04-S02'!$C$16:$C$198,2*(ROWS($G$146:G161)-1)+1)</f>
        <v>0</v>
      </c>
      <c r="H161" s="111">
        <f>INDEX('M04-S02'!$AC$16:$AC$198,2*(ROWS($H$146:H161)-1)+1)*INDEX('M04-S02'!$AG$16:$AG$198,2*(ROWS($H$146:H161)-1)+1)</f>
        <v>0</v>
      </c>
      <c r="I161" s="111">
        <f>INDEX('M04-S02'!$AC$16:$AC$198,2*(ROWS($I$146:I161)-1)+1)*INDEX('M04-S02'!$AI$16:$AI$198,2*(ROWS($I$146:I161)-1)+1)</f>
        <v>0</v>
      </c>
      <c r="J161" s="111" t="str">
        <f>INDEX('M04-S02'!$AK$16:$AK$198,2*(ROWS($J$146:J161)-1)+1)</f>
        <v/>
      </c>
      <c r="K161" s="67" t="s">
        <v>152</v>
      </c>
      <c r="L161" s="312">
        <f>IF(ISNUMBER(INDEX('M04-S02'!$AN$16:$AN$198,2*(ROWS($O$146:O161)-1)+1)),INDEX('M04-S02'!$AC$16:$AC$198,2*(ROWS($L$146:L161)-1)+1),0)</f>
        <v>0</v>
      </c>
      <c r="M161" s="312">
        <f>IF(ISNUMBER(INDEX('M04-S02'!$AN$16:$AN$198,2*(ROWS($O$146:O161)-1)+1)),INDEX('M04-S02'!$AZ$16:$AZ$198,2*(ROWS($M$146:M161)-1)+1),0)</f>
        <v>0</v>
      </c>
      <c r="N161" s="373">
        <f>IF(ISNUMBER(INDEX('M04-S02'!$AN$16:$AN$198,2*(ROWS($O$146:O161)-1)+1)),INDEX('M04-S02'!$AV$16:$AV$198,2*(ROWS($N$146:N161)-1)+1),0)</f>
        <v>0</v>
      </c>
      <c r="O161" s="111">
        <f>IF(ISNUMBER(INDEX('M04-S02'!$AN$16:$AN$198,2*(ROWS($O$146:O161)-1)+1)),INDEX('M04-S02'!$AN$16:$AN$198,2*(ROWS($O$146:O161)-1)+1),0)</f>
        <v>0</v>
      </c>
      <c r="P161" s="312" t="str">
        <f>IFERROR(IF(NOT(ISNUMBER(INDEX('M04-S02'!$AN$16:$AN$198,2*(ROWS($O$146:O161)-1)+1))),INDEX('M04-S02'!$AZ$16:$AZ$198,2*(ROWS($O$146:O161)-1)+1),0),"")</f>
        <v/>
      </c>
      <c r="Q161" s="373" t="str">
        <f>IFERROR(IF(NOT(ISNUMBER(INDEX('M04-S02'!$AN$16:$AN$198,2*(ROWS($O$146:O161)-1)+1))),INDEX('M04-S02'!$AV$16:$AV$198,2*(ROWS($O$146:O161)-1)+1),0),"")</f>
        <v/>
      </c>
      <c r="R161" s="67" t="str">
        <f>IFERROR(IF(NOT(ISNUMBER(INDEX('M04-S02'!$AN$16:$AN$198,2*(ROWS($O$146:O161)-1)+1))),INDEX(SPILLOVER[Spillover Reason],MATCH(INDEX('M04-S02'!$BC$16:$BC$198,2*(ROWS($O$146:O161)-1)+1),SPILLOVER[Spillover Text],0)),""),"")</f>
        <v>Not Eligible</v>
      </c>
      <c r="S161" s="317" t="str">
        <f>INDEX('M04-S02'!$R$16:$R$198,2*(ROWS($S$146:S161)-1)+1)</f>
        <v/>
      </c>
      <c r="T161" s="317" t="str">
        <f>INDEX('M04-S02'!$AE$16:$AE$198,2*(ROWS($T$146:T161)-1)+1)</f>
        <v/>
      </c>
      <c r="U161" s="312">
        <f>INDEX('M04-S02'!$B$16:$B$198,2*(ROWS($U$146:U161)-1)+1)</f>
        <v>16</v>
      </c>
      <c r="V161" s="108">
        <f>INDEX('M04-S02'!$I$16:$I$198,2*(ROWS($V$146:V161)-1)+1)</f>
        <v>0</v>
      </c>
      <c r="W161" s="108">
        <f>INDEX('M04-S02'!$V$16:$V$198,2*(ROWS($W$146:W161)-1)+1)</f>
        <v>0</v>
      </c>
      <c r="X161" s="67">
        <f>INDEX('M04-S02'!$M$16:$M$198,2*(ROWS($X$146:X161)-1)+1)</f>
        <v>0</v>
      </c>
      <c r="Y161" s="67">
        <f>INDEX('M04-S02'!$Z$16:$Z$198,2*(ROWS($Y$146:Y161)-1)+1)</f>
        <v>0</v>
      </c>
      <c r="Z161" s="283"/>
      <c r="AA161" s="67" t="str">
        <f>IFERROR(INDEX(CMLIGHTBASE[Measure Subgroup 1],MATCH(INDEX('M04-S02'!$I$16:$I$198,2*(ROWS($V$146:V161)-1)+1),CMLIGHTBASE[Base Desc 1],0)),"")</f>
        <v/>
      </c>
      <c r="AB161" s="67" t="str">
        <f>IFERROR(INDEX(CMLIGHTBASE[Measure Subgroup 2],MATCH(INDEX('M04-S02'!$I$16:$I$198,2*(ROWS($V$146:V161)-1)+1),CMLIGHTBASE[Base Desc 1],0)),"")</f>
        <v/>
      </c>
      <c r="AC161" s="67" t="str">
        <f>IFERROR(INDEX(CMLIGHTEFF[Measure Subgroup 1],MATCH(INDEX('M04-S02'!$V$16:$V$198,2*(ROWS($W$146:W161)-1)+1),CMLIGHTEFF[Eff Desc 1],0)),"")</f>
        <v/>
      </c>
      <c r="AD161" s="67" t="str">
        <f>IFERROR(INDEX(CMLIGHTEFF[Measure Subgroup 2],MATCH(INDEX('M04-S02'!$V$16:$V$198,2*(ROWS($W$146:W161)-1)+1),CMLIGHTEFF[Eff Desc 1],0)),"")</f>
        <v/>
      </c>
      <c r="AE161" s="312">
        <f>IF(NOT(ISNUMBER(INDEX('M04-S02'!$AN$16:$AN$198,2*(ROWS($O$146:O161)-1)+1))),INDEX('M04-S02'!$AC$16:$AC$198,2*(ROWS($L$146:L161)-1)+1),0)</f>
        <v>0</v>
      </c>
      <c r="AF161" s="312" t="str">
        <f>INDEX('M04-S02'!$AW$16:$AW$198,2*(ROWS($AF$146:AF161)-1)+1)</f>
        <v/>
      </c>
      <c r="AG161" s="312" t="str">
        <f>INDEX('M04-S02'!$AX$16:$AX$198,2*(ROWS($AG$146:AG161)-1)+1)</f>
        <v/>
      </c>
      <c r="AH161" s="312" t="str">
        <f t="shared" si="29"/>
        <v/>
      </c>
      <c r="AI161" s="312" t="str">
        <f t="shared" si="30"/>
        <v/>
      </c>
      <c r="AJ161" s="111" t="str">
        <f t="shared" si="31"/>
        <v/>
      </c>
      <c r="AK161" s="111" t="str">
        <f t="shared" si="32"/>
        <v/>
      </c>
      <c r="AL161" s="111" t="str">
        <f t="shared" si="33"/>
        <v/>
      </c>
      <c r="AM161" s="111" t="str">
        <f>INDEX('M04-S02'!$AU$16:$AU$198,2*(ROWS($AM$146:AM161)-1)+1)</f>
        <v/>
      </c>
      <c r="AN161" s="111" t="str">
        <f>INDEX('M04-S02'!$BB$16:$BB$198,2*(ROWS($AN$146:AN161)-1)+1)</f>
        <v/>
      </c>
      <c r="AO161" s="312">
        <f>INDEX('M04-S02'!$P$16:$P$198,2*(ROWS($AO$146:AO161)-1)+1)</f>
        <v>0</v>
      </c>
    </row>
    <row r="162" spans="1:41" x14ac:dyDescent="0.25">
      <c r="A162" s="122">
        <f t="shared" si="28"/>
        <v>0</v>
      </c>
      <c r="B162" s="122" t="str">
        <f t="shared" si="27"/>
        <v/>
      </c>
      <c r="C162" s="339" t="str">
        <f>IF(J162&gt;0,INDEX('M04-S02'!$AY$16:$AY$198,2*(ROWS($C$146:C162)-1)+1),"")</f>
        <v/>
      </c>
      <c r="D162" s="67" t="s">
        <v>271</v>
      </c>
      <c r="E162" s="339" t="str">
        <f>IFERROR(INDEX(CMELIGHT[End Use Category],MATCH(INDEX('M04-S02'!$F$16:$F$198,2*(ROWS($E$146:E162)-1)+1),CMELIGHT[Proj Desc 1],0)),"")</f>
        <v/>
      </c>
      <c r="F162" s="312" t="str">
        <f>INDEX('M04-S02'!$T$16:$T$198,2*(ROWS($F$146:F162)-1)+1)</f>
        <v/>
      </c>
      <c r="G162" s="67">
        <f>INDEX('M04-S02'!$C$16:$C$198,2*(ROWS($G$146:G162)-1)+1)</f>
        <v>0</v>
      </c>
      <c r="H162" s="111">
        <f>INDEX('M04-S02'!$AC$16:$AC$198,2*(ROWS($H$146:H162)-1)+1)*INDEX('M04-S02'!$AG$16:$AG$198,2*(ROWS($H$146:H162)-1)+1)</f>
        <v>0</v>
      </c>
      <c r="I162" s="111">
        <f>INDEX('M04-S02'!$AC$16:$AC$198,2*(ROWS($I$146:I162)-1)+1)*INDEX('M04-S02'!$AI$16:$AI$198,2*(ROWS($I$146:I162)-1)+1)</f>
        <v>0</v>
      </c>
      <c r="J162" s="111" t="str">
        <f>INDEX('M04-S02'!$AK$16:$AK$198,2*(ROWS($J$146:J162)-1)+1)</f>
        <v/>
      </c>
      <c r="K162" s="67" t="s">
        <v>152</v>
      </c>
      <c r="L162" s="312">
        <f>IF(ISNUMBER(INDEX('M04-S02'!$AN$16:$AN$198,2*(ROWS($O$146:O162)-1)+1)),INDEX('M04-S02'!$AC$16:$AC$198,2*(ROWS($L$146:L162)-1)+1),0)</f>
        <v>0</v>
      </c>
      <c r="M162" s="312">
        <f>IF(ISNUMBER(INDEX('M04-S02'!$AN$16:$AN$198,2*(ROWS($O$146:O162)-1)+1)),INDEX('M04-S02'!$AZ$16:$AZ$198,2*(ROWS($M$146:M162)-1)+1),0)</f>
        <v>0</v>
      </c>
      <c r="N162" s="373">
        <f>IF(ISNUMBER(INDEX('M04-S02'!$AN$16:$AN$198,2*(ROWS($O$146:O162)-1)+1)),INDEX('M04-S02'!$AV$16:$AV$198,2*(ROWS($N$146:N162)-1)+1),0)</f>
        <v>0</v>
      </c>
      <c r="O162" s="111">
        <f>IF(ISNUMBER(INDEX('M04-S02'!$AN$16:$AN$198,2*(ROWS($O$146:O162)-1)+1)),INDEX('M04-S02'!$AN$16:$AN$198,2*(ROWS($O$146:O162)-1)+1),0)</f>
        <v>0</v>
      </c>
      <c r="P162" s="312" t="str">
        <f>IFERROR(IF(NOT(ISNUMBER(INDEX('M04-S02'!$AN$16:$AN$198,2*(ROWS($O$146:O162)-1)+1))),INDEX('M04-S02'!$AZ$16:$AZ$198,2*(ROWS($O$146:O162)-1)+1),0),"")</f>
        <v/>
      </c>
      <c r="Q162" s="373" t="str">
        <f>IFERROR(IF(NOT(ISNUMBER(INDEX('M04-S02'!$AN$16:$AN$198,2*(ROWS($O$146:O162)-1)+1))),INDEX('M04-S02'!$AV$16:$AV$198,2*(ROWS($O$146:O162)-1)+1),0),"")</f>
        <v/>
      </c>
      <c r="R162" s="67" t="str">
        <f>IFERROR(IF(NOT(ISNUMBER(INDEX('M04-S02'!$AN$16:$AN$198,2*(ROWS($O$146:O162)-1)+1))),INDEX(SPILLOVER[Spillover Reason],MATCH(INDEX('M04-S02'!$BC$16:$BC$198,2*(ROWS($O$146:O162)-1)+1),SPILLOVER[Spillover Text],0)),""),"")</f>
        <v>Not Eligible</v>
      </c>
      <c r="S162" s="317" t="str">
        <f>INDEX('M04-S02'!$R$16:$R$198,2*(ROWS($S$146:S162)-1)+1)</f>
        <v/>
      </c>
      <c r="T162" s="317" t="str">
        <f>INDEX('M04-S02'!$AE$16:$AE$198,2*(ROWS($T$146:T162)-1)+1)</f>
        <v/>
      </c>
      <c r="U162" s="312">
        <f>INDEX('M04-S02'!$B$16:$B$198,2*(ROWS($U$146:U162)-1)+1)</f>
        <v>17</v>
      </c>
      <c r="V162" s="108">
        <f>INDEX('M04-S02'!$I$16:$I$198,2*(ROWS($V$146:V162)-1)+1)</f>
        <v>0</v>
      </c>
      <c r="W162" s="108">
        <f>INDEX('M04-S02'!$V$16:$V$198,2*(ROWS($W$146:W162)-1)+1)</f>
        <v>0</v>
      </c>
      <c r="X162" s="67">
        <f>INDEX('M04-S02'!$M$16:$M$198,2*(ROWS($X$146:X162)-1)+1)</f>
        <v>0</v>
      </c>
      <c r="Y162" s="67">
        <f>INDEX('M04-S02'!$Z$16:$Z$198,2*(ROWS($Y$146:Y162)-1)+1)</f>
        <v>0</v>
      </c>
      <c r="Z162" s="283"/>
      <c r="AA162" s="67" t="str">
        <f>IFERROR(INDEX(CMLIGHTBASE[Measure Subgroup 1],MATCH(INDEX('M04-S02'!$I$16:$I$198,2*(ROWS($V$146:V162)-1)+1),CMLIGHTBASE[Base Desc 1],0)),"")</f>
        <v/>
      </c>
      <c r="AB162" s="67" t="str">
        <f>IFERROR(INDEX(CMLIGHTBASE[Measure Subgroup 2],MATCH(INDEX('M04-S02'!$I$16:$I$198,2*(ROWS($V$146:V162)-1)+1),CMLIGHTBASE[Base Desc 1],0)),"")</f>
        <v/>
      </c>
      <c r="AC162" s="67" t="str">
        <f>IFERROR(INDEX(CMLIGHTEFF[Measure Subgroup 1],MATCH(INDEX('M04-S02'!$V$16:$V$198,2*(ROWS($W$146:W162)-1)+1),CMLIGHTEFF[Eff Desc 1],0)),"")</f>
        <v/>
      </c>
      <c r="AD162" s="67" t="str">
        <f>IFERROR(INDEX(CMLIGHTEFF[Measure Subgroup 2],MATCH(INDEX('M04-S02'!$V$16:$V$198,2*(ROWS($W$146:W162)-1)+1),CMLIGHTEFF[Eff Desc 1],0)),"")</f>
        <v/>
      </c>
      <c r="AE162" s="312">
        <f>IF(NOT(ISNUMBER(INDEX('M04-S02'!$AN$16:$AN$198,2*(ROWS($O$146:O162)-1)+1))),INDEX('M04-S02'!$AC$16:$AC$198,2*(ROWS($L$146:L162)-1)+1),0)</f>
        <v>0</v>
      </c>
      <c r="AF162" s="312" t="str">
        <f>INDEX('M04-S02'!$AW$16:$AW$198,2*(ROWS($AF$146:AF162)-1)+1)</f>
        <v/>
      </c>
      <c r="AG162" s="312" t="str">
        <f>INDEX('M04-S02'!$AX$16:$AX$198,2*(ROWS($AG$146:AG162)-1)+1)</f>
        <v/>
      </c>
      <c r="AH162" s="312" t="str">
        <f t="shared" si="29"/>
        <v/>
      </c>
      <c r="AI162" s="312" t="str">
        <f t="shared" si="30"/>
        <v/>
      </c>
      <c r="AJ162" s="111" t="str">
        <f t="shared" si="31"/>
        <v/>
      </c>
      <c r="AK162" s="111" t="str">
        <f t="shared" si="32"/>
        <v/>
      </c>
      <c r="AL162" s="111" t="str">
        <f t="shared" si="33"/>
        <v/>
      </c>
      <c r="AM162" s="111" t="str">
        <f>INDEX('M04-S02'!$AU$16:$AU$198,2*(ROWS($AM$146:AM162)-1)+1)</f>
        <v/>
      </c>
      <c r="AN162" s="111" t="str">
        <f>INDEX('M04-S02'!$BB$16:$BB$198,2*(ROWS($AN$146:AN162)-1)+1)</f>
        <v/>
      </c>
      <c r="AO162" s="312">
        <f>INDEX('M04-S02'!$P$16:$P$198,2*(ROWS($AO$146:AO162)-1)+1)</f>
        <v>0</v>
      </c>
    </row>
    <row r="163" spans="1:41" x14ac:dyDescent="0.25">
      <c r="A163" s="122">
        <f t="shared" si="28"/>
        <v>0</v>
      </c>
      <c r="B163" s="122" t="str">
        <f t="shared" si="27"/>
        <v/>
      </c>
      <c r="C163" s="339" t="str">
        <f>IF(J163&gt;0,INDEX('M04-S02'!$AY$16:$AY$198,2*(ROWS($C$146:C163)-1)+1),"")</f>
        <v/>
      </c>
      <c r="D163" s="67" t="s">
        <v>271</v>
      </c>
      <c r="E163" s="339" t="str">
        <f>IFERROR(INDEX(CMELIGHT[End Use Category],MATCH(INDEX('M04-S02'!$F$16:$F$198,2*(ROWS($E$146:E163)-1)+1),CMELIGHT[Proj Desc 1],0)),"")</f>
        <v/>
      </c>
      <c r="F163" s="312" t="str">
        <f>INDEX('M04-S02'!$T$16:$T$198,2*(ROWS($F$146:F163)-1)+1)</f>
        <v/>
      </c>
      <c r="G163" s="67">
        <f>INDEX('M04-S02'!$C$16:$C$198,2*(ROWS($G$146:G163)-1)+1)</f>
        <v>0</v>
      </c>
      <c r="H163" s="111">
        <f>INDEX('M04-S02'!$AC$16:$AC$198,2*(ROWS($H$146:H163)-1)+1)*INDEX('M04-S02'!$AG$16:$AG$198,2*(ROWS($H$146:H163)-1)+1)</f>
        <v>0</v>
      </c>
      <c r="I163" s="111">
        <f>INDEX('M04-S02'!$AC$16:$AC$198,2*(ROWS($I$146:I163)-1)+1)*INDEX('M04-S02'!$AI$16:$AI$198,2*(ROWS($I$146:I163)-1)+1)</f>
        <v>0</v>
      </c>
      <c r="J163" s="111" t="str">
        <f>INDEX('M04-S02'!$AK$16:$AK$198,2*(ROWS($J$146:J163)-1)+1)</f>
        <v/>
      </c>
      <c r="K163" s="67" t="s">
        <v>152</v>
      </c>
      <c r="L163" s="312">
        <f>IF(ISNUMBER(INDEX('M04-S02'!$AN$16:$AN$198,2*(ROWS($O$146:O163)-1)+1)),INDEX('M04-S02'!$AC$16:$AC$198,2*(ROWS($L$146:L163)-1)+1),0)</f>
        <v>0</v>
      </c>
      <c r="M163" s="312">
        <f>IF(ISNUMBER(INDEX('M04-S02'!$AN$16:$AN$198,2*(ROWS($O$146:O163)-1)+1)),INDEX('M04-S02'!$AZ$16:$AZ$198,2*(ROWS($M$146:M163)-1)+1),0)</f>
        <v>0</v>
      </c>
      <c r="N163" s="373">
        <f>IF(ISNUMBER(INDEX('M04-S02'!$AN$16:$AN$198,2*(ROWS($O$146:O163)-1)+1)),INDEX('M04-S02'!$AV$16:$AV$198,2*(ROWS($N$146:N163)-1)+1),0)</f>
        <v>0</v>
      </c>
      <c r="O163" s="111">
        <f>IF(ISNUMBER(INDEX('M04-S02'!$AN$16:$AN$198,2*(ROWS($O$146:O163)-1)+1)),INDEX('M04-S02'!$AN$16:$AN$198,2*(ROWS($O$146:O163)-1)+1),0)</f>
        <v>0</v>
      </c>
      <c r="P163" s="312" t="str">
        <f>IFERROR(IF(NOT(ISNUMBER(INDEX('M04-S02'!$AN$16:$AN$198,2*(ROWS($O$146:O163)-1)+1))),INDEX('M04-S02'!$AZ$16:$AZ$198,2*(ROWS($O$146:O163)-1)+1),0),"")</f>
        <v/>
      </c>
      <c r="Q163" s="373" t="str">
        <f>IFERROR(IF(NOT(ISNUMBER(INDEX('M04-S02'!$AN$16:$AN$198,2*(ROWS($O$146:O163)-1)+1))),INDEX('M04-S02'!$AV$16:$AV$198,2*(ROWS($O$146:O163)-1)+1),0),"")</f>
        <v/>
      </c>
      <c r="R163" s="67" t="str">
        <f>IFERROR(IF(NOT(ISNUMBER(INDEX('M04-S02'!$AN$16:$AN$198,2*(ROWS($O$146:O163)-1)+1))),INDEX(SPILLOVER[Spillover Reason],MATCH(INDEX('M04-S02'!$BC$16:$BC$198,2*(ROWS($O$146:O163)-1)+1),SPILLOVER[Spillover Text],0)),""),"")</f>
        <v>Not Eligible</v>
      </c>
      <c r="S163" s="317" t="str">
        <f>INDEX('M04-S02'!$R$16:$R$198,2*(ROWS($S$146:S163)-1)+1)</f>
        <v/>
      </c>
      <c r="T163" s="317" t="str">
        <f>INDEX('M04-S02'!$AE$16:$AE$198,2*(ROWS($T$146:T163)-1)+1)</f>
        <v/>
      </c>
      <c r="U163" s="312">
        <f>INDEX('M04-S02'!$B$16:$B$198,2*(ROWS($U$146:U163)-1)+1)</f>
        <v>18</v>
      </c>
      <c r="V163" s="108">
        <f>INDEX('M04-S02'!$I$16:$I$198,2*(ROWS($V$146:V163)-1)+1)</f>
        <v>0</v>
      </c>
      <c r="W163" s="108">
        <f>INDEX('M04-S02'!$V$16:$V$198,2*(ROWS($W$146:W163)-1)+1)</f>
        <v>0</v>
      </c>
      <c r="X163" s="67">
        <f>INDEX('M04-S02'!$M$16:$M$198,2*(ROWS($X$146:X163)-1)+1)</f>
        <v>0</v>
      </c>
      <c r="Y163" s="67">
        <f>INDEX('M04-S02'!$Z$16:$Z$198,2*(ROWS($Y$146:Y163)-1)+1)</f>
        <v>0</v>
      </c>
      <c r="Z163" s="283"/>
      <c r="AA163" s="67" t="str">
        <f>IFERROR(INDEX(CMLIGHTBASE[Measure Subgroup 1],MATCH(INDEX('M04-S02'!$I$16:$I$198,2*(ROWS($V$146:V163)-1)+1),CMLIGHTBASE[Base Desc 1],0)),"")</f>
        <v/>
      </c>
      <c r="AB163" s="67" t="str">
        <f>IFERROR(INDEX(CMLIGHTBASE[Measure Subgroup 2],MATCH(INDEX('M04-S02'!$I$16:$I$198,2*(ROWS($V$146:V163)-1)+1),CMLIGHTBASE[Base Desc 1],0)),"")</f>
        <v/>
      </c>
      <c r="AC163" s="67" t="str">
        <f>IFERROR(INDEX(CMLIGHTEFF[Measure Subgroup 1],MATCH(INDEX('M04-S02'!$V$16:$V$198,2*(ROWS($W$146:W163)-1)+1),CMLIGHTEFF[Eff Desc 1],0)),"")</f>
        <v/>
      </c>
      <c r="AD163" s="67" t="str">
        <f>IFERROR(INDEX(CMLIGHTEFF[Measure Subgroup 2],MATCH(INDEX('M04-S02'!$V$16:$V$198,2*(ROWS($W$146:W163)-1)+1),CMLIGHTEFF[Eff Desc 1],0)),"")</f>
        <v/>
      </c>
      <c r="AE163" s="312">
        <f>IF(NOT(ISNUMBER(INDEX('M04-S02'!$AN$16:$AN$198,2*(ROWS($O$146:O163)-1)+1))),INDEX('M04-S02'!$AC$16:$AC$198,2*(ROWS($L$146:L163)-1)+1),0)</f>
        <v>0</v>
      </c>
      <c r="AF163" s="312" t="str">
        <f>INDEX('M04-S02'!$AW$16:$AW$198,2*(ROWS($AF$146:AF163)-1)+1)</f>
        <v/>
      </c>
      <c r="AG163" s="312" t="str">
        <f>INDEX('M04-S02'!$AX$16:$AX$198,2*(ROWS($AG$146:AG163)-1)+1)</f>
        <v/>
      </c>
      <c r="AH163" s="312" t="str">
        <f t="shared" si="29"/>
        <v/>
      </c>
      <c r="AI163" s="312" t="str">
        <f t="shared" si="30"/>
        <v/>
      </c>
      <c r="AJ163" s="111" t="str">
        <f t="shared" si="31"/>
        <v/>
      </c>
      <c r="AK163" s="111" t="str">
        <f t="shared" si="32"/>
        <v/>
      </c>
      <c r="AL163" s="111" t="str">
        <f t="shared" si="33"/>
        <v/>
      </c>
      <c r="AM163" s="111" t="str">
        <f>INDEX('M04-S02'!$AU$16:$AU$198,2*(ROWS($AM$146:AM163)-1)+1)</f>
        <v/>
      </c>
      <c r="AN163" s="111" t="str">
        <f>INDEX('M04-S02'!$BB$16:$BB$198,2*(ROWS($AN$146:AN163)-1)+1)</f>
        <v/>
      </c>
      <c r="AO163" s="312">
        <f>INDEX('M04-S02'!$P$16:$P$198,2*(ROWS($AO$146:AO163)-1)+1)</f>
        <v>0</v>
      </c>
    </row>
    <row r="164" spans="1:41" x14ac:dyDescent="0.25">
      <c r="A164" s="122">
        <f t="shared" si="28"/>
        <v>0</v>
      </c>
      <c r="B164" s="122" t="str">
        <f t="shared" si="27"/>
        <v/>
      </c>
      <c r="C164" s="339" t="str">
        <f>IF(J164&gt;0,INDEX('M04-S02'!$AY$16:$AY$198,2*(ROWS($C$146:C164)-1)+1),"")</f>
        <v/>
      </c>
      <c r="D164" s="67" t="s">
        <v>271</v>
      </c>
      <c r="E164" s="339" t="str">
        <f>IFERROR(INDEX(CMELIGHT[End Use Category],MATCH(INDEX('M04-S02'!$F$16:$F$198,2*(ROWS($E$146:E164)-1)+1),CMELIGHT[Proj Desc 1],0)),"")</f>
        <v/>
      </c>
      <c r="F164" s="312" t="str">
        <f>INDEX('M04-S02'!$T$16:$T$198,2*(ROWS($F$146:F164)-1)+1)</f>
        <v/>
      </c>
      <c r="G164" s="67">
        <f>INDEX('M04-S02'!$C$16:$C$198,2*(ROWS($G$146:G164)-1)+1)</f>
        <v>0</v>
      </c>
      <c r="H164" s="111">
        <f>INDEX('M04-S02'!$AC$16:$AC$198,2*(ROWS($H$146:H164)-1)+1)*INDEX('M04-S02'!$AG$16:$AG$198,2*(ROWS($H$146:H164)-1)+1)</f>
        <v>0</v>
      </c>
      <c r="I164" s="111">
        <f>INDEX('M04-S02'!$AC$16:$AC$198,2*(ROWS($I$146:I164)-1)+1)*INDEX('M04-S02'!$AI$16:$AI$198,2*(ROWS($I$146:I164)-1)+1)</f>
        <v>0</v>
      </c>
      <c r="J164" s="111" t="str">
        <f>INDEX('M04-S02'!$AK$16:$AK$198,2*(ROWS($J$146:J164)-1)+1)</f>
        <v/>
      </c>
      <c r="K164" s="67" t="s">
        <v>152</v>
      </c>
      <c r="L164" s="312">
        <f>IF(ISNUMBER(INDEX('M04-S02'!$AN$16:$AN$198,2*(ROWS($O$146:O164)-1)+1)),INDEX('M04-S02'!$AC$16:$AC$198,2*(ROWS($L$146:L164)-1)+1),0)</f>
        <v>0</v>
      </c>
      <c r="M164" s="312">
        <f>IF(ISNUMBER(INDEX('M04-S02'!$AN$16:$AN$198,2*(ROWS($O$146:O164)-1)+1)),INDEX('M04-S02'!$AZ$16:$AZ$198,2*(ROWS($M$146:M164)-1)+1),0)</f>
        <v>0</v>
      </c>
      <c r="N164" s="373">
        <f>IF(ISNUMBER(INDEX('M04-S02'!$AN$16:$AN$198,2*(ROWS($O$146:O164)-1)+1)),INDEX('M04-S02'!$AV$16:$AV$198,2*(ROWS($N$146:N164)-1)+1),0)</f>
        <v>0</v>
      </c>
      <c r="O164" s="111">
        <f>IF(ISNUMBER(INDEX('M04-S02'!$AN$16:$AN$198,2*(ROWS($O$146:O164)-1)+1)),INDEX('M04-S02'!$AN$16:$AN$198,2*(ROWS($O$146:O164)-1)+1),0)</f>
        <v>0</v>
      </c>
      <c r="P164" s="312" t="str">
        <f>IFERROR(IF(NOT(ISNUMBER(INDEX('M04-S02'!$AN$16:$AN$198,2*(ROWS($O$146:O164)-1)+1))),INDEX('M04-S02'!$AZ$16:$AZ$198,2*(ROWS($O$146:O164)-1)+1),0),"")</f>
        <v/>
      </c>
      <c r="Q164" s="373" t="str">
        <f>IFERROR(IF(NOT(ISNUMBER(INDEX('M04-S02'!$AN$16:$AN$198,2*(ROWS($O$146:O164)-1)+1))),INDEX('M04-S02'!$AV$16:$AV$198,2*(ROWS($O$146:O164)-1)+1),0),"")</f>
        <v/>
      </c>
      <c r="R164" s="67" t="str">
        <f>IFERROR(IF(NOT(ISNUMBER(INDEX('M04-S02'!$AN$16:$AN$198,2*(ROWS($O$146:O164)-1)+1))),INDEX(SPILLOVER[Spillover Reason],MATCH(INDEX('M04-S02'!$BC$16:$BC$198,2*(ROWS($O$146:O164)-1)+1),SPILLOVER[Spillover Text],0)),""),"")</f>
        <v>Not Eligible</v>
      </c>
      <c r="S164" s="317" t="str">
        <f>INDEX('M04-S02'!$R$16:$R$198,2*(ROWS($S$146:S164)-1)+1)</f>
        <v/>
      </c>
      <c r="T164" s="317" t="str">
        <f>INDEX('M04-S02'!$AE$16:$AE$198,2*(ROWS($T$146:T164)-1)+1)</f>
        <v/>
      </c>
      <c r="U164" s="312">
        <f>INDEX('M04-S02'!$B$16:$B$198,2*(ROWS($U$146:U164)-1)+1)</f>
        <v>19</v>
      </c>
      <c r="V164" s="108">
        <f>INDEX('M04-S02'!$I$16:$I$198,2*(ROWS($V$146:V164)-1)+1)</f>
        <v>0</v>
      </c>
      <c r="W164" s="108">
        <f>INDEX('M04-S02'!$V$16:$V$198,2*(ROWS($W$146:W164)-1)+1)</f>
        <v>0</v>
      </c>
      <c r="X164" s="67">
        <f>INDEX('M04-S02'!$M$16:$M$198,2*(ROWS($X$146:X164)-1)+1)</f>
        <v>0</v>
      </c>
      <c r="Y164" s="67">
        <f>INDEX('M04-S02'!$Z$16:$Z$198,2*(ROWS($Y$146:Y164)-1)+1)</f>
        <v>0</v>
      </c>
      <c r="Z164" s="283"/>
      <c r="AA164" s="67" t="str">
        <f>IFERROR(INDEX(CMLIGHTBASE[Measure Subgroup 1],MATCH(INDEX('M04-S02'!$I$16:$I$198,2*(ROWS($V$146:V164)-1)+1),CMLIGHTBASE[Base Desc 1],0)),"")</f>
        <v/>
      </c>
      <c r="AB164" s="67" t="str">
        <f>IFERROR(INDEX(CMLIGHTBASE[Measure Subgroup 2],MATCH(INDEX('M04-S02'!$I$16:$I$198,2*(ROWS($V$146:V164)-1)+1),CMLIGHTBASE[Base Desc 1],0)),"")</f>
        <v/>
      </c>
      <c r="AC164" s="67" t="str">
        <f>IFERROR(INDEX(CMLIGHTEFF[Measure Subgroup 1],MATCH(INDEX('M04-S02'!$V$16:$V$198,2*(ROWS($W$146:W164)-1)+1),CMLIGHTEFF[Eff Desc 1],0)),"")</f>
        <v/>
      </c>
      <c r="AD164" s="67" t="str">
        <f>IFERROR(INDEX(CMLIGHTEFF[Measure Subgroup 2],MATCH(INDEX('M04-S02'!$V$16:$V$198,2*(ROWS($W$146:W164)-1)+1),CMLIGHTEFF[Eff Desc 1],0)),"")</f>
        <v/>
      </c>
      <c r="AE164" s="312">
        <f>IF(NOT(ISNUMBER(INDEX('M04-S02'!$AN$16:$AN$198,2*(ROWS($O$146:O164)-1)+1))),INDEX('M04-S02'!$AC$16:$AC$198,2*(ROWS($L$146:L164)-1)+1),0)</f>
        <v>0</v>
      </c>
      <c r="AF164" s="312" t="str">
        <f>INDEX('M04-S02'!$AW$16:$AW$198,2*(ROWS($AF$146:AF164)-1)+1)</f>
        <v/>
      </c>
      <c r="AG164" s="312" t="str">
        <f>INDEX('M04-S02'!$AX$16:$AX$198,2*(ROWS($AG$146:AG164)-1)+1)</f>
        <v/>
      </c>
      <c r="AH164" s="312" t="str">
        <f t="shared" si="29"/>
        <v/>
      </c>
      <c r="AI164" s="312" t="str">
        <f t="shared" si="30"/>
        <v/>
      </c>
      <c r="AJ164" s="111" t="str">
        <f t="shared" si="31"/>
        <v/>
      </c>
      <c r="AK164" s="111" t="str">
        <f t="shared" si="32"/>
        <v/>
      </c>
      <c r="AL164" s="111" t="str">
        <f t="shared" si="33"/>
        <v/>
      </c>
      <c r="AM164" s="111" t="str">
        <f>INDEX('M04-S02'!$AU$16:$AU$198,2*(ROWS($AM$146:AM164)-1)+1)</f>
        <v/>
      </c>
      <c r="AN164" s="111" t="str">
        <f>INDEX('M04-S02'!$BB$16:$BB$198,2*(ROWS($AN$146:AN164)-1)+1)</f>
        <v/>
      </c>
      <c r="AO164" s="312">
        <f>INDEX('M04-S02'!$P$16:$P$198,2*(ROWS($AO$146:AO164)-1)+1)</f>
        <v>0</v>
      </c>
    </row>
    <row r="165" spans="1:41" x14ac:dyDescent="0.25">
      <c r="A165" s="122">
        <f t="shared" si="28"/>
        <v>0</v>
      </c>
      <c r="B165" s="122" t="str">
        <f t="shared" si="27"/>
        <v/>
      </c>
      <c r="C165" s="339" t="str">
        <f>IF(J165&gt;0,INDEX('M04-S02'!$AY$16:$AY$198,2*(ROWS($C$146:C165)-1)+1),"")</f>
        <v/>
      </c>
      <c r="D165" s="67" t="s">
        <v>271</v>
      </c>
      <c r="E165" s="339" t="str">
        <f>IFERROR(INDEX(CMELIGHT[End Use Category],MATCH(INDEX('M04-S02'!$F$16:$F$198,2*(ROWS($E$146:E165)-1)+1),CMELIGHT[Proj Desc 1],0)),"")</f>
        <v/>
      </c>
      <c r="F165" s="312" t="str">
        <f>INDEX('M04-S02'!$T$16:$T$198,2*(ROWS($F$146:F165)-1)+1)</f>
        <v/>
      </c>
      <c r="G165" s="67">
        <f>INDEX('M04-S02'!$C$16:$C$198,2*(ROWS($G$146:G165)-1)+1)</f>
        <v>0</v>
      </c>
      <c r="H165" s="111">
        <f>INDEX('M04-S02'!$AC$16:$AC$198,2*(ROWS($H$146:H165)-1)+1)*INDEX('M04-S02'!$AG$16:$AG$198,2*(ROWS($H$146:H165)-1)+1)</f>
        <v>0</v>
      </c>
      <c r="I165" s="111">
        <f>INDEX('M04-S02'!$AC$16:$AC$198,2*(ROWS($I$146:I165)-1)+1)*INDEX('M04-S02'!$AI$16:$AI$198,2*(ROWS($I$146:I165)-1)+1)</f>
        <v>0</v>
      </c>
      <c r="J165" s="111" t="str">
        <f>INDEX('M04-S02'!$AK$16:$AK$198,2*(ROWS($J$146:J165)-1)+1)</f>
        <v/>
      </c>
      <c r="K165" s="67" t="s">
        <v>152</v>
      </c>
      <c r="L165" s="312">
        <f>IF(ISNUMBER(INDEX('M04-S02'!$AN$16:$AN$198,2*(ROWS($O$146:O165)-1)+1)),INDEX('M04-S02'!$AC$16:$AC$198,2*(ROWS($L$146:L165)-1)+1),0)</f>
        <v>0</v>
      </c>
      <c r="M165" s="312">
        <f>IF(ISNUMBER(INDEX('M04-S02'!$AN$16:$AN$198,2*(ROWS($O$146:O165)-1)+1)),INDEX('M04-S02'!$AZ$16:$AZ$198,2*(ROWS($M$146:M165)-1)+1),0)</f>
        <v>0</v>
      </c>
      <c r="N165" s="373">
        <f>IF(ISNUMBER(INDEX('M04-S02'!$AN$16:$AN$198,2*(ROWS($O$146:O165)-1)+1)),INDEX('M04-S02'!$AV$16:$AV$198,2*(ROWS($N$146:N165)-1)+1),0)</f>
        <v>0</v>
      </c>
      <c r="O165" s="111">
        <f>IF(ISNUMBER(INDEX('M04-S02'!$AN$16:$AN$198,2*(ROWS($O$146:O165)-1)+1)),INDEX('M04-S02'!$AN$16:$AN$198,2*(ROWS($O$146:O165)-1)+1),0)</f>
        <v>0</v>
      </c>
      <c r="P165" s="312" t="str">
        <f>IFERROR(IF(NOT(ISNUMBER(INDEX('M04-S02'!$AN$16:$AN$198,2*(ROWS($O$146:O165)-1)+1))),INDEX('M04-S02'!$AZ$16:$AZ$198,2*(ROWS($O$146:O165)-1)+1),0),"")</f>
        <v/>
      </c>
      <c r="Q165" s="373" t="str">
        <f>IFERROR(IF(NOT(ISNUMBER(INDEX('M04-S02'!$AN$16:$AN$198,2*(ROWS($O$146:O165)-1)+1))),INDEX('M04-S02'!$AV$16:$AV$198,2*(ROWS($O$146:O165)-1)+1),0),"")</f>
        <v/>
      </c>
      <c r="R165" s="67" t="str">
        <f>IFERROR(IF(NOT(ISNUMBER(INDEX('M04-S02'!$AN$16:$AN$198,2*(ROWS($O$146:O165)-1)+1))),INDEX(SPILLOVER[Spillover Reason],MATCH(INDEX('M04-S02'!$BC$16:$BC$198,2*(ROWS($O$146:O165)-1)+1),SPILLOVER[Spillover Text],0)),""),"")</f>
        <v>Not Eligible</v>
      </c>
      <c r="S165" s="317" t="str">
        <f>INDEX('M04-S02'!$R$16:$R$198,2*(ROWS($S$146:S165)-1)+1)</f>
        <v/>
      </c>
      <c r="T165" s="317" t="str">
        <f>INDEX('M04-S02'!$AE$16:$AE$198,2*(ROWS($T$146:T165)-1)+1)</f>
        <v/>
      </c>
      <c r="U165" s="312">
        <f>INDEX('M04-S02'!$B$16:$B$198,2*(ROWS($U$146:U165)-1)+1)</f>
        <v>20</v>
      </c>
      <c r="V165" s="108">
        <f>INDEX('M04-S02'!$I$16:$I$198,2*(ROWS($V$146:V165)-1)+1)</f>
        <v>0</v>
      </c>
      <c r="W165" s="108">
        <f>INDEX('M04-S02'!$V$16:$V$198,2*(ROWS($W$146:W165)-1)+1)</f>
        <v>0</v>
      </c>
      <c r="X165" s="67">
        <f>INDEX('M04-S02'!$M$16:$M$198,2*(ROWS($X$146:X165)-1)+1)</f>
        <v>0</v>
      </c>
      <c r="Y165" s="67">
        <f>INDEX('M04-S02'!$Z$16:$Z$198,2*(ROWS($Y$146:Y165)-1)+1)</f>
        <v>0</v>
      </c>
      <c r="Z165" s="283"/>
      <c r="AA165" s="67" t="str">
        <f>IFERROR(INDEX(CMLIGHTBASE[Measure Subgroup 1],MATCH(INDEX('M04-S02'!$I$16:$I$198,2*(ROWS($V$146:V165)-1)+1),CMLIGHTBASE[Base Desc 1],0)),"")</f>
        <v/>
      </c>
      <c r="AB165" s="67" t="str">
        <f>IFERROR(INDEX(CMLIGHTBASE[Measure Subgroup 2],MATCH(INDEX('M04-S02'!$I$16:$I$198,2*(ROWS($V$146:V165)-1)+1),CMLIGHTBASE[Base Desc 1],0)),"")</f>
        <v/>
      </c>
      <c r="AC165" s="67" t="str">
        <f>IFERROR(INDEX(CMLIGHTEFF[Measure Subgroup 1],MATCH(INDEX('M04-S02'!$V$16:$V$198,2*(ROWS($W$146:W165)-1)+1),CMLIGHTEFF[Eff Desc 1],0)),"")</f>
        <v/>
      </c>
      <c r="AD165" s="67" t="str">
        <f>IFERROR(INDEX(CMLIGHTEFF[Measure Subgroup 2],MATCH(INDEX('M04-S02'!$V$16:$V$198,2*(ROWS($W$146:W165)-1)+1),CMLIGHTEFF[Eff Desc 1],0)),"")</f>
        <v/>
      </c>
      <c r="AE165" s="312">
        <f>IF(NOT(ISNUMBER(INDEX('M04-S02'!$AN$16:$AN$198,2*(ROWS($O$146:O165)-1)+1))),INDEX('M04-S02'!$AC$16:$AC$198,2*(ROWS($L$146:L165)-1)+1),0)</f>
        <v>0</v>
      </c>
      <c r="AF165" s="312" t="str">
        <f>INDEX('M04-S02'!$AW$16:$AW$198,2*(ROWS($AF$146:AF165)-1)+1)</f>
        <v/>
      </c>
      <c r="AG165" s="312" t="str">
        <f>INDEX('M04-S02'!$AX$16:$AX$198,2*(ROWS($AG$146:AG165)-1)+1)</f>
        <v/>
      </c>
      <c r="AH165" s="312" t="str">
        <f t="shared" si="29"/>
        <v/>
      </c>
      <c r="AI165" s="312" t="str">
        <f t="shared" si="30"/>
        <v/>
      </c>
      <c r="AJ165" s="111" t="str">
        <f t="shared" si="31"/>
        <v/>
      </c>
      <c r="AK165" s="111" t="str">
        <f t="shared" si="32"/>
        <v/>
      </c>
      <c r="AL165" s="111" t="str">
        <f t="shared" si="33"/>
        <v/>
      </c>
      <c r="AM165" s="111" t="str">
        <f>INDEX('M04-S02'!$AU$16:$AU$198,2*(ROWS($AM$146:AM165)-1)+1)</f>
        <v/>
      </c>
      <c r="AN165" s="111" t="str">
        <f>INDEX('M04-S02'!$BB$16:$BB$198,2*(ROWS($AN$146:AN165)-1)+1)</f>
        <v/>
      </c>
      <c r="AO165" s="312">
        <f>INDEX('M04-S02'!$P$16:$P$198,2*(ROWS($AO$146:AO165)-1)+1)</f>
        <v>0</v>
      </c>
    </row>
    <row r="166" spans="1:41" x14ac:dyDescent="0.25">
      <c r="A166" s="122">
        <f t="shared" si="28"/>
        <v>0</v>
      </c>
      <c r="B166" s="122" t="str">
        <f t="shared" ref="B166:B182" si="34">IF(C166="","",CONCATENATE(ROW(),"-",C166))</f>
        <v/>
      </c>
      <c r="C166" s="339" t="str">
        <f>IF(J166&gt;0,INDEX('M04-S02'!$AY$16:$AY$198,2*(ROWS($C$146:C166)-1)+1),"")</f>
        <v/>
      </c>
      <c r="D166" s="67" t="s">
        <v>271</v>
      </c>
      <c r="E166" s="339" t="str">
        <f>IFERROR(INDEX(CMELIGHT[End Use Category],MATCH(INDEX('M04-S02'!$F$16:$F$198,2*(ROWS($E$146:E166)-1)+1),CMELIGHT[Proj Desc 1],0)),"")</f>
        <v/>
      </c>
      <c r="F166" s="312" t="str">
        <f>INDEX('M04-S02'!$T$16:$T$198,2*(ROWS($F$146:F166)-1)+1)</f>
        <v/>
      </c>
      <c r="G166" s="67">
        <f>INDEX('M04-S02'!$C$16:$C$198,2*(ROWS($G$146:G166)-1)+1)</f>
        <v>0</v>
      </c>
      <c r="H166" s="111">
        <f>INDEX('M04-S02'!$AC$16:$AC$198,2*(ROWS($H$146:H166)-1)+1)*INDEX('M04-S02'!$AG$16:$AG$198,2*(ROWS($H$146:H166)-1)+1)</f>
        <v>0</v>
      </c>
      <c r="I166" s="111">
        <f>INDEX('M04-S02'!$AC$16:$AC$198,2*(ROWS($I$146:I166)-1)+1)*INDEX('M04-S02'!$AI$16:$AI$198,2*(ROWS($I$146:I166)-1)+1)</f>
        <v>0</v>
      </c>
      <c r="J166" s="111" t="str">
        <f>INDEX('M04-S02'!$AK$16:$AK$198,2*(ROWS($J$146:J166)-1)+1)</f>
        <v/>
      </c>
      <c r="K166" s="67" t="s">
        <v>152</v>
      </c>
      <c r="L166" s="312">
        <f>IF(ISNUMBER(INDEX('M04-S02'!$AN$16:$AN$198,2*(ROWS($O$146:O166)-1)+1)),INDEX('M04-S02'!$AC$16:$AC$198,2*(ROWS($L$146:L166)-1)+1),0)</f>
        <v>0</v>
      </c>
      <c r="M166" s="312">
        <f>IF(ISNUMBER(INDEX('M04-S02'!$AN$16:$AN$198,2*(ROWS($O$146:O166)-1)+1)),INDEX('M04-S02'!$AZ$16:$AZ$198,2*(ROWS($M$146:M166)-1)+1),0)</f>
        <v>0</v>
      </c>
      <c r="N166" s="373">
        <f>IF(ISNUMBER(INDEX('M04-S02'!$AN$16:$AN$198,2*(ROWS($O$146:O166)-1)+1)),INDEX('M04-S02'!$AV$16:$AV$198,2*(ROWS($N$146:N166)-1)+1),0)</f>
        <v>0</v>
      </c>
      <c r="O166" s="111">
        <f>IF(ISNUMBER(INDEX('M04-S02'!$AN$16:$AN$198,2*(ROWS($O$146:O166)-1)+1)),INDEX('M04-S02'!$AN$16:$AN$198,2*(ROWS($O$146:O166)-1)+1),0)</f>
        <v>0</v>
      </c>
      <c r="P166" s="312" t="str">
        <f>IFERROR(IF(NOT(ISNUMBER(INDEX('M04-S02'!$AN$16:$AN$198,2*(ROWS($O$146:O166)-1)+1))),INDEX('M04-S02'!$AZ$16:$AZ$198,2*(ROWS($O$146:O166)-1)+1),0),"")</f>
        <v/>
      </c>
      <c r="Q166" s="373" t="str">
        <f>IFERROR(IF(NOT(ISNUMBER(INDEX('M04-S02'!$AN$16:$AN$198,2*(ROWS($O$146:O166)-1)+1))),INDEX('M04-S02'!$AV$16:$AV$198,2*(ROWS($O$146:O166)-1)+1),0),"")</f>
        <v/>
      </c>
      <c r="R166" s="67" t="str">
        <f>IFERROR(IF(NOT(ISNUMBER(INDEX('M04-S02'!$AN$16:$AN$198,2*(ROWS($O$146:O166)-1)+1))),INDEX(SPILLOVER[Spillover Reason],MATCH(INDEX('M04-S02'!$BC$16:$BC$198,2*(ROWS($O$146:O166)-1)+1),SPILLOVER[Spillover Text],0)),""),"")</f>
        <v>Not Eligible</v>
      </c>
      <c r="S166" s="317" t="str">
        <f>INDEX('M04-S02'!$R$16:$R$198,2*(ROWS($S$146:S166)-1)+1)</f>
        <v/>
      </c>
      <c r="T166" s="317" t="str">
        <f>INDEX('M04-S02'!$AE$16:$AE$198,2*(ROWS($T$146:T166)-1)+1)</f>
        <v/>
      </c>
      <c r="U166" s="312">
        <f>INDEX('M04-S02'!$B$16:$B$198,2*(ROWS($U$146:U166)-1)+1)</f>
        <v>21</v>
      </c>
      <c r="V166" s="108">
        <f>INDEX('M04-S02'!$I$16:$I$198,2*(ROWS($V$146:V166)-1)+1)</f>
        <v>0</v>
      </c>
      <c r="W166" s="108">
        <f>INDEX('M04-S02'!$V$16:$V$198,2*(ROWS($W$146:W166)-1)+1)</f>
        <v>0</v>
      </c>
      <c r="X166" s="67">
        <f>INDEX('M04-S02'!$M$16:$M$198,2*(ROWS($X$146:X166)-1)+1)</f>
        <v>0</v>
      </c>
      <c r="Y166" s="67">
        <f>INDEX('M04-S02'!$Z$16:$Z$198,2*(ROWS($Y$146:Y166)-1)+1)</f>
        <v>0</v>
      </c>
      <c r="Z166" s="283"/>
      <c r="AA166" s="67" t="str">
        <f>IFERROR(INDEX(CMLIGHTBASE[Measure Subgroup 1],MATCH(INDEX('M04-S02'!$I$16:$I$198,2*(ROWS($V$146:V166)-1)+1),CMLIGHTBASE[Base Desc 1],0)),"")</f>
        <v/>
      </c>
      <c r="AB166" s="67" t="str">
        <f>IFERROR(INDEX(CMLIGHTBASE[Measure Subgroup 2],MATCH(INDEX('M04-S02'!$I$16:$I$198,2*(ROWS($V$146:V166)-1)+1),CMLIGHTBASE[Base Desc 1],0)),"")</f>
        <v/>
      </c>
      <c r="AC166" s="67" t="str">
        <f>IFERROR(INDEX(CMLIGHTEFF[Measure Subgroup 1],MATCH(INDEX('M04-S02'!$V$16:$V$198,2*(ROWS($W$146:W166)-1)+1),CMLIGHTEFF[Eff Desc 1],0)),"")</f>
        <v/>
      </c>
      <c r="AD166" s="67" t="str">
        <f>IFERROR(INDEX(CMLIGHTEFF[Measure Subgroup 2],MATCH(INDEX('M04-S02'!$V$16:$V$198,2*(ROWS($W$146:W166)-1)+1),CMLIGHTEFF[Eff Desc 1],0)),"")</f>
        <v/>
      </c>
      <c r="AE166" s="312">
        <f>IF(NOT(ISNUMBER(INDEX('M04-S02'!$AN$16:$AN$198,2*(ROWS($O$146:O166)-1)+1))),INDEX('M04-S02'!$AC$16:$AC$198,2*(ROWS($L$146:L166)-1)+1),0)</f>
        <v>0</v>
      </c>
      <c r="AF166" s="312" t="str">
        <f>INDEX('M04-S02'!$AW$16:$AW$198,2*(ROWS($AF$146:AF166)-1)+1)</f>
        <v/>
      </c>
      <c r="AG166" s="312" t="str">
        <f>INDEX('M04-S02'!$AX$16:$AX$198,2*(ROWS($AG$146:AG166)-1)+1)</f>
        <v/>
      </c>
      <c r="AH166" s="312" t="str">
        <f t="shared" si="29"/>
        <v/>
      </c>
      <c r="AI166" s="312" t="str">
        <f t="shared" si="30"/>
        <v/>
      </c>
      <c r="AJ166" s="111" t="str">
        <f t="shared" si="31"/>
        <v/>
      </c>
      <c r="AK166" s="111" t="str">
        <f t="shared" si="32"/>
        <v/>
      </c>
      <c r="AL166" s="111" t="str">
        <f t="shared" si="33"/>
        <v/>
      </c>
      <c r="AM166" s="111" t="str">
        <f>INDEX('M04-S02'!$AU$16:$AU$198,2*(ROWS($AM$146:AM166)-1)+1)</f>
        <v/>
      </c>
      <c r="AN166" s="111" t="str">
        <f>INDEX('M04-S02'!$BB$16:$BB$198,2*(ROWS($AN$146:AN166)-1)+1)</f>
        <v/>
      </c>
      <c r="AO166" s="312">
        <f>INDEX('M04-S02'!$P$16:$P$198,2*(ROWS($AO$146:AO166)-1)+1)</f>
        <v>0</v>
      </c>
    </row>
    <row r="167" spans="1:41" x14ac:dyDescent="0.25">
      <c r="A167" s="122">
        <f t="shared" si="28"/>
        <v>0</v>
      </c>
      <c r="B167" s="122" t="str">
        <f t="shared" si="34"/>
        <v/>
      </c>
      <c r="C167" s="339" t="str">
        <f>IF(J167&gt;0,INDEX('M04-S02'!$AY$16:$AY$198,2*(ROWS($C$146:C167)-1)+1),"")</f>
        <v/>
      </c>
      <c r="D167" s="67" t="s">
        <v>271</v>
      </c>
      <c r="E167" s="339" t="str">
        <f>IFERROR(INDEX(CMELIGHT[End Use Category],MATCH(INDEX('M04-S02'!$F$16:$F$198,2*(ROWS($E$146:E167)-1)+1),CMELIGHT[Proj Desc 1],0)),"")</f>
        <v/>
      </c>
      <c r="F167" s="312" t="str">
        <f>INDEX('M04-S02'!$T$16:$T$198,2*(ROWS($F$146:F167)-1)+1)</f>
        <v/>
      </c>
      <c r="G167" s="67">
        <f>INDEX('M04-S02'!$C$16:$C$198,2*(ROWS($G$146:G167)-1)+1)</f>
        <v>0</v>
      </c>
      <c r="H167" s="111">
        <f>INDEX('M04-S02'!$AC$16:$AC$198,2*(ROWS($H$146:H167)-1)+1)*INDEX('M04-S02'!$AG$16:$AG$198,2*(ROWS($H$146:H167)-1)+1)</f>
        <v>0</v>
      </c>
      <c r="I167" s="111">
        <f>INDEX('M04-S02'!$AC$16:$AC$198,2*(ROWS($I$146:I167)-1)+1)*INDEX('M04-S02'!$AI$16:$AI$198,2*(ROWS($I$146:I167)-1)+1)</f>
        <v>0</v>
      </c>
      <c r="J167" s="111" t="str">
        <f>INDEX('M04-S02'!$AK$16:$AK$198,2*(ROWS($J$146:J167)-1)+1)</f>
        <v/>
      </c>
      <c r="K167" s="67" t="s">
        <v>152</v>
      </c>
      <c r="L167" s="312">
        <f>IF(ISNUMBER(INDEX('M04-S02'!$AN$16:$AN$198,2*(ROWS($O$146:O167)-1)+1)),INDEX('M04-S02'!$AC$16:$AC$198,2*(ROWS($L$146:L167)-1)+1),0)</f>
        <v>0</v>
      </c>
      <c r="M167" s="312">
        <f>IF(ISNUMBER(INDEX('M04-S02'!$AN$16:$AN$198,2*(ROWS($O$146:O167)-1)+1)),INDEX('M04-S02'!$AZ$16:$AZ$198,2*(ROWS($M$146:M167)-1)+1),0)</f>
        <v>0</v>
      </c>
      <c r="N167" s="373">
        <f>IF(ISNUMBER(INDEX('M04-S02'!$AN$16:$AN$198,2*(ROWS($O$146:O167)-1)+1)),INDEX('M04-S02'!$AV$16:$AV$198,2*(ROWS($N$146:N167)-1)+1),0)</f>
        <v>0</v>
      </c>
      <c r="O167" s="111">
        <f>IF(ISNUMBER(INDEX('M04-S02'!$AN$16:$AN$198,2*(ROWS($O$146:O167)-1)+1)),INDEX('M04-S02'!$AN$16:$AN$198,2*(ROWS($O$146:O167)-1)+1),0)</f>
        <v>0</v>
      </c>
      <c r="P167" s="312" t="str">
        <f>IFERROR(IF(NOT(ISNUMBER(INDEX('M04-S02'!$AN$16:$AN$198,2*(ROWS($O$146:O167)-1)+1))),INDEX('M04-S02'!$AZ$16:$AZ$198,2*(ROWS($O$146:O167)-1)+1),0),"")</f>
        <v/>
      </c>
      <c r="Q167" s="373" t="str">
        <f>IFERROR(IF(NOT(ISNUMBER(INDEX('M04-S02'!$AN$16:$AN$198,2*(ROWS($O$146:O167)-1)+1))),INDEX('M04-S02'!$AV$16:$AV$198,2*(ROWS($O$146:O167)-1)+1),0),"")</f>
        <v/>
      </c>
      <c r="R167" s="67" t="str">
        <f>IFERROR(IF(NOT(ISNUMBER(INDEX('M04-S02'!$AN$16:$AN$198,2*(ROWS($O$146:O167)-1)+1))),INDEX(SPILLOVER[Spillover Reason],MATCH(INDEX('M04-S02'!$BC$16:$BC$198,2*(ROWS($O$146:O167)-1)+1),SPILLOVER[Spillover Text],0)),""),"")</f>
        <v>Not Eligible</v>
      </c>
      <c r="S167" s="317" t="str">
        <f>INDEX('M04-S02'!$R$16:$R$198,2*(ROWS($S$146:S167)-1)+1)</f>
        <v/>
      </c>
      <c r="T167" s="317" t="str">
        <f>INDEX('M04-S02'!$AE$16:$AE$198,2*(ROWS($T$146:T167)-1)+1)</f>
        <v/>
      </c>
      <c r="U167" s="312">
        <f>INDEX('M04-S02'!$B$16:$B$198,2*(ROWS($U$146:U167)-1)+1)</f>
        <v>22</v>
      </c>
      <c r="V167" s="108">
        <f>INDEX('M04-S02'!$I$16:$I$198,2*(ROWS($V$146:V167)-1)+1)</f>
        <v>0</v>
      </c>
      <c r="W167" s="108">
        <f>INDEX('M04-S02'!$V$16:$V$198,2*(ROWS($W$146:W167)-1)+1)</f>
        <v>0</v>
      </c>
      <c r="X167" s="67">
        <f>INDEX('M04-S02'!$M$16:$M$198,2*(ROWS($X$146:X167)-1)+1)</f>
        <v>0</v>
      </c>
      <c r="Y167" s="67">
        <f>INDEX('M04-S02'!$Z$16:$Z$198,2*(ROWS($Y$146:Y167)-1)+1)</f>
        <v>0</v>
      </c>
      <c r="Z167" s="283"/>
      <c r="AA167" s="67" t="str">
        <f>IFERROR(INDEX(CMLIGHTBASE[Measure Subgroup 1],MATCH(INDEX('M04-S02'!$I$16:$I$198,2*(ROWS($V$146:V167)-1)+1),CMLIGHTBASE[Base Desc 1],0)),"")</f>
        <v/>
      </c>
      <c r="AB167" s="67" t="str">
        <f>IFERROR(INDEX(CMLIGHTBASE[Measure Subgroup 2],MATCH(INDEX('M04-S02'!$I$16:$I$198,2*(ROWS($V$146:V167)-1)+1),CMLIGHTBASE[Base Desc 1],0)),"")</f>
        <v/>
      </c>
      <c r="AC167" s="67" t="str">
        <f>IFERROR(INDEX(CMLIGHTEFF[Measure Subgroup 1],MATCH(INDEX('M04-S02'!$V$16:$V$198,2*(ROWS($W$146:W167)-1)+1),CMLIGHTEFF[Eff Desc 1],0)),"")</f>
        <v/>
      </c>
      <c r="AD167" s="67" t="str">
        <f>IFERROR(INDEX(CMLIGHTEFF[Measure Subgroup 2],MATCH(INDEX('M04-S02'!$V$16:$V$198,2*(ROWS($W$146:W167)-1)+1),CMLIGHTEFF[Eff Desc 1],0)),"")</f>
        <v/>
      </c>
      <c r="AE167" s="312">
        <f>IF(NOT(ISNUMBER(INDEX('M04-S02'!$AN$16:$AN$198,2*(ROWS($O$146:O167)-1)+1))),INDEX('M04-S02'!$AC$16:$AC$198,2*(ROWS($L$146:L167)-1)+1),0)</f>
        <v>0</v>
      </c>
      <c r="AF167" s="312" t="str">
        <f>INDEX('M04-S02'!$AW$16:$AW$198,2*(ROWS($AF$146:AF167)-1)+1)</f>
        <v/>
      </c>
      <c r="AG167" s="312" t="str">
        <f>INDEX('M04-S02'!$AX$16:$AX$198,2*(ROWS($AG$146:AG167)-1)+1)</f>
        <v/>
      </c>
      <c r="AH167" s="312" t="str">
        <f t="shared" si="29"/>
        <v/>
      </c>
      <c r="AI167" s="312" t="str">
        <f t="shared" si="30"/>
        <v/>
      </c>
      <c r="AJ167" s="111" t="str">
        <f t="shared" si="31"/>
        <v/>
      </c>
      <c r="AK167" s="111" t="str">
        <f t="shared" si="32"/>
        <v/>
      </c>
      <c r="AL167" s="111" t="str">
        <f t="shared" si="33"/>
        <v/>
      </c>
      <c r="AM167" s="111" t="str">
        <f>INDEX('M04-S02'!$AU$16:$AU$198,2*(ROWS($AM$146:AM167)-1)+1)</f>
        <v/>
      </c>
      <c r="AN167" s="111" t="str">
        <f>INDEX('M04-S02'!$BB$16:$BB$198,2*(ROWS($AN$146:AN167)-1)+1)</f>
        <v/>
      </c>
      <c r="AO167" s="312">
        <f>INDEX('M04-S02'!$P$16:$P$198,2*(ROWS($AO$146:AO167)-1)+1)</f>
        <v>0</v>
      </c>
    </row>
    <row r="168" spans="1:41" x14ac:dyDescent="0.25">
      <c r="A168" s="122">
        <f t="shared" si="28"/>
        <v>0</v>
      </c>
      <c r="B168" s="122" t="str">
        <f t="shared" si="34"/>
        <v/>
      </c>
      <c r="C168" s="339" t="str">
        <f>IF(J168&gt;0,INDEX('M04-S02'!$AY$16:$AY$198,2*(ROWS($C$146:C168)-1)+1),"")</f>
        <v/>
      </c>
      <c r="D168" s="67" t="s">
        <v>271</v>
      </c>
      <c r="E168" s="339" t="str">
        <f>IFERROR(INDEX(CMELIGHT[End Use Category],MATCH(INDEX('M04-S02'!$F$16:$F$198,2*(ROWS($E$146:E168)-1)+1),CMELIGHT[Proj Desc 1],0)),"")</f>
        <v/>
      </c>
      <c r="F168" s="312" t="str">
        <f>INDEX('M04-S02'!$T$16:$T$198,2*(ROWS($F$146:F168)-1)+1)</f>
        <v/>
      </c>
      <c r="G168" s="67">
        <f>INDEX('M04-S02'!$C$16:$C$198,2*(ROWS($G$146:G168)-1)+1)</f>
        <v>0</v>
      </c>
      <c r="H168" s="111">
        <f>INDEX('M04-S02'!$AC$16:$AC$198,2*(ROWS($H$146:H168)-1)+1)*INDEX('M04-S02'!$AG$16:$AG$198,2*(ROWS($H$146:H168)-1)+1)</f>
        <v>0</v>
      </c>
      <c r="I168" s="111">
        <f>INDEX('M04-S02'!$AC$16:$AC$198,2*(ROWS($I$146:I168)-1)+1)*INDEX('M04-S02'!$AI$16:$AI$198,2*(ROWS($I$146:I168)-1)+1)</f>
        <v>0</v>
      </c>
      <c r="J168" s="111" t="str">
        <f>INDEX('M04-S02'!$AK$16:$AK$198,2*(ROWS($J$146:J168)-1)+1)</f>
        <v/>
      </c>
      <c r="K168" s="67" t="s">
        <v>152</v>
      </c>
      <c r="L168" s="312">
        <f>IF(ISNUMBER(INDEX('M04-S02'!$AN$16:$AN$198,2*(ROWS($O$146:O168)-1)+1)),INDEX('M04-S02'!$AC$16:$AC$198,2*(ROWS($L$146:L168)-1)+1),0)</f>
        <v>0</v>
      </c>
      <c r="M168" s="312">
        <f>IF(ISNUMBER(INDEX('M04-S02'!$AN$16:$AN$198,2*(ROWS($O$146:O168)-1)+1)),INDEX('M04-S02'!$AZ$16:$AZ$198,2*(ROWS($M$146:M168)-1)+1),0)</f>
        <v>0</v>
      </c>
      <c r="N168" s="373">
        <f>IF(ISNUMBER(INDEX('M04-S02'!$AN$16:$AN$198,2*(ROWS($O$146:O168)-1)+1)),INDEX('M04-S02'!$AV$16:$AV$198,2*(ROWS($N$146:N168)-1)+1),0)</f>
        <v>0</v>
      </c>
      <c r="O168" s="111">
        <f>IF(ISNUMBER(INDEX('M04-S02'!$AN$16:$AN$198,2*(ROWS($O$146:O168)-1)+1)),INDEX('M04-S02'!$AN$16:$AN$198,2*(ROWS($O$146:O168)-1)+1),0)</f>
        <v>0</v>
      </c>
      <c r="P168" s="312" t="str">
        <f>IFERROR(IF(NOT(ISNUMBER(INDEX('M04-S02'!$AN$16:$AN$198,2*(ROWS($O$146:O168)-1)+1))),INDEX('M04-S02'!$AZ$16:$AZ$198,2*(ROWS($O$146:O168)-1)+1),0),"")</f>
        <v/>
      </c>
      <c r="Q168" s="373" t="str">
        <f>IFERROR(IF(NOT(ISNUMBER(INDEX('M04-S02'!$AN$16:$AN$198,2*(ROWS($O$146:O168)-1)+1))),INDEX('M04-S02'!$AV$16:$AV$198,2*(ROWS($O$146:O168)-1)+1),0),"")</f>
        <v/>
      </c>
      <c r="R168" s="67" t="str">
        <f>IFERROR(IF(NOT(ISNUMBER(INDEX('M04-S02'!$AN$16:$AN$198,2*(ROWS($O$146:O168)-1)+1))),INDEX(SPILLOVER[Spillover Reason],MATCH(INDEX('M04-S02'!$BC$16:$BC$198,2*(ROWS($O$146:O168)-1)+1),SPILLOVER[Spillover Text],0)),""),"")</f>
        <v>Not Eligible</v>
      </c>
      <c r="S168" s="317" t="str">
        <f>INDEX('M04-S02'!$R$16:$R$198,2*(ROWS($S$146:S168)-1)+1)</f>
        <v/>
      </c>
      <c r="T168" s="317" t="str">
        <f>INDEX('M04-S02'!$AE$16:$AE$198,2*(ROWS($T$146:T168)-1)+1)</f>
        <v/>
      </c>
      <c r="U168" s="312">
        <f>INDEX('M04-S02'!$B$16:$B$198,2*(ROWS($U$146:U168)-1)+1)</f>
        <v>23</v>
      </c>
      <c r="V168" s="108">
        <f>INDEX('M04-S02'!$I$16:$I$198,2*(ROWS($V$146:V168)-1)+1)</f>
        <v>0</v>
      </c>
      <c r="W168" s="108">
        <f>INDEX('M04-S02'!$V$16:$V$198,2*(ROWS($W$146:W168)-1)+1)</f>
        <v>0</v>
      </c>
      <c r="X168" s="67">
        <f>INDEX('M04-S02'!$M$16:$M$198,2*(ROWS($X$146:X168)-1)+1)</f>
        <v>0</v>
      </c>
      <c r="Y168" s="67">
        <f>INDEX('M04-S02'!$Z$16:$Z$198,2*(ROWS($Y$146:Y168)-1)+1)</f>
        <v>0</v>
      </c>
      <c r="Z168" s="283"/>
      <c r="AA168" s="67" t="str">
        <f>IFERROR(INDEX(CMLIGHTBASE[Measure Subgroup 1],MATCH(INDEX('M04-S02'!$I$16:$I$198,2*(ROWS($V$146:V168)-1)+1),CMLIGHTBASE[Base Desc 1],0)),"")</f>
        <v/>
      </c>
      <c r="AB168" s="67" t="str">
        <f>IFERROR(INDEX(CMLIGHTBASE[Measure Subgroup 2],MATCH(INDEX('M04-S02'!$I$16:$I$198,2*(ROWS($V$146:V168)-1)+1),CMLIGHTBASE[Base Desc 1],0)),"")</f>
        <v/>
      </c>
      <c r="AC168" s="67" t="str">
        <f>IFERROR(INDEX(CMLIGHTEFF[Measure Subgroup 1],MATCH(INDEX('M04-S02'!$V$16:$V$198,2*(ROWS($W$146:W168)-1)+1),CMLIGHTEFF[Eff Desc 1],0)),"")</f>
        <v/>
      </c>
      <c r="AD168" s="67" t="str">
        <f>IFERROR(INDEX(CMLIGHTEFF[Measure Subgroup 2],MATCH(INDEX('M04-S02'!$V$16:$V$198,2*(ROWS($W$146:W168)-1)+1),CMLIGHTEFF[Eff Desc 1],0)),"")</f>
        <v/>
      </c>
      <c r="AE168" s="312">
        <f>IF(NOT(ISNUMBER(INDEX('M04-S02'!$AN$16:$AN$198,2*(ROWS($O$146:O168)-1)+1))),INDEX('M04-S02'!$AC$16:$AC$198,2*(ROWS($L$146:L168)-1)+1),0)</f>
        <v>0</v>
      </c>
      <c r="AF168" s="312" t="str">
        <f>INDEX('M04-S02'!$AW$16:$AW$198,2*(ROWS($AF$146:AF168)-1)+1)</f>
        <v/>
      </c>
      <c r="AG168" s="312" t="str">
        <f>INDEX('M04-S02'!$AX$16:$AX$198,2*(ROWS($AG$146:AG168)-1)+1)</f>
        <v/>
      </c>
      <c r="AH168" s="312" t="str">
        <f t="shared" si="29"/>
        <v/>
      </c>
      <c r="AI168" s="312" t="str">
        <f t="shared" si="30"/>
        <v/>
      </c>
      <c r="AJ168" s="111" t="str">
        <f t="shared" si="31"/>
        <v/>
      </c>
      <c r="AK168" s="111" t="str">
        <f t="shared" si="32"/>
        <v/>
      </c>
      <c r="AL168" s="111" t="str">
        <f t="shared" si="33"/>
        <v/>
      </c>
      <c r="AM168" s="111" t="str">
        <f>INDEX('M04-S02'!$AU$16:$AU$198,2*(ROWS($AM$146:AM168)-1)+1)</f>
        <v/>
      </c>
      <c r="AN168" s="111" t="str">
        <f>INDEX('M04-S02'!$BB$16:$BB$198,2*(ROWS($AN$146:AN168)-1)+1)</f>
        <v/>
      </c>
      <c r="AO168" s="312">
        <f>INDEX('M04-S02'!$P$16:$P$198,2*(ROWS($AO$146:AO168)-1)+1)</f>
        <v>0</v>
      </c>
    </row>
    <row r="169" spans="1:41" x14ac:dyDescent="0.25">
      <c r="A169" s="122">
        <f t="shared" si="28"/>
        <v>0</v>
      </c>
      <c r="B169" s="122" t="str">
        <f t="shared" si="34"/>
        <v/>
      </c>
      <c r="C169" s="339" t="str">
        <f>IF(J169&gt;0,INDEX('M04-S02'!$AY$16:$AY$198,2*(ROWS($C$146:C169)-1)+1),"")</f>
        <v/>
      </c>
      <c r="D169" s="67" t="s">
        <v>271</v>
      </c>
      <c r="E169" s="339" t="str">
        <f>IFERROR(INDEX(CMELIGHT[End Use Category],MATCH(INDEX('M04-S02'!$F$16:$F$198,2*(ROWS($E$146:E169)-1)+1),CMELIGHT[Proj Desc 1],0)),"")</f>
        <v/>
      </c>
      <c r="F169" s="312" t="str">
        <f>INDEX('M04-S02'!$T$16:$T$198,2*(ROWS($F$146:F169)-1)+1)</f>
        <v/>
      </c>
      <c r="G169" s="67">
        <f>INDEX('M04-S02'!$C$16:$C$198,2*(ROWS($G$146:G169)-1)+1)</f>
        <v>0</v>
      </c>
      <c r="H169" s="111">
        <f>INDEX('M04-S02'!$AC$16:$AC$198,2*(ROWS($H$146:H169)-1)+1)*INDEX('M04-S02'!$AG$16:$AG$198,2*(ROWS($H$146:H169)-1)+1)</f>
        <v>0</v>
      </c>
      <c r="I169" s="111">
        <f>INDEX('M04-S02'!$AC$16:$AC$198,2*(ROWS($I$146:I169)-1)+1)*INDEX('M04-S02'!$AI$16:$AI$198,2*(ROWS($I$146:I169)-1)+1)</f>
        <v>0</v>
      </c>
      <c r="J169" s="111" t="str">
        <f>INDEX('M04-S02'!$AK$16:$AK$198,2*(ROWS($J$146:J169)-1)+1)</f>
        <v/>
      </c>
      <c r="K169" s="67" t="s">
        <v>152</v>
      </c>
      <c r="L169" s="312">
        <f>IF(ISNUMBER(INDEX('M04-S02'!$AN$16:$AN$198,2*(ROWS($O$146:O169)-1)+1)),INDEX('M04-S02'!$AC$16:$AC$198,2*(ROWS($L$146:L169)-1)+1),0)</f>
        <v>0</v>
      </c>
      <c r="M169" s="312">
        <f>IF(ISNUMBER(INDEX('M04-S02'!$AN$16:$AN$198,2*(ROWS($O$146:O169)-1)+1)),INDEX('M04-S02'!$AZ$16:$AZ$198,2*(ROWS($M$146:M169)-1)+1),0)</f>
        <v>0</v>
      </c>
      <c r="N169" s="373">
        <f>IF(ISNUMBER(INDEX('M04-S02'!$AN$16:$AN$198,2*(ROWS($O$146:O169)-1)+1)),INDEX('M04-S02'!$AV$16:$AV$198,2*(ROWS($N$146:N169)-1)+1),0)</f>
        <v>0</v>
      </c>
      <c r="O169" s="111">
        <f>IF(ISNUMBER(INDEX('M04-S02'!$AN$16:$AN$198,2*(ROWS($O$146:O169)-1)+1)),INDEX('M04-S02'!$AN$16:$AN$198,2*(ROWS($O$146:O169)-1)+1),0)</f>
        <v>0</v>
      </c>
      <c r="P169" s="312" t="str">
        <f>IFERROR(IF(NOT(ISNUMBER(INDEX('M04-S02'!$AN$16:$AN$198,2*(ROWS($O$146:O169)-1)+1))),INDEX('M04-S02'!$AZ$16:$AZ$198,2*(ROWS($O$146:O169)-1)+1),0),"")</f>
        <v/>
      </c>
      <c r="Q169" s="373" t="str">
        <f>IFERROR(IF(NOT(ISNUMBER(INDEX('M04-S02'!$AN$16:$AN$198,2*(ROWS($O$146:O169)-1)+1))),INDEX('M04-S02'!$AV$16:$AV$198,2*(ROWS($O$146:O169)-1)+1),0),"")</f>
        <v/>
      </c>
      <c r="R169" s="67" t="str">
        <f>IFERROR(IF(NOT(ISNUMBER(INDEX('M04-S02'!$AN$16:$AN$198,2*(ROWS($O$146:O169)-1)+1))),INDEX(SPILLOVER[Spillover Reason],MATCH(INDEX('M04-S02'!$BC$16:$BC$198,2*(ROWS($O$146:O169)-1)+1),SPILLOVER[Spillover Text],0)),""),"")</f>
        <v>Not Eligible</v>
      </c>
      <c r="S169" s="317" t="str">
        <f>INDEX('M04-S02'!$R$16:$R$198,2*(ROWS($S$146:S169)-1)+1)</f>
        <v/>
      </c>
      <c r="T169" s="317" t="str">
        <f>INDEX('M04-S02'!$AE$16:$AE$198,2*(ROWS($T$146:T169)-1)+1)</f>
        <v/>
      </c>
      <c r="U169" s="312">
        <f>INDEX('M04-S02'!$B$16:$B$198,2*(ROWS($U$146:U169)-1)+1)</f>
        <v>24</v>
      </c>
      <c r="V169" s="108">
        <f>INDEX('M04-S02'!$I$16:$I$198,2*(ROWS($V$146:V169)-1)+1)</f>
        <v>0</v>
      </c>
      <c r="W169" s="108">
        <f>INDEX('M04-S02'!$V$16:$V$198,2*(ROWS($W$146:W169)-1)+1)</f>
        <v>0</v>
      </c>
      <c r="X169" s="67">
        <f>INDEX('M04-S02'!$M$16:$M$198,2*(ROWS($X$146:X169)-1)+1)</f>
        <v>0</v>
      </c>
      <c r="Y169" s="67">
        <f>INDEX('M04-S02'!$Z$16:$Z$198,2*(ROWS($Y$146:Y169)-1)+1)</f>
        <v>0</v>
      </c>
      <c r="Z169" s="283"/>
      <c r="AA169" s="67" t="str">
        <f>IFERROR(INDEX(CMLIGHTBASE[Measure Subgroup 1],MATCH(INDEX('M04-S02'!$I$16:$I$198,2*(ROWS($V$146:V169)-1)+1),CMLIGHTBASE[Base Desc 1],0)),"")</f>
        <v/>
      </c>
      <c r="AB169" s="67" t="str">
        <f>IFERROR(INDEX(CMLIGHTBASE[Measure Subgroup 2],MATCH(INDEX('M04-S02'!$I$16:$I$198,2*(ROWS($V$146:V169)-1)+1),CMLIGHTBASE[Base Desc 1],0)),"")</f>
        <v/>
      </c>
      <c r="AC169" s="67" t="str">
        <f>IFERROR(INDEX(CMLIGHTEFF[Measure Subgroup 1],MATCH(INDEX('M04-S02'!$V$16:$V$198,2*(ROWS($W$146:W169)-1)+1),CMLIGHTEFF[Eff Desc 1],0)),"")</f>
        <v/>
      </c>
      <c r="AD169" s="67" t="str">
        <f>IFERROR(INDEX(CMLIGHTEFF[Measure Subgroup 2],MATCH(INDEX('M04-S02'!$V$16:$V$198,2*(ROWS($W$146:W169)-1)+1),CMLIGHTEFF[Eff Desc 1],0)),"")</f>
        <v/>
      </c>
      <c r="AE169" s="312">
        <f>IF(NOT(ISNUMBER(INDEX('M04-S02'!$AN$16:$AN$198,2*(ROWS($O$146:O169)-1)+1))),INDEX('M04-S02'!$AC$16:$AC$198,2*(ROWS($L$146:L169)-1)+1),0)</f>
        <v>0</v>
      </c>
      <c r="AF169" s="312" t="str">
        <f>INDEX('M04-S02'!$AW$16:$AW$198,2*(ROWS($AF$146:AF169)-1)+1)</f>
        <v/>
      </c>
      <c r="AG169" s="312" t="str">
        <f>INDEX('M04-S02'!$AX$16:$AX$198,2*(ROWS($AG$146:AG169)-1)+1)</f>
        <v/>
      </c>
      <c r="AH169" s="312" t="str">
        <f t="shared" si="29"/>
        <v/>
      </c>
      <c r="AI169" s="312" t="str">
        <f t="shared" si="30"/>
        <v/>
      </c>
      <c r="AJ169" s="111" t="str">
        <f t="shared" si="31"/>
        <v/>
      </c>
      <c r="AK169" s="111" t="str">
        <f t="shared" si="32"/>
        <v/>
      </c>
      <c r="AL169" s="111" t="str">
        <f t="shared" si="33"/>
        <v/>
      </c>
      <c r="AM169" s="111" t="str">
        <f>INDEX('M04-S02'!$AU$16:$AU$198,2*(ROWS($AM$146:AM169)-1)+1)</f>
        <v/>
      </c>
      <c r="AN169" s="111" t="str">
        <f>INDEX('M04-S02'!$BB$16:$BB$198,2*(ROWS($AN$146:AN169)-1)+1)</f>
        <v/>
      </c>
      <c r="AO169" s="312">
        <f>INDEX('M04-S02'!$P$16:$P$198,2*(ROWS($AO$146:AO169)-1)+1)</f>
        <v>0</v>
      </c>
    </row>
    <row r="170" spans="1:41" x14ac:dyDescent="0.25">
      <c r="A170" s="122">
        <f t="shared" si="28"/>
        <v>0</v>
      </c>
      <c r="B170" s="122" t="str">
        <f t="shared" si="34"/>
        <v/>
      </c>
      <c r="C170" s="339" t="str">
        <f>IF(J170&gt;0,INDEX('M04-S02'!$AY$16:$AY$198,2*(ROWS($C$146:C170)-1)+1),"")</f>
        <v/>
      </c>
      <c r="D170" s="67" t="s">
        <v>271</v>
      </c>
      <c r="E170" s="339" t="str">
        <f>IFERROR(INDEX(CMELIGHT[End Use Category],MATCH(INDEX('M04-S02'!$F$16:$F$198,2*(ROWS($E$146:E170)-1)+1),CMELIGHT[Proj Desc 1],0)),"")</f>
        <v/>
      </c>
      <c r="F170" s="312" t="str">
        <f>INDEX('M04-S02'!$T$16:$T$198,2*(ROWS($F$146:F170)-1)+1)</f>
        <v/>
      </c>
      <c r="G170" s="67">
        <f>INDEX('M04-S02'!$C$16:$C$198,2*(ROWS($G$146:G170)-1)+1)</f>
        <v>0</v>
      </c>
      <c r="H170" s="111">
        <f>INDEX('M04-S02'!$AC$16:$AC$198,2*(ROWS($H$146:H170)-1)+1)*INDEX('M04-S02'!$AG$16:$AG$198,2*(ROWS($H$146:H170)-1)+1)</f>
        <v>0</v>
      </c>
      <c r="I170" s="111">
        <f>INDEX('M04-S02'!$AC$16:$AC$198,2*(ROWS($I$146:I170)-1)+1)*INDEX('M04-S02'!$AI$16:$AI$198,2*(ROWS($I$146:I170)-1)+1)</f>
        <v>0</v>
      </c>
      <c r="J170" s="111" t="str">
        <f>INDEX('M04-S02'!$AK$16:$AK$198,2*(ROWS($J$146:J170)-1)+1)</f>
        <v/>
      </c>
      <c r="K170" s="67" t="s">
        <v>152</v>
      </c>
      <c r="L170" s="312">
        <f>IF(ISNUMBER(INDEX('M04-S02'!$AN$16:$AN$198,2*(ROWS($O$146:O170)-1)+1)),INDEX('M04-S02'!$AC$16:$AC$198,2*(ROWS($L$146:L170)-1)+1),0)</f>
        <v>0</v>
      </c>
      <c r="M170" s="312">
        <f>IF(ISNUMBER(INDEX('M04-S02'!$AN$16:$AN$198,2*(ROWS($O$146:O170)-1)+1)),INDEX('M04-S02'!$AZ$16:$AZ$198,2*(ROWS($M$146:M170)-1)+1),0)</f>
        <v>0</v>
      </c>
      <c r="N170" s="373">
        <f>IF(ISNUMBER(INDEX('M04-S02'!$AN$16:$AN$198,2*(ROWS($O$146:O170)-1)+1)),INDEX('M04-S02'!$AV$16:$AV$198,2*(ROWS($N$146:N170)-1)+1),0)</f>
        <v>0</v>
      </c>
      <c r="O170" s="111">
        <f>IF(ISNUMBER(INDEX('M04-S02'!$AN$16:$AN$198,2*(ROWS($O$146:O170)-1)+1)),INDEX('M04-S02'!$AN$16:$AN$198,2*(ROWS($O$146:O170)-1)+1),0)</f>
        <v>0</v>
      </c>
      <c r="P170" s="312" t="str">
        <f>IFERROR(IF(NOT(ISNUMBER(INDEX('M04-S02'!$AN$16:$AN$198,2*(ROWS($O$146:O170)-1)+1))),INDEX('M04-S02'!$AZ$16:$AZ$198,2*(ROWS($O$146:O170)-1)+1),0),"")</f>
        <v/>
      </c>
      <c r="Q170" s="373" t="str">
        <f>IFERROR(IF(NOT(ISNUMBER(INDEX('M04-S02'!$AN$16:$AN$198,2*(ROWS($O$146:O170)-1)+1))),INDEX('M04-S02'!$AV$16:$AV$198,2*(ROWS($O$146:O170)-1)+1),0),"")</f>
        <v/>
      </c>
      <c r="R170" s="67" t="str">
        <f>IFERROR(IF(NOT(ISNUMBER(INDEX('M04-S02'!$AN$16:$AN$198,2*(ROWS($O$146:O170)-1)+1))),INDEX(SPILLOVER[Spillover Reason],MATCH(INDEX('M04-S02'!$BC$16:$BC$198,2*(ROWS($O$146:O170)-1)+1),SPILLOVER[Spillover Text],0)),""),"")</f>
        <v>Not Eligible</v>
      </c>
      <c r="S170" s="317" t="str">
        <f>INDEX('M04-S02'!$R$16:$R$198,2*(ROWS($S$146:S170)-1)+1)</f>
        <v/>
      </c>
      <c r="T170" s="317" t="str">
        <f>INDEX('M04-S02'!$AE$16:$AE$198,2*(ROWS($T$146:T170)-1)+1)</f>
        <v/>
      </c>
      <c r="U170" s="312">
        <f>INDEX('M04-S02'!$B$16:$B$198,2*(ROWS($U$146:U170)-1)+1)</f>
        <v>25</v>
      </c>
      <c r="V170" s="108">
        <f>INDEX('M04-S02'!$I$16:$I$198,2*(ROWS($V$146:V170)-1)+1)</f>
        <v>0</v>
      </c>
      <c r="W170" s="108">
        <f>INDEX('M04-S02'!$V$16:$V$198,2*(ROWS($W$146:W170)-1)+1)</f>
        <v>0</v>
      </c>
      <c r="X170" s="67">
        <f>INDEX('M04-S02'!$M$16:$M$198,2*(ROWS($X$146:X170)-1)+1)</f>
        <v>0</v>
      </c>
      <c r="Y170" s="67">
        <f>INDEX('M04-S02'!$Z$16:$Z$198,2*(ROWS($Y$146:Y170)-1)+1)</f>
        <v>0</v>
      </c>
      <c r="Z170" s="283"/>
      <c r="AA170" s="67" t="str">
        <f>IFERROR(INDEX(CMLIGHTBASE[Measure Subgroup 1],MATCH(INDEX('M04-S02'!$I$16:$I$198,2*(ROWS($V$146:V170)-1)+1),CMLIGHTBASE[Base Desc 1],0)),"")</f>
        <v/>
      </c>
      <c r="AB170" s="67" t="str">
        <f>IFERROR(INDEX(CMLIGHTBASE[Measure Subgroup 2],MATCH(INDEX('M04-S02'!$I$16:$I$198,2*(ROWS($V$146:V170)-1)+1),CMLIGHTBASE[Base Desc 1],0)),"")</f>
        <v/>
      </c>
      <c r="AC170" s="67" t="str">
        <f>IFERROR(INDEX(CMLIGHTEFF[Measure Subgroup 1],MATCH(INDEX('M04-S02'!$V$16:$V$198,2*(ROWS($W$146:W170)-1)+1),CMLIGHTEFF[Eff Desc 1],0)),"")</f>
        <v/>
      </c>
      <c r="AD170" s="67" t="str">
        <f>IFERROR(INDEX(CMLIGHTEFF[Measure Subgroup 2],MATCH(INDEX('M04-S02'!$V$16:$V$198,2*(ROWS($W$146:W170)-1)+1),CMLIGHTEFF[Eff Desc 1],0)),"")</f>
        <v/>
      </c>
      <c r="AE170" s="312">
        <f>IF(NOT(ISNUMBER(INDEX('M04-S02'!$AN$16:$AN$198,2*(ROWS($O$146:O170)-1)+1))),INDEX('M04-S02'!$AC$16:$AC$198,2*(ROWS($L$146:L170)-1)+1),0)</f>
        <v>0</v>
      </c>
      <c r="AF170" s="312" t="str">
        <f>INDEX('M04-S02'!$AW$16:$AW$198,2*(ROWS($AF$146:AF170)-1)+1)</f>
        <v/>
      </c>
      <c r="AG170" s="312" t="str">
        <f>INDEX('M04-S02'!$AX$16:$AX$198,2*(ROWS($AG$146:AG170)-1)+1)</f>
        <v/>
      </c>
      <c r="AH170" s="312" t="str">
        <f t="shared" si="29"/>
        <v/>
      </c>
      <c r="AI170" s="312" t="str">
        <f t="shared" si="30"/>
        <v/>
      </c>
      <c r="AJ170" s="111" t="str">
        <f t="shared" si="31"/>
        <v/>
      </c>
      <c r="AK170" s="111" t="str">
        <f t="shared" si="32"/>
        <v/>
      </c>
      <c r="AL170" s="111" t="str">
        <f t="shared" si="33"/>
        <v/>
      </c>
      <c r="AM170" s="111" t="str">
        <f>INDEX('M04-S02'!$AU$16:$AU$198,2*(ROWS($AM$146:AM170)-1)+1)</f>
        <v/>
      </c>
      <c r="AN170" s="111" t="str">
        <f>INDEX('M04-S02'!$BB$16:$BB$198,2*(ROWS($AN$146:AN170)-1)+1)</f>
        <v/>
      </c>
      <c r="AO170" s="312">
        <f>INDEX('M04-S02'!$P$16:$P$198,2*(ROWS($AO$146:AO170)-1)+1)</f>
        <v>0</v>
      </c>
    </row>
    <row r="171" spans="1:41" x14ac:dyDescent="0.25">
      <c r="A171" s="122">
        <f t="shared" si="28"/>
        <v>0</v>
      </c>
      <c r="B171" s="122" t="str">
        <f t="shared" si="34"/>
        <v/>
      </c>
      <c r="C171" s="339" t="str">
        <f>IF(J171&gt;0,INDEX('M04-S02'!$AY$16:$AY$198,2*(ROWS($C$146:C171)-1)+1),"")</f>
        <v/>
      </c>
      <c r="D171" s="67" t="s">
        <v>271</v>
      </c>
      <c r="E171" s="339" t="str">
        <f>IFERROR(INDEX(CMELIGHT[End Use Category],MATCH(INDEX('M04-S02'!$F$16:$F$198,2*(ROWS($E$146:E171)-1)+1),CMELIGHT[Proj Desc 1],0)),"")</f>
        <v/>
      </c>
      <c r="F171" s="312" t="str">
        <f>INDEX('M04-S02'!$T$16:$T$198,2*(ROWS($F$146:F171)-1)+1)</f>
        <v/>
      </c>
      <c r="G171" s="67">
        <f>INDEX('M04-S02'!$C$16:$C$198,2*(ROWS($G$146:G171)-1)+1)</f>
        <v>0</v>
      </c>
      <c r="H171" s="111">
        <f>INDEX('M04-S02'!$AC$16:$AC$198,2*(ROWS($H$146:H171)-1)+1)*INDEX('M04-S02'!$AG$16:$AG$198,2*(ROWS($H$146:H171)-1)+1)</f>
        <v>0</v>
      </c>
      <c r="I171" s="111">
        <f>INDEX('M04-S02'!$AC$16:$AC$198,2*(ROWS($I$146:I171)-1)+1)*INDEX('M04-S02'!$AI$16:$AI$198,2*(ROWS($I$146:I171)-1)+1)</f>
        <v>0</v>
      </c>
      <c r="J171" s="111" t="str">
        <f>INDEX('M04-S02'!$AK$16:$AK$198,2*(ROWS($J$146:J171)-1)+1)</f>
        <v/>
      </c>
      <c r="K171" s="67" t="s">
        <v>152</v>
      </c>
      <c r="L171" s="312">
        <f>IF(ISNUMBER(INDEX('M04-S02'!$AN$16:$AN$198,2*(ROWS($O$146:O171)-1)+1)),INDEX('M04-S02'!$AC$16:$AC$198,2*(ROWS($L$146:L171)-1)+1),0)</f>
        <v>0</v>
      </c>
      <c r="M171" s="312">
        <f>IF(ISNUMBER(INDEX('M04-S02'!$AN$16:$AN$198,2*(ROWS($O$146:O171)-1)+1)),INDEX('M04-S02'!$AZ$16:$AZ$198,2*(ROWS($M$146:M171)-1)+1),0)</f>
        <v>0</v>
      </c>
      <c r="N171" s="373">
        <f>IF(ISNUMBER(INDEX('M04-S02'!$AN$16:$AN$198,2*(ROWS($O$146:O171)-1)+1)),INDEX('M04-S02'!$AV$16:$AV$198,2*(ROWS($N$146:N171)-1)+1),0)</f>
        <v>0</v>
      </c>
      <c r="O171" s="111">
        <f>IF(ISNUMBER(INDEX('M04-S02'!$AN$16:$AN$198,2*(ROWS($O$146:O171)-1)+1)),INDEX('M04-S02'!$AN$16:$AN$198,2*(ROWS($O$146:O171)-1)+1),0)</f>
        <v>0</v>
      </c>
      <c r="P171" s="312" t="str">
        <f>IFERROR(IF(NOT(ISNUMBER(INDEX('M04-S02'!$AN$16:$AN$198,2*(ROWS($O$146:O171)-1)+1))),INDEX('M04-S02'!$AZ$16:$AZ$198,2*(ROWS($O$146:O171)-1)+1),0),"")</f>
        <v/>
      </c>
      <c r="Q171" s="373" t="str">
        <f>IFERROR(IF(NOT(ISNUMBER(INDEX('M04-S02'!$AN$16:$AN$198,2*(ROWS($O$146:O171)-1)+1))),INDEX('M04-S02'!$AV$16:$AV$198,2*(ROWS($O$146:O171)-1)+1),0),"")</f>
        <v/>
      </c>
      <c r="R171" s="67" t="str">
        <f>IFERROR(IF(NOT(ISNUMBER(INDEX('M04-S02'!$AN$16:$AN$198,2*(ROWS($O$146:O171)-1)+1))),INDEX(SPILLOVER[Spillover Reason],MATCH(INDEX('M04-S02'!$BC$16:$BC$198,2*(ROWS($O$146:O171)-1)+1),SPILLOVER[Spillover Text],0)),""),"")</f>
        <v>Not Eligible</v>
      </c>
      <c r="S171" s="317" t="str">
        <f>INDEX('M04-S02'!$R$16:$R$198,2*(ROWS($S$146:S171)-1)+1)</f>
        <v/>
      </c>
      <c r="T171" s="317" t="str">
        <f>INDEX('M04-S02'!$AE$16:$AE$198,2*(ROWS($T$146:T171)-1)+1)</f>
        <v/>
      </c>
      <c r="U171" s="312">
        <f>INDEX('M04-S02'!$B$16:$B$198,2*(ROWS($U$146:U171)-1)+1)</f>
        <v>26</v>
      </c>
      <c r="V171" s="108">
        <f>INDEX('M04-S02'!$I$16:$I$198,2*(ROWS($V$146:V171)-1)+1)</f>
        <v>0</v>
      </c>
      <c r="W171" s="108">
        <f>INDEX('M04-S02'!$V$16:$V$198,2*(ROWS($W$146:W171)-1)+1)</f>
        <v>0</v>
      </c>
      <c r="X171" s="67">
        <f>INDEX('M04-S02'!$M$16:$M$198,2*(ROWS($X$146:X171)-1)+1)</f>
        <v>0</v>
      </c>
      <c r="Y171" s="67">
        <f>INDEX('M04-S02'!$Z$16:$Z$198,2*(ROWS($Y$146:Y171)-1)+1)</f>
        <v>0</v>
      </c>
      <c r="Z171" s="283"/>
      <c r="AA171" s="67" t="str">
        <f>IFERROR(INDEX(CMLIGHTBASE[Measure Subgroup 1],MATCH(INDEX('M04-S02'!$I$16:$I$198,2*(ROWS($V$146:V171)-1)+1),CMLIGHTBASE[Base Desc 1],0)),"")</f>
        <v/>
      </c>
      <c r="AB171" s="67" t="str">
        <f>IFERROR(INDEX(CMLIGHTBASE[Measure Subgroup 2],MATCH(INDEX('M04-S02'!$I$16:$I$198,2*(ROWS($V$146:V171)-1)+1),CMLIGHTBASE[Base Desc 1],0)),"")</f>
        <v/>
      </c>
      <c r="AC171" s="67" t="str">
        <f>IFERROR(INDEX(CMLIGHTEFF[Measure Subgroup 1],MATCH(INDEX('M04-S02'!$V$16:$V$198,2*(ROWS($W$146:W171)-1)+1),CMLIGHTEFF[Eff Desc 1],0)),"")</f>
        <v/>
      </c>
      <c r="AD171" s="67" t="str">
        <f>IFERROR(INDEX(CMLIGHTEFF[Measure Subgroup 2],MATCH(INDEX('M04-S02'!$V$16:$V$198,2*(ROWS($W$146:W171)-1)+1),CMLIGHTEFF[Eff Desc 1],0)),"")</f>
        <v/>
      </c>
      <c r="AE171" s="312">
        <f>IF(NOT(ISNUMBER(INDEX('M04-S02'!$AN$16:$AN$198,2*(ROWS($O$146:O171)-1)+1))),INDEX('M04-S02'!$AC$16:$AC$198,2*(ROWS($L$146:L171)-1)+1),0)</f>
        <v>0</v>
      </c>
      <c r="AF171" s="312" t="str">
        <f>INDEX('M04-S02'!$AW$16:$AW$198,2*(ROWS($AF$146:AF171)-1)+1)</f>
        <v/>
      </c>
      <c r="AG171" s="312" t="str">
        <f>INDEX('M04-S02'!$AX$16:$AX$198,2*(ROWS($AG$146:AG171)-1)+1)</f>
        <v/>
      </c>
      <c r="AH171" s="312" t="str">
        <f t="shared" si="29"/>
        <v/>
      </c>
      <c r="AI171" s="312" t="str">
        <f t="shared" si="30"/>
        <v/>
      </c>
      <c r="AJ171" s="111" t="str">
        <f t="shared" si="31"/>
        <v/>
      </c>
      <c r="AK171" s="111" t="str">
        <f t="shared" si="32"/>
        <v/>
      </c>
      <c r="AL171" s="111" t="str">
        <f t="shared" si="33"/>
        <v/>
      </c>
      <c r="AM171" s="111" t="str">
        <f>INDEX('M04-S02'!$AU$16:$AU$198,2*(ROWS($AM$146:AM171)-1)+1)</f>
        <v/>
      </c>
      <c r="AN171" s="111" t="str">
        <f>INDEX('M04-S02'!$BB$16:$BB$198,2*(ROWS($AN$146:AN171)-1)+1)</f>
        <v/>
      </c>
      <c r="AO171" s="312">
        <f>INDEX('M04-S02'!$P$16:$P$198,2*(ROWS($AO$146:AO171)-1)+1)</f>
        <v>0</v>
      </c>
    </row>
    <row r="172" spans="1:41" x14ac:dyDescent="0.25">
      <c r="A172" s="122">
        <f t="shared" si="28"/>
        <v>0</v>
      </c>
      <c r="B172" s="122" t="str">
        <f t="shared" si="34"/>
        <v/>
      </c>
      <c r="C172" s="339" t="str">
        <f>IF(J172&gt;0,INDEX('M04-S02'!$AY$16:$AY$198,2*(ROWS($C$146:C172)-1)+1),"")</f>
        <v/>
      </c>
      <c r="D172" s="67" t="s">
        <v>271</v>
      </c>
      <c r="E172" s="339" t="str">
        <f>IFERROR(INDEX(CMELIGHT[End Use Category],MATCH(INDEX('M04-S02'!$F$16:$F$198,2*(ROWS($E$146:E172)-1)+1),CMELIGHT[Proj Desc 1],0)),"")</f>
        <v/>
      </c>
      <c r="F172" s="312" t="str">
        <f>INDEX('M04-S02'!$T$16:$T$198,2*(ROWS($F$146:F172)-1)+1)</f>
        <v/>
      </c>
      <c r="G172" s="67">
        <f>INDEX('M04-S02'!$C$16:$C$198,2*(ROWS($G$146:G172)-1)+1)</f>
        <v>0</v>
      </c>
      <c r="H172" s="111">
        <f>INDEX('M04-S02'!$AC$16:$AC$198,2*(ROWS($H$146:H172)-1)+1)*INDEX('M04-S02'!$AG$16:$AG$198,2*(ROWS($H$146:H172)-1)+1)</f>
        <v>0</v>
      </c>
      <c r="I172" s="111">
        <f>INDEX('M04-S02'!$AC$16:$AC$198,2*(ROWS($I$146:I172)-1)+1)*INDEX('M04-S02'!$AI$16:$AI$198,2*(ROWS($I$146:I172)-1)+1)</f>
        <v>0</v>
      </c>
      <c r="J172" s="111" t="str">
        <f>INDEX('M04-S02'!$AK$16:$AK$198,2*(ROWS($J$146:J172)-1)+1)</f>
        <v/>
      </c>
      <c r="K172" s="67" t="s">
        <v>152</v>
      </c>
      <c r="L172" s="312">
        <f>IF(ISNUMBER(INDEX('M04-S02'!$AN$16:$AN$198,2*(ROWS($O$146:O172)-1)+1)),INDEX('M04-S02'!$AC$16:$AC$198,2*(ROWS($L$146:L172)-1)+1),0)</f>
        <v>0</v>
      </c>
      <c r="M172" s="312">
        <f>IF(ISNUMBER(INDEX('M04-S02'!$AN$16:$AN$198,2*(ROWS($O$146:O172)-1)+1)),INDEX('M04-S02'!$AZ$16:$AZ$198,2*(ROWS($M$146:M172)-1)+1),0)</f>
        <v>0</v>
      </c>
      <c r="N172" s="373">
        <f>IF(ISNUMBER(INDEX('M04-S02'!$AN$16:$AN$198,2*(ROWS($O$146:O172)-1)+1)),INDEX('M04-S02'!$AV$16:$AV$198,2*(ROWS($N$146:N172)-1)+1),0)</f>
        <v>0</v>
      </c>
      <c r="O172" s="111">
        <f>IF(ISNUMBER(INDEX('M04-S02'!$AN$16:$AN$198,2*(ROWS($O$146:O172)-1)+1)),INDEX('M04-S02'!$AN$16:$AN$198,2*(ROWS($O$146:O172)-1)+1),0)</f>
        <v>0</v>
      </c>
      <c r="P172" s="312" t="str">
        <f>IFERROR(IF(NOT(ISNUMBER(INDEX('M04-S02'!$AN$16:$AN$198,2*(ROWS($O$146:O172)-1)+1))),INDEX('M04-S02'!$AZ$16:$AZ$198,2*(ROWS($O$146:O172)-1)+1),0),"")</f>
        <v/>
      </c>
      <c r="Q172" s="373" t="str">
        <f>IFERROR(IF(NOT(ISNUMBER(INDEX('M04-S02'!$AN$16:$AN$198,2*(ROWS($O$146:O172)-1)+1))),INDEX('M04-S02'!$AV$16:$AV$198,2*(ROWS($O$146:O172)-1)+1),0),"")</f>
        <v/>
      </c>
      <c r="R172" s="67" t="str">
        <f>IFERROR(IF(NOT(ISNUMBER(INDEX('M04-S02'!$AN$16:$AN$198,2*(ROWS($O$146:O172)-1)+1))),INDEX(SPILLOVER[Spillover Reason],MATCH(INDEX('M04-S02'!$BC$16:$BC$198,2*(ROWS($O$146:O172)-1)+1),SPILLOVER[Spillover Text],0)),""),"")</f>
        <v>Not Eligible</v>
      </c>
      <c r="S172" s="317" t="str">
        <f>INDEX('M04-S02'!$R$16:$R$198,2*(ROWS($S$146:S172)-1)+1)</f>
        <v/>
      </c>
      <c r="T172" s="317" t="str">
        <f>INDEX('M04-S02'!$AE$16:$AE$198,2*(ROWS($T$146:T172)-1)+1)</f>
        <v/>
      </c>
      <c r="U172" s="312">
        <f>INDEX('M04-S02'!$B$16:$B$198,2*(ROWS($U$146:U172)-1)+1)</f>
        <v>27</v>
      </c>
      <c r="V172" s="108">
        <f>INDEX('M04-S02'!$I$16:$I$198,2*(ROWS($V$146:V172)-1)+1)</f>
        <v>0</v>
      </c>
      <c r="W172" s="108">
        <f>INDEX('M04-S02'!$V$16:$V$198,2*(ROWS($W$146:W172)-1)+1)</f>
        <v>0</v>
      </c>
      <c r="X172" s="67">
        <f>INDEX('M04-S02'!$M$16:$M$198,2*(ROWS($X$146:X172)-1)+1)</f>
        <v>0</v>
      </c>
      <c r="Y172" s="67">
        <f>INDEX('M04-S02'!$Z$16:$Z$198,2*(ROWS($Y$146:Y172)-1)+1)</f>
        <v>0</v>
      </c>
      <c r="Z172" s="283"/>
      <c r="AA172" s="67" t="str">
        <f>IFERROR(INDEX(CMLIGHTBASE[Measure Subgroup 1],MATCH(INDEX('M04-S02'!$I$16:$I$198,2*(ROWS($V$146:V172)-1)+1),CMLIGHTBASE[Base Desc 1],0)),"")</f>
        <v/>
      </c>
      <c r="AB172" s="67" t="str">
        <f>IFERROR(INDEX(CMLIGHTBASE[Measure Subgroup 2],MATCH(INDEX('M04-S02'!$I$16:$I$198,2*(ROWS($V$146:V172)-1)+1),CMLIGHTBASE[Base Desc 1],0)),"")</f>
        <v/>
      </c>
      <c r="AC172" s="67" t="str">
        <f>IFERROR(INDEX(CMLIGHTEFF[Measure Subgroup 1],MATCH(INDEX('M04-S02'!$V$16:$V$198,2*(ROWS($W$146:W172)-1)+1),CMLIGHTEFF[Eff Desc 1],0)),"")</f>
        <v/>
      </c>
      <c r="AD172" s="67" t="str">
        <f>IFERROR(INDEX(CMLIGHTEFF[Measure Subgroup 2],MATCH(INDEX('M04-S02'!$V$16:$V$198,2*(ROWS($W$146:W172)-1)+1),CMLIGHTEFF[Eff Desc 1],0)),"")</f>
        <v/>
      </c>
      <c r="AE172" s="312">
        <f>IF(NOT(ISNUMBER(INDEX('M04-S02'!$AN$16:$AN$198,2*(ROWS($O$146:O172)-1)+1))),INDEX('M04-S02'!$AC$16:$AC$198,2*(ROWS($L$146:L172)-1)+1),0)</f>
        <v>0</v>
      </c>
      <c r="AF172" s="312" t="str">
        <f>INDEX('M04-S02'!$AW$16:$AW$198,2*(ROWS($AF$146:AF172)-1)+1)</f>
        <v/>
      </c>
      <c r="AG172" s="312" t="str">
        <f>INDEX('M04-S02'!$AX$16:$AX$198,2*(ROWS($AG$146:AG172)-1)+1)</f>
        <v/>
      </c>
      <c r="AH172" s="312" t="str">
        <f t="shared" si="29"/>
        <v/>
      </c>
      <c r="AI172" s="312" t="str">
        <f t="shared" si="30"/>
        <v/>
      </c>
      <c r="AJ172" s="111" t="str">
        <f t="shared" si="31"/>
        <v/>
      </c>
      <c r="AK172" s="111" t="str">
        <f t="shared" si="32"/>
        <v/>
      </c>
      <c r="AL172" s="111" t="str">
        <f t="shared" si="33"/>
        <v/>
      </c>
      <c r="AM172" s="111" t="str">
        <f>INDEX('M04-S02'!$AU$16:$AU$198,2*(ROWS($AM$146:AM172)-1)+1)</f>
        <v/>
      </c>
      <c r="AN172" s="111" t="str">
        <f>INDEX('M04-S02'!$BB$16:$BB$198,2*(ROWS($AN$146:AN172)-1)+1)</f>
        <v/>
      </c>
      <c r="AO172" s="312">
        <f>INDEX('M04-S02'!$P$16:$P$198,2*(ROWS($AO$146:AO172)-1)+1)</f>
        <v>0</v>
      </c>
    </row>
    <row r="173" spans="1:41" x14ac:dyDescent="0.25">
      <c r="A173" s="122">
        <f t="shared" si="28"/>
        <v>0</v>
      </c>
      <c r="B173" s="122" t="str">
        <f t="shared" si="34"/>
        <v/>
      </c>
      <c r="C173" s="339" t="str">
        <f>IF(J173&gt;0,INDEX('M04-S02'!$AY$16:$AY$198,2*(ROWS($C$146:C173)-1)+1),"")</f>
        <v/>
      </c>
      <c r="D173" s="67" t="s">
        <v>271</v>
      </c>
      <c r="E173" s="339" t="str">
        <f>IFERROR(INDEX(CMELIGHT[End Use Category],MATCH(INDEX('M04-S02'!$F$16:$F$198,2*(ROWS($E$146:E173)-1)+1),CMELIGHT[Proj Desc 1],0)),"")</f>
        <v/>
      </c>
      <c r="F173" s="312" t="str">
        <f>INDEX('M04-S02'!$T$16:$T$198,2*(ROWS($F$146:F173)-1)+1)</f>
        <v/>
      </c>
      <c r="G173" s="67">
        <f>INDEX('M04-S02'!$C$16:$C$198,2*(ROWS($G$146:G173)-1)+1)</f>
        <v>0</v>
      </c>
      <c r="H173" s="111">
        <f>INDEX('M04-S02'!$AC$16:$AC$198,2*(ROWS($H$146:H173)-1)+1)*INDEX('M04-S02'!$AG$16:$AG$198,2*(ROWS($H$146:H173)-1)+1)</f>
        <v>0</v>
      </c>
      <c r="I173" s="111">
        <f>INDEX('M04-S02'!$AC$16:$AC$198,2*(ROWS($I$146:I173)-1)+1)*INDEX('M04-S02'!$AI$16:$AI$198,2*(ROWS($I$146:I173)-1)+1)</f>
        <v>0</v>
      </c>
      <c r="J173" s="111" t="str">
        <f>INDEX('M04-S02'!$AK$16:$AK$198,2*(ROWS($J$146:J173)-1)+1)</f>
        <v/>
      </c>
      <c r="K173" s="67" t="s">
        <v>152</v>
      </c>
      <c r="L173" s="312">
        <f>IF(ISNUMBER(INDEX('M04-S02'!$AN$16:$AN$198,2*(ROWS($O$146:O173)-1)+1)),INDEX('M04-S02'!$AC$16:$AC$198,2*(ROWS($L$146:L173)-1)+1),0)</f>
        <v>0</v>
      </c>
      <c r="M173" s="312">
        <f>IF(ISNUMBER(INDEX('M04-S02'!$AN$16:$AN$198,2*(ROWS($O$146:O173)-1)+1)),INDEX('M04-S02'!$AZ$16:$AZ$198,2*(ROWS($M$146:M173)-1)+1),0)</f>
        <v>0</v>
      </c>
      <c r="N173" s="373">
        <f>IF(ISNUMBER(INDEX('M04-S02'!$AN$16:$AN$198,2*(ROWS($O$146:O173)-1)+1)),INDEX('M04-S02'!$AV$16:$AV$198,2*(ROWS($N$146:N173)-1)+1),0)</f>
        <v>0</v>
      </c>
      <c r="O173" s="111">
        <f>IF(ISNUMBER(INDEX('M04-S02'!$AN$16:$AN$198,2*(ROWS($O$146:O173)-1)+1)),INDEX('M04-S02'!$AN$16:$AN$198,2*(ROWS($O$146:O173)-1)+1),0)</f>
        <v>0</v>
      </c>
      <c r="P173" s="312" t="str">
        <f>IFERROR(IF(NOT(ISNUMBER(INDEX('M04-S02'!$AN$16:$AN$198,2*(ROWS($O$146:O173)-1)+1))),INDEX('M04-S02'!$AZ$16:$AZ$198,2*(ROWS($O$146:O173)-1)+1),0),"")</f>
        <v/>
      </c>
      <c r="Q173" s="373" t="str">
        <f>IFERROR(IF(NOT(ISNUMBER(INDEX('M04-S02'!$AN$16:$AN$198,2*(ROWS($O$146:O173)-1)+1))),INDEX('M04-S02'!$AV$16:$AV$198,2*(ROWS($O$146:O173)-1)+1),0),"")</f>
        <v/>
      </c>
      <c r="R173" s="67" t="str">
        <f>IFERROR(IF(NOT(ISNUMBER(INDEX('M04-S02'!$AN$16:$AN$198,2*(ROWS($O$146:O173)-1)+1))),INDEX(SPILLOVER[Spillover Reason],MATCH(INDEX('M04-S02'!$BC$16:$BC$198,2*(ROWS($O$146:O173)-1)+1),SPILLOVER[Spillover Text],0)),""),"")</f>
        <v>Not Eligible</v>
      </c>
      <c r="S173" s="317" t="str">
        <f>INDEX('M04-S02'!$R$16:$R$198,2*(ROWS($S$146:S173)-1)+1)</f>
        <v/>
      </c>
      <c r="T173" s="317" t="str">
        <f>INDEX('M04-S02'!$AE$16:$AE$198,2*(ROWS($T$146:T173)-1)+1)</f>
        <v/>
      </c>
      <c r="U173" s="312">
        <f>INDEX('M04-S02'!$B$16:$B$198,2*(ROWS($U$146:U173)-1)+1)</f>
        <v>28</v>
      </c>
      <c r="V173" s="108">
        <f>INDEX('M04-S02'!$I$16:$I$198,2*(ROWS($V$146:V173)-1)+1)</f>
        <v>0</v>
      </c>
      <c r="W173" s="108">
        <f>INDEX('M04-S02'!$V$16:$V$198,2*(ROWS($W$146:W173)-1)+1)</f>
        <v>0</v>
      </c>
      <c r="X173" s="67">
        <f>INDEX('M04-S02'!$M$16:$M$198,2*(ROWS($X$146:X173)-1)+1)</f>
        <v>0</v>
      </c>
      <c r="Y173" s="67">
        <f>INDEX('M04-S02'!$Z$16:$Z$198,2*(ROWS($Y$146:Y173)-1)+1)</f>
        <v>0</v>
      </c>
      <c r="Z173" s="283"/>
      <c r="AA173" s="67" t="str">
        <f>IFERROR(INDEX(CMLIGHTBASE[Measure Subgroup 1],MATCH(INDEX('M04-S02'!$I$16:$I$198,2*(ROWS($V$146:V173)-1)+1),CMLIGHTBASE[Base Desc 1],0)),"")</f>
        <v/>
      </c>
      <c r="AB173" s="67" t="str">
        <f>IFERROR(INDEX(CMLIGHTBASE[Measure Subgroup 2],MATCH(INDEX('M04-S02'!$I$16:$I$198,2*(ROWS($V$146:V173)-1)+1),CMLIGHTBASE[Base Desc 1],0)),"")</f>
        <v/>
      </c>
      <c r="AC173" s="67" t="str">
        <f>IFERROR(INDEX(CMLIGHTEFF[Measure Subgroup 1],MATCH(INDEX('M04-S02'!$V$16:$V$198,2*(ROWS($W$146:W173)-1)+1),CMLIGHTEFF[Eff Desc 1],0)),"")</f>
        <v/>
      </c>
      <c r="AD173" s="67" t="str">
        <f>IFERROR(INDEX(CMLIGHTEFF[Measure Subgroup 2],MATCH(INDEX('M04-S02'!$V$16:$V$198,2*(ROWS($W$146:W173)-1)+1),CMLIGHTEFF[Eff Desc 1],0)),"")</f>
        <v/>
      </c>
      <c r="AE173" s="312">
        <f>IF(NOT(ISNUMBER(INDEX('M04-S02'!$AN$16:$AN$198,2*(ROWS($O$146:O173)-1)+1))),INDEX('M04-S02'!$AC$16:$AC$198,2*(ROWS($L$146:L173)-1)+1),0)</f>
        <v>0</v>
      </c>
      <c r="AF173" s="312" t="str">
        <f>INDEX('M04-S02'!$AW$16:$AW$198,2*(ROWS($AF$146:AF173)-1)+1)</f>
        <v/>
      </c>
      <c r="AG173" s="312" t="str">
        <f>INDEX('M04-S02'!$AX$16:$AX$198,2*(ROWS($AG$146:AG173)-1)+1)</f>
        <v/>
      </c>
      <c r="AH173" s="312" t="str">
        <f t="shared" si="29"/>
        <v/>
      </c>
      <c r="AI173" s="312" t="str">
        <f t="shared" si="30"/>
        <v/>
      </c>
      <c r="AJ173" s="111" t="str">
        <f t="shared" si="31"/>
        <v/>
      </c>
      <c r="AK173" s="111" t="str">
        <f t="shared" si="32"/>
        <v/>
      </c>
      <c r="AL173" s="111" t="str">
        <f t="shared" si="33"/>
        <v/>
      </c>
      <c r="AM173" s="111" t="str">
        <f>INDEX('M04-S02'!$AU$16:$AU$198,2*(ROWS($AM$146:AM173)-1)+1)</f>
        <v/>
      </c>
      <c r="AN173" s="111" t="str">
        <f>INDEX('M04-S02'!$BB$16:$BB$198,2*(ROWS($AN$146:AN173)-1)+1)</f>
        <v/>
      </c>
      <c r="AO173" s="312">
        <f>INDEX('M04-S02'!$P$16:$P$198,2*(ROWS($AO$146:AO173)-1)+1)</f>
        <v>0</v>
      </c>
    </row>
    <row r="174" spans="1:41" x14ac:dyDescent="0.25">
      <c r="A174" s="122">
        <f t="shared" si="28"/>
        <v>0</v>
      </c>
      <c r="B174" s="122" t="str">
        <f t="shared" si="34"/>
        <v/>
      </c>
      <c r="C174" s="339" t="str">
        <f>IF(J174&gt;0,INDEX('M04-S02'!$AY$16:$AY$198,2*(ROWS($C$146:C174)-1)+1),"")</f>
        <v/>
      </c>
      <c r="D174" s="67" t="s">
        <v>271</v>
      </c>
      <c r="E174" s="339" t="str">
        <f>IFERROR(INDEX(CMELIGHT[End Use Category],MATCH(INDEX('M04-S02'!$F$16:$F$198,2*(ROWS($E$146:E174)-1)+1),CMELIGHT[Proj Desc 1],0)),"")</f>
        <v/>
      </c>
      <c r="F174" s="312" t="str">
        <f>INDEX('M04-S02'!$T$16:$T$198,2*(ROWS($F$146:F174)-1)+1)</f>
        <v/>
      </c>
      <c r="G174" s="67">
        <f>INDEX('M04-S02'!$C$16:$C$198,2*(ROWS($G$146:G174)-1)+1)</f>
        <v>0</v>
      </c>
      <c r="H174" s="111">
        <f>INDEX('M04-S02'!$AC$16:$AC$198,2*(ROWS($H$146:H174)-1)+1)*INDEX('M04-S02'!$AG$16:$AG$198,2*(ROWS($H$146:H174)-1)+1)</f>
        <v>0</v>
      </c>
      <c r="I174" s="111">
        <f>INDEX('M04-S02'!$AC$16:$AC$198,2*(ROWS($I$146:I174)-1)+1)*INDEX('M04-S02'!$AI$16:$AI$198,2*(ROWS($I$146:I174)-1)+1)</f>
        <v>0</v>
      </c>
      <c r="J174" s="111" t="str">
        <f>INDEX('M04-S02'!$AK$16:$AK$198,2*(ROWS($J$146:J174)-1)+1)</f>
        <v/>
      </c>
      <c r="K174" s="67" t="s">
        <v>152</v>
      </c>
      <c r="L174" s="312">
        <f>IF(ISNUMBER(INDEX('M04-S02'!$AN$16:$AN$198,2*(ROWS($O$146:O174)-1)+1)),INDEX('M04-S02'!$AC$16:$AC$198,2*(ROWS($L$146:L174)-1)+1),0)</f>
        <v>0</v>
      </c>
      <c r="M174" s="312">
        <f>IF(ISNUMBER(INDEX('M04-S02'!$AN$16:$AN$198,2*(ROWS($O$146:O174)-1)+1)),INDEX('M04-S02'!$AZ$16:$AZ$198,2*(ROWS($M$146:M174)-1)+1),0)</f>
        <v>0</v>
      </c>
      <c r="N174" s="373">
        <f>IF(ISNUMBER(INDEX('M04-S02'!$AN$16:$AN$198,2*(ROWS($O$146:O174)-1)+1)),INDEX('M04-S02'!$AV$16:$AV$198,2*(ROWS($N$146:N174)-1)+1),0)</f>
        <v>0</v>
      </c>
      <c r="O174" s="111">
        <f>IF(ISNUMBER(INDEX('M04-S02'!$AN$16:$AN$198,2*(ROWS($O$146:O174)-1)+1)),INDEX('M04-S02'!$AN$16:$AN$198,2*(ROWS($O$146:O174)-1)+1),0)</f>
        <v>0</v>
      </c>
      <c r="P174" s="312" t="str">
        <f>IFERROR(IF(NOT(ISNUMBER(INDEX('M04-S02'!$AN$16:$AN$198,2*(ROWS($O$146:O174)-1)+1))),INDEX('M04-S02'!$AZ$16:$AZ$198,2*(ROWS($O$146:O174)-1)+1),0),"")</f>
        <v/>
      </c>
      <c r="Q174" s="373" t="str">
        <f>IFERROR(IF(NOT(ISNUMBER(INDEX('M04-S02'!$AN$16:$AN$198,2*(ROWS($O$146:O174)-1)+1))),INDEX('M04-S02'!$AV$16:$AV$198,2*(ROWS($O$146:O174)-1)+1),0),"")</f>
        <v/>
      </c>
      <c r="R174" s="67" t="str">
        <f>IFERROR(IF(NOT(ISNUMBER(INDEX('M04-S02'!$AN$16:$AN$198,2*(ROWS($O$146:O174)-1)+1))),INDEX(SPILLOVER[Spillover Reason],MATCH(INDEX('M04-S02'!$BC$16:$BC$198,2*(ROWS($O$146:O174)-1)+1),SPILLOVER[Spillover Text],0)),""),"")</f>
        <v>Not Eligible</v>
      </c>
      <c r="S174" s="317" t="str">
        <f>INDEX('M04-S02'!$R$16:$R$198,2*(ROWS($S$146:S174)-1)+1)</f>
        <v/>
      </c>
      <c r="T174" s="317" t="str">
        <f>INDEX('M04-S02'!$AE$16:$AE$198,2*(ROWS($T$146:T174)-1)+1)</f>
        <v/>
      </c>
      <c r="U174" s="312">
        <f>INDEX('M04-S02'!$B$16:$B$198,2*(ROWS($U$146:U174)-1)+1)</f>
        <v>29</v>
      </c>
      <c r="V174" s="108">
        <f>INDEX('M04-S02'!$I$16:$I$198,2*(ROWS($V$146:V174)-1)+1)</f>
        <v>0</v>
      </c>
      <c r="W174" s="108">
        <f>INDEX('M04-S02'!$V$16:$V$198,2*(ROWS($W$146:W174)-1)+1)</f>
        <v>0</v>
      </c>
      <c r="X174" s="67">
        <f>INDEX('M04-S02'!$M$16:$M$198,2*(ROWS($X$146:X174)-1)+1)</f>
        <v>0</v>
      </c>
      <c r="Y174" s="67">
        <f>INDEX('M04-S02'!$Z$16:$Z$198,2*(ROWS($Y$146:Y174)-1)+1)</f>
        <v>0</v>
      </c>
      <c r="Z174" s="283"/>
      <c r="AA174" s="67" t="str">
        <f>IFERROR(INDEX(CMLIGHTBASE[Measure Subgroup 1],MATCH(INDEX('M04-S02'!$I$16:$I$198,2*(ROWS($V$146:V174)-1)+1),CMLIGHTBASE[Base Desc 1],0)),"")</f>
        <v/>
      </c>
      <c r="AB174" s="67" t="str">
        <f>IFERROR(INDEX(CMLIGHTBASE[Measure Subgroup 2],MATCH(INDEX('M04-S02'!$I$16:$I$198,2*(ROWS($V$146:V174)-1)+1),CMLIGHTBASE[Base Desc 1],0)),"")</f>
        <v/>
      </c>
      <c r="AC174" s="67" t="str">
        <f>IFERROR(INDEX(CMLIGHTEFF[Measure Subgroup 1],MATCH(INDEX('M04-S02'!$V$16:$V$198,2*(ROWS($W$146:W174)-1)+1),CMLIGHTEFF[Eff Desc 1],0)),"")</f>
        <v/>
      </c>
      <c r="AD174" s="67" t="str">
        <f>IFERROR(INDEX(CMLIGHTEFF[Measure Subgroup 2],MATCH(INDEX('M04-S02'!$V$16:$V$198,2*(ROWS($W$146:W174)-1)+1),CMLIGHTEFF[Eff Desc 1],0)),"")</f>
        <v/>
      </c>
      <c r="AE174" s="312">
        <f>IF(NOT(ISNUMBER(INDEX('M04-S02'!$AN$16:$AN$198,2*(ROWS($O$146:O174)-1)+1))),INDEX('M04-S02'!$AC$16:$AC$198,2*(ROWS($L$146:L174)-1)+1),0)</f>
        <v>0</v>
      </c>
      <c r="AF174" s="312" t="str">
        <f>INDEX('M04-S02'!$AW$16:$AW$198,2*(ROWS($AF$146:AF174)-1)+1)</f>
        <v/>
      </c>
      <c r="AG174" s="312" t="str">
        <f>INDEX('M04-S02'!$AX$16:$AX$198,2*(ROWS($AG$146:AG174)-1)+1)</f>
        <v/>
      </c>
      <c r="AH174" s="312" t="str">
        <f t="shared" si="29"/>
        <v/>
      </c>
      <c r="AI174" s="312" t="str">
        <f t="shared" si="30"/>
        <v/>
      </c>
      <c r="AJ174" s="111" t="str">
        <f t="shared" si="31"/>
        <v/>
      </c>
      <c r="AK174" s="111" t="str">
        <f t="shared" si="32"/>
        <v/>
      </c>
      <c r="AL174" s="111" t="str">
        <f t="shared" si="33"/>
        <v/>
      </c>
      <c r="AM174" s="111" t="str">
        <f>INDEX('M04-S02'!$AU$16:$AU$198,2*(ROWS($AM$146:AM174)-1)+1)</f>
        <v/>
      </c>
      <c r="AN174" s="111" t="str">
        <f>INDEX('M04-S02'!$BB$16:$BB$198,2*(ROWS($AN$146:AN174)-1)+1)</f>
        <v/>
      </c>
      <c r="AO174" s="312">
        <f>INDEX('M04-S02'!$P$16:$P$198,2*(ROWS($AO$146:AO174)-1)+1)</f>
        <v>0</v>
      </c>
    </row>
    <row r="175" spans="1:41" x14ac:dyDescent="0.25">
      <c r="A175" s="122">
        <f t="shared" si="28"/>
        <v>0</v>
      </c>
      <c r="B175" s="122" t="str">
        <f t="shared" si="34"/>
        <v/>
      </c>
      <c r="C175" s="339" t="str">
        <f>IF(J175&gt;0,INDEX('M04-S02'!$AY$16:$AY$198,2*(ROWS($C$146:C175)-1)+1),"")</f>
        <v/>
      </c>
      <c r="D175" s="67" t="s">
        <v>271</v>
      </c>
      <c r="E175" s="339" t="str">
        <f>IFERROR(INDEX(CMELIGHT[End Use Category],MATCH(INDEX('M04-S02'!$F$16:$F$198,2*(ROWS($E$146:E175)-1)+1),CMELIGHT[Proj Desc 1],0)),"")</f>
        <v/>
      </c>
      <c r="F175" s="312" t="str">
        <f>INDEX('M04-S02'!$T$16:$T$198,2*(ROWS($F$146:F175)-1)+1)</f>
        <v/>
      </c>
      <c r="G175" s="67">
        <f>INDEX('M04-S02'!$C$16:$C$198,2*(ROWS($G$146:G175)-1)+1)</f>
        <v>0</v>
      </c>
      <c r="H175" s="111">
        <f>INDEX('M04-S02'!$AC$16:$AC$198,2*(ROWS($H$146:H175)-1)+1)*INDEX('M04-S02'!$AG$16:$AG$198,2*(ROWS($H$146:H175)-1)+1)</f>
        <v>0</v>
      </c>
      <c r="I175" s="111">
        <f>INDEX('M04-S02'!$AC$16:$AC$198,2*(ROWS($I$146:I175)-1)+1)*INDEX('M04-S02'!$AI$16:$AI$198,2*(ROWS($I$146:I175)-1)+1)</f>
        <v>0</v>
      </c>
      <c r="J175" s="111" t="str">
        <f>INDEX('M04-S02'!$AK$16:$AK$198,2*(ROWS($J$146:J175)-1)+1)</f>
        <v/>
      </c>
      <c r="K175" s="67" t="s">
        <v>152</v>
      </c>
      <c r="L175" s="312">
        <f>IF(ISNUMBER(INDEX('M04-S02'!$AN$16:$AN$198,2*(ROWS($O$146:O175)-1)+1)),INDEX('M04-S02'!$AC$16:$AC$198,2*(ROWS($L$146:L175)-1)+1),0)</f>
        <v>0</v>
      </c>
      <c r="M175" s="312">
        <f>IF(ISNUMBER(INDEX('M04-S02'!$AN$16:$AN$198,2*(ROWS($O$146:O175)-1)+1)),INDEX('M04-S02'!$AZ$16:$AZ$198,2*(ROWS($M$146:M175)-1)+1),0)</f>
        <v>0</v>
      </c>
      <c r="N175" s="373">
        <f>IF(ISNUMBER(INDEX('M04-S02'!$AN$16:$AN$198,2*(ROWS($O$146:O175)-1)+1)),INDEX('M04-S02'!$AV$16:$AV$198,2*(ROWS($N$146:N175)-1)+1),0)</f>
        <v>0</v>
      </c>
      <c r="O175" s="111">
        <f>IF(ISNUMBER(INDEX('M04-S02'!$AN$16:$AN$198,2*(ROWS($O$146:O175)-1)+1)),INDEX('M04-S02'!$AN$16:$AN$198,2*(ROWS($O$146:O175)-1)+1),0)</f>
        <v>0</v>
      </c>
      <c r="P175" s="312" t="str">
        <f>IFERROR(IF(NOT(ISNUMBER(INDEX('M04-S02'!$AN$16:$AN$198,2*(ROWS($O$146:O175)-1)+1))),INDEX('M04-S02'!$AZ$16:$AZ$198,2*(ROWS($O$146:O175)-1)+1),0),"")</f>
        <v/>
      </c>
      <c r="Q175" s="373" t="str">
        <f>IFERROR(IF(NOT(ISNUMBER(INDEX('M04-S02'!$AN$16:$AN$198,2*(ROWS($O$146:O175)-1)+1))),INDEX('M04-S02'!$AV$16:$AV$198,2*(ROWS($O$146:O175)-1)+1),0),"")</f>
        <v/>
      </c>
      <c r="R175" s="67" t="str">
        <f>IFERROR(IF(NOT(ISNUMBER(INDEX('M04-S02'!$AN$16:$AN$198,2*(ROWS($O$146:O175)-1)+1))),INDEX(SPILLOVER[Spillover Reason],MATCH(INDEX('M04-S02'!$BC$16:$BC$198,2*(ROWS($O$146:O175)-1)+1),SPILLOVER[Spillover Text],0)),""),"")</f>
        <v>Not Eligible</v>
      </c>
      <c r="S175" s="317" t="str">
        <f>INDEX('M04-S02'!$R$16:$R$198,2*(ROWS($S$146:S175)-1)+1)</f>
        <v/>
      </c>
      <c r="T175" s="317" t="str">
        <f>INDEX('M04-S02'!$AE$16:$AE$198,2*(ROWS($T$146:T175)-1)+1)</f>
        <v/>
      </c>
      <c r="U175" s="312">
        <f>INDEX('M04-S02'!$B$16:$B$198,2*(ROWS($U$146:U175)-1)+1)</f>
        <v>30</v>
      </c>
      <c r="V175" s="108">
        <f>INDEX('M04-S02'!$I$16:$I$198,2*(ROWS($V$146:V175)-1)+1)</f>
        <v>0</v>
      </c>
      <c r="W175" s="108">
        <f>INDEX('M04-S02'!$V$16:$V$198,2*(ROWS($W$146:W175)-1)+1)</f>
        <v>0</v>
      </c>
      <c r="X175" s="67">
        <f>INDEX('M04-S02'!$M$16:$M$198,2*(ROWS($X$146:X175)-1)+1)</f>
        <v>0</v>
      </c>
      <c r="Y175" s="67">
        <f>INDEX('M04-S02'!$Z$16:$Z$198,2*(ROWS($Y$146:Y175)-1)+1)</f>
        <v>0</v>
      </c>
      <c r="Z175" s="283"/>
      <c r="AA175" s="67" t="str">
        <f>IFERROR(INDEX(CMLIGHTBASE[Measure Subgroup 1],MATCH(INDEX('M04-S02'!$I$16:$I$198,2*(ROWS($V$146:V175)-1)+1),CMLIGHTBASE[Base Desc 1],0)),"")</f>
        <v/>
      </c>
      <c r="AB175" s="67" t="str">
        <f>IFERROR(INDEX(CMLIGHTBASE[Measure Subgroup 2],MATCH(INDEX('M04-S02'!$I$16:$I$198,2*(ROWS($V$146:V175)-1)+1),CMLIGHTBASE[Base Desc 1],0)),"")</f>
        <v/>
      </c>
      <c r="AC175" s="67" t="str">
        <f>IFERROR(INDEX(CMLIGHTEFF[Measure Subgroup 1],MATCH(INDEX('M04-S02'!$V$16:$V$198,2*(ROWS($W$146:W175)-1)+1),CMLIGHTEFF[Eff Desc 1],0)),"")</f>
        <v/>
      </c>
      <c r="AD175" s="67" t="str">
        <f>IFERROR(INDEX(CMLIGHTEFF[Measure Subgroup 2],MATCH(INDEX('M04-S02'!$V$16:$V$198,2*(ROWS($W$146:W175)-1)+1),CMLIGHTEFF[Eff Desc 1],0)),"")</f>
        <v/>
      </c>
      <c r="AE175" s="312">
        <f>IF(NOT(ISNUMBER(INDEX('M04-S02'!$AN$16:$AN$198,2*(ROWS($O$146:O175)-1)+1))),INDEX('M04-S02'!$AC$16:$AC$198,2*(ROWS($L$146:L175)-1)+1),0)</f>
        <v>0</v>
      </c>
      <c r="AF175" s="312" t="str">
        <f>INDEX('M04-S02'!$AW$16:$AW$198,2*(ROWS($AF$146:AF175)-1)+1)</f>
        <v/>
      </c>
      <c r="AG175" s="312" t="str">
        <f>INDEX('M04-S02'!$AX$16:$AX$198,2*(ROWS($AG$146:AG175)-1)+1)</f>
        <v/>
      </c>
      <c r="AH175" s="312" t="str">
        <f t="shared" si="29"/>
        <v/>
      </c>
      <c r="AI175" s="312" t="str">
        <f t="shared" si="30"/>
        <v/>
      </c>
      <c r="AJ175" s="111" t="str">
        <f t="shared" si="31"/>
        <v/>
      </c>
      <c r="AK175" s="111" t="str">
        <f t="shared" si="32"/>
        <v/>
      </c>
      <c r="AL175" s="111" t="str">
        <f t="shared" si="33"/>
        <v/>
      </c>
      <c r="AM175" s="111" t="str">
        <f>INDEX('M04-S02'!$AU$16:$AU$198,2*(ROWS($AM$146:AM175)-1)+1)</f>
        <v/>
      </c>
      <c r="AN175" s="111" t="str">
        <f>INDEX('M04-S02'!$BB$16:$BB$198,2*(ROWS($AN$146:AN175)-1)+1)</f>
        <v/>
      </c>
      <c r="AO175" s="312">
        <f>INDEX('M04-S02'!$P$16:$P$198,2*(ROWS($AO$146:AO175)-1)+1)</f>
        <v>0</v>
      </c>
    </row>
    <row r="176" spans="1:41" x14ac:dyDescent="0.25">
      <c r="A176" s="122">
        <f t="shared" si="28"/>
        <v>0</v>
      </c>
      <c r="B176" s="122" t="str">
        <f t="shared" si="34"/>
        <v/>
      </c>
      <c r="C176" s="339" t="str">
        <f>IF(J176&gt;0,INDEX('M04-S02'!$AY$16:$AY$198,2*(ROWS($C$146:C176)-1)+1),"")</f>
        <v/>
      </c>
      <c r="D176" s="67" t="s">
        <v>271</v>
      </c>
      <c r="E176" s="339" t="str">
        <f>IFERROR(INDEX(CMELIGHT[End Use Category],MATCH(INDEX('M04-S02'!$F$16:$F$198,2*(ROWS($E$146:E176)-1)+1),CMELIGHT[Proj Desc 1],0)),"")</f>
        <v/>
      </c>
      <c r="F176" s="312">
        <f>INDEX('M04-S02'!$T$16:$T$198,2*(ROWS($F$146:F176)-1)+1)</f>
        <v>0</v>
      </c>
      <c r="G176" s="67">
        <f>INDEX('M04-S02'!$C$16:$C$198,2*(ROWS($G$146:G176)-1)+1)</f>
        <v>0</v>
      </c>
      <c r="H176" s="111">
        <f>INDEX('M04-S02'!$AC$16:$AC$198,2*(ROWS($H$146:H176)-1)+1)*INDEX('M04-S02'!$AG$16:$AG$198,2*(ROWS($H$146:H176)-1)+1)</f>
        <v>0</v>
      </c>
      <c r="I176" s="111">
        <f>INDEX('M04-S02'!$AC$16:$AC$198,2*(ROWS($I$146:I176)-1)+1)*INDEX('M04-S02'!$AI$16:$AI$198,2*(ROWS($I$146:I176)-1)+1)</f>
        <v>0</v>
      </c>
      <c r="J176" s="111">
        <f>INDEX('M04-S02'!$AK$16:$AK$198,2*(ROWS($J$146:J176)-1)+1)</f>
        <v>0</v>
      </c>
      <c r="K176" s="67" t="s">
        <v>152</v>
      </c>
      <c r="L176" s="312">
        <f>IF(ISNUMBER(INDEX('M04-S02'!$AN$16:$AN$198,2*(ROWS($O$146:O176)-1)+1)),INDEX('M04-S02'!$AC$16:$AC$198,2*(ROWS($L$146:L176)-1)+1),0)</f>
        <v>0</v>
      </c>
      <c r="M176" s="312">
        <f>IF(ISNUMBER(INDEX('M04-S02'!$AN$16:$AN$198,2*(ROWS($O$146:O176)-1)+1)),INDEX('M04-S02'!$AZ$16:$AZ$198,2*(ROWS($M$146:M176)-1)+1),0)</f>
        <v>0</v>
      </c>
      <c r="N176" s="373">
        <f>IF(ISNUMBER(INDEX('M04-S02'!$AN$16:$AN$198,2*(ROWS($O$146:O176)-1)+1)),INDEX('M04-S02'!$AV$16:$AV$198,2*(ROWS($N$146:N176)-1)+1),0)</f>
        <v>0</v>
      </c>
      <c r="O176" s="111">
        <f>IF(ISNUMBER(INDEX('M04-S02'!$AN$16:$AN$198,2*(ROWS($O$146:O176)-1)+1)),INDEX('M04-S02'!$AN$16:$AN$198,2*(ROWS($O$146:O176)-1)+1),0)</f>
        <v>0</v>
      </c>
      <c r="P176" s="312">
        <f>IFERROR(IF(NOT(ISNUMBER(INDEX('M04-S02'!$AN$16:$AN$198,2*(ROWS($O$146:O176)-1)+1))),INDEX('M04-S02'!$AZ$16:$AZ$198,2*(ROWS($O$146:O176)-1)+1),0),"")</f>
        <v>0</v>
      </c>
      <c r="Q176" s="373">
        <f>IFERROR(IF(NOT(ISNUMBER(INDEX('M04-S02'!$AN$16:$AN$198,2*(ROWS($O$146:O176)-1)+1))),INDEX('M04-S02'!$AV$16:$AV$198,2*(ROWS($O$146:O176)-1)+1),0),"")</f>
        <v>0</v>
      </c>
      <c r="R176" s="67" t="str">
        <f>IFERROR(IF(NOT(ISNUMBER(INDEX('M04-S02'!$AN$16:$AN$198,2*(ROWS($O$146:O176)-1)+1))),INDEX(SPILLOVER[Spillover Reason],MATCH(INDEX('M04-S02'!$BC$16:$BC$198,2*(ROWS($O$146:O176)-1)+1),SPILLOVER[Spillover Text],0)),""),"")</f>
        <v/>
      </c>
      <c r="S176" s="317">
        <f>INDEX('M04-S02'!$R$16:$R$198,2*(ROWS($S$146:S176)-1)+1)</f>
        <v>0</v>
      </c>
      <c r="T176" s="317">
        <f>INDEX('M04-S02'!$AE$16:$AE$198,2*(ROWS($T$146:T176)-1)+1)</f>
        <v>0</v>
      </c>
      <c r="U176" s="312">
        <f>INDEX('M04-S02'!$B$16:$B$198,2*(ROWS($U$146:U176)-1)+1)</f>
        <v>31</v>
      </c>
      <c r="V176" s="108">
        <f>INDEX('M04-S02'!$I$16:$I$198,2*(ROWS($V$146:V176)-1)+1)</f>
        <v>0</v>
      </c>
      <c r="W176" s="108">
        <f>INDEX('M04-S02'!$V$16:$V$198,2*(ROWS($W$146:W176)-1)+1)</f>
        <v>0</v>
      </c>
      <c r="X176" s="67">
        <f>INDEX('M04-S02'!$M$16:$M$198,2*(ROWS($X$146:X176)-1)+1)</f>
        <v>0</v>
      </c>
      <c r="Y176" s="67">
        <f>INDEX('M04-S02'!$Z$16:$Z$198,2*(ROWS($Y$146:Y176)-1)+1)</f>
        <v>0</v>
      </c>
      <c r="Z176" s="283"/>
      <c r="AA176" s="67" t="str">
        <f>IFERROR(INDEX(CMLIGHTBASE[Measure Subgroup 1],MATCH(INDEX('M04-S02'!$I$16:$I$198,2*(ROWS($V$146:V176)-1)+1),CMLIGHTBASE[Base Desc 1],0)),"")</f>
        <v/>
      </c>
      <c r="AB176" s="67" t="str">
        <f>IFERROR(INDEX(CMLIGHTBASE[Measure Subgroup 2],MATCH(INDEX('M04-S02'!$I$16:$I$198,2*(ROWS($V$146:V176)-1)+1),CMLIGHTBASE[Base Desc 1],0)),"")</f>
        <v/>
      </c>
      <c r="AC176" s="67" t="str">
        <f>IFERROR(INDEX(CMLIGHTEFF[Measure Subgroup 1],MATCH(INDEX('M04-S02'!$V$16:$V$198,2*(ROWS($W$146:W176)-1)+1),CMLIGHTEFF[Eff Desc 1],0)),"")</f>
        <v/>
      </c>
      <c r="AD176" s="67" t="str">
        <f>IFERROR(INDEX(CMLIGHTEFF[Measure Subgroup 2],MATCH(INDEX('M04-S02'!$V$16:$V$198,2*(ROWS($W$146:W176)-1)+1),CMLIGHTEFF[Eff Desc 1],0)),"")</f>
        <v/>
      </c>
      <c r="AE176" s="312">
        <f>IF(NOT(ISNUMBER(INDEX('M04-S02'!$AN$16:$AN$198,2*(ROWS($O$146:O176)-1)+1))),INDEX('M04-S02'!$AC$16:$AC$198,2*(ROWS($L$146:L176)-1)+1),0)</f>
        <v>0</v>
      </c>
      <c r="AF176" s="312">
        <f>INDEX('M04-S02'!$AW$16:$AW$198,2*(ROWS($AF$146:AF176)-1)+1)</f>
        <v>0</v>
      </c>
      <c r="AG176" s="312">
        <f>INDEX('M04-S02'!$AX$16:$AX$198,2*(ROWS($AG$146:AG176)-1)+1)</f>
        <v>0</v>
      </c>
      <c r="AH176" s="312" t="str">
        <f t="shared" si="29"/>
        <v/>
      </c>
      <c r="AI176" s="312" t="str">
        <f t="shared" si="30"/>
        <v/>
      </c>
      <c r="AJ176" s="111" t="str">
        <f t="shared" si="31"/>
        <v/>
      </c>
      <c r="AK176" s="111" t="str">
        <f t="shared" si="32"/>
        <v/>
      </c>
      <c r="AL176" s="111" t="str">
        <f t="shared" si="33"/>
        <v/>
      </c>
      <c r="AM176" s="111">
        <f>INDEX('M04-S02'!$AU$16:$AU$198,2*(ROWS($AM$146:AM176)-1)+1)</f>
        <v>0</v>
      </c>
      <c r="AN176" s="111">
        <f>INDEX('M04-S02'!$BB$16:$BB$198,2*(ROWS($AN$146:AN176)-1)+1)</f>
        <v>0</v>
      </c>
      <c r="AO176" s="312">
        <f>INDEX('M04-S02'!$P$16:$P$198,2*(ROWS($AO$146:AO176)-1)+1)</f>
        <v>0</v>
      </c>
    </row>
    <row r="177" spans="1:41" x14ac:dyDescent="0.25">
      <c r="A177" s="122">
        <f t="shared" si="28"/>
        <v>0</v>
      </c>
      <c r="B177" s="122" t="str">
        <f t="shared" si="34"/>
        <v/>
      </c>
      <c r="C177" s="339" t="str">
        <f>IF(J177&gt;0,INDEX('M04-S02'!$AY$16:$AY$198,2*(ROWS($C$146:C177)-1)+1),"")</f>
        <v/>
      </c>
      <c r="D177" s="67" t="s">
        <v>271</v>
      </c>
      <c r="E177" s="339" t="str">
        <f>IFERROR(INDEX(CMELIGHT[End Use Category],MATCH(INDEX('M04-S02'!$F$16:$F$198,2*(ROWS($E$146:E177)-1)+1),CMELIGHT[Proj Desc 1],0)),"")</f>
        <v/>
      </c>
      <c r="F177" s="312">
        <f>INDEX('M04-S02'!$T$16:$T$198,2*(ROWS($F$146:F177)-1)+1)</f>
        <v>0</v>
      </c>
      <c r="G177" s="67">
        <f>INDEX('M04-S02'!$C$16:$C$198,2*(ROWS($G$146:G177)-1)+1)</f>
        <v>0</v>
      </c>
      <c r="H177" s="111">
        <f>INDEX('M04-S02'!$AC$16:$AC$198,2*(ROWS($H$146:H177)-1)+1)*INDEX('M04-S02'!$AG$16:$AG$198,2*(ROWS($H$146:H177)-1)+1)</f>
        <v>0</v>
      </c>
      <c r="I177" s="111">
        <f>INDEX('M04-S02'!$AC$16:$AC$198,2*(ROWS($I$146:I177)-1)+1)*INDEX('M04-S02'!$AI$16:$AI$198,2*(ROWS($I$146:I177)-1)+1)</f>
        <v>0</v>
      </c>
      <c r="J177" s="111">
        <f>INDEX('M04-S02'!$AK$16:$AK$198,2*(ROWS($J$146:J177)-1)+1)</f>
        <v>0</v>
      </c>
      <c r="K177" s="67" t="s">
        <v>152</v>
      </c>
      <c r="L177" s="312">
        <f>IF(ISNUMBER(INDEX('M04-S02'!$AN$16:$AN$198,2*(ROWS($O$146:O177)-1)+1)),INDEX('M04-S02'!$AC$16:$AC$198,2*(ROWS($L$146:L177)-1)+1),0)</f>
        <v>0</v>
      </c>
      <c r="M177" s="312">
        <f>IF(ISNUMBER(INDEX('M04-S02'!$AN$16:$AN$198,2*(ROWS($O$146:O177)-1)+1)),INDEX('M04-S02'!$AZ$16:$AZ$198,2*(ROWS($M$146:M177)-1)+1),0)</f>
        <v>0</v>
      </c>
      <c r="N177" s="373">
        <f>IF(ISNUMBER(INDEX('M04-S02'!$AN$16:$AN$198,2*(ROWS($O$146:O177)-1)+1)),INDEX('M04-S02'!$AV$16:$AV$198,2*(ROWS($N$146:N177)-1)+1),0)</f>
        <v>0</v>
      </c>
      <c r="O177" s="111">
        <f>IF(ISNUMBER(INDEX('M04-S02'!$AN$16:$AN$198,2*(ROWS($O$146:O177)-1)+1)),INDEX('M04-S02'!$AN$16:$AN$198,2*(ROWS($O$146:O177)-1)+1),0)</f>
        <v>0</v>
      </c>
      <c r="P177" s="312">
        <f>IFERROR(IF(NOT(ISNUMBER(INDEX('M04-S02'!$AN$16:$AN$198,2*(ROWS($O$146:O177)-1)+1))),INDEX('M04-S02'!$AZ$16:$AZ$198,2*(ROWS($O$146:O177)-1)+1),0),"")</f>
        <v>0</v>
      </c>
      <c r="Q177" s="373">
        <f>IFERROR(IF(NOT(ISNUMBER(INDEX('M04-S02'!$AN$16:$AN$198,2*(ROWS($O$146:O177)-1)+1))),INDEX('M04-S02'!$AV$16:$AV$198,2*(ROWS($O$146:O177)-1)+1),0),"")</f>
        <v>0</v>
      </c>
      <c r="R177" s="67" t="str">
        <f>IFERROR(IF(NOT(ISNUMBER(INDEX('M04-S02'!$AN$16:$AN$198,2*(ROWS($O$146:O177)-1)+1))),INDEX(SPILLOVER[Spillover Reason],MATCH(INDEX('M04-S02'!$BC$16:$BC$198,2*(ROWS($O$146:O177)-1)+1),SPILLOVER[Spillover Text],0)),""),"")</f>
        <v/>
      </c>
      <c r="S177" s="317">
        <f>INDEX('M04-S02'!$R$16:$R$198,2*(ROWS($S$146:S177)-1)+1)</f>
        <v>0</v>
      </c>
      <c r="T177" s="317">
        <f>INDEX('M04-S02'!$AE$16:$AE$198,2*(ROWS($T$146:T177)-1)+1)</f>
        <v>0</v>
      </c>
      <c r="U177" s="312">
        <f>INDEX('M04-S02'!$B$16:$B$198,2*(ROWS($U$146:U177)-1)+1)</f>
        <v>32</v>
      </c>
      <c r="V177" s="108">
        <f>INDEX('M04-S02'!$I$16:$I$198,2*(ROWS($V$146:V177)-1)+1)</f>
        <v>0</v>
      </c>
      <c r="W177" s="108">
        <f>INDEX('M04-S02'!$V$16:$V$198,2*(ROWS($W$146:W177)-1)+1)</f>
        <v>0</v>
      </c>
      <c r="X177" s="67">
        <f>INDEX('M04-S02'!$M$16:$M$198,2*(ROWS($X$146:X177)-1)+1)</f>
        <v>0</v>
      </c>
      <c r="Y177" s="67">
        <f>INDEX('M04-S02'!$Z$16:$Z$198,2*(ROWS($Y$146:Y177)-1)+1)</f>
        <v>0</v>
      </c>
      <c r="Z177" s="283"/>
      <c r="AA177" s="67" t="str">
        <f>IFERROR(INDEX(CMLIGHTBASE[Measure Subgroup 1],MATCH(INDEX('M04-S02'!$I$16:$I$198,2*(ROWS($V$146:V177)-1)+1),CMLIGHTBASE[Base Desc 1],0)),"")</f>
        <v/>
      </c>
      <c r="AB177" s="67" t="str">
        <f>IFERROR(INDEX(CMLIGHTBASE[Measure Subgroup 2],MATCH(INDEX('M04-S02'!$I$16:$I$198,2*(ROWS($V$146:V177)-1)+1),CMLIGHTBASE[Base Desc 1],0)),"")</f>
        <v/>
      </c>
      <c r="AC177" s="67" t="str">
        <f>IFERROR(INDEX(CMLIGHTEFF[Measure Subgroup 1],MATCH(INDEX('M04-S02'!$V$16:$V$198,2*(ROWS($W$146:W177)-1)+1),CMLIGHTEFF[Eff Desc 1],0)),"")</f>
        <v/>
      </c>
      <c r="AD177" s="67" t="str">
        <f>IFERROR(INDEX(CMLIGHTEFF[Measure Subgroup 2],MATCH(INDEX('M04-S02'!$V$16:$V$198,2*(ROWS($W$146:W177)-1)+1),CMLIGHTEFF[Eff Desc 1],0)),"")</f>
        <v/>
      </c>
      <c r="AE177" s="312">
        <f>IF(NOT(ISNUMBER(INDEX('M04-S02'!$AN$16:$AN$198,2*(ROWS($O$146:O177)-1)+1))),INDEX('M04-S02'!$AC$16:$AC$198,2*(ROWS($L$146:L177)-1)+1),0)</f>
        <v>0</v>
      </c>
      <c r="AF177" s="312">
        <f>INDEX('M04-S02'!$AW$16:$AW$198,2*(ROWS($AF$146:AF177)-1)+1)</f>
        <v>0</v>
      </c>
      <c r="AG177" s="312">
        <f>INDEX('M04-S02'!$AX$16:$AX$198,2*(ROWS($AG$146:AG177)-1)+1)</f>
        <v>0</v>
      </c>
      <c r="AH177" s="312" t="str">
        <f t="shared" si="29"/>
        <v/>
      </c>
      <c r="AI177" s="312" t="str">
        <f t="shared" si="30"/>
        <v/>
      </c>
      <c r="AJ177" s="111" t="str">
        <f t="shared" si="31"/>
        <v/>
      </c>
      <c r="AK177" s="111" t="str">
        <f t="shared" si="32"/>
        <v/>
      </c>
      <c r="AL177" s="111" t="str">
        <f t="shared" si="33"/>
        <v/>
      </c>
      <c r="AM177" s="111">
        <f>INDEX('M04-S02'!$AU$16:$AU$198,2*(ROWS($AM$146:AM177)-1)+1)</f>
        <v>0</v>
      </c>
      <c r="AN177" s="111">
        <f>INDEX('M04-S02'!$BB$16:$BB$198,2*(ROWS($AN$146:AN177)-1)+1)</f>
        <v>0</v>
      </c>
      <c r="AO177" s="312">
        <f>INDEX('M04-S02'!$P$16:$P$198,2*(ROWS($AO$146:AO177)-1)+1)</f>
        <v>0</v>
      </c>
    </row>
    <row r="178" spans="1:41" x14ac:dyDescent="0.25">
      <c r="A178" s="122">
        <f t="shared" si="28"/>
        <v>0</v>
      </c>
      <c r="B178" s="122" t="str">
        <f t="shared" si="34"/>
        <v/>
      </c>
      <c r="C178" s="339" t="str">
        <f>IF(J178&gt;0,INDEX('M04-S02'!$AY$16:$AY$198,2*(ROWS($C$146:C178)-1)+1),"")</f>
        <v/>
      </c>
      <c r="D178" s="67" t="s">
        <v>271</v>
      </c>
      <c r="E178" s="339" t="str">
        <f>IFERROR(INDEX(CMELIGHT[End Use Category],MATCH(INDEX('M04-S02'!$F$16:$F$198,2*(ROWS($E$146:E178)-1)+1),CMELIGHT[Proj Desc 1],0)),"")</f>
        <v/>
      </c>
      <c r="F178" s="312">
        <f>INDEX('M04-S02'!$T$16:$T$198,2*(ROWS($F$146:F178)-1)+1)</f>
        <v>0</v>
      </c>
      <c r="G178" s="67">
        <f>INDEX('M04-S02'!$C$16:$C$198,2*(ROWS($G$146:G178)-1)+1)</f>
        <v>0</v>
      </c>
      <c r="H178" s="111">
        <f>INDEX('M04-S02'!$AC$16:$AC$198,2*(ROWS($H$146:H178)-1)+1)*INDEX('M04-S02'!$AG$16:$AG$198,2*(ROWS($H$146:H178)-1)+1)</f>
        <v>0</v>
      </c>
      <c r="I178" s="111">
        <f>INDEX('M04-S02'!$AC$16:$AC$198,2*(ROWS($I$146:I178)-1)+1)*INDEX('M04-S02'!$AI$16:$AI$198,2*(ROWS($I$146:I178)-1)+1)</f>
        <v>0</v>
      </c>
      <c r="J178" s="111">
        <f>INDEX('M04-S02'!$AK$16:$AK$198,2*(ROWS($J$146:J178)-1)+1)</f>
        <v>0</v>
      </c>
      <c r="K178" s="67" t="s">
        <v>152</v>
      </c>
      <c r="L178" s="312">
        <f>IF(ISNUMBER(INDEX('M04-S02'!$AN$16:$AN$198,2*(ROWS($O$146:O178)-1)+1)),INDEX('M04-S02'!$AC$16:$AC$198,2*(ROWS($L$146:L178)-1)+1),0)</f>
        <v>0</v>
      </c>
      <c r="M178" s="312">
        <f>IF(ISNUMBER(INDEX('M04-S02'!$AN$16:$AN$198,2*(ROWS($O$146:O178)-1)+1)),INDEX('M04-S02'!$AZ$16:$AZ$198,2*(ROWS($M$146:M178)-1)+1),0)</f>
        <v>0</v>
      </c>
      <c r="N178" s="373">
        <f>IF(ISNUMBER(INDEX('M04-S02'!$AN$16:$AN$198,2*(ROWS($O$146:O178)-1)+1)),INDEX('M04-S02'!$AV$16:$AV$198,2*(ROWS($N$146:N178)-1)+1),0)</f>
        <v>0</v>
      </c>
      <c r="O178" s="111">
        <f>IF(ISNUMBER(INDEX('M04-S02'!$AN$16:$AN$198,2*(ROWS($O$146:O178)-1)+1)),INDEX('M04-S02'!$AN$16:$AN$198,2*(ROWS($O$146:O178)-1)+1),0)</f>
        <v>0</v>
      </c>
      <c r="P178" s="312">
        <f>IFERROR(IF(NOT(ISNUMBER(INDEX('M04-S02'!$AN$16:$AN$198,2*(ROWS($O$146:O178)-1)+1))),INDEX('M04-S02'!$AZ$16:$AZ$198,2*(ROWS($O$146:O178)-1)+1),0),"")</f>
        <v>0</v>
      </c>
      <c r="Q178" s="373">
        <f>IFERROR(IF(NOT(ISNUMBER(INDEX('M04-S02'!$AN$16:$AN$198,2*(ROWS($O$146:O178)-1)+1))),INDEX('M04-S02'!$AV$16:$AV$198,2*(ROWS($O$146:O178)-1)+1),0),"")</f>
        <v>0</v>
      </c>
      <c r="R178" s="67" t="str">
        <f>IFERROR(IF(NOT(ISNUMBER(INDEX('M04-S02'!$AN$16:$AN$198,2*(ROWS($O$146:O178)-1)+1))),INDEX(SPILLOVER[Spillover Reason],MATCH(INDEX('M04-S02'!$BC$16:$BC$198,2*(ROWS($O$146:O178)-1)+1),SPILLOVER[Spillover Text],0)),""),"")</f>
        <v/>
      </c>
      <c r="S178" s="317">
        <f>INDEX('M04-S02'!$R$16:$R$198,2*(ROWS($S$146:S178)-1)+1)</f>
        <v>0</v>
      </c>
      <c r="T178" s="317">
        <f>INDEX('M04-S02'!$AE$16:$AE$198,2*(ROWS($T$146:T178)-1)+1)</f>
        <v>0</v>
      </c>
      <c r="U178" s="312">
        <f>INDEX('M04-S02'!$B$16:$B$198,2*(ROWS($U$146:U178)-1)+1)</f>
        <v>33</v>
      </c>
      <c r="V178" s="108">
        <f>INDEX('M04-S02'!$I$16:$I$198,2*(ROWS($V$146:V178)-1)+1)</f>
        <v>0</v>
      </c>
      <c r="W178" s="108">
        <f>INDEX('M04-S02'!$V$16:$V$198,2*(ROWS($W$146:W178)-1)+1)</f>
        <v>0</v>
      </c>
      <c r="X178" s="67">
        <f>INDEX('M04-S02'!$M$16:$M$198,2*(ROWS($X$146:X178)-1)+1)</f>
        <v>0</v>
      </c>
      <c r="Y178" s="67">
        <f>INDEX('M04-S02'!$Z$16:$Z$198,2*(ROWS($Y$146:Y178)-1)+1)</f>
        <v>0</v>
      </c>
      <c r="Z178" s="283"/>
      <c r="AA178" s="67" t="str">
        <f>IFERROR(INDEX(CMLIGHTBASE[Measure Subgroup 1],MATCH(INDEX('M04-S02'!$I$16:$I$198,2*(ROWS($V$146:V178)-1)+1),CMLIGHTBASE[Base Desc 1],0)),"")</f>
        <v/>
      </c>
      <c r="AB178" s="67" t="str">
        <f>IFERROR(INDEX(CMLIGHTBASE[Measure Subgroup 2],MATCH(INDEX('M04-S02'!$I$16:$I$198,2*(ROWS($V$146:V178)-1)+1),CMLIGHTBASE[Base Desc 1],0)),"")</f>
        <v/>
      </c>
      <c r="AC178" s="67" t="str">
        <f>IFERROR(INDEX(CMLIGHTEFF[Measure Subgroup 1],MATCH(INDEX('M04-S02'!$V$16:$V$198,2*(ROWS($W$146:W178)-1)+1),CMLIGHTEFF[Eff Desc 1],0)),"")</f>
        <v/>
      </c>
      <c r="AD178" s="67" t="str">
        <f>IFERROR(INDEX(CMLIGHTEFF[Measure Subgroup 2],MATCH(INDEX('M04-S02'!$V$16:$V$198,2*(ROWS($W$146:W178)-1)+1),CMLIGHTEFF[Eff Desc 1],0)),"")</f>
        <v/>
      </c>
      <c r="AE178" s="312">
        <f>IF(NOT(ISNUMBER(INDEX('M04-S02'!$AN$16:$AN$198,2*(ROWS($O$146:O178)-1)+1))),INDEX('M04-S02'!$AC$16:$AC$198,2*(ROWS($L$146:L178)-1)+1),0)</f>
        <v>0</v>
      </c>
      <c r="AF178" s="312">
        <f>INDEX('M04-S02'!$AW$16:$AW$198,2*(ROWS($AF$146:AF178)-1)+1)</f>
        <v>0</v>
      </c>
      <c r="AG178" s="312">
        <f>INDEX('M04-S02'!$AX$16:$AX$198,2*(ROWS($AG$146:AG178)-1)+1)</f>
        <v>0</v>
      </c>
      <c r="AH178" s="312" t="str">
        <f t="shared" si="29"/>
        <v/>
      </c>
      <c r="AI178" s="312" t="str">
        <f t="shared" si="30"/>
        <v/>
      </c>
      <c r="AJ178" s="111" t="str">
        <f t="shared" si="31"/>
        <v/>
      </c>
      <c r="AK178" s="111" t="str">
        <f t="shared" si="32"/>
        <v/>
      </c>
      <c r="AL178" s="111" t="str">
        <f t="shared" si="33"/>
        <v/>
      </c>
      <c r="AM178" s="111">
        <f>INDEX('M04-S02'!$AU$16:$AU$198,2*(ROWS($AM$146:AM178)-1)+1)</f>
        <v>0</v>
      </c>
      <c r="AN178" s="111">
        <f>INDEX('M04-S02'!$BB$16:$BB$198,2*(ROWS($AN$146:AN178)-1)+1)</f>
        <v>0</v>
      </c>
      <c r="AO178" s="312">
        <f>INDEX('M04-S02'!$P$16:$P$198,2*(ROWS($AO$146:AO178)-1)+1)</f>
        <v>0</v>
      </c>
    </row>
    <row r="179" spans="1:41" x14ac:dyDescent="0.25">
      <c r="A179" s="122">
        <f t="shared" si="28"/>
        <v>0</v>
      </c>
      <c r="B179" s="122" t="str">
        <f t="shared" si="34"/>
        <v/>
      </c>
      <c r="C179" s="339" t="str">
        <f>IF(J179&gt;0,INDEX('M04-S02'!$AY$16:$AY$198,2*(ROWS($C$146:C179)-1)+1),"")</f>
        <v/>
      </c>
      <c r="D179" s="67" t="s">
        <v>271</v>
      </c>
      <c r="E179" s="339" t="str">
        <f>IFERROR(INDEX(CMELIGHT[End Use Category],MATCH(INDEX('M04-S02'!$F$16:$F$198,2*(ROWS($E$146:E179)-1)+1),CMELIGHT[Proj Desc 1],0)),"")</f>
        <v/>
      </c>
      <c r="F179" s="312">
        <f>INDEX('M04-S02'!$T$16:$T$198,2*(ROWS($F$146:F179)-1)+1)</f>
        <v>0</v>
      </c>
      <c r="G179" s="67">
        <f>INDEX('M04-S02'!$C$16:$C$198,2*(ROWS($G$146:G179)-1)+1)</f>
        <v>0</v>
      </c>
      <c r="H179" s="111">
        <f>INDEX('M04-S02'!$AC$16:$AC$198,2*(ROWS($H$146:H179)-1)+1)*INDEX('M04-S02'!$AG$16:$AG$198,2*(ROWS($H$146:H179)-1)+1)</f>
        <v>0</v>
      </c>
      <c r="I179" s="111">
        <f>INDEX('M04-S02'!$AC$16:$AC$198,2*(ROWS($I$146:I179)-1)+1)*INDEX('M04-S02'!$AI$16:$AI$198,2*(ROWS($I$146:I179)-1)+1)</f>
        <v>0</v>
      </c>
      <c r="J179" s="111">
        <f>INDEX('M04-S02'!$AK$16:$AK$198,2*(ROWS($J$146:J179)-1)+1)</f>
        <v>0</v>
      </c>
      <c r="K179" s="67" t="s">
        <v>152</v>
      </c>
      <c r="L179" s="312">
        <f>IF(ISNUMBER(INDEX('M04-S02'!$AN$16:$AN$198,2*(ROWS($O$146:O179)-1)+1)),INDEX('M04-S02'!$AC$16:$AC$198,2*(ROWS($L$146:L179)-1)+1),0)</f>
        <v>0</v>
      </c>
      <c r="M179" s="312">
        <f>IF(ISNUMBER(INDEX('M04-S02'!$AN$16:$AN$198,2*(ROWS($O$146:O179)-1)+1)),INDEX('M04-S02'!$AZ$16:$AZ$198,2*(ROWS($M$146:M179)-1)+1),0)</f>
        <v>0</v>
      </c>
      <c r="N179" s="373">
        <f>IF(ISNUMBER(INDEX('M04-S02'!$AN$16:$AN$198,2*(ROWS($O$146:O179)-1)+1)),INDEX('M04-S02'!$AV$16:$AV$198,2*(ROWS($N$146:N179)-1)+1),0)</f>
        <v>0</v>
      </c>
      <c r="O179" s="111">
        <f>IF(ISNUMBER(INDEX('M04-S02'!$AN$16:$AN$198,2*(ROWS($O$146:O179)-1)+1)),INDEX('M04-S02'!$AN$16:$AN$198,2*(ROWS($O$146:O179)-1)+1),0)</f>
        <v>0</v>
      </c>
      <c r="P179" s="312">
        <f>IFERROR(IF(NOT(ISNUMBER(INDEX('M04-S02'!$AN$16:$AN$198,2*(ROWS($O$146:O179)-1)+1))),INDEX('M04-S02'!$AZ$16:$AZ$198,2*(ROWS($O$146:O179)-1)+1),0),"")</f>
        <v>0</v>
      </c>
      <c r="Q179" s="373">
        <f>IFERROR(IF(NOT(ISNUMBER(INDEX('M04-S02'!$AN$16:$AN$198,2*(ROWS($O$146:O179)-1)+1))),INDEX('M04-S02'!$AV$16:$AV$198,2*(ROWS($O$146:O179)-1)+1),0),"")</f>
        <v>0</v>
      </c>
      <c r="R179" s="67" t="str">
        <f>IFERROR(IF(NOT(ISNUMBER(INDEX('M04-S02'!$AN$16:$AN$198,2*(ROWS($O$146:O179)-1)+1))),INDEX(SPILLOVER[Spillover Reason],MATCH(INDEX('M04-S02'!$BC$16:$BC$198,2*(ROWS($O$146:O179)-1)+1),SPILLOVER[Spillover Text],0)),""),"")</f>
        <v/>
      </c>
      <c r="S179" s="317">
        <f>INDEX('M04-S02'!$R$16:$R$198,2*(ROWS($S$146:S179)-1)+1)</f>
        <v>0</v>
      </c>
      <c r="T179" s="317">
        <f>INDEX('M04-S02'!$AE$16:$AE$198,2*(ROWS($T$146:T179)-1)+1)</f>
        <v>0</v>
      </c>
      <c r="U179" s="312">
        <f>INDEX('M04-S02'!$B$16:$B$198,2*(ROWS($U$146:U179)-1)+1)</f>
        <v>34</v>
      </c>
      <c r="V179" s="108">
        <f>INDEX('M04-S02'!$I$16:$I$198,2*(ROWS($V$146:V179)-1)+1)</f>
        <v>0</v>
      </c>
      <c r="W179" s="108">
        <f>INDEX('M04-S02'!$V$16:$V$198,2*(ROWS($W$146:W179)-1)+1)</f>
        <v>0</v>
      </c>
      <c r="X179" s="67">
        <f>INDEX('M04-S02'!$M$16:$M$198,2*(ROWS($X$146:X179)-1)+1)</f>
        <v>0</v>
      </c>
      <c r="Y179" s="67">
        <f>INDEX('M04-S02'!$Z$16:$Z$198,2*(ROWS($Y$146:Y179)-1)+1)</f>
        <v>0</v>
      </c>
      <c r="Z179" s="283"/>
      <c r="AA179" s="67" t="str">
        <f>IFERROR(INDEX(CMLIGHTBASE[Measure Subgroup 1],MATCH(INDEX('M04-S02'!$I$16:$I$198,2*(ROWS($V$146:V179)-1)+1),CMLIGHTBASE[Base Desc 1],0)),"")</f>
        <v/>
      </c>
      <c r="AB179" s="67" t="str">
        <f>IFERROR(INDEX(CMLIGHTBASE[Measure Subgroup 2],MATCH(INDEX('M04-S02'!$I$16:$I$198,2*(ROWS($V$146:V179)-1)+1),CMLIGHTBASE[Base Desc 1],0)),"")</f>
        <v/>
      </c>
      <c r="AC179" s="67" t="str">
        <f>IFERROR(INDEX(CMLIGHTEFF[Measure Subgroup 1],MATCH(INDEX('M04-S02'!$V$16:$V$198,2*(ROWS($W$146:W179)-1)+1),CMLIGHTEFF[Eff Desc 1],0)),"")</f>
        <v/>
      </c>
      <c r="AD179" s="67" t="str">
        <f>IFERROR(INDEX(CMLIGHTEFF[Measure Subgroup 2],MATCH(INDEX('M04-S02'!$V$16:$V$198,2*(ROWS($W$146:W179)-1)+1),CMLIGHTEFF[Eff Desc 1],0)),"")</f>
        <v/>
      </c>
      <c r="AE179" s="312">
        <f>IF(NOT(ISNUMBER(INDEX('M04-S02'!$AN$16:$AN$198,2*(ROWS($O$146:O179)-1)+1))),INDEX('M04-S02'!$AC$16:$AC$198,2*(ROWS($L$146:L179)-1)+1),0)</f>
        <v>0</v>
      </c>
      <c r="AF179" s="312">
        <f>INDEX('M04-S02'!$AW$16:$AW$198,2*(ROWS($AF$146:AF179)-1)+1)</f>
        <v>0</v>
      </c>
      <c r="AG179" s="312">
        <f>INDEX('M04-S02'!$AX$16:$AX$198,2*(ROWS($AG$146:AG179)-1)+1)</f>
        <v>0</v>
      </c>
      <c r="AH179" s="312" t="str">
        <f t="shared" si="29"/>
        <v/>
      </c>
      <c r="AI179" s="312" t="str">
        <f t="shared" si="30"/>
        <v/>
      </c>
      <c r="AJ179" s="111" t="str">
        <f t="shared" si="31"/>
        <v/>
      </c>
      <c r="AK179" s="111" t="str">
        <f t="shared" si="32"/>
        <v/>
      </c>
      <c r="AL179" s="111" t="str">
        <f t="shared" si="33"/>
        <v/>
      </c>
      <c r="AM179" s="111">
        <f>INDEX('M04-S02'!$AU$16:$AU$198,2*(ROWS($AM$146:AM179)-1)+1)</f>
        <v>0</v>
      </c>
      <c r="AN179" s="111">
        <f>INDEX('M04-S02'!$BB$16:$BB$198,2*(ROWS($AN$146:AN179)-1)+1)</f>
        <v>0</v>
      </c>
      <c r="AO179" s="312">
        <f>INDEX('M04-S02'!$P$16:$P$198,2*(ROWS($AO$146:AO179)-1)+1)</f>
        <v>0</v>
      </c>
    </row>
    <row r="180" spans="1:41" x14ac:dyDescent="0.25">
      <c r="A180" s="122">
        <f t="shared" si="28"/>
        <v>0</v>
      </c>
      <c r="B180" s="122" t="str">
        <f t="shared" si="34"/>
        <v/>
      </c>
      <c r="C180" s="339" t="str">
        <f>IF(J180&gt;0,INDEX('M04-S02'!$AY$16:$AY$198,2*(ROWS($C$146:C180)-1)+1),"")</f>
        <v/>
      </c>
      <c r="D180" s="67" t="s">
        <v>271</v>
      </c>
      <c r="E180" s="339" t="str">
        <f>IFERROR(INDEX(CMELIGHT[End Use Category],MATCH(INDEX('M04-S02'!$F$16:$F$198,2*(ROWS($E$146:E180)-1)+1),CMELIGHT[Proj Desc 1],0)),"")</f>
        <v/>
      </c>
      <c r="F180" s="312">
        <f>INDEX('M04-S02'!$T$16:$T$198,2*(ROWS($F$146:F180)-1)+1)</f>
        <v>0</v>
      </c>
      <c r="G180" s="67">
        <f>INDEX('M04-S02'!$C$16:$C$198,2*(ROWS($G$146:G180)-1)+1)</f>
        <v>0</v>
      </c>
      <c r="H180" s="111">
        <f>INDEX('M04-S02'!$AC$16:$AC$198,2*(ROWS($H$146:H180)-1)+1)*INDEX('M04-S02'!$AG$16:$AG$198,2*(ROWS($H$146:H180)-1)+1)</f>
        <v>0</v>
      </c>
      <c r="I180" s="111">
        <f>INDEX('M04-S02'!$AC$16:$AC$198,2*(ROWS($I$146:I180)-1)+1)*INDEX('M04-S02'!$AI$16:$AI$198,2*(ROWS($I$146:I180)-1)+1)</f>
        <v>0</v>
      </c>
      <c r="J180" s="111">
        <f>INDEX('M04-S02'!$AK$16:$AK$198,2*(ROWS($J$146:J180)-1)+1)</f>
        <v>0</v>
      </c>
      <c r="K180" s="67" t="s">
        <v>152</v>
      </c>
      <c r="L180" s="312">
        <f>IF(ISNUMBER(INDEX('M04-S02'!$AN$16:$AN$198,2*(ROWS($O$146:O180)-1)+1)),INDEX('M04-S02'!$AC$16:$AC$198,2*(ROWS($L$146:L180)-1)+1),0)</f>
        <v>0</v>
      </c>
      <c r="M180" s="312">
        <f>IF(ISNUMBER(INDEX('M04-S02'!$AN$16:$AN$198,2*(ROWS($O$146:O180)-1)+1)),INDEX('M04-S02'!$AZ$16:$AZ$198,2*(ROWS($M$146:M180)-1)+1),0)</f>
        <v>0</v>
      </c>
      <c r="N180" s="373">
        <f>IF(ISNUMBER(INDEX('M04-S02'!$AN$16:$AN$198,2*(ROWS($O$146:O180)-1)+1)),INDEX('M04-S02'!$AV$16:$AV$198,2*(ROWS($N$146:N180)-1)+1),0)</f>
        <v>0</v>
      </c>
      <c r="O180" s="111">
        <f>IF(ISNUMBER(INDEX('M04-S02'!$AN$16:$AN$198,2*(ROWS($O$146:O180)-1)+1)),INDEX('M04-S02'!$AN$16:$AN$198,2*(ROWS($O$146:O180)-1)+1),0)</f>
        <v>0</v>
      </c>
      <c r="P180" s="312">
        <f>IFERROR(IF(NOT(ISNUMBER(INDEX('M04-S02'!$AN$16:$AN$198,2*(ROWS($O$146:O180)-1)+1))),INDEX('M04-S02'!$AZ$16:$AZ$198,2*(ROWS($O$146:O180)-1)+1),0),"")</f>
        <v>0</v>
      </c>
      <c r="Q180" s="373">
        <f>IFERROR(IF(NOT(ISNUMBER(INDEX('M04-S02'!$AN$16:$AN$198,2*(ROWS($O$146:O180)-1)+1))),INDEX('M04-S02'!$AV$16:$AV$198,2*(ROWS($O$146:O180)-1)+1),0),"")</f>
        <v>0</v>
      </c>
      <c r="R180" s="67" t="str">
        <f>IFERROR(IF(NOT(ISNUMBER(INDEX('M04-S02'!$AN$16:$AN$198,2*(ROWS($O$146:O180)-1)+1))),INDEX(SPILLOVER[Spillover Reason],MATCH(INDEX('M04-S02'!$BC$16:$BC$198,2*(ROWS($O$146:O180)-1)+1),SPILLOVER[Spillover Text],0)),""),"")</f>
        <v/>
      </c>
      <c r="S180" s="317">
        <f>INDEX('M04-S02'!$R$16:$R$198,2*(ROWS($S$146:S180)-1)+1)</f>
        <v>0</v>
      </c>
      <c r="T180" s="317">
        <f>INDEX('M04-S02'!$AE$16:$AE$198,2*(ROWS($T$146:T180)-1)+1)</f>
        <v>0</v>
      </c>
      <c r="U180" s="312">
        <f>INDEX('M04-S02'!$B$16:$B$198,2*(ROWS($U$146:U180)-1)+1)</f>
        <v>35</v>
      </c>
      <c r="V180" s="108">
        <f>INDEX('M04-S02'!$I$16:$I$198,2*(ROWS($V$146:V180)-1)+1)</f>
        <v>0</v>
      </c>
      <c r="W180" s="108">
        <f>INDEX('M04-S02'!$V$16:$V$198,2*(ROWS($W$146:W180)-1)+1)</f>
        <v>0</v>
      </c>
      <c r="X180" s="67">
        <f>INDEX('M04-S02'!$M$16:$M$198,2*(ROWS($X$146:X180)-1)+1)</f>
        <v>0</v>
      </c>
      <c r="Y180" s="67">
        <f>INDEX('M04-S02'!$Z$16:$Z$198,2*(ROWS($Y$146:Y180)-1)+1)</f>
        <v>0</v>
      </c>
      <c r="Z180" s="283"/>
      <c r="AA180" s="67" t="str">
        <f>IFERROR(INDEX(CMLIGHTBASE[Measure Subgroup 1],MATCH(INDEX('M04-S02'!$I$16:$I$198,2*(ROWS($V$146:V180)-1)+1),CMLIGHTBASE[Base Desc 1],0)),"")</f>
        <v/>
      </c>
      <c r="AB180" s="67" t="str">
        <f>IFERROR(INDEX(CMLIGHTBASE[Measure Subgroup 2],MATCH(INDEX('M04-S02'!$I$16:$I$198,2*(ROWS($V$146:V180)-1)+1),CMLIGHTBASE[Base Desc 1],0)),"")</f>
        <v/>
      </c>
      <c r="AC180" s="67" t="str">
        <f>IFERROR(INDEX(CMLIGHTEFF[Measure Subgroup 1],MATCH(INDEX('M04-S02'!$V$16:$V$198,2*(ROWS($W$146:W180)-1)+1),CMLIGHTEFF[Eff Desc 1],0)),"")</f>
        <v/>
      </c>
      <c r="AD180" s="67" t="str">
        <f>IFERROR(INDEX(CMLIGHTEFF[Measure Subgroup 2],MATCH(INDEX('M04-S02'!$V$16:$V$198,2*(ROWS($W$146:W180)-1)+1),CMLIGHTEFF[Eff Desc 1],0)),"")</f>
        <v/>
      </c>
      <c r="AE180" s="312">
        <f>IF(NOT(ISNUMBER(INDEX('M04-S02'!$AN$16:$AN$198,2*(ROWS($O$146:O180)-1)+1))),INDEX('M04-S02'!$AC$16:$AC$198,2*(ROWS($L$146:L180)-1)+1),0)</f>
        <v>0</v>
      </c>
      <c r="AF180" s="312">
        <f>INDEX('M04-S02'!$AW$16:$AW$198,2*(ROWS($AF$146:AF180)-1)+1)</f>
        <v>0</v>
      </c>
      <c r="AG180" s="312">
        <f>INDEX('M04-S02'!$AX$16:$AX$198,2*(ROWS($AG$146:AG180)-1)+1)</f>
        <v>0</v>
      </c>
      <c r="AH180" s="312" t="str">
        <f t="shared" si="29"/>
        <v/>
      </c>
      <c r="AI180" s="312" t="str">
        <f t="shared" si="30"/>
        <v/>
      </c>
      <c r="AJ180" s="111" t="str">
        <f t="shared" si="31"/>
        <v/>
      </c>
      <c r="AK180" s="111" t="str">
        <f t="shared" si="32"/>
        <v/>
      </c>
      <c r="AL180" s="111" t="str">
        <f t="shared" si="33"/>
        <v/>
      </c>
      <c r="AM180" s="111">
        <f>INDEX('M04-S02'!$AU$16:$AU$198,2*(ROWS($AM$146:AM180)-1)+1)</f>
        <v>0</v>
      </c>
      <c r="AN180" s="111">
        <f>INDEX('M04-S02'!$BB$16:$BB$198,2*(ROWS($AN$146:AN180)-1)+1)</f>
        <v>0</v>
      </c>
      <c r="AO180" s="312">
        <f>INDEX('M04-S02'!$P$16:$P$198,2*(ROWS($AO$146:AO180)-1)+1)</f>
        <v>0</v>
      </c>
    </row>
    <row r="181" spans="1:41" x14ac:dyDescent="0.25">
      <c r="A181" s="122">
        <f t="shared" si="28"/>
        <v>0</v>
      </c>
      <c r="B181" s="122" t="str">
        <f t="shared" si="34"/>
        <v/>
      </c>
      <c r="C181" s="339" t="str">
        <f>IF(J181&gt;0,INDEX('M04-S02'!$AY$16:$AY$198,2*(ROWS($C$146:C181)-1)+1),"")</f>
        <v/>
      </c>
      <c r="D181" s="67" t="s">
        <v>271</v>
      </c>
      <c r="E181" s="339" t="str">
        <f>IFERROR(INDEX(CMELIGHT[End Use Category],MATCH(INDEX('M04-S02'!$F$16:$F$198,2*(ROWS($E$146:E181)-1)+1),CMELIGHT[Proj Desc 1],0)),"")</f>
        <v/>
      </c>
      <c r="F181" s="312">
        <f>INDEX('M04-S02'!$T$16:$T$198,2*(ROWS($F$146:F181)-1)+1)</f>
        <v>0</v>
      </c>
      <c r="G181" s="67">
        <f>INDEX('M04-S02'!$C$16:$C$198,2*(ROWS($G$146:G181)-1)+1)</f>
        <v>0</v>
      </c>
      <c r="H181" s="111">
        <f>INDEX('M04-S02'!$AC$16:$AC$198,2*(ROWS($H$146:H181)-1)+1)*INDEX('M04-S02'!$AG$16:$AG$198,2*(ROWS($H$146:H181)-1)+1)</f>
        <v>0</v>
      </c>
      <c r="I181" s="111">
        <f>INDEX('M04-S02'!$AC$16:$AC$198,2*(ROWS($I$146:I181)-1)+1)*INDEX('M04-S02'!$AI$16:$AI$198,2*(ROWS($I$146:I181)-1)+1)</f>
        <v>0</v>
      </c>
      <c r="J181" s="111">
        <f>INDEX('M04-S02'!$AK$16:$AK$198,2*(ROWS($J$146:J181)-1)+1)</f>
        <v>0</v>
      </c>
      <c r="K181" s="67" t="s">
        <v>152</v>
      </c>
      <c r="L181" s="312">
        <f>IF(ISNUMBER(INDEX('M04-S02'!$AN$16:$AN$198,2*(ROWS($O$146:O181)-1)+1)),INDEX('M04-S02'!$AC$16:$AC$198,2*(ROWS($L$146:L181)-1)+1),0)</f>
        <v>0</v>
      </c>
      <c r="M181" s="312">
        <f>IF(ISNUMBER(INDEX('M04-S02'!$AN$16:$AN$198,2*(ROWS($O$146:O181)-1)+1)),INDEX('M04-S02'!$AZ$16:$AZ$198,2*(ROWS($M$146:M181)-1)+1),0)</f>
        <v>0</v>
      </c>
      <c r="N181" s="373">
        <f>IF(ISNUMBER(INDEX('M04-S02'!$AN$16:$AN$198,2*(ROWS($O$146:O181)-1)+1)),INDEX('M04-S02'!$AV$16:$AV$198,2*(ROWS($N$146:N181)-1)+1),0)</f>
        <v>0</v>
      </c>
      <c r="O181" s="111">
        <f>IF(ISNUMBER(INDEX('M04-S02'!$AN$16:$AN$198,2*(ROWS($O$146:O181)-1)+1)),INDEX('M04-S02'!$AN$16:$AN$198,2*(ROWS($O$146:O181)-1)+1),0)</f>
        <v>0</v>
      </c>
      <c r="P181" s="312">
        <f>IFERROR(IF(NOT(ISNUMBER(INDEX('M04-S02'!$AN$16:$AN$198,2*(ROWS($O$146:O181)-1)+1))),INDEX('M04-S02'!$AZ$16:$AZ$198,2*(ROWS($O$146:O181)-1)+1),0),"")</f>
        <v>0</v>
      </c>
      <c r="Q181" s="373">
        <f>IFERROR(IF(NOT(ISNUMBER(INDEX('M04-S02'!$AN$16:$AN$198,2*(ROWS($O$146:O181)-1)+1))),INDEX('M04-S02'!$AV$16:$AV$198,2*(ROWS($O$146:O181)-1)+1),0),"")</f>
        <v>0</v>
      </c>
      <c r="R181" s="67" t="str">
        <f>IFERROR(IF(NOT(ISNUMBER(INDEX('M04-S02'!$AN$16:$AN$198,2*(ROWS($O$146:O181)-1)+1))),INDEX(SPILLOVER[Spillover Reason],MATCH(INDEX('M04-S02'!$BC$16:$BC$198,2*(ROWS($O$146:O181)-1)+1),SPILLOVER[Spillover Text],0)),""),"")</f>
        <v/>
      </c>
      <c r="S181" s="317">
        <f>INDEX('M04-S02'!$R$16:$R$198,2*(ROWS($S$146:S181)-1)+1)</f>
        <v>0</v>
      </c>
      <c r="T181" s="317">
        <f>INDEX('M04-S02'!$AE$16:$AE$198,2*(ROWS($T$146:T181)-1)+1)</f>
        <v>0</v>
      </c>
      <c r="U181" s="312">
        <f>INDEX('M04-S02'!$B$16:$B$198,2*(ROWS($U$146:U181)-1)+1)</f>
        <v>36</v>
      </c>
      <c r="V181" s="108">
        <f>INDEX('M04-S02'!$I$16:$I$198,2*(ROWS($V$146:V181)-1)+1)</f>
        <v>0</v>
      </c>
      <c r="W181" s="108">
        <f>INDEX('M04-S02'!$V$16:$V$198,2*(ROWS($W$146:W181)-1)+1)</f>
        <v>0</v>
      </c>
      <c r="X181" s="67">
        <f>INDEX('M04-S02'!$M$16:$M$198,2*(ROWS($X$146:X181)-1)+1)</f>
        <v>0</v>
      </c>
      <c r="Y181" s="67">
        <f>INDEX('M04-S02'!$Z$16:$Z$198,2*(ROWS($Y$146:Y181)-1)+1)</f>
        <v>0</v>
      </c>
      <c r="Z181" s="283"/>
      <c r="AA181" s="67" t="str">
        <f>IFERROR(INDEX(CMLIGHTBASE[Measure Subgroup 1],MATCH(INDEX('M04-S02'!$I$16:$I$198,2*(ROWS($V$146:V181)-1)+1),CMLIGHTBASE[Base Desc 1],0)),"")</f>
        <v/>
      </c>
      <c r="AB181" s="67" t="str">
        <f>IFERROR(INDEX(CMLIGHTBASE[Measure Subgroup 2],MATCH(INDEX('M04-S02'!$I$16:$I$198,2*(ROWS($V$146:V181)-1)+1),CMLIGHTBASE[Base Desc 1],0)),"")</f>
        <v/>
      </c>
      <c r="AC181" s="67" t="str">
        <f>IFERROR(INDEX(CMLIGHTEFF[Measure Subgroup 1],MATCH(INDEX('M04-S02'!$V$16:$V$198,2*(ROWS($W$146:W181)-1)+1),CMLIGHTEFF[Eff Desc 1],0)),"")</f>
        <v/>
      </c>
      <c r="AD181" s="67" t="str">
        <f>IFERROR(INDEX(CMLIGHTEFF[Measure Subgroup 2],MATCH(INDEX('M04-S02'!$V$16:$V$198,2*(ROWS($W$146:W181)-1)+1),CMLIGHTEFF[Eff Desc 1],0)),"")</f>
        <v/>
      </c>
      <c r="AE181" s="312">
        <f>IF(NOT(ISNUMBER(INDEX('M04-S02'!$AN$16:$AN$198,2*(ROWS($O$146:O181)-1)+1))),INDEX('M04-S02'!$AC$16:$AC$198,2*(ROWS($L$146:L181)-1)+1),0)</f>
        <v>0</v>
      </c>
      <c r="AF181" s="312">
        <f>INDEX('M04-S02'!$AW$16:$AW$198,2*(ROWS($AF$146:AF181)-1)+1)</f>
        <v>0</v>
      </c>
      <c r="AG181" s="312">
        <f>INDEX('M04-S02'!$AX$16:$AX$198,2*(ROWS($AG$146:AG181)-1)+1)</f>
        <v>0</v>
      </c>
      <c r="AH181" s="312" t="str">
        <f t="shared" si="29"/>
        <v/>
      </c>
      <c r="AI181" s="312" t="str">
        <f t="shared" si="30"/>
        <v/>
      </c>
      <c r="AJ181" s="111" t="str">
        <f t="shared" si="31"/>
        <v/>
      </c>
      <c r="AK181" s="111" t="str">
        <f t="shared" si="32"/>
        <v/>
      </c>
      <c r="AL181" s="111" t="str">
        <f t="shared" si="33"/>
        <v/>
      </c>
      <c r="AM181" s="111">
        <f>INDEX('M04-S02'!$AU$16:$AU$198,2*(ROWS($AM$146:AM181)-1)+1)</f>
        <v>0</v>
      </c>
      <c r="AN181" s="111">
        <f>INDEX('M04-S02'!$BB$16:$BB$198,2*(ROWS($AN$146:AN181)-1)+1)</f>
        <v>0</v>
      </c>
      <c r="AO181" s="312">
        <f>INDEX('M04-S02'!$P$16:$P$198,2*(ROWS($AO$146:AO181)-1)+1)</f>
        <v>0</v>
      </c>
    </row>
    <row r="182" spans="1:41" x14ac:dyDescent="0.25">
      <c r="A182" s="122">
        <f t="shared" si="28"/>
        <v>0</v>
      </c>
      <c r="B182" s="122" t="str">
        <f t="shared" si="34"/>
        <v/>
      </c>
      <c r="C182" s="339" t="str">
        <f>IF(J182&gt;0,INDEX('M04-S02'!$AY$16:$AY$198,2*(ROWS($C$146:C182)-1)+1),"")</f>
        <v/>
      </c>
      <c r="D182" s="67" t="s">
        <v>271</v>
      </c>
      <c r="E182" s="339" t="str">
        <f>IFERROR(INDEX(CMELIGHT[End Use Category],MATCH(INDEX('M04-S02'!$F$16:$F$198,2*(ROWS($E$146:E182)-1)+1),CMELIGHT[Proj Desc 1],0)),"")</f>
        <v/>
      </c>
      <c r="F182" s="312">
        <f>INDEX('M04-S02'!$T$16:$T$198,2*(ROWS($F$146:F182)-1)+1)</f>
        <v>0</v>
      </c>
      <c r="G182" s="67">
        <f>INDEX('M04-S02'!$C$16:$C$198,2*(ROWS($G$146:G182)-1)+1)</f>
        <v>0</v>
      </c>
      <c r="H182" s="111">
        <f>INDEX('M04-S02'!$AC$16:$AC$198,2*(ROWS($H$146:H182)-1)+1)*INDEX('M04-S02'!$AG$16:$AG$198,2*(ROWS($H$146:H182)-1)+1)</f>
        <v>0</v>
      </c>
      <c r="I182" s="111">
        <f>INDEX('M04-S02'!$AC$16:$AC$198,2*(ROWS($I$146:I182)-1)+1)*INDEX('M04-S02'!$AI$16:$AI$198,2*(ROWS($I$146:I182)-1)+1)</f>
        <v>0</v>
      </c>
      <c r="J182" s="111">
        <f>INDEX('M04-S02'!$AK$16:$AK$198,2*(ROWS($J$146:J182)-1)+1)</f>
        <v>0</v>
      </c>
      <c r="K182" s="67" t="s">
        <v>152</v>
      </c>
      <c r="L182" s="312">
        <f>IF(ISNUMBER(INDEX('M04-S02'!$AN$16:$AN$198,2*(ROWS($O$146:O182)-1)+1)),INDEX('M04-S02'!$AC$16:$AC$198,2*(ROWS($L$146:L182)-1)+1),0)</f>
        <v>0</v>
      </c>
      <c r="M182" s="312">
        <f>IF(ISNUMBER(INDEX('M04-S02'!$AN$16:$AN$198,2*(ROWS($O$146:O182)-1)+1)),INDEX('M04-S02'!$AZ$16:$AZ$198,2*(ROWS($M$146:M182)-1)+1),0)</f>
        <v>0</v>
      </c>
      <c r="N182" s="373">
        <f>IF(ISNUMBER(INDEX('M04-S02'!$AN$16:$AN$198,2*(ROWS($O$146:O182)-1)+1)),INDEX('M04-S02'!$AV$16:$AV$198,2*(ROWS($N$146:N182)-1)+1),0)</f>
        <v>0</v>
      </c>
      <c r="O182" s="111">
        <f>IF(ISNUMBER(INDEX('M04-S02'!$AN$16:$AN$198,2*(ROWS($O$146:O182)-1)+1)),INDEX('M04-S02'!$AN$16:$AN$198,2*(ROWS($O$146:O182)-1)+1),0)</f>
        <v>0</v>
      </c>
      <c r="P182" s="312">
        <f>IFERROR(IF(NOT(ISNUMBER(INDEX('M04-S02'!$AN$16:$AN$198,2*(ROWS($O$146:O182)-1)+1))),INDEX('M04-S02'!$AZ$16:$AZ$198,2*(ROWS($O$146:O182)-1)+1),0),"")</f>
        <v>0</v>
      </c>
      <c r="Q182" s="373">
        <f>IFERROR(IF(NOT(ISNUMBER(INDEX('M04-S02'!$AN$16:$AN$198,2*(ROWS($O$146:O182)-1)+1))),INDEX('M04-S02'!$AV$16:$AV$198,2*(ROWS($O$146:O182)-1)+1),0),"")</f>
        <v>0</v>
      </c>
      <c r="R182" s="67" t="str">
        <f>IFERROR(IF(NOT(ISNUMBER(INDEX('M04-S02'!$AN$16:$AN$198,2*(ROWS($O$146:O182)-1)+1))),INDEX(SPILLOVER[Spillover Reason],MATCH(INDEX('M04-S02'!$BC$16:$BC$198,2*(ROWS($O$146:O182)-1)+1),SPILLOVER[Spillover Text],0)),""),"")</f>
        <v/>
      </c>
      <c r="S182" s="317">
        <f>INDEX('M04-S02'!$R$16:$R$198,2*(ROWS($S$146:S182)-1)+1)</f>
        <v>0</v>
      </c>
      <c r="T182" s="317">
        <f>INDEX('M04-S02'!$AE$16:$AE$198,2*(ROWS($T$146:T182)-1)+1)</f>
        <v>0</v>
      </c>
      <c r="U182" s="312">
        <f>INDEX('M04-S02'!$B$16:$B$198,2*(ROWS($U$146:U182)-1)+1)</f>
        <v>37</v>
      </c>
      <c r="V182" s="108">
        <f>INDEX('M04-S02'!$I$16:$I$198,2*(ROWS($V$146:V182)-1)+1)</f>
        <v>0</v>
      </c>
      <c r="W182" s="108">
        <f>INDEX('M04-S02'!$V$16:$V$198,2*(ROWS($W$146:W182)-1)+1)</f>
        <v>0</v>
      </c>
      <c r="X182" s="67">
        <f>INDEX('M04-S02'!$M$16:$M$198,2*(ROWS($X$146:X182)-1)+1)</f>
        <v>0</v>
      </c>
      <c r="Y182" s="67">
        <f>INDEX('M04-S02'!$Z$16:$Z$198,2*(ROWS($Y$146:Y182)-1)+1)</f>
        <v>0</v>
      </c>
      <c r="Z182" s="283"/>
      <c r="AA182" s="67" t="str">
        <f>IFERROR(INDEX(CMLIGHTBASE[Measure Subgroup 1],MATCH(INDEX('M04-S02'!$I$16:$I$198,2*(ROWS($V$146:V182)-1)+1),CMLIGHTBASE[Base Desc 1],0)),"")</f>
        <v/>
      </c>
      <c r="AB182" s="67" t="str">
        <f>IFERROR(INDEX(CMLIGHTBASE[Measure Subgroup 2],MATCH(INDEX('M04-S02'!$I$16:$I$198,2*(ROWS($V$146:V182)-1)+1),CMLIGHTBASE[Base Desc 1],0)),"")</f>
        <v/>
      </c>
      <c r="AC182" s="67" t="str">
        <f>IFERROR(INDEX(CMLIGHTEFF[Measure Subgroup 1],MATCH(INDEX('M04-S02'!$V$16:$V$198,2*(ROWS($W$146:W182)-1)+1),CMLIGHTEFF[Eff Desc 1],0)),"")</f>
        <v/>
      </c>
      <c r="AD182" s="67" t="str">
        <f>IFERROR(INDEX(CMLIGHTEFF[Measure Subgroup 2],MATCH(INDEX('M04-S02'!$V$16:$V$198,2*(ROWS($W$146:W182)-1)+1),CMLIGHTEFF[Eff Desc 1],0)),"")</f>
        <v/>
      </c>
      <c r="AE182" s="312">
        <f>IF(NOT(ISNUMBER(INDEX('M04-S02'!$AN$16:$AN$198,2*(ROWS($O$146:O182)-1)+1))),INDEX('M04-S02'!$AC$16:$AC$198,2*(ROWS($L$146:L182)-1)+1),0)</f>
        <v>0</v>
      </c>
      <c r="AF182" s="312">
        <f>INDEX('M04-S02'!$AW$16:$AW$198,2*(ROWS($AF$146:AF182)-1)+1)</f>
        <v>0</v>
      </c>
      <c r="AG182" s="312">
        <f>INDEX('M04-S02'!$AX$16:$AX$198,2*(ROWS($AG$146:AG182)-1)+1)</f>
        <v>0</v>
      </c>
      <c r="AH182" s="312" t="str">
        <f t="shared" si="29"/>
        <v/>
      </c>
      <c r="AI182" s="312" t="str">
        <f t="shared" si="30"/>
        <v/>
      </c>
      <c r="AJ182" s="111" t="str">
        <f t="shared" si="31"/>
        <v/>
      </c>
      <c r="AK182" s="111" t="str">
        <f t="shared" si="32"/>
        <v/>
      </c>
      <c r="AL182" s="111" t="str">
        <f t="shared" si="33"/>
        <v/>
      </c>
      <c r="AM182" s="111">
        <f>INDEX('M04-S02'!$AU$16:$AU$198,2*(ROWS($AM$146:AM182)-1)+1)</f>
        <v>0</v>
      </c>
      <c r="AN182" s="111">
        <f>INDEX('M04-S02'!$BB$16:$BB$198,2*(ROWS($AN$146:AN182)-1)+1)</f>
        <v>0</v>
      </c>
      <c r="AO182" s="312">
        <f>INDEX('M04-S02'!$P$16:$P$198,2*(ROWS($AO$146:AO182)-1)+1)</f>
        <v>0</v>
      </c>
    </row>
    <row r="183" spans="1:41" x14ac:dyDescent="0.25">
      <c r="A183" s="122">
        <f t="shared" si="28"/>
        <v>0</v>
      </c>
      <c r="B183" s="122" t="str">
        <f>IF(C183="","",CONCATENATE(ROW(),"-",C183))</f>
        <v/>
      </c>
      <c r="C183" s="339" t="str">
        <f>IF(J183&gt;0,INDEX('M04-S02'!$AY$16:$AY$198,2*(ROWS($C$146:C183)-1)+1),"")</f>
        <v/>
      </c>
      <c r="D183" s="67" t="s">
        <v>271</v>
      </c>
      <c r="E183" s="339" t="str">
        <f>IFERROR(INDEX(CMELIGHT[End Use Category],MATCH(INDEX('M04-S02'!$F$16:$F$198,2*(ROWS($E$146:E183)-1)+1),CMELIGHT[Proj Desc 1],0)),"")</f>
        <v/>
      </c>
      <c r="F183" s="312">
        <f>INDEX('M04-S02'!$T$16:$T$198,2*(ROWS($F$146:F183)-1)+1)</f>
        <v>0</v>
      </c>
      <c r="G183" s="67">
        <f>INDEX('M04-S02'!$C$16:$C$198,2*(ROWS($G$146:G183)-1)+1)</f>
        <v>0</v>
      </c>
      <c r="H183" s="111">
        <f>INDEX('M04-S02'!$AC$16:$AC$198,2*(ROWS($H$146:H183)-1)+1)*INDEX('M04-S02'!$AG$16:$AG$198,2*(ROWS($H$146:H183)-1)+1)</f>
        <v>0</v>
      </c>
      <c r="I183" s="111">
        <f>INDEX('M04-S02'!$AC$16:$AC$198,2*(ROWS($I$146:I183)-1)+1)*INDEX('M04-S02'!$AI$16:$AI$198,2*(ROWS($I$146:I183)-1)+1)</f>
        <v>0</v>
      </c>
      <c r="J183" s="111">
        <f>INDEX('M04-S02'!$AK$16:$AK$198,2*(ROWS($J$146:J183)-1)+1)</f>
        <v>0</v>
      </c>
      <c r="K183" s="67" t="s">
        <v>152</v>
      </c>
      <c r="L183" s="312">
        <f>IF(ISNUMBER(INDEX('M04-S02'!$AN$16:$AN$198,2*(ROWS($O$146:O183)-1)+1)),INDEX('M04-S02'!$AC$16:$AC$198,2*(ROWS($L$146:L183)-1)+1),0)</f>
        <v>0</v>
      </c>
      <c r="M183" s="312">
        <f>IF(ISNUMBER(INDEX('M04-S02'!$AN$16:$AN$198,2*(ROWS($O$146:O183)-1)+1)),INDEX('M04-S02'!$AZ$16:$AZ$198,2*(ROWS($M$146:M183)-1)+1),0)</f>
        <v>0</v>
      </c>
      <c r="N183" s="373">
        <f>IF(ISNUMBER(INDEX('M04-S02'!$AN$16:$AN$198,2*(ROWS($O$146:O183)-1)+1)),INDEX('M04-S02'!$AV$16:$AV$198,2*(ROWS($N$146:N183)-1)+1),0)</f>
        <v>0</v>
      </c>
      <c r="O183" s="111">
        <f>IF(ISNUMBER(INDEX('M04-S02'!$AN$16:$AN$198,2*(ROWS($O$146:O183)-1)+1)),INDEX('M04-S02'!$AN$16:$AN$198,2*(ROWS($O$146:O183)-1)+1),0)</f>
        <v>0</v>
      </c>
      <c r="P183" s="312">
        <f>IFERROR(IF(NOT(ISNUMBER(INDEX('M04-S02'!$AN$16:$AN$198,2*(ROWS($O$146:O183)-1)+1))),INDEX('M04-S02'!$AZ$16:$AZ$198,2*(ROWS($O$146:O183)-1)+1),0),"")</f>
        <v>0</v>
      </c>
      <c r="Q183" s="373">
        <f>IFERROR(IF(NOT(ISNUMBER(INDEX('M04-S02'!$AN$16:$AN$198,2*(ROWS($O$146:O183)-1)+1))),INDEX('M04-S02'!$AV$16:$AV$198,2*(ROWS($O$146:O183)-1)+1),0),"")</f>
        <v>0</v>
      </c>
      <c r="R183" s="67" t="str">
        <f>IFERROR(IF(NOT(ISNUMBER(INDEX('M04-S02'!$AN$16:$AN$198,2*(ROWS($O$146:O183)-1)+1))),INDEX(SPILLOVER[Spillover Reason],MATCH(INDEX('M04-S02'!$BC$16:$BC$198,2*(ROWS($O$146:O183)-1)+1),SPILLOVER[Spillover Text],0)),""),"")</f>
        <v/>
      </c>
      <c r="S183" s="317">
        <f>INDEX('M04-S02'!$R$16:$R$198,2*(ROWS($S$146:S183)-1)+1)</f>
        <v>0</v>
      </c>
      <c r="T183" s="317">
        <f>INDEX('M04-S02'!$AE$16:$AE$198,2*(ROWS($T$146:T183)-1)+1)</f>
        <v>0</v>
      </c>
      <c r="U183" s="312">
        <f>INDEX('M04-S02'!$B$16:$B$198,2*(ROWS($U$146:U183)-1)+1)</f>
        <v>38</v>
      </c>
      <c r="V183" s="108">
        <f>INDEX('M04-S02'!$I$16:$I$198,2*(ROWS($V$146:V183)-1)+1)</f>
        <v>0</v>
      </c>
      <c r="W183" s="108">
        <f>INDEX('M04-S02'!$V$16:$V$198,2*(ROWS($W$146:W183)-1)+1)</f>
        <v>0</v>
      </c>
      <c r="X183" s="67">
        <f>INDEX('M04-S02'!$M$16:$M$198,2*(ROWS($X$146:X183)-1)+1)</f>
        <v>0</v>
      </c>
      <c r="Y183" s="67">
        <f>INDEX('M04-S02'!$Z$16:$Z$198,2*(ROWS($Y$146:Y183)-1)+1)</f>
        <v>0</v>
      </c>
      <c r="Z183" s="283"/>
      <c r="AA183" s="67" t="str">
        <f>IFERROR(INDEX(CMLIGHTBASE[Measure Subgroup 1],MATCH(INDEX('M04-S02'!$I$16:$I$198,2*(ROWS($V$146:V183)-1)+1),CMLIGHTBASE[Base Desc 1],0)),"")</f>
        <v/>
      </c>
      <c r="AB183" s="67" t="str">
        <f>IFERROR(INDEX(CMLIGHTBASE[Measure Subgroup 2],MATCH(INDEX('M04-S02'!$I$16:$I$198,2*(ROWS($V$146:V183)-1)+1),CMLIGHTBASE[Base Desc 1],0)),"")</f>
        <v/>
      </c>
      <c r="AC183" s="67" t="str">
        <f>IFERROR(INDEX(CMLIGHTEFF[Measure Subgroup 1],MATCH(INDEX('M04-S02'!$V$16:$V$198,2*(ROWS($W$146:W183)-1)+1),CMLIGHTEFF[Eff Desc 1],0)),"")</f>
        <v/>
      </c>
      <c r="AD183" s="67" t="str">
        <f>IFERROR(INDEX(CMLIGHTEFF[Measure Subgroup 2],MATCH(INDEX('M04-S02'!$V$16:$V$198,2*(ROWS($W$146:W183)-1)+1),CMLIGHTEFF[Eff Desc 1],0)),"")</f>
        <v/>
      </c>
      <c r="AE183" s="312">
        <f>IF(NOT(ISNUMBER(INDEX('M04-S02'!$AN$16:$AN$198,2*(ROWS($O$146:O183)-1)+1))),INDEX('M04-S02'!$AC$16:$AC$198,2*(ROWS($L$146:L183)-1)+1),0)</f>
        <v>0</v>
      </c>
      <c r="AF183" s="312">
        <f>INDEX('M04-S02'!$AW$16:$AW$198,2*(ROWS($AF$146:AF183)-1)+1)</f>
        <v>0</v>
      </c>
      <c r="AG183" s="312">
        <f>INDEX('M04-S02'!$AX$16:$AX$198,2*(ROWS($AG$146:AG183)-1)+1)</f>
        <v>0</v>
      </c>
      <c r="AH183" s="312" t="str">
        <f t="shared" si="29"/>
        <v/>
      </c>
      <c r="AI183" s="312" t="str">
        <f t="shared" si="30"/>
        <v/>
      </c>
      <c r="AJ183" s="111" t="str">
        <f t="shared" si="31"/>
        <v/>
      </c>
      <c r="AK183" s="111" t="str">
        <f t="shared" si="32"/>
        <v/>
      </c>
      <c r="AL183" s="111" t="str">
        <f t="shared" si="33"/>
        <v/>
      </c>
      <c r="AM183" s="111">
        <f>INDEX('M04-S02'!$AU$16:$AU$198,2*(ROWS($AM$146:AM183)-1)+1)</f>
        <v>0</v>
      </c>
      <c r="AN183" s="111">
        <f>INDEX('M04-S02'!$BB$16:$BB$198,2*(ROWS($AN$146:AN183)-1)+1)</f>
        <v>0</v>
      </c>
      <c r="AO183" s="312">
        <f>INDEX('M04-S02'!$P$16:$P$198,2*(ROWS($AO$146:AO183)-1)+1)</f>
        <v>0</v>
      </c>
    </row>
    <row r="184" spans="1:41" x14ac:dyDescent="0.25">
      <c r="A184" s="122">
        <f t="shared" si="28"/>
        <v>0</v>
      </c>
      <c r="B184" s="122" t="str">
        <f>IF(C184="","",CONCATENATE(ROW(),"-",C184))</f>
        <v/>
      </c>
      <c r="C184" s="339" t="str">
        <f>IF(J184&gt;0,INDEX('M04-S02'!$AY$16:$AY$198,2*(ROWS($C$146:C184)-1)+1),"")</f>
        <v/>
      </c>
      <c r="D184" s="67" t="s">
        <v>271</v>
      </c>
      <c r="E184" s="339" t="str">
        <f>IFERROR(INDEX(CMELIGHT[End Use Category],MATCH(INDEX('M04-S02'!$F$16:$F$198,2*(ROWS($E$146:E184)-1)+1),CMELIGHT[Proj Desc 1],0)),"")</f>
        <v/>
      </c>
      <c r="F184" s="312">
        <f>INDEX('M04-S02'!$T$16:$T$198,2*(ROWS($F$146:F184)-1)+1)</f>
        <v>0</v>
      </c>
      <c r="G184" s="67">
        <f>INDEX('M04-S02'!$C$16:$C$198,2*(ROWS($G$146:G184)-1)+1)</f>
        <v>0</v>
      </c>
      <c r="H184" s="111">
        <f>INDEX('M04-S02'!$AC$16:$AC$198,2*(ROWS($H$146:H184)-1)+1)*INDEX('M04-S02'!$AG$16:$AG$198,2*(ROWS($H$146:H184)-1)+1)</f>
        <v>0</v>
      </c>
      <c r="I184" s="111">
        <f>INDEX('M04-S02'!$AC$16:$AC$198,2*(ROWS($I$146:I184)-1)+1)*INDEX('M04-S02'!$AI$16:$AI$198,2*(ROWS($I$146:I184)-1)+1)</f>
        <v>0</v>
      </c>
      <c r="J184" s="111">
        <f>INDEX('M04-S02'!$AK$16:$AK$198,2*(ROWS($J$146:J184)-1)+1)</f>
        <v>0</v>
      </c>
      <c r="K184" s="67" t="s">
        <v>152</v>
      </c>
      <c r="L184" s="312">
        <f>IF(ISNUMBER(INDEX('M04-S02'!$AN$16:$AN$198,2*(ROWS($O$146:O184)-1)+1)),INDEX('M04-S02'!$AC$16:$AC$198,2*(ROWS($L$146:L184)-1)+1),0)</f>
        <v>0</v>
      </c>
      <c r="M184" s="312">
        <f>IF(ISNUMBER(INDEX('M04-S02'!$AN$16:$AN$198,2*(ROWS($O$146:O184)-1)+1)),INDEX('M04-S02'!$AZ$16:$AZ$198,2*(ROWS($M$146:M184)-1)+1),0)</f>
        <v>0</v>
      </c>
      <c r="N184" s="373">
        <f>IF(ISNUMBER(INDEX('M04-S02'!$AN$16:$AN$198,2*(ROWS($O$146:O184)-1)+1)),INDEX('M04-S02'!$AV$16:$AV$198,2*(ROWS($N$146:N184)-1)+1),0)</f>
        <v>0</v>
      </c>
      <c r="O184" s="111">
        <f>IF(ISNUMBER(INDEX('M04-S02'!$AN$16:$AN$198,2*(ROWS($O$146:O184)-1)+1)),INDEX('M04-S02'!$AN$16:$AN$198,2*(ROWS($O$146:O184)-1)+1),0)</f>
        <v>0</v>
      </c>
      <c r="P184" s="312">
        <f>IFERROR(IF(NOT(ISNUMBER(INDEX('M04-S02'!$AN$16:$AN$198,2*(ROWS($O$146:O184)-1)+1))),INDEX('M04-S02'!$AZ$16:$AZ$198,2*(ROWS($O$146:O184)-1)+1),0),"")</f>
        <v>0</v>
      </c>
      <c r="Q184" s="373">
        <f>IFERROR(IF(NOT(ISNUMBER(INDEX('M04-S02'!$AN$16:$AN$198,2*(ROWS($O$146:O184)-1)+1))),INDEX('M04-S02'!$AV$16:$AV$198,2*(ROWS($O$146:O184)-1)+1),0),"")</f>
        <v>0</v>
      </c>
      <c r="R184" s="67" t="str">
        <f>IFERROR(IF(NOT(ISNUMBER(INDEX('M04-S02'!$AN$16:$AN$198,2*(ROWS($O$146:O184)-1)+1))),INDEX(SPILLOVER[Spillover Reason],MATCH(INDEX('M04-S02'!$BC$16:$BC$198,2*(ROWS($O$146:O184)-1)+1),SPILLOVER[Spillover Text],0)),""),"")</f>
        <v/>
      </c>
      <c r="S184" s="317">
        <f>INDEX('M04-S02'!$R$16:$R$198,2*(ROWS($S$146:S184)-1)+1)</f>
        <v>0</v>
      </c>
      <c r="T184" s="317">
        <f>INDEX('M04-S02'!$AE$16:$AE$198,2*(ROWS($T$146:T184)-1)+1)</f>
        <v>0</v>
      </c>
      <c r="U184" s="312">
        <f>INDEX('M04-S02'!$B$16:$B$198,2*(ROWS($U$146:U184)-1)+1)</f>
        <v>39</v>
      </c>
      <c r="V184" s="108">
        <f>INDEX('M04-S02'!$I$16:$I$198,2*(ROWS($V$146:V184)-1)+1)</f>
        <v>0</v>
      </c>
      <c r="W184" s="108">
        <f>INDEX('M04-S02'!$V$16:$V$198,2*(ROWS($W$146:W184)-1)+1)</f>
        <v>0</v>
      </c>
      <c r="X184" s="67">
        <f>INDEX('M04-S02'!$M$16:$M$198,2*(ROWS($X$146:X184)-1)+1)</f>
        <v>0</v>
      </c>
      <c r="Y184" s="67">
        <f>INDEX('M04-S02'!$Z$16:$Z$198,2*(ROWS($Y$146:Y184)-1)+1)</f>
        <v>0</v>
      </c>
      <c r="Z184" s="283"/>
      <c r="AA184" s="67" t="str">
        <f>IFERROR(INDEX(CMLIGHTBASE[Measure Subgroup 1],MATCH(INDEX('M04-S02'!$I$16:$I$198,2*(ROWS($V$146:V184)-1)+1),CMLIGHTBASE[Base Desc 1],0)),"")</f>
        <v/>
      </c>
      <c r="AB184" s="67" t="str">
        <f>IFERROR(INDEX(CMLIGHTBASE[Measure Subgroup 2],MATCH(INDEX('M04-S02'!$I$16:$I$198,2*(ROWS($V$146:V184)-1)+1),CMLIGHTBASE[Base Desc 1],0)),"")</f>
        <v/>
      </c>
      <c r="AC184" s="67" t="str">
        <f>IFERROR(INDEX(CMLIGHTEFF[Measure Subgroup 1],MATCH(INDEX('M04-S02'!$V$16:$V$198,2*(ROWS($W$146:W184)-1)+1),CMLIGHTEFF[Eff Desc 1],0)),"")</f>
        <v/>
      </c>
      <c r="AD184" s="67" t="str">
        <f>IFERROR(INDEX(CMLIGHTEFF[Measure Subgroup 2],MATCH(INDEX('M04-S02'!$V$16:$V$198,2*(ROWS($W$146:W184)-1)+1),CMLIGHTEFF[Eff Desc 1],0)),"")</f>
        <v/>
      </c>
      <c r="AE184" s="312">
        <f>IF(NOT(ISNUMBER(INDEX('M04-S02'!$AN$16:$AN$198,2*(ROWS($O$146:O184)-1)+1))),INDEX('M04-S02'!$AC$16:$AC$198,2*(ROWS($L$146:L184)-1)+1),0)</f>
        <v>0</v>
      </c>
      <c r="AF184" s="312">
        <f>INDEX('M04-S02'!$AW$16:$AW$198,2*(ROWS($AF$146:AF184)-1)+1)</f>
        <v>0</v>
      </c>
      <c r="AG184" s="312">
        <f>INDEX('M04-S02'!$AX$16:$AX$198,2*(ROWS($AG$146:AG184)-1)+1)</f>
        <v>0</v>
      </c>
      <c r="AH184" s="312" t="str">
        <f t="shared" si="29"/>
        <v/>
      </c>
      <c r="AI184" s="312" t="str">
        <f t="shared" si="30"/>
        <v/>
      </c>
      <c r="AJ184" s="111" t="str">
        <f t="shared" si="31"/>
        <v/>
      </c>
      <c r="AK184" s="111" t="str">
        <f t="shared" si="32"/>
        <v/>
      </c>
      <c r="AL184" s="111" t="str">
        <f t="shared" si="33"/>
        <v/>
      </c>
      <c r="AM184" s="111">
        <f>INDEX('M04-S02'!$AU$16:$AU$198,2*(ROWS($AM$146:AM184)-1)+1)</f>
        <v>0</v>
      </c>
      <c r="AN184" s="111">
        <f>INDEX('M04-S02'!$BB$16:$BB$198,2*(ROWS($AN$146:AN184)-1)+1)</f>
        <v>0</v>
      </c>
      <c r="AO184" s="312">
        <f>INDEX('M04-S02'!$P$16:$P$198,2*(ROWS($AO$146:AO184)-1)+1)</f>
        <v>0</v>
      </c>
    </row>
    <row r="185" spans="1:41" x14ac:dyDescent="0.25">
      <c r="A185" s="122">
        <f t="shared" si="28"/>
        <v>0</v>
      </c>
      <c r="B185" s="122" t="str">
        <f>IF(C185="","",CONCATENATE(ROW(),"-",C185))</f>
        <v/>
      </c>
      <c r="C185" s="339" t="str">
        <f>IF(J185&gt;0,INDEX('M04-S02'!$AY$16:$AY$198,2*(ROWS($C$146:C185)-1)+1),"")</f>
        <v/>
      </c>
      <c r="D185" s="67" t="s">
        <v>271</v>
      </c>
      <c r="E185" s="339" t="str">
        <f>IFERROR(INDEX(CMELIGHT[End Use Category],MATCH(INDEX('M04-S02'!$F$16:$F$198,2*(ROWS($E$146:E185)-1)+1),CMELIGHT[Proj Desc 1],0)),"")</f>
        <v/>
      </c>
      <c r="F185" s="312">
        <f>INDEX('M04-S02'!$T$16:$T$198,2*(ROWS($F$146:F185)-1)+1)</f>
        <v>0</v>
      </c>
      <c r="G185" s="67">
        <f>INDEX('M04-S02'!$C$16:$C$198,2*(ROWS($G$146:G185)-1)+1)</f>
        <v>0</v>
      </c>
      <c r="H185" s="111">
        <f>INDEX('M04-S02'!$AC$16:$AC$198,2*(ROWS($H$146:H185)-1)+1)*INDEX('M04-S02'!$AG$16:$AG$198,2*(ROWS($H$146:H185)-1)+1)</f>
        <v>0</v>
      </c>
      <c r="I185" s="111">
        <f>INDEX('M04-S02'!$AC$16:$AC$198,2*(ROWS($I$146:I185)-1)+1)*INDEX('M04-S02'!$AI$16:$AI$198,2*(ROWS($I$146:I185)-1)+1)</f>
        <v>0</v>
      </c>
      <c r="J185" s="111">
        <f>INDEX('M04-S02'!$AK$16:$AK$198,2*(ROWS($J$146:J185)-1)+1)</f>
        <v>0</v>
      </c>
      <c r="K185" s="67" t="s">
        <v>152</v>
      </c>
      <c r="L185" s="312">
        <f>IF(ISNUMBER(INDEX('M04-S02'!$AN$16:$AN$198,2*(ROWS($O$146:O185)-1)+1)),INDEX('M04-S02'!$AC$16:$AC$198,2*(ROWS($L$146:L185)-1)+1),0)</f>
        <v>0</v>
      </c>
      <c r="M185" s="312">
        <f>IF(ISNUMBER(INDEX('M04-S02'!$AN$16:$AN$198,2*(ROWS($O$146:O185)-1)+1)),INDEX('M04-S02'!$AZ$16:$AZ$198,2*(ROWS($M$146:M185)-1)+1),0)</f>
        <v>0</v>
      </c>
      <c r="N185" s="373">
        <f>IF(ISNUMBER(INDEX('M04-S02'!$AN$16:$AN$198,2*(ROWS($O$146:O185)-1)+1)),INDEX('M04-S02'!$AV$16:$AV$198,2*(ROWS($N$146:N185)-1)+1),0)</f>
        <v>0</v>
      </c>
      <c r="O185" s="111">
        <f>IF(ISNUMBER(INDEX('M04-S02'!$AN$16:$AN$198,2*(ROWS($O$146:O185)-1)+1)),INDEX('M04-S02'!$AN$16:$AN$198,2*(ROWS($O$146:O185)-1)+1),0)</f>
        <v>0</v>
      </c>
      <c r="P185" s="312">
        <f>IFERROR(IF(NOT(ISNUMBER(INDEX('M04-S02'!$AN$16:$AN$198,2*(ROWS($O$146:O185)-1)+1))),INDEX('M04-S02'!$AZ$16:$AZ$198,2*(ROWS($O$146:O185)-1)+1),0),"")</f>
        <v>0</v>
      </c>
      <c r="Q185" s="373">
        <f>IFERROR(IF(NOT(ISNUMBER(INDEX('M04-S02'!$AN$16:$AN$198,2*(ROWS($O$146:O185)-1)+1))),INDEX('M04-S02'!$AV$16:$AV$198,2*(ROWS($O$146:O185)-1)+1),0),"")</f>
        <v>0</v>
      </c>
      <c r="R185" s="67" t="str">
        <f>IFERROR(IF(NOT(ISNUMBER(INDEX('M04-S02'!$AN$16:$AN$198,2*(ROWS($O$146:O185)-1)+1))),INDEX(SPILLOVER[Spillover Reason],MATCH(INDEX('M04-S02'!$BC$16:$BC$198,2*(ROWS($O$146:O185)-1)+1),SPILLOVER[Spillover Text],0)),""),"")</f>
        <v/>
      </c>
      <c r="S185" s="317">
        <f>INDEX('M04-S02'!$R$16:$R$198,2*(ROWS($S$146:S185)-1)+1)</f>
        <v>0</v>
      </c>
      <c r="T185" s="317">
        <f>INDEX('M04-S02'!$AE$16:$AE$198,2*(ROWS($T$146:T185)-1)+1)</f>
        <v>0</v>
      </c>
      <c r="U185" s="312">
        <f>INDEX('M04-S02'!$B$16:$B$198,2*(ROWS($U$146:U185)-1)+1)</f>
        <v>40</v>
      </c>
      <c r="V185" s="108">
        <f>INDEX('M04-S02'!$I$16:$I$198,2*(ROWS($V$146:V185)-1)+1)</f>
        <v>0</v>
      </c>
      <c r="W185" s="108">
        <f>INDEX('M04-S02'!$V$16:$V$198,2*(ROWS($W$146:W185)-1)+1)</f>
        <v>0</v>
      </c>
      <c r="X185" s="67">
        <f>INDEX('M04-S02'!$M$16:$M$198,2*(ROWS($X$146:X185)-1)+1)</f>
        <v>0</v>
      </c>
      <c r="Y185" s="67">
        <f>INDEX('M04-S02'!$Z$16:$Z$198,2*(ROWS($Y$146:Y185)-1)+1)</f>
        <v>0</v>
      </c>
      <c r="Z185" s="283"/>
      <c r="AA185" s="67" t="str">
        <f>IFERROR(INDEX(CMLIGHTBASE[Measure Subgroup 1],MATCH(INDEX('M04-S02'!$I$16:$I$198,2*(ROWS($V$146:V185)-1)+1),CMLIGHTBASE[Base Desc 1],0)),"")</f>
        <v/>
      </c>
      <c r="AB185" s="67" t="str">
        <f>IFERROR(INDEX(CMLIGHTBASE[Measure Subgroup 2],MATCH(INDEX('M04-S02'!$I$16:$I$198,2*(ROWS($V$146:V185)-1)+1),CMLIGHTBASE[Base Desc 1],0)),"")</f>
        <v/>
      </c>
      <c r="AC185" s="67" t="str">
        <f>IFERROR(INDEX(CMLIGHTEFF[Measure Subgroup 1],MATCH(INDEX('M04-S02'!$V$16:$V$198,2*(ROWS($W$146:W185)-1)+1),CMLIGHTEFF[Eff Desc 1],0)),"")</f>
        <v/>
      </c>
      <c r="AD185" s="67" t="str">
        <f>IFERROR(INDEX(CMLIGHTEFF[Measure Subgroup 2],MATCH(INDEX('M04-S02'!$V$16:$V$198,2*(ROWS($W$146:W185)-1)+1),CMLIGHTEFF[Eff Desc 1],0)),"")</f>
        <v/>
      </c>
      <c r="AE185" s="312">
        <f>IF(NOT(ISNUMBER(INDEX('M04-S02'!$AN$16:$AN$198,2*(ROWS($O$146:O185)-1)+1))),INDEX('M04-S02'!$AC$16:$AC$198,2*(ROWS($L$146:L185)-1)+1),0)</f>
        <v>0</v>
      </c>
      <c r="AF185" s="312">
        <f>INDEX('M04-S02'!$AW$16:$AW$198,2*(ROWS($AF$146:AF185)-1)+1)</f>
        <v>0</v>
      </c>
      <c r="AG185" s="312">
        <f>INDEX('M04-S02'!$AX$16:$AX$198,2*(ROWS($AG$146:AG185)-1)+1)</f>
        <v>0</v>
      </c>
      <c r="AH185" s="312" t="str">
        <f t="shared" si="29"/>
        <v/>
      </c>
      <c r="AI185" s="312" t="str">
        <f t="shared" si="30"/>
        <v/>
      </c>
      <c r="AJ185" s="111" t="str">
        <f t="shared" si="31"/>
        <v/>
      </c>
      <c r="AK185" s="111" t="str">
        <f t="shared" si="32"/>
        <v/>
      </c>
      <c r="AL185" s="111" t="str">
        <f t="shared" si="33"/>
        <v/>
      </c>
      <c r="AM185" s="111">
        <f>INDEX('M04-S02'!$AU$16:$AU$198,2*(ROWS($AM$146:AM185)-1)+1)</f>
        <v>0</v>
      </c>
      <c r="AN185" s="111">
        <f>INDEX('M04-S02'!$BB$16:$BB$198,2*(ROWS($AN$146:AN185)-1)+1)</f>
        <v>0</v>
      </c>
      <c r="AO185" s="312">
        <f>INDEX('M04-S02'!$P$16:$P$198,2*(ROWS($AO$146:AO185)-1)+1)</f>
        <v>0</v>
      </c>
    </row>
    <row r="186" spans="1:41" x14ac:dyDescent="0.25">
      <c r="A186" s="419" t="str">
        <f>CONCATENATE(MAIN4," ",M4S3)</f>
        <v>CUSTOM MEASURES INPUT Dimming / Daylighting Controls</v>
      </c>
      <c r="B186" s="420"/>
      <c r="C186" s="355"/>
      <c r="D186" s="356"/>
      <c r="E186" s="355"/>
      <c r="F186" s="357"/>
      <c r="G186" s="356"/>
      <c r="H186" s="358"/>
      <c r="I186" s="358"/>
      <c r="J186" s="358"/>
      <c r="K186" s="356"/>
      <c r="L186" s="357"/>
      <c r="M186" s="357"/>
      <c r="N186" s="376"/>
      <c r="O186" s="358"/>
      <c r="P186" s="357"/>
      <c r="Q186" s="376"/>
      <c r="R186" s="356"/>
      <c r="S186" s="359"/>
      <c r="T186" s="359"/>
      <c r="U186" s="357"/>
      <c r="V186" s="356"/>
      <c r="W186" s="360"/>
      <c r="X186" s="356"/>
      <c r="Y186" s="356"/>
      <c r="Z186" s="361"/>
      <c r="AA186" s="356"/>
      <c r="AB186" s="356"/>
      <c r="AC186" s="356"/>
      <c r="AD186" s="356"/>
      <c r="AE186" s="357"/>
      <c r="AF186" s="357"/>
      <c r="AG186" s="357"/>
      <c r="AH186" s="357"/>
      <c r="AI186" s="357"/>
      <c r="AJ186" s="358" t="str">
        <f>IFERROR(O186/M186,"")</f>
        <v/>
      </c>
      <c r="AK186" s="358" t="str">
        <f>IFERROR(O186/N186,"")</f>
        <v/>
      </c>
      <c r="AL186" s="358" t="str">
        <f t="shared" si="33"/>
        <v/>
      </c>
      <c r="AM186" s="358"/>
      <c r="AN186" s="358"/>
      <c r="AO186" s="357"/>
    </row>
    <row r="187" spans="1:41" x14ac:dyDescent="0.25">
      <c r="A187" s="122">
        <f t="shared" ref="A187:A201" si="35">PROJID</f>
        <v>0</v>
      </c>
      <c r="B187" s="122" t="str">
        <f t="shared" ref="B187:B201" si="36">IF(C187="","",CONCATENATE(ROW(),"-",C187))</f>
        <v/>
      </c>
      <c r="C187" s="339" t="str">
        <f>IF(J187&gt;0,INDEX('M04-S03'!$AY$16:$AY$198,2*(ROWS($C$187:C187)-1)+1),"")</f>
        <v/>
      </c>
      <c r="D187" s="67" t="s">
        <v>271</v>
      </c>
      <c r="E187" s="339" t="str">
        <f>IFERROR(INDEX('M04-S03'!$AW$16:$AW$198,2*(ROWS($E$187:E187)-1)+1),"")</f>
        <v/>
      </c>
      <c r="F187" s="313"/>
      <c r="G187" s="283"/>
      <c r="H187" s="111">
        <f>INDEX('M04-S03'!$AD$16:$AD$198,2*(ROWS($H$187:H187)-1)+1)</f>
        <v>0</v>
      </c>
      <c r="I187" s="111">
        <f>INDEX('M04-S03'!$AF$16:$AF$198,2*(ROWS($I$187:I187)-1)+1)</f>
        <v>0</v>
      </c>
      <c r="J187" s="111" t="str">
        <f>INDEX('M04-S03'!$AH$16:$AH$198,2*(ROWS($J$187:J187)-1)+1)</f>
        <v/>
      </c>
      <c r="K187" s="67" t="str">
        <f>IFERROR(INDEX(CMELIGHTCON[Cost Basis],MATCH(INDEX('M04-S03'!$F$16:$F$198,2*(ROWS($K$187:K187)-1)+1),CMELIGHTCON[Proj Desc 1],0)),"")</f>
        <v/>
      </c>
      <c r="L187" s="312">
        <f>IF(ISNUMBER(INDEX('M04-S03'!$AK$16:$AK$198,2*(ROWS($O$187:O187)-1)+1)),INDEX('M04-S03'!$Z$16:$Z$198,2*(ROWS($L$187:L187)-1)+1),0)</f>
        <v>0</v>
      </c>
      <c r="M187" s="312">
        <f>IFERROR(IF(ISNUMBER(INDEX('M04-S03'!$AK$16:$AK$198,2*(ROWS($O$187:O187)-1)+1)),INDEX('M04-S03'!$AO$16:$AO$198,2*(ROWS($M$187:M187)-1)+1),0),"")</f>
        <v>0</v>
      </c>
      <c r="N187" s="373">
        <f>IFERROR(IF(ISNUMBER(INDEX('M04-S03'!$AK$16:$AK$198,2*(ROWS($O$187:O187)-1)+1)),INDEX('M04-S03'!$AV$16:$AV$198,2*(ROWS($N$187:N187)-1)+1),0),"")</f>
        <v>0</v>
      </c>
      <c r="O187" s="111">
        <f>IF(ISNUMBER(INDEX('M04-S03'!$AK$16:$AK$198,2*(ROWS($O$187:O187)-1)+1)),INDEX('M04-S03'!$AK$16:$AK$198,2*(ROWS($O$187:O187)-1)+1),0)</f>
        <v>0</v>
      </c>
      <c r="P187" s="312" t="str">
        <f>IFERROR(IF(NOT(ISNUMBER(INDEX('M04-S03'!$AK$16:$AK$198,2*(ROWS($O$187:O187)-1)+1))),INDEX('M04-S03'!$AO$16:$AO$198,2*(ROWS($O$187:O187)-1)+1),0),"")</f>
        <v/>
      </c>
      <c r="Q187" s="373" t="str">
        <f>IFERROR(IF(NOT(ISNUMBER(INDEX('M04-S03'!$AK$16:$AK$198,2*(ROWS($O$187:O187)-1)+1))),INDEX('M04-S03'!$AV$16:$AV$198,2*(ROWS($O$187:O187)-1)+1),0),"")</f>
        <v/>
      </c>
      <c r="R187" s="67" t="str">
        <f>IFERROR(IF(NOT(ISNUMBER(INDEX('M04-S03'!$AK$16:$AK$198,2*(ROWS($O$187:O187)-1)+1))),INDEX(SPILLOVER[Spillover Reason],MATCH(INDEX('M04-S03'!$BC$16:$BC$198,2*(ROWS($O$187:O187)-1)+1),SPILLOVER[Spillover Text],0)),""),"")</f>
        <v>Not Eligible</v>
      </c>
      <c r="S187" s="318"/>
      <c r="T187" s="318"/>
      <c r="U187" s="312">
        <f>INDEX('M04-S03'!$B$16:$B$198,2*(ROWS($U$187:U187)-1)+1)</f>
        <v>1</v>
      </c>
      <c r="V187" s="283"/>
      <c r="W187" s="108">
        <f>INDEX('M04-S03'!$F$16:$F$198,2*(ROWS($W$187:W187)-1)+1)</f>
        <v>0</v>
      </c>
      <c r="X187" s="67">
        <f>INDEX('M04-S03'!$L$16:$L$198,2*(ROWS($X$187:X187)-1)+1)</f>
        <v>0</v>
      </c>
      <c r="Y187" s="67">
        <f>INDEX('M04-S03'!$U$16:$U$198,2*(ROWS($Y$187:Y187)-1)+1)</f>
        <v>0</v>
      </c>
      <c r="Z187" s="283"/>
      <c r="AA187" s="283"/>
      <c r="AB187" s="283"/>
      <c r="AC187" s="283"/>
      <c r="AD187" s="283"/>
      <c r="AE187" s="312">
        <f>IF(NOT(ISNUMBER(INDEX('M04-S03'!$AK$16:$AK$198,2*(ROWS($O$187:O187)-1)+1))),INDEX('M04-S03'!$Z$16:$Z$198,2*(ROWS($L$187:L187)-1)+1),0)</f>
        <v>0</v>
      </c>
      <c r="AF187" s="312">
        <f>INDEX('M04-S03'!$S$16:$S$198,2*(ROWS($AF$187:AF187)-1)+1)</f>
        <v>0</v>
      </c>
      <c r="AG187" s="312">
        <f>INDEX('M04-S03'!$AB$16:$AB$198,2*(ROWS($AG$187:AG187)-1)+1)</f>
        <v>0</v>
      </c>
      <c r="AH187" s="312" t="str">
        <f>IFERROR(AF187/AO187,"")</f>
        <v/>
      </c>
      <c r="AI187" s="312" t="str">
        <f>IFERROR(AG187/L187,"")</f>
        <v/>
      </c>
      <c r="AJ187" s="111" t="str">
        <f>IFERROR(O187/M187,"")</f>
        <v/>
      </c>
      <c r="AK187" s="111" t="str">
        <f>IFERROR(O187/N187,"")</f>
        <v/>
      </c>
      <c r="AL187" s="111" t="str">
        <f t="shared" si="33"/>
        <v/>
      </c>
      <c r="AM187" s="111" t="str">
        <f>INDEX('M04-S03'!$AU$16:$AU$198,2*(ROWS($AM$187:AM187)-1)+1)</f>
        <v/>
      </c>
      <c r="AN187" s="111" t="str">
        <f>INDEX('M04-S03'!$BB$16:$BB$198,2*(ROWS($AN$187:AN187)-1)+1)</f>
        <v/>
      </c>
      <c r="AO187" s="312">
        <f>INDEX('M04-S03'!$Q$16:$Q$198,2*(ROWS($AO$187:AO187)-1)+1)</f>
        <v>0</v>
      </c>
    </row>
    <row r="188" spans="1:41" x14ac:dyDescent="0.25">
      <c r="A188" s="122">
        <f t="shared" si="35"/>
        <v>0</v>
      </c>
      <c r="B188" s="122" t="str">
        <f t="shared" si="36"/>
        <v/>
      </c>
      <c r="C188" s="339" t="str">
        <f>IF(J188&gt;0,INDEX('M04-S03'!$AY$16:$AY$198,2*(ROWS($C$187:C188)-1)+1),"")</f>
        <v/>
      </c>
      <c r="D188" s="67" t="s">
        <v>271</v>
      </c>
      <c r="E188" s="339" t="str">
        <f>IFERROR(INDEX('M04-S03'!$AW$16:$AW$198,2*(ROWS($E$187:E188)-1)+1),"")</f>
        <v/>
      </c>
      <c r="F188" s="313"/>
      <c r="G188" s="283"/>
      <c r="H188" s="111">
        <f>INDEX('M04-S03'!$AD$16:$AD$198,2*(ROWS($H$187:H188)-1)+1)</f>
        <v>0</v>
      </c>
      <c r="I188" s="111">
        <f>INDEX('M04-S03'!$AF$16:$AF$198,2*(ROWS($I$187:I188)-1)+1)</f>
        <v>0</v>
      </c>
      <c r="J188" s="111" t="str">
        <f>INDEX('M04-S03'!$AH$16:$AH$198,2*(ROWS($J$187:J188)-1)+1)</f>
        <v/>
      </c>
      <c r="K188" s="67" t="str">
        <f>IFERROR(INDEX(CMELIGHTCON[Cost Basis],MATCH(INDEX('M04-S03'!$F$16:$F$198,2*(ROWS($K$187:K188)-1)+1),CMELIGHTCON[Proj Desc 1],0)),"")</f>
        <v/>
      </c>
      <c r="L188" s="312">
        <f>IF(ISNUMBER(INDEX('M04-S03'!$AK$16:$AK$198,2*(ROWS($O$187:O188)-1)+1)),INDEX('M04-S03'!$Z$16:$Z$198,2*(ROWS($L$187:L188)-1)+1),0)</f>
        <v>0</v>
      </c>
      <c r="M188" s="312">
        <f>IFERROR(IF(ISNUMBER(INDEX('M04-S03'!$AK$16:$AK$198,2*(ROWS($O$187:O188)-1)+1)),INDEX('M04-S03'!$AO$16:$AO$198,2*(ROWS($M$187:M188)-1)+1),0),"")</f>
        <v>0</v>
      </c>
      <c r="N188" s="373">
        <f>IFERROR(IF(ISNUMBER(INDEX('M04-S03'!$AK$16:$AK$198,2*(ROWS($O$187:O188)-1)+1)),INDEX('M04-S03'!$AV$16:$AV$198,2*(ROWS($N$187:N188)-1)+1),0),"")</f>
        <v>0</v>
      </c>
      <c r="O188" s="111">
        <f>IF(ISNUMBER(INDEX('M04-S03'!$AK$16:$AK$198,2*(ROWS($O$187:O188)-1)+1)),INDEX('M04-S03'!$AK$16:$AK$198,2*(ROWS($O$187:O188)-1)+1),0)</f>
        <v>0</v>
      </c>
      <c r="P188" s="312" t="str">
        <f>IFERROR(IF(NOT(ISNUMBER(INDEX('M04-S03'!$AK$16:$AK$198,2*(ROWS($O$187:O188)-1)+1))),INDEX('M04-S03'!$AO$16:$AO$198,2*(ROWS($O$187:O188)-1)+1),0),"")</f>
        <v/>
      </c>
      <c r="Q188" s="373" t="str">
        <f>IFERROR(IF(NOT(ISNUMBER(INDEX('M04-S03'!$AK$16:$AK$198,2*(ROWS($O$187:O188)-1)+1))),INDEX('M04-S03'!$AV$16:$AV$198,2*(ROWS($O$187:O188)-1)+1),0),"")</f>
        <v/>
      </c>
      <c r="R188" s="67" t="str">
        <f>IFERROR(IF(NOT(ISNUMBER(INDEX('M04-S03'!$AK$16:$AK$198,2*(ROWS($O$187:O188)-1)+1))),INDEX(SPILLOVER[Spillover Reason],MATCH(INDEX('M04-S03'!$BC$16:$BC$198,2*(ROWS($O$187:O188)-1)+1),SPILLOVER[Spillover Text],0)),""),"")</f>
        <v>Not Eligible</v>
      </c>
      <c r="S188" s="318"/>
      <c r="T188" s="318"/>
      <c r="U188" s="312">
        <f>INDEX('M04-S03'!$B$16:$B$198,2*(ROWS($U$187:U188)-1)+1)</f>
        <v>2</v>
      </c>
      <c r="V188" s="283"/>
      <c r="W188" s="108">
        <f>INDEX('M04-S03'!$F$16:$F$198,2*(ROWS($W$187:W188)-1)+1)</f>
        <v>0</v>
      </c>
      <c r="X188" s="67">
        <f>INDEX('M04-S03'!$L$16:$L$198,2*(ROWS($X$187:X188)-1)+1)</f>
        <v>0</v>
      </c>
      <c r="Y188" s="67">
        <f>INDEX('M04-S03'!$U$16:$U$198,2*(ROWS($Y$187:Y188)-1)+1)</f>
        <v>0</v>
      </c>
      <c r="Z188" s="283"/>
      <c r="AA188" s="283"/>
      <c r="AB188" s="283"/>
      <c r="AC188" s="283"/>
      <c r="AD188" s="283"/>
      <c r="AE188" s="312">
        <f>IF(NOT(ISNUMBER(INDEX('M04-S03'!$AK$16:$AK$198,2*(ROWS($O$187:O188)-1)+1))),INDEX('M04-S03'!$Z$16:$Z$198,2*(ROWS($L$187:L188)-1)+1),0)</f>
        <v>0</v>
      </c>
      <c r="AF188" s="312">
        <f>INDEX('M04-S03'!$S$16:$S$198,2*(ROWS($AF$187:AF188)-1)+1)</f>
        <v>0</v>
      </c>
      <c r="AG188" s="312">
        <f>INDEX('M04-S03'!$AB$16:$AB$198,2*(ROWS($AG$187:AG188)-1)+1)</f>
        <v>0</v>
      </c>
      <c r="AH188" s="312" t="str">
        <f t="shared" ref="AH188:AH201" si="37">IFERROR(AF188/AO188,"")</f>
        <v/>
      </c>
      <c r="AI188" s="312" t="str">
        <f t="shared" ref="AI188:AI201" si="38">IFERROR(AG188/L188,"")</f>
        <v/>
      </c>
      <c r="AJ188" s="111" t="str">
        <f t="shared" ref="AJ188:AJ201" si="39">IFERROR(O188/M188,"")</f>
        <v/>
      </c>
      <c r="AK188" s="111" t="str">
        <f t="shared" ref="AK188:AK201" si="40">IFERROR(O188/N188,"")</f>
        <v/>
      </c>
      <c r="AL188" s="111" t="str">
        <f t="shared" si="33"/>
        <v/>
      </c>
      <c r="AM188" s="111" t="str">
        <f>INDEX('M04-S03'!$AU$16:$AU$198,2*(ROWS($AM$187:AM188)-1)+1)</f>
        <v/>
      </c>
      <c r="AN188" s="111" t="str">
        <f>INDEX('M04-S03'!$BB$16:$BB$198,2*(ROWS($AN$187:AN188)-1)+1)</f>
        <v/>
      </c>
      <c r="AO188" s="312">
        <f>INDEX('M04-S03'!$Q$16:$Q$198,2*(ROWS($AO$187:AO188)-1)+1)</f>
        <v>0</v>
      </c>
    </row>
    <row r="189" spans="1:41" x14ac:dyDescent="0.25">
      <c r="A189" s="122">
        <f t="shared" si="35"/>
        <v>0</v>
      </c>
      <c r="B189" s="122" t="str">
        <f t="shared" si="36"/>
        <v/>
      </c>
      <c r="C189" s="339" t="str">
        <f>IF(J189&gt;0,INDEX('M04-S03'!$AY$16:$AY$198,2*(ROWS($C$187:C189)-1)+1),"")</f>
        <v/>
      </c>
      <c r="D189" s="67" t="s">
        <v>271</v>
      </c>
      <c r="E189" s="339" t="str">
        <f>IFERROR(INDEX('M04-S03'!$AW$16:$AW$198,2*(ROWS($E$187:E189)-1)+1),"")</f>
        <v/>
      </c>
      <c r="F189" s="313"/>
      <c r="G189" s="283"/>
      <c r="H189" s="111">
        <f>INDEX('M04-S03'!$AD$16:$AD$198,2*(ROWS($H$187:H189)-1)+1)</f>
        <v>0</v>
      </c>
      <c r="I189" s="111">
        <f>INDEX('M04-S03'!$AF$16:$AF$198,2*(ROWS($I$187:I189)-1)+1)</f>
        <v>0</v>
      </c>
      <c r="J189" s="111" t="str">
        <f>INDEX('M04-S03'!$AH$16:$AH$198,2*(ROWS($J$187:J189)-1)+1)</f>
        <v/>
      </c>
      <c r="K189" s="67" t="str">
        <f>IFERROR(INDEX(CMELIGHTCON[Cost Basis],MATCH(INDEX('M04-S03'!$F$16:$F$198,2*(ROWS($K$187:K189)-1)+1),CMELIGHTCON[Proj Desc 1],0)),"")</f>
        <v/>
      </c>
      <c r="L189" s="312">
        <f>IF(ISNUMBER(INDEX('M04-S03'!$AK$16:$AK$198,2*(ROWS($O$187:O189)-1)+1)),INDEX('M04-S03'!$Z$16:$Z$198,2*(ROWS($L$187:L189)-1)+1),0)</f>
        <v>0</v>
      </c>
      <c r="M189" s="312">
        <f>IFERROR(IF(ISNUMBER(INDEX('M04-S03'!$AK$16:$AK$198,2*(ROWS($O$187:O189)-1)+1)),INDEX('M04-S03'!$AO$16:$AO$198,2*(ROWS($M$187:M189)-1)+1),0),"")</f>
        <v>0</v>
      </c>
      <c r="N189" s="373">
        <f>IFERROR(IF(ISNUMBER(INDEX('M04-S03'!$AK$16:$AK$198,2*(ROWS($O$187:O189)-1)+1)),INDEX('M04-S03'!$AV$16:$AV$198,2*(ROWS($N$187:N189)-1)+1),0),"")</f>
        <v>0</v>
      </c>
      <c r="O189" s="111">
        <f>IF(ISNUMBER(INDEX('M04-S03'!$AK$16:$AK$198,2*(ROWS($O$187:O189)-1)+1)),INDEX('M04-S03'!$AK$16:$AK$198,2*(ROWS($O$187:O189)-1)+1),0)</f>
        <v>0</v>
      </c>
      <c r="P189" s="312" t="str">
        <f>IFERROR(IF(NOT(ISNUMBER(INDEX('M04-S03'!$AK$16:$AK$198,2*(ROWS($O$187:O189)-1)+1))),INDEX('M04-S03'!$AO$16:$AO$198,2*(ROWS($O$187:O189)-1)+1),0),"")</f>
        <v/>
      </c>
      <c r="Q189" s="373" t="str">
        <f>IFERROR(IF(NOT(ISNUMBER(INDEX('M04-S03'!$AK$16:$AK$198,2*(ROWS($O$187:O189)-1)+1))),INDEX('M04-S03'!$AV$16:$AV$198,2*(ROWS($O$187:O189)-1)+1),0),"")</f>
        <v/>
      </c>
      <c r="R189" s="67" t="str">
        <f>IFERROR(IF(NOT(ISNUMBER(INDEX('M04-S03'!$AK$16:$AK$198,2*(ROWS($O$187:O189)-1)+1))),INDEX(SPILLOVER[Spillover Reason],MATCH(INDEX('M04-S03'!$BC$16:$BC$198,2*(ROWS($O$187:O189)-1)+1),SPILLOVER[Spillover Text],0)),""),"")</f>
        <v>Not Eligible</v>
      </c>
      <c r="S189" s="318"/>
      <c r="T189" s="318"/>
      <c r="U189" s="312">
        <f>INDEX('M04-S03'!$B$16:$B$198,2*(ROWS($U$187:U189)-1)+1)</f>
        <v>3</v>
      </c>
      <c r="V189" s="283"/>
      <c r="W189" s="108">
        <f>INDEX('M04-S03'!$F$16:$F$198,2*(ROWS($W$187:W189)-1)+1)</f>
        <v>0</v>
      </c>
      <c r="X189" s="67">
        <f>INDEX('M04-S03'!$L$16:$L$198,2*(ROWS($X$187:X189)-1)+1)</f>
        <v>0</v>
      </c>
      <c r="Y189" s="67">
        <f>INDEX('M04-S03'!$U$16:$U$198,2*(ROWS($Y$187:Y189)-1)+1)</f>
        <v>0</v>
      </c>
      <c r="Z189" s="283"/>
      <c r="AA189" s="283"/>
      <c r="AB189" s="283"/>
      <c r="AC189" s="283"/>
      <c r="AD189" s="283"/>
      <c r="AE189" s="312">
        <f>IF(NOT(ISNUMBER(INDEX('M04-S03'!$AK$16:$AK$198,2*(ROWS($O$187:O189)-1)+1))),INDEX('M04-S03'!$Z$16:$Z$198,2*(ROWS($L$187:L189)-1)+1),0)</f>
        <v>0</v>
      </c>
      <c r="AF189" s="312">
        <f>INDEX('M04-S03'!$S$16:$S$198,2*(ROWS($AF$187:AF189)-1)+1)</f>
        <v>0</v>
      </c>
      <c r="AG189" s="312">
        <f>INDEX('M04-S03'!$AB$16:$AB$198,2*(ROWS($AG$187:AG189)-1)+1)</f>
        <v>0</v>
      </c>
      <c r="AH189" s="312" t="str">
        <f t="shared" si="37"/>
        <v/>
      </c>
      <c r="AI189" s="312" t="str">
        <f t="shared" si="38"/>
        <v/>
      </c>
      <c r="AJ189" s="111" t="str">
        <f t="shared" si="39"/>
        <v/>
      </c>
      <c r="AK189" s="111" t="str">
        <f t="shared" si="40"/>
        <v/>
      </c>
      <c r="AL189" s="111" t="str">
        <f t="shared" si="33"/>
        <v/>
      </c>
      <c r="AM189" s="111" t="str">
        <f>INDEX('M04-S03'!$AU$16:$AU$198,2*(ROWS($AM$187:AM189)-1)+1)</f>
        <v/>
      </c>
      <c r="AN189" s="111" t="str">
        <f>INDEX('M04-S03'!$BB$16:$BB$198,2*(ROWS($AN$187:AN189)-1)+1)</f>
        <v/>
      </c>
      <c r="AO189" s="312">
        <f>INDEX('M04-S03'!$Q$16:$Q$198,2*(ROWS($AO$187:AO189)-1)+1)</f>
        <v>0</v>
      </c>
    </row>
    <row r="190" spans="1:41" x14ac:dyDescent="0.25">
      <c r="A190" s="122">
        <f t="shared" si="35"/>
        <v>0</v>
      </c>
      <c r="B190" s="122" t="str">
        <f t="shared" si="36"/>
        <v/>
      </c>
      <c r="C190" s="339" t="str">
        <f>IF(J190&gt;0,INDEX('M04-S03'!$AY$16:$AY$198,2*(ROWS($C$187:C190)-1)+1),"")</f>
        <v/>
      </c>
      <c r="D190" s="67" t="s">
        <v>271</v>
      </c>
      <c r="E190" s="339" t="str">
        <f>IFERROR(INDEX('M04-S03'!$AW$16:$AW$198,2*(ROWS($E$187:E190)-1)+1),"")</f>
        <v/>
      </c>
      <c r="F190" s="313"/>
      <c r="G190" s="283"/>
      <c r="H190" s="111">
        <f>INDEX('M04-S03'!$AD$16:$AD$198,2*(ROWS($H$187:H190)-1)+1)</f>
        <v>0</v>
      </c>
      <c r="I190" s="111">
        <f>INDEX('M04-S03'!$AF$16:$AF$198,2*(ROWS($I$187:I190)-1)+1)</f>
        <v>0</v>
      </c>
      <c r="J190" s="111" t="str">
        <f>INDEX('M04-S03'!$AH$16:$AH$198,2*(ROWS($J$187:J190)-1)+1)</f>
        <v/>
      </c>
      <c r="K190" s="67" t="str">
        <f>IFERROR(INDEX(CMELIGHTCON[Cost Basis],MATCH(INDEX('M04-S03'!$F$16:$F$198,2*(ROWS($K$187:K190)-1)+1),CMELIGHTCON[Proj Desc 1],0)),"")</f>
        <v/>
      </c>
      <c r="L190" s="312">
        <f>IF(ISNUMBER(INDEX('M04-S03'!$AK$16:$AK$198,2*(ROWS($O$187:O190)-1)+1)),INDEX('M04-S03'!$Z$16:$Z$198,2*(ROWS($L$187:L190)-1)+1),0)</f>
        <v>0</v>
      </c>
      <c r="M190" s="312">
        <f>IFERROR(IF(ISNUMBER(INDEX('M04-S03'!$AK$16:$AK$198,2*(ROWS($O$187:O190)-1)+1)),INDEX('M04-S03'!$AO$16:$AO$198,2*(ROWS($M$187:M190)-1)+1),0),"")</f>
        <v>0</v>
      </c>
      <c r="N190" s="373">
        <f>IFERROR(IF(ISNUMBER(INDEX('M04-S03'!$AK$16:$AK$198,2*(ROWS($O$187:O190)-1)+1)),INDEX('M04-S03'!$AV$16:$AV$198,2*(ROWS($N$187:N190)-1)+1),0),"")</f>
        <v>0</v>
      </c>
      <c r="O190" s="111">
        <f>IF(ISNUMBER(INDEX('M04-S03'!$AK$16:$AK$198,2*(ROWS($O$187:O190)-1)+1)),INDEX('M04-S03'!$AK$16:$AK$198,2*(ROWS($O$187:O190)-1)+1),0)</f>
        <v>0</v>
      </c>
      <c r="P190" s="312" t="str">
        <f>IFERROR(IF(NOT(ISNUMBER(INDEX('M04-S03'!$AK$16:$AK$198,2*(ROWS($O$187:O190)-1)+1))),INDEX('M04-S03'!$AO$16:$AO$198,2*(ROWS($O$187:O190)-1)+1),0),"")</f>
        <v/>
      </c>
      <c r="Q190" s="373" t="str">
        <f>IFERROR(IF(NOT(ISNUMBER(INDEX('M04-S03'!$AK$16:$AK$198,2*(ROWS($O$187:O190)-1)+1))),INDEX('M04-S03'!$AV$16:$AV$198,2*(ROWS($O$187:O190)-1)+1),0),"")</f>
        <v/>
      </c>
      <c r="R190" s="67" t="str">
        <f>IFERROR(IF(NOT(ISNUMBER(INDEX('M04-S03'!$AK$16:$AK$198,2*(ROWS($O$187:O190)-1)+1))),INDEX(SPILLOVER[Spillover Reason],MATCH(INDEX('M04-S03'!$BC$16:$BC$198,2*(ROWS($O$187:O190)-1)+1),SPILLOVER[Spillover Text],0)),""),"")</f>
        <v>Not Eligible</v>
      </c>
      <c r="S190" s="318"/>
      <c r="T190" s="318"/>
      <c r="U190" s="312">
        <f>INDEX('M04-S03'!$B$16:$B$198,2*(ROWS($U$187:U190)-1)+1)</f>
        <v>4</v>
      </c>
      <c r="V190" s="283"/>
      <c r="W190" s="108">
        <f>INDEX('M04-S03'!$F$16:$F$198,2*(ROWS($W$187:W190)-1)+1)</f>
        <v>0</v>
      </c>
      <c r="X190" s="67">
        <f>INDEX('M04-S03'!$L$16:$L$198,2*(ROWS($X$187:X190)-1)+1)</f>
        <v>0</v>
      </c>
      <c r="Y190" s="67">
        <f>INDEX('M04-S03'!$U$16:$U$198,2*(ROWS($Y$187:Y190)-1)+1)</f>
        <v>0</v>
      </c>
      <c r="Z190" s="283"/>
      <c r="AA190" s="283"/>
      <c r="AB190" s="283"/>
      <c r="AC190" s="283"/>
      <c r="AD190" s="283"/>
      <c r="AE190" s="312">
        <f>IF(NOT(ISNUMBER(INDEX('M04-S03'!$AK$16:$AK$198,2*(ROWS($O$187:O190)-1)+1))),INDEX('M04-S03'!$Z$16:$Z$198,2*(ROWS($L$187:L190)-1)+1),0)</f>
        <v>0</v>
      </c>
      <c r="AF190" s="312">
        <f>INDEX('M04-S03'!$S$16:$S$198,2*(ROWS($AF$187:AF190)-1)+1)</f>
        <v>0</v>
      </c>
      <c r="AG190" s="312">
        <f>INDEX('M04-S03'!$AB$16:$AB$198,2*(ROWS($AG$187:AG190)-1)+1)</f>
        <v>0</v>
      </c>
      <c r="AH190" s="312" t="str">
        <f t="shared" si="37"/>
        <v/>
      </c>
      <c r="AI190" s="312" t="str">
        <f t="shared" si="38"/>
        <v/>
      </c>
      <c r="AJ190" s="111" t="str">
        <f t="shared" si="39"/>
        <v/>
      </c>
      <c r="AK190" s="111" t="str">
        <f t="shared" si="40"/>
        <v/>
      </c>
      <c r="AL190" s="111" t="str">
        <f t="shared" si="33"/>
        <v/>
      </c>
      <c r="AM190" s="111" t="str">
        <f>INDEX('M04-S03'!$AU$16:$AU$198,2*(ROWS($AM$187:AM190)-1)+1)</f>
        <v/>
      </c>
      <c r="AN190" s="111" t="str">
        <f>INDEX('M04-S03'!$BB$16:$BB$198,2*(ROWS($AN$187:AN190)-1)+1)</f>
        <v/>
      </c>
      <c r="AO190" s="312">
        <f>INDEX('M04-S03'!$Q$16:$Q$198,2*(ROWS($AO$187:AO190)-1)+1)</f>
        <v>0</v>
      </c>
    </row>
    <row r="191" spans="1:41" x14ac:dyDescent="0.25">
      <c r="A191" s="122">
        <f t="shared" si="35"/>
        <v>0</v>
      </c>
      <c r="B191" s="122" t="str">
        <f t="shared" si="36"/>
        <v/>
      </c>
      <c r="C191" s="339" t="str">
        <f>IF(J191&gt;0,INDEX('M04-S03'!$AY$16:$AY$198,2*(ROWS($C$187:C191)-1)+1),"")</f>
        <v/>
      </c>
      <c r="D191" s="67" t="s">
        <v>271</v>
      </c>
      <c r="E191" s="339" t="str">
        <f>IFERROR(INDEX('M04-S03'!$AW$16:$AW$198,2*(ROWS($E$187:E191)-1)+1),"")</f>
        <v/>
      </c>
      <c r="F191" s="313"/>
      <c r="G191" s="283"/>
      <c r="H191" s="111">
        <f>INDEX('M04-S03'!$AD$16:$AD$198,2*(ROWS($H$187:H191)-1)+1)</f>
        <v>0</v>
      </c>
      <c r="I191" s="111">
        <f>INDEX('M04-S03'!$AF$16:$AF$198,2*(ROWS($I$187:I191)-1)+1)</f>
        <v>0</v>
      </c>
      <c r="J191" s="111" t="str">
        <f>INDEX('M04-S03'!$AH$16:$AH$198,2*(ROWS($J$187:J191)-1)+1)</f>
        <v/>
      </c>
      <c r="K191" s="67" t="str">
        <f>IFERROR(INDEX(CMELIGHTCON[Cost Basis],MATCH(INDEX('M04-S03'!$F$16:$F$198,2*(ROWS($K$187:K191)-1)+1),CMELIGHTCON[Proj Desc 1],0)),"")</f>
        <v/>
      </c>
      <c r="L191" s="312">
        <f>IF(ISNUMBER(INDEX('M04-S03'!$AK$16:$AK$198,2*(ROWS($O$187:O191)-1)+1)),INDEX('M04-S03'!$Z$16:$Z$198,2*(ROWS($L$187:L191)-1)+1),0)</f>
        <v>0</v>
      </c>
      <c r="M191" s="312">
        <f>IFERROR(IF(ISNUMBER(INDEX('M04-S03'!$AK$16:$AK$198,2*(ROWS($O$187:O191)-1)+1)),INDEX('M04-S03'!$AO$16:$AO$198,2*(ROWS($M$187:M191)-1)+1),0),"")</f>
        <v>0</v>
      </c>
      <c r="N191" s="373">
        <f>IFERROR(IF(ISNUMBER(INDEX('M04-S03'!$AK$16:$AK$198,2*(ROWS($O$187:O191)-1)+1)),INDEX('M04-S03'!$AV$16:$AV$198,2*(ROWS($N$187:N191)-1)+1),0),"")</f>
        <v>0</v>
      </c>
      <c r="O191" s="111">
        <f>IF(ISNUMBER(INDEX('M04-S03'!$AK$16:$AK$198,2*(ROWS($O$187:O191)-1)+1)),INDEX('M04-S03'!$AK$16:$AK$198,2*(ROWS($O$187:O191)-1)+1),0)</f>
        <v>0</v>
      </c>
      <c r="P191" s="312" t="str">
        <f>IFERROR(IF(NOT(ISNUMBER(INDEX('M04-S03'!$AK$16:$AK$198,2*(ROWS($O$187:O191)-1)+1))),INDEX('M04-S03'!$AO$16:$AO$198,2*(ROWS($O$187:O191)-1)+1),0),"")</f>
        <v/>
      </c>
      <c r="Q191" s="373" t="str">
        <f>IFERROR(IF(NOT(ISNUMBER(INDEX('M04-S03'!$AK$16:$AK$198,2*(ROWS($O$187:O191)-1)+1))),INDEX('M04-S03'!$AV$16:$AV$198,2*(ROWS($O$187:O191)-1)+1),0),"")</f>
        <v/>
      </c>
      <c r="R191" s="67" t="str">
        <f>IFERROR(IF(NOT(ISNUMBER(INDEX('M04-S03'!$AK$16:$AK$198,2*(ROWS($O$187:O191)-1)+1))),INDEX(SPILLOVER[Spillover Reason],MATCH(INDEX('M04-S03'!$BC$16:$BC$198,2*(ROWS($O$187:O191)-1)+1),SPILLOVER[Spillover Text],0)),""),"")</f>
        <v>Not Eligible</v>
      </c>
      <c r="S191" s="318"/>
      <c r="T191" s="318"/>
      <c r="U191" s="312">
        <f>INDEX('M04-S03'!$B$16:$B$198,2*(ROWS($U$187:U191)-1)+1)</f>
        <v>5</v>
      </c>
      <c r="V191" s="283"/>
      <c r="W191" s="108">
        <f>INDEX('M04-S03'!$F$16:$F$198,2*(ROWS($W$187:W191)-1)+1)</f>
        <v>0</v>
      </c>
      <c r="X191" s="67">
        <f>INDEX('M04-S03'!$L$16:$L$198,2*(ROWS($X$187:X191)-1)+1)</f>
        <v>0</v>
      </c>
      <c r="Y191" s="67">
        <f>INDEX('M04-S03'!$U$16:$U$198,2*(ROWS($Y$187:Y191)-1)+1)</f>
        <v>0</v>
      </c>
      <c r="Z191" s="283"/>
      <c r="AA191" s="283"/>
      <c r="AB191" s="283"/>
      <c r="AC191" s="283"/>
      <c r="AD191" s="283"/>
      <c r="AE191" s="312">
        <f>IF(NOT(ISNUMBER(INDEX('M04-S03'!$AK$16:$AK$198,2*(ROWS($O$187:O191)-1)+1))),INDEX('M04-S03'!$Z$16:$Z$198,2*(ROWS($L$187:L191)-1)+1),0)</f>
        <v>0</v>
      </c>
      <c r="AF191" s="312">
        <f>INDEX('M04-S03'!$S$16:$S$198,2*(ROWS($AF$187:AF191)-1)+1)</f>
        <v>0</v>
      </c>
      <c r="AG191" s="312">
        <f>INDEX('M04-S03'!$AB$16:$AB$198,2*(ROWS($AG$187:AG191)-1)+1)</f>
        <v>0</v>
      </c>
      <c r="AH191" s="312" t="str">
        <f t="shared" si="37"/>
        <v/>
      </c>
      <c r="AI191" s="312" t="str">
        <f t="shared" si="38"/>
        <v/>
      </c>
      <c r="AJ191" s="111" t="str">
        <f t="shared" si="39"/>
        <v/>
      </c>
      <c r="AK191" s="111" t="str">
        <f t="shared" si="40"/>
        <v/>
      </c>
      <c r="AL191" s="111" t="str">
        <f t="shared" si="33"/>
        <v/>
      </c>
      <c r="AM191" s="111" t="str">
        <f>INDEX('M04-S03'!$AU$16:$AU$198,2*(ROWS($AM$187:AM191)-1)+1)</f>
        <v/>
      </c>
      <c r="AN191" s="111" t="str">
        <f>INDEX('M04-S03'!$BB$16:$BB$198,2*(ROWS($AN$187:AN191)-1)+1)</f>
        <v/>
      </c>
      <c r="AO191" s="312">
        <f>INDEX('M04-S03'!$Q$16:$Q$198,2*(ROWS($AO$187:AO191)-1)+1)</f>
        <v>0</v>
      </c>
    </row>
    <row r="192" spans="1:41" x14ac:dyDescent="0.25">
      <c r="A192" s="122">
        <f t="shared" si="35"/>
        <v>0</v>
      </c>
      <c r="B192" s="122" t="str">
        <f t="shared" si="36"/>
        <v/>
      </c>
      <c r="C192" s="339" t="str">
        <f>IF(J192&gt;0,INDEX('M04-S03'!$AY$16:$AY$198,2*(ROWS($C$187:C192)-1)+1),"")</f>
        <v/>
      </c>
      <c r="D192" s="67" t="s">
        <v>271</v>
      </c>
      <c r="E192" s="339" t="str">
        <f>IFERROR(INDEX('M04-S03'!$AW$16:$AW$198,2*(ROWS($E$187:E192)-1)+1),"")</f>
        <v/>
      </c>
      <c r="F192" s="313"/>
      <c r="G192" s="283"/>
      <c r="H192" s="111">
        <f>INDEX('M04-S03'!$AD$16:$AD$198,2*(ROWS($H$187:H192)-1)+1)</f>
        <v>0</v>
      </c>
      <c r="I192" s="111">
        <f>INDEX('M04-S03'!$AF$16:$AF$198,2*(ROWS($I$187:I192)-1)+1)</f>
        <v>0</v>
      </c>
      <c r="J192" s="111" t="str">
        <f>INDEX('M04-S03'!$AH$16:$AH$198,2*(ROWS($J$187:J192)-1)+1)</f>
        <v/>
      </c>
      <c r="K192" s="67" t="str">
        <f>IFERROR(INDEX(CMELIGHTCON[Cost Basis],MATCH(INDEX('M04-S03'!$F$16:$F$198,2*(ROWS($K$187:K192)-1)+1),CMELIGHTCON[Proj Desc 1],0)),"")</f>
        <v/>
      </c>
      <c r="L192" s="312">
        <f>IF(ISNUMBER(INDEX('M04-S03'!$AK$16:$AK$198,2*(ROWS($O$187:O192)-1)+1)),INDEX('M04-S03'!$Z$16:$Z$198,2*(ROWS($L$187:L192)-1)+1),0)</f>
        <v>0</v>
      </c>
      <c r="M192" s="312">
        <f>IFERROR(IF(ISNUMBER(INDEX('M04-S03'!$AK$16:$AK$198,2*(ROWS($O$187:O192)-1)+1)),INDEX('M04-S03'!$AO$16:$AO$198,2*(ROWS($M$187:M192)-1)+1),0),"")</f>
        <v>0</v>
      </c>
      <c r="N192" s="373">
        <f>IFERROR(IF(ISNUMBER(INDEX('M04-S03'!$AK$16:$AK$198,2*(ROWS($O$187:O192)-1)+1)),INDEX('M04-S03'!$AV$16:$AV$198,2*(ROWS($N$187:N192)-1)+1),0),"")</f>
        <v>0</v>
      </c>
      <c r="O192" s="111">
        <f>IF(ISNUMBER(INDEX('M04-S03'!$AK$16:$AK$198,2*(ROWS($O$187:O192)-1)+1)),INDEX('M04-S03'!$AK$16:$AK$198,2*(ROWS($O$187:O192)-1)+1),0)</f>
        <v>0</v>
      </c>
      <c r="P192" s="312" t="str">
        <f>IFERROR(IF(NOT(ISNUMBER(INDEX('M04-S03'!$AK$16:$AK$198,2*(ROWS($O$187:O192)-1)+1))),INDEX('M04-S03'!$AO$16:$AO$198,2*(ROWS($O$187:O192)-1)+1),0),"")</f>
        <v/>
      </c>
      <c r="Q192" s="373" t="str">
        <f>IFERROR(IF(NOT(ISNUMBER(INDEX('M04-S03'!$AK$16:$AK$198,2*(ROWS($O$187:O192)-1)+1))),INDEX('M04-S03'!$AV$16:$AV$198,2*(ROWS($O$187:O192)-1)+1),0),"")</f>
        <v/>
      </c>
      <c r="R192" s="67" t="str">
        <f>IFERROR(IF(NOT(ISNUMBER(INDEX('M04-S03'!$AK$16:$AK$198,2*(ROWS($O$187:O192)-1)+1))),INDEX(SPILLOVER[Spillover Reason],MATCH(INDEX('M04-S03'!$BC$16:$BC$198,2*(ROWS($O$187:O192)-1)+1),SPILLOVER[Spillover Text],0)),""),"")</f>
        <v>Not Eligible</v>
      </c>
      <c r="S192" s="318"/>
      <c r="T192" s="318"/>
      <c r="U192" s="312">
        <f>INDEX('M04-S03'!$B$16:$B$198,2*(ROWS($U$187:U192)-1)+1)</f>
        <v>6</v>
      </c>
      <c r="V192" s="283"/>
      <c r="W192" s="108">
        <f>INDEX('M04-S03'!$F$16:$F$198,2*(ROWS($W$187:W192)-1)+1)</f>
        <v>0</v>
      </c>
      <c r="X192" s="67">
        <f>INDEX('M04-S03'!$L$16:$L$198,2*(ROWS($X$187:X192)-1)+1)</f>
        <v>0</v>
      </c>
      <c r="Y192" s="67">
        <f>INDEX('M04-S03'!$U$16:$U$198,2*(ROWS($Y$187:Y192)-1)+1)</f>
        <v>0</v>
      </c>
      <c r="Z192" s="283"/>
      <c r="AA192" s="283"/>
      <c r="AB192" s="283"/>
      <c r="AC192" s="283"/>
      <c r="AD192" s="283"/>
      <c r="AE192" s="312">
        <f>IF(NOT(ISNUMBER(INDEX('M04-S03'!$AK$16:$AK$198,2*(ROWS($O$187:O192)-1)+1))),INDEX('M04-S03'!$Z$16:$Z$198,2*(ROWS($L$187:L192)-1)+1),0)</f>
        <v>0</v>
      </c>
      <c r="AF192" s="312">
        <f>INDEX('M04-S03'!$S$16:$S$198,2*(ROWS($AF$187:AF192)-1)+1)</f>
        <v>0</v>
      </c>
      <c r="AG192" s="312">
        <f>INDEX('M04-S03'!$AB$16:$AB$198,2*(ROWS($AG$187:AG192)-1)+1)</f>
        <v>0</v>
      </c>
      <c r="AH192" s="312" t="str">
        <f t="shared" si="37"/>
        <v/>
      </c>
      <c r="AI192" s="312" t="str">
        <f t="shared" si="38"/>
        <v/>
      </c>
      <c r="AJ192" s="111" t="str">
        <f t="shared" si="39"/>
        <v/>
      </c>
      <c r="AK192" s="111" t="str">
        <f t="shared" si="40"/>
        <v/>
      </c>
      <c r="AL192" s="111" t="str">
        <f t="shared" si="33"/>
        <v/>
      </c>
      <c r="AM192" s="111" t="str">
        <f>INDEX('M04-S03'!$AU$16:$AU$198,2*(ROWS($AM$187:AM192)-1)+1)</f>
        <v/>
      </c>
      <c r="AN192" s="111" t="str">
        <f>INDEX('M04-S03'!$BB$16:$BB$198,2*(ROWS($AN$187:AN192)-1)+1)</f>
        <v/>
      </c>
      <c r="AO192" s="312">
        <f>INDEX('M04-S03'!$Q$16:$Q$198,2*(ROWS($AO$187:AO192)-1)+1)</f>
        <v>0</v>
      </c>
    </row>
    <row r="193" spans="1:41" x14ac:dyDescent="0.25">
      <c r="A193" s="122">
        <f t="shared" si="35"/>
        <v>0</v>
      </c>
      <c r="B193" s="122" t="str">
        <f t="shared" si="36"/>
        <v/>
      </c>
      <c r="C193" s="339" t="str">
        <f>IF(J193&gt;0,INDEX('M04-S03'!$AY$16:$AY$198,2*(ROWS($C$187:C193)-1)+1),"")</f>
        <v/>
      </c>
      <c r="D193" s="67" t="s">
        <v>271</v>
      </c>
      <c r="E193" s="339" t="str">
        <f>IFERROR(INDEX('M04-S03'!$AW$16:$AW$198,2*(ROWS($E$187:E193)-1)+1),"")</f>
        <v/>
      </c>
      <c r="F193" s="313"/>
      <c r="G193" s="283"/>
      <c r="H193" s="111">
        <f>INDEX('M04-S03'!$AD$16:$AD$198,2*(ROWS($H$187:H193)-1)+1)</f>
        <v>0</v>
      </c>
      <c r="I193" s="111">
        <f>INDEX('M04-S03'!$AF$16:$AF$198,2*(ROWS($I$187:I193)-1)+1)</f>
        <v>0</v>
      </c>
      <c r="J193" s="111" t="str">
        <f>INDEX('M04-S03'!$AH$16:$AH$198,2*(ROWS($J$187:J193)-1)+1)</f>
        <v/>
      </c>
      <c r="K193" s="67" t="str">
        <f>IFERROR(INDEX(CMELIGHTCON[Cost Basis],MATCH(INDEX('M04-S03'!$F$16:$F$198,2*(ROWS($K$187:K193)-1)+1),CMELIGHTCON[Proj Desc 1],0)),"")</f>
        <v/>
      </c>
      <c r="L193" s="312">
        <f>IF(ISNUMBER(INDEX('M04-S03'!$AK$16:$AK$198,2*(ROWS($O$187:O193)-1)+1)),INDEX('M04-S03'!$Z$16:$Z$198,2*(ROWS($L$187:L193)-1)+1),0)</f>
        <v>0</v>
      </c>
      <c r="M193" s="312">
        <f>IFERROR(IF(ISNUMBER(INDEX('M04-S03'!$AK$16:$AK$198,2*(ROWS($O$187:O193)-1)+1)),INDEX('M04-S03'!$AO$16:$AO$198,2*(ROWS($M$187:M193)-1)+1),0),"")</f>
        <v>0</v>
      </c>
      <c r="N193" s="373">
        <f>IFERROR(IF(ISNUMBER(INDEX('M04-S03'!$AK$16:$AK$198,2*(ROWS($O$187:O193)-1)+1)),INDEX('M04-S03'!$AV$16:$AV$198,2*(ROWS($N$187:N193)-1)+1),0),"")</f>
        <v>0</v>
      </c>
      <c r="O193" s="111">
        <f>IF(ISNUMBER(INDEX('M04-S03'!$AK$16:$AK$198,2*(ROWS($O$187:O193)-1)+1)),INDEX('M04-S03'!$AK$16:$AK$198,2*(ROWS($O$187:O193)-1)+1),0)</f>
        <v>0</v>
      </c>
      <c r="P193" s="312" t="str">
        <f>IFERROR(IF(NOT(ISNUMBER(INDEX('M04-S03'!$AK$16:$AK$198,2*(ROWS($O$187:O193)-1)+1))),INDEX('M04-S03'!$AO$16:$AO$198,2*(ROWS($O$187:O193)-1)+1),0),"")</f>
        <v/>
      </c>
      <c r="Q193" s="373" t="str">
        <f>IFERROR(IF(NOT(ISNUMBER(INDEX('M04-S03'!$AK$16:$AK$198,2*(ROWS($O$187:O193)-1)+1))),INDEX('M04-S03'!$AV$16:$AV$198,2*(ROWS($O$187:O193)-1)+1),0),"")</f>
        <v/>
      </c>
      <c r="R193" s="67" t="str">
        <f>IFERROR(IF(NOT(ISNUMBER(INDEX('M04-S03'!$AK$16:$AK$198,2*(ROWS($O$187:O193)-1)+1))),INDEX(SPILLOVER[Spillover Reason],MATCH(INDEX('M04-S03'!$BC$16:$BC$198,2*(ROWS($O$187:O193)-1)+1),SPILLOVER[Spillover Text],0)),""),"")</f>
        <v>Not Eligible</v>
      </c>
      <c r="S193" s="318"/>
      <c r="T193" s="318"/>
      <c r="U193" s="312">
        <f>INDEX('M04-S03'!$B$16:$B$198,2*(ROWS($U$187:U193)-1)+1)</f>
        <v>7</v>
      </c>
      <c r="V193" s="283"/>
      <c r="W193" s="108">
        <f>INDEX('M04-S03'!$F$16:$F$198,2*(ROWS($W$187:W193)-1)+1)</f>
        <v>0</v>
      </c>
      <c r="X193" s="67">
        <f>INDEX('M04-S03'!$L$16:$L$198,2*(ROWS($X$187:X193)-1)+1)</f>
        <v>0</v>
      </c>
      <c r="Y193" s="67">
        <f>INDEX('M04-S03'!$U$16:$U$198,2*(ROWS($Y$187:Y193)-1)+1)</f>
        <v>0</v>
      </c>
      <c r="Z193" s="283"/>
      <c r="AA193" s="283"/>
      <c r="AB193" s="283"/>
      <c r="AC193" s="283"/>
      <c r="AD193" s="283"/>
      <c r="AE193" s="312">
        <f>IF(NOT(ISNUMBER(INDEX('M04-S03'!$AK$16:$AK$198,2*(ROWS($O$187:O193)-1)+1))),INDEX('M04-S03'!$Z$16:$Z$198,2*(ROWS($L$187:L193)-1)+1),0)</f>
        <v>0</v>
      </c>
      <c r="AF193" s="312">
        <f>INDEX('M04-S03'!$S$16:$S$198,2*(ROWS($AF$187:AF193)-1)+1)</f>
        <v>0</v>
      </c>
      <c r="AG193" s="312">
        <f>INDEX('M04-S03'!$AB$16:$AB$198,2*(ROWS($AG$187:AG193)-1)+1)</f>
        <v>0</v>
      </c>
      <c r="AH193" s="312" t="str">
        <f t="shared" si="37"/>
        <v/>
      </c>
      <c r="AI193" s="312" t="str">
        <f t="shared" si="38"/>
        <v/>
      </c>
      <c r="AJ193" s="111" t="str">
        <f t="shared" si="39"/>
        <v/>
      </c>
      <c r="AK193" s="111" t="str">
        <f t="shared" si="40"/>
        <v/>
      </c>
      <c r="AL193" s="111" t="str">
        <f t="shared" si="33"/>
        <v/>
      </c>
      <c r="AM193" s="111" t="str">
        <f>INDEX('M04-S03'!$AU$16:$AU$198,2*(ROWS($AM$187:AM193)-1)+1)</f>
        <v/>
      </c>
      <c r="AN193" s="111" t="str">
        <f>INDEX('M04-S03'!$BB$16:$BB$198,2*(ROWS($AN$187:AN193)-1)+1)</f>
        <v/>
      </c>
      <c r="AO193" s="312">
        <f>INDEX('M04-S03'!$Q$16:$Q$198,2*(ROWS($AO$187:AO193)-1)+1)</f>
        <v>0</v>
      </c>
    </row>
    <row r="194" spans="1:41" x14ac:dyDescent="0.25">
      <c r="A194" s="122">
        <f t="shared" si="35"/>
        <v>0</v>
      </c>
      <c r="B194" s="122" t="str">
        <f t="shared" si="36"/>
        <v/>
      </c>
      <c r="C194" s="339" t="str">
        <f>IF(J194&gt;0,INDEX('M04-S03'!$AY$16:$AY$198,2*(ROWS($C$187:C194)-1)+1),"")</f>
        <v/>
      </c>
      <c r="D194" s="67" t="s">
        <v>271</v>
      </c>
      <c r="E194" s="339" t="str">
        <f>IFERROR(INDEX('M04-S03'!$AW$16:$AW$198,2*(ROWS($E$187:E194)-1)+1),"")</f>
        <v/>
      </c>
      <c r="F194" s="313"/>
      <c r="G194" s="283"/>
      <c r="H194" s="111">
        <f>INDEX('M04-S03'!$AD$16:$AD$198,2*(ROWS($H$187:H194)-1)+1)</f>
        <v>0</v>
      </c>
      <c r="I194" s="111">
        <f>INDEX('M04-S03'!$AF$16:$AF$198,2*(ROWS($I$187:I194)-1)+1)</f>
        <v>0</v>
      </c>
      <c r="J194" s="111" t="str">
        <f>INDEX('M04-S03'!$AH$16:$AH$198,2*(ROWS($J$187:J194)-1)+1)</f>
        <v/>
      </c>
      <c r="K194" s="67" t="str">
        <f>IFERROR(INDEX(CMELIGHTCON[Cost Basis],MATCH(INDEX('M04-S03'!$F$16:$F$198,2*(ROWS($K$187:K194)-1)+1),CMELIGHTCON[Proj Desc 1],0)),"")</f>
        <v/>
      </c>
      <c r="L194" s="312">
        <f>IF(ISNUMBER(INDEX('M04-S03'!$AK$16:$AK$198,2*(ROWS($O$187:O194)-1)+1)),INDEX('M04-S03'!$Z$16:$Z$198,2*(ROWS($L$187:L194)-1)+1),0)</f>
        <v>0</v>
      </c>
      <c r="M194" s="312">
        <f>IFERROR(IF(ISNUMBER(INDEX('M04-S03'!$AK$16:$AK$198,2*(ROWS($O$187:O194)-1)+1)),INDEX('M04-S03'!$AO$16:$AO$198,2*(ROWS($M$187:M194)-1)+1),0),"")</f>
        <v>0</v>
      </c>
      <c r="N194" s="373">
        <f>IFERROR(IF(ISNUMBER(INDEX('M04-S03'!$AK$16:$AK$198,2*(ROWS($O$187:O194)-1)+1)),INDEX('M04-S03'!$AV$16:$AV$198,2*(ROWS($N$187:N194)-1)+1),0),"")</f>
        <v>0</v>
      </c>
      <c r="O194" s="111">
        <f>IF(ISNUMBER(INDEX('M04-S03'!$AK$16:$AK$198,2*(ROWS($O$187:O194)-1)+1)),INDEX('M04-S03'!$AK$16:$AK$198,2*(ROWS($O$187:O194)-1)+1),0)</f>
        <v>0</v>
      </c>
      <c r="P194" s="312" t="str">
        <f>IFERROR(IF(NOT(ISNUMBER(INDEX('M04-S03'!$AK$16:$AK$198,2*(ROWS($O$187:O194)-1)+1))),INDEX('M04-S03'!$AO$16:$AO$198,2*(ROWS($O$187:O194)-1)+1),0),"")</f>
        <v/>
      </c>
      <c r="Q194" s="373" t="str">
        <f>IFERROR(IF(NOT(ISNUMBER(INDEX('M04-S03'!$AK$16:$AK$198,2*(ROWS($O$187:O194)-1)+1))),INDEX('M04-S03'!$AV$16:$AV$198,2*(ROWS($O$187:O194)-1)+1),0),"")</f>
        <v/>
      </c>
      <c r="R194" s="67" t="str">
        <f>IFERROR(IF(NOT(ISNUMBER(INDEX('M04-S03'!$AK$16:$AK$198,2*(ROWS($O$187:O194)-1)+1))),INDEX(SPILLOVER[Spillover Reason],MATCH(INDEX('M04-S03'!$BC$16:$BC$198,2*(ROWS($O$187:O194)-1)+1),SPILLOVER[Spillover Text],0)),""),"")</f>
        <v>Not Eligible</v>
      </c>
      <c r="S194" s="318"/>
      <c r="T194" s="318"/>
      <c r="U194" s="312">
        <f>INDEX('M04-S03'!$B$16:$B$198,2*(ROWS($U$187:U194)-1)+1)</f>
        <v>8</v>
      </c>
      <c r="V194" s="283"/>
      <c r="W194" s="108">
        <f>INDEX('M04-S03'!$F$16:$F$198,2*(ROWS($W$187:W194)-1)+1)</f>
        <v>0</v>
      </c>
      <c r="X194" s="67">
        <f>INDEX('M04-S03'!$L$16:$L$198,2*(ROWS($X$187:X194)-1)+1)</f>
        <v>0</v>
      </c>
      <c r="Y194" s="67">
        <f>INDEX('M04-S03'!$U$16:$U$198,2*(ROWS($Y$187:Y194)-1)+1)</f>
        <v>0</v>
      </c>
      <c r="Z194" s="283"/>
      <c r="AA194" s="283"/>
      <c r="AB194" s="283"/>
      <c r="AC194" s="283"/>
      <c r="AD194" s="283"/>
      <c r="AE194" s="312">
        <f>IF(NOT(ISNUMBER(INDEX('M04-S03'!$AK$16:$AK$198,2*(ROWS($O$187:O194)-1)+1))),INDEX('M04-S03'!$Z$16:$Z$198,2*(ROWS($L$187:L194)-1)+1),0)</f>
        <v>0</v>
      </c>
      <c r="AF194" s="312">
        <f>INDEX('M04-S03'!$S$16:$S$198,2*(ROWS($AF$187:AF194)-1)+1)</f>
        <v>0</v>
      </c>
      <c r="AG194" s="312">
        <f>INDEX('M04-S03'!$AB$16:$AB$198,2*(ROWS($AG$187:AG194)-1)+1)</f>
        <v>0</v>
      </c>
      <c r="AH194" s="312" t="str">
        <f t="shared" si="37"/>
        <v/>
      </c>
      <c r="AI194" s="312" t="str">
        <f t="shared" si="38"/>
        <v/>
      </c>
      <c r="AJ194" s="111" t="str">
        <f t="shared" si="39"/>
        <v/>
      </c>
      <c r="AK194" s="111" t="str">
        <f t="shared" si="40"/>
        <v/>
      </c>
      <c r="AL194" s="111" t="str">
        <f t="shared" si="33"/>
        <v/>
      </c>
      <c r="AM194" s="111" t="str">
        <f>INDEX('M04-S03'!$AU$16:$AU$198,2*(ROWS($AM$187:AM194)-1)+1)</f>
        <v/>
      </c>
      <c r="AN194" s="111" t="str">
        <f>INDEX('M04-S03'!$BB$16:$BB$198,2*(ROWS($AN$187:AN194)-1)+1)</f>
        <v/>
      </c>
      <c r="AO194" s="312">
        <f>INDEX('M04-S03'!$Q$16:$Q$198,2*(ROWS($AO$187:AO194)-1)+1)</f>
        <v>0</v>
      </c>
    </row>
    <row r="195" spans="1:41" x14ac:dyDescent="0.25">
      <c r="A195" s="122">
        <f t="shared" si="35"/>
        <v>0</v>
      </c>
      <c r="B195" s="122" t="str">
        <f t="shared" si="36"/>
        <v/>
      </c>
      <c r="C195" s="339" t="str">
        <f>IF(J195&gt;0,INDEX('M04-S03'!$AY$16:$AY$198,2*(ROWS($C$187:C195)-1)+1),"")</f>
        <v/>
      </c>
      <c r="D195" s="67" t="s">
        <v>271</v>
      </c>
      <c r="E195" s="339" t="str">
        <f>IFERROR(INDEX('M04-S03'!$AW$16:$AW$198,2*(ROWS($E$187:E195)-1)+1),"")</f>
        <v/>
      </c>
      <c r="F195" s="313"/>
      <c r="G195" s="283"/>
      <c r="H195" s="111">
        <f>INDEX('M04-S03'!$AD$16:$AD$198,2*(ROWS($H$187:H195)-1)+1)</f>
        <v>0</v>
      </c>
      <c r="I195" s="111">
        <f>INDEX('M04-S03'!$AF$16:$AF$198,2*(ROWS($I$187:I195)-1)+1)</f>
        <v>0</v>
      </c>
      <c r="J195" s="111" t="str">
        <f>INDEX('M04-S03'!$AH$16:$AH$198,2*(ROWS($J$187:J195)-1)+1)</f>
        <v/>
      </c>
      <c r="K195" s="67" t="str">
        <f>IFERROR(INDEX(CMELIGHTCON[Cost Basis],MATCH(INDEX('M04-S03'!$F$16:$F$198,2*(ROWS($K$187:K195)-1)+1),CMELIGHTCON[Proj Desc 1],0)),"")</f>
        <v/>
      </c>
      <c r="L195" s="312">
        <f>IF(ISNUMBER(INDEX('M04-S03'!$AK$16:$AK$198,2*(ROWS($O$187:O195)-1)+1)),INDEX('M04-S03'!$Z$16:$Z$198,2*(ROWS($L$187:L195)-1)+1),0)</f>
        <v>0</v>
      </c>
      <c r="M195" s="312">
        <f>IFERROR(IF(ISNUMBER(INDEX('M04-S03'!$AK$16:$AK$198,2*(ROWS($O$187:O195)-1)+1)),INDEX('M04-S03'!$AO$16:$AO$198,2*(ROWS($M$187:M195)-1)+1),0),"")</f>
        <v>0</v>
      </c>
      <c r="N195" s="373">
        <f>IFERROR(IF(ISNUMBER(INDEX('M04-S03'!$AK$16:$AK$198,2*(ROWS($O$187:O195)-1)+1)),INDEX('M04-S03'!$AV$16:$AV$198,2*(ROWS($N$187:N195)-1)+1),0),"")</f>
        <v>0</v>
      </c>
      <c r="O195" s="111">
        <f>IF(ISNUMBER(INDEX('M04-S03'!$AK$16:$AK$198,2*(ROWS($O$187:O195)-1)+1)),INDEX('M04-S03'!$AK$16:$AK$198,2*(ROWS($O$187:O195)-1)+1),0)</f>
        <v>0</v>
      </c>
      <c r="P195" s="312" t="str">
        <f>IFERROR(IF(NOT(ISNUMBER(INDEX('M04-S03'!$AK$16:$AK$198,2*(ROWS($O$187:O195)-1)+1))),INDEX('M04-S03'!$AO$16:$AO$198,2*(ROWS($O$187:O195)-1)+1),0),"")</f>
        <v/>
      </c>
      <c r="Q195" s="373" t="str">
        <f>IFERROR(IF(NOT(ISNUMBER(INDEX('M04-S03'!$AK$16:$AK$198,2*(ROWS($O$187:O195)-1)+1))),INDEX('M04-S03'!$AV$16:$AV$198,2*(ROWS($O$187:O195)-1)+1),0),"")</f>
        <v/>
      </c>
      <c r="R195" s="67" t="str">
        <f>IFERROR(IF(NOT(ISNUMBER(INDEX('M04-S03'!$AK$16:$AK$198,2*(ROWS($O$187:O195)-1)+1))),INDEX(SPILLOVER[Spillover Reason],MATCH(INDEX('M04-S03'!$BC$16:$BC$198,2*(ROWS($O$187:O195)-1)+1),SPILLOVER[Spillover Text],0)),""),"")</f>
        <v>Not Eligible</v>
      </c>
      <c r="S195" s="318"/>
      <c r="T195" s="318"/>
      <c r="U195" s="312">
        <f>INDEX('M04-S03'!$B$16:$B$198,2*(ROWS($U$187:U195)-1)+1)</f>
        <v>9</v>
      </c>
      <c r="V195" s="283"/>
      <c r="W195" s="108">
        <f>INDEX('M04-S03'!$F$16:$F$198,2*(ROWS($W$187:W195)-1)+1)</f>
        <v>0</v>
      </c>
      <c r="X195" s="67">
        <f>INDEX('M04-S03'!$L$16:$L$198,2*(ROWS($X$187:X195)-1)+1)</f>
        <v>0</v>
      </c>
      <c r="Y195" s="67">
        <f>INDEX('M04-S03'!$U$16:$U$198,2*(ROWS($Y$187:Y195)-1)+1)</f>
        <v>0</v>
      </c>
      <c r="Z195" s="283"/>
      <c r="AA195" s="283"/>
      <c r="AB195" s="283"/>
      <c r="AC195" s="283"/>
      <c r="AD195" s="283"/>
      <c r="AE195" s="312">
        <f>IF(NOT(ISNUMBER(INDEX('M04-S03'!$AK$16:$AK$198,2*(ROWS($O$187:O195)-1)+1))),INDEX('M04-S03'!$Z$16:$Z$198,2*(ROWS($L$187:L195)-1)+1),0)</f>
        <v>0</v>
      </c>
      <c r="AF195" s="312">
        <f>INDEX('M04-S03'!$S$16:$S$198,2*(ROWS($AF$187:AF195)-1)+1)</f>
        <v>0</v>
      </c>
      <c r="AG195" s="312">
        <f>INDEX('M04-S03'!$AB$16:$AB$198,2*(ROWS($AG$187:AG195)-1)+1)</f>
        <v>0</v>
      </c>
      <c r="AH195" s="312" t="str">
        <f t="shared" si="37"/>
        <v/>
      </c>
      <c r="AI195" s="312" t="str">
        <f t="shared" si="38"/>
        <v/>
      </c>
      <c r="AJ195" s="111" t="str">
        <f t="shared" si="39"/>
        <v/>
      </c>
      <c r="AK195" s="111" t="str">
        <f t="shared" si="40"/>
        <v/>
      </c>
      <c r="AL195" s="111" t="str">
        <f t="shared" si="33"/>
        <v/>
      </c>
      <c r="AM195" s="111" t="str">
        <f>INDEX('M04-S03'!$AU$16:$AU$198,2*(ROWS($AM$187:AM195)-1)+1)</f>
        <v/>
      </c>
      <c r="AN195" s="111" t="str">
        <f>INDEX('M04-S03'!$BB$16:$BB$198,2*(ROWS($AN$187:AN195)-1)+1)</f>
        <v/>
      </c>
      <c r="AO195" s="312">
        <f>INDEX('M04-S03'!$Q$16:$Q$198,2*(ROWS($AO$187:AO195)-1)+1)</f>
        <v>0</v>
      </c>
    </row>
    <row r="196" spans="1:41" x14ac:dyDescent="0.25">
      <c r="A196" s="122">
        <f t="shared" si="35"/>
        <v>0</v>
      </c>
      <c r="B196" s="122" t="str">
        <f t="shared" si="36"/>
        <v/>
      </c>
      <c r="C196" s="339" t="str">
        <f>IF(J196&gt;0,INDEX('M04-S03'!$AY$16:$AY$198,2*(ROWS($C$187:C196)-1)+1),"")</f>
        <v/>
      </c>
      <c r="D196" s="67" t="s">
        <v>271</v>
      </c>
      <c r="E196" s="339" t="str">
        <f>IFERROR(INDEX('M04-S03'!$AW$16:$AW$198,2*(ROWS($E$187:E196)-1)+1),"")</f>
        <v/>
      </c>
      <c r="F196" s="313"/>
      <c r="G196" s="283"/>
      <c r="H196" s="111">
        <f>INDEX('M04-S03'!$AD$16:$AD$198,2*(ROWS($H$187:H196)-1)+1)</f>
        <v>0</v>
      </c>
      <c r="I196" s="111">
        <f>INDEX('M04-S03'!$AF$16:$AF$198,2*(ROWS($I$187:I196)-1)+1)</f>
        <v>0</v>
      </c>
      <c r="J196" s="111" t="str">
        <f>INDEX('M04-S03'!$AH$16:$AH$198,2*(ROWS($J$187:J196)-1)+1)</f>
        <v/>
      </c>
      <c r="K196" s="67" t="str">
        <f>IFERROR(INDEX(CMELIGHTCON[Cost Basis],MATCH(INDEX('M04-S03'!$F$16:$F$198,2*(ROWS($K$187:K196)-1)+1),CMELIGHTCON[Proj Desc 1],0)),"")</f>
        <v/>
      </c>
      <c r="L196" s="312">
        <f>IF(ISNUMBER(INDEX('M04-S03'!$AK$16:$AK$198,2*(ROWS($O$187:O196)-1)+1)),INDEX('M04-S03'!$Z$16:$Z$198,2*(ROWS($L$187:L196)-1)+1),0)</f>
        <v>0</v>
      </c>
      <c r="M196" s="312">
        <f>IFERROR(IF(ISNUMBER(INDEX('M04-S03'!$AK$16:$AK$198,2*(ROWS($O$187:O196)-1)+1)),INDEX('M04-S03'!$AO$16:$AO$198,2*(ROWS($M$187:M196)-1)+1),0),"")</f>
        <v>0</v>
      </c>
      <c r="N196" s="373">
        <f>IFERROR(IF(ISNUMBER(INDEX('M04-S03'!$AK$16:$AK$198,2*(ROWS($O$187:O196)-1)+1)),INDEX('M04-S03'!$AV$16:$AV$198,2*(ROWS($N$187:N196)-1)+1),0),"")</f>
        <v>0</v>
      </c>
      <c r="O196" s="111">
        <f>IF(ISNUMBER(INDEX('M04-S03'!$AK$16:$AK$198,2*(ROWS($O$187:O196)-1)+1)),INDEX('M04-S03'!$AK$16:$AK$198,2*(ROWS($O$187:O196)-1)+1),0)</f>
        <v>0</v>
      </c>
      <c r="P196" s="312" t="str">
        <f>IFERROR(IF(NOT(ISNUMBER(INDEX('M04-S03'!$AK$16:$AK$198,2*(ROWS($O$187:O196)-1)+1))),INDEX('M04-S03'!$AO$16:$AO$198,2*(ROWS($O$187:O196)-1)+1),0),"")</f>
        <v/>
      </c>
      <c r="Q196" s="373" t="str">
        <f>IFERROR(IF(NOT(ISNUMBER(INDEX('M04-S03'!$AK$16:$AK$198,2*(ROWS($O$187:O196)-1)+1))),INDEX('M04-S03'!$AV$16:$AV$198,2*(ROWS($O$187:O196)-1)+1),0),"")</f>
        <v/>
      </c>
      <c r="R196" s="67" t="str">
        <f>IFERROR(IF(NOT(ISNUMBER(INDEX('M04-S03'!$AK$16:$AK$198,2*(ROWS($O$187:O196)-1)+1))),INDEX(SPILLOVER[Spillover Reason],MATCH(INDEX('M04-S03'!$BC$16:$BC$198,2*(ROWS($O$187:O196)-1)+1),SPILLOVER[Spillover Text],0)),""),"")</f>
        <v>Not Eligible</v>
      </c>
      <c r="S196" s="318"/>
      <c r="T196" s="318"/>
      <c r="U196" s="312">
        <f>INDEX('M04-S03'!$B$16:$B$198,2*(ROWS($U$187:U196)-1)+1)</f>
        <v>10</v>
      </c>
      <c r="V196" s="283"/>
      <c r="W196" s="108">
        <f>INDEX('M04-S03'!$F$16:$F$198,2*(ROWS($W$187:W196)-1)+1)</f>
        <v>0</v>
      </c>
      <c r="X196" s="67">
        <f>INDEX('M04-S03'!$L$16:$L$198,2*(ROWS($X$187:X196)-1)+1)</f>
        <v>0</v>
      </c>
      <c r="Y196" s="67">
        <f>INDEX('M04-S03'!$U$16:$U$198,2*(ROWS($Y$187:Y196)-1)+1)</f>
        <v>0</v>
      </c>
      <c r="Z196" s="283"/>
      <c r="AA196" s="283"/>
      <c r="AB196" s="283"/>
      <c r="AC196" s="283"/>
      <c r="AD196" s="283"/>
      <c r="AE196" s="312">
        <f>IF(NOT(ISNUMBER(INDEX('M04-S03'!$AK$16:$AK$198,2*(ROWS($O$187:O196)-1)+1))),INDEX('M04-S03'!$Z$16:$Z$198,2*(ROWS($L$187:L196)-1)+1),0)</f>
        <v>0</v>
      </c>
      <c r="AF196" s="312">
        <f>INDEX('M04-S03'!$S$16:$S$198,2*(ROWS($AF$187:AF196)-1)+1)</f>
        <v>0</v>
      </c>
      <c r="AG196" s="312">
        <f>INDEX('M04-S03'!$AB$16:$AB$198,2*(ROWS($AG$187:AG196)-1)+1)</f>
        <v>0</v>
      </c>
      <c r="AH196" s="312" t="str">
        <f t="shared" si="37"/>
        <v/>
      </c>
      <c r="AI196" s="312" t="str">
        <f t="shared" si="38"/>
        <v/>
      </c>
      <c r="AJ196" s="111" t="str">
        <f t="shared" si="39"/>
        <v/>
      </c>
      <c r="AK196" s="111" t="str">
        <f t="shared" si="40"/>
        <v/>
      </c>
      <c r="AL196" s="111" t="str">
        <f t="shared" si="33"/>
        <v/>
      </c>
      <c r="AM196" s="111" t="str">
        <f>INDEX('M04-S03'!$AU$16:$AU$198,2*(ROWS($AM$187:AM196)-1)+1)</f>
        <v/>
      </c>
      <c r="AN196" s="111" t="str">
        <f>INDEX('M04-S03'!$BB$16:$BB$198,2*(ROWS($AN$187:AN196)-1)+1)</f>
        <v/>
      </c>
      <c r="AO196" s="312">
        <f>INDEX('M04-S03'!$Q$16:$Q$198,2*(ROWS($AO$187:AO196)-1)+1)</f>
        <v>0</v>
      </c>
    </row>
    <row r="197" spans="1:41" x14ac:dyDescent="0.25">
      <c r="A197" s="122">
        <f t="shared" si="35"/>
        <v>0</v>
      </c>
      <c r="B197" s="122" t="str">
        <f t="shared" si="36"/>
        <v/>
      </c>
      <c r="C197" s="339" t="str">
        <f>IF(J197&gt;0,INDEX('M04-S03'!$AY$16:$AY$198,2*(ROWS($C$187:C197)-1)+1),"")</f>
        <v/>
      </c>
      <c r="D197" s="67" t="s">
        <v>271</v>
      </c>
      <c r="E197" s="339">
        <f>IFERROR(INDEX('M04-S03'!$AW$16:$AW$198,2*(ROWS($E$187:E197)-1)+1),"")</f>
        <v>0</v>
      </c>
      <c r="F197" s="313"/>
      <c r="G197" s="283"/>
      <c r="H197" s="111">
        <f>INDEX('M04-S03'!$AD$16:$AD$198,2*(ROWS($H$187:H197)-1)+1)</f>
        <v>0</v>
      </c>
      <c r="I197" s="111">
        <f>INDEX('M04-S03'!$AF$16:$AF$198,2*(ROWS($I$187:I197)-1)+1)</f>
        <v>0</v>
      </c>
      <c r="J197" s="111">
        <f>INDEX('M04-S03'!$AH$16:$AH$198,2*(ROWS($J$187:J197)-1)+1)</f>
        <v>0</v>
      </c>
      <c r="K197" s="67" t="str">
        <f>IFERROR(INDEX(CMELIGHTCON[Cost Basis],MATCH(INDEX('M04-S03'!$F$16:$F$198,2*(ROWS($K$187:K197)-1)+1),CMELIGHTCON[Proj Desc 1],0)),"")</f>
        <v/>
      </c>
      <c r="L197" s="312">
        <f>IF(ISNUMBER(INDEX('M04-S03'!$AK$16:$AK$198,2*(ROWS($O$187:O197)-1)+1)),INDEX('M04-S03'!$Z$16:$Z$198,2*(ROWS($L$187:L197)-1)+1),0)</f>
        <v>0</v>
      </c>
      <c r="M197" s="312">
        <f>IFERROR(IF(ISNUMBER(INDEX('M04-S03'!$AK$16:$AK$198,2*(ROWS($O$187:O197)-1)+1)),INDEX('M04-S03'!$AO$16:$AO$198,2*(ROWS($M$187:M197)-1)+1),0),"")</f>
        <v>0</v>
      </c>
      <c r="N197" s="373">
        <f>IFERROR(IF(ISNUMBER(INDEX('M04-S03'!$AK$16:$AK$198,2*(ROWS($O$187:O197)-1)+1)),INDEX('M04-S03'!$AV$16:$AV$198,2*(ROWS($N$187:N197)-1)+1),0),"")</f>
        <v>0</v>
      </c>
      <c r="O197" s="111">
        <f>IF(ISNUMBER(INDEX('M04-S03'!$AK$16:$AK$198,2*(ROWS($O$187:O197)-1)+1)),INDEX('M04-S03'!$AK$16:$AK$198,2*(ROWS($O$187:O197)-1)+1),0)</f>
        <v>0</v>
      </c>
      <c r="P197" s="312">
        <f>IFERROR(IF(NOT(ISNUMBER(INDEX('M04-S03'!$AK$16:$AK$198,2*(ROWS($O$187:O197)-1)+1))),INDEX('M04-S03'!$AO$16:$AO$198,2*(ROWS($O$187:O197)-1)+1),0),"")</f>
        <v>0</v>
      </c>
      <c r="Q197" s="373">
        <f>IFERROR(IF(NOT(ISNUMBER(INDEX('M04-S03'!$AK$16:$AK$198,2*(ROWS($O$187:O197)-1)+1))),INDEX('M04-S03'!$AV$16:$AV$198,2*(ROWS($O$187:O197)-1)+1),0),"")</f>
        <v>0</v>
      </c>
      <c r="R197" s="67" t="str">
        <f>IFERROR(IF(NOT(ISNUMBER(INDEX('M04-S03'!$AK$16:$AK$198,2*(ROWS($O$187:O197)-1)+1))),INDEX(SPILLOVER[Spillover Reason],MATCH(INDEX('M04-S03'!$BC$16:$BC$198,2*(ROWS($O$187:O197)-1)+1),SPILLOVER[Spillover Text],0)),""),"")</f>
        <v/>
      </c>
      <c r="S197" s="318"/>
      <c r="T197" s="318"/>
      <c r="U197" s="312">
        <f>INDEX('M04-S03'!$B$16:$B$198,2*(ROWS($U$187:U197)-1)+1)</f>
        <v>11</v>
      </c>
      <c r="V197" s="283"/>
      <c r="W197" s="108">
        <f>INDEX('M04-S03'!$F$16:$F$198,2*(ROWS($W$187:W197)-1)+1)</f>
        <v>0</v>
      </c>
      <c r="X197" s="67">
        <f>INDEX('M04-S03'!$L$16:$L$198,2*(ROWS($X$187:X197)-1)+1)</f>
        <v>0</v>
      </c>
      <c r="Y197" s="67">
        <f>INDEX('M04-S03'!$U$16:$U$198,2*(ROWS($Y$187:Y197)-1)+1)</f>
        <v>0</v>
      </c>
      <c r="Z197" s="283"/>
      <c r="AA197" s="283"/>
      <c r="AB197" s="283"/>
      <c r="AC197" s="283"/>
      <c r="AD197" s="283"/>
      <c r="AE197" s="312">
        <f>IF(NOT(ISNUMBER(INDEX('M04-S03'!$AK$16:$AK$198,2*(ROWS($O$187:O197)-1)+1))),INDEX('M04-S03'!$Z$16:$Z$198,2*(ROWS($L$187:L197)-1)+1),0)</f>
        <v>0</v>
      </c>
      <c r="AF197" s="312">
        <f>INDEX('M04-S03'!$S$16:$S$198,2*(ROWS($AF$187:AF197)-1)+1)</f>
        <v>0</v>
      </c>
      <c r="AG197" s="312">
        <f>INDEX('M04-S03'!$AB$16:$AB$198,2*(ROWS($AG$187:AG197)-1)+1)</f>
        <v>0</v>
      </c>
      <c r="AH197" s="312" t="str">
        <f t="shared" si="37"/>
        <v/>
      </c>
      <c r="AI197" s="312" t="str">
        <f t="shared" si="38"/>
        <v/>
      </c>
      <c r="AJ197" s="111" t="str">
        <f t="shared" si="39"/>
        <v/>
      </c>
      <c r="AK197" s="111" t="str">
        <f t="shared" si="40"/>
        <v/>
      </c>
      <c r="AL197" s="111" t="str">
        <f t="shared" si="33"/>
        <v/>
      </c>
      <c r="AM197" s="111">
        <f>INDEX('M04-S03'!$AU$16:$AU$198,2*(ROWS($AM$187:AM197)-1)+1)</f>
        <v>0</v>
      </c>
      <c r="AN197" s="111">
        <f>INDEX('M04-S03'!$BB$16:$BB$198,2*(ROWS($AN$187:AN197)-1)+1)</f>
        <v>0</v>
      </c>
      <c r="AO197" s="312">
        <f>INDEX('M04-S03'!$Q$16:$Q$198,2*(ROWS($AO$187:AO197)-1)+1)</f>
        <v>0</v>
      </c>
    </row>
    <row r="198" spans="1:41" x14ac:dyDescent="0.25">
      <c r="A198" s="122">
        <f t="shared" si="35"/>
        <v>0</v>
      </c>
      <c r="B198" s="122" t="str">
        <f t="shared" si="36"/>
        <v/>
      </c>
      <c r="C198" s="339" t="str">
        <f>IF(J198&gt;0,INDEX('M04-S03'!$AY$16:$AY$198,2*(ROWS($C$187:C198)-1)+1),"")</f>
        <v/>
      </c>
      <c r="D198" s="67" t="s">
        <v>271</v>
      </c>
      <c r="E198" s="339">
        <f>IFERROR(INDEX('M04-S03'!$AW$16:$AW$198,2*(ROWS($E$187:E198)-1)+1),"")</f>
        <v>0</v>
      </c>
      <c r="F198" s="313"/>
      <c r="G198" s="283"/>
      <c r="H198" s="111">
        <f>INDEX('M04-S03'!$AD$16:$AD$198,2*(ROWS($H$187:H198)-1)+1)</f>
        <v>0</v>
      </c>
      <c r="I198" s="111">
        <f>INDEX('M04-S03'!$AF$16:$AF$198,2*(ROWS($I$187:I198)-1)+1)</f>
        <v>0</v>
      </c>
      <c r="J198" s="111">
        <f>INDEX('M04-S03'!$AH$16:$AH$198,2*(ROWS($J$187:J198)-1)+1)</f>
        <v>0</v>
      </c>
      <c r="K198" s="67" t="str">
        <f>IFERROR(INDEX(CMELIGHTCON[Cost Basis],MATCH(INDEX('M04-S03'!$F$16:$F$198,2*(ROWS($K$187:K198)-1)+1),CMELIGHTCON[Proj Desc 1],0)),"")</f>
        <v/>
      </c>
      <c r="L198" s="312">
        <f>IF(ISNUMBER(INDEX('M04-S03'!$AK$16:$AK$198,2*(ROWS($O$187:O198)-1)+1)),INDEX('M04-S03'!$Z$16:$Z$198,2*(ROWS($L$187:L198)-1)+1),0)</f>
        <v>0</v>
      </c>
      <c r="M198" s="312">
        <f>IFERROR(IF(ISNUMBER(INDEX('M04-S03'!$AK$16:$AK$198,2*(ROWS($O$187:O198)-1)+1)),INDEX('M04-S03'!$AO$16:$AO$198,2*(ROWS($M$187:M198)-1)+1),0),"")</f>
        <v>0</v>
      </c>
      <c r="N198" s="373">
        <f>IFERROR(IF(ISNUMBER(INDEX('M04-S03'!$AK$16:$AK$198,2*(ROWS($O$187:O198)-1)+1)),INDEX('M04-S03'!$AV$16:$AV$198,2*(ROWS($N$187:N198)-1)+1),0),"")</f>
        <v>0</v>
      </c>
      <c r="O198" s="111">
        <f>IF(ISNUMBER(INDEX('M04-S03'!$AK$16:$AK$198,2*(ROWS($O$187:O198)-1)+1)),INDEX('M04-S03'!$AK$16:$AK$198,2*(ROWS($O$187:O198)-1)+1),0)</f>
        <v>0</v>
      </c>
      <c r="P198" s="312">
        <f>IFERROR(IF(NOT(ISNUMBER(INDEX('M04-S03'!$AK$16:$AK$198,2*(ROWS($O$187:O198)-1)+1))),INDEX('M04-S03'!$AO$16:$AO$198,2*(ROWS($O$187:O198)-1)+1),0),"")</f>
        <v>0</v>
      </c>
      <c r="Q198" s="373">
        <f>IFERROR(IF(NOT(ISNUMBER(INDEX('M04-S03'!$AK$16:$AK$198,2*(ROWS($O$187:O198)-1)+1))),INDEX('M04-S03'!$AV$16:$AV$198,2*(ROWS($O$187:O198)-1)+1),0),"")</f>
        <v>0</v>
      </c>
      <c r="R198" s="67" t="str">
        <f>IFERROR(IF(NOT(ISNUMBER(INDEX('M04-S03'!$AK$16:$AK$198,2*(ROWS($O$187:O198)-1)+1))),INDEX(SPILLOVER[Spillover Reason],MATCH(INDEX('M04-S03'!$BC$16:$BC$198,2*(ROWS($O$187:O198)-1)+1),SPILLOVER[Spillover Text],0)),""),"")</f>
        <v/>
      </c>
      <c r="S198" s="318"/>
      <c r="T198" s="318"/>
      <c r="U198" s="312">
        <f>INDEX('M04-S03'!$B$16:$B$198,2*(ROWS($U$187:U198)-1)+1)</f>
        <v>12</v>
      </c>
      <c r="V198" s="283"/>
      <c r="W198" s="108">
        <f>INDEX('M04-S03'!$F$16:$F$198,2*(ROWS($W$187:W198)-1)+1)</f>
        <v>0</v>
      </c>
      <c r="X198" s="67">
        <f>INDEX('M04-S03'!$L$16:$L$198,2*(ROWS($X$187:X198)-1)+1)</f>
        <v>0</v>
      </c>
      <c r="Y198" s="67">
        <f>INDEX('M04-S03'!$U$16:$U$198,2*(ROWS($Y$187:Y198)-1)+1)</f>
        <v>0</v>
      </c>
      <c r="Z198" s="283"/>
      <c r="AA198" s="283"/>
      <c r="AB198" s="283"/>
      <c r="AC198" s="283"/>
      <c r="AD198" s="283"/>
      <c r="AE198" s="312">
        <f>IF(NOT(ISNUMBER(INDEX('M04-S03'!$AK$16:$AK$198,2*(ROWS($O$187:O198)-1)+1))),INDEX('M04-S03'!$Z$16:$Z$198,2*(ROWS($L$187:L198)-1)+1),0)</f>
        <v>0</v>
      </c>
      <c r="AF198" s="312">
        <f>INDEX('M04-S03'!$S$16:$S$198,2*(ROWS($AF$187:AF198)-1)+1)</f>
        <v>0</v>
      </c>
      <c r="AG198" s="312">
        <f>INDEX('M04-S03'!$AB$16:$AB$198,2*(ROWS($AG$187:AG198)-1)+1)</f>
        <v>0</v>
      </c>
      <c r="AH198" s="312" t="str">
        <f t="shared" si="37"/>
        <v/>
      </c>
      <c r="AI198" s="312" t="str">
        <f t="shared" si="38"/>
        <v/>
      </c>
      <c r="AJ198" s="111" t="str">
        <f t="shared" si="39"/>
        <v/>
      </c>
      <c r="AK198" s="111" t="str">
        <f t="shared" si="40"/>
        <v/>
      </c>
      <c r="AL198" s="111" t="str">
        <f t="shared" si="33"/>
        <v/>
      </c>
      <c r="AM198" s="111">
        <f>INDEX('M04-S03'!$AU$16:$AU$198,2*(ROWS($AM$187:AM198)-1)+1)</f>
        <v>0</v>
      </c>
      <c r="AN198" s="111">
        <f>INDEX('M04-S03'!$BB$16:$BB$198,2*(ROWS($AN$187:AN198)-1)+1)</f>
        <v>0</v>
      </c>
      <c r="AO198" s="312">
        <f>INDEX('M04-S03'!$Q$16:$Q$198,2*(ROWS($AO$187:AO198)-1)+1)</f>
        <v>0</v>
      </c>
    </row>
    <row r="199" spans="1:41" x14ac:dyDescent="0.25">
      <c r="A199" s="122">
        <f t="shared" si="35"/>
        <v>0</v>
      </c>
      <c r="B199" s="122" t="str">
        <f t="shared" si="36"/>
        <v/>
      </c>
      <c r="C199" s="339" t="str">
        <f>IF(J199&gt;0,INDEX('M04-S03'!$AY$16:$AY$198,2*(ROWS($C$187:C199)-1)+1),"")</f>
        <v/>
      </c>
      <c r="D199" s="67" t="s">
        <v>271</v>
      </c>
      <c r="E199" s="339">
        <f>IFERROR(INDEX('M04-S03'!$AW$16:$AW$198,2*(ROWS($E$187:E199)-1)+1),"")</f>
        <v>0</v>
      </c>
      <c r="F199" s="313"/>
      <c r="G199" s="283"/>
      <c r="H199" s="111">
        <f>INDEX('M04-S03'!$AD$16:$AD$198,2*(ROWS($H$187:H199)-1)+1)</f>
        <v>0</v>
      </c>
      <c r="I199" s="111">
        <f>INDEX('M04-S03'!$AF$16:$AF$198,2*(ROWS($I$187:I199)-1)+1)</f>
        <v>0</v>
      </c>
      <c r="J199" s="111">
        <f>INDEX('M04-S03'!$AH$16:$AH$198,2*(ROWS($J$187:J199)-1)+1)</f>
        <v>0</v>
      </c>
      <c r="K199" s="67" t="str">
        <f>IFERROR(INDEX(CMELIGHTCON[Cost Basis],MATCH(INDEX('M04-S03'!$F$16:$F$198,2*(ROWS($K$187:K199)-1)+1),CMELIGHTCON[Proj Desc 1],0)),"")</f>
        <v/>
      </c>
      <c r="L199" s="312">
        <f>IF(ISNUMBER(INDEX('M04-S03'!$AK$16:$AK$198,2*(ROWS($O$187:O199)-1)+1)),INDEX('M04-S03'!$Z$16:$Z$198,2*(ROWS($L$187:L199)-1)+1),0)</f>
        <v>0</v>
      </c>
      <c r="M199" s="312">
        <f>IFERROR(IF(ISNUMBER(INDEX('M04-S03'!$AK$16:$AK$198,2*(ROWS($O$187:O199)-1)+1)),INDEX('M04-S03'!$AO$16:$AO$198,2*(ROWS($M$187:M199)-1)+1),0),"")</f>
        <v>0</v>
      </c>
      <c r="N199" s="373">
        <f>IFERROR(IF(ISNUMBER(INDEX('M04-S03'!$AK$16:$AK$198,2*(ROWS($O$187:O199)-1)+1)),INDEX('M04-S03'!$AV$16:$AV$198,2*(ROWS($N$187:N199)-1)+1),0),"")</f>
        <v>0</v>
      </c>
      <c r="O199" s="111">
        <f>IF(ISNUMBER(INDEX('M04-S03'!$AK$16:$AK$198,2*(ROWS($O$187:O199)-1)+1)),INDEX('M04-S03'!$AK$16:$AK$198,2*(ROWS($O$187:O199)-1)+1),0)</f>
        <v>0</v>
      </c>
      <c r="P199" s="312">
        <f>IFERROR(IF(NOT(ISNUMBER(INDEX('M04-S03'!$AK$16:$AK$198,2*(ROWS($O$187:O199)-1)+1))),INDEX('M04-S03'!$AO$16:$AO$198,2*(ROWS($O$187:O199)-1)+1),0),"")</f>
        <v>0</v>
      </c>
      <c r="Q199" s="373">
        <f>IFERROR(IF(NOT(ISNUMBER(INDEX('M04-S03'!$AK$16:$AK$198,2*(ROWS($O$187:O199)-1)+1))),INDEX('M04-S03'!$AV$16:$AV$198,2*(ROWS($O$187:O199)-1)+1),0),"")</f>
        <v>0</v>
      </c>
      <c r="R199" s="67" t="str">
        <f>IFERROR(IF(NOT(ISNUMBER(INDEX('M04-S03'!$AK$16:$AK$198,2*(ROWS($O$187:O199)-1)+1))),INDEX(SPILLOVER[Spillover Reason],MATCH(INDEX('M04-S03'!$BC$16:$BC$198,2*(ROWS($O$187:O199)-1)+1),SPILLOVER[Spillover Text],0)),""),"")</f>
        <v/>
      </c>
      <c r="S199" s="318"/>
      <c r="T199" s="318"/>
      <c r="U199" s="312">
        <f>INDEX('M04-S03'!$B$16:$B$198,2*(ROWS($U$187:U199)-1)+1)</f>
        <v>13</v>
      </c>
      <c r="V199" s="283"/>
      <c r="W199" s="108">
        <f>INDEX('M04-S03'!$F$16:$F$198,2*(ROWS($W$187:W199)-1)+1)</f>
        <v>0</v>
      </c>
      <c r="X199" s="67">
        <f>INDEX('M04-S03'!$L$16:$L$198,2*(ROWS($X$187:X199)-1)+1)</f>
        <v>0</v>
      </c>
      <c r="Y199" s="67">
        <f>INDEX('M04-S03'!$U$16:$U$198,2*(ROWS($Y$187:Y199)-1)+1)</f>
        <v>0</v>
      </c>
      <c r="Z199" s="283"/>
      <c r="AA199" s="283"/>
      <c r="AB199" s="283"/>
      <c r="AC199" s="283"/>
      <c r="AD199" s="283"/>
      <c r="AE199" s="312">
        <f>IF(NOT(ISNUMBER(INDEX('M04-S03'!$AK$16:$AK$198,2*(ROWS($O$187:O199)-1)+1))),INDEX('M04-S03'!$Z$16:$Z$198,2*(ROWS($L$187:L199)-1)+1),0)</f>
        <v>0</v>
      </c>
      <c r="AF199" s="312">
        <f>INDEX('M04-S03'!$S$16:$S$198,2*(ROWS($AF$187:AF199)-1)+1)</f>
        <v>0</v>
      </c>
      <c r="AG199" s="312">
        <f>INDEX('M04-S03'!$AB$16:$AB$198,2*(ROWS($AG$187:AG199)-1)+1)</f>
        <v>0</v>
      </c>
      <c r="AH199" s="312" t="str">
        <f t="shared" si="37"/>
        <v/>
      </c>
      <c r="AI199" s="312" t="str">
        <f t="shared" si="38"/>
        <v/>
      </c>
      <c r="AJ199" s="111" t="str">
        <f t="shared" si="39"/>
        <v/>
      </c>
      <c r="AK199" s="111" t="str">
        <f t="shared" si="40"/>
        <v/>
      </c>
      <c r="AL199" s="111" t="str">
        <f t="shared" si="33"/>
        <v/>
      </c>
      <c r="AM199" s="111">
        <f>INDEX('M04-S03'!$AU$16:$AU$198,2*(ROWS($AM$187:AM199)-1)+1)</f>
        <v>0</v>
      </c>
      <c r="AN199" s="111">
        <f>INDEX('M04-S03'!$BB$16:$BB$198,2*(ROWS($AN$187:AN199)-1)+1)</f>
        <v>0</v>
      </c>
      <c r="AO199" s="312">
        <f>INDEX('M04-S03'!$Q$16:$Q$198,2*(ROWS($AO$187:AO199)-1)+1)</f>
        <v>0</v>
      </c>
    </row>
    <row r="200" spans="1:41" x14ac:dyDescent="0.25">
      <c r="A200" s="122">
        <f t="shared" si="35"/>
        <v>0</v>
      </c>
      <c r="B200" s="122" t="str">
        <f t="shared" si="36"/>
        <v/>
      </c>
      <c r="C200" s="339" t="str">
        <f>IF(J200&gt;0,INDEX('M04-S03'!$AY$16:$AY$198,2*(ROWS($C$187:C200)-1)+1),"")</f>
        <v/>
      </c>
      <c r="D200" s="67" t="s">
        <v>271</v>
      </c>
      <c r="E200" s="339">
        <f>IFERROR(INDEX('M04-S03'!$AW$16:$AW$198,2*(ROWS($E$187:E200)-1)+1),"")</f>
        <v>0</v>
      </c>
      <c r="F200" s="313"/>
      <c r="G200" s="283"/>
      <c r="H200" s="111">
        <f>INDEX('M04-S03'!$AD$16:$AD$198,2*(ROWS($H$187:H200)-1)+1)</f>
        <v>0</v>
      </c>
      <c r="I200" s="111">
        <f>INDEX('M04-S03'!$AF$16:$AF$198,2*(ROWS($I$187:I200)-1)+1)</f>
        <v>0</v>
      </c>
      <c r="J200" s="111">
        <f>INDEX('M04-S03'!$AH$16:$AH$198,2*(ROWS($J$187:J200)-1)+1)</f>
        <v>0</v>
      </c>
      <c r="K200" s="67" t="str">
        <f>IFERROR(INDEX(CMELIGHTCON[Cost Basis],MATCH(INDEX('M04-S03'!$F$16:$F$198,2*(ROWS($K$187:K200)-1)+1),CMELIGHTCON[Proj Desc 1],0)),"")</f>
        <v/>
      </c>
      <c r="L200" s="312">
        <f>IF(ISNUMBER(INDEX('M04-S03'!$AK$16:$AK$198,2*(ROWS($O$187:O200)-1)+1)),INDEX('M04-S03'!$Z$16:$Z$198,2*(ROWS($L$187:L200)-1)+1),0)</f>
        <v>0</v>
      </c>
      <c r="M200" s="312">
        <f>IFERROR(IF(ISNUMBER(INDEX('M04-S03'!$AK$16:$AK$198,2*(ROWS($O$187:O200)-1)+1)),INDEX('M04-S03'!$AO$16:$AO$198,2*(ROWS($M$187:M200)-1)+1),0),"")</f>
        <v>0</v>
      </c>
      <c r="N200" s="373">
        <f>IFERROR(IF(ISNUMBER(INDEX('M04-S03'!$AK$16:$AK$198,2*(ROWS($O$187:O200)-1)+1)),INDEX('M04-S03'!$AV$16:$AV$198,2*(ROWS($N$187:N200)-1)+1),0),"")</f>
        <v>0</v>
      </c>
      <c r="O200" s="111">
        <f>IF(ISNUMBER(INDEX('M04-S03'!$AK$16:$AK$198,2*(ROWS($O$187:O200)-1)+1)),INDEX('M04-S03'!$AK$16:$AK$198,2*(ROWS($O$187:O200)-1)+1),0)</f>
        <v>0</v>
      </c>
      <c r="P200" s="312">
        <f>IFERROR(IF(NOT(ISNUMBER(INDEX('M04-S03'!$AK$16:$AK$198,2*(ROWS($O$187:O200)-1)+1))),INDEX('M04-S03'!$AO$16:$AO$198,2*(ROWS($O$187:O200)-1)+1),0),"")</f>
        <v>0</v>
      </c>
      <c r="Q200" s="373">
        <f>IFERROR(IF(NOT(ISNUMBER(INDEX('M04-S03'!$AK$16:$AK$198,2*(ROWS($O$187:O200)-1)+1))),INDEX('M04-S03'!$AV$16:$AV$198,2*(ROWS($O$187:O200)-1)+1),0),"")</f>
        <v>0</v>
      </c>
      <c r="R200" s="67" t="str">
        <f>IFERROR(IF(NOT(ISNUMBER(INDEX('M04-S03'!$AK$16:$AK$198,2*(ROWS($O$187:O200)-1)+1))),INDEX(SPILLOVER[Spillover Reason],MATCH(INDEX('M04-S03'!$BC$16:$BC$198,2*(ROWS($O$187:O200)-1)+1),SPILLOVER[Spillover Text],0)),""),"")</f>
        <v/>
      </c>
      <c r="S200" s="318"/>
      <c r="T200" s="318"/>
      <c r="U200" s="312">
        <f>INDEX('M04-S03'!$B$16:$B$198,2*(ROWS($U$187:U200)-1)+1)</f>
        <v>14</v>
      </c>
      <c r="V200" s="283"/>
      <c r="W200" s="108">
        <f>INDEX('M04-S03'!$F$16:$F$198,2*(ROWS($W$187:W200)-1)+1)</f>
        <v>0</v>
      </c>
      <c r="X200" s="67">
        <f>INDEX('M04-S03'!$L$16:$L$198,2*(ROWS($X$187:X200)-1)+1)</f>
        <v>0</v>
      </c>
      <c r="Y200" s="67">
        <f>INDEX('M04-S03'!$U$16:$U$198,2*(ROWS($Y$187:Y200)-1)+1)</f>
        <v>0</v>
      </c>
      <c r="Z200" s="283"/>
      <c r="AA200" s="283"/>
      <c r="AB200" s="283"/>
      <c r="AC200" s="283"/>
      <c r="AD200" s="283"/>
      <c r="AE200" s="312">
        <f>IF(NOT(ISNUMBER(INDEX('M04-S03'!$AK$16:$AK$198,2*(ROWS($O$187:O200)-1)+1))),INDEX('M04-S03'!$Z$16:$Z$198,2*(ROWS($L$187:L200)-1)+1),0)</f>
        <v>0</v>
      </c>
      <c r="AF200" s="312">
        <f>INDEX('M04-S03'!$S$16:$S$198,2*(ROWS($AF$187:AF200)-1)+1)</f>
        <v>0</v>
      </c>
      <c r="AG200" s="312">
        <f>INDEX('M04-S03'!$AB$16:$AB$198,2*(ROWS($AG$187:AG200)-1)+1)</f>
        <v>0</v>
      </c>
      <c r="AH200" s="312" t="str">
        <f t="shared" si="37"/>
        <v/>
      </c>
      <c r="AI200" s="312" t="str">
        <f t="shared" si="38"/>
        <v/>
      </c>
      <c r="AJ200" s="111" t="str">
        <f t="shared" si="39"/>
        <v/>
      </c>
      <c r="AK200" s="111" t="str">
        <f t="shared" si="40"/>
        <v/>
      </c>
      <c r="AL200" s="111" t="str">
        <f t="shared" si="33"/>
        <v/>
      </c>
      <c r="AM200" s="111">
        <f>INDEX('M04-S03'!$AU$16:$AU$198,2*(ROWS($AM$187:AM200)-1)+1)</f>
        <v>0</v>
      </c>
      <c r="AN200" s="111">
        <f>INDEX('M04-S03'!$BB$16:$BB$198,2*(ROWS($AN$187:AN200)-1)+1)</f>
        <v>0</v>
      </c>
      <c r="AO200" s="312">
        <f>INDEX('M04-S03'!$Q$16:$Q$198,2*(ROWS($AO$187:AO200)-1)+1)</f>
        <v>0</v>
      </c>
    </row>
    <row r="201" spans="1:41" x14ac:dyDescent="0.25">
      <c r="A201" s="122">
        <f t="shared" si="35"/>
        <v>0</v>
      </c>
      <c r="B201" s="122" t="str">
        <f t="shared" si="36"/>
        <v/>
      </c>
      <c r="C201" s="339" t="str">
        <f>IF(J201&gt;0,INDEX('M04-S03'!$AY$16:$AY$198,2*(ROWS($C$187:C201)-1)+1),"")</f>
        <v/>
      </c>
      <c r="D201" s="67" t="s">
        <v>271</v>
      </c>
      <c r="E201" s="339">
        <f>IFERROR(INDEX('M04-S03'!$AW$16:$AW$198,2*(ROWS($E$187:E201)-1)+1),"")</f>
        <v>0</v>
      </c>
      <c r="F201" s="313"/>
      <c r="G201" s="283"/>
      <c r="H201" s="111">
        <f>INDEX('M04-S03'!$AD$16:$AD$198,2*(ROWS($H$187:H201)-1)+1)</f>
        <v>0</v>
      </c>
      <c r="I201" s="111">
        <f>INDEX('M04-S03'!$AF$16:$AF$198,2*(ROWS($I$187:I201)-1)+1)</f>
        <v>0</v>
      </c>
      <c r="J201" s="111">
        <f>INDEX('M04-S03'!$AH$16:$AH$198,2*(ROWS($J$187:J201)-1)+1)</f>
        <v>0</v>
      </c>
      <c r="K201" s="67" t="str">
        <f>IFERROR(INDEX(CMELIGHTCON[Cost Basis],MATCH(INDEX('M04-S03'!$F$16:$F$198,2*(ROWS($K$187:K201)-1)+1),CMELIGHTCON[Proj Desc 1],0)),"")</f>
        <v/>
      </c>
      <c r="L201" s="312">
        <f>IF(ISNUMBER(INDEX('M04-S03'!$AK$16:$AK$198,2*(ROWS($O$187:O201)-1)+1)),INDEX('M04-S03'!$Z$16:$Z$198,2*(ROWS($L$187:L201)-1)+1),0)</f>
        <v>0</v>
      </c>
      <c r="M201" s="312">
        <f>IFERROR(IF(ISNUMBER(INDEX('M04-S03'!$AK$16:$AK$198,2*(ROWS($O$187:O201)-1)+1)),INDEX('M04-S03'!$AO$16:$AO$198,2*(ROWS($M$187:M201)-1)+1),0),"")</f>
        <v>0</v>
      </c>
      <c r="N201" s="373">
        <f>IFERROR(IF(ISNUMBER(INDEX('M04-S03'!$AK$16:$AK$198,2*(ROWS($O$187:O201)-1)+1)),INDEX('M04-S03'!$AV$16:$AV$198,2*(ROWS($N$187:N201)-1)+1),0),"")</f>
        <v>0</v>
      </c>
      <c r="O201" s="111">
        <f>IF(ISNUMBER(INDEX('M04-S03'!$AK$16:$AK$198,2*(ROWS($O$187:O201)-1)+1)),INDEX('M04-S03'!$AK$16:$AK$198,2*(ROWS($O$187:O201)-1)+1),0)</f>
        <v>0</v>
      </c>
      <c r="P201" s="312">
        <f>IFERROR(IF(NOT(ISNUMBER(INDEX('M04-S03'!$AK$16:$AK$198,2*(ROWS($O$187:O201)-1)+1))),INDEX('M04-S03'!$AO$16:$AO$198,2*(ROWS($O$187:O201)-1)+1),0),"")</f>
        <v>0</v>
      </c>
      <c r="Q201" s="373">
        <f>IFERROR(IF(NOT(ISNUMBER(INDEX('M04-S03'!$AK$16:$AK$198,2*(ROWS($O$187:O201)-1)+1))),INDEX('M04-S03'!$AV$16:$AV$198,2*(ROWS($O$187:O201)-1)+1),0),"")</f>
        <v>0</v>
      </c>
      <c r="R201" s="67" t="str">
        <f>IFERROR(IF(NOT(ISNUMBER(INDEX('M04-S03'!$AK$16:$AK$198,2*(ROWS($O$187:O201)-1)+1))),INDEX(SPILLOVER[Spillover Reason],MATCH(INDEX('M04-S03'!$BC$16:$BC$198,2*(ROWS($O$187:O201)-1)+1),SPILLOVER[Spillover Text],0)),""),"")</f>
        <v/>
      </c>
      <c r="S201" s="318"/>
      <c r="T201" s="318"/>
      <c r="U201" s="312">
        <f>INDEX('M04-S03'!$B$16:$B$198,2*(ROWS($U$187:U201)-1)+1)</f>
        <v>15</v>
      </c>
      <c r="V201" s="283"/>
      <c r="W201" s="108">
        <f>INDEX('M04-S03'!$F$16:$F$198,2*(ROWS($W$187:W201)-1)+1)</f>
        <v>0</v>
      </c>
      <c r="X201" s="67">
        <f>INDEX('M04-S03'!$L$16:$L$198,2*(ROWS($X$187:X201)-1)+1)</f>
        <v>0</v>
      </c>
      <c r="Y201" s="67">
        <f>INDEX('M04-S03'!$U$16:$U$198,2*(ROWS($Y$187:Y201)-1)+1)</f>
        <v>0</v>
      </c>
      <c r="Z201" s="283"/>
      <c r="AA201" s="283"/>
      <c r="AB201" s="283"/>
      <c r="AC201" s="283"/>
      <c r="AD201" s="283"/>
      <c r="AE201" s="312">
        <f>IF(NOT(ISNUMBER(INDEX('M04-S03'!$AK$16:$AK$198,2*(ROWS($O$187:O201)-1)+1))),INDEX('M04-S03'!$Z$16:$Z$198,2*(ROWS($L$187:L201)-1)+1),0)</f>
        <v>0</v>
      </c>
      <c r="AF201" s="312">
        <f>INDEX('M04-S03'!$S$16:$S$198,2*(ROWS($AF$187:AF201)-1)+1)</f>
        <v>0</v>
      </c>
      <c r="AG201" s="312">
        <f>INDEX('M04-S03'!$AB$16:$AB$198,2*(ROWS($AG$187:AG201)-1)+1)</f>
        <v>0</v>
      </c>
      <c r="AH201" s="312" t="str">
        <f t="shared" si="37"/>
        <v/>
      </c>
      <c r="AI201" s="312" t="str">
        <f t="shared" si="38"/>
        <v/>
      </c>
      <c r="AJ201" s="111" t="str">
        <f t="shared" si="39"/>
        <v/>
      </c>
      <c r="AK201" s="111" t="str">
        <f t="shared" si="40"/>
        <v/>
      </c>
      <c r="AL201" s="111" t="str">
        <f t="shared" si="33"/>
        <v/>
      </c>
      <c r="AM201" s="111">
        <f>INDEX('M04-S03'!$AU$16:$AU$198,2*(ROWS($AM$187:AM201)-1)+1)</f>
        <v>0</v>
      </c>
      <c r="AN201" s="111">
        <f>INDEX('M04-S03'!$BB$16:$BB$198,2*(ROWS($AN$187:AN201)-1)+1)</f>
        <v>0</v>
      </c>
      <c r="AO201" s="312">
        <f>INDEX('M04-S03'!$Q$16:$Q$198,2*(ROWS($AO$187:AO201)-1)+1)</f>
        <v>0</v>
      </c>
    </row>
    <row r="202" spans="1:41" x14ac:dyDescent="0.25">
      <c r="A202" s="419" t="str">
        <f>CONCATENATE(MAIN4," ",M4S4)</f>
        <v>CUSTOM MEASURES INPUT Commercial Cooking / Water Heating</v>
      </c>
      <c r="B202" s="420"/>
      <c r="C202" s="355"/>
      <c r="D202" s="356"/>
      <c r="E202" s="355"/>
      <c r="F202" s="362"/>
      <c r="G202" s="356"/>
      <c r="H202" s="358"/>
      <c r="I202" s="358"/>
      <c r="J202" s="358"/>
      <c r="K202" s="356"/>
      <c r="L202" s="357"/>
      <c r="M202" s="357"/>
      <c r="N202" s="376"/>
      <c r="O202" s="358"/>
      <c r="P202" s="357"/>
      <c r="Q202" s="376"/>
      <c r="R202" s="356"/>
      <c r="S202" s="359"/>
      <c r="T202" s="359"/>
      <c r="U202" s="357"/>
      <c r="V202" s="356"/>
      <c r="W202" s="360"/>
      <c r="X202" s="356"/>
      <c r="Y202" s="356"/>
      <c r="Z202" s="361"/>
      <c r="AA202" s="356"/>
      <c r="AB202" s="356"/>
      <c r="AC202" s="356"/>
      <c r="AD202" s="356"/>
      <c r="AE202" s="357"/>
      <c r="AF202" s="357"/>
      <c r="AG202" s="357"/>
      <c r="AH202" s="357"/>
      <c r="AI202" s="357"/>
      <c r="AJ202" s="358" t="str">
        <f>IFERROR(O202/M202,"")</f>
        <v/>
      </c>
      <c r="AK202" s="358" t="str">
        <f>IFERROR(O202/N202,"")</f>
        <v/>
      </c>
      <c r="AL202" s="358" t="str">
        <f t="shared" si="33"/>
        <v/>
      </c>
      <c r="AM202" s="358"/>
      <c r="AN202" s="358"/>
      <c r="AO202" s="357"/>
    </row>
    <row r="203" spans="1:41" x14ac:dyDescent="0.25">
      <c r="A203" s="122">
        <f t="shared" ref="A203:A217" si="41">PROJID</f>
        <v>0</v>
      </c>
      <c r="B203" s="122" t="str">
        <f>IF(C203="","",CONCATENATE(ROW(),"-",C203))</f>
        <v/>
      </c>
      <c r="C203" s="339" t="str">
        <f>IF(J203&gt;0,INDEX('M04-S04'!$AY$16:$AY$198,2*(ROWS($C$203:C203)-1)+1),"")</f>
        <v/>
      </c>
      <c r="D203" s="67" t="s">
        <v>271</v>
      </c>
      <c r="E203" s="339" t="str">
        <f>IFERROR(INDEX('M04-S04'!$AW$16:$AW$198,2*(ROWS($E$203:E203)-1)+1),"")</f>
        <v/>
      </c>
      <c r="F203" s="313"/>
      <c r="G203" s="283"/>
      <c r="H203" s="111">
        <f>INDEX('M04-S04'!$AD$16:$AD$198,2*(ROWS($H$203:H203)-1)+1)</f>
        <v>0</v>
      </c>
      <c r="I203" s="111">
        <f>INDEX('M04-S04'!$AF$16:$AF$198,2*(ROWS($I$203:I203)-1)+1)</f>
        <v>0</v>
      </c>
      <c r="J203" s="111" t="str">
        <f>INDEX('M04-S04'!$AH$16:$AH$198,2*(ROWS($J$203:J203)-1)+1)</f>
        <v/>
      </c>
      <c r="K203" s="67" t="str">
        <f>IFERROR(INDEX(CMECOOK[Cost Basis],MATCH(INDEX('M04-S04'!$F$16:$F$198,2*(ROWS($K$203:K203)-1)+1),CMECOOK[Proj Desc 1],0)),"")</f>
        <v/>
      </c>
      <c r="L203" s="312">
        <f>IF(ISNUMBER(INDEX('M04-S04'!$AK$16:$AK$198,2*(ROWS($O$203:O203)-1)+1)),INDEX('M04-S04'!$Z$16:$Z$198,2*(ROWS($L$203:L203)-1)+1),0)</f>
        <v>0</v>
      </c>
      <c r="M203" s="312">
        <f>IFERROR(IF(ISNUMBER(INDEX('M04-S04'!$AK$16:$AK$198,2*(ROWS($O$203:O203)-1)+1)),INDEX('M04-S04'!$AO$16:$AO$198,2*(ROWS($M$203:M203)-1)+1),0),"")</f>
        <v>0</v>
      </c>
      <c r="N203" s="373">
        <f>IFERROR(IF(ISNUMBER(INDEX('M04-S04'!$AK$16:$AK$198,2*(ROWS($O$203:O203)-1)+1)),INDEX('M04-S04'!$AV$16:$AV$198,2*(ROWS($N$203:N203)-1)+1),0),"")</f>
        <v>0</v>
      </c>
      <c r="O203" s="111">
        <f>IF(ISNUMBER(INDEX('M04-S04'!$AK$16:$AK$198,2*(ROWS($O$203:O203)-1)+1)),INDEX('M04-S04'!$AK$16:$AK$198,2*(ROWS($O$203:O203)-1)+1),0)</f>
        <v>0</v>
      </c>
      <c r="P203" s="312" t="str">
        <f>IFERROR(IF(NOT(ISNUMBER(INDEX('M04-S04'!$AK$16:$AK$198,2*(ROWS($O$203:O203)-1)+1))),INDEX('M04-S04'!$AO$16:$AO$198,2*(ROWS($O$203:O203)-1)+1),0),"")</f>
        <v/>
      </c>
      <c r="Q203" s="373" t="str">
        <f>IFERROR(IF(NOT(ISNUMBER(INDEX('M04-S04'!$AK$16:$AK$198,2*(ROWS($O$203:O203)-1)+1))),INDEX('M04-S04'!$AV$16:$AV$198,2*(ROWS($O$203:O203)-1)+1),0),"")</f>
        <v/>
      </c>
      <c r="R203" s="67" t="str">
        <f>IFERROR(IF(NOT(ISNUMBER(INDEX('M04-S04'!$AK$16:$AK$198,2*(ROWS($O$203:O203)-1)+1))),INDEX(SPILLOVER[Spillover Reason],MATCH(INDEX('M04-S04'!$BC$16:$BC$198,2*(ROWS($O$203:O203)-1)+1),SPILLOVER[Spillover Text],0)),""),"")</f>
        <v>Not Eligible</v>
      </c>
      <c r="S203" s="318"/>
      <c r="T203" s="318"/>
      <c r="U203" s="312">
        <f>INDEX('M04-S04'!$B$16:$B$198,2*(ROWS($U$203:U203)-1)+1)</f>
        <v>1</v>
      </c>
      <c r="V203" s="283"/>
      <c r="W203" s="108">
        <f>INDEX('M04-S04'!$F$16:$F$198,2*(ROWS($W$203:W203)-1)+1)</f>
        <v>0</v>
      </c>
      <c r="X203" s="67">
        <f>INDEX('M04-S04'!$L$16:$L$198,2*(ROWS($X$203:X203)-1)+1)</f>
        <v>0</v>
      </c>
      <c r="Y203" s="67">
        <f>INDEX('M04-S04'!$U$16:$U$198,2*(ROWS($Y$203:Y203)-1)+1)</f>
        <v>0</v>
      </c>
      <c r="Z203" s="283"/>
      <c r="AA203" s="283"/>
      <c r="AB203" s="283"/>
      <c r="AC203" s="283"/>
      <c r="AD203" s="283"/>
      <c r="AE203" s="312">
        <f>IF(NOT(ISNUMBER(INDEX('M04-S04'!$AK$16:$AK$198,2*(ROWS($O$203:O203)-1)+1))),INDEX('M04-S04'!$Z$16:$Z$198,2*(ROWS($L$203:L203)-1)+1),0)</f>
        <v>0</v>
      </c>
      <c r="AF203" s="312">
        <f>INDEX('M04-S04'!$S$16:$S$198,2*(ROWS($AF$203:AF203)-1)+1)</f>
        <v>0</v>
      </c>
      <c r="AG203" s="312">
        <f>INDEX('M04-S04'!$AB$16:$AB$198,2*(ROWS($AG$203:AG203)-1)+1)</f>
        <v>0</v>
      </c>
      <c r="AH203" s="312" t="str">
        <f>IFERROR(AF203/AO203,"")</f>
        <v/>
      </c>
      <c r="AI203" s="312" t="str">
        <f>IFERROR(AG203/L203,"")</f>
        <v/>
      </c>
      <c r="AJ203" s="111" t="str">
        <f>IFERROR(O203/M203,"")</f>
        <v/>
      </c>
      <c r="AK203" s="111" t="str">
        <f>IFERROR(O203/N203,"")</f>
        <v/>
      </c>
      <c r="AL203" s="111" t="str">
        <f t="shared" si="33"/>
        <v/>
      </c>
      <c r="AM203" s="111" t="str">
        <f>INDEX('M04-S04'!$AU$16:$AU$198,2*(ROWS($AM$203:AM203)-1)+1)</f>
        <v/>
      </c>
      <c r="AN203" s="111" t="str">
        <f>INDEX('M04-S04'!$BB$16:$BB$198,2*(ROWS($AN$203:AN203)-1)+1)</f>
        <v/>
      </c>
      <c r="AO203" s="312">
        <f>INDEX('M04-S04'!$Q$16:$Q$198,2*(ROWS($AO$203:AO203)-1)+1)</f>
        <v>0</v>
      </c>
    </row>
    <row r="204" spans="1:41" x14ac:dyDescent="0.25">
      <c r="A204" s="122">
        <f t="shared" si="41"/>
        <v>0</v>
      </c>
      <c r="B204" s="122" t="str">
        <f t="shared" ref="B204:B217" si="42">IF(C204="","",CONCATENATE(ROW(),"-",C204))</f>
        <v/>
      </c>
      <c r="C204" s="339" t="str">
        <f>IF(J204&gt;0,INDEX('M04-S04'!$AY$16:$AY$198,2*(ROWS($C$203:C204)-1)+1),"")</f>
        <v/>
      </c>
      <c r="D204" s="67" t="s">
        <v>271</v>
      </c>
      <c r="E204" s="339" t="str">
        <f>IFERROR(INDEX('M04-S04'!$AW$16:$AW$198,2*(ROWS($E$203:E204)-1)+1),"")</f>
        <v/>
      </c>
      <c r="F204" s="313"/>
      <c r="G204" s="283"/>
      <c r="H204" s="111">
        <f>INDEX('M04-S04'!$AD$16:$AD$198,2*(ROWS($H$203:H204)-1)+1)</f>
        <v>0</v>
      </c>
      <c r="I204" s="111">
        <f>INDEX('M04-S04'!$AF$16:$AF$198,2*(ROWS($I$203:I204)-1)+1)</f>
        <v>0</v>
      </c>
      <c r="J204" s="111" t="str">
        <f>INDEX('M04-S04'!$AH$16:$AH$198,2*(ROWS($J$203:J204)-1)+1)</f>
        <v/>
      </c>
      <c r="K204" s="67" t="str">
        <f>IFERROR(INDEX(CMECOOK[Cost Basis],MATCH(INDEX('M04-S04'!$F$16:$F$198,2*(ROWS($K$203:K204)-1)+1),CMECOOK[Proj Desc 1],0)),"")</f>
        <v/>
      </c>
      <c r="L204" s="312">
        <f>IF(ISNUMBER(INDEX('M04-S04'!$AK$16:$AK$198,2*(ROWS($O$203:O204)-1)+1)),INDEX('M04-S04'!$Z$16:$Z$198,2*(ROWS($L$203:L204)-1)+1),0)</f>
        <v>0</v>
      </c>
      <c r="M204" s="312">
        <f>IFERROR(IF(ISNUMBER(INDEX('M04-S04'!$AK$16:$AK$198,2*(ROWS($O$203:O204)-1)+1)),INDEX('M04-S04'!$AO$16:$AO$198,2*(ROWS($M$203:M204)-1)+1),0),"")</f>
        <v>0</v>
      </c>
      <c r="N204" s="373">
        <f>IFERROR(IF(ISNUMBER(INDEX('M04-S04'!$AK$16:$AK$198,2*(ROWS($O$203:O204)-1)+1)),INDEX('M04-S04'!$AV$16:$AV$198,2*(ROWS($N$203:N204)-1)+1),0),"")</f>
        <v>0</v>
      </c>
      <c r="O204" s="111">
        <f>IF(ISNUMBER(INDEX('M04-S04'!$AK$16:$AK$198,2*(ROWS($O$203:O204)-1)+1)),INDEX('M04-S04'!$AK$16:$AK$198,2*(ROWS($O$203:O204)-1)+1),0)</f>
        <v>0</v>
      </c>
      <c r="P204" s="312" t="str">
        <f>IFERROR(IF(NOT(ISNUMBER(INDEX('M04-S04'!$AK$16:$AK$198,2*(ROWS($O$203:O204)-1)+1))),INDEX('M04-S04'!$AO$16:$AO$198,2*(ROWS($O$203:O204)-1)+1),0),"")</f>
        <v/>
      </c>
      <c r="Q204" s="373" t="str">
        <f>IFERROR(IF(NOT(ISNUMBER(INDEX('M04-S04'!$AK$16:$AK$198,2*(ROWS($O$203:O204)-1)+1))),INDEX('M04-S04'!$AV$16:$AV$198,2*(ROWS($O$203:O204)-1)+1),0),"")</f>
        <v/>
      </c>
      <c r="R204" s="67" t="str">
        <f>IFERROR(IF(NOT(ISNUMBER(INDEX('M04-S04'!$AK$16:$AK$198,2*(ROWS($O$203:O204)-1)+1))),INDEX(SPILLOVER[Spillover Reason],MATCH(INDEX('M04-S04'!$BC$16:$BC$198,2*(ROWS($O$203:O204)-1)+1),SPILLOVER[Spillover Text],0)),""),"")</f>
        <v>Not Eligible</v>
      </c>
      <c r="S204" s="318"/>
      <c r="T204" s="318"/>
      <c r="U204" s="312">
        <f>INDEX('M04-S04'!$B$16:$B$198,2*(ROWS($U$203:U204)-1)+1)</f>
        <v>2</v>
      </c>
      <c r="V204" s="283"/>
      <c r="W204" s="108">
        <f>INDEX('M04-S04'!$F$16:$F$198,2*(ROWS($W$203:W204)-1)+1)</f>
        <v>0</v>
      </c>
      <c r="X204" s="67">
        <f>INDEX('M04-S04'!$L$16:$L$198,2*(ROWS($X$203:X204)-1)+1)</f>
        <v>0</v>
      </c>
      <c r="Y204" s="67">
        <f>INDEX('M04-S04'!$U$16:$U$198,2*(ROWS($Y$203:Y204)-1)+1)</f>
        <v>0</v>
      </c>
      <c r="Z204" s="283"/>
      <c r="AA204" s="283"/>
      <c r="AB204" s="283"/>
      <c r="AC204" s="283"/>
      <c r="AD204" s="283"/>
      <c r="AE204" s="312">
        <f>IF(NOT(ISNUMBER(INDEX('M04-S04'!$AK$16:$AK$198,2*(ROWS($O$203:O204)-1)+1))),INDEX('M04-S04'!$Z$16:$Z$198,2*(ROWS($L$203:L204)-1)+1),0)</f>
        <v>0</v>
      </c>
      <c r="AF204" s="312">
        <f>INDEX('M04-S04'!$S$16:$S$198,2*(ROWS($AF$203:AF204)-1)+1)</f>
        <v>0</v>
      </c>
      <c r="AG204" s="312">
        <f>INDEX('M04-S04'!$AB$16:$AB$198,2*(ROWS($AG$203:AG204)-1)+1)</f>
        <v>0</v>
      </c>
      <c r="AH204" s="312" t="str">
        <f t="shared" ref="AH204:AH217" si="43">IFERROR(AF204/AO204,"")</f>
        <v/>
      </c>
      <c r="AI204" s="312" t="str">
        <f t="shared" ref="AI204:AI217" si="44">IFERROR(AG204/L204,"")</f>
        <v/>
      </c>
      <c r="AJ204" s="111" t="str">
        <f t="shared" ref="AJ204:AJ217" si="45">IFERROR(O204/M204,"")</f>
        <v/>
      </c>
      <c r="AK204" s="111" t="str">
        <f t="shared" ref="AK204:AK217" si="46">IFERROR(O204/N204,"")</f>
        <v/>
      </c>
      <c r="AL204" s="111" t="str">
        <f t="shared" ref="AL204:AL217" si="47">IFERROR(O204/L204,"")</f>
        <v/>
      </c>
      <c r="AM204" s="111" t="str">
        <f>INDEX('M04-S04'!$AU$16:$AU$198,2*(ROWS($AM$203:AM204)-1)+1)</f>
        <v/>
      </c>
      <c r="AN204" s="111" t="str">
        <f>INDEX('M04-S04'!$BB$16:$BB$198,2*(ROWS($AN$203:AN204)-1)+1)</f>
        <v/>
      </c>
      <c r="AO204" s="312">
        <f>INDEX('M04-S04'!$Q$16:$Q$198,2*(ROWS($AO$203:AO204)-1)+1)</f>
        <v>0</v>
      </c>
    </row>
    <row r="205" spans="1:41" x14ac:dyDescent="0.25">
      <c r="A205" s="122">
        <f t="shared" si="41"/>
        <v>0</v>
      </c>
      <c r="B205" s="122" t="str">
        <f t="shared" si="42"/>
        <v/>
      </c>
      <c r="C205" s="339" t="str">
        <f>IF(J205&gt;0,INDEX('M04-S04'!$AY$16:$AY$198,2*(ROWS($C$203:C205)-1)+1),"")</f>
        <v/>
      </c>
      <c r="D205" s="67" t="s">
        <v>271</v>
      </c>
      <c r="E205" s="339" t="str">
        <f>IFERROR(INDEX('M04-S04'!$AW$16:$AW$198,2*(ROWS($E$203:E205)-1)+1),"")</f>
        <v/>
      </c>
      <c r="F205" s="313"/>
      <c r="G205" s="283"/>
      <c r="H205" s="111">
        <f>INDEX('M04-S04'!$AD$16:$AD$198,2*(ROWS($H$203:H205)-1)+1)</f>
        <v>0</v>
      </c>
      <c r="I205" s="111">
        <f>INDEX('M04-S04'!$AF$16:$AF$198,2*(ROWS($I$203:I205)-1)+1)</f>
        <v>0</v>
      </c>
      <c r="J205" s="111" t="str">
        <f>INDEX('M04-S04'!$AH$16:$AH$198,2*(ROWS($J$203:J205)-1)+1)</f>
        <v/>
      </c>
      <c r="K205" s="67" t="str">
        <f>IFERROR(INDEX(CMECOOK[Cost Basis],MATCH(INDEX('M04-S04'!$F$16:$F$198,2*(ROWS($K$203:K205)-1)+1),CMECOOK[Proj Desc 1],0)),"")</f>
        <v/>
      </c>
      <c r="L205" s="312">
        <f>IF(ISNUMBER(INDEX('M04-S04'!$AK$16:$AK$198,2*(ROWS($O$203:O205)-1)+1)),INDEX('M04-S04'!$Z$16:$Z$198,2*(ROWS($L$203:L205)-1)+1),0)</f>
        <v>0</v>
      </c>
      <c r="M205" s="312">
        <f>IFERROR(IF(ISNUMBER(INDEX('M04-S04'!$AK$16:$AK$198,2*(ROWS($O$203:O205)-1)+1)),INDEX('M04-S04'!$AO$16:$AO$198,2*(ROWS($M$203:M205)-1)+1),0),"")</f>
        <v>0</v>
      </c>
      <c r="N205" s="373">
        <f>IFERROR(IF(ISNUMBER(INDEX('M04-S04'!$AK$16:$AK$198,2*(ROWS($O$203:O205)-1)+1)),INDEX('M04-S04'!$AV$16:$AV$198,2*(ROWS($N$203:N205)-1)+1),0),"")</f>
        <v>0</v>
      </c>
      <c r="O205" s="111">
        <f>IF(ISNUMBER(INDEX('M04-S04'!$AK$16:$AK$198,2*(ROWS($O$203:O205)-1)+1)),INDEX('M04-S04'!$AK$16:$AK$198,2*(ROWS($O$203:O205)-1)+1),0)</f>
        <v>0</v>
      </c>
      <c r="P205" s="312" t="str">
        <f>IFERROR(IF(NOT(ISNUMBER(INDEX('M04-S04'!$AK$16:$AK$198,2*(ROWS($O$203:O205)-1)+1))),INDEX('M04-S04'!$AO$16:$AO$198,2*(ROWS($O$203:O205)-1)+1),0),"")</f>
        <v/>
      </c>
      <c r="Q205" s="373" t="str">
        <f>IFERROR(IF(NOT(ISNUMBER(INDEX('M04-S04'!$AK$16:$AK$198,2*(ROWS($O$203:O205)-1)+1))),INDEX('M04-S04'!$AV$16:$AV$198,2*(ROWS($O$203:O205)-1)+1),0),"")</f>
        <v/>
      </c>
      <c r="R205" s="67" t="str">
        <f>IFERROR(IF(NOT(ISNUMBER(INDEX('M04-S04'!$AK$16:$AK$198,2*(ROWS($O$203:O205)-1)+1))),INDEX(SPILLOVER[Spillover Reason],MATCH(INDEX('M04-S04'!$BC$16:$BC$198,2*(ROWS($O$203:O205)-1)+1),SPILLOVER[Spillover Text],0)),""),"")</f>
        <v>Not Eligible</v>
      </c>
      <c r="S205" s="318"/>
      <c r="T205" s="318"/>
      <c r="U205" s="312">
        <f>INDEX('M04-S04'!$B$16:$B$198,2*(ROWS($U$203:U205)-1)+1)</f>
        <v>3</v>
      </c>
      <c r="V205" s="283"/>
      <c r="W205" s="108">
        <f>INDEX('M04-S04'!$F$16:$F$198,2*(ROWS($W$203:W205)-1)+1)</f>
        <v>0</v>
      </c>
      <c r="X205" s="67">
        <f>INDEX('M04-S04'!$L$16:$L$198,2*(ROWS($X$203:X205)-1)+1)</f>
        <v>0</v>
      </c>
      <c r="Y205" s="67">
        <f>INDEX('M04-S04'!$U$16:$U$198,2*(ROWS($Y$203:Y205)-1)+1)</f>
        <v>0</v>
      </c>
      <c r="Z205" s="283"/>
      <c r="AA205" s="283"/>
      <c r="AB205" s="283"/>
      <c r="AC205" s="283"/>
      <c r="AD205" s="283"/>
      <c r="AE205" s="312">
        <f>IF(NOT(ISNUMBER(INDEX('M04-S04'!$AK$16:$AK$198,2*(ROWS($O$203:O205)-1)+1))),INDEX('M04-S04'!$Z$16:$Z$198,2*(ROWS($L$203:L205)-1)+1),0)</f>
        <v>0</v>
      </c>
      <c r="AF205" s="312">
        <f>INDEX('M04-S04'!$S$16:$S$198,2*(ROWS($AF$203:AF205)-1)+1)</f>
        <v>0</v>
      </c>
      <c r="AG205" s="312">
        <f>INDEX('M04-S04'!$AB$16:$AB$198,2*(ROWS($AG$203:AG205)-1)+1)</f>
        <v>0</v>
      </c>
      <c r="AH205" s="312" t="str">
        <f t="shared" si="43"/>
        <v/>
      </c>
      <c r="AI205" s="312" t="str">
        <f t="shared" si="44"/>
        <v/>
      </c>
      <c r="AJ205" s="111" t="str">
        <f t="shared" si="45"/>
        <v/>
      </c>
      <c r="AK205" s="111" t="str">
        <f t="shared" si="46"/>
        <v/>
      </c>
      <c r="AL205" s="111" t="str">
        <f t="shared" si="47"/>
        <v/>
      </c>
      <c r="AM205" s="111" t="str">
        <f>INDEX('M04-S04'!$AU$16:$AU$198,2*(ROWS($AM$203:AM205)-1)+1)</f>
        <v/>
      </c>
      <c r="AN205" s="111" t="str">
        <f>INDEX('M04-S04'!$BB$16:$BB$198,2*(ROWS($AN$203:AN205)-1)+1)</f>
        <v/>
      </c>
      <c r="AO205" s="312">
        <f>INDEX('M04-S04'!$Q$16:$Q$198,2*(ROWS($AO$203:AO205)-1)+1)</f>
        <v>0</v>
      </c>
    </row>
    <row r="206" spans="1:41" x14ac:dyDescent="0.25">
      <c r="A206" s="122">
        <f t="shared" si="41"/>
        <v>0</v>
      </c>
      <c r="B206" s="122" t="str">
        <f t="shared" si="42"/>
        <v/>
      </c>
      <c r="C206" s="339" t="str">
        <f>IF(J206&gt;0,INDEX('M04-S04'!$AY$16:$AY$198,2*(ROWS($C$203:C206)-1)+1),"")</f>
        <v/>
      </c>
      <c r="D206" s="67" t="s">
        <v>271</v>
      </c>
      <c r="E206" s="339" t="str">
        <f>IFERROR(INDEX('M04-S04'!$AW$16:$AW$198,2*(ROWS($E$203:E206)-1)+1),"")</f>
        <v/>
      </c>
      <c r="F206" s="313"/>
      <c r="G206" s="283"/>
      <c r="H206" s="111">
        <f>INDEX('M04-S04'!$AD$16:$AD$198,2*(ROWS($H$203:H206)-1)+1)</f>
        <v>0</v>
      </c>
      <c r="I206" s="111">
        <f>INDEX('M04-S04'!$AF$16:$AF$198,2*(ROWS($I$203:I206)-1)+1)</f>
        <v>0</v>
      </c>
      <c r="J206" s="111" t="str">
        <f>INDEX('M04-S04'!$AH$16:$AH$198,2*(ROWS($J$203:J206)-1)+1)</f>
        <v/>
      </c>
      <c r="K206" s="67" t="str">
        <f>IFERROR(INDEX(CMECOOK[Cost Basis],MATCH(INDEX('M04-S04'!$F$16:$F$198,2*(ROWS($K$203:K206)-1)+1),CMECOOK[Proj Desc 1],0)),"")</f>
        <v/>
      </c>
      <c r="L206" s="312">
        <f>IF(ISNUMBER(INDEX('M04-S04'!$AK$16:$AK$198,2*(ROWS($O$203:O206)-1)+1)),INDEX('M04-S04'!$Z$16:$Z$198,2*(ROWS($L$203:L206)-1)+1),0)</f>
        <v>0</v>
      </c>
      <c r="M206" s="312">
        <f>IFERROR(IF(ISNUMBER(INDEX('M04-S04'!$AK$16:$AK$198,2*(ROWS($O$203:O206)-1)+1)),INDEX('M04-S04'!$AO$16:$AO$198,2*(ROWS($M$203:M206)-1)+1),0),"")</f>
        <v>0</v>
      </c>
      <c r="N206" s="373">
        <f>IFERROR(IF(ISNUMBER(INDEX('M04-S04'!$AK$16:$AK$198,2*(ROWS($O$203:O206)-1)+1)),INDEX('M04-S04'!$AV$16:$AV$198,2*(ROWS($N$203:N206)-1)+1),0),"")</f>
        <v>0</v>
      </c>
      <c r="O206" s="111">
        <f>IF(ISNUMBER(INDEX('M04-S04'!$AK$16:$AK$198,2*(ROWS($O$203:O206)-1)+1)),INDEX('M04-S04'!$AK$16:$AK$198,2*(ROWS($O$203:O206)-1)+1),0)</f>
        <v>0</v>
      </c>
      <c r="P206" s="312" t="str">
        <f>IFERROR(IF(NOT(ISNUMBER(INDEX('M04-S04'!$AK$16:$AK$198,2*(ROWS($O$203:O206)-1)+1))),INDEX('M04-S04'!$AO$16:$AO$198,2*(ROWS($O$203:O206)-1)+1),0),"")</f>
        <v/>
      </c>
      <c r="Q206" s="373" t="str">
        <f>IFERROR(IF(NOT(ISNUMBER(INDEX('M04-S04'!$AK$16:$AK$198,2*(ROWS($O$203:O206)-1)+1))),INDEX('M04-S04'!$AV$16:$AV$198,2*(ROWS($O$203:O206)-1)+1),0),"")</f>
        <v/>
      </c>
      <c r="R206" s="67" t="str">
        <f>IFERROR(IF(NOT(ISNUMBER(INDEX('M04-S04'!$AK$16:$AK$198,2*(ROWS($O$203:O206)-1)+1))),INDEX(SPILLOVER[Spillover Reason],MATCH(INDEX('M04-S04'!$BC$16:$BC$198,2*(ROWS($O$203:O206)-1)+1),SPILLOVER[Spillover Text],0)),""),"")</f>
        <v>Not Eligible</v>
      </c>
      <c r="S206" s="318"/>
      <c r="T206" s="318"/>
      <c r="U206" s="312">
        <f>INDEX('M04-S04'!$B$16:$B$198,2*(ROWS($U$203:U206)-1)+1)</f>
        <v>4</v>
      </c>
      <c r="V206" s="283"/>
      <c r="W206" s="108">
        <f>INDEX('M04-S04'!$F$16:$F$198,2*(ROWS($W$203:W206)-1)+1)</f>
        <v>0</v>
      </c>
      <c r="X206" s="67">
        <f>INDEX('M04-S04'!$L$16:$L$198,2*(ROWS($X$203:X206)-1)+1)</f>
        <v>0</v>
      </c>
      <c r="Y206" s="67">
        <f>INDEX('M04-S04'!$U$16:$U$198,2*(ROWS($Y$203:Y206)-1)+1)</f>
        <v>0</v>
      </c>
      <c r="Z206" s="283"/>
      <c r="AA206" s="283"/>
      <c r="AB206" s="283"/>
      <c r="AC206" s="283"/>
      <c r="AD206" s="283"/>
      <c r="AE206" s="312">
        <f>IF(NOT(ISNUMBER(INDEX('M04-S04'!$AK$16:$AK$198,2*(ROWS($O$203:O206)-1)+1))),INDEX('M04-S04'!$Z$16:$Z$198,2*(ROWS($L$203:L206)-1)+1),0)</f>
        <v>0</v>
      </c>
      <c r="AF206" s="312">
        <f>INDEX('M04-S04'!$S$16:$S$198,2*(ROWS($AF$203:AF206)-1)+1)</f>
        <v>0</v>
      </c>
      <c r="AG206" s="312">
        <f>INDEX('M04-S04'!$AB$16:$AB$198,2*(ROWS($AG$203:AG206)-1)+1)</f>
        <v>0</v>
      </c>
      <c r="AH206" s="312" t="str">
        <f t="shared" si="43"/>
        <v/>
      </c>
      <c r="AI206" s="312" t="str">
        <f t="shared" si="44"/>
        <v/>
      </c>
      <c r="AJ206" s="111" t="str">
        <f t="shared" si="45"/>
        <v/>
      </c>
      <c r="AK206" s="111" t="str">
        <f t="shared" si="46"/>
        <v/>
      </c>
      <c r="AL206" s="111" t="str">
        <f t="shared" si="47"/>
        <v/>
      </c>
      <c r="AM206" s="111" t="str">
        <f>INDEX('M04-S04'!$AU$16:$AU$198,2*(ROWS($AM$203:AM206)-1)+1)</f>
        <v/>
      </c>
      <c r="AN206" s="111" t="str">
        <f>INDEX('M04-S04'!$BB$16:$BB$198,2*(ROWS($AN$203:AN206)-1)+1)</f>
        <v/>
      </c>
      <c r="AO206" s="312">
        <f>INDEX('M04-S04'!$Q$16:$Q$198,2*(ROWS($AO$203:AO206)-1)+1)</f>
        <v>0</v>
      </c>
    </row>
    <row r="207" spans="1:41" x14ac:dyDescent="0.25">
      <c r="A207" s="122">
        <f t="shared" si="41"/>
        <v>0</v>
      </c>
      <c r="B207" s="122" t="str">
        <f t="shared" si="42"/>
        <v/>
      </c>
      <c r="C207" s="339" t="str">
        <f>IF(J207&gt;0,INDEX('M04-S04'!$AY$16:$AY$198,2*(ROWS($C$203:C207)-1)+1),"")</f>
        <v/>
      </c>
      <c r="D207" s="67" t="s">
        <v>271</v>
      </c>
      <c r="E207" s="339" t="str">
        <f>IFERROR(INDEX('M04-S04'!$AW$16:$AW$198,2*(ROWS($E$203:E207)-1)+1),"")</f>
        <v/>
      </c>
      <c r="F207" s="313"/>
      <c r="G207" s="283"/>
      <c r="H207" s="111">
        <f>INDEX('M04-S04'!$AD$16:$AD$198,2*(ROWS($H$203:H207)-1)+1)</f>
        <v>0</v>
      </c>
      <c r="I207" s="111">
        <f>INDEX('M04-S04'!$AF$16:$AF$198,2*(ROWS($I$203:I207)-1)+1)</f>
        <v>0</v>
      </c>
      <c r="J207" s="111" t="str">
        <f>INDEX('M04-S04'!$AH$16:$AH$198,2*(ROWS($J$203:J207)-1)+1)</f>
        <v/>
      </c>
      <c r="K207" s="67" t="str">
        <f>IFERROR(INDEX(CMECOOK[Cost Basis],MATCH(INDEX('M04-S04'!$F$16:$F$198,2*(ROWS($K$203:K207)-1)+1),CMECOOK[Proj Desc 1],0)),"")</f>
        <v/>
      </c>
      <c r="L207" s="312">
        <f>IF(ISNUMBER(INDEX('M04-S04'!$AK$16:$AK$198,2*(ROWS($O$203:O207)-1)+1)),INDEX('M04-S04'!$Z$16:$Z$198,2*(ROWS($L$203:L207)-1)+1),0)</f>
        <v>0</v>
      </c>
      <c r="M207" s="312">
        <f>IFERROR(IF(ISNUMBER(INDEX('M04-S04'!$AK$16:$AK$198,2*(ROWS($O$203:O207)-1)+1)),INDEX('M04-S04'!$AO$16:$AO$198,2*(ROWS($M$203:M207)-1)+1),0),"")</f>
        <v>0</v>
      </c>
      <c r="N207" s="373">
        <f>IFERROR(IF(ISNUMBER(INDEX('M04-S04'!$AK$16:$AK$198,2*(ROWS($O$203:O207)-1)+1)),INDEX('M04-S04'!$AV$16:$AV$198,2*(ROWS($N$203:N207)-1)+1),0),"")</f>
        <v>0</v>
      </c>
      <c r="O207" s="111">
        <f>IF(ISNUMBER(INDEX('M04-S04'!$AK$16:$AK$198,2*(ROWS($O$203:O207)-1)+1)),INDEX('M04-S04'!$AK$16:$AK$198,2*(ROWS($O$203:O207)-1)+1),0)</f>
        <v>0</v>
      </c>
      <c r="P207" s="312" t="str">
        <f>IFERROR(IF(NOT(ISNUMBER(INDEX('M04-S04'!$AK$16:$AK$198,2*(ROWS($O$203:O207)-1)+1))),INDEX('M04-S04'!$AO$16:$AO$198,2*(ROWS($O$203:O207)-1)+1),0),"")</f>
        <v/>
      </c>
      <c r="Q207" s="373" t="str">
        <f>IFERROR(IF(NOT(ISNUMBER(INDEX('M04-S04'!$AK$16:$AK$198,2*(ROWS($O$203:O207)-1)+1))),INDEX('M04-S04'!$AV$16:$AV$198,2*(ROWS($O$203:O207)-1)+1),0),"")</f>
        <v/>
      </c>
      <c r="R207" s="67" t="str">
        <f>IFERROR(IF(NOT(ISNUMBER(INDEX('M04-S04'!$AK$16:$AK$198,2*(ROWS($O$203:O207)-1)+1))),INDEX(SPILLOVER[Spillover Reason],MATCH(INDEX('M04-S04'!$BC$16:$BC$198,2*(ROWS($O$203:O207)-1)+1),SPILLOVER[Spillover Text],0)),""),"")</f>
        <v>Not Eligible</v>
      </c>
      <c r="S207" s="318"/>
      <c r="T207" s="318"/>
      <c r="U207" s="312">
        <f>INDEX('M04-S04'!$B$16:$B$198,2*(ROWS($U$203:U207)-1)+1)</f>
        <v>5</v>
      </c>
      <c r="V207" s="283"/>
      <c r="W207" s="108">
        <f>INDEX('M04-S04'!$F$16:$F$198,2*(ROWS($W$203:W207)-1)+1)</f>
        <v>0</v>
      </c>
      <c r="X207" s="67">
        <f>INDEX('M04-S04'!$L$16:$L$198,2*(ROWS($X$203:X207)-1)+1)</f>
        <v>0</v>
      </c>
      <c r="Y207" s="67">
        <f>INDEX('M04-S04'!$U$16:$U$198,2*(ROWS($Y$203:Y207)-1)+1)</f>
        <v>0</v>
      </c>
      <c r="Z207" s="283"/>
      <c r="AA207" s="283"/>
      <c r="AB207" s="283"/>
      <c r="AC207" s="283"/>
      <c r="AD207" s="283"/>
      <c r="AE207" s="312">
        <f>IF(NOT(ISNUMBER(INDEX('M04-S04'!$AK$16:$AK$198,2*(ROWS($O$203:O207)-1)+1))),INDEX('M04-S04'!$Z$16:$Z$198,2*(ROWS($L$203:L207)-1)+1),0)</f>
        <v>0</v>
      </c>
      <c r="AF207" s="312">
        <f>INDEX('M04-S04'!$S$16:$S$198,2*(ROWS($AF$203:AF207)-1)+1)</f>
        <v>0</v>
      </c>
      <c r="AG207" s="312">
        <f>INDEX('M04-S04'!$AB$16:$AB$198,2*(ROWS($AG$203:AG207)-1)+1)</f>
        <v>0</v>
      </c>
      <c r="AH207" s="312" t="str">
        <f t="shared" si="43"/>
        <v/>
      </c>
      <c r="AI207" s="312" t="str">
        <f t="shared" si="44"/>
        <v/>
      </c>
      <c r="AJ207" s="111" t="str">
        <f t="shared" si="45"/>
        <v/>
      </c>
      <c r="AK207" s="111" t="str">
        <f t="shared" si="46"/>
        <v/>
      </c>
      <c r="AL207" s="111" t="str">
        <f t="shared" si="47"/>
        <v/>
      </c>
      <c r="AM207" s="111" t="str">
        <f>INDEX('M04-S04'!$AU$16:$AU$198,2*(ROWS($AM$203:AM207)-1)+1)</f>
        <v/>
      </c>
      <c r="AN207" s="111" t="str">
        <f>INDEX('M04-S04'!$BB$16:$BB$198,2*(ROWS($AN$203:AN207)-1)+1)</f>
        <v/>
      </c>
      <c r="AO207" s="312">
        <f>INDEX('M04-S04'!$Q$16:$Q$198,2*(ROWS($AO$203:AO207)-1)+1)</f>
        <v>0</v>
      </c>
    </row>
    <row r="208" spans="1:41" x14ac:dyDescent="0.25">
      <c r="A208" s="122">
        <f t="shared" si="41"/>
        <v>0</v>
      </c>
      <c r="B208" s="122" t="str">
        <f t="shared" si="42"/>
        <v/>
      </c>
      <c r="C208" s="339" t="str">
        <f>IF(J208&gt;0,INDEX('M04-S04'!$AY$16:$AY$198,2*(ROWS($C$203:C208)-1)+1),"")</f>
        <v/>
      </c>
      <c r="D208" s="67" t="s">
        <v>271</v>
      </c>
      <c r="E208" s="339" t="str">
        <f>IFERROR(INDEX('M04-S04'!$AW$16:$AW$198,2*(ROWS($E$203:E208)-1)+1),"")</f>
        <v/>
      </c>
      <c r="F208" s="313"/>
      <c r="G208" s="283"/>
      <c r="H208" s="111">
        <f>INDEX('M04-S04'!$AD$16:$AD$198,2*(ROWS($H$203:H208)-1)+1)</f>
        <v>0</v>
      </c>
      <c r="I208" s="111">
        <f>INDEX('M04-S04'!$AF$16:$AF$198,2*(ROWS($I$203:I208)-1)+1)</f>
        <v>0</v>
      </c>
      <c r="J208" s="111" t="str">
        <f>INDEX('M04-S04'!$AH$16:$AH$198,2*(ROWS($J$203:J208)-1)+1)</f>
        <v/>
      </c>
      <c r="K208" s="67" t="str">
        <f>IFERROR(INDEX(CMECOOK[Cost Basis],MATCH(INDEX('M04-S04'!$F$16:$F$198,2*(ROWS($K$203:K208)-1)+1),CMECOOK[Proj Desc 1],0)),"")</f>
        <v/>
      </c>
      <c r="L208" s="312">
        <f>IF(ISNUMBER(INDEX('M04-S04'!$AK$16:$AK$198,2*(ROWS($O$203:O208)-1)+1)),INDEX('M04-S04'!$Z$16:$Z$198,2*(ROWS($L$203:L208)-1)+1),0)</f>
        <v>0</v>
      </c>
      <c r="M208" s="312">
        <f>IFERROR(IF(ISNUMBER(INDEX('M04-S04'!$AK$16:$AK$198,2*(ROWS($O$203:O208)-1)+1)),INDEX('M04-S04'!$AO$16:$AO$198,2*(ROWS($M$203:M208)-1)+1),0),"")</f>
        <v>0</v>
      </c>
      <c r="N208" s="373">
        <f>IFERROR(IF(ISNUMBER(INDEX('M04-S04'!$AK$16:$AK$198,2*(ROWS($O$203:O208)-1)+1)),INDEX('M04-S04'!$AV$16:$AV$198,2*(ROWS($N$203:N208)-1)+1),0),"")</f>
        <v>0</v>
      </c>
      <c r="O208" s="111">
        <f>IF(ISNUMBER(INDEX('M04-S04'!$AK$16:$AK$198,2*(ROWS($O$203:O208)-1)+1)),INDEX('M04-S04'!$AK$16:$AK$198,2*(ROWS($O$203:O208)-1)+1),0)</f>
        <v>0</v>
      </c>
      <c r="P208" s="312" t="str">
        <f>IFERROR(IF(NOT(ISNUMBER(INDEX('M04-S04'!$AK$16:$AK$198,2*(ROWS($O$203:O208)-1)+1))),INDEX('M04-S04'!$AO$16:$AO$198,2*(ROWS($O$203:O208)-1)+1),0),"")</f>
        <v/>
      </c>
      <c r="Q208" s="373" t="str">
        <f>IFERROR(IF(NOT(ISNUMBER(INDEX('M04-S04'!$AK$16:$AK$198,2*(ROWS($O$203:O208)-1)+1))),INDEX('M04-S04'!$AV$16:$AV$198,2*(ROWS($O$203:O208)-1)+1),0),"")</f>
        <v/>
      </c>
      <c r="R208" s="67" t="str">
        <f>IFERROR(IF(NOT(ISNUMBER(INDEX('M04-S04'!$AK$16:$AK$198,2*(ROWS($O$203:O208)-1)+1))),INDEX(SPILLOVER[Spillover Reason],MATCH(INDEX('M04-S04'!$BC$16:$BC$198,2*(ROWS($O$203:O208)-1)+1),SPILLOVER[Spillover Text],0)),""),"")</f>
        <v>Not Eligible</v>
      </c>
      <c r="S208" s="318"/>
      <c r="T208" s="318"/>
      <c r="U208" s="312">
        <f>INDEX('M04-S04'!$B$16:$B$198,2*(ROWS($U$203:U208)-1)+1)</f>
        <v>6</v>
      </c>
      <c r="V208" s="283"/>
      <c r="W208" s="108">
        <f>INDEX('M04-S04'!$F$16:$F$198,2*(ROWS($W$203:W208)-1)+1)</f>
        <v>0</v>
      </c>
      <c r="X208" s="67">
        <f>INDEX('M04-S04'!$L$16:$L$198,2*(ROWS($X$203:X208)-1)+1)</f>
        <v>0</v>
      </c>
      <c r="Y208" s="67">
        <f>INDEX('M04-S04'!$U$16:$U$198,2*(ROWS($Y$203:Y208)-1)+1)</f>
        <v>0</v>
      </c>
      <c r="Z208" s="283"/>
      <c r="AA208" s="283"/>
      <c r="AB208" s="283"/>
      <c r="AC208" s="283"/>
      <c r="AD208" s="283"/>
      <c r="AE208" s="312">
        <f>IF(NOT(ISNUMBER(INDEX('M04-S04'!$AK$16:$AK$198,2*(ROWS($O$203:O208)-1)+1))),INDEX('M04-S04'!$Z$16:$Z$198,2*(ROWS($L$203:L208)-1)+1),0)</f>
        <v>0</v>
      </c>
      <c r="AF208" s="312">
        <f>INDEX('M04-S04'!$S$16:$S$198,2*(ROWS($AF$203:AF208)-1)+1)</f>
        <v>0</v>
      </c>
      <c r="AG208" s="312">
        <f>INDEX('M04-S04'!$AB$16:$AB$198,2*(ROWS($AG$203:AG208)-1)+1)</f>
        <v>0</v>
      </c>
      <c r="AH208" s="312" t="str">
        <f t="shared" si="43"/>
        <v/>
      </c>
      <c r="AI208" s="312" t="str">
        <f t="shared" si="44"/>
        <v/>
      </c>
      <c r="AJ208" s="111" t="str">
        <f t="shared" si="45"/>
        <v/>
      </c>
      <c r="AK208" s="111" t="str">
        <f t="shared" si="46"/>
        <v/>
      </c>
      <c r="AL208" s="111" t="str">
        <f t="shared" si="47"/>
        <v/>
      </c>
      <c r="AM208" s="111" t="str">
        <f>INDEX('M04-S04'!$AU$16:$AU$198,2*(ROWS($AM$203:AM208)-1)+1)</f>
        <v/>
      </c>
      <c r="AN208" s="111" t="str">
        <f>INDEX('M04-S04'!$BB$16:$BB$198,2*(ROWS($AN$203:AN208)-1)+1)</f>
        <v/>
      </c>
      <c r="AO208" s="312">
        <f>INDEX('M04-S04'!$Q$16:$Q$198,2*(ROWS($AO$203:AO208)-1)+1)</f>
        <v>0</v>
      </c>
    </row>
    <row r="209" spans="1:41" x14ac:dyDescent="0.25">
      <c r="A209" s="122">
        <f t="shared" si="41"/>
        <v>0</v>
      </c>
      <c r="B209" s="122" t="str">
        <f t="shared" si="42"/>
        <v/>
      </c>
      <c r="C209" s="339" t="str">
        <f>IF(J209&gt;0,INDEX('M04-S04'!$AY$16:$AY$198,2*(ROWS($C$203:C209)-1)+1),"")</f>
        <v/>
      </c>
      <c r="D209" s="67" t="s">
        <v>271</v>
      </c>
      <c r="E209" s="339" t="str">
        <f>IFERROR(INDEX('M04-S04'!$AW$16:$AW$198,2*(ROWS($E$203:E209)-1)+1),"")</f>
        <v/>
      </c>
      <c r="F209" s="313"/>
      <c r="G209" s="283"/>
      <c r="H209" s="111">
        <f>INDEX('M04-S04'!$AD$16:$AD$198,2*(ROWS($H$203:H209)-1)+1)</f>
        <v>0</v>
      </c>
      <c r="I209" s="111">
        <f>INDEX('M04-S04'!$AF$16:$AF$198,2*(ROWS($I$203:I209)-1)+1)</f>
        <v>0</v>
      </c>
      <c r="J209" s="111" t="str">
        <f>INDEX('M04-S04'!$AH$16:$AH$198,2*(ROWS($J$203:J209)-1)+1)</f>
        <v/>
      </c>
      <c r="K209" s="67" t="str">
        <f>IFERROR(INDEX(CMECOOK[Cost Basis],MATCH(INDEX('M04-S04'!$F$16:$F$198,2*(ROWS($K$203:K209)-1)+1),CMECOOK[Proj Desc 1],0)),"")</f>
        <v/>
      </c>
      <c r="L209" s="312">
        <f>IF(ISNUMBER(INDEX('M04-S04'!$AK$16:$AK$198,2*(ROWS($O$203:O209)-1)+1)),INDEX('M04-S04'!$Z$16:$Z$198,2*(ROWS($L$203:L209)-1)+1),0)</f>
        <v>0</v>
      </c>
      <c r="M209" s="312">
        <f>IFERROR(IF(ISNUMBER(INDEX('M04-S04'!$AK$16:$AK$198,2*(ROWS($O$203:O209)-1)+1)),INDEX('M04-S04'!$AO$16:$AO$198,2*(ROWS($M$203:M209)-1)+1),0),"")</f>
        <v>0</v>
      </c>
      <c r="N209" s="373">
        <f>IFERROR(IF(ISNUMBER(INDEX('M04-S04'!$AK$16:$AK$198,2*(ROWS($O$203:O209)-1)+1)),INDEX('M04-S04'!$AV$16:$AV$198,2*(ROWS($N$203:N209)-1)+1),0),"")</f>
        <v>0</v>
      </c>
      <c r="O209" s="111">
        <f>IF(ISNUMBER(INDEX('M04-S04'!$AK$16:$AK$198,2*(ROWS($O$203:O209)-1)+1)),INDEX('M04-S04'!$AK$16:$AK$198,2*(ROWS($O$203:O209)-1)+1),0)</f>
        <v>0</v>
      </c>
      <c r="P209" s="312" t="str">
        <f>IFERROR(IF(NOT(ISNUMBER(INDEX('M04-S04'!$AK$16:$AK$198,2*(ROWS($O$203:O209)-1)+1))),INDEX('M04-S04'!$AO$16:$AO$198,2*(ROWS($O$203:O209)-1)+1),0),"")</f>
        <v/>
      </c>
      <c r="Q209" s="373" t="str">
        <f>IFERROR(IF(NOT(ISNUMBER(INDEX('M04-S04'!$AK$16:$AK$198,2*(ROWS($O$203:O209)-1)+1))),INDEX('M04-S04'!$AV$16:$AV$198,2*(ROWS($O$203:O209)-1)+1),0),"")</f>
        <v/>
      </c>
      <c r="R209" s="67" t="str">
        <f>IFERROR(IF(NOT(ISNUMBER(INDEX('M04-S04'!$AK$16:$AK$198,2*(ROWS($O$203:O209)-1)+1))),INDEX(SPILLOVER[Spillover Reason],MATCH(INDEX('M04-S04'!$BC$16:$BC$198,2*(ROWS($O$203:O209)-1)+1),SPILLOVER[Spillover Text],0)),""),"")</f>
        <v>Not Eligible</v>
      </c>
      <c r="S209" s="318"/>
      <c r="T209" s="318"/>
      <c r="U209" s="312">
        <f>INDEX('M04-S04'!$B$16:$B$198,2*(ROWS($U$203:U209)-1)+1)</f>
        <v>7</v>
      </c>
      <c r="V209" s="283"/>
      <c r="W209" s="108">
        <f>INDEX('M04-S04'!$F$16:$F$198,2*(ROWS($W$203:W209)-1)+1)</f>
        <v>0</v>
      </c>
      <c r="X209" s="67">
        <f>INDEX('M04-S04'!$L$16:$L$198,2*(ROWS($X$203:X209)-1)+1)</f>
        <v>0</v>
      </c>
      <c r="Y209" s="67">
        <f>INDEX('M04-S04'!$U$16:$U$198,2*(ROWS($Y$203:Y209)-1)+1)</f>
        <v>0</v>
      </c>
      <c r="Z209" s="283"/>
      <c r="AA209" s="283"/>
      <c r="AB209" s="283"/>
      <c r="AC209" s="283"/>
      <c r="AD209" s="283"/>
      <c r="AE209" s="312">
        <f>IF(NOT(ISNUMBER(INDEX('M04-S04'!$AK$16:$AK$198,2*(ROWS($O$203:O209)-1)+1))),INDEX('M04-S04'!$Z$16:$Z$198,2*(ROWS($L$203:L209)-1)+1),0)</f>
        <v>0</v>
      </c>
      <c r="AF209" s="312">
        <f>INDEX('M04-S04'!$S$16:$S$198,2*(ROWS($AF$203:AF209)-1)+1)</f>
        <v>0</v>
      </c>
      <c r="AG209" s="312">
        <f>INDEX('M04-S04'!$AB$16:$AB$198,2*(ROWS($AG$203:AG209)-1)+1)</f>
        <v>0</v>
      </c>
      <c r="AH209" s="312" t="str">
        <f t="shared" si="43"/>
        <v/>
      </c>
      <c r="AI209" s="312" t="str">
        <f t="shared" si="44"/>
        <v/>
      </c>
      <c r="AJ209" s="111" t="str">
        <f t="shared" si="45"/>
        <v/>
      </c>
      <c r="AK209" s="111" t="str">
        <f t="shared" si="46"/>
        <v/>
      </c>
      <c r="AL209" s="111" t="str">
        <f t="shared" si="47"/>
        <v/>
      </c>
      <c r="AM209" s="111" t="str">
        <f>INDEX('M04-S04'!$AU$16:$AU$198,2*(ROWS($AM$203:AM209)-1)+1)</f>
        <v/>
      </c>
      <c r="AN209" s="111" t="str">
        <f>INDEX('M04-S04'!$BB$16:$BB$198,2*(ROWS($AN$203:AN209)-1)+1)</f>
        <v/>
      </c>
      <c r="AO209" s="312">
        <f>INDEX('M04-S04'!$Q$16:$Q$198,2*(ROWS($AO$203:AO209)-1)+1)</f>
        <v>0</v>
      </c>
    </row>
    <row r="210" spans="1:41" x14ac:dyDescent="0.25">
      <c r="A210" s="122">
        <f t="shared" si="41"/>
        <v>0</v>
      </c>
      <c r="B210" s="122" t="str">
        <f t="shared" si="42"/>
        <v/>
      </c>
      <c r="C210" s="339" t="str">
        <f>IF(J210&gt;0,INDEX('M04-S04'!$AY$16:$AY$198,2*(ROWS($C$203:C210)-1)+1),"")</f>
        <v/>
      </c>
      <c r="D210" s="67" t="s">
        <v>271</v>
      </c>
      <c r="E210" s="339" t="str">
        <f>IFERROR(INDEX('M04-S04'!$AW$16:$AW$198,2*(ROWS($E$203:E210)-1)+1),"")</f>
        <v/>
      </c>
      <c r="F210" s="313"/>
      <c r="G210" s="283"/>
      <c r="H210" s="111">
        <f>INDEX('M04-S04'!$AD$16:$AD$198,2*(ROWS($H$203:H210)-1)+1)</f>
        <v>0</v>
      </c>
      <c r="I210" s="111">
        <f>INDEX('M04-S04'!$AF$16:$AF$198,2*(ROWS($I$203:I210)-1)+1)</f>
        <v>0</v>
      </c>
      <c r="J210" s="111" t="str">
        <f>INDEX('M04-S04'!$AH$16:$AH$198,2*(ROWS($J$203:J210)-1)+1)</f>
        <v/>
      </c>
      <c r="K210" s="67" t="str">
        <f>IFERROR(INDEX(CMECOOK[Cost Basis],MATCH(INDEX('M04-S04'!$F$16:$F$198,2*(ROWS($K$203:K210)-1)+1),CMECOOK[Proj Desc 1],0)),"")</f>
        <v/>
      </c>
      <c r="L210" s="312">
        <f>IF(ISNUMBER(INDEX('M04-S04'!$AK$16:$AK$198,2*(ROWS($O$203:O210)-1)+1)),INDEX('M04-S04'!$Z$16:$Z$198,2*(ROWS($L$203:L210)-1)+1),0)</f>
        <v>0</v>
      </c>
      <c r="M210" s="312">
        <f>IFERROR(IF(ISNUMBER(INDEX('M04-S04'!$AK$16:$AK$198,2*(ROWS($O$203:O210)-1)+1)),INDEX('M04-S04'!$AO$16:$AO$198,2*(ROWS($M$203:M210)-1)+1),0),"")</f>
        <v>0</v>
      </c>
      <c r="N210" s="373">
        <f>IFERROR(IF(ISNUMBER(INDEX('M04-S04'!$AK$16:$AK$198,2*(ROWS($O$203:O210)-1)+1)),INDEX('M04-S04'!$AV$16:$AV$198,2*(ROWS($N$203:N210)-1)+1),0),"")</f>
        <v>0</v>
      </c>
      <c r="O210" s="111">
        <f>IF(ISNUMBER(INDEX('M04-S04'!$AK$16:$AK$198,2*(ROWS($O$203:O210)-1)+1)),INDEX('M04-S04'!$AK$16:$AK$198,2*(ROWS($O$203:O210)-1)+1),0)</f>
        <v>0</v>
      </c>
      <c r="P210" s="312" t="str">
        <f>IFERROR(IF(NOT(ISNUMBER(INDEX('M04-S04'!$AK$16:$AK$198,2*(ROWS($O$203:O210)-1)+1))),INDEX('M04-S04'!$AO$16:$AO$198,2*(ROWS($O$203:O210)-1)+1),0),"")</f>
        <v/>
      </c>
      <c r="Q210" s="373" t="str">
        <f>IFERROR(IF(NOT(ISNUMBER(INDEX('M04-S04'!$AK$16:$AK$198,2*(ROWS($O$203:O210)-1)+1))),INDEX('M04-S04'!$AV$16:$AV$198,2*(ROWS($O$203:O210)-1)+1),0),"")</f>
        <v/>
      </c>
      <c r="R210" s="67" t="str">
        <f>IFERROR(IF(NOT(ISNUMBER(INDEX('M04-S04'!$AK$16:$AK$198,2*(ROWS($O$203:O210)-1)+1))),INDEX(SPILLOVER[Spillover Reason],MATCH(INDEX('M04-S04'!$BC$16:$BC$198,2*(ROWS($O$203:O210)-1)+1),SPILLOVER[Spillover Text],0)),""),"")</f>
        <v>Not Eligible</v>
      </c>
      <c r="S210" s="318"/>
      <c r="T210" s="318"/>
      <c r="U210" s="312">
        <f>INDEX('M04-S04'!$B$16:$B$198,2*(ROWS($U$203:U210)-1)+1)</f>
        <v>8</v>
      </c>
      <c r="V210" s="283"/>
      <c r="W210" s="108">
        <f>INDEX('M04-S04'!$F$16:$F$198,2*(ROWS($W$203:W210)-1)+1)</f>
        <v>0</v>
      </c>
      <c r="X210" s="67">
        <f>INDEX('M04-S04'!$L$16:$L$198,2*(ROWS($X$203:X210)-1)+1)</f>
        <v>0</v>
      </c>
      <c r="Y210" s="67">
        <f>INDEX('M04-S04'!$U$16:$U$198,2*(ROWS($Y$203:Y210)-1)+1)</f>
        <v>0</v>
      </c>
      <c r="Z210" s="283"/>
      <c r="AA210" s="283"/>
      <c r="AB210" s="283"/>
      <c r="AC210" s="283"/>
      <c r="AD210" s="283"/>
      <c r="AE210" s="312">
        <f>IF(NOT(ISNUMBER(INDEX('M04-S04'!$AK$16:$AK$198,2*(ROWS($O$203:O210)-1)+1))),INDEX('M04-S04'!$Z$16:$Z$198,2*(ROWS($L$203:L210)-1)+1),0)</f>
        <v>0</v>
      </c>
      <c r="AF210" s="312">
        <f>INDEX('M04-S04'!$S$16:$S$198,2*(ROWS($AF$203:AF210)-1)+1)</f>
        <v>0</v>
      </c>
      <c r="AG210" s="312">
        <f>INDEX('M04-S04'!$AB$16:$AB$198,2*(ROWS($AG$203:AG210)-1)+1)</f>
        <v>0</v>
      </c>
      <c r="AH210" s="312" t="str">
        <f t="shared" si="43"/>
        <v/>
      </c>
      <c r="AI210" s="312" t="str">
        <f t="shared" si="44"/>
        <v/>
      </c>
      <c r="AJ210" s="111" t="str">
        <f t="shared" si="45"/>
        <v/>
      </c>
      <c r="AK210" s="111" t="str">
        <f t="shared" si="46"/>
        <v/>
      </c>
      <c r="AL210" s="111" t="str">
        <f t="shared" si="47"/>
        <v/>
      </c>
      <c r="AM210" s="111" t="str">
        <f>INDEX('M04-S04'!$AU$16:$AU$198,2*(ROWS($AM$203:AM210)-1)+1)</f>
        <v/>
      </c>
      <c r="AN210" s="111" t="str">
        <f>INDEX('M04-S04'!$BB$16:$BB$198,2*(ROWS($AN$203:AN210)-1)+1)</f>
        <v/>
      </c>
      <c r="AO210" s="312">
        <f>INDEX('M04-S04'!$Q$16:$Q$198,2*(ROWS($AO$203:AO210)-1)+1)</f>
        <v>0</v>
      </c>
    </row>
    <row r="211" spans="1:41" x14ac:dyDescent="0.25">
      <c r="A211" s="122">
        <f t="shared" si="41"/>
        <v>0</v>
      </c>
      <c r="B211" s="122" t="str">
        <f t="shared" si="42"/>
        <v/>
      </c>
      <c r="C211" s="339" t="str">
        <f>IF(J211&gt;0,INDEX('M04-S04'!$AY$16:$AY$198,2*(ROWS($C$203:C211)-1)+1),"")</f>
        <v/>
      </c>
      <c r="D211" s="67" t="s">
        <v>271</v>
      </c>
      <c r="E211" s="339" t="str">
        <f>IFERROR(INDEX('M04-S04'!$AW$16:$AW$198,2*(ROWS($E$203:E211)-1)+1),"")</f>
        <v/>
      </c>
      <c r="F211" s="313"/>
      <c r="G211" s="283"/>
      <c r="H211" s="111">
        <f>INDEX('M04-S04'!$AD$16:$AD$198,2*(ROWS($H$203:H211)-1)+1)</f>
        <v>0</v>
      </c>
      <c r="I211" s="111">
        <f>INDEX('M04-S04'!$AF$16:$AF$198,2*(ROWS($I$203:I211)-1)+1)</f>
        <v>0</v>
      </c>
      <c r="J211" s="111" t="str">
        <f>INDEX('M04-S04'!$AH$16:$AH$198,2*(ROWS($J$203:J211)-1)+1)</f>
        <v/>
      </c>
      <c r="K211" s="67" t="str">
        <f>IFERROR(INDEX(CMECOOK[Cost Basis],MATCH(INDEX('M04-S04'!$F$16:$F$198,2*(ROWS($K$203:K211)-1)+1),CMECOOK[Proj Desc 1],0)),"")</f>
        <v/>
      </c>
      <c r="L211" s="312">
        <f>IF(ISNUMBER(INDEX('M04-S04'!$AK$16:$AK$198,2*(ROWS($O$203:O211)-1)+1)),INDEX('M04-S04'!$Z$16:$Z$198,2*(ROWS($L$203:L211)-1)+1),0)</f>
        <v>0</v>
      </c>
      <c r="M211" s="312">
        <f>IFERROR(IF(ISNUMBER(INDEX('M04-S04'!$AK$16:$AK$198,2*(ROWS($O$203:O211)-1)+1)),INDEX('M04-S04'!$AO$16:$AO$198,2*(ROWS($M$203:M211)-1)+1),0),"")</f>
        <v>0</v>
      </c>
      <c r="N211" s="373">
        <f>IFERROR(IF(ISNUMBER(INDEX('M04-S04'!$AK$16:$AK$198,2*(ROWS($O$203:O211)-1)+1)),INDEX('M04-S04'!$AV$16:$AV$198,2*(ROWS($N$203:N211)-1)+1),0),"")</f>
        <v>0</v>
      </c>
      <c r="O211" s="111">
        <f>IF(ISNUMBER(INDEX('M04-S04'!$AK$16:$AK$198,2*(ROWS($O$203:O211)-1)+1)),INDEX('M04-S04'!$AK$16:$AK$198,2*(ROWS($O$203:O211)-1)+1),0)</f>
        <v>0</v>
      </c>
      <c r="P211" s="312" t="str">
        <f>IFERROR(IF(NOT(ISNUMBER(INDEX('M04-S04'!$AK$16:$AK$198,2*(ROWS($O$203:O211)-1)+1))),INDEX('M04-S04'!$AO$16:$AO$198,2*(ROWS($O$203:O211)-1)+1),0),"")</f>
        <v/>
      </c>
      <c r="Q211" s="373" t="str">
        <f>IFERROR(IF(NOT(ISNUMBER(INDEX('M04-S04'!$AK$16:$AK$198,2*(ROWS($O$203:O211)-1)+1))),INDEX('M04-S04'!$AV$16:$AV$198,2*(ROWS($O$203:O211)-1)+1),0),"")</f>
        <v/>
      </c>
      <c r="R211" s="67" t="str">
        <f>IFERROR(IF(NOT(ISNUMBER(INDEX('M04-S04'!$AK$16:$AK$198,2*(ROWS($O$203:O211)-1)+1))),INDEX(SPILLOVER[Spillover Reason],MATCH(INDEX('M04-S04'!$BC$16:$BC$198,2*(ROWS($O$203:O211)-1)+1),SPILLOVER[Spillover Text],0)),""),"")</f>
        <v>Not Eligible</v>
      </c>
      <c r="S211" s="318"/>
      <c r="T211" s="318"/>
      <c r="U211" s="312">
        <f>INDEX('M04-S04'!$B$16:$B$198,2*(ROWS($U$203:U211)-1)+1)</f>
        <v>9</v>
      </c>
      <c r="V211" s="283"/>
      <c r="W211" s="108">
        <f>INDEX('M04-S04'!$F$16:$F$198,2*(ROWS($W$203:W211)-1)+1)</f>
        <v>0</v>
      </c>
      <c r="X211" s="67">
        <f>INDEX('M04-S04'!$L$16:$L$198,2*(ROWS($X$203:X211)-1)+1)</f>
        <v>0</v>
      </c>
      <c r="Y211" s="67">
        <f>INDEX('M04-S04'!$U$16:$U$198,2*(ROWS($Y$203:Y211)-1)+1)</f>
        <v>0</v>
      </c>
      <c r="Z211" s="283"/>
      <c r="AA211" s="283"/>
      <c r="AB211" s="283"/>
      <c r="AC211" s="283"/>
      <c r="AD211" s="283"/>
      <c r="AE211" s="312">
        <f>IF(NOT(ISNUMBER(INDEX('M04-S04'!$AK$16:$AK$198,2*(ROWS($O$203:O211)-1)+1))),INDEX('M04-S04'!$Z$16:$Z$198,2*(ROWS($L$203:L211)-1)+1),0)</f>
        <v>0</v>
      </c>
      <c r="AF211" s="312">
        <f>INDEX('M04-S04'!$S$16:$S$198,2*(ROWS($AF$203:AF211)-1)+1)</f>
        <v>0</v>
      </c>
      <c r="AG211" s="312">
        <f>INDEX('M04-S04'!$AB$16:$AB$198,2*(ROWS($AG$203:AG211)-1)+1)</f>
        <v>0</v>
      </c>
      <c r="AH211" s="312" t="str">
        <f t="shared" si="43"/>
        <v/>
      </c>
      <c r="AI211" s="312" t="str">
        <f t="shared" si="44"/>
        <v/>
      </c>
      <c r="AJ211" s="111" t="str">
        <f t="shared" si="45"/>
        <v/>
      </c>
      <c r="AK211" s="111" t="str">
        <f t="shared" si="46"/>
        <v/>
      </c>
      <c r="AL211" s="111" t="str">
        <f t="shared" si="47"/>
        <v/>
      </c>
      <c r="AM211" s="111" t="str">
        <f>INDEX('M04-S04'!$AU$16:$AU$198,2*(ROWS($AM$203:AM211)-1)+1)</f>
        <v/>
      </c>
      <c r="AN211" s="111" t="str">
        <f>INDEX('M04-S04'!$BB$16:$BB$198,2*(ROWS($AN$203:AN211)-1)+1)</f>
        <v/>
      </c>
      <c r="AO211" s="312">
        <f>INDEX('M04-S04'!$Q$16:$Q$198,2*(ROWS($AO$203:AO211)-1)+1)</f>
        <v>0</v>
      </c>
    </row>
    <row r="212" spans="1:41" x14ac:dyDescent="0.25">
      <c r="A212" s="122">
        <f t="shared" si="41"/>
        <v>0</v>
      </c>
      <c r="B212" s="122" t="str">
        <f t="shared" si="42"/>
        <v/>
      </c>
      <c r="C212" s="339" t="str">
        <f>IF(J212&gt;0,INDEX('M04-S04'!$AY$16:$AY$198,2*(ROWS($C$203:C212)-1)+1),"")</f>
        <v/>
      </c>
      <c r="D212" s="67" t="s">
        <v>271</v>
      </c>
      <c r="E212" s="339" t="str">
        <f>IFERROR(INDEX('M04-S04'!$AW$16:$AW$198,2*(ROWS($E$203:E212)-1)+1),"")</f>
        <v/>
      </c>
      <c r="F212" s="313"/>
      <c r="G212" s="283"/>
      <c r="H212" s="111">
        <f>INDEX('M04-S04'!$AD$16:$AD$198,2*(ROWS($H$203:H212)-1)+1)</f>
        <v>0</v>
      </c>
      <c r="I212" s="111">
        <f>INDEX('M04-S04'!$AF$16:$AF$198,2*(ROWS($I$203:I212)-1)+1)</f>
        <v>0</v>
      </c>
      <c r="J212" s="111" t="str">
        <f>INDEX('M04-S04'!$AH$16:$AH$198,2*(ROWS($J$203:J212)-1)+1)</f>
        <v/>
      </c>
      <c r="K212" s="67" t="str">
        <f>IFERROR(INDEX(CMECOOK[Cost Basis],MATCH(INDEX('M04-S04'!$F$16:$F$198,2*(ROWS($K$203:K212)-1)+1),CMECOOK[Proj Desc 1],0)),"")</f>
        <v/>
      </c>
      <c r="L212" s="312">
        <f>IF(ISNUMBER(INDEX('M04-S04'!$AK$16:$AK$198,2*(ROWS($O$203:O212)-1)+1)),INDEX('M04-S04'!$Z$16:$Z$198,2*(ROWS($L$203:L212)-1)+1),0)</f>
        <v>0</v>
      </c>
      <c r="M212" s="312">
        <f>IFERROR(IF(ISNUMBER(INDEX('M04-S04'!$AK$16:$AK$198,2*(ROWS($O$203:O212)-1)+1)),INDEX('M04-S04'!$AO$16:$AO$198,2*(ROWS($M$203:M212)-1)+1),0),"")</f>
        <v>0</v>
      </c>
      <c r="N212" s="373">
        <f>IFERROR(IF(ISNUMBER(INDEX('M04-S04'!$AK$16:$AK$198,2*(ROWS($O$203:O212)-1)+1)),INDEX('M04-S04'!$AV$16:$AV$198,2*(ROWS($N$203:N212)-1)+1),0),"")</f>
        <v>0</v>
      </c>
      <c r="O212" s="111">
        <f>IF(ISNUMBER(INDEX('M04-S04'!$AK$16:$AK$198,2*(ROWS($O$203:O212)-1)+1)),INDEX('M04-S04'!$AK$16:$AK$198,2*(ROWS($O$203:O212)-1)+1),0)</f>
        <v>0</v>
      </c>
      <c r="P212" s="312" t="str">
        <f>IFERROR(IF(NOT(ISNUMBER(INDEX('M04-S04'!$AK$16:$AK$198,2*(ROWS($O$203:O212)-1)+1))),INDEX('M04-S04'!$AO$16:$AO$198,2*(ROWS($O$203:O212)-1)+1),0),"")</f>
        <v/>
      </c>
      <c r="Q212" s="373" t="str">
        <f>IFERROR(IF(NOT(ISNUMBER(INDEX('M04-S04'!$AK$16:$AK$198,2*(ROWS($O$203:O212)-1)+1))),INDEX('M04-S04'!$AV$16:$AV$198,2*(ROWS($O$203:O212)-1)+1),0),"")</f>
        <v/>
      </c>
      <c r="R212" s="67" t="str">
        <f>IFERROR(IF(NOT(ISNUMBER(INDEX('M04-S04'!$AK$16:$AK$198,2*(ROWS($O$203:O212)-1)+1))),INDEX(SPILLOVER[Spillover Reason],MATCH(INDEX('M04-S04'!$BC$16:$BC$198,2*(ROWS($O$203:O212)-1)+1),SPILLOVER[Spillover Text],0)),""),"")</f>
        <v>Not Eligible</v>
      </c>
      <c r="S212" s="318"/>
      <c r="T212" s="318"/>
      <c r="U212" s="312">
        <f>INDEX('M04-S04'!$B$16:$B$198,2*(ROWS($U$203:U212)-1)+1)</f>
        <v>10</v>
      </c>
      <c r="V212" s="283"/>
      <c r="W212" s="108">
        <f>INDEX('M04-S04'!$F$16:$F$198,2*(ROWS($W$203:W212)-1)+1)</f>
        <v>0</v>
      </c>
      <c r="X212" s="67">
        <f>INDEX('M04-S04'!$L$16:$L$198,2*(ROWS($X$203:X212)-1)+1)</f>
        <v>0</v>
      </c>
      <c r="Y212" s="67">
        <f>INDEX('M04-S04'!$U$16:$U$198,2*(ROWS($Y$203:Y212)-1)+1)</f>
        <v>0</v>
      </c>
      <c r="Z212" s="283"/>
      <c r="AA212" s="283"/>
      <c r="AB212" s="283"/>
      <c r="AC212" s="283"/>
      <c r="AD212" s="283"/>
      <c r="AE212" s="312">
        <f>IF(NOT(ISNUMBER(INDEX('M04-S04'!$AK$16:$AK$198,2*(ROWS($O$203:O212)-1)+1))),INDEX('M04-S04'!$Z$16:$Z$198,2*(ROWS($L$203:L212)-1)+1),0)</f>
        <v>0</v>
      </c>
      <c r="AF212" s="312">
        <f>INDEX('M04-S04'!$S$16:$S$198,2*(ROWS($AF$203:AF212)-1)+1)</f>
        <v>0</v>
      </c>
      <c r="AG212" s="312">
        <f>INDEX('M04-S04'!$AB$16:$AB$198,2*(ROWS($AG$203:AG212)-1)+1)</f>
        <v>0</v>
      </c>
      <c r="AH212" s="312" t="str">
        <f t="shared" si="43"/>
        <v/>
      </c>
      <c r="AI212" s="312" t="str">
        <f t="shared" si="44"/>
        <v/>
      </c>
      <c r="AJ212" s="111" t="str">
        <f t="shared" si="45"/>
        <v/>
      </c>
      <c r="AK212" s="111" t="str">
        <f t="shared" si="46"/>
        <v/>
      </c>
      <c r="AL212" s="111" t="str">
        <f t="shared" si="47"/>
        <v/>
      </c>
      <c r="AM212" s="111" t="str">
        <f>INDEX('M04-S04'!$AU$16:$AU$198,2*(ROWS($AM$203:AM212)-1)+1)</f>
        <v/>
      </c>
      <c r="AN212" s="111" t="str">
        <f>INDEX('M04-S04'!$BB$16:$BB$198,2*(ROWS($AN$203:AN212)-1)+1)</f>
        <v/>
      </c>
      <c r="AO212" s="312">
        <f>INDEX('M04-S04'!$Q$16:$Q$198,2*(ROWS($AO$203:AO212)-1)+1)</f>
        <v>0</v>
      </c>
    </row>
    <row r="213" spans="1:41" x14ac:dyDescent="0.25">
      <c r="A213" s="122">
        <f t="shared" si="41"/>
        <v>0</v>
      </c>
      <c r="B213" s="122" t="str">
        <f t="shared" si="42"/>
        <v/>
      </c>
      <c r="C213" s="339" t="str">
        <f>IF(J213&gt;0,INDEX('M04-S04'!$AY$16:$AY$198,2*(ROWS($C$203:C213)-1)+1),"")</f>
        <v/>
      </c>
      <c r="D213" s="67" t="s">
        <v>271</v>
      </c>
      <c r="E213" s="339">
        <f>IFERROR(INDEX('M04-S04'!$AW$16:$AW$198,2*(ROWS($E$203:E213)-1)+1),"")</f>
        <v>0</v>
      </c>
      <c r="F213" s="313"/>
      <c r="G213" s="283"/>
      <c r="H213" s="111">
        <f>INDEX('M04-S04'!$AD$16:$AD$198,2*(ROWS($H$203:H213)-1)+1)</f>
        <v>0</v>
      </c>
      <c r="I213" s="111">
        <f>INDEX('M04-S04'!$AF$16:$AF$198,2*(ROWS($I$203:I213)-1)+1)</f>
        <v>0</v>
      </c>
      <c r="J213" s="111">
        <f>INDEX('M04-S04'!$AH$16:$AH$198,2*(ROWS($J$203:J213)-1)+1)</f>
        <v>0</v>
      </c>
      <c r="K213" s="67" t="str">
        <f>IFERROR(INDEX(CMECOOK[Cost Basis],MATCH(INDEX('M04-S04'!$F$16:$F$198,2*(ROWS($K$203:K213)-1)+1),CMECOOK[Proj Desc 1],0)),"")</f>
        <v/>
      </c>
      <c r="L213" s="312">
        <f>IF(ISNUMBER(INDEX('M04-S04'!$AK$16:$AK$198,2*(ROWS($O$203:O213)-1)+1)),INDEX('M04-S04'!$Z$16:$Z$198,2*(ROWS($L$203:L213)-1)+1),0)</f>
        <v>0</v>
      </c>
      <c r="M213" s="312">
        <f>IFERROR(IF(ISNUMBER(INDEX('M04-S04'!$AK$16:$AK$198,2*(ROWS($O$203:O213)-1)+1)),INDEX('M04-S04'!$AO$16:$AO$198,2*(ROWS($M$203:M213)-1)+1),0),"")</f>
        <v>0</v>
      </c>
      <c r="N213" s="373">
        <f>IFERROR(IF(ISNUMBER(INDEX('M04-S04'!$AK$16:$AK$198,2*(ROWS($O$203:O213)-1)+1)),INDEX('M04-S04'!$AV$16:$AV$198,2*(ROWS($N$203:N213)-1)+1),0),"")</f>
        <v>0</v>
      </c>
      <c r="O213" s="111">
        <f>IF(ISNUMBER(INDEX('M04-S04'!$AK$16:$AK$198,2*(ROWS($O$203:O213)-1)+1)),INDEX('M04-S04'!$AK$16:$AK$198,2*(ROWS($O$203:O213)-1)+1),0)</f>
        <v>0</v>
      </c>
      <c r="P213" s="312">
        <f>IFERROR(IF(NOT(ISNUMBER(INDEX('M04-S04'!$AK$16:$AK$198,2*(ROWS($O$203:O213)-1)+1))),INDEX('M04-S04'!$AO$16:$AO$198,2*(ROWS($O$203:O213)-1)+1),0),"")</f>
        <v>0</v>
      </c>
      <c r="Q213" s="373">
        <f>IFERROR(IF(NOT(ISNUMBER(INDEX('M04-S04'!$AK$16:$AK$198,2*(ROWS($O$203:O213)-1)+1))),INDEX('M04-S04'!$AV$16:$AV$198,2*(ROWS($O$203:O213)-1)+1),0),"")</f>
        <v>0</v>
      </c>
      <c r="R213" s="67" t="str">
        <f>IFERROR(IF(NOT(ISNUMBER(INDEX('M04-S04'!$AK$16:$AK$198,2*(ROWS($O$203:O213)-1)+1))),INDEX(SPILLOVER[Spillover Reason],MATCH(INDEX('M04-S04'!$BC$16:$BC$198,2*(ROWS($O$203:O213)-1)+1),SPILLOVER[Spillover Text],0)),""),"")</f>
        <v/>
      </c>
      <c r="S213" s="318"/>
      <c r="T213" s="318"/>
      <c r="U213" s="312">
        <f>INDEX('M04-S04'!$B$16:$B$198,2*(ROWS($U$203:U213)-1)+1)</f>
        <v>11</v>
      </c>
      <c r="V213" s="283"/>
      <c r="W213" s="108">
        <f>INDEX('M04-S04'!$F$16:$F$198,2*(ROWS($W$203:W213)-1)+1)</f>
        <v>0</v>
      </c>
      <c r="X213" s="67">
        <f>INDEX('M04-S04'!$L$16:$L$198,2*(ROWS($X$203:X213)-1)+1)</f>
        <v>0</v>
      </c>
      <c r="Y213" s="67">
        <f>INDEX('M04-S04'!$U$16:$U$198,2*(ROWS($Y$203:Y213)-1)+1)</f>
        <v>0</v>
      </c>
      <c r="Z213" s="283"/>
      <c r="AA213" s="283"/>
      <c r="AB213" s="283"/>
      <c r="AC213" s="283"/>
      <c r="AD213" s="283"/>
      <c r="AE213" s="312">
        <f>IF(NOT(ISNUMBER(INDEX('M04-S04'!$AK$16:$AK$198,2*(ROWS($O$203:O213)-1)+1))),INDEX('M04-S04'!$Z$16:$Z$198,2*(ROWS($L$203:L213)-1)+1),0)</f>
        <v>0</v>
      </c>
      <c r="AF213" s="312">
        <f>INDEX('M04-S04'!$S$16:$S$198,2*(ROWS($AF$203:AF213)-1)+1)</f>
        <v>0</v>
      </c>
      <c r="AG213" s="312">
        <f>INDEX('M04-S04'!$AB$16:$AB$198,2*(ROWS($AG$203:AG213)-1)+1)</f>
        <v>0</v>
      </c>
      <c r="AH213" s="312" t="str">
        <f t="shared" si="43"/>
        <v/>
      </c>
      <c r="AI213" s="312" t="str">
        <f t="shared" si="44"/>
        <v/>
      </c>
      <c r="AJ213" s="111" t="str">
        <f t="shared" si="45"/>
        <v/>
      </c>
      <c r="AK213" s="111" t="str">
        <f t="shared" si="46"/>
        <v/>
      </c>
      <c r="AL213" s="111" t="str">
        <f t="shared" si="47"/>
        <v/>
      </c>
      <c r="AM213" s="111">
        <f>INDEX('M04-S04'!$AU$16:$AU$198,2*(ROWS($AM$203:AM213)-1)+1)</f>
        <v>0</v>
      </c>
      <c r="AN213" s="111">
        <f>INDEX('M04-S04'!$BB$16:$BB$198,2*(ROWS($AN$203:AN213)-1)+1)</f>
        <v>0</v>
      </c>
      <c r="AO213" s="312">
        <f>INDEX('M04-S04'!$Q$16:$Q$198,2*(ROWS($AO$203:AO213)-1)+1)</f>
        <v>0</v>
      </c>
    </row>
    <row r="214" spans="1:41" x14ac:dyDescent="0.25">
      <c r="A214" s="122">
        <f t="shared" si="41"/>
        <v>0</v>
      </c>
      <c r="B214" s="122" t="str">
        <f t="shared" si="42"/>
        <v/>
      </c>
      <c r="C214" s="339" t="str">
        <f>IF(J214&gt;0,INDEX('M04-S04'!$AY$16:$AY$198,2*(ROWS($C$203:C214)-1)+1),"")</f>
        <v/>
      </c>
      <c r="D214" s="67" t="s">
        <v>271</v>
      </c>
      <c r="E214" s="339">
        <f>IFERROR(INDEX('M04-S04'!$AW$16:$AW$198,2*(ROWS($E$203:E214)-1)+1),"")</f>
        <v>0</v>
      </c>
      <c r="F214" s="313"/>
      <c r="G214" s="283"/>
      <c r="H214" s="111">
        <f>INDEX('M04-S04'!$AD$16:$AD$198,2*(ROWS($H$203:H214)-1)+1)</f>
        <v>0</v>
      </c>
      <c r="I214" s="111">
        <f>INDEX('M04-S04'!$AF$16:$AF$198,2*(ROWS($I$203:I214)-1)+1)</f>
        <v>0</v>
      </c>
      <c r="J214" s="111">
        <f>INDEX('M04-S04'!$AH$16:$AH$198,2*(ROWS($J$203:J214)-1)+1)</f>
        <v>0</v>
      </c>
      <c r="K214" s="67" t="str">
        <f>IFERROR(INDEX(CMECOOK[Cost Basis],MATCH(INDEX('M04-S04'!$F$16:$F$198,2*(ROWS($K$203:K214)-1)+1),CMECOOK[Proj Desc 1],0)),"")</f>
        <v/>
      </c>
      <c r="L214" s="312">
        <f>IF(ISNUMBER(INDEX('M04-S04'!$AK$16:$AK$198,2*(ROWS($O$203:O214)-1)+1)),INDEX('M04-S04'!$Z$16:$Z$198,2*(ROWS($L$203:L214)-1)+1),0)</f>
        <v>0</v>
      </c>
      <c r="M214" s="312">
        <f>IFERROR(IF(ISNUMBER(INDEX('M04-S04'!$AK$16:$AK$198,2*(ROWS($O$203:O214)-1)+1)),INDEX('M04-S04'!$AO$16:$AO$198,2*(ROWS($M$203:M214)-1)+1),0),"")</f>
        <v>0</v>
      </c>
      <c r="N214" s="373">
        <f>IFERROR(IF(ISNUMBER(INDEX('M04-S04'!$AK$16:$AK$198,2*(ROWS($O$203:O214)-1)+1)),INDEX('M04-S04'!$AV$16:$AV$198,2*(ROWS($N$203:N214)-1)+1),0),"")</f>
        <v>0</v>
      </c>
      <c r="O214" s="111">
        <f>IF(ISNUMBER(INDEX('M04-S04'!$AK$16:$AK$198,2*(ROWS($O$203:O214)-1)+1)),INDEX('M04-S04'!$AK$16:$AK$198,2*(ROWS($O$203:O214)-1)+1),0)</f>
        <v>0</v>
      </c>
      <c r="P214" s="312">
        <f>IFERROR(IF(NOT(ISNUMBER(INDEX('M04-S04'!$AK$16:$AK$198,2*(ROWS($O$203:O214)-1)+1))),INDEX('M04-S04'!$AO$16:$AO$198,2*(ROWS($O$203:O214)-1)+1),0),"")</f>
        <v>0</v>
      </c>
      <c r="Q214" s="373">
        <f>IFERROR(IF(NOT(ISNUMBER(INDEX('M04-S04'!$AK$16:$AK$198,2*(ROWS($O$203:O214)-1)+1))),INDEX('M04-S04'!$AV$16:$AV$198,2*(ROWS($O$203:O214)-1)+1),0),"")</f>
        <v>0</v>
      </c>
      <c r="R214" s="67" t="str">
        <f>IFERROR(IF(NOT(ISNUMBER(INDEX('M04-S04'!$AK$16:$AK$198,2*(ROWS($O$203:O214)-1)+1))),INDEX(SPILLOVER[Spillover Reason],MATCH(INDEX('M04-S04'!$BC$16:$BC$198,2*(ROWS($O$203:O214)-1)+1),SPILLOVER[Spillover Text],0)),""),"")</f>
        <v/>
      </c>
      <c r="S214" s="318"/>
      <c r="T214" s="318"/>
      <c r="U214" s="312">
        <f>INDEX('M04-S04'!$B$16:$B$198,2*(ROWS($U$203:U214)-1)+1)</f>
        <v>12</v>
      </c>
      <c r="V214" s="283"/>
      <c r="W214" s="108">
        <f>INDEX('M04-S04'!$F$16:$F$198,2*(ROWS($W$203:W214)-1)+1)</f>
        <v>0</v>
      </c>
      <c r="X214" s="67">
        <f>INDEX('M04-S04'!$L$16:$L$198,2*(ROWS($X$203:X214)-1)+1)</f>
        <v>0</v>
      </c>
      <c r="Y214" s="67">
        <f>INDEX('M04-S04'!$U$16:$U$198,2*(ROWS($Y$203:Y214)-1)+1)</f>
        <v>0</v>
      </c>
      <c r="Z214" s="283"/>
      <c r="AA214" s="283"/>
      <c r="AB214" s="283"/>
      <c r="AC214" s="283"/>
      <c r="AD214" s="283"/>
      <c r="AE214" s="312">
        <f>IF(NOT(ISNUMBER(INDEX('M04-S04'!$AK$16:$AK$198,2*(ROWS($O$203:O214)-1)+1))),INDEX('M04-S04'!$Z$16:$Z$198,2*(ROWS($L$203:L214)-1)+1),0)</f>
        <v>0</v>
      </c>
      <c r="AF214" s="312">
        <f>INDEX('M04-S04'!$S$16:$S$198,2*(ROWS($AF$203:AF214)-1)+1)</f>
        <v>0</v>
      </c>
      <c r="AG214" s="312">
        <f>INDEX('M04-S04'!$AB$16:$AB$198,2*(ROWS($AG$203:AG214)-1)+1)</f>
        <v>0</v>
      </c>
      <c r="AH214" s="312" t="str">
        <f t="shared" si="43"/>
        <v/>
      </c>
      <c r="AI214" s="312" t="str">
        <f t="shared" si="44"/>
        <v/>
      </c>
      <c r="AJ214" s="111" t="str">
        <f t="shared" si="45"/>
        <v/>
      </c>
      <c r="AK214" s="111" t="str">
        <f t="shared" si="46"/>
        <v/>
      </c>
      <c r="AL214" s="111" t="str">
        <f t="shared" si="47"/>
        <v/>
      </c>
      <c r="AM214" s="111">
        <f>INDEX('M04-S04'!$AU$16:$AU$198,2*(ROWS($AM$203:AM214)-1)+1)</f>
        <v>0</v>
      </c>
      <c r="AN214" s="111">
        <f>INDEX('M04-S04'!$BB$16:$BB$198,2*(ROWS($AN$203:AN214)-1)+1)</f>
        <v>0</v>
      </c>
      <c r="AO214" s="312">
        <f>INDEX('M04-S04'!$Q$16:$Q$198,2*(ROWS($AO$203:AO214)-1)+1)</f>
        <v>0</v>
      </c>
    </row>
    <row r="215" spans="1:41" x14ac:dyDescent="0.25">
      <c r="A215" s="122">
        <f t="shared" si="41"/>
        <v>0</v>
      </c>
      <c r="B215" s="122" t="str">
        <f t="shared" si="42"/>
        <v/>
      </c>
      <c r="C215" s="339" t="str">
        <f>IF(J215&gt;0,INDEX('M04-S04'!$AY$16:$AY$198,2*(ROWS($C$203:C215)-1)+1),"")</f>
        <v/>
      </c>
      <c r="D215" s="67" t="s">
        <v>271</v>
      </c>
      <c r="E215" s="339">
        <f>IFERROR(INDEX('M04-S04'!$AW$16:$AW$198,2*(ROWS($E$203:E215)-1)+1),"")</f>
        <v>0</v>
      </c>
      <c r="F215" s="313"/>
      <c r="G215" s="283"/>
      <c r="H215" s="111">
        <f>INDEX('M04-S04'!$AD$16:$AD$198,2*(ROWS($H$203:H215)-1)+1)</f>
        <v>0</v>
      </c>
      <c r="I215" s="111">
        <f>INDEX('M04-S04'!$AF$16:$AF$198,2*(ROWS($I$203:I215)-1)+1)</f>
        <v>0</v>
      </c>
      <c r="J215" s="111">
        <f>INDEX('M04-S04'!$AH$16:$AH$198,2*(ROWS($J$203:J215)-1)+1)</f>
        <v>0</v>
      </c>
      <c r="K215" s="67" t="str">
        <f>IFERROR(INDEX(CMECOOK[Cost Basis],MATCH(INDEX('M04-S04'!$F$16:$F$198,2*(ROWS($K$203:K215)-1)+1),CMECOOK[Proj Desc 1],0)),"")</f>
        <v/>
      </c>
      <c r="L215" s="312">
        <f>IF(ISNUMBER(INDEX('M04-S04'!$AK$16:$AK$198,2*(ROWS($O$203:O215)-1)+1)),INDEX('M04-S04'!$Z$16:$Z$198,2*(ROWS($L$203:L215)-1)+1),0)</f>
        <v>0</v>
      </c>
      <c r="M215" s="312">
        <f>IFERROR(IF(ISNUMBER(INDEX('M04-S04'!$AK$16:$AK$198,2*(ROWS($O$203:O215)-1)+1)),INDEX('M04-S04'!$AO$16:$AO$198,2*(ROWS($M$203:M215)-1)+1),0),"")</f>
        <v>0</v>
      </c>
      <c r="N215" s="373">
        <f>IFERROR(IF(ISNUMBER(INDEX('M04-S04'!$AK$16:$AK$198,2*(ROWS($O$203:O215)-1)+1)),INDEX('M04-S04'!$AV$16:$AV$198,2*(ROWS($N$203:N215)-1)+1),0),"")</f>
        <v>0</v>
      </c>
      <c r="O215" s="111">
        <f>IF(ISNUMBER(INDEX('M04-S04'!$AK$16:$AK$198,2*(ROWS($O$203:O215)-1)+1)),INDEX('M04-S04'!$AK$16:$AK$198,2*(ROWS($O$203:O215)-1)+1),0)</f>
        <v>0</v>
      </c>
      <c r="P215" s="312">
        <f>IFERROR(IF(NOT(ISNUMBER(INDEX('M04-S04'!$AK$16:$AK$198,2*(ROWS($O$203:O215)-1)+1))),INDEX('M04-S04'!$AO$16:$AO$198,2*(ROWS($O$203:O215)-1)+1),0),"")</f>
        <v>0</v>
      </c>
      <c r="Q215" s="373">
        <f>IFERROR(IF(NOT(ISNUMBER(INDEX('M04-S04'!$AK$16:$AK$198,2*(ROWS($O$203:O215)-1)+1))),INDEX('M04-S04'!$AV$16:$AV$198,2*(ROWS($O$203:O215)-1)+1),0),"")</f>
        <v>0</v>
      </c>
      <c r="R215" s="67" t="str">
        <f>IFERROR(IF(NOT(ISNUMBER(INDEX('M04-S04'!$AK$16:$AK$198,2*(ROWS($O$203:O215)-1)+1))),INDEX(SPILLOVER[Spillover Reason],MATCH(INDEX('M04-S04'!$BC$16:$BC$198,2*(ROWS($O$203:O215)-1)+1),SPILLOVER[Spillover Text],0)),""),"")</f>
        <v/>
      </c>
      <c r="S215" s="318"/>
      <c r="T215" s="318"/>
      <c r="U215" s="312">
        <f>INDEX('M04-S04'!$B$16:$B$198,2*(ROWS($U$203:U215)-1)+1)</f>
        <v>13</v>
      </c>
      <c r="V215" s="283"/>
      <c r="W215" s="108">
        <f>INDEX('M04-S04'!$F$16:$F$198,2*(ROWS($W$203:W215)-1)+1)</f>
        <v>0</v>
      </c>
      <c r="X215" s="67">
        <f>INDEX('M04-S04'!$L$16:$L$198,2*(ROWS($X$203:X215)-1)+1)</f>
        <v>0</v>
      </c>
      <c r="Y215" s="67">
        <f>INDEX('M04-S04'!$U$16:$U$198,2*(ROWS($Y$203:Y215)-1)+1)</f>
        <v>0</v>
      </c>
      <c r="Z215" s="283"/>
      <c r="AA215" s="283"/>
      <c r="AB215" s="283"/>
      <c r="AC215" s="283"/>
      <c r="AD215" s="283"/>
      <c r="AE215" s="312">
        <f>IF(NOT(ISNUMBER(INDEX('M04-S04'!$AK$16:$AK$198,2*(ROWS($O$203:O215)-1)+1))),INDEX('M04-S04'!$Z$16:$Z$198,2*(ROWS($L$203:L215)-1)+1),0)</f>
        <v>0</v>
      </c>
      <c r="AF215" s="312">
        <f>INDEX('M04-S04'!$S$16:$S$198,2*(ROWS($AF$203:AF215)-1)+1)</f>
        <v>0</v>
      </c>
      <c r="AG215" s="312">
        <f>INDEX('M04-S04'!$AB$16:$AB$198,2*(ROWS($AG$203:AG215)-1)+1)</f>
        <v>0</v>
      </c>
      <c r="AH215" s="312" t="str">
        <f t="shared" si="43"/>
        <v/>
      </c>
      <c r="AI215" s="312" t="str">
        <f t="shared" si="44"/>
        <v/>
      </c>
      <c r="AJ215" s="111" t="str">
        <f t="shared" si="45"/>
        <v/>
      </c>
      <c r="AK215" s="111" t="str">
        <f t="shared" si="46"/>
        <v/>
      </c>
      <c r="AL215" s="111" t="str">
        <f t="shared" si="47"/>
        <v/>
      </c>
      <c r="AM215" s="111">
        <f>INDEX('M04-S04'!$AU$16:$AU$198,2*(ROWS($AM$203:AM215)-1)+1)</f>
        <v>0</v>
      </c>
      <c r="AN215" s="111">
        <f>INDEX('M04-S04'!$BB$16:$BB$198,2*(ROWS($AN$203:AN215)-1)+1)</f>
        <v>0</v>
      </c>
      <c r="AO215" s="312">
        <f>INDEX('M04-S04'!$Q$16:$Q$198,2*(ROWS($AO$203:AO215)-1)+1)</f>
        <v>0</v>
      </c>
    </row>
    <row r="216" spans="1:41" x14ac:dyDescent="0.25">
      <c r="A216" s="122">
        <f t="shared" si="41"/>
        <v>0</v>
      </c>
      <c r="B216" s="122" t="str">
        <f t="shared" si="42"/>
        <v/>
      </c>
      <c r="C216" s="339" t="str">
        <f>IF(J216&gt;0,INDEX('M04-S04'!$AY$16:$AY$198,2*(ROWS($C$203:C216)-1)+1),"")</f>
        <v/>
      </c>
      <c r="D216" s="67" t="s">
        <v>271</v>
      </c>
      <c r="E216" s="339">
        <f>IFERROR(INDEX('M04-S04'!$AW$16:$AW$198,2*(ROWS($E$203:E216)-1)+1),"")</f>
        <v>0</v>
      </c>
      <c r="F216" s="313"/>
      <c r="G216" s="283"/>
      <c r="H216" s="111">
        <f>INDEX('M04-S04'!$AD$16:$AD$198,2*(ROWS($H$203:H216)-1)+1)</f>
        <v>0</v>
      </c>
      <c r="I216" s="111">
        <f>INDEX('M04-S04'!$AF$16:$AF$198,2*(ROWS($I$203:I216)-1)+1)</f>
        <v>0</v>
      </c>
      <c r="J216" s="111">
        <f>INDEX('M04-S04'!$AH$16:$AH$198,2*(ROWS($J$203:J216)-1)+1)</f>
        <v>0</v>
      </c>
      <c r="K216" s="67" t="str">
        <f>IFERROR(INDEX(CMECOOK[Cost Basis],MATCH(INDEX('M04-S04'!$F$16:$F$198,2*(ROWS($K$203:K216)-1)+1),CMECOOK[Proj Desc 1],0)),"")</f>
        <v/>
      </c>
      <c r="L216" s="312">
        <f>IF(ISNUMBER(INDEX('M04-S04'!$AK$16:$AK$198,2*(ROWS($O$203:O216)-1)+1)),INDEX('M04-S04'!$Z$16:$Z$198,2*(ROWS($L$203:L216)-1)+1),0)</f>
        <v>0</v>
      </c>
      <c r="M216" s="312">
        <f>IFERROR(IF(ISNUMBER(INDEX('M04-S04'!$AK$16:$AK$198,2*(ROWS($O$203:O216)-1)+1)),INDEX('M04-S04'!$AO$16:$AO$198,2*(ROWS($M$203:M216)-1)+1),0),"")</f>
        <v>0</v>
      </c>
      <c r="N216" s="373">
        <f>IFERROR(IF(ISNUMBER(INDEX('M04-S04'!$AK$16:$AK$198,2*(ROWS($O$203:O216)-1)+1)),INDEX('M04-S04'!$AV$16:$AV$198,2*(ROWS($N$203:N216)-1)+1),0),"")</f>
        <v>0</v>
      </c>
      <c r="O216" s="111">
        <f>IF(ISNUMBER(INDEX('M04-S04'!$AK$16:$AK$198,2*(ROWS($O$203:O216)-1)+1)),INDEX('M04-S04'!$AK$16:$AK$198,2*(ROWS($O$203:O216)-1)+1),0)</f>
        <v>0</v>
      </c>
      <c r="P216" s="312">
        <f>IFERROR(IF(NOT(ISNUMBER(INDEX('M04-S04'!$AK$16:$AK$198,2*(ROWS($O$203:O216)-1)+1))),INDEX('M04-S04'!$AO$16:$AO$198,2*(ROWS($O$203:O216)-1)+1),0),"")</f>
        <v>0</v>
      </c>
      <c r="Q216" s="373">
        <f>IFERROR(IF(NOT(ISNUMBER(INDEX('M04-S04'!$AK$16:$AK$198,2*(ROWS($O$203:O216)-1)+1))),INDEX('M04-S04'!$AV$16:$AV$198,2*(ROWS($O$203:O216)-1)+1),0),"")</f>
        <v>0</v>
      </c>
      <c r="R216" s="67" t="str">
        <f>IFERROR(IF(NOT(ISNUMBER(INDEX('M04-S04'!$AK$16:$AK$198,2*(ROWS($O$203:O216)-1)+1))),INDEX(SPILLOVER[Spillover Reason],MATCH(INDEX('M04-S04'!$BC$16:$BC$198,2*(ROWS($O$203:O216)-1)+1),SPILLOVER[Spillover Text],0)),""),"")</f>
        <v/>
      </c>
      <c r="S216" s="318"/>
      <c r="T216" s="318"/>
      <c r="U216" s="312">
        <f>INDEX('M04-S04'!$B$16:$B$198,2*(ROWS($U$203:U216)-1)+1)</f>
        <v>14</v>
      </c>
      <c r="V216" s="283"/>
      <c r="W216" s="108">
        <f>INDEX('M04-S04'!$F$16:$F$198,2*(ROWS($W$203:W216)-1)+1)</f>
        <v>0</v>
      </c>
      <c r="X216" s="67">
        <f>INDEX('M04-S04'!$L$16:$L$198,2*(ROWS($X$203:X216)-1)+1)</f>
        <v>0</v>
      </c>
      <c r="Y216" s="67">
        <f>INDEX('M04-S04'!$U$16:$U$198,2*(ROWS($Y$203:Y216)-1)+1)</f>
        <v>0</v>
      </c>
      <c r="Z216" s="283"/>
      <c r="AA216" s="283"/>
      <c r="AB216" s="283"/>
      <c r="AC216" s="283"/>
      <c r="AD216" s="283"/>
      <c r="AE216" s="312">
        <f>IF(NOT(ISNUMBER(INDEX('M04-S04'!$AK$16:$AK$198,2*(ROWS($O$203:O216)-1)+1))),INDEX('M04-S04'!$Z$16:$Z$198,2*(ROWS($L$203:L216)-1)+1),0)</f>
        <v>0</v>
      </c>
      <c r="AF216" s="312">
        <f>INDEX('M04-S04'!$S$16:$S$198,2*(ROWS($AF$203:AF216)-1)+1)</f>
        <v>0</v>
      </c>
      <c r="AG216" s="312">
        <f>INDEX('M04-S04'!$AB$16:$AB$198,2*(ROWS($AG$203:AG216)-1)+1)</f>
        <v>0</v>
      </c>
      <c r="AH216" s="312" t="str">
        <f t="shared" si="43"/>
        <v/>
      </c>
      <c r="AI216" s="312" t="str">
        <f t="shared" si="44"/>
        <v/>
      </c>
      <c r="AJ216" s="111" t="str">
        <f t="shared" si="45"/>
        <v/>
      </c>
      <c r="AK216" s="111" t="str">
        <f t="shared" si="46"/>
        <v/>
      </c>
      <c r="AL216" s="111" t="str">
        <f t="shared" si="47"/>
        <v/>
      </c>
      <c r="AM216" s="111">
        <f>INDEX('M04-S04'!$AU$16:$AU$198,2*(ROWS($AM$203:AM216)-1)+1)</f>
        <v>0</v>
      </c>
      <c r="AN216" s="111">
        <f>INDEX('M04-S04'!$BB$16:$BB$198,2*(ROWS($AN$203:AN216)-1)+1)</f>
        <v>0</v>
      </c>
      <c r="AO216" s="312">
        <f>INDEX('M04-S04'!$Q$16:$Q$198,2*(ROWS($AO$203:AO216)-1)+1)</f>
        <v>0</v>
      </c>
    </row>
    <row r="217" spans="1:41" x14ac:dyDescent="0.25">
      <c r="A217" s="122">
        <f t="shared" si="41"/>
        <v>0</v>
      </c>
      <c r="B217" s="122" t="str">
        <f t="shared" si="42"/>
        <v/>
      </c>
      <c r="C217" s="339" t="str">
        <f>IF(J217&gt;0,INDEX('M04-S04'!$AY$16:$AY$198,2*(ROWS($C$203:C217)-1)+1),"")</f>
        <v/>
      </c>
      <c r="D217" s="67" t="s">
        <v>271</v>
      </c>
      <c r="E217" s="339">
        <f>IFERROR(INDEX('M04-S04'!$AW$16:$AW$198,2*(ROWS($E$203:E217)-1)+1),"")</f>
        <v>0</v>
      </c>
      <c r="F217" s="313"/>
      <c r="G217" s="283"/>
      <c r="H217" s="111">
        <f>INDEX('M04-S04'!$AD$16:$AD$198,2*(ROWS($H$203:H217)-1)+1)</f>
        <v>0</v>
      </c>
      <c r="I217" s="111">
        <f>INDEX('M04-S04'!$AF$16:$AF$198,2*(ROWS($I$203:I217)-1)+1)</f>
        <v>0</v>
      </c>
      <c r="J217" s="111">
        <f>INDEX('M04-S04'!$AH$16:$AH$198,2*(ROWS($J$203:J217)-1)+1)</f>
        <v>0</v>
      </c>
      <c r="K217" s="67" t="str">
        <f>IFERROR(INDEX(CMECOOK[Cost Basis],MATCH(INDEX('M04-S04'!$F$16:$F$198,2*(ROWS($K$203:K217)-1)+1),CMECOOK[Proj Desc 1],0)),"")</f>
        <v/>
      </c>
      <c r="L217" s="312">
        <f>IF(ISNUMBER(INDEX('M04-S04'!$AK$16:$AK$198,2*(ROWS($O$203:O217)-1)+1)),INDEX('M04-S04'!$Z$16:$Z$198,2*(ROWS($L$203:L217)-1)+1),0)</f>
        <v>0</v>
      </c>
      <c r="M217" s="312">
        <f>IFERROR(IF(ISNUMBER(INDEX('M04-S04'!$AK$16:$AK$198,2*(ROWS($O$203:O217)-1)+1)),INDEX('M04-S04'!$AO$16:$AO$198,2*(ROWS($M$203:M217)-1)+1),0),"")</f>
        <v>0</v>
      </c>
      <c r="N217" s="373">
        <f>IFERROR(IF(ISNUMBER(INDEX('M04-S04'!$AK$16:$AK$198,2*(ROWS($O$203:O217)-1)+1)),INDEX('M04-S04'!$AV$16:$AV$198,2*(ROWS($N$203:N217)-1)+1),0),"")</f>
        <v>0</v>
      </c>
      <c r="O217" s="111">
        <f>IF(ISNUMBER(INDEX('M04-S04'!$AK$16:$AK$198,2*(ROWS($O$203:O217)-1)+1)),INDEX('M04-S04'!$AK$16:$AK$198,2*(ROWS($O$203:O217)-1)+1),0)</f>
        <v>0</v>
      </c>
      <c r="P217" s="312">
        <f>IFERROR(IF(NOT(ISNUMBER(INDEX('M04-S04'!$AK$16:$AK$198,2*(ROWS($O$203:O217)-1)+1))),INDEX('M04-S04'!$AO$16:$AO$198,2*(ROWS($O$203:O217)-1)+1),0),"")</f>
        <v>0</v>
      </c>
      <c r="Q217" s="373">
        <f>IFERROR(IF(NOT(ISNUMBER(INDEX('M04-S04'!$AK$16:$AK$198,2*(ROWS($O$203:O217)-1)+1))),INDEX('M04-S04'!$AV$16:$AV$198,2*(ROWS($O$203:O217)-1)+1),0),"")</f>
        <v>0</v>
      </c>
      <c r="R217" s="67" t="str">
        <f>IFERROR(IF(NOT(ISNUMBER(INDEX('M04-S04'!$AK$16:$AK$198,2*(ROWS($O$203:O217)-1)+1))),INDEX(SPILLOVER[Spillover Reason],MATCH(INDEX('M04-S04'!$BC$16:$BC$198,2*(ROWS($O$203:O217)-1)+1),SPILLOVER[Spillover Text],0)),""),"")</f>
        <v/>
      </c>
      <c r="S217" s="318"/>
      <c r="T217" s="318"/>
      <c r="U217" s="312">
        <f>INDEX('M04-S04'!$B$16:$B$198,2*(ROWS($U$203:U217)-1)+1)</f>
        <v>15</v>
      </c>
      <c r="V217" s="283"/>
      <c r="W217" s="108">
        <f>INDEX('M04-S04'!$F$16:$F$198,2*(ROWS($W$203:W217)-1)+1)</f>
        <v>0</v>
      </c>
      <c r="X217" s="67">
        <f>INDEX('M04-S04'!$L$16:$L$198,2*(ROWS($X$203:X217)-1)+1)</f>
        <v>0</v>
      </c>
      <c r="Y217" s="67">
        <f>INDEX('M04-S04'!$U$16:$U$198,2*(ROWS($Y$203:Y217)-1)+1)</f>
        <v>0</v>
      </c>
      <c r="Z217" s="283"/>
      <c r="AA217" s="283"/>
      <c r="AB217" s="283"/>
      <c r="AC217" s="283"/>
      <c r="AD217" s="283"/>
      <c r="AE217" s="312">
        <f>IF(NOT(ISNUMBER(INDEX('M04-S04'!$AK$16:$AK$198,2*(ROWS($O$203:O217)-1)+1))),INDEX('M04-S04'!$Z$16:$Z$198,2*(ROWS($L$203:L217)-1)+1),0)</f>
        <v>0</v>
      </c>
      <c r="AF217" s="312">
        <f>INDEX('M04-S04'!$S$16:$S$198,2*(ROWS($AF$203:AF217)-1)+1)</f>
        <v>0</v>
      </c>
      <c r="AG217" s="312">
        <f>INDEX('M04-S04'!$AB$16:$AB$198,2*(ROWS($AG$203:AG217)-1)+1)</f>
        <v>0</v>
      </c>
      <c r="AH217" s="312" t="str">
        <f t="shared" si="43"/>
        <v/>
      </c>
      <c r="AI217" s="312" t="str">
        <f t="shared" si="44"/>
        <v/>
      </c>
      <c r="AJ217" s="111" t="str">
        <f t="shared" si="45"/>
        <v/>
      </c>
      <c r="AK217" s="111" t="str">
        <f t="shared" si="46"/>
        <v/>
      </c>
      <c r="AL217" s="111" t="str">
        <f t="shared" si="47"/>
        <v/>
      </c>
      <c r="AM217" s="111">
        <f>INDEX('M04-S04'!$AU$16:$AU$198,2*(ROWS($AM$203:AM217)-1)+1)</f>
        <v>0</v>
      </c>
      <c r="AN217" s="111">
        <f>INDEX('M04-S04'!$BB$16:$BB$198,2*(ROWS($AN$203:AN217)-1)+1)</f>
        <v>0</v>
      </c>
      <c r="AO217" s="312">
        <f>INDEX('M04-S04'!$Q$16:$Q$198,2*(ROWS($AO$203:AO217)-1)+1)</f>
        <v>0</v>
      </c>
    </row>
    <row r="218" spans="1:41" x14ac:dyDescent="0.25">
      <c r="A218" s="419" t="str">
        <f>CONCATENATE(MAIN4," ",M4S5)</f>
        <v>CUSTOM MEASURES INPUT Motor / VFD / Pump</v>
      </c>
      <c r="B218" s="420"/>
      <c r="C218" s="355"/>
      <c r="D218" s="356"/>
      <c r="E218" s="355"/>
      <c r="F218" s="362"/>
      <c r="G218" s="356"/>
      <c r="H218" s="358"/>
      <c r="I218" s="358"/>
      <c r="J218" s="358"/>
      <c r="K218" s="356"/>
      <c r="L218" s="357"/>
      <c r="M218" s="357"/>
      <c r="N218" s="376"/>
      <c r="O218" s="358"/>
      <c r="P218" s="357"/>
      <c r="Q218" s="376"/>
      <c r="R218" s="356"/>
      <c r="S218" s="359"/>
      <c r="T218" s="359"/>
      <c r="U218" s="357"/>
      <c r="V218" s="356"/>
      <c r="W218" s="360"/>
      <c r="X218" s="356"/>
      <c r="Y218" s="356"/>
      <c r="Z218" s="361"/>
      <c r="AA218" s="356"/>
      <c r="AB218" s="356"/>
      <c r="AC218" s="356"/>
      <c r="AD218" s="356"/>
      <c r="AE218" s="357"/>
      <c r="AF218" s="357"/>
      <c r="AG218" s="357"/>
      <c r="AH218" s="357"/>
      <c r="AI218" s="357"/>
      <c r="AJ218" s="358" t="str">
        <f>IFERROR(O218/M218,"")</f>
        <v/>
      </c>
      <c r="AK218" s="358" t="str">
        <f>IFERROR(O218/N218,"")</f>
        <v/>
      </c>
      <c r="AL218" s="358" t="str">
        <f t="shared" si="33"/>
        <v/>
      </c>
      <c r="AM218" s="358"/>
      <c r="AN218" s="358"/>
      <c r="AO218" s="357"/>
    </row>
    <row r="219" spans="1:41" x14ac:dyDescent="0.25">
      <c r="A219" s="122">
        <f t="shared" ref="A219:A233" si="48">PROJID</f>
        <v>0</v>
      </c>
      <c r="B219" s="122" t="str">
        <f>IF(C219="","",CONCATENATE(ROW(),"-",C219))</f>
        <v/>
      </c>
      <c r="C219" s="339" t="str">
        <f>IF(J219&gt;0,INDEX('M04-S05'!$AY$16:$AY$198,2*(ROWS($C$219:C219)-1)+1),"")</f>
        <v/>
      </c>
      <c r="D219" s="67" t="s">
        <v>271</v>
      </c>
      <c r="E219" s="339" t="str">
        <f>IFERROR(INDEX('M04-S05'!$AW$16:$AW$198,2*(ROWS($E$219:E219)-1)+1),"")</f>
        <v/>
      </c>
      <c r="F219" s="313"/>
      <c r="G219" s="283"/>
      <c r="H219" s="111">
        <f>INDEX('M04-S05'!$AD$16:$AD$198,2*(ROWS($H$219:H219)-1)+1)</f>
        <v>0</v>
      </c>
      <c r="I219" s="111">
        <f>INDEX('M04-S05'!$AF$16:$AF$198,2*(ROWS($I$219:I219)-1)+1)</f>
        <v>0</v>
      </c>
      <c r="J219" s="111" t="str">
        <f>INDEX('M04-S05'!$AH$16:$AH$198,2*(ROWS($J$219:J219)-1)+1)</f>
        <v/>
      </c>
      <c r="K219" s="67" t="str">
        <f>IFERROR(INDEX(CMEMOTOR[Cost Basis],MATCH(INDEX('M04-S05'!$F$16:$F$198,2*(ROWS($K$219:K219)-1)+1),CMEMOTOR[Proj Desc 1],0)),"")</f>
        <v/>
      </c>
      <c r="L219" s="312">
        <f>IF(ISNUMBER(INDEX('M04-S05'!$AK$16:$AK$198,2*(ROWS($O$219:O219)-1)+1)),INDEX('M04-S05'!$Z$16:$Z$198,2*(ROWS($L$219:L219)-1)+1),0)</f>
        <v>0</v>
      </c>
      <c r="M219" s="312">
        <f>IFERROR(IF(ISNUMBER(INDEX('M04-S05'!$AK$16:$AK$198,2*(ROWS($O$219:O219)-1)+1)),INDEX('M04-S05'!$AO$16:$AO$198,2*(ROWS($M$219:M219)-1)+1),0),"")</f>
        <v>0</v>
      </c>
      <c r="N219" s="373">
        <f>IFERROR(IF(ISNUMBER(INDEX('M04-S05'!$AK$16:$AK$198,2*(ROWS($O$219:O219)-1)+1)),INDEX('M04-S05'!$AV$16:$AV$198,2*(ROWS($N$219:N219)-1)+1),0),"")</f>
        <v>0</v>
      </c>
      <c r="O219" s="111">
        <f>IF(ISNUMBER(INDEX('M04-S05'!$AK$16:$AK$198,2*(ROWS($O$219:O219)-1)+1)),INDEX('M04-S05'!$AK$16:$AK$198,2*(ROWS($O$219:O219)-1)+1),0)</f>
        <v>0</v>
      </c>
      <c r="P219" s="312" t="str">
        <f>IFERROR(IF(NOT(ISNUMBER(INDEX('M04-S05'!$AK$16:$AK$198,2*(ROWS($O$219:O219)-1)+1))),INDEX('M04-S05'!$AO$16:$AO$198,2*(ROWS($O$219:O219)-1)+1),0),"")</f>
        <v/>
      </c>
      <c r="Q219" s="373" t="str">
        <f>IFERROR(IF(NOT(ISNUMBER(INDEX('M04-S05'!$AK$16:$AK$198,2*(ROWS($O$219:O219)-1)+1))),INDEX('M04-S05'!$AV$16:$AV$198,2*(ROWS($O$219:O219)-1)+1),0),"")</f>
        <v/>
      </c>
      <c r="R219" s="67" t="str">
        <f>IFERROR(IF(NOT(ISNUMBER(INDEX('M04-S05'!$AK$16:$AK$198,2*(ROWS($O$219:O219)-1)+1))),INDEX(SPILLOVER[Spillover Reason],MATCH(INDEX('M04-S05'!$BC$16:$BC$198,2*(ROWS($O$219:O219)-1)+1),SPILLOVER[Spillover Text],0)),""),"")</f>
        <v>Not Eligible</v>
      </c>
      <c r="S219" s="318"/>
      <c r="T219" s="318"/>
      <c r="U219" s="312">
        <f>INDEX('M04-S05'!$B$16:$B$198,2*(ROWS($U$219:U219)-1)+1)</f>
        <v>1</v>
      </c>
      <c r="V219" s="283"/>
      <c r="W219" s="108">
        <f>INDEX('M04-S05'!$F$16:$F$198,2*(ROWS($W$219:W219)-1)+1)</f>
        <v>0</v>
      </c>
      <c r="X219" s="67">
        <f>INDEX('M04-S05'!$L$16:$L$198,2*(ROWS($X$219:X219)-1)+1)</f>
        <v>0</v>
      </c>
      <c r="Y219" s="67">
        <f>INDEX('M04-S05'!$U$16:$U$198,2*(ROWS($Y$219:Y219)-1)+1)</f>
        <v>0</v>
      </c>
      <c r="Z219" s="283"/>
      <c r="AA219" s="283"/>
      <c r="AB219" s="283"/>
      <c r="AC219" s="283"/>
      <c r="AD219" s="283"/>
      <c r="AE219" s="312">
        <f>IF(NOT(ISNUMBER(INDEX('M04-S05'!$AK$16:$AK$198,2*(ROWS($O$219:O219)-1)+1))),INDEX('M04-S05'!$Z$16:$Z$198,2*(ROWS($L$219:L219)-1)+1),0)</f>
        <v>0</v>
      </c>
      <c r="AF219" s="312">
        <f>INDEX('M04-S05'!$S$16:$S$198,2*(ROWS($AF$219:AF219)-1)+1)</f>
        <v>0</v>
      </c>
      <c r="AG219" s="312">
        <f>INDEX('M04-S05'!$AB$16:$AB$198,2*(ROWS($AG$219:AG219)-1)+1)</f>
        <v>0</v>
      </c>
      <c r="AH219" s="312" t="str">
        <f>IFERROR(AF219/AO219,"")</f>
        <v/>
      </c>
      <c r="AI219" s="312" t="str">
        <f>IFERROR(AG219/L219,"")</f>
        <v/>
      </c>
      <c r="AJ219" s="111" t="str">
        <f>IFERROR(O219/M219,"")</f>
        <v/>
      </c>
      <c r="AK219" s="111" t="str">
        <f>IFERROR(O219/N219,"")</f>
        <v/>
      </c>
      <c r="AL219" s="111" t="str">
        <f t="shared" si="33"/>
        <v/>
      </c>
      <c r="AM219" s="111" t="str">
        <f>INDEX('M04-S05'!$AU$16:$AU$198,2*(ROWS($AM$219:AM219)-1)+1)</f>
        <v/>
      </c>
      <c r="AN219" s="111" t="str">
        <f>INDEX('M04-S05'!$BB$16:$BB$198,2*(ROWS($AN$219:AN219)-1)+1)</f>
        <v/>
      </c>
      <c r="AO219" s="312">
        <f>INDEX('M04-S05'!$Q$16:$Q$198,2*(ROWS($AO$219:AO219)-1)+1)</f>
        <v>0</v>
      </c>
    </row>
    <row r="220" spans="1:41" x14ac:dyDescent="0.25">
      <c r="A220" s="122">
        <f t="shared" si="48"/>
        <v>0</v>
      </c>
      <c r="B220" s="122" t="str">
        <f t="shared" ref="B220:B233" si="49">IF(C220="","",CONCATENATE(ROW(),"-",C220))</f>
        <v/>
      </c>
      <c r="C220" s="339" t="str">
        <f>IF(J220&gt;0,INDEX('M04-S05'!$AY$16:$AY$198,2*(ROWS($C$219:C220)-1)+1),"")</f>
        <v/>
      </c>
      <c r="D220" s="67" t="s">
        <v>271</v>
      </c>
      <c r="E220" s="339" t="str">
        <f>IFERROR(INDEX('M04-S05'!$AW$16:$AW$198,2*(ROWS($E$219:E220)-1)+1),"")</f>
        <v/>
      </c>
      <c r="F220" s="313"/>
      <c r="G220" s="283"/>
      <c r="H220" s="111">
        <f>INDEX('M04-S05'!$AD$16:$AD$198,2*(ROWS($H$219:H220)-1)+1)</f>
        <v>0</v>
      </c>
      <c r="I220" s="111">
        <f>INDEX('M04-S05'!$AF$16:$AF$198,2*(ROWS($I$219:I220)-1)+1)</f>
        <v>0</v>
      </c>
      <c r="J220" s="111" t="str">
        <f>INDEX('M04-S05'!$AH$16:$AH$198,2*(ROWS($J$219:J220)-1)+1)</f>
        <v/>
      </c>
      <c r="K220" s="67" t="str">
        <f>IFERROR(INDEX(CMEMOTOR[Cost Basis],MATCH(INDEX('M04-S05'!$F$16:$F$198,2*(ROWS($K$219:K220)-1)+1),CMEMOTOR[Proj Desc 1],0)),"")</f>
        <v/>
      </c>
      <c r="L220" s="312">
        <f>IF(ISNUMBER(INDEX('M04-S05'!$AK$16:$AK$198,2*(ROWS($O$219:O220)-1)+1)),INDEX('M04-S05'!$Z$16:$Z$198,2*(ROWS($L$219:L220)-1)+1),0)</f>
        <v>0</v>
      </c>
      <c r="M220" s="312">
        <f>IFERROR(IF(ISNUMBER(INDEX('M04-S05'!$AK$16:$AK$198,2*(ROWS($O$219:O220)-1)+1)),INDEX('M04-S05'!$AO$16:$AO$198,2*(ROWS($M$219:M220)-1)+1),0),"")</f>
        <v>0</v>
      </c>
      <c r="N220" s="373">
        <f>IFERROR(IF(ISNUMBER(INDEX('M04-S05'!$AK$16:$AK$198,2*(ROWS($O$219:O220)-1)+1)),INDEX('M04-S05'!$AV$16:$AV$198,2*(ROWS($N$219:N220)-1)+1),0),"")</f>
        <v>0</v>
      </c>
      <c r="O220" s="111">
        <f>IF(ISNUMBER(INDEX('M04-S05'!$AK$16:$AK$198,2*(ROWS($O$219:O220)-1)+1)),INDEX('M04-S05'!$AK$16:$AK$198,2*(ROWS($O$219:O220)-1)+1),0)</f>
        <v>0</v>
      </c>
      <c r="P220" s="312" t="str">
        <f>IFERROR(IF(NOT(ISNUMBER(INDEX('M04-S05'!$AK$16:$AK$198,2*(ROWS($O$219:O220)-1)+1))),INDEX('M04-S05'!$AO$16:$AO$198,2*(ROWS($O$219:O220)-1)+1),0),"")</f>
        <v/>
      </c>
      <c r="Q220" s="373" t="str">
        <f>IFERROR(IF(NOT(ISNUMBER(INDEX('M04-S05'!$AK$16:$AK$198,2*(ROWS($O$219:O220)-1)+1))),INDEX('M04-S05'!$AV$16:$AV$198,2*(ROWS($O$219:O220)-1)+1),0),"")</f>
        <v/>
      </c>
      <c r="R220" s="67" t="str">
        <f>IFERROR(IF(NOT(ISNUMBER(INDEX('M04-S05'!$AK$16:$AK$198,2*(ROWS($O$219:O220)-1)+1))),INDEX(SPILLOVER[Spillover Reason],MATCH(INDEX('M04-S05'!$BC$16:$BC$198,2*(ROWS($O$219:O220)-1)+1),SPILLOVER[Spillover Text],0)),""),"")</f>
        <v>Not Eligible</v>
      </c>
      <c r="S220" s="318"/>
      <c r="T220" s="318"/>
      <c r="U220" s="312">
        <f>INDEX('M04-S05'!$B$16:$B$198,2*(ROWS($U$219:U220)-1)+1)</f>
        <v>2</v>
      </c>
      <c r="V220" s="283"/>
      <c r="W220" s="108">
        <f>INDEX('M04-S05'!$F$16:$F$198,2*(ROWS($W$219:W220)-1)+1)</f>
        <v>0</v>
      </c>
      <c r="X220" s="67">
        <f>INDEX('M04-S05'!$L$16:$L$198,2*(ROWS($X$219:X220)-1)+1)</f>
        <v>0</v>
      </c>
      <c r="Y220" s="67">
        <f>INDEX('M04-S05'!$U$16:$U$198,2*(ROWS($Y$219:Y220)-1)+1)</f>
        <v>0</v>
      </c>
      <c r="Z220" s="283"/>
      <c r="AA220" s="283"/>
      <c r="AB220" s="283"/>
      <c r="AC220" s="283"/>
      <c r="AD220" s="283"/>
      <c r="AE220" s="312">
        <f>IF(NOT(ISNUMBER(INDEX('M04-S05'!$AK$16:$AK$198,2*(ROWS($O$219:O220)-1)+1))),INDEX('M04-S05'!$Z$16:$Z$198,2*(ROWS($L$219:L220)-1)+1),0)</f>
        <v>0</v>
      </c>
      <c r="AF220" s="312">
        <f>INDEX('M04-S05'!$S$16:$S$198,2*(ROWS($AF$219:AF220)-1)+1)</f>
        <v>0</v>
      </c>
      <c r="AG220" s="312">
        <f>INDEX('M04-S05'!$AB$16:$AB$198,2*(ROWS($AG$219:AG220)-1)+1)</f>
        <v>0</v>
      </c>
      <c r="AH220" s="312" t="str">
        <f t="shared" ref="AH220:AH233" si="50">IFERROR(AF220/AO220,"")</f>
        <v/>
      </c>
      <c r="AI220" s="312" t="str">
        <f t="shared" ref="AI220:AI233" si="51">IFERROR(AG220/L220,"")</f>
        <v/>
      </c>
      <c r="AJ220" s="111" t="str">
        <f t="shared" ref="AJ220:AJ233" si="52">IFERROR(O220/M220,"")</f>
        <v/>
      </c>
      <c r="AK220" s="111" t="str">
        <f t="shared" ref="AK220:AK233" si="53">IFERROR(O220/N220,"")</f>
        <v/>
      </c>
      <c r="AL220" s="111" t="str">
        <f t="shared" ref="AL220:AL233" si="54">IFERROR(O220/L220,"")</f>
        <v/>
      </c>
      <c r="AM220" s="111" t="str">
        <f>INDEX('M04-S05'!$AU$16:$AU$198,2*(ROWS($AM$219:AM220)-1)+1)</f>
        <v/>
      </c>
      <c r="AN220" s="111" t="str">
        <f>INDEX('M04-S05'!$BB$16:$BB$198,2*(ROWS($AN$219:AN220)-1)+1)</f>
        <v/>
      </c>
      <c r="AO220" s="312">
        <f>INDEX('M04-S05'!$Q$16:$Q$198,2*(ROWS($AO$219:AO220)-1)+1)</f>
        <v>0</v>
      </c>
    </row>
    <row r="221" spans="1:41" x14ac:dyDescent="0.25">
      <c r="A221" s="122">
        <f t="shared" si="48"/>
        <v>0</v>
      </c>
      <c r="B221" s="122" t="str">
        <f t="shared" si="49"/>
        <v/>
      </c>
      <c r="C221" s="339" t="str">
        <f>IF(J221&gt;0,INDEX('M04-S05'!$AY$16:$AY$198,2*(ROWS($C$219:C221)-1)+1),"")</f>
        <v/>
      </c>
      <c r="D221" s="67" t="s">
        <v>271</v>
      </c>
      <c r="E221" s="339" t="str">
        <f>IFERROR(INDEX('M04-S05'!$AW$16:$AW$198,2*(ROWS($E$219:E221)-1)+1),"")</f>
        <v/>
      </c>
      <c r="F221" s="313"/>
      <c r="G221" s="283"/>
      <c r="H221" s="111">
        <f>INDEX('M04-S05'!$AD$16:$AD$198,2*(ROWS($H$219:H221)-1)+1)</f>
        <v>0</v>
      </c>
      <c r="I221" s="111">
        <f>INDEX('M04-S05'!$AF$16:$AF$198,2*(ROWS($I$219:I221)-1)+1)</f>
        <v>0</v>
      </c>
      <c r="J221" s="111" t="str">
        <f>INDEX('M04-S05'!$AH$16:$AH$198,2*(ROWS($J$219:J221)-1)+1)</f>
        <v/>
      </c>
      <c r="K221" s="67" t="str">
        <f>IFERROR(INDEX(CMEMOTOR[Cost Basis],MATCH(INDEX('M04-S05'!$F$16:$F$198,2*(ROWS($K$219:K221)-1)+1),CMEMOTOR[Proj Desc 1],0)),"")</f>
        <v/>
      </c>
      <c r="L221" s="312">
        <f>IF(ISNUMBER(INDEX('M04-S05'!$AK$16:$AK$198,2*(ROWS($O$219:O221)-1)+1)),INDEX('M04-S05'!$Z$16:$Z$198,2*(ROWS($L$219:L221)-1)+1),0)</f>
        <v>0</v>
      </c>
      <c r="M221" s="312">
        <f>IFERROR(IF(ISNUMBER(INDEX('M04-S05'!$AK$16:$AK$198,2*(ROWS($O$219:O221)-1)+1)),INDEX('M04-S05'!$AO$16:$AO$198,2*(ROWS($M$219:M221)-1)+1),0),"")</f>
        <v>0</v>
      </c>
      <c r="N221" s="373">
        <f>IFERROR(IF(ISNUMBER(INDEX('M04-S05'!$AK$16:$AK$198,2*(ROWS($O$219:O221)-1)+1)),INDEX('M04-S05'!$AV$16:$AV$198,2*(ROWS($N$219:N221)-1)+1),0),"")</f>
        <v>0</v>
      </c>
      <c r="O221" s="111">
        <f>IF(ISNUMBER(INDEX('M04-S05'!$AK$16:$AK$198,2*(ROWS($O$219:O221)-1)+1)),INDEX('M04-S05'!$AK$16:$AK$198,2*(ROWS($O$219:O221)-1)+1),0)</f>
        <v>0</v>
      </c>
      <c r="P221" s="312" t="str">
        <f>IFERROR(IF(NOT(ISNUMBER(INDEX('M04-S05'!$AK$16:$AK$198,2*(ROWS($O$219:O221)-1)+1))),INDEX('M04-S05'!$AO$16:$AO$198,2*(ROWS($O$219:O221)-1)+1),0),"")</f>
        <v/>
      </c>
      <c r="Q221" s="373" t="str">
        <f>IFERROR(IF(NOT(ISNUMBER(INDEX('M04-S05'!$AK$16:$AK$198,2*(ROWS($O$219:O221)-1)+1))),INDEX('M04-S05'!$AV$16:$AV$198,2*(ROWS($O$219:O221)-1)+1),0),"")</f>
        <v/>
      </c>
      <c r="R221" s="67" t="str">
        <f>IFERROR(IF(NOT(ISNUMBER(INDEX('M04-S05'!$AK$16:$AK$198,2*(ROWS($O$219:O221)-1)+1))),INDEX(SPILLOVER[Spillover Reason],MATCH(INDEX('M04-S05'!$BC$16:$BC$198,2*(ROWS($O$219:O221)-1)+1),SPILLOVER[Spillover Text],0)),""),"")</f>
        <v>Not Eligible</v>
      </c>
      <c r="S221" s="318"/>
      <c r="T221" s="318"/>
      <c r="U221" s="312">
        <f>INDEX('M04-S05'!$B$16:$B$198,2*(ROWS($U$219:U221)-1)+1)</f>
        <v>3</v>
      </c>
      <c r="V221" s="283"/>
      <c r="W221" s="108">
        <f>INDEX('M04-S05'!$F$16:$F$198,2*(ROWS($W$219:W221)-1)+1)</f>
        <v>0</v>
      </c>
      <c r="X221" s="67">
        <f>INDEX('M04-S05'!$L$16:$L$198,2*(ROWS($X$219:X221)-1)+1)</f>
        <v>0</v>
      </c>
      <c r="Y221" s="67">
        <f>INDEX('M04-S05'!$U$16:$U$198,2*(ROWS($Y$219:Y221)-1)+1)</f>
        <v>0</v>
      </c>
      <c r="Z221" s="283"/>
      <c r="AA221" s="283"/>
      <c r="AB221" s="283"/>
      <c r="AC221" s="283"/>
      <c r="AD221" s="283"/>
      <c r="AE221" s="312">
        <f>IF(NOT(ISNUMBER(INDEX('M04-S05'!$AK$16:$AK$198,2*(ROWS($O$219:O221)-1)+1))),INDEX('M04-S05'!$Z$16:$Z$198,2*(ROWS($L$219:L221)-1)+1),0)</f>
        <v>0</v>
      </c>
      <c r="AF221" s="312">
        <f>INDEX('M04-S05'!$S$16:$S$198,2*(ROWS($AF$219:AF221)-1)+1)</f>
        <v>0</v>
      </c>
      <c r="AG221" s="312">
        <f>INDEX('M04-S05'!$AB$16:$AB$198,2*(ROWS($AG$219:AG221)-1)+1)</f>
        <v>0</v>
      </c>
      <c r="AH221" s="312" t="str">
        <f t="shared" si="50"/>
        <v/>
      </c>
      <c r="AI221" s="312" t="str">
        <f t="shared" si="51"/>
        <v/>
      </c>
      <c r="AJ221" s="111" t="str">
        <f t="shared" si="52"/>
        <v/>
      </c>
      <c r="AK221" s="111" t="str">
        <f t="shared" si="53"/>
        <v/>
      </c>
      <c r="AL221" s="111" t="str">
        <f t="shared" si="54"/>
        <v/>
      </c>
      <c r="AM221" s="111" t="str">
        <f>INDEX('M04-S05'!$AU$16:$AU$198,2*(ROWS($AM$219:AM221)-1)+1)</f>
        <v/>
      </c>
      <c r="AN221" s="111" t="str">
        <f>INDEX('M04-S05'!$BB$16:$BB$198,2*(ROWS($AN$219:AN221)-1)+1)</f>
        <v/>
      </c>
      <c r="AO221" s="312">
        <f>INDEX('M04-S05'!$Q$16:$Q$198,2*(ROWS($AO$219:AO221)-1)+1)</f>
        <v>0</v>
      </c>
    </row>
    <row r="222" spans="1:41" x14ac:dyDescent="0.25">
      <c r="A222" s="122">
        <f t="shared" si="48"/>
        <v>0</v>
      </c>
      <c r="B222" s="122" t="str">
        <f t="shared" si="49"/>
        <v/>
      </c>
      <c r="C222" s="339" t="str">
        <f>IF(J222&gt;0,INDEX('M04-S05'!$AY$16:$AY$198,2*(ROWS($C$219:C222)-1)+1),"")</f>
        <v/>
      </c>
      <c r="D222" s="67" t="s">
        <v>271</v>
      </c>
      <c r="E222" s="339" t="str">
        <f>IFERROR(INDEX('M04-S05'!$AW$16:$AW$198,2*(ROWS($E$219:E222)-1)+1),"")</f>
        <v/>
      </c>
      <c r="F222" s="313"/>
      <c r="G222" s="283"/>
      <c r="H222" s="111">
        <f>INDEX('M04-S05'!$AD$16:$AD$198,2*(ROWS($H$219:H222)-1)+1)</f>
        <v>0</v>
      </c>
      <c r="I222" s="111">
        <f>INDEX('M04-S05'!$AF$16:$AF$198,2*(ROWS($I$219:I222)-1)+1)</f>
        <v>0</v>
      </c>
      <c r="J222" s="111" t="str">
        <f>INDEX('M04-S05'!$AH$16:$AH$198,2*(ROWS($J$219:J222)-1)+1)</f>
        <v/>
      </c>
      <c r="K222" s="67" t="str">
        <f>IFERROR(INDEX(CMEMOTOR[Cost Basis],MATCH(INDEX('M04-S05'!$F$16:$F$198,2*(ROWS($K$219:K222)-1)+1),CMEMOTOR[Proj Desc 1],0)),"")</f>
        <v/>
      </c>
      <c r="L222" s="312">
        <f>IF(ISNUMBER(INDEX('M04-S05'!$AK$16:$AK$198,2*(ROWS($O$219:O222)-1)+1)),INDEX('M04-S05'!$Z$16:$Z$198,2*(ROWS($L$219:L222)-1)+1),0)</f>
        <v>0</v>
      </c>
      <c r="M222" s="312">
        <f>IFERROR(IF(ISNUMBER(INDEX('M04-S05'!$AK$16:$AK$198,2*(ROWS($O$219:O222)-1)+1)),INDEX('M04-S05'!$AO$16:$AO$198,2*(ROWS($M$219:M222)-1)+1),0),"")</f>
        <v>0</v>
      </c>
      <c r="N222" s="373">
        <f>IFERROR(IF(ISNUMBER(INDEX('M04-S05'!$AK$16:$AK$198,2*(ROWS($O$219:O222)-1)+1)),INDEX('M04-S05'!$AV$16:$AV$198,2*(ROWS($N$219:N222)-1)+1),0),"")</f>
        <v>0</v>
      </c>
      <c r="O222" s="111">
        <f>IF(ISNUMBER(INDEX('M04-S05'!$AK$16:$AK$198,2*(ROWS($O$219:O222)-1)+1)),INDEX('M04-S05'!$AK$16:$AK$198,2*(ROWS($O$219:O222)-1)+1),0)</f>
        <v>0</v>
      </c>
      <c r="P222" s="312" t="str">
        <f>IFERROR(IF(NOT(ISNUMBER(INDEX('M04-S05'!$AK$16:$AK$198,2*(ROWS($O$219:O222)-1)+1))),INDEX('M04-S05'!$AO$16:$AO$198,2*(ROWS($O$219:O222)-1)+1),0),"")</f>
        <v/>
      </c>
      <c r="Q222" s="373" t="str">
        <f>IFERROR(IF(NOT(ISNUMBER(INDEX('M04-S05'!$AK$16:$AK$198,2*(ROWS($O$219:O222)-1)+1))),INDEX('M04-S05'!$AV$16:$AV$198,2*(ROWS($O$219:O222)-1)+1),0),"")</f>
        <v/>
      </c>
      <c r="R222" s="67" t="str">
        <f>IFERROR(IF(NOT(ISNUMBER(INDEX('M04-S05'!$AK$16:$AK$198,2*(ROWS($O$219:O222)-1)+1))),INDEX(SPILLOVER[Spillover Reason],MATCH(INDEX('M04-S05'!$BC$16:$BC$198,2*(ROWS($O$219:O222)-1)+1),SPILLOVER[Spillover Text],0)),""),"")</f>
        <v>Not Eligible</v>
      </c>
      <c r="S222" s="318"/>
      <c r="T222" s="318"/>
      <c r="U222" s="312">
        <f>INDEX('M04-S05'!$B$16:$B$198,2*(ROWS($U$219:U222)-1)+1)</f>
        <v>4</v>
      </c>
      <c r="V222" s="283"/>
      <c r="W222" s="108">
        <f>INDEX('M04-S05'!$F$16:$F$198,2*(ROWS($W$219:W222)-1)+1)</f>
        <v>0</v>
      </c>
      <c r="X222" s="67">
        <f>INDEX('M04-S05'!$L$16:$L$198,2*(ROWS($X$219:X222)-1)+1)</f>
        <v>0</v>
      </c>
      <c r="Y222" s="67">
        <f>INDEX('M04-S05'!$U$16:$U$198,2*(ROWS($Y$219:Y222)-1)+1)</f>
        <v>0</v>
      </c>
      <c r="Z222" s="283"/>
      <c r="AA222" s="283"/>
      <c r="AB222" s="283"/>
      <c r="AC222" s="283"/>
      <c r="AD222" s="283"/>
      <c r="AE222" s="312">
        <f>IF(NOT(ISNUMBER(INDEX('M04-S05'!$AK$16:$AK$198,2*(ROWS($O$219:O222)-1)+1))),INDEX('M04-S05'!$Z$16:$Z$198,2*(ROWS($L$219:L222)-1)+1),0)</f>
        <v>0</v>
      </c>
      <c r="AF222" s="312">
        <f>INDEX('M04-S05'!$S$16:$S$198,2*(ROWS($AF$219:AF222)-1)+1)</f>
        <v>0</v>
      </c>
      <c r="AG222" s="312">
        <f>INDEX('M04-S05'!$AB$16:$AB$198,2*(ROWS($AG$219:AG222)-1)+1)</f>
        <v>0</v>
      </c>
      <c r="AH222" s="312" t="str">
        <f t="shared" si="50"/>
        <v/>
      </c>
      <c r="AI222" s="312" t="str">
        <f t="shared" si="51"/>
        <v/>
      </c>
      <c r="AJ222" s="111" t="str">
        <f t="shared" si="52"/>
        <v/>
      </c>
      <c r="AK222" s="111" t="str">
        <f t="shared" si="53"/>
        <v/>
      </c>
      <c r="AL222" s="111" t="str">
        <f t="shared" si="54"/>
        <v/>
      </c>
      <c r="AM222" s="111" t="str">
        <f>INDEX('M04-S05'!$AU$16:$AU$198,2*(ROWS($AM$219:AM222)-1)+1)</f>
        <v/>
      </c>
      <c r="AN222" s="111" t="str">
        <f>INDEX('M04-S05'!$BB$16:$BB$198,2*(ROWS($AN$219:AN222)-1)+1)</f>
        <v/>
      </c>
      <c r="AO222" s="312">
        <f>INDEX('M04-S05'!$Q$16:$Q$198,2*(ROWS($AO$219:AO222)-1)+1)</f>
        <v>0</v>
      </c>
    </row>
    <row r="223" spans="1:41" x14ac:dyDescent="0.25">
      <c r="A223" s="122">
        <f t="shared" si="48"/>
        <v>0</v>
      </c>
      <c r="B223" s="122" t="str">
        <f t="shared" si="49"/>
        <v/>
      </c>
      <c r="C223" s="339" t="str">
        <f>IF(J223&gt;0,INDEX('M04-S05'!$AY$16:$AY$198,2*(ROWS($C$219:C223)-1)+1),"")</f>
        <v/>
      </c>
      <c r="D223" s="67" t="s">
        <v>271</v>
      </c>
      <c r="E223" s="339" t="str">
        <f>IFERROR(INDEX('M04-S05'!$AW$16:$AW$198,2*(ROWS($E$219:E223)-1)+1),"")</f>
        <v/>
      </c>
      <c r="F223" s="313"/>
      <c r="G223" s="283"/>
      <c r="H223" s="111">
        <f>INDEX('M04-S05'!$AD$16:$AD$198,2*(ROWS($H$219:H223)-1)+1)</f>
        <v>0</v>
      </c>
      <c r="I223" s="111">
        <f>INDEX('M04-S05'!$AF$16:$AF$198,2*(ROWS($I$219:I223)-1)+1)</f>
        <v>0</v>
      </c>
      <c r="J223" s="111" t="str">
        <f>INDEX('M04-S05'!$AH$16:$AH$198,2*(ROWS($J$219:J223)-1)+1)</f>
        <v/>
      </c>
      <c r="K223" s="67" t="str">
        <f>IFERROR(INDEX(CMEMOTOR[Cost Basis],MATCH(INDEX('M04-S05'!$F$16:$F$198,2*(ROWS($K$219:K223)-1)+1),CMEMOTOR[Proj Desc 1],0)),"")</f>
        <v/>
      </c>
      <c r="L223" s="312">
        <f>IF(ISNUMBER(INDEX('M04-S05'!$AK$16:$AK$198,2*(ROWS($O$219:O223)-1)+1)),INDEX('M04-S05'!$Z$16:$Z$198,2*(ROWS($L$219:L223)-1)+1),0)</f>
        <v>0</v>
      </c>
      <c r="M223" s="312">
        <f>IFERROR(IF(ISNUMBER(INDEX('M04-S05'!$AK$16:$AK$198,2*(ROWS($O$219:O223)-1)+1)),INDEX('M04-S05'!$AO$16:$AO$198,2*(ROWS($M$219:M223)-1)+1),0),"")</f>
        <v>0</v>
      </c>
      <c r="N223" s="373">
        <f>IFERROR(IF(ISNUMBER(INDEX('M04-S05'!$AK$16:$AK$198,2*(ROWS($O$219:O223)-1)+1)),INDEX('M04-S05'!$AV$16:$AV$198,2*(ROWS($N$219:N223)-1)+1),0),"")</f>
        <v>0</v>
      </c>
      <c r="O223" s="111">
        <f>IF(ISNUMBER(INDEX('M04-S05'!$AK$16:$AK$198,2*(ROWS($O$219:O223)-1)+1)),INDEX('M04-S05'!$AK$16:$AK$198,2*(ROWS($O$219:O223)-1)+1),0)</f>
        <v>0</v>
      </c>
      <c r="P223" s="312" t="str">
        <f>IFERROR(IF(NOT(ISNUMBER(INDEX('M04-S05'!$AK$16:$AK$198,2*(ROWS($O$219:O223)-1)+1))),INDEX('M04-S05'!$AO$16:$AO$198,2*(ROWS($O$219:O223)-1)+1),0),"")</f>
        <v/>
      </c>
      <c r="Q223" s="373" t="str">
        <f>IFERROR(IF(NOT(ISNUMBER(INDEX('M04-S05'!$AK$16:$AK$198,2*(ROWS($O$219:O223)-1)+1))),INDEX('M04-S05'!$AV$16:$AV$198,2*(ROWS($O$219:O223)-1)+1),0),"")</f>
        <v/>
      </c>
      <c r="R223" s="67" t="str">
        <f>IFERROR(IF(NOT(ISNUMBER(INDEX('M04-S05'!$AK$16:$AK$198,2*(ROWS($O$219:O223)-1)+1))),INDEX(SPILLOVER[Spillover Reason],MATCH(INDEX('M04-S05'!$BC$16:$BC$198,2*(ROWS($O$219:O223)-1)+1),SPILLOVER[Spillover Text],0)),""),"")</f>
        <v>Not Eligible</v>
      </c>
      <c r="S223" s="318"/>
      <c r="T223" s="318"/>
      <c r="U223" s="312">
        <f>INDEX('M04-S05'!$B$16:$B$198,2*(ROWS($U$219:U223)-1)+1)</f>
        <v>5</v>
      </c>
      <c r="V223" s="283"/>
      <c r="W223" s="108">
        <f>INDEX('M04-S05'!$F$16:$F$198,2*(ROWS($W$219:W223)-1)+1)</f>
        <v>0</v>
      </c>
      <c r="X223" s="67">
        <f>INDEX('M04-S05'!$L$16:$L$198,2*(ROWS($X$219:X223)-1)+1)</f>
        <v>0</v>
      </c>
      <c r="Y223" s="67">
        <f>INDEX('M04-S05'!$U$16:$U$198,2*(ROWS($Y$219:Y223)-1)+1)</f>
        <v>0</v>
      </c>
      <c r="Z223" s="283"/>
      <c r="AA223" s="283"/>
      <c r="AB223" s="283"/>
      <c r="AC223" s="283"/>
      <c r="AD223" s="283"/>
      <c r="AE223" s="312">
        <f>IF(NOT(ISNUMBER(INDEX('M04-S05'!$AK$16:$AK$198,2*(ROWS($O$219:O223)-1)+1))),INDEX('M04-S05'!$Z$16:$Z$198,2*(ROWS($L$219:L223)-1)+1),0)</f>
        <v>0</v>
      </c>
      <c r="AF223" s="312">
        <f>INDEX('M04-S05'!$S$16:$S$198,2*(ROWS($AF$219:AF223)-1)+1)</f>
        <v>0</v>
      </c>
      <c r="AG223" s="312">
        <f>INDEX('M04-S05'!$AB$16:$AB$198,2*(ROWS($AG$219:AG223)-1)+1)</f>
        <v>0</v>
      </c>
      <c r="AH223" s="312" t="str">
        <f t="shared" si="50"/>
        <v/>
      </c>
      <c r="AI223" s="312" t="str">
        <f t="shared" si="51"/>
        <v/>
      </c>
      <c r="AJ223" s="111" t="str">
        <f t="shared" si="52"/>
        <v/>
      </c>
      <c r="AK223" s="111" t="str">
        <f t="shared" si="53"/>
        <v/>
      </c>
      <c r="AL223" s="111" t="str">
        <f t="shared" si="54"/>
        <v/>
      </c>
      <c r="AM223" s="111" t="str">
        <f>INDEX('M04-S05'!$AU$16:$AU$198,2*(ROWS($AM$219:AM223)-1)+1)</f>
        <v/>
      </c>
      <c r="AN223" s="111" t="str">
        <f>INDEX('M04-S05'!$BB$16:$BB$198,2*(ROWS($AN$219:AN223)-1)+1)</f>
        <v/>
      </c>
      <c r="AO223" s="312">
        <f>INDEX('M04-S05'!$Q$16:$Q$198,2*(ROWS($AO$219:AO223)-1)+1)</f>
        <v>0</v>
      </c>
    </row>
    <row r="224" spans="1:41" x14ac:dyDescent="0.25">
      <c r="A224" s="122">
        <f t="shared" si="48"/>
        <v>0</v>
      </c>
      <c r="B224" s="122" t="str">
        <f t="shared" si="49"/>
        <v/>
      </c>
      <c r="C224" s="339" t="str">
        <f>IF(J224&gt;0,INDEX('M04-S05'!$AY$16:$AY$198,2*(ROWS($C$219:C224)-1)+1),"")</f>
        <v/>
      </c>
      <c r="D224" s="67" t="s">
        <v>271</v>
      </c>
      <c r="E224" s="339" t="str">
        <f>IFERROR(INDEX('M04-S05'!$AW$16:$AW$198,2*(ROWS($E$219:E224)-1)+1),"")</f>
        <v/>
      </c>
      <c r="F224" s="313"/>
      <c r="G224" s="283"/>
      <c r="H224" s="111">
        <f>INDEX('M04-S05'!$AD$16:$AD$198,2*(ROWS($H$219:H224)-1)+1)</f>
        <v>0</v>
      </c>
      <c r="I224" s="111">
        <f>INDEX('M04-S05'!$AF$16:$AF$198,2*(ROWS($I$219:I224)-1)+1)</f>
        <v>0</v>
      </c>
      <c r="J224" s="111" t="str">
        <f>INDEX('M04-S05'!$AH$16:$AH$198,2*(ROWS($J$219:J224)-1)+1)</f>
        <v/>
      </c>
      <c r="K224" s="67" t="str">
        <f>IFERROR(INDEX(CMEMOTOR[Cost Basis],MATCH(INDEX('M04-S05'!$F$16:$F$198,2*(ROWS($K$219:K224)-1)+1),CMEMOTOR[Proj Desc 1],0)),"")</f>
        <v/>
      </c>
      <c r="L224" s="312">
        <f>IF(ISNUMBER(INDEX('M04-S05'!$AK$16:$AK$198,2*(ROWS($O$219:O224)-1)+1)),INDEX('M04-S05'!$Z$16:$Z$198,2*(ROWS($L$219:L224)-1)+1),0)</f>
        <v>0</v>
      </c>
      <c r="M224" s="312">
        <f>IFERROR(IF(ISNUMBER(INDEX('M04-S05'!$AK$16:$AK$198,2*(ROWS($O$219:O224)-1)+1)),INDEX('M04-S05'!$AO$16:$AO$198,2*(ROWS($M$219:M224)-1)+1),0),"")</f>
        <v>0</v>
      </c>
      <c r="N224" s="373">
        <f>IFERROR(IF(ISNUMBER(INDEX('M04-S05'!$AK$16:$AK$198,2*(ROWS($O$219:O224)-1)+1)),INDEX('M04-S05'!$AV$16:$AV$198,2*(ROWS($N$219:N224)-1)+1),0),"")</f>
        <v>0</v>
      </c>
      <c r="O224" s="111">
        <f>IF(ISNUMBER(INDEX('M04-S05'!$AK$16:$AK$198,2*(ROWS($O$219:O224)-1)+1)),INDEX('M04-S05'!$AK$16:$AK$198,2*(ROWS($O$219:O224)-1)+1),0)</f>
        <v>0</v>
      </c>
      <c r="P224" s="312" t="str">
        <f>IFERROR(IF(NOT(ISNUMBER(INDEX('M04-S05'!$AK$16:$AK$198,2*(ROWS($O$219:O224)-1)+1))),INDEX('M04-S05'!$AO$16:$AO$198,2*(ROWS($O$219:O224)-1)+1),0),"")</f>
        <v/>
      </c>
      <c r="Q224" s="373" t="str">
        <f>IFERROR(IF(NOT(ISNUMBER(INDEX('M04-S05'!$AK$16:$AK$198,2*(ROWS($O$219:O224)-1)+1))),INDEX('M04-S05'!$AV$16:$AV$198,2*(ROWS($O$219:O224)-1)+1),0),"")</f>
        <v/>
      </c>
      <c r="R224" s="67" t="str">
        <f>IFERROR(IF(NOT(ISNUMBER(INDEX('M04-S05'!$AK$16:$AK$198,2*(ROWS($O$219:O224)-1)+1))),INDEX(SPILLOVER[Spillover Reason],MATCH(INDEX('M04-S05'!$BC$16:$BC$198,2*(ROWS($O$219:O224)-1)+1),SPILLOVER[Spillover Text],0)),""),"")</f>
        <v>Not Eligible</v>
      </c>
      <c r="S224" s="318"/>
      <c r="T224" s="318"/>
      <c r="U224" s="312">
        <f>INDEX('M04-S05'!$B$16:$B$198,2*(ROWS($U$219:U224)-1)+1)</f>
        <v>6</v>
      </c>
      <c r="V224" s="283"/>
      <c r="W224" s="108">
        <f>INDEX('M04-S05'!$F$16:$F$198,2*(ROWS($W$219:W224)-1)+1)</f>
        <v>0</v>
      </c>
      <c r="X224" s="67">
        <f>INDEX('M04-S05'!$L$16:$L$198,2*(ROWS($X$219:X224)-1)+1)</f>
        <v>0</v>
      </c>
      <c r="Y224" s="67">
        <f>INDEX('M04-S05'!$U$16:$U$198,2*(ROWS($Y$219:Y224)-1)+1)</f>
        <v>0</v>
      </c>
      <c r="Z224" s="283"/>
      <c r="AA224" s="283"/>
      <c r="AB224" s="283"/>
      <c r="AC224" s="283"/>
      <c r="AD224" s="283"/>
      <c r="AE224" s="312">
        <f>IF(NOT(ISNUMBER(INDEX('M04-S05'!$AK$16:$AK$198,2*(ROWS($O$219:O224)-1)+1))),INDEX('M04-S05'!$Z$16:$Z$198,2*(ROWS($L$219:L224)-1)+1),0)</f>
        <v>0</v>
      </c>
      <c r="AF224" s="312">
        <f>INDEX('M04-S05'!$S$16:$S$198,2*(ROWS($AF$219:AF224)-1)+1)</f>
        <v>0</v>
      </c>
      <c r="AG224" s="312">
        <f>INDEX('M04-S05'!$AB$16:$AB$198,2*(ROWS($AG$219:AG224)-1)+1)</f>
        <v>0</v>
      </c>
      <c r="AH224" s="312" t="str">
        <f t="shared" si="50"/>
        <v/>
      </c>
      <c r="AI224" s="312" t="str">
        <f t="shared" si="51"/>
        <v/>
      </c>
      <c r="AJ224" s="111" t="str">
        <f t="shared" si="52"/>
        <v/>
      </c>
      <c r="AK224" s="111" t="str">
        <f t="shared" si="53"/>
        <v/>
      </c>
      <c r="AL224" s="111" t="str">
        <f t="shared" si="54"/>
        <v/>
      </c>
      <c r="AM224" s="111" t="str">
        <f>INDEX('M04-S05'!$AU$16:$AU$198,2*(ROWS($AM$219:AM224)-1)+1)</f>
        <v/>
      </c>
      <c r="AN224" s="111" t="str">
        <f>INDEX('M04-S05'!$BB$16:$BB$198,2*(ROWS($AN$219:AN224)-1)+1)</f>
        <v/>
      </c>
      <c r="AO224" s="312">
        <f>INDEX('M04-S05'!$Q$16:$Q$198,2*(ROWS($AO$219:AO224)-1)+1)</f>
        <v>0</v>
      </c>
    </row>
    <row r="225" spans="1:41" x14ac:dyDescent="0.25">
      <c r="A225" s="122">
        <f t="shared" si="48"/>
        <v>0</v>
      </c>
      <c r="B225" s="122" t="str">
        <f t="shared" si="49"/>
        <v/>
      </c>
      <c r="C225" s="339" t="str">
        <f>IF(J225&gt;0,INDEX('M04-S05'!$AY$16:$AY$198,2*(ROWS($C$219:C225)-1)+1),"")</f>
        <v/>
      </c>
      <c r="D225" s="67" t="s">
        <v>271</v>
      </c>
      <c r="E225" s="339" t="str">
        <f>IFERROR(INDEX('M04-S05'!$AW$16:$AW$198,2*(ROWS($E$219:E225)-1)+1),"")</f>
        <v/>
      </c>
      <c r="F225" s="313"/>
      <c r="G225" s="283"/>
      <c r="H225" s="111">
        <f>INDEX('M04-S05'!$AD$16:$AD$198,2*(ROWS($H$219:H225)-1)+1)</f>
        <v>0</v>
      </c>
      <c r="I225" s="111">
        <f>INDEX('M04-S05'!$AF$16:$AF$198,2*(ROWS($I$219:I225)-1)+1)</f>
        <v>0</v>
      </c>
      <c r="J225" s="111" t="str">
        <f>INDEX('M04-S05'!$AH$16:$AH$198,2*(ROWS($J$219:J225)-1)+1)</f>
        <v/>
      </c>
      <c r="K225" s="67" t="str">
        <f>IFERROR(INDEX(CMEMOTOR[Cost Basis],MATCH(INDEX('M04-S05'!$F$16:$F$198,2*(ROWS($K$219:K225)-1)+1),CMEMOTOR[Proj Desc 1],0)),"")</f>
        <v/>
      </c>
      <c r="L225" s="312">
        <f>IF(ISNUMBER(INDEX('M04-S05'!$AK$16:$AK$198,2*(ROWS($O$219:O225)-1)+1)),INDEX('M04-S05'!$Z$16:$Z$198,2*(ROWS($L$219:L225)-1)+1),0)</f>
        <v>0</v>
      </c>
      <c r="M225" s="312">
        <f>IFERROR(IF(ISNUMBER(INDEX('M04-S05'!$AK$16:$AK$198,2*(ROWS($O$219:O225)-1)+1)),INDEX('M04-S05'!$AO$16:$AO$198,2*(ROWS($M$219:M225)-1)+1),0),"")</f>
        <v>0</v>
      </c>
      <c r="N225" s="373">
        <f>IFERROR(IF(ISNUMBER(INDEX('M04-S05'!$AK$16:$AK$198,2*(ROWS($O$219:O225)-1)+1)),INDEX('M04-S05'!$AV$16:$AV$198,2*(ROWS($N$219:N225)-1)+1),0),"")</f>
        <v>0</v>
      </c>
      <c r="O225" s="111">
        <f>IF(ISNUMBER(INDEX('M04-S05'!$AK$16:$AK$198,2*(ROWS($O$219:O225)-1)+1)),INDEX('M04-S05'!$AK$16:$AK$198,2*(ROWS($O$219:O225)-1)+1),0)</f>
        <v>0</v>
      </c>
      <c r="P225" s="312" t="str">
        <f>IFERROR(IF(NOT(ISNUMBER(INDEX('M04-S05'!$AK$16:$AK$198,2*(ROWS($O$219:O225)-1)+1))),INDEX('M04-S05'!$AO$16:$AO$198,2*(ROWS($O$219:O225)-1)+1),0),"")</f>
        <v/>
      </c>
      <c r="Q225" s="373" t="str">
        <f>IFERROR(IF(NOT(ISNUMBER(INDEX('M04-S05'!$AK$16:$AK$198,2*(ROWS($O$219:O225)-1)+1))),INDEX('M04-S05'!$AV$16:$AV$198,2*(ROWS($O$219:O225)-1)+1),0),"")</f>
        <v/>
      </c>
      <c r="R225" s="67" t="str">
        <f>IFERROR(IF(NOT(ISNUMBER(INDEX('M04-S05'!$AK$16:$AK$198,2*(ROWS($O$219:O225)-1)+1))),INDEX(SPILLOVER[Spillover Reason],MATCH(INDEX('M04-S05'!$BC$16:$BC$198,2*(ROWS($O$219:O225)-1)+1),SPILLOVER[Spillover Text],0)),""),"")</f>
        <v>Not Eligible</v>
      </c>
      <c r="S225" s="318"/>
      <c r="T225" s="318"/>
      <c r="U225" s="312">
        <f>INDEX('M04-S05'!$B$16:$B$198,2*(ROWS($U$219:U225)-1)+1)</f>
        <v>7</v>
      </c>
      <c r="V225" s="283"/>
      <c r="W225" s="108">
        <f>INDEX('M04-S05'!$F$16:$F$198,2*(ROWS($W$219:W225)-1)+1)</f>
        <v>0</v>
      </c>
      <c r="X225" s="67">
        <f>INDEX('M04-S05'!$L$16:$L$198,2*(ROWS($X$219:X225)-1)+1)</f>
        <v>0</v>
      </c>
      <c r="Y225" s="67">
        <f>INDEX('M04-S05'!$U$16:$U$198,2*(ROWS($Y$219:Y225)-1)+1)</f>
        <v>0</v>
      </c>
      <c r="Z225" s="283"/>
      <c r="AA225" s="283"/>
      <c r="AB225" s="283"/>
      <c r="AC225" s="283"/>
      <c r="AD225" s="283"/>
      <c r="AE225" s="312">
        <f>IF(NOT(ISNUMBER(INDEX('M04-S05'!$AK$16:$AK$198,2*(ROWS($O$219:O225)-1)+1))),INDEX('M04-S05'!$Z$16:$Z$198,2*(ROWS($L$219:L225)-1)+1),0)</f>
        <v>0</v>
      </c>
      <c r="AF225" s="312">
        <f>INDEX('M04-S05'!$S$16:$S$198,2*(ROWS($AF$219:AF225)-1)+1)</f>
        <v>0</v>
      </c>
      <c r="AG225" s="312">
        <f>INDEX('M04-S05'!$AB$16:$AB$198,2*(ROWS($AG$219:AG225)-1)+1)</f>
        <v>0</v>
      </c>
      <c r="AH225" s="312" t="str">
        <f t="shared" si="50"/>
        <v/>
      </c>
      <c r="AI225" s="312" t="str">
        <f t="shared" si="51"/>
        <v/>
      </c>
      <c r="AJ225" s="111" t="str">
        <f t="shared" si="52"/>
        <v/>
      </c>
      <c r="AK225" s="111" t="str">
        <f t="shared" si="53"/>
        <v/>
      </c>
      <c r="AL225" s="111" t="str">
        <f t="shared" si="54"/>
        <v/>
      </c>
      <c r="AM225" s="111" t="str">
        <f>INDEX('M04-S05'!$AU$16:$AU$198,2*(ROWS($AM$219:AM225)-1)+1)</f>
        <v/>
      </c>
      <c r="AN225" s="111" t="str">
        <f>INDEX('M04-S05'!$BB$16:$BB$198,2*(ROWS($AN$219:AN225)-1)+1)</f>
        <v/>
      </c>
      <c r="AO225" s="312">
        <f>INDEX('M04-S05'!$Q$16:$Q$198,2*(ROWS($AO$219:AO225)-1)+1)</f>
        <v>0</v>
      </c>
    </row>
    <row r="226" spans="1:41" x14ac:dyDescent="0.25">
      <c r="A226" s="122">
        <f t="shared" si="48"/>
        <v>0</v>
      </c>
      <c r="B226" s="122" t="str">
        <f t="shared" si="49"/>
        <v/>
      </c>
      <c r="C226" s="339" t="str">
        <f>IF(J226&gt;0,INDEX('M04-S05'!$AY$16:$AY$198,2*(ROWS($C$219:C226)-1)+1),"")</f>
        <v/>
      </c>
      <c r="D226" s="67" t="s">
        <v>271</v>
      </c>
      <c r="E226" s="339" t="str">
        <f>IFERROR(INDEX('M04-S05'!$AW$16:$AW$198,2*(ROWS($E$219:E226)-1)+1),"")</f>
        <v/>
      </c>
      <c r="F226" s="313"/>
      <c r="G226" s="283"/>
      <c r="H226" s="111">
        <f>INDEX('M04-S05'!$AD$16:$AD$198,2*(ROWS($H$219:H226)-1)+1)</f>
        <v>0</v>
      </c>
      <c r="I226" s="111">
        <f>INDEX('M04-S05'!$AF$16:$AF$198,2*(ROWS($I$219:I226)-1)+1)</f>
        <v>0</v>
      </c>
      <c r="J226" s="111" t="str">
        <f>INDEX('M04-S05'!$AH$16:$AH$198,2*(ROWS($J$219:J226)-1)+1)</f>
        <v/>
      </c>
      <c r="K226" s="67" t="str">
        <f>IFERROR(INDEX(CMEMOTOR[Cost Basis],MATCH(INDEX('M04-S05'!$F$16:$F$198,2*(ROWS($K$219:K226)-1)+1),CMEMOTOR[Proj Desc 1],0)),"")</f>
        <v/>
      </c>
      <c r="L226" s="312">
        <f>IF(ISNUMBER(INDEX('M04-S05'!$AK$16:$AK$198,2*(ROWS($O$219:O226)-1)+1)),INDEX('M04-S05'!$Z$16:$Z$198,2*(ROWS($L$219:L226)-1)+1),0)</f>
        <v>0</v>
      </c>
      <c r="M226" s="312">
        <f>IFERROR(IF(ISNUMBER(INDEX('M04-S05'!$AK$16:$AK$198,2*(ROWS($O$219:O226)-1)+1)),INDEX('M04-S05'!$AO$16:$AO$198,2*(ROWS($M$219:M226)-1)+1),0),"")</f>
        <v>0</v>
      </c>
      <c r="N226" s="373">
        <f>IFERROR(IF(ISNUMBER(INDEX('M04-S05'!$AK$16:$AK$198,2*(ROWS($O$219:O226)-1)+1)),INDEX('M04-S05'!$AV$16:$AV$198,2*(ROWS($N$219:N226)-1)+1),0),"")</f>
        <v>0</v>
      </c>
      <c r="O226" s="111">
        <f>IF(ISNUMBER(INDEX('M04-S05'!$AK$16:$AK$198,2*(ROWS($O$219:O226)-1)+1)),INDEX('M04-S05'!$AK$16:$AK$198,2*(ROWS($O$219:O226)-1)+1),0)</f>
        <v>0</v>
      </c>
      <c r="P226" s="312" t="str">
        <f>IFERROR(IF(NOT(ISNUMBER(INDEX('M04-S05'!$AK$16:$AK$198,2*(ROWS($O$219:O226)-1)+1))),INDEX('M04-S05'!$AO$16:$AO$198,2*(ROWS($O$219:O226)-1)+1),0),"")</f>
        <v/>
      </c>
      <c r="Q226" s="373" t="str">
        <f>IFERROR(IF(NOT(ISNUMBER(INDEX('M04-S05'!$AK$16:$AK$198,2*(ROWS($O$219:O226)-1)+1))),INDEX('M04-S05'!$AV$16:$AV$198,2*(ROWS($O$219:O226)-1)+1),0),"")</f>
        <v/>
      </c>
      <c r="R226" s="67" t="str">
        <f>IFERROR(IF(NOT(ISNUMBER(INDEX('M04-S05'!$AK$16:$AK$198,2*(ROWS($O$219:O226)-1)+1))),INDEX(SPILLOVER[Spillover Reason],MATCH(INDEX('M04-S05'!$BC$16:$BC$198,2*(ROWS($O$219:O226)-1)+1),SPILLOVER[Spillover Text],0)),""),"")</f>
        <v>Not Eligible</v>
      </c>
      <c r="S226" s="318"/>
      <c r="T226" s="318"/>
      <c r="U226" s="312">
        <f>INDEX('M04-S05'!$B$16:$B$198,2*(ROWS($U$219:U226)-1)+1)</f>
        <v>8</v>
      </c>
      <c r="V226" s="283"/>
      <c r="W226" s="108">
        <f>INDEX('M04-S05'!$F$16:$F$198,2*(ROWS($W$219:W226)-1)+1)</f>
        <v>0</v>
      </c>
      <c r="X226" s="67">
        <f>INDEX('M04-S05'!$L$16:$L$198,2*(ROWS($X$219:X226)-1)+1)</f>
        <v>0</v>
      </c>
      <c r="Y226" s="67">
        <f>INDEX('M04-S05'!$U$16:$U$198,2*(ROWS($Y$219:Y226)-1)+1)</f>
        <v>0</v>
      </c>
      <c r="Z226" s="283"/>
      <c r="AA226" s="283"/>
      <c r="AB226" s="283"/>
      <c r="AC226" s="283"/>
      <c r="AD226" s="283"/>
      <c r="AE226" s="312">
        <f>IF(NOT(ISNUMBER(INDEX('M04-S05'!$AK$16:$AK$198,2*(ROWS($O$219:O226)-1)+1))),INDEX('M04-S05'!$Z$16:$Z$198,2*(ROWS($L$219:L226)-1)+1),0)</f>
        <v>0</v>
      </c>
      <c r="AF226" s="312">
        <f>INDEX('M04-S05'!$S$16:$S$198,2*(ROWS($AF$219:AF226)-1)+1)</f>
        <v>0</v>
      </c>
      <c r="AG226" s="312">
        <f>INDEX('M04-S05'!$AB$16:$AB$198,2*(ROWS($AG$219:AG226)-1)+1)</f>
        <v>0</v>
      </c>
      <c r="AH226" s="312" t="str">
        <f t="shared" si="50"/>
        <v/>
      </c>
      <c r="AI226" s="312" t="str">
        <f t="shared" si="51"/>
        <v/>
      </c>
      <c r="AJ226" s="111" t="str">
        <f t="shared" si="52"/>
        <v/>
      </c>
      <c r="AK226" s="111" t="str">
        <f t="shared" si="53"/>
        <v/>
      </c>
      <c r="AL226" s="111" t="str">
        <f t="shared" si="54"/>
        <v/>
      </c>
      <c r="AM226" s="111" t="str">
        <f>INDEX('M04-S05'!$AU$16:$AU$198,2*(ROWS($AM$219:AM226)-1)+1)</f>
        <v/>
      </c>
      <c r="AN226" s="111" t="str">
        <f>INDEX('M04-S05'!$BB$16:$BB$198,2*(ROWS($AN$219:AN226)-1)+1)</f>
        <v/>
      </c>
      <c r="AO226" s="312">
        <f>INDEX('M04-S05'!$Q$16:$Q$198,2*(ROWS($AO$219:AO226)-1)+1)</f>
        <v>0</v>
      </c>
    </row>
    <row r="227" spans="1:41" x14ac:dyDescent="0.25">
      <c r="A227" s="122">
        <f t="shared" si="48"/>
        <v>0</v>
      </c>
      <c r="B227" s="122" t="str">
        <f t="shared" si="49"/>
        <v/>
      </c>
      <c r="C227" s="339" t="str">
        <f>IF(J227&gt;0,INDEX('M04-S05'!$AY$16:$AY$198,2*(ROWS($C$219:C227)-1)+1),"")</f>
        <v/>
      </c>
      <c r="D227" s="67" t="s">
        <v>271</v>
      </c>
      <c r="E227" s="339" t="str">
        <f>IFERROR(INDEX('M04-S05'!$AW$16:$AW$198,2*(ROWS($E$219:E227)-1)+1),"")</f>
        <v/>
      </c>
      <c r="F227" s="313"/>
      <c r="G227" s="283"/>
      <c r="H227" s="111">
        <f>INDEX('M04-S05'!$AD$16:$AD$198,2*(ROWS($H$219:H227)-1)+1)</f>
        <v>0</v>
      </c>
      <c r="I227" s="111">
        <f>INDEX('M04-S05'!$AF$16:$AF$198,2*(ROWS($I$219:I227)-1)+1)</f>
        <v>0</v>
      </c>
      <c r="J227" s="111" t="str">
        <f>INDEX('M04-S05'!$AH$16:$AH$198,2*(ROWS($J$219:J227)-1)+1)</f>
        <v/>
      </c>
      <c r="K227" s="67" t="str">
        <f>IFERROR(INDEX(CMEMOTOR[Cost Basis],MATCH(INDEX('M04-S05'!$F$16:$F$198,2*(ROWS($K$219:K227)-1)+1),CMEMOTOR[Proj Desc 1],0)),"")</f>
        <v/>
      </c>
      <c r="L227" s="312">
        <f>IF(ISNUMBER(INDEX('M04-S05'!$AK$16:$AK$198,2*(ROWS($O$219:O227)-1)+1)),INDEX('M04-S05'!$Z$16:$Z$198,2*(ROWS($L$219:L227)-1)+1),0)</f>
        <v>0</v>
      </c>
      <c r="M227" s="312">
        <f>IFERROR(IF(ISNUMBER(INDEX('M04-S05'!$AK$16:$AK$198,2*(ROWS($O$219:O227)-1)+1)),INDEX('M04-S05'!$AO$16:$AO$198,2*(ROWS($M$219:M227)-1)+1),0),"")</f>
        <v>0</v>
      </c>
      <c r="N227" s="373">
        <f>IFERROR(IF(ISNUMBER(INDEX('M04-S05'!$AK$16:$AK$198,2*(ROWS($O$219:O227)-1)+1)),INDEX('M04-S05'!$AV$16:$AV$198,2*(ROWS($N$219:N227)-1)+1),0),"")</f>
        <v>0</v>
      </c>
      <c r="O227" s="111">
        <f>IF(ISNUMBER(INDEX('M04-S05'!$AK$16:$AK$198,2*(ROWS($O$219:O227)-1)+1)),INDEX('M04-S05'!$AK$16:$AK$198,2*(ROWS($O$219:O227)-1)+1),0)</f>
        <v>0</v>
      </c>
      <c r="P227" s="312" t="str">
        <f>IFERROR(IF(NOT(ISNUMBER(INDEX('M04-S05'!$AK$16:$AK$198,2*(ROWS($O$219:O227)-1)+1))),INDEX('M04-S05'!$AO$16:$AO$198,2*(ROWS($O$219:O227)-1)+1),0),"")</f>
        <v/>
      </c>
      <c r="Q227" s="373" t="str">
        <f>IFERROR(IF(NOT(ISNUMBER(INDEX('M04-S05'!$AK$16:$AK$198,2*(ROWS($O$219:O227)-1)+1))),INDEX('M04-S05'!$AV$16:$AV$198,2*(ROWS($O$219:O227)-1)+1),0),"")</f>
        <v/>
      </c>
      <c r="R227" s="67" t="str">
        <f>IFERROR(IF(NOT(ISNUMBER(INDEX('M04-S05'!$AK$16:$AK$198,2*(ROWS($O$219:O227)-1)+1))),INDEX(SPILLOVER[Spillover Reason],MATCH(INDEX('M04-S05'!$BC$16:$BC$198,2*(ROWS($O$219:O227)-1)+1),SPILLOVER[Spillover Text],0)),""),"")</f>
        <v>Not Eligible</v>
      </c>
      <c r="S227" s="318"/>
      <c r="T227" s="318"/>
      <c r="U227" s="312">
        <f>INDEX('M04-S05'!$B$16:$B$198,2*(ROWS($U$219:U227)-1)+1)</f>
        <v>9</v>
      </c>
      <c r="V227" s="283"/>
      <c r="W227" s="108">
        <f>INDEX('M04-S05'!$F$16:$F$198,2*(ROWS($W$219:W227)-1)+1)</f>
        <v>0</v>
      </c>
      <c r="X227" s="67">
        <f>INDEX('M04-S05'!$L$16:$L$198,2*(ROWS($X$219:X227)-1)+1)</f>
        <v>0</v>
      </c>
      <c r="Y227" s="67">
        <f>INDEX('M04-S05'!$U$16:$U$198,2*(ROWS($Y$219:Y227)-1)+1)</f>
        <v>0</v>
      </c>
      <c r="Z227" s="283"/>
      <c r="AA227" s="283"/>
      <c r="AB227" s="283"/>
      <c r="AC227" s="283"/>
      <c r="AD227" s="283"/>
      <c r="AE227" s="312">
        <f>IF(NOT(ISNUMBER(INDEX('M04-S05'!$AK$16:$AK$198,2*(ROWS($O$219:O227)-1)+1))),INDEX('M04-S05'!$Z$16:$Z$198,2*(ROWS($L$219:L227)-1)+1),0)</f>
        <v>0</v>
      </c>
      <c r="AF227" s="312">
        <f>INDEX('M04-S05'!$S$16:$S$198,2*(ROWS($AF$219:AF227)-1)+1)</f>
        <v>0</v>
      </c>
      <c r="AG227" s="312">
        <f>INDEX('M04-S05'!$AB$16:$AB$198,2*(ROWS($AG$219:AG227)-1)+1)</f>
        <v>0</v>
      </c>
      <c r="AH227" s="312" t="str">
        <f t="shared" si="50"/>
        <v/>
      </c>
      <c r="AI227" s="312" t="str">
        <f t="shared" si="51"/>
        <v/>
      </c>
      <c r="AJ227" s="111" t="str">
        <f t="shared" si="52"/>
        <v/>
      </c>
      <c r="AK227" s="111" t="str">
        <f t="shared" si="53"/>
        <v/>
      </c>
      <c r="AL227" s="111" t="str">
        <f t="shared" si="54"/>
        <v/>
      </c>
      <c r="AM227" s="111" t="str">
        <f>INDEX('M04-S05'!$AU$16:$AU$198,2*(ROWS($AM$219:AM227)-1)+1)</f>
        <v/>
      </c>
      <c r="AN227" s="111" t="str">
        <f>INDEX('M04-S05'!$BB$16:$BB$198,2*(ROWS($AN$219:AN227)-1)+1)</f>
        <v/>
      </c>
      <c r="AO227" s="312">
        <f>INDEX('M04-S05'!$Q$16:$Q$198,2*(ROWS($AO$219:AO227)-1)+1)</f>
        <v>0</v>
      </c>
    </row>
    <row r="228" spans="1:41" x14ac:dyDescent="0.25">
      <c r="A228" s="122">
        <f t="shared" si="48"/>
        <v>0</v>
      </c>
      <c r="B228" s="122" t="str">
        <f t="shared" si="49"/>
        <v/>
      </c>
      <c r="C228" s="339" t="str">
        <f>IF(J228&gt;0,INDEX('M04-S05'!$AY$16:$AY$198,2*(ROWS($C$219:C228)-1)+1),"")</f>
        <v/>
      </c>
      <c r="D228" s="67" t="s">
        <v>271</v>
      </c>
      <c r="E228" s="339" t="str">
        <f>IFERROR(INDEX('M04-S05'!$AW$16:$AW$198,2*(ROWS($E$219:E228)-1)+1),"")</f>
        <v/>
      </c>
      <c r="F228" s="313"/>
      <c r="G228" s="283"/>
      <c r="H228" s="111">
        <f>INDEX('M04-S05'!$AD$16:$AD$198,2*(ROWS($H$219:H228)-1)+1)</f>
        <v>0</v>
      </c>
      <c r="I228" s="111">
        <f>INDEX('M04-S05'!$AF$16:$AF$198,2*(ROWS($I$219:I228)-1)+1)</f>
        <v>0</v>
      </c>
      <c r="J228" s="111" t="str">
        <f>INDEX('M04-S05'!$AH$16:$AH$198,2*(ROWS($J$219:J228)-1)+1)</f>
        <v/>
      </c>
      <c r="K228" s="67" t="str">
        <f>IFERROR(INDEX(CMEMOTOR[Cost Basis],MATCH(INDEX('M04-S05'!$F$16:$F$198,2*(ROWS($K$219:K228)-1)+1),CMEMOTOR[Proj Desc 1],0)),"")</f>
        <v/>
      </c>
      <c r="L228" s="312">
        <f>IF(ISNUMBER(INDEX('M04-S05'!$AK$16:$AK$198,2*(ROWS($O$219:O228)-1)+1)),INDEX('M04-S05'!$Z$16:$Z$198,2*(ROWS($L$219:L228)-1)+1),0)</f>
        <v>0</v>
      </c>
      <c r="M228" s="312">
        <f>IFERROR(IF(ISNUMBER(INDEX('M04-S05'!$AK$16:$AK$198,2*(ROWS($O$219:O228)-1)+1)),INDEX('M04-S05'!$AO$16:$AO$198,2*(ROWS($M$219:M228)-1)+1),0),"")</f>
        <v>0</v>
      </c>
      <c r="N228" s="373">
        <f>IFERROR(IF(ISNUMBER(INDEX('M04-S05'!$AK$16:$AK$198,2*(ROWS($O$219:O228)-1)+1)),INDEX('M04-S05'!$AV$16:$AV$198,2*(ROWS($N$219:N228)-1)+1),0),"")</f>
        <v>0</v>
      </c>
      <c r="O228" s="111">
        <f>IF(ISNUMBER(INDEX('M04-S05'!$AK$16:$AK$198,2*(ROWS($O$219:O228)-1)+1)),INDEX('M04-S05'!$AK$16:$AK$198,2*(ROWS($O$219:O228)-1)+1),0)</f>
        <v>0</v>
      </c>
      <c r="P228" s="312" t="str">
        <f>IFERROR(IF(NOT(ISNUMBER(INDEX('M04-S05'!$AK$16:$AK$198,2*(ROWS($O$219:O228)-1)+1))),INDEX('M04-S05'!$AO$16:$AO$198,2*(ROWS($O$219:O228)-1)+1),0),"")</f>
        <v/>
      </c>
      <c r="Q228" s="373" t="str">
        <f>IFERROR(IF(NOT(ISNUMBER(INDEX('M04-S05'!$AK$16:$AK$198,2*(ROWS($O$219:O228)-1)+1))),INDEX('M04-S05'!$AV$16:$AV$198,2*(ROWS($O$219:O228)-1)+1),0),"")</f>
        <v/>
      </c>
      <c r="R228" s="67" t="str">
        <f>IFERROR(IF(NOT(ISNUMBER(INDEX('M04-S05'!$AK$16:$AK$198,2*(ROWS($O$219:O228)-1)+1))),INDEX(SPILLOVER[Spillover Reason],MATCH(INDEX('M04-S05'!$BC$16:$BC$198,2*(ROWS($O$219:O228)-1)+1),SPILLOVER[Spillover Text],0)),""),"")</f>
        <v>Not Eligible</v>
      </c>
      <c r="S228" s="318"/>
      <c r="T228" s="318"/>
      <c r="U228" s="312">
        <f>INDEX('M04-S05'!$B$16:$B$198,2*(ROWS($U$219:U228)-1)+1)</f>
        <v>10</v>
      </c>
      <c r="V228" s="283"/>
      <c r="W228" s="108">
        <f>INDEX('M04-S05'!$F$16:$F$198,2*(ROWS($W$219:W228)-1)+1)</f>
        <v>0</v>
      </c>
      <c r="X228" s="67">
        <f>INDEX('M04-S05'!$L$16:$L$198,2*(ROWS($X$219:X228)-1)+1)</f>
        <v>0</v>
      </c>
      <c r="Y228" s="67">
        <f>INDEX('M04-S05'!$U$16:$U$198,2*(ROWS($Y$219:Y228)-1)+1)</f>
        <v>0</v>
      </c>
      <c r="Z228" s="283"/>
      <c r="AA228" s="283"/>
      <c r="AB228" s="283"/>
      <c r="AC228" s="283"/>
      <c r="AD228" s="283"/>
      <c r="AE228" s="312">
        <f>IF(NOT(ISNUMBER(INDEX('M04-S05'!$AK$16:$AK$198,2*(ROWS($O$219:O228)-1)+1))),INDEX('M04-S05'!$Z$16:$Z$198,2*(ROWS($L$219:L228)-1)+1),0)</f>
        <v>0</v>
      </c>
      <c r="AF228" s="312">
        <f>INDEX('M04-S05'!$S$16:$S$198,2*(ROWS($AF$219:AF228)-1)+1)</f>
        <v>0</v>
      </c>
      <c r="AG228" s="312">
        <f>INDEX('M04-S05'!$AB$16:$AB$198,2*(ROWS($AG$219:AG228)-1)+1)</f>
        <v>0</v>
      </c>
      <c r="AH228" s="312" t="str">
        <f t="shared" si="50"/>
        <v/>
      </c>
      <c r="AI228" s="312" t="str">
        <f t="shared" si="51"/>
        <v/>
      </c>
      <c r="AJ228" s="111" t="str">
        <f t="shared" si="52"/>
        <v/>
      </c>
      <c r="AK228" s="111" t="str">
        <f t="shared" si="53"/>
        <v/>
      </c>
      <c r="AL228" s="111" t="str">
        <f t="shared" si="54"/>
        <v/>
      </c>
      <c r="AM228" s="111" t="str">
        <f>INDEX('M04-S05'!$AU$16:$AU$198,2*(ROWS($AM$219:AM228)-1)+1)</f>
        <v/>
      </c>
      <c r="AN228" s="111" t="str">
        <f>INDEX('M04-S05'!$BB$16:$BB$198,2*(ROWS($AN$219:AN228)-1)+1)</f>
        <v/>
      </c>
      <c r="AO228" s="312">
        <f>INDEX('M04-S05'!$Q$16:$Q$198,2*(ROWS($AO$219:AO228)-1)+1)</f>
        <v>0</v>
      </c>
    </row>
    <row r="229" spans="1:41" x14ac:dyDescent="0.25">
      <c r="A229" s="122">
        <f t="shared" si="48"/>
        <v>0</v>
      </c>
      <c r="B229" s="122" t="str">
        <f t="shared" si="49"/>
        <v/>
      </c>
      <c r="C229" s="339" t="str">
        <f>IF(J229&gt;0,INDEX('M04-S05'!$AY$16:$AY$198,2*(ROWS($C$219:C229)-1)+1),"")</f>
        <v/>
      </c>
      <c r="D229" s="67" t="s">
        <v>271</v>
      </c>
      <c r="E229" s="339">
        <f>IFERROR(INDEX('M04-S05'!$AW$16:$AW$198,2*(ROWS($E$219:E229)-1)+1),"")</f>
        <v>0</v>
      </c>
      <c r="F229" s="313"/>
      <c r="G229" s="283"/>
      <c r="H229" s="111">
        <f>INDEX('M04-S05'!$AD$16:$AD$198,2*(ROWS($H$219:H229)-1)+1)</f>
        <v>0</v>
      </c>
      <c r="I229" s="111">
        <f>INDEX('M04-S05'!$AF$16:$AF$198,2*(ROWS($I$219:I229)-1)+1)</f>
        <v>0</v>
      </c>
      <c r="J229" s="111">
        <f>INDEX('M04-S05'!$AH$16:$AH$198,2*(ROWS($J$219:J229)-1)+1)</f>
        <v>0</v>
      </c>
      <c r="K229" s="67" t="str">
        <f>IFERROR(INDEX(CMEMOTOR[Cost Basis],MATCH(INDEX('M04-S05'!$F$16:$F$198,2*(ROWS($K$219:K229)-1)+1),CMEMOTOR[Proj Desc 1],0)),"")</f>
        <v/>
      </c>
      <c r="L229" s="312">
        <f>IF(ISNUMBER(INDEX('M04-S05'!$AK$16:$AK$198,2*(ROWS($O$219:O229)-1)+1)),INDEX('M04-S05'!$Z$16:$Z$198,2*(ROWS($L$219:L229)-1)+1),0)</f>
        <v>0</v>
      </c>
      <c r="M229" s="312">
        <f>IFERROR(IF(ISNUMBER(INDEX('M04-S05'!$AK$16:$AK$198,2*(ROWS($O$219:O229)-1)+1)),INDEX('M04-S05'!$AO$16:$AO$198,2*(ROWS($M$219:M229)-1)+1),0),"")</f>
        <v>0</v>
      </c>
      <c r="N229" s="373">
        <f>IFERROR(IF(ISNUMBER(INDEX('M04-S05'!$AK$16:$AK$198,2*(ROWS($O$219:O229)-1)+1)),INDEX('M04-S05'!$AV$16:$AV$198,2*(ROWS($N$219:N229)-1)+1),0),"")</f>
        <v>0</v>
      </c>
      <c r="O229" s="111">
        <f>IF(ISNUMBER(INDEX('M04-S05'!$AK$16:$AK$198,2*(ROWS($O$219:O229)-1)+1)),INDEX('M04-S05'!$AK$16:$AK$198,2*(ROWS($O$219:O229)-1)+1),0)</f>
        <v>0</v>
      </c>
      <c r="P229" s="312">
        <f>IFERROR(IF(NOT(ISNUMBER(INDEX('M04-S05'!$AK$16:$AK$198,2*(ROWS($O$219:O229)-1)+1))),INDEX('M04-S05'!$AO$16:$AO$198,2*(ROWS($O$219:O229)-1)+1),0),"")</f>
        <v>0</v>
      </c>
      <c r="Q229" s="373">
        <f>IFERROR(IF(NOT(ISNUMBER(INDEX('M04-S05'!$AK$16:$AK$198,2*(ROWS($O$219:O229)-1)+1))),INDEX('M04-S05'!$AV$16:$AV$198,2*(ROWS($O$219:O229)-1)+1),0),"")</f>
        <v>0</v>
      </c>
      <c r="R229" s="67" t="str">
        <f>IFERROR(IF(NOT(ISNUMBER(INDEX('M04-S05'!$AK$16:$AK$198,2*(ROWS($O$219:O229)-1)+1))),INDEX(SPILLOVER[Spillover Reason],MATCH(INDEX('M04-S05'!$BC$16:$BC$198,2*(ROWS($O$219:O229)-1)+1),SPILLOVER[Spillover Text],0)),""),"")</f>
        <v/>
      </c>
      <c r="S229" s="318"/>
      <c r="T229" s="318"/>
      <c r="U229" s="312">
        <f>INDEX('M04-S05'!$B$16:$B$198,2*(ROWS($U$219:U229)-1)+1)</f>
        <v>11</v>
      </c>
      <c r="V229" s="283"/>
      <c r="W229" s="108">
        <f>INDEX('M04-S05'!$F$16:$F$198,2*(ROWS($W$219:W229)-1)+1)</f>
        <v>0</v>
      </c>
      <c r="X229" s="67">
        <f>INDEX('M04-S05'!$L$16:$L$198,2*(ROWS($X$219:X229)-1)+1)</f>
        <v>0</v>
      </c>
      <c r="Y229" s="67">
        <f>INDEX('M04-S05'!$U$16:$U$198,2*(ROWS($Y$219:Y229)-1)+1)</f>
        <v>0</v>
      </c>
      <c r="Z229" s="283"/>
      <c r="AA229" s="283"/>
      <c r="AB229" s="283"/>
      <c r="AC229" s="283"/>
      <c r="AD229" s="283"/>
      <c r="AE229" s="312">
        <f>IF(NOT(ISNUMBER(INDEX('M04-S05'!$AK$16:$AK$198,2*(ROWS($O$219:O229)-1)+1))),INDEX('M04-S05'!$Z$16:$Z$198,2*(ROWS($L$219:L229)-1)+1),0)</f>
        <v>0</v>
      </c>
      <c r="AF229" s="312">
        <f>INDEX('M04-S05'!$S$16:$S$198,2*(ROWS($AF$219:AF229)-1)+1)</f>
        <v>0</v>
      </c>
      <c r="AG229" s="312">
        <f>INDEX('M04-S05'!$AB$16:$AB$198,2*(ROWS($AG$219:AG229)-1)+1)</f>
        <v>0</v>
      </c>
      <c r="AH229" s="312" t="str">
        <f t="shared" si="50"/>
        <v/>
      </c>
      <c r="AI229" s="312" t="str">
        <f t="shared" si="51"/>
        <v/>
      </c>
      <c r="AJ229" s="111" t="str">
        <f t="shared" si="52"/>
        <v/>
      </c>
      <c r="AK229" s="111" t="str">
        <f t="shared" si="53"/>
        <v/>
      </c>
      <c r="AL229" s="111" t="str">
        <f t="shared" si="54"/>
        <v/>
      </c>
      <c r="AM229" s="111">
        <f>INDEX('M04-S05'!$AU$16:$AU$198,2*(ROWS($AM$219:AM229)-1)+1)</f>
        <v>0</v>
      </c>
      <c r="AN229" s="111">
        <f>INDEX('M04-S05'!$BB$16:$BB$198,2*(ROWS($AN$219:AN229)-1)+1)</f>
        <v>0</v>
      </c>
      <c r="AO229" s="312">
        <f>INDEX('M04-S05'!$Q$16:$Q$198,2*(ROWS($AO$219:AO229)-1)+1)</f>
        <v>0</v>
      </c>
    </row>
    <row r="230" spans="1:41" x14ac:dyDescent="0.25">
      <c r="A230" s="122">
        <f t="shared" si="48"/>
        <v>0</v>
      </c>
      <c r="B230" s="122" t="str">
        <f t="shared" si="49"/>
        <v/>
      </c>
      <c r="C230" s="339" t="str">
        <f>IF(J230&gt;0,INDEX('M04-S05'!$AY$16:$AY$198,2*(ROWS($C$219:C230)-1)+1),"")</f>
        <v/>
      </c>
      <c r="D230" s="67" t="s">
        <v>271</v>
      </c>
      <c r="E230" s="339">
        <f>IFERROR(INDEX('M04-S05'!$AW$16:$AW$198,2*(ROWS($E$219:E230)-1)+1),"")</f>
        <v>0</v>
      </c>
      <c r="F230" s="313"/>
      <c r="G230" s="283"/>
      <c r="H230" s="111">
        <f>INDEX('M04-S05'!$AD$16:$AD$198,2*(ROWS($H$219:H230)-1)+1)</f>
        <v>0</v>
      </c>
      <c r="I230" s="111">
        <f>INDEX('M04-S05'!$AF$16:$AF$198,2*(ROWS($I$219:I230)-1)+1)</f>
        <v>0</v>
      </c>
      <c r="J230" s="111">
        <f>INDEX('M04-S05'!$AH$16:$AH$198,2*(ROWS($J$219:J230)-1)+1)</f>
        <v>0</v>
      </c>
      <c r="K230" s="67" t="str">
        <f>IFERROR(INDEX(CMEMOTOR[Cost Basis],MATCH(INDEX('M04-S05'!$F$16:$F$198,2*(ROWS($K$219:K230)-1)+1),CMEMOTOR[Proj Desc 1],0)),"")</f>
        <v/>
      </c>
      <c r="L230" s="312">
        <f>IF(ISNUMBER(INDEX('M04-S05'!$AK$16:$AK$198,2*(ROWS($O$219:O230)-1)+1)),INDEX('M04-S05'!$Z$16:$Z$198,2*(ROWS($L$219:L230)-1)+1),0)</f>
        <v>0</v>
      </c>
      <c r="M230" s="312">
        <f>IFERROR(IF(ISNUMBER(INDEX('M04-S05'!$AK$16:$AK$198,2*(ROWS($O$219:O230)-1)+1)),INDEX('M04-S05'!$AO$16:$AO$198,2*(ROWS($M$219:M230)-1)+1),0),"")</f>
        <v>0</v>
      </c>
      <c r="N230" s="373">
        <f>IFERROR(IF(ISNUMBER(INDEX('M04-S05'!$AK$16:$AK$198,2*(ROWS($O$219:O230)-1)+1)),INDEX('M04-S05'!$AV$16:$AV$198,2*(ROWS($N$219:N230)-1)+1),0),"")</f>
        <v>0</v>
      </c>
      <c r="O230" s="111">
        <f>IF(ISNUMBER(INDEX('M04-S05'!$AK$16:$AK$198,2*(ROWS($O$219:O230)-1)+1)),INDEX('M04-S05'!$AK$16:$AK$198,2*(ROWS($O$219:O230)-1)+1),0)</f>
        <v>0</v>
      </c>
      <c r="P230" s="312">
        <f>IFERROR(IF(NOT(ISNUMBER(INDEX('M04-S05'!$AK$16:$AK$198,2*(ROWS($O$219:O230)-1)+1))),INDEX('M04-S05'!$AO$16:$AO$198,2*(ROWS($O$219:O230)-1)+1),0),"")</f>
        <v>0</v>
      </c>
      <c r="Q230" s="373">
        <f>IFERROR(IF(NOT(ISNUMBER(INDEX('M04-S05'!$AK$16:$AK$198,2*(ROWS($O$219:O230)-1)+1))),INDEX('M04-S05'!$AV$16:$AV$198,2*(ROWS($O$219:O230)-1)+1),0),"")</f>
        <v>0</v>
      </c>
      <c r="R230" s="67" t="str">
        <f>IFERROR(IF(NOT(ISNUMBER(INDEX('M04-S05'!$AK$16:$AK$198,2*(ROWS($O$219:O230)-1)+1))),INDEX(SPILLOVER[Spillover Reason],MATCH(INDEX('M04-S05'!$BC$16:$BC$198,2*(ROWS($O$219:O230)-1)+1),SPILLOVER[Spillover Text],0)),""),"")</f>
        <v/>
      </c>
      <c r="S230" s="318"/>
      <c r="T230" s="318"/>
      <c r="U230" s="312">
        <f>INDEX('M04-S05'!$B$16:$B$198,2*(ROWS($U$219:U230)-1)+1)</f>
        <v>12</v>
      </c>
      <c r="V230" s="283"/>
      <c r="W230" s="108">
        <f>INDEX('M04-S05'!$F$16:$F$198,2*(ROWS($W$219:W230)-1)+1)</f>
        <v>0</v>
      </c>
      <c r="X230" s="67">
        <f>INDEX('M04-S05'!$L$16:$L$198,2*(ROWS($X$219:X230)-1)+1)</f>
        <v>0</v>
      </c>
      <c r="Y230" s="67">
        <f>INDEX('M04-S05'!$U$16:$U$198,2*(ROWS($Y$219:Y230)-1)+1)</f>
        <v>0</v>
      </c>
      <c r="Z230" s="283"/>
      <c r="AA230" s="283"/>
      <c r="AB230" s="283"/>
      <c r="AC230" s="283"/>
      <c r="AD230" s="283"/>
      <c r="AE230" s="312">
        <f>IF(NOT(ISNUMBER(INDEX('M04-S05'!$AK$16:$AK$198,2*(ROWS($O$219:O230)-1)+1))),INDEX('M04-S05'!$Z$16:$Z$198,2*(ROWS($L$219:L230)-1)+1),0)</f>
        <v>0</v>
      </c>
      <c r="AF230" s="312">
        <f>INDEX('M04-S05'!$S$16:$S$198,2*(ROWS($AF$219:AF230)-1)+1)</f>
        <v>0</v>
      </c>
      <c r="AG230" s="312">
        <f>INDEX('M04-S05'!$AB$16:$AB$198,2*(ROWS($AG$219:AG230)-1)+1)</f>
        <v>0</v>
      </c>
      <c r="AH230" s="312" t="str">
        <f t="shared" si="50"/>
        <v/>
      </c>
      <c r="AI230" s="312" t="str">
        <f t="shared" si="51"/>
        <v/>
      </c>
      <c r="AJ230" s="111" t="str">
        <f t="shared" si="52"/>
        <v/>
      </c>
      <c r="AK230" s="111" t="str">
        <f t="shared" si="53"/>
        <v/>
      </c>
      <c r="AL230" s="111" t="str">
        <f t="shared" si="54"/>
        <v/>
      </c>
      <c r="AM230" s="111">
        <f>INDEX('M04-S05'!$AU$16:$AU$198,2*(ROWS($AM$219:AM230)-1)+1)</f>
        <v>0</v>
      </c>
      <c r="AN230" s="111">
        <f>INDEX('M04-S05'!$BB$16:$BB$198,2*(ROWS($AN$219:AN230)-1)+1)</f>
        <v>0</v>
      </c>
      <c r="AO230" s="312">
        <f>INDEX('M04-S05'!$Q$16:$Q$198,2*(ROWS($AO$219:AO230)-1)+1)</f>
        <v>0</v>
      </c>
    </row>
    <row r="231" spans="1:41" x14ac:dyDescent="0.25">
      <c r="A231" s="122">
        <f t="shared" si="48"/>
        <v>0</v>
      </c>
      <c r="B231" s="122" t="str">
        <f t="shared" si="49"/>
        <v/>
      </c>
      <c r="C231" s="339" t="str">
        <f>IF(J231&gt;0,INDEX('M04-S05'!$AY$16:$AY$198,2*(ROWS($C$219:C231)-1)+1),"")</f>
        <v/>
      </c>
      <c r="D231" s="67" t="s">
        <v>271</v>
      </c>
      <c r="E231" s="339">
        <f>IFERROR(INDEX('M04-S05'!$AW$16:$AW$198,2*(ROWS($E$219:E231)-1)+1),"")</f>
        <v>0</v>
      </c>
      <c r="F231" s="313"/>
      <c r="G231" s="283"/>
      <c r="H231" s="111">
        <f>INDEX('M04-S05'!$AD$16:$AD$198,2*(ROWS($H$219:H231)-1)+1)</f>
        <v>0</v>
      </c>
      <c r="I231" s="111">
        <f>INDEX('M04-S05'!$AF$16:$AF$198,2*(ROWS($I$219:I231)-1)+1)</f>
        <v>0</v>
      </c>
      <c r="J231" s="111">
        <f>INDEX('M04-S05'!$AH$16:$AH$198,2*(ROWS($J$219:J231)-1)+1)</f>
        <v>0</v>
      </c>
      <c r="K231" s="67" t="str">
        <f>IFERROR(INDEX(CMEMOTOR[Cost Basis],MATCH(INDEX('M04-S05'!$F$16:$F$198,2*(ROWS($K$219:K231)-1)+1),CMEMOTOR[Proj Desc 1],0)),"")</f>
        <v/>
      </c>
      <c r="L231" s="312">
        <f>IF(ISNUMBER(INDEX('M04-S05'!$AK$16:$AK$198,2*(ROWS($O$219:O231)-1)+1)),INDEX('M04-S05'!$Z$16:$Z$198,2*(ROWS($L$219:L231)-1)+1),0)</f>
        <v>0</v>
      </c>
      <c r="M231" s="312">
        <f>IFERROR(IF(ISNUMBER(INDEX('M04-S05'!$AK$16:$AK$198,2*(ROWS($O$219:O231)-1)+1)),INDEX('M04-S05'!$AO$16:$AO$198,2*(ROWS($M$219:M231)-1)+1),0),"")</f>
        <v>0</v>
      </c>
      <c r="N231" s="373">
        <f>IFERROR(IF(ISNUMBER(INDEX('M04-S05'!$AK$16:$AK$198,2*(ROWS($O$219:O231)-1)+1)),INDEX('M04-S05'!$AV$16:$AV$198,2*(ROWS($N$219:N231)-1)+1),0),"")</f>
        <v>0</v>
      </c>
      <c r="O231" s="111">
        <f>IF(ISNUMBER(INDEX('M04-S05'!$AK$16:$AK$198,2*(ROWS($O$219:O231)-1)+1)),INDEX('M04-S05'!$AK$16:$AK$198,2*(ROWS($O$219:O231)-1)+1),0)</f>
        <v>0</v>
      </c>
      <c r="P231" s="312">
        <f>IFERROR(IF(NOT(ISNUMBER(INDEX('M04-S05'!$AK$16:$AK$198,2*(ROWS($O$219:O231)-1)+1))),INDEX('M04-S05'!$AO$16:$AO$198,2*(ROWS($O$219:O231)-1)+1),0),"")</f>
        <v>0</v>
      </c>
      <c r="Q231" s="373">
        <f>IFERROR(IF(NOT(ISNUMBER(INDEX('M04-S05'!$AK$16:$AK$198,2*(ROWS($O$219:O231)-1)+1))),INDEX('M04-S05'!$AV$16:$AV$198,2*(ROWS($O$219:O231)-1)+1),0),"")</f>
        <v>0</v>
      </c>
      <c r="R231" s="67" t="str">
        <f>IFERROR(IF(NOT(ISNUMBER(INDEX('M04-S05'!$AK$16:$AK$198,2*(ROWS($O$219:O231)-1)+1))),INDEX(SPILLOVER[Spillover Reason],MATCH(INDEX('M04-S05'!$BC$16:$BC$198,2*(ROWS($O$219:O231)-1)+1),SPILLOVER[Spillover Text],0)),""),"")</f>
        <v/>
      </c>
      <c r="S231" s="318"/>
      <c r="T231" s="318"/>
      <c r="U231" s="312">
        <f>INDEX('M04-S05'!$B$16:$B$198,2*(ROWS($U$219:U231)-1)+1)</f>
        <v>13</v>
      </c>
      <c r="V231" s="283"/>
      <c r="W231" s="108">
        <f>INDEX('M04-S05'!$F$16:$F$198,2*(ROWS($W$219:W231)-1)+1)</f>
        <v>0</v>
      </c>
      <c r="X231" s="67">
        <f>INDEX('M04-S05'!$L$16:$L$198,2*(ROWS($X$219:X231)-1)+1)</f>
        <v>0</v>
      </c>
      <c r="Y231" s="67">
        <f>INDEX('M04-S05'!$U$16:$U$198,2*(ROWS($Y$219:Y231)-1)+1)</f>
        <v>0</v>
      </c>
      <c r="Z231" s="283"/>
      <c r="AA231" s="283"/>
      <c r="AB231" s="283"/>
      <c r="AC231" s="283"/>
      <c r="AD231" s="283"/>
      <c r="AE231" s="312">
        <f>IF(NOT(ISNUMBER(INDEX('M04-S05'!$AK$16:$AK$198,2*(ROWS($O$219:O231)-1)+1))),INDEX('M04-S05'!$Z$16:$Z$198,2*(ROWS($L$219:L231)-1)+1),0)</f>
        <v>0</v>
      </c>
      <c r="AF231" s="312">
        <f>INDEX('M04-S05'!$S$16:$S$198,2*(ROWS($AF$219:AF231)-1)+1)</f>
        <v>0</v>
      </c>
      <c r="AG231" s="312">
        <f>INDEX('M04-S05'!$AB$16:$AB$198,2*(ROWS($AG$219:AG231)-1)+1)</f>
        <v>0</v>
      </c>
      <c r="AH231" s="312" t="str">
        <f t="shared" si="50"/>
        <v/>
      </c>
      <c r="AI231" s="312" t="str">
        <f t="shared" si="51"/>
        <v/>
      </c>
      <c r="AJ231" s="111" t="str">
        <f t="shared" si="52"/>
        <v/>
      </c>
      <c r="AK231" s="111" t="str">
        <f t="shared" si="53"/>
        <v/>
      </c>
      <c r="AL231" s="111" t="str">
        <f t="shared" si="54"/>
        <v/>
      </c>
      <c r="AM231" s="111">
        <f>INDEX('M04-S05'!$AU$16:$AU$198,2*(ROWS($AM$219:AM231)-1)+1)</f>
        <v>0</v>
      </c>
      <c r="AN231" s="111">
        <f>INDEX('M04-S05'!$BB$16:$BB$198,2*(ROWS($AN$219:AN231)-1)+1)</f>
        <v>0</v>
      </c>
      <c r="AO231" s="312">
        <f>INDEX('M04-S05'!$Q$16:$Q$198,2*(ROWS($AO$219:AO231)-1)+1)</f>
        <v>0</v>
      </c>
    </row>
    <row r="232" spans="1:41" x14ac:dyDescent="0.25">
      <c r="A232" s="122">
        <f t="shared" si="48"/>
        <v>0</v>
      </c>
      <c r="B232" s="122" t="str">
        <f t="shared" si="49"/>
        <v/>
      </c>
      <c r="C232" s="339" t="str">
        <f>IF(J232&gt;0,INDEX('M04-S05'!$AY$16:$AY$198,2*(ROWS($C$219:C232)-1)+1),"")</f>
        <v/>
      </c>
      <c r="D232" s="67" t="s">
        <v>271</v>
      </c>
      <c r="E232" s="339">
        <f>IFERROR(INDEX('M04-S05'!$AW$16:$AW$198,2*(ROWS($E$219:E232)-1)+1),"")</f>
        <v>0</v>
      </c>
      <c r="F232" s="313"/>
      <c r="G232" s="283"/>
      <c r="H232" s="111">
        <f>INDEX('M04-S05'!$AD$16:$AD$198,2*(ROWS($H$219:H232)-1)+1)</f>
        <v>0</v>
      </c>
      <c r="I232" s="111">
        <f>INDEX('M04-S05'!$AF$16:$AF$198,2*(ROWS($I$219:I232)-1)+1)</f>
        <v>0</v>
      </c>
      <c r="J232" s="111">
        <f>INDEX('M04-S05'!$AH$16:$AH$198,2*(ROWS($J$219:J232)-1)+1)</f>
        <v>0</v>
      </c>
      <c r="K232" s="67" t="str">
        <f>IFERROR(INDEX(CMEMOTOR[Cost Basis],MATCH(INDEX('M04-S05'!$F$16:$F$198,2*(ROWS($K$219:K232)-1)+1),CMEMOTOR[Proj Desc 1],0)),"")</f>
        <v/>
      </c>
      <c r="L232" s="312">
        <f>IF(ISNUMBER(INDEX('M04-S05'!$AK$16:$AK$198,2*(ROWS($O$219:O232)-1)+1)),INDEX('M04-S05'!$Z$16:$Z$198,2*(ROWS($L$219:L232)-1)+1),0)</f>
        <v>0</v>
      </c>
      <c r="M232" s="312">
        <f>IFERROR(IF(ISNUMBER(INDEX('M04-S05'!$AK$16:$AK$198,2*(ROWS($O$219:O232)-1)+1)),INDEX('M04-S05'!$AO$16:$AO$198,2*(ROWS($M$219:M232)-1)+1),0),"")</f>
        <v>0</v>
      </c>
      <c r="N232" s="373">
        <f>IFERROR(IF(ISNUMBER(INDEX('M04-S05'!$AK$16:$AK$198,2*(ROWS($O$219:O232)-1)+1)),INDEX('M04-S05'!$AV$16:$AV$198,2*(ROWS($N$219:N232)-1)+1),0),"")</f>
        <v>0</v>
      </c>
      <c r="O232" s="111">
        <f>IF(ISNUMBER(INDEX('M04-S05'!$AK$16:$AK$198,2*(ROWS($O$219:O232)-1)+1)),INDEX('M04-S05'!$AK$16:$AK$198,2*(ROWS($O$219:O232)-1)+1),0)</f>
        <v>0</v>
      </c>
      <c r="P232" s="312">
        <f>IFERROR(IF(NOT(ISNUMBER(INDEX('M04-S05'!$AK$16:$AK$198,2*(ROWS($O$219:O232)-1)+1))),INDEX('M04-S05'!$AO$16:$AO$198,2*(ROWS($O$219:O232)-1)+1),0),"")</f>
        <v>0</v>
      </c>
      <c r="Q232" s="373">
        <f>IFERROR(IF(NOT(ISNUMBER(INDEX('M04-S05'!$AK$16:$AK$198,2*(ROWS($O$219:O232)-1)+1))),INDEX('M04-S05'!$AV$16:$AV$198,2*(ROWS($O$219:O232)-1)+1),0),"")</f>
        <v>0</v>
      </c>
      <c r="R232" s="67" t="str">
        <f>IFERROR(IF(NOT(ISNUMBER(INDEX('M04-S05'!$AK$16:$AK$198,2*(ROWS($O$219:O232)-1)+1))),INDEX(SPILLOVER[Spillover Reason],MATCH(INDEX('M04-S05'!$BC$16:$BC$198,2*(ROWS($O$219:O232)-1)+1),SPILLOVER[Spillover Text],0)),""),"")</f>
        <v/>
      </c>
      <c r="S232" s="318"/>
      <c r="T232" s="318"/>
      <c r="U232" s="312">
        <f>INDEX('M04-S05'!$B$16:$B$198,2*(ROWS($U$219:U232)-1)+1)</f>
        <v>14</v>
      </c>
      <c r="V232" s="283"/>
      <c r="W232" s="108">
        <f>INDEX('M04-S05'!$F$16:$F$198,2*(ROWS($W$219:W232)-1)+1)</f>
        <v>0</v>
      </c>
      <c r="X232" s="67">
        <f>INDEX('M04-S05'!$L$16:$L$198,2*(ROWS($X$219:X232)-1)+1)</f>
        <v>0</v>
      </c>
      <c r="Y232" s="67">
        <f>INDEX('M04-S05'!$U$16:$U$198,2*(ROWS($Y$219:Y232)-1)+1)</f>
        <v>0</v>
      </c>
      <c r="Z232" s="283"/>
      <c r="AA232" s="283"/>
      <c r="AB232" s="283"/>
      <c r="AC232" s="283"/>
      <c r="AD232" s="283"/>
      <c r="AE232" s="312">
        <f>IF(NOT(ISNUMBER(INDEX('M04-S05'!$AK$16:$AK$198,2*(ROWS($O$219:O232)-1)+1))),INDEX('M04-S05'!$Z$16:$Z$198,2*(ROWS($L$219:L232)-1)+1),0)</f>
        <v>0</v>
      </c>
      <c r="AF232" s="312">
        <f>INDEX('M04-S05'!$S$16:$S$198,2*(ROWS($AF$219:AF232)-1)+1)</f>
        <v>0</v>
      </c>
      <c r="AG232" s="312">
        <f>INDEX('M04-S05'!$AB$16:$AB$198,2*(ROWS($AG$219:AG232)-1)+1)</f>
        <v>0</v>
      </c>
      <c r="AH232" s="312" t="str">
        <f t="shared" si="50"/>
        <v/>
      </c>
      <c r="AI232" s="312" t="str">
        <f t="shared" si="51"/>
        <v/>
      </c>
      <c r="AJ232" s="111" t="str">
        <f t="shared" si="52"/>
        <v/>
      </c>
      <c r="AK232" s="111" t="str">
        <f t="shared" si="53"/>
        <v/>
      </c>
      <c r="AL232" s="111" t="str">
        <f t="shared" si="54"/>
        <v/>
      </c>
      <c r="AM232" s="111">
        <f>INDEX('M04-S05'!$AU$16:$AU$198,2*(ROWS($AM$219:AM232)-1)+1)</f>
        <v>0</v>
      </c>
      <c r="AN232" s="111">
        <f>INDEX('M04-S05'!$BB$16:$BB$198,2*(ROWS($AN$219:AN232)-1)+1)</f>
        <v>0</v>
      </c>
      <c r="AO232" s="312">
        <f>INDEX('M04-S05'!$Q$16:$Q$198,2*(ROWS($AO$219:AO232)-1)+1)</f>
        <v>0</v>
      </c>
    </row>
    <row r="233" spans="1:41" x14ac:dyDescent="0.25">
      <c r="A233" s="122">
        <f t="shared" si="48"/>
        <v>0</v>
      </c>
      <c r="B233" s="122" t="str">
        <f t="shared" si="49"/>
        <v/>
      </c>
      <c r="C233" s="339" t="str">
        <f>IF(J233&gt;0,INDEX('M04-S05'!$AY$16:$AY$198,2*(ROWS($C$219:C233)-1)+1),"")</f>
        <v/>
      </c>
      <c r="D233" s="67" t="s">
        <v>271</v>
      </c>
      <c r="E233" s="339">
        <f>IFERROR(INDEX('M04-S05'!$AW$16:$AW$198,2*(ROWS($E$219:E233)-1)+1),"")</f>
        <v>0</v>
      </c>
      <c r="F233" s="313"/>
      <c r="G233" s="283"/>
      <c r="H233" s="111">
        <f>INDEX('M04-S05'!$AD$16:$AD$198,2*(ROWS($H$219:H233)-1)+1)</f>
        <v>0</v>
      </c>
      <c r="I233" s="111">
        <f>INDEX('M04-S05'!$AF$16:$AF$198,2*(ROWS($I$219:I233)-1)+1)</f>
        <v>0</v>
      </c>
      <c r="J233" s="111">
        <f>INDEX('M04-S05'!$AH$16:$AH$198,2*(ROWS($J$219:J233)-1)+1)</f>
        <v>0</v>
      </c>
      <c r="K233" s="67" t="str">
        <f>IFERROR(INDEX(CMEMOTOR[Cost Basis],MATCH(INDEX('M04-S05'!$F$16:$F$198,2*(ROWS($K$219:K233)-1)+1),CMEMOTOR[Proj Desc 1],0)),"")</f>
        <v/>
      </c>
      <c r="L233" s="312">
        <f>IF(ISNUMBER(INDEX('M04-S05'!$AK$16:$AK$198,2*(ROWS($O$219:O233)-1)+1)),INDEX('M04-S05'!$Z$16:$Z$198,2*(ROWS($L$219:L233)-1)+1),0)</f>
        <v>0</v>
      </c>
      <c r="M233" s="312">
        <f>IFERROR(IF(ISNUMBER(INDEX('M04-S05'!$AK$16:$AK$198,2*(ROWS($O$219:O233)-1)+1)),INDEX('M04-S05'!$AO$16:$AO$198,2*(ROWS($M$219:M233)-1)+1),0),"")</f>
        <v>0</v>
      </c>
      <c r="N233" s="373">
        <f>IFERROR(IF(ISNUMBER(INDEX('M04-S05'!$AK$16:$AK$198,2*(ROWS($O$219:O233)-1)+1)),INDEX('M04-S05'!$AV$16:$AV$198,2*(ROWS($N$219:N233)-1)+1),0),"")</f>
        <v>0</v>
      </c>
      <c r="O233" s="111">
        <f>IF(ISNUMBER(INDEX('M04-S05'!$AK$16:$AK$198,2*(ROWS($O$219:O233)-1)+1)),INDEX('M04-S05'!$AK$16:$AK$198,2*(ROWS($O$219:O233)-1)+1),0)</f>
        <v>0</v>
      </c>
      <c r="P233" s="312">
        <f>IFERROR(IF(NOT(ISNUMBER(INDEX('M04-S05'!$AK$16:$AK$198,2*(ROWS($O$219:O233)-1)+1))),INDEX('M04-S05'!$AO$16:$AO$198,2*(ROWS($O$219:O233)-1)+1),0),"")</f>
        <v>0</v>
      </c>
      <c r="Q233" s="373">
        <f>IFERROR(IF(NOT(ISNUMBER(INDEX('M04-S05'!$AK$16:$AK$198,2*(ROWS($O$219:O233)-1)+1))),INDEX('M04-S05'!$AV$16:$AV$198,2*(ROWS($O$219:O233)-1)+1),0),"")</f>
        <v>0</v>
      </c>
      <c r="R233" s="67" t="str">
        <f>IFERROR(IF(NOT(ISNUMBER(INDEX('M04-S05'!$AK$16:$AK$198,2*(ROWS($O$219:O233)-1)+1))),INDEX(SPILLOVER[Spillover Reason],MATCH(INDEX('M04-S05'!$BC$16:$BC$198,2*(ROWS($O$219:O233)-1)+1),SPILLOVER[Spillover Text],0)),""),"")</f>
        <v/>
      </c>
      <c r="S233" s="318"/>
      <c r="T233" s="318"/>
      <c r="U233" s="312">
        <f>INDEX('M04-S05'!$B$16:$B$198,2*(ROWS($U$219:U233)-1)+1)</f>
        <v>15</v>
      </c>
      <c r="V233" s="283"/>
      <c r="W233" s="108">
        <f>INDEX('M04-S05'!$F$16:$F$198,2*(ROWS($W$219:W233)-1)+1)</f>
        <v>0</v>
      </c>
      <c r="X233" s="67">
        <f>INDEX('M04-S05'!$L$16:$L$198,2*(ROWS($X$219:X233)-1)+1)</f>
        <v>0</v>
      </c>
      <c r="Y233" s="67">
        <f>INDEX('M04-S05'!$U$16:$U$198,2*(ROWS($Y$219:Y233)-1)+1)</f>
        <v>0</v>
      </c>
      <c r="Z233" s="283"/>
      <c r="AA233" s="283"/>
      <c r="AB233" s="283"/>
      <c r="AC233" s="283"/>
      <c r="AD233" s="283"/>
      <c r="AE233" s="312">
        <f>IF(NOT(ISNUMBER(INDEX('M04-S05'!$AK$16:$AK$198,2*(ROWS($O$219:O233)-1)+1))),INDEX('M04-S05'!$Z$16:$Z$198,2*(ROWS($L$219:L233)-1)+1),0)</f>
        <v>0</v>
      </c>
      <c r="AF233" s="312">
        <f>INDEX('M04-S05'!$S$16:$S$198,2*(ROWS($AF$219:AF233)-1)+1)</f>
        <v>0</v>
      </c>
      <c r="AG233" s="312">
        <f>INDEX('M04-S05'!$AB$16:$AB$198,2*(ROWS($AG$219:AG233)-1)+1)</f>
        <v>0</v>
      </c>
      <c r="AH233" s="312" t="str">
        <f t="shared" si="50"/>
        <v/>
      </c>
      <c r="AI233" s="312" t="str">
        <f t="shared" si="51"/>
        <v/>
      </c>
      <c r="AJ233" s="111" t="str">
        <f t="shared" si="52"/>
        <v/>
      </c>
      <c r="AK233" s="111" t="str">
        <f t="shared" si="53"/>
        <v/>
      </c>
      <c r="AL233" s="111" t="str">
        <f t="shared" si="54"/>
        <v/>
      </c>
      <c r="AM233" s="111">
        <f>INDEX('M04-S05'!$AU$16:$AU$198,2*(ROWS($AM$219:AM233)-1)+1)</f>
        <v>0</v>
      </c>
      <c r="AN233" s="111">
        <f>INDEX('M04-S05'!$BB$16:$BB$198,2*(ROWS($AN$219:AN233)-1)+1)</f>
        <v>0</v>
      </c>
      <c r="AO233" s="312">
        <f>INDEX('M04-S05'!$Q$16:$Q$198,2*(ROWS($AO$219:AO233)-1)+1)</f>
        <v>0</v>
      </c>
    </row>
    <row r="234" spans="1:41" x14ac:dyDescent="0.25">
      <c r="A234" s="419" t="str">
        <f>CONCATENATE(MAIN4," ",M4S6)</f>
        <v>CUSTOM MEASURES INPUT Compressed Air</v>
      </c>
      <c r="B234" s="420"/>
      <c r="C234" s="355"/>
      <c r="D234" s="356"/>
      <c r="E234" s="355"/>
      <c r="F234" s="362"/>
      <c r="G234" s="356"/>
      <c r="H234" s="358"/>
      <c r="I234" s="358"/>
      <c r="J234" s="358"/>
      <c r="K234" s="356"/>
      <c r="L234" s="357"/>
      <c r="M234" s="357"/>
      <c r="N234" s="376"/>
      <c r="O234" s="358"/>
      <c r="P234" s="357"/>
      <c r="Q234" s="376"/>
      <c r="R234" s="356"/>
      <c r="S234" s="359"/>
      <c r="T234" s="359"/>
      <c r="U234" s="357"/>
      <c r="V234" s="356"/>
      <c r="W234" s="360"/>
      <c r="X234" s="356"/>
      <c r="Y234" s="356"/>
      <c r="Z234" s="356"/>
      <c r="AA234" s="356"/>
      <c r="AB234" s="356"/>
      <c r="AC234" s="356"/>
      <c r="AD234" s="356"/>
      <c r="AE234" s="357"/>
      <c r="AF234" s="357"/>
      <c r="AG234" s="357"/>
      <c r="AH234" s="357"/>
      <c r="AI234" s="357"/>
      <c r="AJ234" s="358" t="str">
        <f>IFERROR(O234/M234,"")</f>
        <v/>
      </c>
      <c r="AK234" s="358" t="str">
        <f>IFERROR(O234/N234,"")</f>
        <v/>
      </c>
      <c r="AL234" s="358" t="str">
        <f>IFERROR(O234/L234,"")</f>
        <v/>
      </c>
      <c r="AM234" s="358"/>
      <c r="AN234" s="358"/>
      <c r="AO234" s="357"/>
    </row>
    <row r="235" spans="1:41" x14ac:dyDescent="0.25">
      <c r="A235" s="122">
        <f t="shared" ref="A235:A249" si="55">PROJID</f>
        <v>0</v>
      </c>
      <c r="B235" s="122" t="str">
        <f>IF(C235="","",CONCATENATE(ROW(),"-",C235))</f>
        <v/>
      </c>
      <c r="C235" s="339" t="str">
        <f>IF(J235&gt;0,INDEX('M04-S06'!$AY$16:$AY$198,2*(ROWS($C$235:C235)-1)+1),"")</f>
        <v/>
      </c>
      <c r="D235" s="67" t="s">
        <v>271</v>
      </c>
      <c r="E235" s="339" t="str">
        <f>IFERROR(INDEX('M04-S06'!$AW$16:$AW$198,2*(ROWS($E$235:E235)-1)+1),"")</f>
        <v/>
      </c>
      <c r="F235" s="313"/>
      <c r="G235" s="283"/>
      <c r="H235" s="111">
        <f>INDEX('M04-S06'!$AD$16:$AD$198,2*(ROWS($H$235:H235)-1)+1)</f>
        <v>0</v>
      </c>
      <c r="I235" s="111">
        <f>INDEX('M04-S06'!$AF$16:$AF$198,2*(ROWS($I$235:I235)-1)+1)</f>
        <v>0</v>
      </c>
      <c r="J235" s="111" t="str">
        <f>INDEX('M04-S06'!$AH$16:$AH$198,2*(ROWS($J$235:J235)-1)+1)</f>
        <v/>
      </c>
      <c r="K235" s="67" t="str">
        <f>IFERROR(INDEX(CMECOMPAIR[Cost Basis],MATCH(INDEX('M04-S06'!$F$16:$F$198,2*(ROWS($K$235:K235)-1)+1),CMECOMPAIR[Proj Desc 1],0)),"")</f>
        <v/>
      </c>
      <c r="L235" s="312">
        <f>IF(ISNUMBER(INDEX('M04-S06'!$AK$16:$AK$198,2*(ROWS($O$235:O235)-1)+1)),INDEX('M04-S06'!$Z$16:$Z$198,2*(ROWS($L$235:L235)-1)+1),0)</f>
        <v>0</v>
      </c>
      <c r="M235" s="312">
        <f>IFERROR(IF(ISNUMBER(INDEX('M04-S06'!$AK$16:$AK$198,2*(ROWS($O$235:O235)-1)+1)),INDEX('M04-S06'!$AO$16:$AO$198,2*(ROWS($M$235:M235)-1)+1),0),"")</f>
        <v>0</v>
      </c>
      <c r="N235" s="373">
        <f>IFERROR(IF(ISNUMBER(INDEX('M04-S06'!$AK$16:$AK$198,2*(ROWS($O$235:O235)-1)+1)),INDEX('M04-S06'!$AV$16:$AV$198,2*(ROWS($N$235:N235)-1)+1),0),"")</f>
        <v>0</v>
      </c>
      <c r="O235" s="111">
        <f>IF(ISNUMBER(INDEX('M04-S06'!$AK$16:$AK$198,2*(ROWS($O$235:O235)-1)+1)),INDEX('M04-S06'!$AK$16:$AK$198,2*(ROWS($O$235:O235)-1)+1),0)</f>
        <v>0</v>
      </c>
      <c r="P235" s="312" t="str">
        <f>IFERROR(IF(NOT(ISNUMBER(INDEX('M04-S06'!$AK$16:$AK$198,2*(ROWS($O$235:O235)-1)+1))),INDEX('M04-S06'!$AO$16:$AO$198,2*(ROWS($O$235:O235)-1)+1),0),"")</f>
        <v/>
      </c>
      <c r="Q235" s="373" t="str">
        <f>IFERROR(IF(NOT(ISNUMBER(INDEX('M04-S06'!$AK$16:$AK$198,2*(ROWS($O$235:O235)-1)+1))),INDEX('M04-S06'!$AV$16:$AV$198,2*(ROWS($O$235:O235)-1)+1),0),"")</f>
        <v/>
      </c>
      <c r="R235" s="67" t="str">
        <f>IFERROR(IF(NOT(ISNUMBER(INDEX('M04-S06'!$AK$16:$AK$198,2*(ROWS($O$235:O235)-1)+1))),INDEX(SPILLOVER[Spillover Reason],MATCH(INDEX('M04-S06'!$BC$16:$BC$198,2*(ROWS($O$235:O235)-1)+1),SPILLOVER[Spillover Text],0)),""),"")</f>
        <v>Not Eligible</v>
      </c>
      <c r="S235" s="318"/>
      <c r="T235" s="318"/>
      <c r="U235" s="312">
        <f>INDEX('M04-S06'!$B$16:$B$198,2*(ROWS($U$235:U235)-1)+1)</f>
        <v>1</v>
      </c>
      <c r="V235" s="283"/>
      <c r="W235" s="108">
        <f>INDEX('M04-S06'!$F$16:$F$198,2*(ROWS($W$235:W235)-1)+1)</f>
        <v>0</v>
      </c>
      <c r="X235" s="67">
        <f>INDEX('M04-S06'!$L$16:$L$198,2*(ROWS($X$235:X235)-1)+1)</f>
        <v>0</v>
      </c>
      <c r="Y235" s="67">
        <f>INDEX('M04-S06'!$U$16:$U$198,2*(ROWS($Y$235:Y235)-1)+1)</f>
        <v>0</v>
      </c>
      <c r="Z235" s="283"/>
      <c r="AA235" s="283"/>
      <c r="AB235" s="283"/>
      <c r="AC235" s="283"/>
      <c r="AD235" s="283"/>
      <c r="AE235" s="312">
        <f>IF(NOT(ISNUMBER(INDEX('M04-S06'!$AK$16:$AK$198,2*(ROWS($O$235:O235)-1)+1))),INDEX('M04-S06'!$Z$16:$Z$198,2*(ROWS($L$235:L235)-1)+1),0)</f>
        <v>0</v>
      </c>
      <c r="AF235" s="312">
        <f>INDEX('M04-S06'!$S$16:$S$198,2*(ROWS($AF$235:AF235)-1)+1)</f>
        <v>0</v>
      </c>
      <c r="AG235" s="312">
        <f>INDEX('M04-S06'!$AB$16:$AB$198,2*(ROWS($AG$235:AG235)-1)+1)</f>
        <v>0</v>
      </c>
      <c r="AH235" s="312" t="str">
        <f>IFERROR(AF235/AO235,"")</f>
        <v/>
      </c>
      <c r="AI235" s="312" t="str">
        <f>IFERROR(AG235/L235,"")</f>
        <v/>
      </c>
      <c r="AJ235" s="111" t="str">
        <f>IFERROR(O235/M235,"")</f>
        <v/>
      </c>
      <c r="AK235" s="111" t="str">
        <f>IFERROR(O235/N235,"")</f>
        <v/>
      </c>
      <c r="AL235" s="111" t="str">
        <f>IFERROR(O235/L235,"")</f>
        <v/>
      </c>
      <c r="AM235" s="111" t="str">
        <f>INDEX('M04-S06'!$AU$16:$AU$198,2*(ROWS($AM$235:AM235)-1)+1)</f>
        <v/>
      </c>
      <c r="AN235" s="111" t="str">
        <f>INDEX('M04-S06'!$BB$16:$BB$198,2*(ROWS($AN$235:AN235)-1)+1)</f>
        <v/>
      </c>
      <c r="AO235" s="312">
        <f>INDEX('M04-S06'!$Q$16:$Q$198,2*(ROWS($AO$235:AO235)-1)+1)</f>
        <v>0</v>
      </c>
    </row>
    <row r="236" spans="1:41" x14ac:dyDescent="0.25">
      <c r="A236" s="122">
        <f t="shared" si="55"/>
        <v>0</v>
      </c>
      <c r="B236" s="122" t="str">
        <f t="shared" ref="B236:B249" si="56">IF(C236="","",CONCATENATE(ROW(),"-",C236))</f>
        <v/>
      </c>
      <c r="C236" s="339" t="str">
        <f>IF(J236&gt;0,INDEX('M04-S06'!$AY$16:$AY$198,2*(ROWS($C$235:C236)-1)+1),"")</f>
        <v/>
      </c>
      <c r="D236" s="67" t="s">
        <v>271</v>
      </c>
      <c r="E236" s="339" t="str">
        <f>IFERROR(INDEX('M04-S06'!$AW$16:$AW$198,2*(ROWS($E$235:E236)-1)+1),"")</f>
        <v/>
      </c>
      <c r="F236" s="313"/>
      <c r="G236" s="283"/>
      <c r="H236" s="111">
        <f>INDEX('M04-S06'!$AD$16:$AD$198,2*(ROWS($H$235:H236)-1)+1)</f>
        <v>0</v>
      </c>
      <c r="I236" s="111">
        <f>INDEX('M04-S06'!$AF$16:$AF$198,2*(ROWS($I$235:I236)-1)+1)</f>
        <v>0</v>
      </c>
      <c r="J236" s="111" t="str">
        <f>INDEX('M04-S06'!$AH$16:$AH$198,2*(ROWS($J$235:J236)-1)+1)</f>
        <v/>
      </c>
      <c r="K236" s="67" t="str">
        <f>IFERROR(INDEX(CMECOMPAIR[Cost Basis],MATCH(INDEX('M04-S06'!$F$16:$F$198,2*(ROWS($K$235:K236)-1)+1),CMECOMPAIR[Proj Desc 1],0)),"")</f>
        <v/>
      </c>
      <c r="L236" s="312">
        <f>IF(ISNUMBER(INDEX('M04-S06'!$AK$16:$AK$198,2*(ROWS($O$235:O236)-1)+1)),INDEX('M04-S06'!$Z$16:$Z$198,2*(ROWS($L$235:L236)-1)+1),0)</f>
        <v>0</v>
      </c>
      <c r="M236" s="312">
        <f>IFERROR(IF(ISNUMBER(INDEX('M04-S06'!$AK$16:$AK$198,2*(ROWS($O$235:O236)-1)+1)),INDEX('M04-S06'!$AO$16:$AO$198,2*(ROWS($M$235:M236)-1)+1),0),"")</f>
        <v>0</v>
      </c>
      <c r="N236" s="373">
        <f>IFERROR(IF(ISNUMBER(INDEX('M04-S06'!$AK$16:$AK$198,2*(ROWS($O$235:O236)-1)+1)),INDEX('M04-S06'!$AV$16:$AV$198,2*(ROWS($N$235:N236)-1)+1),0),"")</f>
        <v>0</v>
      </c>
      <c r="O236" s="111">
        <f>IF(ISNUMBER(INDEX('M04-S06'!$AK$16:$AK$198,2*(ROWS($O$235:O236)-1)+1)),INDEX('M04-S06'!$AK$16:$AK$198,2*(ROWS($O$235:O236)-1)+1),0)</f>
        <v>0</v>
      </c>
      <c r="P236" s="312" t="str">
        <f>IFERROR(IF(NOT(ISNUMBER(INDEX('M04-S06'!$AK$16:$AK$198,2*(ROWS($O$235:O236)-1)+1))),INDEX('M04-S06'!$AO$16:$AO$198,2*(ROWS($O$235:O236)-1)+1),0),"")</f>
        <v/>
      </c>
      <c r="Q236" s="373" t="str">
        <f>IFERROR(IF(NOT(ISNUMBER(INDEX('M04-S06'!$AK$16:$AK$198,2*(ROWS($O$235:O236)-1)+1))),INDEX('M04-S06'!$AV$16:$AV$198,2*(ROWS($O$235:O236)-1)+1),0),"")</f>
        <v/>
      </c>
      <c r="R236" s="67" t="str">
        <f>IFERROR(IF(NOT(ISNUMBER(INDEX('M04-S06'!$AK$16:$AK$198,2*(ROWS($O$235:O236)-1)+1))),INDEX(SPILLOVER[Spillover Reason],MATCH(INDEX('M04-S06'!$BC$16:$BC$198,2*(ROWS($O$235:O236)-1)+1),SPILLOVER[Spillover Text],0)),""),"")</f>
        <v>Not Eligible</v>
      </c>
      <c r="S236" s="318"/>
      <c r="T236" s="318"/>
      <c r="U236" s="312">
        <f>INDEX('M04-S06'!$B$16:$B$198,2*(ROWS($U$235:U236)-1)+1)</f>
        <v>2</v>
      </c>
      <c r="V236" s="283"/>
      <c r="W236" s="108">
        <f>INDEX('M04-S06'!$F$16:$F$198,2*(ROWS($W$235:W236)-1)+1)</f>
        <v>0</v>
      </c>
      <c r="X236" s="67">
        <f>INDEX('M04-S06'!$L$16:$L$198,2*(ROWS($X$235:X236)-1)+1)</f>
        <v>0</v>
      </c>
      <c r="Y236" s="67">
        <f>INDEX('M04-S06'!$U$16:$U$198,2*(ROWS($Y$235:Y236)-1)+1)</f>
        <v>0</v>
      </c>
      <c r="Z236" s="283"/>
      <c r="AA236" s="283"/>
      <c r="AB236" s="283"/>
      <c r="AC236" s="283"/>
      <c r="AD236" s="283"/>
      <c r="AE236" s="312">
        <f>IF(NOT(ISNUMBER(INDEX('M04-S06'!$AK$16:$AK$198,2*(ROWS($O$235:O236)-1)+1))),INDEX('M04-S06'!$Z$16:$Z$198,2*(ROWS($L$235:L236)-1)+1),0)</f>
        <v>0</v>
      </c>
      <c r="AF236" s="312">
        <f>INDEX('M04-S06'!$S$16:$S$198,2*(ROWS($AF$235:AF236)-1)+1)</f>
        <v>0</v>
      </c>
      <c r="AG236" s="312">
        <f>INDEX('M04-S06'!$AB$16:$AB$198,2*(ROWS($AG$235:AG236)-1)+1)</f>
        <v>0</v>
      </c>
      <c r="AH236" s="312" t="str">
        <f t="shared" ref="AH236:AH249" si="57">IFERROR(AF236/AO236,"")</f>
        <v/>
      </c>
      <c r="AI236" s="312" t="str">
        <f t="shared" ref="AI236:AI249" si="58">IFERROR(AG236/L236,"")</f>
        <v/>
      </c>
      <c r="AJ236" s="111" t="str">
        <f t="shared" ref="AJ236:AJ249" si="59">IFERROR(O236/M236,"")</f>
        <v/>
      </c>
      <c r="AK236" s="111" t="str">
        <f t="shared" ref="AK236:AK249" si="60">IFERROR(O236/N236,"")</f>
        <v/>
      </c>
      <c r="AL236" s="111" t="str">
        <f t="shared" ref="AL236:AL249" si="61">IFERROR(O236/L236,"")</f>
        <v/>
      </c>
      <c r="AM236" s="111" t="str">
        <f>INDEX('M04-S06'!$AU$16:$AU$198,2*(ROWS($AM$235:AM236)-1)+1)</f>
        <v/>
      </c>
      <c r="AN236" s="111" t="str">
        <f>INDEX('M04-S06'!$BB$16:$BB$198,2*(ROWS($AN$235:AN236)-1)+1)</f>
        <v/>
      </c>
      <c r="AO236" s="312">
        <f>INDEX('M04-S06'!$Q$16:$Q$198,2*(ROWS($AO$235:AO236)-1)+1)</f>
        <v>0</v>
      </c>
    </row>
    <row r="237" spans="1:41" x14ac:dyDescent="0.25">
      <c r="A237" s="122">
        <f t="shared" si="55"/>
        <v>0</v>
      </c>
      <c r="B237" s="122" t="str">
        <f t="shared" si="56"/>
        <v/>
      </c>
      <c r="C237" s="339" t="str">
        <f>IF(J237&gt;0,INDEX('M04-S06'!$AY$16:$AY$198,2*(ROWS($C$235:C237)-1)+1),"")</f>
        <v/>
      </c>
      <c r="D237" s="67" t="s">
        <v>271</v>
      </c>
      <c r="E237" s="339" t="str">
        <f>IFERROR(INDEX('M04-S06'!$AW$16:$AW$198,2*(ROWS($E$235:E237)-1)+1),"")</f>
        <v/>
      </c>
      <c r="F237" s="313"/>
      <c r="G237" s="283"/>
      <c r="H237" s="111">
        <f>INDEX('M04-S06'!$AD$16:$AD$198,2*(ROWS($H$235:H237)-1)+1)</f>
        <v>0</v>
      </c>
      <c r="I237" s="111">
        <f>INDEX('M04-S06'!$AF$16:$AF$198,2*(ROWS($I$235:I237)-1)+1)</f>
        <v>0</v>
      </c>
      <c r="J237" s="111" t="str">
        <f>INDEX('M04-S06'!$AH$16:$AH$198,2*(ROWS($J$235:J237)-1)+1)</f>
        <v/>
      </c>
      <c r="K237" s="67" t="str">
        <f>IFERROR(INDEX(CMECOMPAIR[Cost Basis],MATCH(INDEX('M04-S06'!$F$16:$F$198,2*(ROWS($K$235:K237)-1)+1),CMECOMPAIR[Proj Desc 1],0)),"")</f>
        <v/>
      </c>
      <c r="L237" s="312">
        <f>IF(ISNUMBER(INDEX('M04-S06'!$AK$16:$AK$198,2*(ROWS($O$235:O237)-1)+1)),INDEX('M04-S06'!$Z$16:$Z$198,2*(ROWS($L$235:L237)-1)+1),0)</f>
        <v>0</v>
      </c>
      <c r="M237" s="312">
        <f>IFERROR(IF(ISNUMBER(INDEX('M04-S06'!$AK$16:$AK$198,2*(ROWS($O$235:O237)-1)+1)),INDEX('M04-S06'!$AO$16:$AO$198,2*(ROWS($M$235:M237)-1)+1),0),"")</f>
        <v>0</v>
      </c>
      <c r="N237" s="373">
        <f>IFERROR(IF(ISNUMBER(INDEX('M04-S06'!$AK$16:$AK$198,2*(ROWS($O$235:O237)-1)+1)),INDEX('M04-S06'!$AV$16:$AV$198,2*(ROWS($N$235:N237)-1)+1),0),"")</f>
        <v>0</v>
      </c>
      <c r="O237" s="111">
        <f>IF(ISNUMBER(INDEX('M04-S06'!$AK$16:$AK$198,2*(ROWS($O$235:O237)-1)+1)),INDEX('M04-S06'!$AK$16:$AK$198,2*(ROWS($O$235:O237)-1)+1),0)</f>
        <v>0</v>
      </c>
      <c r="P237" s="312" t="str">
        <f>IFERROR(IF(NOT(ISNUMBER(INDEX('M04-S06'!$AK$16:$AK$198,2*(ROWS($O$235:O237)-1)+1))),INDEX('M04-S06'!$AO$16:$AO$198,2*(ROWS($O$235:O237)-1)+1),0),"")</f>
        <v/>
      </c>
      <c r="Q237" s="373" t="str">
        <f>IFERROR(IF(NOT(ISNUMBER(INDEX('M04-S06'!$AK$16:$AK$198,2*(ROWS($O$235:O237)-1)+1))),INDEX('M04-S06'!$AV$16:$AV$198,2*(ROWS($O$235:O237)-1)+1),0),"")</f>
        <v/>
      </c>
      <c r="R237" s="67" t="str">
        <f>IFERROR(IF(NOT(ISNUMBER(INDEX('M04-S06'!$AK$16:$AK$198,2*(ROWS($O$235:O237)-1)+1))),INDEX(SPILLOVER[Spillover Reason],MATCH(INDEX('M04-S06'!$BC$16:$BC$198,2*(ROWS($O$235:O237)-1)+1),SPILLOVER[Spillover Text],0)),""),"")</f>
        <v>Not Eligible</v>
      </c>
      <c r="S237" s="318"/>
      <c r="T237" s="318"/>
      <c r="U237" s="312">
        <f>INDEX('M04-S06'!$B$16:$B$198,2*(ROWS($U$235:U237)-1)+1)</f>
        <v>3</v>
      </c>
      <c r="V237" s="283"/>
      <c r="W237" s="108">
        <f>INDEX('M04-S06'!$F$16:$F$198,2*(ROWS($W$235:W237)-1)+1)</f>
        <v>0</v>
      </c>
      <c r="X237" s="67">
        <f>INDEX('M04-S06'!$L$16:$L$198,2*(ROWS($X$235:X237)-1)+1)</f>
        <v>0</v>
      </c>
      <c r="Y237" s="67">
        <f>INDEX('M04-S06'!$U$16:$U$198,2*(ROWS($Y$235:Y237)-1)+1)</f>
        <v>0</v>
      </c>
      <c r="Z237" s="283"/>
      <c r="AA237" s="283"/>
      <c r="AB237" s="283"/>
      <c r="AC237" s="283"/>
      <c r="AD237" s="283"/>
      <c r="AE237" s="312">
        <f>IF(NOT(ISNUMBER(INDEX('M04-S06'!$AK$16:$AK$198,2*(ROWS($O$235:O237)-1)+1))),INDEX('M04-S06'!$Z$16:$Z$198,2*(ROWS($L$235:L237)-1)+1),0)</f>
        <v>0</v>
      </c>
      <c r="AF237" s="312">
        <f>INDEX('M04-S06'!$S$16:$S$198,2*(ROWS($AF$235:AF237)-1)+1)</f>
        <v>0</v>
      </c>
      <c r="AG237" s="312">
        <f>INDEX('M04-S06'!$AB$16:$AB$198,2*(ROWS($AG$235:AG237)-1)+1)</f>
        <v>0</v>
      </c>
      <c r="AH237" s="312" t="str">
        <f t="shared" si="57"/>
        <v/>
      </c>
      <c r="AI237" s="312" t="str">
        <f t="shared" si="58"/>
        <v/>
      </c>
      <c r="AJ237" s="111" t="str">
        <f t="shared" si="59"/>
        <v/>
      </c>
      <c r="AK237" s="111" t="str">
        <f t="shared" si="60"/>
        <v/>
      </c>
      <c r="AL237" s="111" t="str">
        <f t="shared" si="61"/>
        <v/>
      </c>
      <c r="AM237" s="111" t="str">
        <f>INDEX('M04-S06'!$AU$16:$AU$198,2*(ROWS($AM$235:AM237)-1)+1)</f>
        <v/>
      </c>
      <c r="AN237" s="111" t="str">
        <f>INDEX('M04-S06'!$BB$16:$BB$198,2*(ROWS($AN$235:AN237)-1)+1)</f>
        <v/>
      </c>
      <c r="AO237" s="312">
        <f>INDEX('M04-S06'!$Q$16:$Q$198,2*(ROWS($AO$235:AO237)-1)+1)</f>
        <v>0</v>
      </c>
    </row>
    <row r="238" spans="1:41" x14ac:dyDescent="0.25">
      <c r="A238" s="122">
        <f t="shared" si="55"/>
        <v>0</v>
      </c>
      <c r="B238" s="122" t="str">
        <f t="shared" si="56"/>
        <v/>
      </c>
      <c r="C238" s="339" t="str">
        <f>IF(J238&gt;0,INDEX('M04-S06'!$AY$16:$AY$198,2*(ROWS($C$235:C238)-1)+1),"")</f>
        <v/>
      </c>
      <c r="D238" s="67" t="s">
        <v>271</v>
      </c>
      <c r="E238" s="339" t="str">
        <f>IFERROR(INDEX('M04-S06'!$AW$16:$AW$198,2*(ROWS($E$235:E238)-1)+1),"")</f>
        <v/>
      </c>
      <c r="F238" s="313"/>
      <c r="G238" s="283"/>
      <c r="H238" s="111">
        <f>INDEX('M04-S06'!$AD$16:$AD$198,2*(ROWS($H$235:H238)-1)+1)</f>
        <v>0</v>
      </c>
      <c r="I238" s="111">
        <f>INDEX('M04-S06'!$AF$16:$AF$198,2*(ROWS($I$235:I238)-1)+1)</f>
        <v>0</v>
      </c>
      <c r="J238" s="111" t="str">
        <f>INDEX('M04-S06'!$AH$16:$AH$198,2*(ROWS($J$235:J238)-1)+1)</f>
        <v/>
      </c>
      <c r="K238" s="67" t="str">
        <f>IFERROR(INDEX(CMECOMPAIR[Cost Basis],MATCH(INDEX('M04-S06'!$F$16:$F$198,2*(ROWS($K$235:K238)-1)+1),CMECOMPAIR[Proj Desc 1],0)),"")</f>
        <v/>
      </c>
      <c r="L238" s="312">
        <f>IF(ISNUMBER(INDEX('M04-S06'!$AK$16:$AK$198,2*(ROWS($O$235:O238)-1)+1)),INDEX('M04-S06'!$Z$16:$Z$198,2*(ROWS($L$235:L238)-1)+1),0)</f>
        <v>0</v>
      </c>
      <c r="M238" s="312">
        <f>IFERROR(IF(ISNUMBER(INDEX('M04-S06'!$AK$16:$AK$198,2*(ROWS($O$235:O238)-1)+1)),INDEX('M04-S06'!$AO$16:$AO$198,2*(ROWS($M$235:M238)-1)+1),0),"")</f>
        <v>0</v>
      </c>
      <c r="N238" s="373">
        <f>IFERROR(IF(ISNUMBER(INDEX('M04-S06'!$AK$16:$AK$198,2*(ROWS($O$235:O238)-1)+1)),INDEX('M04-S06'!$AV$16:$AV$198,2*(ROWS($N$235:N238)-1)+1),0),"")</f>
        <v>0</v>
      </c>
      <c r="O238" s="111">
        <f>IF(ISNUMBER(INDEX('M04-S06'!$AK$16:$AK$198,2*(ROWS($O$235:O238)-1)+1)),INDEX('M04-S06'!$AK$16:$AK$198,2*(ROWS($O$235:O238)-1)+1),0)</f>
        <v>0</v>
      </c>
      <c r="P238" s="312" t="str">
        <f>IFERROR(IF(NOT(ISNUMBER(INDEX('M04-S06'!$AK$16:$AK$198,2*(ROWS($O$235:O238)-1)+1))),INDEX('M04-S06'!$AO$16:$AO$198,2*(ROWS($O$235:O238)-1)+1),0),"")</f>
        <v/>
      </c>
      <c r="Q238" s="373" t="str">
        <f>IFERROR(IF(NOT(ISNUMBER(INDEX('M04-S06'!$AK$16:$AK$198,2*(ROWS($O$235:O238)-1)+1))),INDEX('M04-S06'!$AV$16:$AV$198,2*(ROWS($O$235:O238)-1)+1),0),"")</f>
        <v/>
      </c>
      <c r="R238" s="67" t="str">
        <f>IFERROR(IF(NOT(ISNUMBER(INDEX('M04-S06'!$AK$16:$AK$198,2*(ROWS($O$235:O238)-1)+1))),INDEX(SPILLOVER[Spillover Reason],MATCH(INDEX('M04-S06'!$BC$16:$BC$198,2*(ROWS($O$235:O238)-1)+1),SPILLOVER[Spillover Text],0)),""),"")</f>
        <v>Not Eligible</v>
      </c>
      <c r="S238" s="318"/>
      <c r="T238" s="318"/>
      <c r="U238" s="312">
        <f>INDEX('M04-S06'!$B$16:$B$198,2*(ROWS($U$235:U238)-1)+1)</f>
        <v>4</v>
      </c>
      <c r="V238" s="283"/>
      <c r="W238" s="108">
        <f>INDEX('M04-S06'!$F$16:$F$198,2*(ROWS($W$235:W238)-1)+1)</f>
        <v>0</v>
      </c>
      <c r="X238" s="67">
        <f>INDEX('M04-S06'!$L$16:$L$198,2*(ROWS($X$235:X238)-1)+1)</f>
        <v>0</v>
      </c>
      <c r="Y238" s="67">
        <f>INDEX('M04-S06'!$U$16:$U$198,2*(ROWS($Y$235:Y238)-1)+1)</f>
        <v>0</v>
      </c>
      <c r="Z238" s="283"/>
      <c r="AA238" s="283"/>
      <c r="AB238" s="283"/>
      <c r="AC238" s="283"/>
      <c r="AD238" s="283"/>
      <c r="AE238" s="312">
        <f>IF(NOT(ISNUMBER(INDEX('M04-S06'!$AK$16:$AK$198,2*(ROWS($O$235:O238)-1)+1))),INDEX('M04-S06'!$Z$16:$Z$198,2*(ROWS($L$235:L238)-1)+1),0)</f>
        <v>0</v>
      </c>
      <c r="AF238" s="312">
        <f>INDEX('M04-S06'!$S$16:$S$198,2*(ROWS($AF$235:AF238)-1)+1)</f>
        <v>0</v>
      </c>
      <c r="AG238" s="312">
        <f>INDEX('M04-S06'!$AB$16:$AB$198,2*(ROWS($AG$235:AG238)-1)+1)</f>
        <v>0</v>
      </c>
      <c r="AH238" s="312" t="str">
        <f t="shared" si="57"/>
        <v/>
      </c>
      <c r="AI238" s="312" t="str">
        <f t="shared" si="58"/>
        <v/>
      </c>
      <c r="AJ238" s="111" t="str">
        <f t="shared" si="59"/>
        <v/>
      </c>
      <c r="AK238" s="111" t="str">
        <f t="shared" si="60"/>
        <v/>
      </c>
      <c r="AL238" s="111" t="str">
        <f t="shared" si="61"/>
        <v/>
      </c>
      <c r="AM238" s="111" t="str">
        <f>INDEX('M04-S06'!$AU$16:$AU$198,2*(ROWS($AM$235:AM238)-1)+1)</f>
        <v/>
      </c>
      <c r="AN238" s="111" t="str">
        <f>INDEX('M04-S06'!$BB$16:$BB$198,2*(ROWS($AN$235:AN238)-1)+1)</f>
        <v/>
      </c>
      <c r="AO238" s="312">
        <f>INDEX('M04-S06'!$Q$16:$Q$198,2*(ROWS($AO$235:AO238)-1)+1)</f>
        <v>0</v>
      </c>
    </row>
    <row r="239" spans="1:41" x14ac:dyDescent="0.25">
      <c r="A239" s="122">
        <f t="shared" si="55"/>
        <v>0</v>
      </c>
      <c r="B239" s="122" t="str">
        <f t="shared" si="56"/>
        <v/>
      </c>
      <c r="C239" s="339" t="str">
        <f>IF(J239&gt;0,INDEX('M04-S06'!$AY$16:$AY$198,2*(ROWS($C$235:C239)-1)+1),"")</f>
        <v/>
      </c>
      <c r="D239" s="67" t="s">
        <v>271</v>
      </c>
      <c r="E239" s="339" t="str">
        <f>IFERROR(INDEX('M04-S06'!$AW$16:$AW$198,2*(ROWS($E$235:E239)-1)+1),"")</f>
        <v/>
      </c>
      <c r="F239" s="313"/>
      <c r="G239" s="283"/>
      <c r="H239" s="111">
        <f>INDEX('M04-S06'!$AD$16:$AD$198,2*(ROWS($H$235:H239)-1)+1)</f>
        <v>0</v>
      </c>
      <c r="I239" s="111">
        <f>INDEX('M04-S06'!$AF$16:$AF$198,2*(ROWS($I$235:I239)-1)+1)</f>
        <v>0</v>
      </c>
      <c r="J239" s="111" t="str">
        <f>INDEX('M04-S06'!$AH$16:$AH$198,2*(ROWS($J$235:J239)-1)+1)</f>
        <v/>
      </c>
      <c r="K239" s="67" t="str">
        <f>IFERROR(INDEX(CMECOMPAIR[Cost Basis],MATCH(INDEX('M04-S06'!$F$16:$F$198,2*(ROWS($K$235:K239)-1)+1),CMECOMPAIR[Proj Desc 1],0)),"")</f>
        <v/>
      </c>
      <c r="L239" s="312">
        <f>IF(ISNUMBER(INDEX('M04-S06'!$AK$16:$AK$198,2*(ROWS($O$235:O239)-1)+1)),INDEX('M04-S06'!$Z$16:$Z$198,2*(ROWS($L$235:L239)-1)+1),0)</f>
        <v>0</v>
      </c>
      <c r="M239" s="312">
        <f>IFERROR(IF(ISNUMBER(INDEX('M04-S06'!$AK$16:$AK$198,2*(ROWS($O$235:O239)-1)+1)),INDEX('M04-S06'!$AO$16:$AO$198,2*(ROWS($M$235:M239)-1)+1),0),"")</f>
        <v>0</v>
      </c>
      <c r="N239" s="373">
        <f>IFERROR(IF(ISNUMBER(INDEX('M04-S06'!$AK$16:$AK$198,2*(ROWS($O$235:O239)-1)+1)),INDEX('M04-S06'!$AV$16:$AV$198,2*(ROWS($N$235:N239)-1)+1),0),"")</f>
        <v>0</v>
      </c>
      <c r="O239" s="111">
        <f>IF(ISNUMBER(INDEX('M04-S06'!$AK$16:$AK$198,2*(ROWS($O$235:O239)-1)+1)),INDEX('M04-S06'!$AK$16:$AK$198,2*(ROWS($O$235:O239)-1)+1),0)</f>
        <v>0</v>
      </c>
      <c r="P239" s="312" t="str">
        <f>IFERROR(IF(NOT(ISNUMBER(INDEX('M04-S06'!$AK$16:$AK$198,2*(ROWS($O$235:O239)-1)+1))),INDEX('M04-S06'!$AO$16:$AO$198,2*(ROWS($O$235:O239)-1)+1),0),"")</f>
        <v/>
      </c>
      <c r="Q239" s="373" t="str">
        <f>IFERROR(IF(NOT(ISNUMBER(INDEX('M04-S06'!$AK$16:$AK$198,2*(ROWS($O$235:O239)-1)+1))),INDEX('M04-S06'!$AV$16:$AV$198,2*(ROWS($O$235:O239)-1)+1),0),"")</f>
        <v/>
      </c>
      <c r="R239" s="67" t="str">
        <f>IFERROR(IF(NOT(ISNUMBER(INDEX('M04-S06'!$AK$16:$AK$198,2*(ROWS($O$235:O239)-1)+1))),INDEX(SPILLOVER[Spillover Reason],MATCH(INDEX('M04-S06'!$BC$16:$BC$198,2*(ROWS($O$235:O239)-1)+1),SPILLOVER[Spillover Text],0)),""),"")</f>
        <v>Not Eligible</v>
      </c>
      <c r="S239" s="318"/>
      <c r="T239" s="318"/>
      <c r="U239" s="312">
        <f>INDEX('M04-S06'!$B$16:$B$198,2*(ROWS($U$235:U239)-1)+1)</f>
        <v>5</v>
      </c>
      <c r="V239" s="283"/>
      <c r="W239" s="108">
        <f>INDEX('M04-S06'!$F$16:$F$198,2*(ROWS($W$235:W239)-1)+1)</f>
        <v>0</v>
      </c>
      <c r="X239" s="67">
        <f>INDEX('M04-S06'!$L$16:$L$198,2*(ROWS($X$235:X239)-1)+1)</f>
        <v>0</v>
      </c>
      <c r="Y239" s="67">
        <f>INDEX('M04-S06'!$U$16:$U$198,2*(ROWS($Y$235:Y239)-1)+1)</f>
        <v>0</v>
      </c>
      <c r="Z239" s="283"/>
      <c r="AA239" s="283"/>
      <c r="AB239" s="283"/>
      <c r="AC239" s="283"/>
      <c r="AD239" s="283"/>
      <c r="AE239" s="312">
        <f>IF(NOT(ISNUMBER(INDEX('M04-S06'!$AK$16:$AK$198,2*(ROWS($O$235:O239)-1)+1))),INDEX('M04-S06'!$Z$16:$Z$198,2*(ROWS($L$235:L239)-1)+1),0)</f>
        <v>0</v>
      </c>
      <c r="AF239" s="312">
        <f>INDEX('M04-S06'!$S$16:$S$198,2*(ROWS($AF$235:AF239)-1)+1)</f>
        <v>0</v>
      </c>
      <c r="AG239" s="312">
        <f>INDEX('M04-S06'!$AB$16:$AB$198,2*(ROWS($AG$235:AG239)-1)+1)</f>
        <v>0</v>
      </c>
      <c r="AH239" s="312" t="str">
        <f t="shared" si="57"/>
        <v/>
      </c>
      <c r="AI239" s="312" t="str">
        <f t="shared" si="58"/>
        <v/>
      </c>
      <c r="AJ239" s="111" t="str">
        <f t="shared" si="59"/>
        <v/>
      </c>
      <c r="AK239" s="111" t="str">
        <f t="shared" si="60"/>
        <v/>
      </c>
      <c r="AL239" s="111" t="str">
        <f t="shared" si="61"/>
        <v/>
      </c>
      <c r="AM239" s="111" t="str">
        <f>INDEX('M04-S06'!$AU$16:$AU$198,2*(ROWS($AM$235:AM239)-1)+1)</f>
        <v/>
      </c>
      <c r="AN239" s="111" t="str">
        <f>INDEX('M04-S06'!$BB$16:$BB$198,2*(ROWS($AN$235:AN239)-1)+1)</f>
        <v/>
      </c>
      <c r="AO239" s="312">
        <f>INDEX('M04-S06'!$Q$16:$Q$198,2*(ROWS($AO$235:AO239)-1)+1)</f>
        <v>0</v>
      </c>
    </row>
    <row r="240" spans="1:41" x14ac:dyDescent="0.25">
      <c r="A240" s="122">
        <f t="shared" si="55"/>
        <v>0</v>
      </c>
      <c r="B240" s="122" t="str">
        <f t="shared" si="56"/>
        <v/>
      </c>
      <c r="C240" s="339" t="str">
        <f>IF(J240&gt;0,INDEX('M04-S06'!$AY$16:$AY$198,2*(ROWS($C$235:C240)-1)+1),"")</f>
        <v/>
      </c>
      <c r="D240" s="67" t="s">
        <v>271</v>
      </c>
      <c r="E240" s="339" t="str">
        <f>IFERROR(INDEX('M04-S06'!$AW$16:$AW$198,2*(ROWS($E$235:E240)-1)+1),"")</f>
        <v/>
      </c>
      <c r="F240" s="313"/>
      <c r="G240" s="283"/>
      <c r="H240" s="111">
        <f>INDEX('M04-S06'!$AD$16:$AD$198,2*(ROWS($H$235:H240)-1)+1)</f>
        <v>0</v>
      </c>
      <c r="I240" s="111">
        <f>INDEX('M04-S06'!$AF$16:$AF$198,2*(ROWS($I$235:I240)-1)+1)</f>
        <v>0</v>
      </c>
      <c r="J240" s="111" t="str">
        <f>INDEX('M04-S06'!$AH$16:$AH$198,2*(ROWS($J$235:J240)-1)+1)</f>
        <v/>
      </c>
      <c r="K240" s="67" t="str">
        <f>IFERROR(INDEX(CMECOMPAIR[Cost Basis],MATCH(INDEX('M04-S06'!$F$16:$F$198,2*(ROWS($K$235:K240)-1)+1),CMECOMPAIR[Proj Desc 1],0)),"")</f>
        <v/>
      </c>
      <c r="L240" s="312">
        <f>IF(ISNUMBER(INDEX('M04-S06'!$AK$16:$AK$198,2*(ROWS($O$235:O240)-1)+1)),INDEX('M04-S06'!$Z$16:$Z$198,2*(ROWS($L$235:L240)-1)+1),0)</f>
        <v>0</v>
      </c>
      <c r="M240" s="312">
        <f>IFERROR(IF(ISNUMBER(INDEX('M04-S06'!$AK$16:$AK$198,2*(ROWS($O$235:O240)-1)+1)),INDEX('M04-S06'!$AO$16:$AO$198,2*(ROWS($M$235:M240)-1)+1),0),"")</f>
        <v>0</v>
      </c>
      <c r="N240" s="373">
        <f>IFERROR(IF(ISNUMBER(INDEX('M04-S06'!$AK$16:$AK$198,2*(ROWS($O$235:O240)-1)+1)),INDEX('M04-S06'!$AV$16:$AV$198,2*(ROWS($N$235:N240)-1)+1),0),"")</f>
        <v>0</v>
      </c>
      <c r="O240" s="111">
        <f>IF(ISNUMBER(INDEX('M04-S06'!$AK$16:$AK$198,2*(ROWS($O$235:O240)-1)+1)),INDEX('M04-S06'!$AK$16:$AK$198,2*(ROWS($O$235:O240)-1)+1),0)</f>
        <v>0</v>
      </c>
      <c r="P240" s="312" t="str">
        <f>IFERROR(IF(NOT(ISNUMBER(INDEX('M04-S06'!$AK$16:$AK$198,2*(ROWS($O$235:O240)-1)+1))),INDEX('M04-S06'!$AO$16:$AO$198,2*(ROWS($O$235:O240)-1)+1),0),"")</f>
        <v/>
      </c>
      <c r="Q240" s="373" t="str">
        <f>IFERROR(IF(NOT(ISNUMBER(INDEX('M04-S06'!$AK$16:$AK$198,2*(ROWS($O$235:O240)-1)+1))),INDEX('M04-S06'!$AV$16:$AV$198,2*(ROWS($O$235:O240)-1)+1),0),"")</f>
        <v/>
      </c>
      <c r="R240" s="67" t="str">
        <f>IFERROR(IF(NOT(ISNUMBER(INDEX('M04-S06'!$AK$16:$AK$198,2*(ROWS($O$235:O240)-1)+1))),INDEX(SPILLOVER[Spillover Reason],MATCH(INDEX('M04-S06'!$BC$16:$BC$198,2*(ROWS($O$235:O240)-1)+1),SPILLOVER[Spillover Text],0)),""),"")</f>
        <v>Not Eligible</v>
      </c>
      <c r="S240" s="318"/>
      <c r="T240" s="318"/>
      <c r="U240" s="312">
        <f>INDEX('M04-S06'!$B$16:$B$198,2*(ROWS($U$235:U240)-1)+1)</f>
        <v>6</v>
      </c>
      <c r="V240" s="283"/>
      <c r="W240" s="108">
        <f>INDEX('M04-S06'!$F$16:$F$198,2*(ROWS($W$235:W240)-1)+1)</f>
        <v>0</v>
      </c>
      <c r="X240" s="67">
        <f>INDEX('M04-S06'!$L$16:$L$198,2*(ROWS($X$235:X240)-1)+1)</f>
        <v>0</v>
      </c>
      <c r="Y240" s="67">
        <f>INDEX('M04-S06'!$U$16:$U$198,2*(ROWS($Y$235:Y240)-1)+1)</f>
        <v>0</v>
      </c>
      <c r="Z240" s="283"/>
      <c r="AA240" s="283"/>
      <c r="AB240" s="283"/>
      <c r="AC240" s="283"/>
      <c r="AD240" s="283"/>
      <c r="AE240" s="312">
        <f>IF(NOT(ISNUMBER(INDEX('M04-S06'!$AK$16:$AK$198,2*(ROWS($O$235:O240)-1)+1))),INDEX('M04-S06'!$Z$16:$Z$198,2*(ROWS($L$235:L240)-1)+1),0)</f>
        <v>0</v>
      </c>
      <c r="AF240" s="312">
        <f>INDEX('M04-S06'!$S$16:$S$198,2*(ROWS($AF$235:AF240)-1)+1)</f>
        <v>0</v>
      </c>
      <c r="AG240" s="312">
        <f>INDEX('M04-S06'!$AB$16:$AB$198,2*(ROWS($AG$235:AG240)-1)+1)</f>
        <v>0</v>
      </c>
      <c r="AH240" s="312" t="str">
        <f t="shared" si="57"/>
        <v/>
      </c>
      <c r="AI240" s="312" t="str">
        <f t="shared" si="58"/>
        <v/>
      </c>
      <c r="AJ240" s="111" t="str">
        <f t="shared" si="59"/>
        <v/>
      </c>
      <c r="AK240" s="111" t="str">
        <f t="shared" si="60"/>
        <v/>
      </c>
      <c r="AL240" s="111" t="str">
        <f t="shared" si="61"/>
        <v/>
      </c>
      <c r="AM240" s="111" t="str">
        <f>INDEX('M04-S06'!$AU$16:$AU$198,2*(ROWS($AM$235:AM240)-1)+1)</f>
        <v/>
      </c>
      <c r="AN240" s="111" t="str">
        <f>INDEX('M04-S06'!$BB$16:$BB$198,2*(ROWS($AN$235:AN240)-1)+1)</f>
        <v/>
      </c>
      <c r="AO240" s="312">
        <f>INDEX('M04-S06'!$Q$16:$Q$198,2*(ROWS($AO$235:AO240)-1)+1)</f>
        <v>0</v>
      </c>
    </row>
    <row r="241" spans="1:41" x14ac:dyDescent="0.25">
      <c r="A241" s="122">
        <f t="shared" si="55"/>
        <v>0</v>
      </c>
      <c r="B241" s="122" t="str">
        <f t="shared" si="56"/>
        <v/>
      </c>
      <c r="C241" s="339" t="str">
        <f>IF(J241&gt;0,INDEX('M04-S06'!$AY$16:$AY$198,2*(ROWS($C$235:C241)-1)+1),"")</f>
        <v/>
      </c>
      <c r="D241" s="67" t="s">
        <v>271</v>
      </c>
      <c r="E241" s="339" t="str">
        <f>IFERROR(INDEX('M04-S06'!$AW$16:$AW$198,2*(ROWS($E$235:E241)-1)+1),"")</f>
        <v/>
      </c>
      <c r="F241" s="313"/>
      <c r="G241" s="283"/>
      <c r="H241" s="111">
        <f>INDEX('M04-S06'!$AD$16:$AD$198,2*(ROWS($H$235:H241)-1)+1)</f>
        <v>0</v>
      </c>
      <c r="I241" s="111">
        <f>INDEX('M04-S06'!$AF$16:$AF$198,2*(ROWS($I$235:I241)-1)+1)</f>
        <v>0</v>
      </c>
      <c r="J241" s="111" t="str">
        <f>INDEX('M04-S06'!$AH$16:$AH$198,2*(ROWS($J$235:J241)-1)+1)</f>
        <v/>
      </c>
      <c r="K241" s="67" t="str">
        <f>IFERROR(INDEX(CMECOMPAIR[Cost Basis],MATCH(INDEX('M04-S06'!$F$16:$F$198,2*(ROWS($K$235:K241)-1)+1),CMECOMPAIR[Proj Desc 1],0)),"")</f>
        <v/>
      </c>
      <c r="L241" s="312">
        <f>IF(ISNUMBER(INDEX('M04-S06'!$AK$16:$AK$198,2*(ROWS($O$235:O241)-1)+1)),INDEX('M04-S06'!$Z$16:$Z$198,2*(ROWS($L$235:L241)-1)+1),0)</f>
        <v>0</v>
      </c>
      <c r="M241" s="312">
        <f>IFERROR(IF(ISNUMBER(INDEX('M04-S06'!$AK$16:$AK$198,2*(ROWS($O$235:O241)-1)+1)),INDEX('M04-S06'!$AO$16:$AO$198,2*(ROWS($M$235:M241)-1)+1),0),"")</f>
        <v>0</v>
      </c>
      <c r="N241" s="373">
        <f>IFERROR(IF(ISNUMBER(INDEX('M04-S06'!$AK$16:$AK$198,2*(ROWS($O$235:O241)-1)+1)),INDEX('M04-S06'!$AV$16:$AV$198,2*(ROWS($N$235:N241)-1)+1),0),"")</f>
        <v>0</v>
      </c>
      <c r="O241" s="111">
        <f>IF(ISNUMBER(INDEX('M04-S06'!$AK$16:$AK$198,2*(ROWS($O$235:O241)-1)+1)),INDEX('M04-S06'!$AK$16:$AK$198,2*(ROWS($O$235:O241)-1)+1),0)</f>
        <v>0</v>
      </c>
      <c r="P241" s="312" t="str">
        <f>IFERROR(IF(NOT(ISNUMBER(INDEX('M04-S06'!$AK$16:$AK$198,2*(ROWS($O$235:O241)-1)+1))),INDEX('M04-S06'!$AO$16:$AO$198,2*(ROWS($O$235:O241)-1)+1),0),"")</f>
        <v/>
      </c>
      <c r="Q241" s="373" t="str">
        <f>IFERROR(IF(NOT(ISNUMBER(INDEX('M04-S06'!$AK$16:$AK$198,2*(ROWS($O$235:O241)-1)+1))),INDEX('M04-S06'!$AV$16:$AV$198,2*(ROWS($O$235:O241)-1)+1),0),"")</f>
        <v/>
      </c>
      <c r="R241" s="67" t="str">
        <f>IFERROR(IF(NOT(ISNUMBER(INDEX('M04-S06'!$AK$16:$AK$198,2*(ROWS($O$235:O241)-1)+1))),INDEX(SPILLOVER[Spillover Reason],MATCH(INDEX('M04-S06'!$BC$16:$BC$198,2*(ROWS($O$235:O241)-1)+1),SPILLOVER[Spillover Text],0)),""),"")</f>
        <v>Not Eligible</v>
      </c>
      <c r="S241" s="318"/>
      <c r="T241" s="318"/>
      <c r="U241" s="312">
        <f>INDEX('M04-S06'!$B$16:$B$198,2*(ROWS($U$235:U241)-1)+1)</f>
        <v>7</v>
      </c>
      <c r="V241" s="283"/>
      <c r="W241" s="108">
        <f>INDEX('M04-S06'!$F$16:$F$198,2*(ROWS($W$235:W241)-1)+1)</f>
        <v>0</v>
      </c>
      <c r="X241" s="67">
        <f>INDEX('M04-S06'!$L$16:$L$198,2*(ROWS($X$235:X241)-1)+1)</f>
        <v>0</v>
      </c>
      <c r="Y241" s="67">
        <f>INDEX('M04-S06'!$U$16:$U$198,2*(ROWS($Y$235:Y241)-1)+1)</f>
        <v>0</v>
      </c>
      <c r="Z241" s="283"/>
      <c r="AA241" s="283"/>
      <c r="AB241" s="283"/>
      <c r="AC241" s="283"/>
      <c r="AD241" s="283"/>
      <c r="AE241" s="312">
        <f>IF(NOT(ISNUMBER(INDEX('M04-S06'!$AK$16:$AK$198,2*(ROWS($O$235:O241)-1)+1))),INDEX('M04-S06'!$Z$16:$Z$198,2*(ROWS($L$235:L241)-1)+1),0)</f>
        <v>0</v>
      </c>
      <c r="AF241" s="312">
        <f>INDEX('M04-S06'!$S$16:$S$198,2*(ROWS($AF$235:AF241)-1)+1)</f>
        <v>0</v>
      </c>
      <c r="AG241" s="312">
        <f>INDEX('M04-S06'!$AB$16:$AB$198,2*(ROWS($AG$235:AG241)-1)+1)</f>
        <v>0</v>
      </c>
      <c r="AH241" s="312" t="str">
        <f t="shared" si="57"/>
        <v/>
      </c>
      <c r="AI241" s="312" t="str">
        <f t="shared" si="58"/>
        <v/>
      </c>
      <c r="AJ241" s="111" t="str">
        <f t="shared" si="59"/>
        <v/>
      </c>
      <c r="AK241" s="111" t="str">
        <f t="shared" si="60"/>
        <v/>
      </c>
      <c r="AL241" s="111" t="str">
        <f t="shared" si="61"/>
        <v/>
      </c>
      <c r="AM241" s="111" t="str">
        <f>INDEX('M04-S06'!$AU$16:$AU$198,2*(ROWS($AM$235:AM241)-1)+1)</f>
        <v/>
      </c>
      <c r="AN241" s="111" t="str">
        <f>INDEX('M04-S06'!$BB$16:$BB$198,2*(ROWS($AN$235:AN241)-1)+1)</f>
        <v/>
      </c>
      <c r="AO241" s="312">
        <f>INDEX('M04-S06'!$Q$16:$Q$198,2*(ROWS($AO$235:AO241)-1)+1)</f>
        <v>0</v>
      </c>
    </row>
    <row r="242" spans="1:41" x14ac:dyDescent="0.25">
      <c r="A242" s="122">
        <f t="shared" si="55"/>
        <v>0</v>
      </c>
      <c r="B242" s="122" t="str">
        <f t="shared" si="56"/>
        <v/>
      </c>
      <c r="C242" s="339" t="str">
        <f>IF(J242&gt;0,INDEX('M04-S06'!$AY$16:$AY$198,2*(ROWS($C$235:C242)-1)+1),"")</f>
        <v/>
      </c>
      <c r="D242" s="67" t="s">
        <v>271</v>
      </c>
      <c r="E242" s="339" t="str">
        <f>IFERROR(INDEX('M04-S06'!$AW$16:$AW$198,2*(ROWS($E$235:E242)-1)+1),"")</f>
        <v/>
      </c>
      <c r="F242" s="313"/>
      <c r="G242" s="283"/>
      <c r="H242" s="111">
        <f>INDEX('M04-S06'!$AD$16:$AD$198,2*(ROWS($H$235:H242)-1)+1)</f>
        <v>0</v>
      </c>
      <c r="I242" s="111">
        <f>INDEX('M04-S06'!$AF$16:$AF$198,2*(ROWS($I$235:I242)-1)+1)</f>
        <v>0</v>
      </c>
      <c r="J242" s="111" t="str">
        <f>INDEX('M04-S06'!$AH$16:$AH$198,2*(ROWS($J$235:J242)-1)+1)</f>
        <v/>
      </c>
      <c r="K242" s="67" t="str">
        <f>IFERROR(INDEX(CMECOMPAIR[Cost Basis],MATCH(INDEX('M04-S06'!$F$16:$F$198,2*(ROWS($K$235:K242)-1)+1),CMECOMPAIR[Proj Desc 1],0)),"")</f>
        <v/>
      </c>
      <c r="L242" s="312">
        <f>IF(ISNUMBER(INDEX('M04-S06'!$AK$16:$AK$198,2*(ROWS($O$235:O242)-1)+1)),INDEX('M04-S06'!$Z$16:$Z$198,2*(ROWS($L$235:L242)-1)+1),0)</f>
        <v>0</v>
      </c>
      <c r="M242" s="312">
        <f>IFERROR(IF(ISNUMBER(INDEX('M04-S06'!$AK$16:$AK$198,2*(ROWS($O$235:O242)-1)+1)),INDEX('M04-S06'!$AO$16:$AO$198,2*(ROWS($M$235:M242)-1)+1),0),"")</f>
        <v>0</v>
      </c>
      <c r="N242" s="373">
        <f>IFERROR(IF(ISNUMBER(INDEX('M04-S06'!$AK$16:$AK$198,2*(ROWS($O$235:O242)-1)+1)),INDEX('M04-S06'!$AV$16:$AV$198,2*(ROWS($N$235:N242)-1)+1),0),"")</f>
        <v>0</v>
      </c>
      <c r="O242" s="111">
        <f>IF(ISNUMBER(INDEX('M04-S06'!$AK$16:$AK$198,2*(ROWS($O$235:O242)-1)+1)),INDEX('M04-S06'!$AK$16:$AK$198,2*(ROWS($O$235:O242)-1)+1),0)</f>
        <v>0</v>
      </c>
      <c r="P242" s="312" t="str">
        <f>IFERROR(IF(NOT(ISNUMBER(INDEX('M04-S06'!$AK$16:$AK$198,2*(ROWS($O$235:O242)-1)+1))),INDEX('M04-S06'!$AO$16:$AO$198,2*(ROWS($O$235:O242)-1)+1),0),"")</f>
        <v/>
      </c>
      <c r="Q242" s="373" t="str">
        <f>IFERROR(IF(NOT(ISNUMBER(INDEX('M04-S06'!$AK$16:$AK$198,2*(ROWS($O$235:O242)-1)+1))),INDEX('M04-S06'!$AV$16:$AV$198,2*(ROWS($O$235:O242)-1)+1),0),"")</f>
        <v/>
      </c>
      <c r="R242" s="67" t="str">
        <f>IFERROR(IF(NOT(ISNUMBER(INDEX('M04-S06'!$AK$16:$AK$198,2*(ROWS($O$235:O242)-1)+1))),INDEX(SPILLOVER[Spillover Reason],MATCH(INDEX('M04-S06'!$BC$16:$BC$198,2*(ROWS($O$235:O242)-1)+1),SPILLOVER[Spillover Text],0)),""),"")</f>
        <v>Not Eligible</v>
      </c>
      <c r="S242" s="318"/>
      <c r="T242" s="318"/>
      <c r="U242" s="312">
        <f>INDEX('M04-S06'!$B$16:$B$198,2*(ROWS($U$235:U242)-1)+1)</f>
        <v>8</v>
      </c>
      <c r="V242" s="283"/>
      <c r="W242" s="108">
        <f>INDEX('M04-S06'!$F$16:$F$198,2*(ROWS($W$235:W242)-1)+1)</f>
        <v>0</v>
      </c>
      <c r="X242" s="67">
        <f>INDEX('M04-S06'!$L$16:$L$198,2*(ROWS($X$235:X242)-1)+1)</f>
        <v>0</v>
      </c>
      <c r="Y242" s="67">
        <f>INDEX('M04-S06'!$U$16:$U$198,2*(ROWS($Y$235:Y242)-1)+1)</f>
        <v>0</v>
      </c>
      <c r="Z242" s="283"/>
      <c r="AA242" s="283"/>
      <c r="AB242" s="283"/>
      <c r="AC242" s="283"/>
      <c r="AD242" s="283"/>
      <c r="AE242" s="312">
        <f>IF(NOT(ISNUMBER(INDEX('M04-S06'!$AK$16:$AK$198,2*(ROWS($O$235:O242)-1)+1))),INDEX('M04-S06'!$Z$16:$Z$198,2*(ROWS($L$235:L242)-1)+1),0)</f>
        <v>0</v>
      </c>
      <c r="AF242" s="312">
        <f>INDEX('M04-S06'!$S$16:$S$198,2*(ROWS($AF$235:AF242)-1)+1)</f>
        <v>0</v>
      </c>
      <c r="AG242" s="312">
        <f>INDEX('M04-S06'!$AB$16:$AB$198,2*(ROWS($AG$235:AG242)-1)+1)</f>
        <v>0</v>
      </c>
      <c r="AH242" s="312" t="str">
        <f t="shared" si="57"/>
        <v/>
      </c>
      <c r="AI242" s="312" t="str">
        <f t="shared" si="58"/>
        <v/>
      </c>
      <c r="AJ242" s="111" t="str">
        <f t="shared" si="59"/>
        <v/>
      </c>
      <c r="AK242" s="111" t="str">
        <f t="shared" si="60"/>
        <v/>
      </c>
      <c r="AL242" s="111" t="str">
        <f t="shared" si="61"/>
        <v/>
      </c>
      <c r="AM242" s="111" t="str">
        <f>INDEX('M04-S06'!$AU$16:$AU$198,2*(ROWS($AM$235:AM242)-1)+1)</f>
        <v/>
      </c>
      <c r="AN242" s="111" t="str">
        <f>INDEX('M04-S06'!$BB$16:$BB$198,2*(ROWS($AN$235:AN242)-1)+1)</f>
        <v/>
      </c>
      <c r="AO242" s="312">
        <f>INDEX('M04-S06'!$Q$16:$Q$198,2*(ROWS($AO$235:AO242)-1)+1)</f>
        <v>0</v>
      </c>
    </row>
    <row r="243" spans="1:41" x14ac:dyDescent="0.25">
      <c r="A243" s="122">
        <f t="shared" si="55"/>
        <v>0</v>
      </c>
      <c r="B243" s="122" t="str">
        <f t="shared" si="56"/>
        <v/>
      </c>
      <c r="C243" s="339" t="str">
        <f>IF(J243&gt;0,INDEX('M04-S06'!$AY$16:$AY$198,2*(ROWS($C$235:C243)-1)+1),"")</f>
        <v/>
      </c>
      <c r="D243" s="67" t="s">
        <v>271</v>
      </c>
      <c r="E243" s="339" t="str">
        <f>IFERROR(INDEX('M04-S06'!$AW$16:$AW$198,2*(ROWS($E$235:E243)-1)+1),"")</f>
        <v/>
      </c>
      <c r="F243" s="313"/>
      <c r="G243" s="283"/>
      <c r="H243" s="111">
        <f>INDEX('M04-S06'!$AD$16:$AD$198,2*(ROWS($H$235:H243)-1)+1)</f>
        <v>0</v>
      </c>
      <c r="I243" s="111">
        <f>INDEX('M04-S06'!$AF$16:$AF$198,2*(ROWS($I$235:I243)-1)+1)</f>
        <v>0</v>
      </c>
      <c r="J243" s="111" t="str">
        <f>INDEX('M04-S06'!$AH$16:$AH$198,2*(ROWS($J$235:J243)-1)+1)</f>
        <v/>
      </c>
      <c r="K243" s="67" t="str">
        <f>IFERROR(INDEX(CMECOMPAIR[Cost Basis],MATCH(INDEX('M04-S06'!$F$16:$F$198,2*(ROWS($K$235:K243)-1)+1),CMECOMPAIR[Proj Desc 1],0)),"")</f>
        <v/>
      </c>
      <c r="L243" s="312">
        <f>IF(ISNUMBER(INDEX('M04-S06'!$AK$16:$AK$198,2*(ROWS($O$235:O243)-1)+1)),INDEX('M04-S06'!$Z$16:$Z$198,2*(ROWS($L$235:L243)-1)+1),0)</f>
        <v>0</v>
      </c>
      <c r="M243" s="312">
        <f>IFERROR(IF(ISNUMBER(INDEX('M04-S06'!$AK$16:$AK$198,2*(ROWS($O$235:O243)-1)+1)),INDEX('M04-S06'!$AO$16:$AO$198,2*(ROWS($M$235:M243)-1)+1),0),"")</f>
        <v>0</v>
      </c>
      <c r="N243" s="373">
        <f>IFERROR(IF(ISNUMBER(INDEX('M04-S06'!$AK$16:$AK$198,2*(ROWS($O$235:O243)-1)+1)),INDEX('M04-S06'!$AV$16:$AV$198,2*(ROWS($N$235:N243)-1)+1),0),"")</f>
        <v>0</v>
      </c>
      <c r="O243" s="111">
        <f>IF(ISNUMBER(INDEX('M04-S06'!$AK$16:$AK$198,2*(ROWS($O$235:O243)-1)+1)),INDEX('M04-S06'!$AK$16:$AK$198,2*(ROWS($O$235:O243)-1)+1),0)</f>
        <v>0</v>
      </c>
      <c r="P243" s="312" t="str">
        <f>IFERROR(IF(NOT(ISNUMBER(INDEX('M04-S06'!$AK$16:$AK$198,2*(ROWS($O$235:O243)-1)+1))),INDEX('M04-S06'!$AO$16:$AO$198,2*(ROWS($O$235:O243)-1)+1),0),"")</f>
        <v/>
      </c>
      <c r="Q243" s="373" t="str">
        <f>IFERROR(IF(NOT(ISNUMBER(INDEX('M04-S06'!$AK$16:$AK$198,2*(ROWS($O$235:O243)-1)+1))),INDEX('M04-S06'!$AV$16:$AV$198,2*(ROWS($O$235:O243)-1)+1),0),"")</f>
        <v/>
      </c>
      <c r="R243" s="67" t="str">
        <f>IFERROR(IF(NOT(ISNUMBER(INDEX('M04-S06'!$AK$16:$AK$198,2*(ROWS($O$235:O243)-1)+1))),INDEX(SPILLOVER[Spillover Reason],MATCH(INDEX('M04-S06'!$BC$16:$BC$198,2*(ROWS($O$235:O243)-1)+1),SPILLOVER[Spillover Text],0)),""),"")</f>
        <v>Not Eligible</v>
      </c>
      <c r="S243" s="318"/>
      <c r="T243" s="318"/>
      <c r="U243" s="312">
        <f>INDEX('M04-S06'!$B$16:$B$198,2*(ROWS($U$235:U243)-1)+1)</f>
        <v>9</v>
      </c>
      <c r="V243" s="283"/>
      <c r="W243" s="108">
        <f>INDEX('M04-S06'!$F$16:$F$198,2*(ROWS($W$235:W243)-1)+1)</f>
        <v>0</v>
      </c>
      <c r="X243" s="67">
        <f>INDEX('M04-S06'!$L$16:$L$198,2*(ROWS($X$235:X243)-1)+1)</f>
        <v>0</v>
      </c>
      <c r="Y243" s="67">
        <f>INDEX('M04-S06'!$U$16:$U$198,2*(ROWS($Y$235:Y243)-1)+1)</f>
        <v>0</v>
      </c>
      <c r="Z243" s="283"/>
      <c r="AA243" s="283"/>
      <c r="AB243" s="283"/>
      <c r="AC243" s="283"/>
      <c r="AD243" s="283"/>
      <c r="AE243" s="312">
        <f>IF(NOT(ISNUMBER(INDEX('M04-S06'!$AK$16:$AK$198,2*(ROWS($O$235:O243)-1)+1))),INDEX('M04-S06'!$Z$16:$Z$198,2*(ROWS($L$235:L243)-1)+1),0)</f>
        <v>0</v>
      </c>
      <c r="AF243" s="312">
        <f>INDEX('M04-S06'!$S$16:$S$198,2*(ROWS($AF$235:AF243)-1)+1)</f>
        <v>0</v>
      </c>
      <c r="AG243" s="312">
        <f>INDEX('M04-S06'!$AB$16:$AB$198,2*(ROWS($AG$235:AG243)-1)+1)</f>
        <v>0</v>
      </c>
      <c r="AH243" s="312" t="str">
        <f t="shared" si="57"/>
        <v/>
      </c>
      <c r="AI243" s="312" t="str">
        <f t="shared" si="58"/>
        <v/>
      </c>
      <c r="AJ243" s="111" t="str">
        <f t="shared" si="59"/>
        <v/>
      </c>
      <c r="AK243" s="111" t="str">
        <f t="shared" si="60"/>
        <v/>
      </c>
      <c r="AL243" s="111" t="str">
        <f t="shared" si="61"/>
        <v/>
      </c>
      <c r="AM243" s="111" t="str">
        <f>INDEX('M04-S06'!$AU$16:$AU$198,2*(ROWS($AM$235:AM243)-1)+1)</f>
        <v/>
      </c>
      <c r="AN243" s="111" t="str">
        <f>INDEX('M04-S06'!$BB$16:$BB$198,2*(ROWS($AN$235:AN243)-1)+1)</f>
        <v/>
      </c>
      <c r="AO243" s="312">
        <f>INDEX('M04-S06'!$Q$16:$Q$198,2*(ROWS($AO$235:AO243)-1)+1)</f>
        <v>0</v>
      </c>
    </row>
    <row r="244" spans="1:41" x14ac:dyDescent="0.25">
      <c r="A244" s="122">
        <f t="shared" si="55"/>
        <v>0</v>
      </c>
      <c r="B244" s="122" t="str">
        <f t="shared" si="56"/>
        <v/>
      </c>
      <c r="C244" s="339" t="str">
        <f>IF(J244&gt;0,INDEX('M04-S06'!$AY$16:$AY$198,2*(ROWS($C$235:C244)-1)+1),"")</f>
        <v/>
      </c>
      <c r="D244" s="67" t="s">
        <v>271</v>
      </c>
      <c r="E244" s="339" t="str">
        <f>IFERROR(INDEX('M04-S06'!$AW$16:$AW$198,2*(ROWS($E$235:E244)-1)+1),"")</f>
        <v/>
      </c>
      <c r="F244" s="313"/>
      <c r="G244" s="283"/>
      <c r="H244" s="111">
        <f>INDEX('M04-S06'!$AD$16:$AD$198,2*(ROWS($H$235:H244)-1)+1)</f>
        <v>0</v>
      </c>
      <c r="I244" s="111">
        <f>INDEX('M04-S06'!$AF$16:$AF$198,2*(ROWS($I$235:I244)-1)+1)</f>
        <v>0</v>
      </c>
      <c r="J244" s="111" t="str">
        <f>INDEX('M04-S06'!$AH$16:$AH$198,2*(ROWS($J$235:J244)-1)+1)</f>
        <v/>
      </c>
      <c r="K244" s="67" t="str">
        <f>IFERROR(INDEX(CMECOMPAIR[Cost Basis],MATCH(INDEX('M04-S06'!$F$16:$F$198,2*(ROWS($K$235:K244)-1)+1),CMECOMPAIR[Proj Desc 1],0)),"")</f>
        <v/>
      </c>
      <c r="L244" s="312">
        <f>IF(ISNUMBER(INDEX('M04-S06'!$AK$16:$AK$198,2*(ROWS($O$235:O244)-1)+1)),INDEX('M04-S06'!$Z$16:$Z$198,2*(ROWS($L$235:L244)-1)+1),0)</f>
        <v>0</v>
      </c>
      <c r="M244" s="312">
        <f>IFERROR(IF(ISNUMBER(INDEX('M04-S06'!$AK$16:$AK$198,2*(ROWS($O$235:O244)-1)+1)),INDEX('M04-S06'!$AO$16:$AO$198,2*(ROWS($M$235:M244)-1)+1),0),"")</f>
        <v>0</v>
      </c>
      <c r="N244" s="373">
        <f>IFERROR(IF(ISNUMBER(INDEX('M04-S06'!$AK$16:$AK$198,2*(ROWS($O$235:O244)-1)+1)),INDEX('M04-S06'!$AV$16:$AV$198,2*(ROWS($N$235:N244)-1)+1),0),"")</f>
        <v>0</v>
      </c>
      <c r="O244" s="111">
        <f>IF(ISNUMBER(INDEX('M04-S06'!$AK$16:$AK$198,2*(ROWS($O$235:O244)-1)+1)),INDEX('M04-S06'!$AK$16:$AK$198,2*(ROWS($O$235:O244)-1)+1),0)</f>
        <v>0</v>
      </c>
      <c r="P244" s="312" t="str">
        <f>IFERROR(IF(NOT(ISNUMBER(INDEX('M04-S06'!$AK$16:$AK$198,2*(ROWS($O$235:O244)-1)+1))),INDEX('M04-S06'!$AO$16:$AO$198,2*(ROWS($O$235:O244)-1)+1),0),"")</f>
        <v/>
      </c>
      <c r="Q244" s="373" t="str">
        <f>IFERROR(IF(NOT(ISNUMBER(INDEX('M04-S06'!$AK$16:$AK$198,2*(ROWS($O$235:O244)-1)+1))),INDEX('M04-S06'!$AV$16:$AV$198,2*(ROWS($O$235:O244)-1)+1),0),"")</f>
        <v/>
      </c>
      <c r="R244" s="67" t="str">
        <f>IFERROR(IF(NOT(ISNUMBER(INDEX('M04-S06'!$AK$16:$AK$198,2*(ROWS($O$235:O244)-1)+1))),INDEX(SPILLOVER[Spillover Reason],MATCH(INDEX('M04-S06'!$BC$16:$BC$198,2*(ROWS($O$235:O244)-1)+1),SPILLOVER[Spillover Text],0)),""),"")</f>
        <v>Not Eligible</v>
      </c>
      <c r="S244" s="318"/>
      <c r="T244" s="318"/>
      <c r="U244" s="312">
        <f>INDEX('M04-S06'!$B$16:$B$198,2*(ROWS($U$235:U244)-1)+1)</f>
        <v>10</v>
      </c>
      <c r="V244" s="283"/>
      <c r="W244" s="108">
        <f>INDEX('M04-S06'!$F$16:$F$198,2*(ROWS($W$235:W244)-1)+1)</f>
        <v>0</v>
      </c>
      <c r="X244" s="67">
        <f>INDEX('M04-S06'!$L$16:$L$198,2*(ROWS($X$235:X244)-1)+1)</f>
        <v>0</v>
      </c>
      <c r="Y244" s="67">
        <f>INDEX('M04-S06'!$U$16:$U$198,2*(ROWS($Y$235:Y244)-1)+1)</f>
        <v>0</v>
      </c>
      <c r="Z244" s="283"/>
      <c r="AA244" s="283"/>
      <c r="AB244" s="283"/>
      <c r="AC244" s="283"/>
      <c r="AD244" s="283"/>
      <c r="AE244" s="312">
        <f>IF(NOT(ISNUMBER(INDEX('M04-S06'!$AK$16:$AK$198,2*(ROWS($O$235:O244)-1)+1))),INDEX('M04-S06'!$Z$16:$Z$198,2*(ROWS($L$235:L244)-1)+1),0)</f>
        <v>0</v>
      </c>
      <c r="AF244" s="312">
        <f>INDEX('M04-S06'!$S$16:$S$198,2*(ROWS($AF$235:AF244)-1)+1)</f>
        <v>0</v>
      </c>
      <c r="AG244" s="312">
        <f>INDEX('M04-S06'!$AB$16:$AB$198,2*(ROWS($AG$235:AG244)-1)+1)</f>
        <v>0</v>
      </c>
      <c r="AH244" s="312" t="str">
        <f t="shared" si="57"/>
        <v/>
      </c>
      <c r="AI244" s="312" t="str">
        <f t="shared" si="58"/>
        <v/>
      </c>
      <c r="AJ244" s="111" t="str">
        <f t="shared" si="59"/>
        <v/>
      </c>
      <c r="AK244" s="111" t="str">
        <f t="shared" si="60"/>
        <v/>
      </c>
      <c r="AL244" s="111" t="str">
        <f t="shared" si="61"/>
        <v/>
      </c>
      <c r="AM244" s="111" t="str">
        <f>INDEX('M04-S06'!$AU$16:$AU$198,2*(ROWS($AM$235:AM244)-1)+1)</f>
        <v/>
      </c>
      <c r="AN244" s="111" t="str">
        <f>INDEX('M04-S06'!$BB$16:$BB$198,2*(ROWS($AN$235:AN244)-1)+1)</f>
        <v/>
      </c>
      <c r="AO244" s="312">
        <f>INDEX('M04-S06'!$Q$16:$Q$198,2*(ROWS($AO$235:AO244)-1)+1)</f>
        <v>0</v>
      </c>
    </row>
    <row r="245" spans="1:41" x14ac:dyDescent="0.25">
      <c r="A245" s="122">
        <f t="shared" si="55"/>
        <v>0</v>
      </c>
      <c r="B245" s="122" t="str">
        <f t="shared" si="56"/>
        <v/>
      </c>
      <c r="C245" s="339" t="str">
        <f>IF(J245&gt;0,INDEX('M04-S06'!$AY$16:$AY$198,2*(ROWS($C$235:C245)-1)+1),"")</f>
        <v/>
      </c>
      <c r="D245" s="67" t="s">
        <v>271</v>
      </c>
      <c r="E245" s="339">
        <f>IFERROR(INDEX('M04-S06'!$AW$16:$AW$198,2*(ROWS($E$235:E245)-1)+1),"")</f>
        <v>0</v>
      </c>
      <c r="F245" s="313"/>
      <c r="G245" s="283"/>
      <c r="H245" s="111">
        <f>INDEX('M04-S06'!$AD$16:$AD$198,2*(ROWS($H$235:H245)-1)+1)</f>
        <v>0</v>
      </c>
      <c r="I245" s="111">
        <f>INDEX('M04-S06'!$AF$16:$AF$198,2*(ROWS($I$235:I245)-1)+1)</f>
        <v>0</v>
      </c>
      <c r="J245" s="111">
        <f>INDEX('M04-S06'!$AH$16:$AH$198,2*(ROWS($J$235:J245)-1)+1)</f>
        <v>0</v>
      </c>
      <c r="K245" s="67" t="str">
        <f>IFERROR(INDEX(CMECOMPAIR[Cost Basis],MATCH(INDEX('M04-S06'!$F$16:$F$198,2*(ROWS($K$235:K245)-1)+1),CMECOMPAIR[Proj Desc 1],0)),"")</f>
        <v/>
      </c>
      <c r="L245" s="312">
        <f>IF(ISNUMBER(INDEX('M04-S06'!$AK$16:$AK$198,2*(ROWS($O$235:O245)-1)+1)),INDEX('M04-S06'!$Z$16:$Z$198,2*(ROWS($L$235:L245)-1)+1),0)</f>
        <v>0</v>
      </c>
      <c r="M245" s="312">
        <f>IFERROR(IF(ISNUMBER(INDEX('M04-S06'!$AK$16:$AK$198,2*(ROWS($O$235:O245)-1)+1)),INDEX('M04-S06'!$AO$16:$AO$198,2*(ROWS($M$235:M245)-1)+1),0),"")</f>
        <v>0</v>
      </c>
      <c r="N245" s="373">
        <f>IFERROR(IF(ISNUMBER(INDEX('M04-S06'!$AK$16:$AK$198,2*(ROWS($O$235:O245)-1)+1)),INDEX('M04-S06'!$AV$16:$AV$198,2*(ROWS($N$235:N245)-1)+1),0),"")</f>
        <v>0</v>
      </c>
      <c r="O245" s="111">
        <f>IF(ISNUMBER(INDEX('M04-S06'!$AK$16:$AK$198,2*(ROWS($O$235:O245)-1)+1)),INDEX('M04-S06'!$AK$16:$AK$198,2*(ROWS($O$235:O245)-1)+1),0)</f>
        <v>0</v>
      </c>
      <c r="P245" s="312">
        <f>IFERROR(IF(NOT(ISNUMBER(INDEX('M04-S06'!$AK$16:$AK$198,2*(ROWS($O$235:O245)-1)+1))),INDEX('M04-S06'!$AO$16:$AO$198,2*(ROWS($O$235:O245)-1)+1),0),"")</f>
        <v>0</v>
      </c>
      <c r="Q245" s="373">
        <f>IFERROR(IF(NOT(ISNUMBER(INDEX('M04-S06'!$AK$16:$AK$198,2*(ROWS($O$235:O245)-1)+1))),INDEX('M04-S06'!$AV$16:$AV$198,2*(ROWS($O$235:O245)-1)+1),0),"")</f>
        <v>0</v>
      </c>
      <c r="R245" s="67" t="str">
        <f>IFERROR(IF(NOT(ISNUMBER(INDEX('M04-S06'!$AK$16:$AK$198,2*(ROWS($O$235:O245)-1)+1))),INDEX(SPILLOVER[Spillover Reason],MATCH(INDEX('M04-S06'!$BC$16:$BC$198,2*(ROWS($O$235:O245)-1)+1),SPILLOVER[Spillover Text],0)),""),"")</f>
        <v/>
      </c>
      <c r="S245" s="318"/>
      <c r="T245" s="318"/>
      <c r="U245" s="312">
        <f>INDEX('M04-S06'!$B$16:$B$198,2*(ROWS($U$235:U245)-1)+1)</f>
        <v>11</v>
      </c>
      <c r="V245" s="283"/>
      <c r="W245" s="108">
        <f>INDEX('M04-S06'!$F$16:$F$198,2*(ROWS($W$235:W245)-1)+1)</f>
        <v>0</v>
      </c>
      <c r="X245" s="67">
        <f>INDEX('M04-S06'!$L$16:$L$198,2*(ROWS($X$235:X245)-1)+1)</f>
        <v>0</v>
      </c>
      <c r="Y245" s="67">
        <f>INDEX('M04-S06'!$U$16:$U$198,2*(ROWS($Y$235:Y245)-1)+1)</f>
        <v>0</v>
      </c>
      <c r="Z245" s="283"/>
      <c r="AA245" s="283"/>
      <c r="AB245" s="283"/>
      <c r="AC245" s="283"/>
      <c r="AD245" s="283"/>
      <c r="AE245" s="312">
        <f>IF(NOT(ISNUMBER(INDEX('M04-S06'!$AK$16:$AK$198,2*(ROWS($O$235:O245)-1)+1))),INDEX('M04-S06'!$Z$16:$Z$198,2*(ROWS($L$235:L245)-1)+1),0)</f>
        <v>0</v>
      </c>
      <c r="AF245" s="312">
        <f>INDEX('M04-S06'!$S$16:$S$198,2*(ROWS($AF$235:AF245)-1)+1)</f>
        <v>0</v>
      </c>
      <c r="AG245" s="312">
        <f>INDEX('M04-S06'!$AB$16:$AB$198,2*(ROWS($AG$235:AG245)-1)+1)</f>
        <v>0</v>
      </c>
      <c r="AH245" s="312" t="str">
        <f t="shared" si="57"/>
        <v/>
      </c>
      <c r="AI245" s="312" t="str">
        <f t="shared" si="58"/>
        <v/>
      </c>
      <c r="AJ245" s="111" t="str">
        <f t="shared" si="59"/>
        <v/>
      </c>
      <c r="AK245" s="111" t="str">
        <f t="shared" si="60"/>
        <v/>
      </c>
      <c r="AL245" s="111" t="str">
        <f t="shared" si="61"/>
        <v/>
      </c>
      <c r="AM245" s="111">
        <f>INDEX('M04-S06'!$AU$16:$AU$198,2*(ROWS($AM$235:AM245)-1)+1)</f>
        <v>0</v>
      </c>
      <c r="AN245" s="111">
        <f>INDEX('M04-S06'!$BB$16:$BB$198,2*(ROWS($AN$235:AN245)-1)+1)</f>
        <v>0</v>
      </c>
      <c r="AO245" s="312">
        <f>INDEX('M04-S06'!$Q$16:$Q$198,2*(ROWS($AO$235:AO245)-1)+1)</f>
        <v>0</v>
      </c>
    </row>
    <row r="246" spans="1:41" x14ac:dyDescent="0.25">
      <c r="A246" s="122">
        <f t="shared" si="55"/>
        <v>0</v>
      </c>
      <c r="B246" s="122" t="str">
        <f t="shared" si="56"/>
        <v/>
      </c>
      <c r="C246" s="339" t="str">
        <f>IF(J246&gt;0,INDEX('M04-S06'!$AY$16:$AY$198,2*(ROWS($C$235:C246)-1)+1),"")</f>
        <v/>
      </c>
      <c r="D246" s="67" t="s">
        <v>271</v>
      </c>
      <c r="E246" s="339">
        <f>IFERROR(INDEX('M04-S06'!$AW$16:$AW$198,2*(ROWS($E$235:E246)-1)+1),"")</f>
        <v>0</v>
      </c>
      <c r="F246" s="313"/>
      <c r="G246" s="283"/>
      <c r="H246" s="111">
        <f>INDEX('M04-S06'!$AD$16:$AD$198,2*(ROWS($H$235:H246)-1)+1)</f>
        <v>0</v>
      </c>
      <c r="I246" s="111">
        <f>INDEX('M04-S06'!$AF$16:$AF$198,2*(ROWS($I$235:I246)-1)+1)</f>
        <v>0</v>
      </c>
      <c r="J246" s="111">
        <f>INDEX('M04-S06'!$AH$16:$AH$198,2*(ROWS($J$235:J246)-1)+1)</f>
        <v>0</v>
      </c>
      <c r="K246" s="67" t="str">
        <f>IFERROR(INDEX(CMECOMPAIR[Cost Basis],MATCH(INDEX('M04-S06'!$F$16:$F$198,2*(ROWS($K$235:K246)-1)+1),CMECOMPAIR[Proj Desc 1],0)),"")</f>
        <v/>
      </c>
      <c r="L246" s="312">
        <f>IF(ISNUMBER(INDEX('M04-S06'!$AK$16:$AK$198,2*(ROWS($O$235:O246)-1)+1)),INDEX('M04-S06'!$Z$16:$Z$198,2*(ROWS($L$235:L246)-1)+1),0)</f>
        <v>0</v>
      </c>
      <c r="M246" s="312">
        <f>IFERROR(IF(ISNUMBER(INDEX('M04-S06'!$AK$16:$AK$198,2*(ROWS($O$235:O246)-1)+1)),INDEX('M04-S06'!$AO$16:$AO$198,2*(ROWS($M$235:M246)-1)+1),0),"")</f>
        <v>0</v>
      </c>
      <c r="N246" s="373">
        <f>IFERROR(IF(ISNUMBER(INDEX('M04-S06'!$AK$16:$AK$198,2*(ROWS($O$235:O246)-1)+1)),INDEX('M04-S06'!$AV$16:$AV$198,2*(ROWS($N$235:N246)-1)+1),0),"")</f>
        <v>0</v>
      </c>
      <c r="O246" s="111">
        <f>IF(ISNUMBER(INDEX('M04-S06'!$AK$16:$AK$198,2*(ROWS($O$235:O246)-1)+1)),INDEX('M04-S06'!$AK$16:$AK$198,2*(ROWS($O$235:O246)-1)+1),0)</f>
        <v>0</v>
      </c>
      <c r="P246" s="312">
        <f>IFERROR(IF(NOT(ISNUMBER(INDEX('M04-S06'!$AK$16:$AK$198,2*(ROWS($O$235:O246)-1)+1))),INDEX('M04-S06'!$AO$16:$AO$198,2*(ROWS($O$235:O246)-1)+1),0),"")</f>
        <v>0</v>
      </c>
      <c r="Q246" s="373">
        <f>IFERROR(IF(NOT(ISNUMBER(INDEX('M04-S06'!$AK$16:$AK$198,2*(ROWS($O$235:O246)-1)+1))),INDEX('M04-S06'!$AV$16:$AV$198,2*(ROWS($O$235:O246)-1)+1),0),"")</f>
        <v>0</v>
      </c>
      <c r="R246" s="67" t="str">
        <f>IFERROR(IF(NOT(ISNUMBER(INDEX('M04-S06'!$AK$16:$AK$198,2*(ROWS($O$235:O246)-1)+1))),INDEX(SPILLOVER[Spillover Reason],MATCH(INDEX('M04-S06'!$BC$16:$BC$198,2*(ROWS($O$235:O246)-1)+1),SPILLOVER[Spillover Text],0)),""),"")</f>
        <v/>
      </c>
      <c r="S246" s="318"/>
      <c r="T246" s="318"/>
      <c r="U246" s="312">
        <f>INDEX('M04-S06'!$B$16:$B$198,2*(ROWS($U$235:U246)-1)+1)</f>
        <v>12</v>
      </c>
      <c r="V246" s="283"/>
      <c r="W246" s="108">
        <f>INDEX('M04-S06'!$F$16:$F$198,2*(ROWS($W$235:W246)-1)+1)</f>
        <v>0</v>
      </c>
      <c r="X246" s="67">
        <f>INDEX('M04-S06'!$L$16:$L$198,2*(ROWS($X$235:X246)-1)+1)</f>
        <v>0</v>
      </c>
      <c r="Y246" s="67">
        <f>INDEX('M04-S06'!$U$16:$U$198,2*(ROWS($Y$235:Y246)-1)+1)</f>
        <v>0</v>
      </c>
      <c r="Z246" s="283"/>
      <c r="AA246" s="283"/>
      <c r="AB246" s="283"/>
      <c r="AC246" s="283"/>
      <c r="AD246" s="283"/>
      <c r="AE246" s="312">
        <f>IF(NOT(ISNUMBER(INDEX('M04-S06'!$AK$16:$AK$198,2*(ROWS($O$235:O246)-1)+1))),INDEX('M04-S06'!$Z$16:$Z$198,2*(ROWS($L$235:L246)-1)+1),0)</f>
        <v>0</v>
      </c>
      <c r="AF246" s="312">
        <f>INDEX('M04-S06'!$S$16:$S$198,2*(ROWS($AF$235:AF246)-1)+1)</f>
        <v>0</v>
      </c>
      <c r="AG246" s="312">
        <f>INDEX('M04-S06'!$AB$16:$AB$198,2*(ROWS($AG$235:AG246)-1)+1)</f>
        <v>0</v>
      </c>
      <c r="AH246" s="312" t="str">
        <f t="shared" si="57"/>
        <v/>
      </c>
      <c r="AI246" s="312" t="str">
        <f t="shared" si="58"/>
        <v/>
      </c>
      <c r="AJ246" s="111" t="str">
        <f t="shared" si="59"/>
        <v/>
      </c>
      <c r="AK246" s="111" t="str">
        <f t="shared" si="60"/>
        <v/>
      </c>
      <c r="AL246" s="111" t="str">
        <f t="shared" si="61"/>
        <v/>
      </c>
      <c r="AM246" s="111">
        <f>INDEX('M04-S06'!$AU$16:$AU$198,2*(ROWS($AM$235:AM246)-1)+1)</f>
        <v>0</v>
      </c>
      <c r="AN246" s="111">
        <f>INDEX('M04-S06'!$BB$16:$BB$198,2*(ROWS($AN$235:AN246)-1)+1)</f>
        <v>0</v>
      </c>
      <c r="AO246" s="312">
        <f>INDEX('M04-S06'!$Q$16:$Q$198,2*(ROWS($AO$235:AO246)-1)+1)</f>
        <v>0</v>
      </c>
    </row>
    <row r="247" spans="1:41" x14ac:dyDescent="0.25">
      <c r="A247" s="122">
        <f t="shared" si="55"/>
        <v>0</v>
      </c>
      <c r="B247" s="122" t="str">
        <f t="shared" si="56"/>
        <v/>
      </c>
      <c r="C247" s="339" t="str">
        <f>IF(J247&gt;0,INDEX('M04-S06'!$AY$16:$AY$198,2*(ROWS($C$235:C247)-1)+1),"")</f>
        <v/>
      </c>
      <c r="D247" s="67" t="s">
        <v>271</v>
      </c>
      <c r="E247" s="339">
        <f>IFERROR(INDEX('M04-S06'!$AW$16:$AW$198,2*(ROWS($E$235:E247)-1)+1),"")</f>
        <v>0</v>
      </c>
      <c r="F247" s="313"/>
      <c r="G247" s="283"/>
      <c r="H247" s="111">
        <f>INDEX('M04-S06'!$AD$16:$AD$198,2*(ROWS($H$235:H247)-1)+1)</f>
        <v>0</v>
      </c>
      <c r="I247" s="111">
        <f>INDEX('M04-S06'!$AF$16:$AF$198,2*(ROWS($I$235:I247)-1)+1)</f>
        <v>0</v>
      </c>
      <c r="J247" s="111">
        <f>INDEX('M04-S06'!$AH$16:$AH$198,2*(ROWS($J$235:J247)-1)+1)</f>
        <v>0</v>
      </c>
      <c r="K247" s="67" t="str">
        <f>IFERROR(INDEX(CMECOMPAIR[Cost Basis],MATCH(INDEX('M04-S06'!$F$16:$F$198,2*(ROWS($K$235:K247)-1)+1),CMECOMPAIR[Proj Desc 1],0)),"")</f>
        <v/>
      </c>
      <c r="L247" s="312">
        <f>IF(ISNUMBER(INDEX('M04-S06'!$AK$16:$AK$198,2*(ROWS($O$235:O247)-1)+1)),INDEX('M04-S06'!$Z$16:$Z$198,2*(ROWS($L$235:L247)-1)+1),0)</f>
        <v>0</v>
      </c>
      <c r="M247" s="312">
        <f>IFERROR(IF(ISNUMBER(INDEX('M04-S06'!$AK$16:$AK$198,2*(ROWS($O$235:O247)-1)+1)),INDEX('M04-S06'!$AO$16:$AO$198,2*(ROWS($M$235:M247)-1)+1),0),"")</f>
        <v>0</v>
      </c>
      <c r="N247" s="373">
        <f>IFERROR(IF(ISNUMBER(INDEX('M04-S06'!$AK$16:$AK$198,2*(ROWS($O$235:O247)-1)+1)),INDEX('M04-S06'!$AV$16:$AV$198,2*(ROWS($N$235:N247)-1)+1),0),"")</f>
        <v>0</v>
      </c>
      <c r="O247" s="111">
        <f>IF(ISNUMBER(INDEX('M04-S06'!$AK$16:$AK$198,2*(ROWS($O$235:O247)-1)+1)),INDEX('M04-S06'!$AK$16:$AK$198,2*(ROWS($O$235:O247)-1)+1),0)</f>
        <v>0</v>
      </c>
      <c r="P247" s="312">
        <f>IFERROR(IF(NOT(ISNUMBER(INDEX('M04-S06'!$AK$16:$AK$198,2*(ROWS($O$235:O247)-1)+1))),INDEX('M04-S06'!$AO$16:$AO$198,2*(ROWS($O$235:O247)-1)+1),0),"")</f>
        <v>0</v>
      </c>
      <c r="Q247" s="373">
        <f>IFERROR(IF(NOT(ISNUMBER(INDEX('M04-S06'!$AK$16:$AK$198,2*(ROWS($O$235:O247)-1)+1))),INDEX('M04-S06'!$AV$16:$AV$198,2*(ROWS($O$235:O247)-1)+1),0),"")</f>
        <v>0</v>
      </c>
      <c r="R247" s="67" t="str">
        <f>IFERROR(IF(NOT(ISNUMBER(INDEX('M04-S06'!$AK$16:$AK$198,2*(ROWS($O$235:O247)-1)+1))),INDEX(SPILLOVER[Spillover Reason],MATCH(INDEX('M04-S06'!$BC$16:$BC$198,2*(ROWS($O$235:O247)-1)+1),SPILLOVER[Spillover Text],0)),""),"")</f>
        <v/>
      </c>
      <c r="S247" s="318"/>
      <c r="T247" s="318"/>
      <c r="U247" s="312">
        <f>INDEX('M04-S06'!$B$16:$B$198,2*(ROWS($U$235:U247)-1)+1)</f>
        <v>13</v>
      </c>
      <c r="V247" s="283"/>
      <c r="W247" s="108">
        <f>INDEX('M04-S06'!$F$16:$F$198,2*(ROWS($W$235:W247)-1)+1)</f>
        <v>0</v>
      </c>
      <c r="X247" s="67">
        <f>INDEX('M04-S06'!$L$16:$L$198,2*(ROWS($X$235:X247)-1)+1)</f>
        <v>0</v>
      </c>
      <c r="Y247" s="67">
        <f>INDEX('M04-S06'!$U$16:$U$198,2*(ROWS($Y$235:Y247)-1)+1)</f>
        <v>0</v>
      </c>
      <c r="Z247" s="283"/>
      <c r="AA247" s="283"/>
      <c r="AB247" s="283"/>
      <c r="AC247" s="283"/>
      <c r="AD247" s="283"/>
      <c r="AE247" s="312">
        <f>IF(NOT(ISNUMBER(INDEX('M04-S06'!$AK$16:$AK$198,2*(ROWS($O$235:O247)-1)+1))),INDEX('M04-S06'!$Z$16:$Z$198,2*(ROWS($L$235:L247)-1)+1),0)</f>
        <v>0</v>
      </c>
      <c r="AF247" s="312">
        <f>INDEX('M04-S06'!$S$16:$S$198,2*(ROWS($AF$235:AF247)-1)+1)</f>
        <v>0</v>
      </c>
      <c r="AG247" s="312">
        <f>INDEX('M04-S06'!$AB$16:$AB$198,2*(ROWS($AG$235:AG247)-1)+1)</f>
        <v>0</v>
      </c>
      <c r="AH247" s="312" t="str">
        <f t="shared" si="57"/>
        <v/>
      </c>
      <c r="AI247" s="312" t="str">
        <f t="shared" si="58"/>
        <v/>
      </c>
      <c r="AJ247" s="111" t="str">
        <f t="shared" si="59"/>
        <v/>
      </c>
      <c r="AK247" s="111" t="str">
        <f t="shared" si="60"/>
        <v/>
      </c>
      <c r="AL247" s="111" t="str">
        <f t="shared" si="61"/>
        <v/>
      </c>
      <c r="AM247" s="111">
        <f>INDEX('M04-S06'!$AU$16:$AU$198,2*(ROWS($AM$235:AM247)-1)+1)</f>
        <v>0</v>
      </c>
      <c r="AN247" s="111">
        <f>INDEX('M04-S06'!$BB$16:$BB$198,2*(ROWS($AN$235:AN247)-1)+1)</f>
        <v>0</v>
      </c>
      <c r="AO247" s="312">
        <f>INDEX('M04-S06'!$Q$16:$Q$198,2*(ROWS($AO$235:AO247)-1)+1)</f>
        <v>0</v>
      </c>
    </row>
    <row r="248" spans="1:41" x14ac:dyDescent="0.25">
      <c r="A248" s="122">
        <f t="shared" si="55"/>
        <v>0</v>
      </c>
      <c r="B248" s="122" t="str">
        <f t="shared" si="56"/>
        <v/>
      </c>
      <c r="C248" s="339" t="str">
        <f>IF(J248&gt;0,INDEX('M04-S06'!$AY$16:$AY$198,2*(ROWS($C$235:C248)-1)+1),"")</f>
        <v/>
      </c>
      <c r="D248" s="67" t="s">
        <v>271</v>
      </c>
      <c r="E248" s="339">
        <f>IFERROR(INDEX('M04-S06'!$AW$16:$AW$198,2*(ROWS($E$235:E248)-1)+1),"")</f>
        <v>0</v>
      </c>
      <c r="F248" s="313"/>
      <c r="G248" s="283"/>
      <c r="H248" s="111">
        <f>INDEX('M04-S06'!$AD$16:$AD$198,2*(ROWS($H$235:H248)-1)+1)</f>
        <v>0</v>
      </c>
      <c r="I248" s="111">
        <f>INDEX('M04-S06'!$AF$16:$AF$198,2*(ROWS($I$235:I248)-1)+1)</f>
        <v>0</v>
      </c>
      <c r="J248" s="111">
        <f>INDEX('M04-S06'!$AH$16:$AH$198,2*(ROWS($J$235:J248)-1)+1)</f>
        <v>0</v>
      </c>
      <c r="K248" s="67" t="str">
        <f>IFERROR(INDEX(CMECOMPAIR[Cost Basis],MATCH(INDEX('M04-S06'!$F$16:$F$198,2*(ROWS($K$235:K248)-1)+1),CMECOMPAIR[Proj Desc 1],0)),"")</f>
        <v/>
      </c>
      <c r="L248" s="312">
        <f>IF(ISNUMBER(INDEX('M04-S06'!$AK$16:$AK$198,2*(ROWS($O$235:O248)-1)+1)),INDEX('M04-S06'!$Z$16:$Z$198,2*(ROWS($L$235:L248)-1)+1),0)</f>
        <v>0</v>
      </c>
      <c r="M248" s="312">
        <f>IFERROR(IF(ISNUMBER(INDEX('M04-S06'!$AK$16:$AK$198,2*(ROWS($O$235:O248)-1)+1)),INDEX('M04-S06'!$AO$16:$AO$198,2*(ROWS($M$235:M248)-1)+1),0),"")</f>
        <v>0</v>
      </c>
      <c r="N248" s="373">
        <f>IFERROR(IF(ISNUMBER(INDEX('M04-S06'!$AK$16:$AK$198,2*(ROWS($O$235:O248)-1)+1)),INDEX('M04-S06'!$AV$16:$AV$198,2*(ROWS($N$235:N248)-1)+1),0),"")</f>
        <v>0</v>
      </c>
      <c r="O248" s="111">
        <f>IF(ISNUMBER(INDEX('M04-S06'!$AK$16:$AK$198,2*(ROWS($O$235:O248)-1)+1)),INDEX('M04-S06'!$AK$16:$AK$198,2*(ROWS($O$235:O248)-1)+1),0)</f>
        <v>0</v>
      </c>
      <c r="P248" s="312">
        <f>IFERROR(IF(NOT(ISNUMBER(INDEX('M04-S06'!$AK$16:$AK$198,2*(ROWS($O$235:O248)-1)+1))),INDEX('M04-S06'!$AO$16:$AO$198,2*(ROWS($O$235:O248)-1)+1),0),"")</f>
        <v>0</v>
      </c>
      <c r="Q248" s="373">
        <f>IFERROR(IF(NOT(ISNUMBER(INDEX('M04-S06'!$AK$16:$AK$198,2*(ROWS($O$235:O248)-1)+1))),INDEX('M04-S06'!$AV$16:$AV$198,2*(ROWS($O$235:O248)-1)+1),0),"")</f>
        <v>0</v>
      </c>
      <c r="R248" s="67" t="str">
        <f>IFERROR(IF(NOT(ISNUMBER(INDEX('M04-S06'!$AK$16:$AK$198,2*(ROWS($O$235:O248)-1)+1))),INDEX(SPILLOVER[Spillover Reason],MATCH(INDEX('M04-S06'!$BC$16:$BC$198,2*(ROWS($O$235:O248)-1)+1),SPILLOVER[Spillover Text],0)),""),"")</f>
        <v/>
      </c>
      <c r="S248" s="318"/>
      <c r="T248" s="318"/>
      <c r="U248" s="312">
        <f>INDEX('M04-S06'!$B$16:$B$198,2*(ROWS($U$235:U248)-1)+1)</f>
        <v>14</v>
      </c>
      <c r="V248" s="283"/>
      <c r="W248" s="108">
        <f>INDEX('M04-S06'!$F$16:$F$198,2*(ROWS($W$235:W248)-1)+1)</f>
        <v>0</v>
      </c>
      <c r="X248" s="67">
        <f>INDEX('M04-S06'!$L$16:$L$198,2*(ROWS($X$235:X248)-1)+1)</f>
        <v>0</v>
      </c>
      <c r="Y248" s="67">
        <f>INDEX('M04-S06'!$U$16:$U$198,2*(ROWS($Y$235:Y248)-1)+1)</f>
        <v>0</v>
      </c>
      <c r="Z248" s="283"/>
      <c r="AA248" s="283"/>
      <c r="AB248" s="283"/>
      <c r="AC248" s="283"/>
      <c r="AD248" s="283"/>
      <c r="AE248" s="312">
        <f>IF(NOT(ISNUMBER(INDEX('M04-S06'!$AK$16:$AK$198,2*(ROWS($O$235:O248)-1)+1))),INDEX('M04-S06'!$Z$16:$Z$198,2*(ROWS($L$235:L248)-1)+1),0)</f>
        <v>0</v>
      </c>
      <c r="AF248" s="312">
        <f>INDEX('M04-S06'!$S$16:$S$198,2*(ROWS($AF$235:AF248)-1)+1)</f>
        <v>0</v>
      </c>
      <c r="AG248" s="312">
        <f>INDEX('M04-S06'!$AB$16:$AB$198,2*(ROWS($AG$235:AG248)-1)+1)</f>
        <v>0</v>
      </c>
      <c r="AH248" s="312" t="str">
        <f t="shared" si="57"/>
        <v/>
      </c>
      <c r="AI248" s="312" t="str">
        <f t="shared" si="58"/>
        <v/>
      </c>
      <c r="AJ248" s="111" t="str">
        <f t="shared" si="59"/>
        <v/>
      </c>
      <c r="AK248" s="111" t="str">
        <f t="shared" si="60"/>
        <v/>
      </c>
      <c r="AL248" s="111" t="str">
        <f t="shared" si="61"/>
        <v/>
      </c>
      <c r="AM248" s="111">
        <f>INDEX('M04-S06'!$AU$16:$AU$198,2*(ROWS($AM$235:AM248)-1)+1)</f>
        <v>0</v>
      </c>
      <c r="AN248" s="111">
        <f>INDEX('M04-S06'!$BB$16:$BB$198,2*(ROWS($AN$235:AN248)-1)+1)</f>
        <v>0</v>
      </c>
      <c r="AO248" s="312">
        <f>INDEX('M04-S06'!$Q$16:$Q$198,2*(ROWS($AO$235:AO248)-1)+1)</f>
        <v>0</v>
      </c>
    </row>
    <row r="249" spans="1:41" x14ac:dyDescent="0.25">
      <c r="A249" s="122">
        <f t="shared" si="55"/>
        <v>0</v>
      </c>
      <c r="B249" s="122" t="str">
        <f t="shared" si="56"/>
        <v/>
      </c>
      <c r="C249" s="339" t="str">
        <f>IF(J249&gt;0,INDEX('M04-S06'!$AY$16:$AY$198,2*(ROWS($C$235:C249)-1)+1),"")</f>
        <v/>
      </c>
      <c r="D249" s="67" t="s">
        <v>271</v>
      </c>
      <c r="E249" s="339">
        <f>IFERROR(INDEX('M04-S06'!$AW$16:$AW$198,2*(ROWS($E$235:E249)-1)+1),"")</f>
        <v>0</v>
      </c>
      <c r="F249" s="313"/>
      <c r="G249" s="283"/>
      <c r="H249" s="111">
        <f>INDEX('M04-S06'!$AD$16:$AD$198,2*(ROWS($H$235:H249)-1)+1)</f>
        <v>0</v>
      </c>
      <c r="I249" s="111">
        <f>INDEX('M04-S06'!$AF$16:$AF$198,2*(ROWS($I$235:I249)-1)+1)</f>
        <v>0</v>
      </c>
      <c r="J249" s="111">
        <f>INDEX('M04-S06'!$AH$16:$AH$198,2*(ROWS($J$235:J249)-1)+1)</f>
        <v>0</v>
      </c>
      <c r="K249" s="67" t="str">
        <f>IFERROR(INDEX(CMECOMPAIR[Cost Basis],MATCH(INDEX('M04-S06'!$F$16:$F$198,2*(ROWS($K$235:K249)-1)+1),CMECOMPAIR[Proj Desc 1],0)),"")</f>
        <v/>
      </c>
      <c r="L249" s="312">
        <f>IF(ISNUMBER(INDEX('M04-S06'!$AK$16:$AK$198,2*(ROWS($O$235:O249)-1)+1)),INDEX('M04-S06'!$Z$16:$Z$198,2*(ROWS($L$235:L249)-1)+1),0)</f>
        <v>0</v>
      </c>
      <c r="M249" s="312">
        <f>IFERROR(IF(ISNUMBER(INDEX('M04-S06'!$AK$16:$AK$198,2*(ROWS($O$235:O249)-1)+1)),INDEX('M04-S06'!$AO$16:$AO$198,2*(ROWS($M$235:M249)-1)+1),0),"")</f>
        <v>0</v>
      </c>
      <c r="N249" s="373">
        <f>IFERROR(IF(ISNUMBER(INDEX('M04-S06'!$AK$16:$AK$198,2*(ROWS($O$235:O249)-1)+1)),INDEX('M04-S06'!$AV$16:$AV$198,2*(ROWS($N$235:N249)-1)+1),0),"")</f>
        <v>0</v>
      </c>
      <c r="O249" s="111">
        <f>IF(ISNUMBER(INDEX('M04-S06'!$AK$16:$AK$198,2*(ROWS($O$235:O249)-1)+1)),INDEX('M04-S06'!$AK$16:$AK$198,2*(ROWS($O$235:O249)-1)+1),0)</f>
        <v>0</v>
      </c>
      <c r="P249" s="312">
        <f>IFERROR(IF(NOT(ISNUMBER(INDEX('M04-S06'!$AK$16:$AK$198,2*(ROWS($O$235:O249)-1)+1))),INDEX('M04-S06'!$AO$16:$AO$198,2*(ROWS($O$235:O249)-1)+1),0),"")</f>
        <v>0</v>
      </c>
      <c r="Q249" s="373">
        <f>IFERROR(IF(NOT(ISNUMBER(INDEX('M04-S06'!$AK$16:$AK$198,2*(ROWS($O$235:O249)-1)+1))),INDEX('M04-S06'!$AV$16:$AV$198,2*(ROWS($O$235:O249)-1)+1),0),"")</f>
        <v>0</v>
      </c>
      <c r="R249" s="67" t="str">
        <f>IFERROR(IF(NOT(ISNUMBER(INDEX('M04-S06'!$AK$16:$AK$198,2*(ROWS($O$235:O249)-1)+1))),INDEX(SPILLOVER[Spillover Reason],MATCH(INDEX('M04-S06'!$BC$16:$BC$198,2*(ROWS($O$235:O249)-1)+1),SPILLOVER[Spillover Text],0)),""),"")</f>
        <v/>
      </c>
      <c r="S249" s="318"/>
      <c r="T249" s="318"/>
      <c r="U249" s="312">
        <f>INDEX('M04-S06'!$B$16:$B$198,2*(ROWS($U$235:U249)-1)+1)</f>
        <v>15</v>
      </c>
      <c r="V249" s="283"/>
      <c r="W249" s="108">
        <f>INDEX('M04-S06'!$F$16:$F$198,2*(ROWS($W$235:W249)-1)+1)</f>
        <v>0</v>
      </c>
      <c r="X249" s="67">
        <f>INDEX('M04-S06'!$L$16:$L$198,2*(ROWS($X$235:X249)-1)+1)</f>
        <v>0</v>
      </c>
      <c r="Y249" s="67">
        <f>INDEX('M04-S06'!$U$16:$U$198,2*(ROWS($Y$235:Y249)-1)+1)</f>
        <v>0</v>
      </c>
      <c r="Z249" s="283"/>
      <c r="AA249" s="283"/>
      <c r="AB249" s="283"/>
      <c r="AC249" s="283"/>
      <c r="AD249" s="283"/>
      <c r="AE249" s="312">
        <f>IF(NOT(ISNUMBER(INDEX('M04-S06'!$AK$16:$AK$198,2*(ROWS($O$235:O249)-1)+1))),INDEX('M04-S06'!$Z$16:$Z$198,2*(ROWS($L$235:L249)-1)+1),0)</f>
        <v>0</v>
      </c>
      <c r="AF249" s="312">
        <f>INDEX('M04-S06'!$S$16:$S$198,2*(ROWS($AF$235:AF249)-1)+1)</f>
        <v>0</v>
      </c>
      <c r="AG249" s="312">
        <f>INDEX('M04-S06'!$AB$16:$AB$198,2*(ROWS($AG$235:AG249)-1)+1)</f>
        <v>0</v>
      </c>
      <c r="AH249" s="312" t="str">
        <f t="shared" si="57"/>
        <v/>
      </c>
      <c r="AI249" s="312" t="str">
        <f t="shared" si="58"/>
        <v/>
      </c>
      <c r="AJ249" s="111" t="str">
        <f t="shared" si="59"/>
        <v/>
      </c>
      <c r="AK249" s="111" t="str">
        <f t="shared" si="60"/>
        <v/>
      </c>
      <c r="AL249" s="111" t="str">
        <f t="shared" si="61"/>
        <v/>
      </c>
      <c r="AM249" s="111">
        <f>INDEX('M04-S06'!$AU$16:$AU$198,2*(ROWS($AM$235:AM249)-1)+1)</f>
        <v>0</v>
      </c>
      <c r="AN249" s="111">
        <f>INDEX('M04-S06'!$BB$16:$BB$198,2*(ROWS($AN$235:AN249)-1)+1)</f>
        <v>0</v>
      </c>
      <c r="AO249" s="312">
        <f>INDEX('M04-S06'!$Q$16:$Q$198,2*(ROWS($AO$235:AO249)-1)+1)</f>
        <v>0</v>
      </c>
    </row>
    <row r="250" spans="1:41" x14ac:dyDescent="0.25">
      <c r="A250" s="419" t="str">
        <f>CONCATENATE(MAIN4," ",M4S7)</f>
        <v>CUSTOM MEASURES INPUT Refrigeration</v>
      </c>
      <c r="B250" s="420"/>
      <c r="C250" s="355"/>
      <c r="D250" s="356"/>
      <c r="E250" s="355"/>
      <c r="F250" s="362"/>
      <c r="G250" s="356"/>
      <c r="H250" s="358"/>
      <c r="I250" s="358"/>
      <c r="J250" s="358"/>
      <c r="K250" s="356"/>
      <c r="L250" s="357"/>
      <c r="M250" s="357"/>
      <c r="N250" s="376"/>
      <c r="O250" s="358"/>
      <c r="P250" s="357"/>
      <c r="Q250" s="376"/>
      <c r="R250" s="356"/>
      <c r="S250" s="359"/>
      <c r="T250" s="359"/>
      <c r="U250" s="357"/>
      <c r="V250" s="356"/>
      <c r="W250" s="360"/>
      <c r="X250" s="356"/>
      <c r="Y250" s="356"/>
      <c r="Z250" s="356"/>
      <c r="AA250" s="356"/>
      <c r="AB250" s="356"/>
      <c r="AC250" s="356"/>
      <c r="AD250" s="356"/>
      <c r="AE250" s="357"/>
      <c r="AF250" s="357"/>
      <c r="AG250" s="357"/>
      <c r="AH250" s="357"/>
      <c r="AI250" s="357"/>
      <c r="AJ250" s="358" t="str">
        <f>IFERROR(O250/M250,"")</f>
        <v/>
      </c>
      <c r="AK250" s="358" t="str">
        <f>IFERROR(O250/N250,"")</f>
        <v/>
      </c>
      <c r="AL250" s="358" t="str">
        <f>IFERROR(O250/L250,"")</f>
        <v/>
      </c>
      <c r="AM250" s="358"/>
      <c r="AN250" s="358"/>
      <c r="AO250" s="357"/>
    </row>
    <row r="251" spans="1:41" x14ac:dyDescent="0.25">
      <c r="A251" s="122">
        <f t="shared" ref="A251:A265" si="62">PROJID</f>
        <v>0</v>
      </c>
      <c r="B251" s="122" t="str">
        <f>IF(C251="","",CONCATENATE(ROW(),"-",C251))</f>
        <v/>
      </c>
      <c r="C251" s="339" t="str">
        <f>IF(J251&gt;0,INDEX('M04-S07'!$AY$16:$AY$198,2*(ROWS($C$251:C251)-1)+1),"")</f>
        <v/>
      </c>
      <c r="D251" s="67" t="s">
        <v>271</v>
      </c>
      <c r="E251" s="339" t="str">
        <f>IFERROR(INDEX('M04-S07'!$AW$16:$AW$198,2*(ROWS($E$251:E251)-1)+1),"")</f>
        <v/>
      </c>
      <c r="F251" s="313"/>
      <c r="G251" s="283"/>
      <c r="H251" s="111">
        <f>INDEX('M04-S07'!$AD$16:$AD$198,2*(ROWS($H$251:H251)-1)+1)</f>
        <v>0</v>
      </c>
      <c r="I251" s="111">
        <f>INDEX('M04-S07'!$AF$16:$AF$198,2*(ROWS($I$251:I251)-1)+1)</f>
        <v>0</v>
      </c>
      <c r="J251" s="111" t="str">
        <f>INDEX('M04-S07'!$AH$16:$AH$198,2*(ROWS($J$251:J251)-1)+1)</f>
        <v/>
      </c>
      <c r="K251" s="67" t="str">
        <f>IFERROR(INDEX(CMEREFRI[Cost Basis],MATCH(INDEX('M04-S07'!$F$16:$F$198,2*(ROWS($K$251:K251)-1)+1),CMEREFRI[Proj Desc 1],0)),"")</f>
        <v/>
      </c>
      <c r="L251" s="312">
        <f>IF(ISNUMBER(INDEX('M04-S07'!$AK$16:$AK$198,2*(ROWS($O$251:O251)-1)+1)),INDEX('M04-S07'!$Z$16:$Z$198,2*(ROWS($L$251:L251)-1)+1),0)</f>
        <v>0</v>
      </c>
      <c r="M251" s="312">
        <f>IFERROR(IF(ISNUMBER(INDEX('M04-S07'!$AK$16:$AK$198,2*(ROWS($O$251:O251)-1)+1)),INDEX('M04-S07'!$AO$16:$AO$198,2*(ROWS($M$251:M251)-1)+1),0),"")</f>
        <v>0</v>
      </c>
      <c r="N251" s="373">
        <f>IFERROR(IF(ISNUMBER(INDEX('M04-S07'!$AK$16:$AK$198,2*(ROWS($O$251:O251)-1)+1)),INDEX('M04-S07'!$AV$16:$AV$198,2*(ROWS($N$251:N251)-1)+1),0),"")</f>
        <v>0</v>
      </c>
      <c r="O251" s="111">
        <f>IF(ISNUMBER(INDEX('M04-S07'!$AK$16:$AK$198,2*(ROWS($O$251:O251)-1)+1)),INDEX('M04-S07'!$AK$16:$AK$198,2*(ROWS($O$251:O251)-1)+1),0)</f>
        <v>0</v>
      </c>
      <c r="P251" s="312" t="str">
        <f>IFERROR(IF(NOT(ISNUMBER(INDEX('M04-S07'!$AK$16:$AK$198,2*(ROWS($O$251:O251)-1)+1))),INDEX('M04-S07'!$AO$16:$AO$198,2*(ROWS($O$251:O251)-1)+1),0),"")</f>
        <v/>
      </c>
      <c r="Q251" s="373" t="str">
        <f>IFERROR(IF(NOT(ISNUMBER(INDEX('M04-S07'!$AK$16:$AK$198,2*(ROWS($O$251:O251)-1)+1))),INDEX('M04-S07'!$AV$16:$AV$198,2*(ROWS($O$251:O251)-1)+1),0),"")</f>
        <v/>
      </c>
      <c r="R251" s="67" t="str">
        <f>IFERROR(IF(NOT(ISNUMBER(INDEX('M04-S07'!$AK$16:$AK$198,2*(ROWS($O$251:O251)-1)+1))),INDEX(SPILLOVER[Spillover Reason],MATCH(INDEX('M04-S07'!$BC$16:$BC$198,2*(ROWS($O$251:O251)-1)+1),SPILLOVER[Spillover Text],0)),""),"")</f>
        <v>Not Eligible</v>
      </c>
      <c r="S251" s="318"/>
      <c r="T251" s="318"/>
      <c r="U251" s="312">
        <f>INDEX('M04-S07'!$B$16:$B$198,2*(ROWS($U$251:U251)-1)+1)</f>
        <v>1</v>
      </c>
      <c r="V251" s="283"/>
      <c r="W251" s="108">
        <f>INDEX('M04-S07'!$F$16:$F$198,2*(ROWS($W$251:W251)-1)+1)</f>
        <v>0</v>
      </c>
      <c r="X251" s="67">
        <f>INDEX('M04-S07'!$L$16:$L$198,2*(ROWS($X$251:X251)-1)+1)</f>
        <v>0</v>
      </c>
      <c r="Y251" s="67">
        <f>INDEX('M04-S07'!$U$16:$U$198,2*(ROWS($Y$251:Y251)-1)+1)</f>
        <v>0</v>
      </c>
      <c r="Z251" s="283"/>
      <c r="AA251" s="283"/>
      <c r="AB251" s="283"/>
      <c r="AC251" s="283"/>
      <c r="AD251" s="283"/>
      <c r="AE251" s="312">
        <f>IF(NOT(ISNUMBER(INDEX('M04-S07'!$AK$16:$AK$198,2*(ROWS($O$251:O251)-1)+1))),INDEX('M04-S07'!$Z$16:$Z$198,2*(ROWS($L$251:L251)-1)+1),0)</f>
        <v>0</v>
      </c>
      <c r="AF251" s="312">
        <f>INDEX('M04-S07'!$S$16:$S$198,2*(ROWS($AF$251:AF251)-1)+1)</f>
        <v>0</v>
      </c>
      <c r="AG251" s="312">
        <f>INDEX('M04-S07'!$AB$16:$AB$198,2*(ROWS($AG$251:AG251)-1)+1)</f>
        <v>0</v>
      </c>
      <c r="AH251" s="312" t="str">
        <f>IFERROR(AF251/AO251,"")</f>
        <v/>
      </c>
      <c r="AI251" s="312" t="str">
        <f>IFERROR(AG251/L251,"")</f>
        <v/>
      </c>
      <c r="AJ251" s="111" t="str">
        <f>IFERROR(O251/M251,"")</f>
        <v/>
      </c>
      <c r="AK251" s="111" t="str">
        <f>IFERROR(O251/N251,"")</f>
        <v/>
      </c>
      <c r="AL251" s="111" t="str">
        <f>IFERROR(O251/L251,"")</f>
        <v/>
      </c>
      <c r="AM251" s="111" t="str">
        <f>INDEX('M04-S07'!$AU$16:$AU$198,2*(ROWS($AM$251:AM251)-1)+1)</f>
        <v/>
      </c>
      <c r="AN251" s="111" t="str">
        <f>INDEX('M04-S07'!$BB$16:$BB$198,2*(ROWS($AN$251:AN251)-1)+1)</f>
        <v/>
      </c>
      <c r="AO251" s="312">
        <f>INDEX('M04-S07'!$Q$16:$Q$198,2*(ROWS($AO$251:AO251)-1)+1)</f>
        <v>0</v>
      </c>
    </row>
    <row r="252" spans="1:41" x14ac:dyDescent="0.25">
      <c r="A252" s="122">
        <f t="shared" si="62"/>
        <v>0</v>
      </c>
      <c r="B252" s="122" t="str">
        <f t="shared" ref="B252:B265" si="63">IF(C252="","",CONCATENATE(ROW(),"-",C252))</f>
        <v/>
      </c>
      <c r="C252" s="339" t="str">
        <f>IF(J252&gt;0,INDEX('M04-S07'!$AY$16:$AY$198,2*(ROWS($C$251:C252)-1)+1),"")</f>
        <v/>
      </c>
      <c r="D252" s="67" t="s">
        <v>271</v>
      </c>
      <c r="E252" s="339" t="str">
        <f>IFERROR(INDEX('M04-S07'!$AW$16:$AW$198,2*(ROWS($E$251:E252)-1)+1),"")</f>
        <v/>
      </c>
      <c r="F252" s="313"/>
      <c r="G252" s="283"/>
      <c r="H252" s="111">
        <f>INDEX('M04-S07'!$AD$16:$AD$198,2*(ROWS($H$251:H252)-1)+1)</f>
        <v>0</v>
      </c>
      <c r="I252" s="111">
        <f>INDEX('M04-S07'!$AF$16:$AF$198,2*(ROWS($I$251:I252)-1)+1)</f>
        <v>0</v>
      </c>
      <c r="J252" s="111" t="str">
        <f>INDEX('M04-S07'!$AH$16:$AH$198,2*(ROWS($J$251:J252)-1)+1)</f>
        <v/>
      </c>
      <c r="K252" s="67" t="str">
        <f>IFERROR(INDEX(CMEREFRI[Cost Basis],MATCH(INDEX('M04-S07'!$F$16:$F$198,2*(ROWS($K$251:K252)-1)+1),CMEREFRI[Proj Desc 1],0)),"")</f>
        <v/>
      </c>
      <c r="L252" s="312">
        <f>IF(ISNUMBER(INDEX('M04-S07'!$AK$16:$AK$198,2*(ROWS($O$251:O252)-1)+1)),INDEX('M04-S07'!$Z$16:$Z$198,2*(ROWS($L$251:L252)-1)+1),0)</f>
        <v>0</v>
      </c>
      <c r="M252" s="312">
        <f>IFERROR(IF(ISNUMBER(INDEX('M04-S07'!$AK$16:$AK$198,2*(ROWS($O$251:O252)-1)+1)),INDEX('M04-S07'!$AO$16:$AO$198,2*(ROWS($M$251:M252)-1)+1),0),"")</f>
        <v>0</v>
      </c>
      <c r="N252" s="373">
        <f>IFERROR(IF(ISNUMBER(INDEX('M04-S07'!$AK$16:$AK$198,2*(ROWS($O$251:O252)-1)+1)),INDEX('M04-S07'!$AV$16:$AV$198,2*(ROWS($N$251:N252)-1)+1),0),"")</f>
        <v>0</v>
      </c>
      <c r="O252" s="111">
        <f>IF(ISNUMBER(INDEX('M04-S07'!$AK$16:$AK$198,2*(ROWS($O$251:O252)-1)+1)),INDEX('M04-S07'!$AK$16:$AK$198,2*(ROWS($O$251:O252)-1)+1),0)</f>
        <v>0</v>
      </c>
      <c r="P252" s="312" t="str">
        <f>IFERROR(IF(NOT(ISNUMBER(INDEX('M04-S07'!$AK$16:$AK$198,2*(ROWS($O$251:O252)-1)+1))),INDEX('M04-S07'!$AO$16:$AO$198,2*(ROWS($O$251:O252)-1)+1),0),"")</f>
        <v/>
      </c>
      <c r="Q252" s="373" t="str">
        <f>IFERROR(IF(NOT(ISNUMBER(INDEX('M04-S07'!$AK$16:$AK$198,2*(ROWS($O$251:O252)-1)+1))),INDEX('M04-S07'!$AV$16:$AV$198,2*(ROWS($O$251:O252)-1)+1),0),"")</f>
        <v/>
      </c>
      <c r="R252" s="67" t="str">
        <f>IFERROR(IF(NOT(ISNUMBER(INDEX('M04-S07'!$AK$16:$AK$198,2*(ROWS($O$251:O252)-1)+1))),INDEX(SPILLOVER[Spillover Reason],MATCH(INDEX('M04-S07'!$BC$16:$BC$198,2*(ROWS($O$251:O252)-1)+1),SPILLOVER[Spillover Text],0)),""),"")</f>
        <v>Not Eligible</v>
      </c>
      <c r="S252" s="318"/>
      <c r="T252" s="318"/>
      <c r="U252" s="312">
        <f>INDEX('M04-S07'!$B$16:$B$198,2*(ROWS($U$251:U252)-1)+1)</f>
        <v>2</v>
      </c>
      <c r="V252" s="283"/>
      <c r="W252" s="108">
        <f>INDEX('M04-S07'!$F$16:$F$198,2*(ROWS($W$251:W252)-1)+1)</f>
        <v>0</v>
      </c>
      <c r="X252" s="67">
        <f>INDEX('M04-S07'!$L$16:$L$198,2*(ROWS($X$251:X252)-1)+1)</f>
        <v>0</v>
      </c>
      <c r="Y252" s="67">
        <f>INDEX('M04-S07'!$U$16:$U$198,2*(ROWS($Y$251:Y252)-1)+1)</f>
        <v>0</v>
      </c>
      <c r="Z252" s="283"/>
      <c r="AA252" s="283"/>
      <c r="AB252" s="283"/>
      <c r="AC252" s="283"/>
      <c r="AD252" s="283"/>
      <c r="AE252" s="312">
        <f>IF(NOT(ISNUMBER(INDEX('M04-S07'!$AK$16:$AK$198,2*(ROWS($O$251:O252)-1)+1))),INDEX('M04-S07'!$Z$16:$Z$198,2*(ROWS($L$251:L252)-1)+1),0)</f>
        <v>0</v>
      </c>
      <c r="AF252" s="312">
        <f>INDEX('M04-S07'!$S$16:$S$198,2*(ROWS($AF$251:AF252)-1)+1)</f>
        <v>0</v>
      </c>
      <c r="AG252" s="312">
        <f>INDEX('M04-S07'!$AB$16:$AB$198,2*(ROWS($AG$251:AG252)-1)+1)</f>
        <v>0</v>
      </c>
      <c r="AH252" s="312" t="str">
        <f t="shared" ref="AH252:AH265" si="64">IFERROR(AF252/AO252,"")</f>
        <v/>
      </c>
      <c r="AI252" s="312" t="str">
        <f t="shared" ref="AI252:AI265" si="65">IFERROR(AG252/L252,"")</f>
        <v/>
      </c>
      <c r="AJ252" s="111" t="str">
        <f t="shared" ref="AJ252:AJ265" si="66">IFERROR(O252/M252,"")</f>
        <v/>
      </c>
      <c r="AK252" s="111" t="str">
        <f t="shared" ref="AK252:AK265" si="67">IFERROR(O252/N252,"")</f>
        <v/>
      </c>
      <c r="AL252" s="111" t="str">
        <f t="shared" ref="AL252:AL265" si="68">IFERROR(O252/L252,"")</f>
        <v/>
      </c>
      <c r="AM252" s="111" t="str">
        <f>INDEX('M04-S07'!$AU$16:$AU$198,2*(ROWS($AM$251:AM252)-1)+1)</f>
        <v/>
      </c>
      <c r="AN252" s="111" t="str">
        <f>INDEX('M04-S07'!$BB$16:$BB$198,2*(ROWS($AN$251:AN252)-1)+1)</f>
        <v/>
      </c>
      <c r="AO252" s="312">
        <f>INDEX('M04-S07'!$Q$16:$Q$198,2*(ROWS($AO$251:AO252)-1)+1)</f>
        <v>0</v>
      </c>
    </row>
    <row r="253" spans="1:41" x14ac:dyDescent="0.25">
      <c r="A253" s="122">
        <f t="shared" si="62"/>
        <v>0</v>
      </c>
      <c r="B253" s="122" t="str">
        <f t="shared" si="63"/>
        <v/>
      </c>
      <c r="C253" s="339" t="str">
        <f>IF(J253&gt;0,INDEX('M04-S07'!$AY$16:$AY$198,2*(ROWS($C$251:C253)-1)+1),"")</f>
        <v/>
      </c>
      <c r="D253" s="67" t="s">
        <v>271</v>
      </c>
      <c r="E253" s="339" t="str">
        <f>IFERROR(INDEX('M04-S07'!$AW$16:$AW$198,2*(ROWS($E$251:E253)-1)+1),"")</f>
        <v/>
      </c>
      <c r="F253" s="313"/>
      <c r="G253" s="283"/>
      <c r="H253" s="111">
        <f>INDEX('M04-S07'!$AD$16:$AD$198,2*(ROWS($H$251:H253)-1)+1)</f>
        <v>0</v>
      </c>
      <c r="I253" s="111">
        <f>INDEX('M04-S07'!$AF$16:$AF$198,2*(ROWS($I$251:I253)-1)+1)</f>
        <v>0</v>
      </c>
      <c r="J253" s="111" t="str">
        <f>INDEX('M04-S07'!$AH$16:$AH$198,2*(ROWS($J$251:J253)-1)+1)</f>
        <v/>
      </c>
      <c r="K253" s="67" t="str">
        <f>IFERROR(INDEX(CMEREFRI[Cost Basis],MATCH(INDEX('M04-S07'!$F$16:$F$198,2*(ROWS($K$251:K253)-1)+1),CMEREFRI[Proj Desc 1],0)),"")</f>
        <v/>
      </c>
      <c r="L253" s="312">
        <f>IF(ISNUMBER(INDEX('M04-S07'!$AK$16:$AK$198,2*(ROWS($O$251:O253)-1)+1)),INDEX('M04-S07'!$Z$16:$Z$198,2*(ROWS($L$251:L253)-1)+1),0)</f>
        <v>0</v>
      </c>
      <c r="M253" s="312">
        <f>IFERROR(IF(ISNUMBER(INDEX('M04-S07'!$AK$16:$AK$198,2*(ROWS($O$251:O253)-1)+1)),INDEX('M04-S07'!$AO$16:$AO$198,2*(ROWS($M$251:M253)-1)+1),0),"")</f>
        <v>0</v>
      </c>
      <c r="N253" s="373">
        <f>IFERROR(IF(ISNUMBER(INDEX('M04-S07'!$AK$16:$AK$198,2*(ROWS($O$251:O253)-1)+1)),INDEX('M04-S07'!$AV$16:$AV$198,2*(ROWS($N$251:N253)-1)+1),0),"")</f>
        <v>0</v>
      </c>
      <c r="O253" s="111">
        <f>IF(ISNUMBER(INDEX('M04-S07'!$AK$16:$AK$198,2*(ROWS($O$251:O253)-1)+1)),INDEX('M04-S07'!$AK$16:$AK$198,2*(ROWS($O$251:O253)-1)+1),0)</f>
        <v>0</v>
      </c>
      <c r="P253" s="312" t="str">
        <f>IFERROR(IF(NOT(ISNUMBER(INDEX('M04-S07'!$AK$16:$AK$198,2*(ROWS($O$251:O253)-1)+1))),INDEX('M04-S07'!$AO$16:$AO$198,2*(ROWS($O$251:O253)-1)+1),0),"")</f>
        <v/>
      </c>
      <c r="Q253" s="373" t="str">
        <f>IFERROR(IF(NOT(ISNUMBER(INDEX('M04-S07'!$AK$16:$AK$198,2*(ROWS($O$251:O253)-1)+1))),INDEX('M04-S07'!$AV$16:$AV$198,2*(ROWS($O$251:O253)-1)+1),0),"")</f>
        <v/>
      </c>
      <c r="R253" s="67" t="str">
        <f>IFERROR(IF(NOT(ISNUMBER(INDEX('M04-S07'!$AK$16:$AK$198,2*(ROWS($O$251:O253)-1)+1))),INDEX(SPILLOVER[Spillover Reason],MATCH(INDEX('M04-S07'!$BC$16:$BC$198,2*(ROWS($O$251:O253)-1)+1),SPILLOVER[Spillover Text],0)),""),"")</f>
        <v>Not Eligible</v>
      </c>
      <c r="S253" s="318"/>
      <c r="T253" s="318"/>
      <c r="U253" s="312">
        <f>INDEX('M04-S07'!$B$16:$B$198,2*(ROWS($U$251:U253)-1)+1)</f>
        <v>3</v>
      </c>
      <c r="V253" s="283"/>
      <c r="W253" s="108">
        <f>INDEX('M04-S07'!$F$16:$F$198,2*(ROWS($W$251:W253)-1)+1)</f>
        <v>0</v>
      </c>
      <c r="X253" s="67">
        <f>INDEX('M04-S07'!$L$16:$L$198,2*(ROWS($X$251:X253)-1)+1)</f>
        <v>0</v>
      </c>
      <c r="Y253" s="67">
        <f>INDEX('M04-S07'!$U$16:$U$198,2*(ROWS($Y$251:Y253)-1)+1)</f>
        <v>0</v>
      </c>
      <c r="Z253" s="283"/>
      <c r="AA253" s="283"/>
      <c r="AB253" s="283"/>
      <c r="AC253" s="283"/>
      <c r="AD253" s="283"/>
      <c r="AE253" s="312">
        <f>IF(NOT(ISNUMBER(INDEX('M04-S07'!$AK$16:$AK$198,2*(ROWS($O$251:O253)-1)+1))),INDEX('M04-S07'!$Z$16:$Z$198,2*(ROWS($L$251:L253)-1)+1),0)</f>
        <v>0</v>
      </c>
      <c r="AF253" s="312">
        <f>INDEX('M04-S07'!$S$16:$S$198,2*(ROWS($AF$251:AF253)-1)+1)</f>
        <v>0</v>
      </c>
      <c r="AG253" s="312">
        <f>INDEX('M04-S07'!$AB$16:$AB$198,2*(ROWS($AG$251:AG253)-1)+1)</f>
        <v>0</v>
      </c>
      <c r="AH253" s="312" t="str">
        <f t="shared" si="64"/>
        <v/>
      </c>
      <c r="AI253" s="312" t="str">
        <f t="shared" si="65"/>
        <v/>
      </c>
      <c r="AJ253" s="111" t="str">
        <f t="shared" si="66"/>
        <v/>
      </c>
      <c r="AK253" s="111" t="str">
        <f t="shared" si="67"/>
        <v/>
      </c>
      <c r="AL253" s="111" t="str">
        <f t="shared" si="68"/>
        <v/>
      </c>
      <c r="AM253" s="111" t="str">
        <f>INDEX('M04-S07'!$AU$16:$AU$198,2*(ROWS($AM$251:AM253)-1)+1)</f>
        <v/>
      </c>
      <c r="AN253" s="111" t="str">
        <f>INDEX('M04-S07'!$BB$16:$BB$198,2*(ROWS($AN$251:AN253)-1)+1)</f>
        <v/>
      </c>
      <c r="AO253" s="312">
        <f>INDEX('M04-S07'!$Q$16:$Q$198,2*(ROWS($AO$251:AO253)-1)+1)</f>
        <v>0</v>
      </c>
    </row>
    <row r="254" spans="1:41" x14ac:dyDescent="0.25">
      <c r="A254" s="122">
        <f t="shared" si="62"/>
        <v>0</v>
      </c>
      <c r="B254" s="122" t="str">
        <f t="shared" si="63"/>
        <v/>
      </c>
      <c r="C254" s="339" t="str">
        <f>IF(J254&gt;0,INDEX('M04-S07'!$AY$16:$AY$198,2*(ROWS($C$251:C254)-1)+1),"")</f>
        <v/>
      </c>
      <c r="D254" s="67" t="s">
        <v>271</v>
      </c>
      <c r="E254" s="339" t="str">
        <f>IFERROR(INDEX('M04-S07'!$AW$16:$AW$198,2*(ROWS($E$251:E254)-1)+1),"")</f>
        <v/>
      </c>
      <c r="F254" s="313"/>
      <c r="G254" s="283"/>
      <c r="H254" s="111">
        <f>INDEX('M04-S07'!$AD$16:$AD$198,2*(ROWS($H$251:H254)-1)+1)</f>
        <v>0</v>
      </c>
      <c r="I254" s="111">
        <f>INDEX('M04-S07'!$AF$16:$AF$198,2*(ROWS($I$251:I254)-1)+1)</f>
        <v>0</v>
      </c>
      <c r="J254" s="111" t="str">
        <f>INDEX('M04-S07'!$AH$16:$AH$198,2*(ROWS($J$251:J254)-1)+1)</f>
        <v/>
      </c>
      <c r="K254" s="67" t="str">
        <f>IFERROR(INDEX(CMEREFRI[Cost Basis],MATCH(INDEX('M04-S07'!$F$16:$F$198,2*(ROWS($K$251:K254)-1)+1),CMEREFRI[Proj Desc 1],0)),"")</f>
        <v/>
      </c>
      <c r="L254" s="312">
        <f>IF(ISNUMBER(INDEX('M04-S07'!$AK$16:$AK$198,2*(ROWS($O$251:O254)-1)+1)),INDEX('M04-S07'!$Z$16:$Z$198,2*(ROWS($L$251:L254)-1)+1),0)</f>
        <v>0</v>
      </c>
      <c r="M254" s="312">
        <f>IFERROR(IF(ISNUMBER(INDEX('M04-S07'!$AK$16:$AK$198,2*(ROWS($O$251:O254)-1)+1)),INDEX('M04-S07'!$AO$16:$AO$198,2*(ROWS($M$251:M254)-1)+1),0),"")</f>
        <v>0</v>
      </c>
      <c r="N254" s="373">
        <f>IFERROR(IF(ISNUMBER(INDEX('M04-S07'!$AK$16:$AK$198,2*(ROWS($O$251:O254)-1)+1)),INDEX('M04-S07'!$AV$16:$AV$198,2*(ROWS($N$251:N254)-1)+1),0),"")</f>
        <v>0</v>
      </c>
      <c r="O254" s="111">
        <f>IF(ISNUMBER(INDEX('M04-S07'!$AK$16:$AK$198,2*(ROWS($O$251:O254)-1)+1)),INDEX('M04-S07'!$AK$16:$AK$198,2*(ROWS($O$251:O254)-1)+1),0)</f>
        <v>0</v>
      </c>
      <c r="P254" s="312" t="str">
        <f>IFERROR(IF(NOT(ISNUMBER(INDEX('M04-S07'!$AK$16:$AK$198,2*(ROWS($O$251:O254)-1)+1))),INDEX('M04-S07'!$AO$16:$AO$198,2*(ROWS($O$251:O254)-1)+1),0),"")</f>
        <v/>
      </c>
      <c r="Q254" s="373" t="str">
        <f>IFERROR(IF(NOT(ISNUMBER(INDEX('M04-S07'!$AK$16:$AK$198,2*(ROWS($O$251:O254)-1)+1))),INDEX('M04-S07'!$AV$16:$AV$198,2*(ROWS($O$251:O254)-1)+1),0),"")</f>
        <v/>
      </c>
      <c r="R254" s="67" t="str">
        <f>IFERROR(IF(NOT(ISNUMBER(INDEX('M04-S07'!$AK$16:$AK$198,2*(ROWS($O$251:O254)-1)+1))),INDEX(SPILLOVER[Spillover Reason],MATCH(INDEX('M04-S07'!$BC$16:$BC$198,2*(ROWS($O$251:O254)-1)+1),SPILLOVER[Spillover Text],0)),""),"")</f>
        <v>Not Eligible</v>
      </c>
      <c r="S254" s="318"/>
      <c r="T254" s="318"/>
      <c r="U254" s="312">
        <f>INDEX('M04-S07'!$B$16:$B$198,2*(ROWS($U$251:U254)-1)+1)</f>
        <v>4</v>
      </c>
      <c r="V254" s="283"/>
      <c r="W254" s="108">
        <f>INDEX('M04-S07'!$F$16:$F$198,2*(ROWS($W$251:W254)-1)+1)</f>
        <v>0</v>
      </c>
      <c r="X254" s="67">
        <f>INDEX('M04-S07'!$L$16:$L$198,2*(ROWS($X$251:X254)-1)+1)</f>
        <v>0</v>
      </c>
      <c r="Y254" s="67">
        <f>INDEX('M04-S07'!$U$16:$U$198,2*(ROWS($Y$251:Y254)-1)+1)</f>
        <v>0</v>
      </c>
      <c r="Z254" s="283"/>
      <c r="AA254" s="283"/>
      <c r="AB254" s="283"/>
      <c r="AC254" s="283"/>
      <c r="AD254" s="283"/>
      <c r="AE254" s="312">
        <f>IF(NOT(ISNUMBER(INDEX('M04-S07'!$AK$16:$AK$198,2*(ROWS($O$251:O254)-1)+1))),INDEX('M04-S07'!$Z$16:$Z$198,2*(ROWS($L$251:L254)-1)+1),0)</f>
        <v>0</v>
      </c>
      <c r="AF254" s="312">
        <f>INDEX('M04-S07'!$S$16:$S$198,2*(ROWS($AF$251:AF254)-1)+1)</f>
        <v>0</v>
      </c>
      <c r="AG254" s="312">
        <f>INDEX('M04-S07'!$AB$16:$AB$198,2*(ROWS($AG$251:AG254)-1)+1)</f>
        <v>0</v>
      </c>
      <c r="AH254" s="312" t="str">
        <f t="shared" si="64"/>
        <v/>
      </c>
      <c r="AI254" s="312" t="str">
        <f t="shared" si="65"/>
        <v/>
      </c>
      <c r="AJ254" s="111" t="str">
        <f t="shared" si="66"/>
        <v/>
      </c>
      <c r="AK254" s="111" t="str">
        <f t="shared" si="67"/>
        <v/>
      </c>
      <c r="AL254" s="111" t="str">
        <f t="shared" si="68"/>
        <v/>
      </c>
      <c r="AM254" s="111" t="str">
        <f>INDEX('M04-S07'!$AU$16:$AU$198,2*(ROWS($AM$251:AM254)-1)+1)</f>
        <v/>
      </c>
      <c r="AN254" s="111" t="str">
        <f>INDEX('M04-S07'!$BB$16:$BB$198,2*(ROWS($AN$251:AN254)-1)+1)</f>
        <v/>
      </c>
      <c r="AO254" s="312">
        <f>INDEX('M04-S07'!$Q$16:$Q$198,2*(ROWS($AO$251:AO254)-1)+1)</f>
        <v>0</v>
      </c>
    </row>
    <row r="255" spans="1:41" x14ac:dyDescent="0.25">
      <c r="A255" s="122">
        <f t="shared" si="62"/>
        <v>0</v>
      </c>
      <c r="B255" s="122" t="str">
        <f t="shared" si="63"/>
        <v/>
      </c>
      <c r="C255" s="339" t="str">
        <f>IF(J255&gt;0,INDEX('M04-S07'!$AY$16:$AY$198,2*(ROWS($C$251:C255)-1)+1),"")</f>
        <v/>
      </c>
      <c r="D255" s="67" t="s">
        <v>271</v>
      </c>
      <c r="E255" s="339" t="str">
        <f>IFERROR(INDEX('M04-S07'!$AW$16:$AW$198,2*(ROWS($E$251:E255)-1)+1),"")</f>
        <v/>
      </c>
      <c r="F255" s="313"/>
      <c r="G255" s="283"/>
      <c r="H255" s="111">
        <f>INDEX('M04-S07'!$AD$16:$AD$198,2*(ROWS($H$251:H255)-1)+1)</f>
        <v>0</v>
      </c>
      <c r="I255" s="111">
        <f>INDEX('M04-S07'!$AF$16:$AF$198,2*(ROWS($I$251:I255)-1)+1)</f>
        <v>0</v>
      </c>
      <c r="J255" s="111" t="str">
        <f>INDEX('M04-S07'!$AH$16:$AH$198,2*(ROWS($J$251:J255)-1)+1)</f>
        <v/>
      </c>
      <c r="K255" s="67" t="str">
        <f>IFERROR(INDEX(CMEREFRI[Cost Basis],MATCH(INDEX('M04-S07'!$F$16:$F$198,2*(ROWS($K$251:K255)-1)+1),CMEREFRI[Proj Desc 1],0)),"")</f>
        <v/>
      </c>
      <c r="L255" s="312">
        <f>IF(ISNUMBER(INDEX('M04-S07'!$AK$16:$AK$198,2*(ROWS($O$251:O255)-1)+1)),INDEX('M04-S07'!$Z$16:$Z$198,2*(ROWS($L$251:L255)-1)+1),0)</f>
        <v>0</v>
      </c>
      <c r="M255" s="312">
        <f>IFERROR(IF(ISNUMBER(INDEX('M04-S07'!$AK$16:$AK$198,2*(ROWS($O$251:O255)-1)+1)),INDEX('M04-S07'!$AO$16:$AO$198,2*(ROWS($M$251:M255)-1)+1),0),"")</f>
        <v>0</v>
      </c>
      <c r="N255" s="373">
        <f>IFERROR(IF(ISNUMBER(INDEX('M04-S07'!$AK$16:$AK$198,2*(ROWS($O$251:O255)-1)+1)),INDEX('M04-S07'!$AV$16:$AV$198,2*(ROWS($N$251:N255)-1)+1),0),"")</f>
        <v>0</v>
      </c>
      <c r="O255" s="111">
        <f>IF(ISNUMBER(INDEX('M04-S07'!$AK$16:$AK$198,2*(ROWS($O$251:O255)-1)+1)),INDEX('M04-S07'!$AK$16:$AK$198,2*(ROWS($O$251:O255)-1)+1),0)</f>
        <v>0</v>
      </c>
      <c r="P255" s="312" t="str">
        <f>IFERROR(IF(NOT(ISNUMBER(INDEX('M04-S07'!$AK$16:$AK$198,2*(ROWS($O$251:O255)-1)+1))),INDEX('M04-S07'!$AO$16:$AO$198,2*(ROWS($O$251:O255)-1)+1),0),"")</f>
        <v/>
      </c>
      <c r="Q255" s="373" t="str">
        <f>IFERROR(IF(NOT(ISNUMBER(INDEX('M04-S07'!$AK$16:$AK$198,2*(ROWS($O$251:O255)-1)+1))),INDEX('M04-S07'!$AV$16:$AV$198,2*(ROWS($O$251:O255)-1)+1),0),"")</f>
        <v/>
      </c>
      <c r="R255" s="67" t="str">
        <f>IFERROR(IF(NOT(ISNUMBER(INDEX('M04-S07'!$AK$16:$AK$198,2*(ROWS($O$251:O255)-1)+1))),INDEX(SPILLOVER[Spillover Reason],MATCH(INDEX('M04-S07'!$BC$16:$BC$198,2*(ROWS($O$251:O255)-1)+1),SPILLOVER[Spillover Text],0)),""),"")</f>
        <v>Not Eligible</v>
      </c>
      <c r="S255" s="318"/>
      <c r="T255" s="318"/>
      <c r="U255" s="312">
        <f>INDEX('M04-S07'!$B$16:$B$198,2*(ROWS($U$251:U255)-1)+1)</f>
        <v>5</v>
      </c>
      <c r="V255" s="283"/>
      <c r="W255" s="108">
        <f>INDEX('M04-S07'!$F$16:$F$198,2*(ROWS($W$251:W255)-1)+1)</f>
        <v>0</v>
      </c>
      <c r="X255" s="67">
        <f>INDEX('M04-S07'!$L$16:$L$198,2*(ROWS($X$251:X255)-1)+1)</f>
        <v>0</v>
      </c>
      <c r="Y255" s="67">
        <f>INDEX('M04-S07'!$U$16:$U$198,2*(ROWS($Y$251:Y255)-1)+1)</f>
        <v>0</v>
      </c>
      <c r="Z255" s="283"/>
      <c r="AA255" s="283"/>
      <c r="AB255" s="283"/>
      <c r="AC255" s="283"/>
      <c r="AD255" s="283"/>
      <c r="AE255" s="312">
        <f>IF(NOT(ISNUMBER(INDEX('M04-S07'!$AK$16:$AK$198,2*(ROWS($O$251:O255)-1)+1))),INDEX('M04-S07'!$Z$16:$Z$198,2*(ROWS($L$251:L255)-1)+1),0)</f>
        <v>0</v>
      </c>
      <c r="AF255" s="312">
        <f>INDEX('M04-S07'!$S$16:$S$198,2*(ROWS($AF$251:AF255)-1)+1)</f>
        <v>0</v>
      </c>
      <c r="AG255" s="312">
        <f>INDEX('M04-S07'!$AB$16:$AB$198,2*(ROWS($AG$251:AG255)-1)+1)</f>
        <v>0</v>
      </c>
      <c r="AH255" s="312" t="str">
        <f t="shared" si="64"/>
        <v/>
      </c>
      <c r="AI255" s="312" t="str">
        <f t="shared" si="65"/>
        <v/>
      </c>
      <c r="AJ255" s="111" t="str">
        <f t="shared" si="66"/>
        <v/>
      </c>
      <c r="AK255" s="111" t="str">
        <f t="shared" si="67"/>
        <v/>
      </c>
      <c r="AL255" s="111" t="str">
        <f t="shared" si="68"/>
        <v/>
      </c>
      <c r="AM255" s="111" t="str">
        <f>INDEX('M04-S07'!$AU$16:$AU$198,2*(ROWS($AM$251:AM255)-1)+1)</f>
        <v/>
      </c>
      <c r="AN255" s="111" t="str">
        <f>INDEX('M04-S07'!$BB$16:$BB$198,2*(ROWS($AN$251:AN255)-1)+1)</f>
        <v/>
      </c>
      <c r="AO255" s="312">
        <f>INDEX('M04-S07'!$Q$16:$Q$198,2*(ROWS($AO$251:AO255)-1)+1)</f>
        <v>0</v>
      </c>
    </row>
    <row r="256" spans="1:41" x14ac:dyDescent="0.25">
      <c r="A256" s="122">
        <f t="shared" si="62"/>
        <v>0</v>
      </c>
      <c r="B256" s="122" t="str">
        <f t="shared" si="63"/>
        <v/>
      </c>
      <c r="C256" s="339" t="str">
        <f>IF(J256&gt;0,INDEX('M04-S07'!$AY$16:$AY$198,2*(ROWS($C$251:C256)-1)+1),"")</f>
        <v/>
      </c>
      <c r="D256" s="67" t="s">
        <v>271</v>
      </c>
      <c r="E256" s="339" t="str">
        <f>IFERROR(INDEX('M04-S07'!$AW$16:$AW$198,2*(ROWS($E$251:E256)-1)+1),"")</f>
        <v/>
      </c>
      <c r="F256" s="313"/>
      <c r="G256" s="283"/>
      <c r="H256" s="111">
        <f>INDEX('M04-S07'!$AD$16:$AD$198,2*(ROWS($H$251:H256)-1)+1)</f>
        <v>0</v>
      </c>
      <c r="I256" s="111">
        <f>INDEX('M04-S07'!$AF$16:$AF$198,2*(ROWS($I$251:I256)-1)+1)</f>
        <v>0</v>
      </c>
      <c r="J256" s="111" t="str">
        <f>INDEX('M04-S07'!$AH$16:$AH$198,2*(ROWS($J$251:J256)-1)+1)</f>
        <v/>
      </c>
      <c r="K256" s="67" t="str">
        <f>IFERROR(INDEX(CMEREFRI[Cost Basis],MATCH(INDEX('M04-S07'!$F$16:$F$198,2*(ROWS($K$251:K256)-1)+1),CMEREFRI[Proj Desc 1],0)),"")</f>
        <v/>
      </c>
      <c r="L256" s="312">
        <f>IF(ISNUMBER(INDEX('M04-S07'!$AK$16:$AK$198,2*(ROWS($O$251:O256)-1)+1)),INDEX('M04-S07'!$Z$16:$Z$198,2*(ROWS($L$251:L256)-1)+1),0)</f>
        <v>0</v>
      </c>
      <c r="M256" s="312">
        <f>IFERROR(IF(ISNUMBER(INDEX('M04-S07'!$AK$16:$AK$198,2*(ROWS($O$251:O256)-1)+1)),INDEX('M04-S07'!$AO$16:$AO$198,2*(ROWS($M$251:M256)-1)+1),0),"")</f>
        <v>0</v>
      </c>
      <c r="N256" s="373">
        <f>IFERROR(IF(ISNUMBER(INDEX('M04-S07'!$AK$16:$AK$198,2*(ROWS($O$251:O256)-1)+1)),INDEX('M04-S07'!$AV$16:$AV$198,2*(ROWS($N$251:N256)-1)+1),0),"")</f>
        <v>0</v>
      </c>
      <c r="O256" s="111">
        <f>IF(ISNUMBER(INDEX('M04-S07'!$AK$16:$AK$198,2*(ROWS($O$251:O256)-1)+1)),INDEX('M04-S07'!$AK$16:$AK$198,2*(ROWS($O$251:O256)-1)+1),0)</f>
        <v>0</v>
      </c>
      <c r="P256" s="312" t="str">
        <f>IFERROR(IF(NOT(ISNUMBER(INDEX('M04-S07'!$AK$16:$AK$198,2*(ROWS($O$251:O256)-1)+1))),INDEX('M04-S07'!$AO$16:$AO$198,2*(ROWS($O$251:O256)-1)+1),0),"")</f>
        <v/>
      </c>
      <c r="Q256" s="373" t="str">
        <f>IFERROR(IF(NOT(ISNUMBER(INDEX('M04-S07'!$AK$16:$AK$198,2*(ROWS($O$251:O256)-1)+1))),INDEX('M04-S07'!$AV$16:$AV$198,2*(ROWS($O$251:O256)-1)+1),0),"")</f>
        <v/>
      </c>
      <c r="R256" s="67" t="str">
        <f>IFERROR(IF(NOT(ISNUMBER(INDEX('M04-S07'!$AK$16:$AK$198,2*(ROWS($O$251:O256)-1)+1))),INDEX(SPILLOVER[Spillover Reason],MATCH(INDEX('M04-S07'!$BC$16:$BC$198,2*(ROWS($O$251:O256)-1)+1),SPILLOVER[Spillover Text],0)),""),"")</f>
        <v>Not Eligible</v>
      </c>
      <c r="S256" s="318"/>
      <c r="T256" s="318"/>
      <c r="U256" s="312">
        <f>INDEX('M04-S07'!$B$16:$B$198,2*(ROWS($U$251:U256)-1)+1)</f>
        <v>6</v>
      </c>
      <c r="V256" s="283"/>
      <c r="W256" s="108">
        <f>INDEX('M04-S07'!$F$16:$F$198,2*(ROWS($W$251:W256)-1)+1)</f>
        <v>0</v>
      </c>
      <c r="X256" s="67">
        <f>INDEX('M04-S07'!$L$16:$L$198,2*(ROWS($X$251:X256)-1)+1)</f>
        <v>0</v>
      </c>
      <c r="Y256" s="67">
        <f>INDEX('M04-S07'!$U$16:$U$198,2*(ROWS($Y$251:Y256)-1)+1)</f>
        <v>0</v>
      </c>
      <c r="Z256" s="283"/>
      <c r="AA256" s="283"/>
      <c r="AB256" s="283"/>
      <c r="AC256" s="283"/>
      <c r="AD256" s="283"/>
      <c r="AE256" s="312">
        <f>IF(NOT(ISNUMBER(INDEX('M04-S07'!$AK$16:$AK$198,2*(ROWS($O$251:O256)-1)+1))),INDEX('M04-S07'!$Z$16:$Z$198,2*(ROWS($L$251:L256)-1)+1),0)</f>
        <v>0</v>
      </c>
      <c r="AF256" s="312">
        <f>INDEX('M04-S07'!$S$16:$S$198,2*(ROWS($AF$251:AF256)-1)+1)</f>
        <v>0</v>
      </c>
      <c r="AG256" s="312">
        <f>INDEX('M04-S07'!$AB$16:$AB$198,2*(ROWS($AG$251:AG256)-1)+1)</f>
        <v>0</v>
      </c>
      <c r="AH256" s="312" t="str">
        <f t="shared" si="64"/>
        <v/>
      </c>
      <c r="AI256" s="312" t="str">
        <f t="shared" si="65"/>
        <v/>
      </c>
      <c r="AJ256" s="111" t="str">
        <f t="shared" si="66"/>
        <v/>
      </c>
      <c r="AK256" s="111" t="str">
        <f t="shared" si="67"/>
        <v/>
      </c>
      <c r="AL256" s="111" t="str">
        <f t="shared" si="68"/>
        <v/>
      </c>
      <c r="AM256" s="111" t="str">
        <f>INDEX('M04-S07'!$AU$16:$AU$198,2*(ROWS($AM$251:AM256)-1)+1)</f>
        <v/>
      </c>
      <c r="AN256" s="111" t="str">
        <f>INDEX('M04-S07'!$BB$16:$BB$198,2*(ROWS($AN$251:AN256)-1)+1)</f>
        <v/>
      </c>
      <c r="AO256" s="312">
        <f>INDEX('M04-S07'!$Q$16:$Q$198,2*(ROWS($AO$251:AO256)-1)+1)</f>
        <v>0</v>
      </c>
    </row>
    <row r="257" spans="1:42" x14ac:dyDescent="0.25">
      <c r="A257" s="122">
        <f t="shared" si="62"/>
        <v>0</v>
      </c>
      <c r="B257" s="122" t="str">
        <f t="shared" si="63"/>
        <v/>
      </c>
      <c r="C257" s="339" t="str">
        <f>IF(J257&gt;0,INDEX('M04-S07'!$AY$16:$AY$198,2*(ROWS($C$251:C257)-1)+1),"")</f>
        <v/>
      </c>
      <c r="D257" s="67" t="s">
        <v>271</v>
      </c>
      <c r="E257" s="339" t="str">
        <f>IFERROR(INDEX('M04-S07'!$AW$16:$AW$198,2*(ROWS($E$251:E257)-1)+1),"")</f>
        <v/>
      </c>
      <c r="F257" s="313"/>
      <c r="G257" s="283"/>
      <c r="H257" s="111">
        <f>INDEX('M04-S07'!$AD$16:$AD$198,2*(ROWS($H$251:H257)-1)+1)</f>
        <v>0</v>
      </c>
      <c r="I257" s="111">
        <f>INDEX('M04-S07'!$AF$16:$AF$198,2*(ROWS($I$251:I257)-1)+1)</f>
        <v>0</v>
      </c>
      <c r="J257" s="111" t="str">
        <f>INDEX('M04-S07'!$AH$16:$AH$198,2*(ROWS($J$251:J257)-1)+1)</f>
        <v/>
      </c>
      <c r="K257" s="67" t="str">
        <f>IFERROR(INDEX(CMEREFRI[Cost Basis],MATCH(INDEX('M04-S07'!$F$16:$F$198,2*(ROWS($K$251:K257)-1)+1),CMEREFRI[Proj Desc 1],0)),"")</f>
        <v/>
      </c>
      <c r="L257" s="312">
        <f>IF(ISNUMBER(INDEX('M04-S07'!$AK$16:$AK$198,2*(ROWS($O$251:O257)-1)+1)),INDEX('M04-S07'!$Z$16:$Z$198,2*(ROWS($L$251:L257)-1)+1),0)</f>
        <v>0</v>
      </c>
      <c r="M257" s="312">
        <f>IFERROR(IF(ISNUMBER(INDEX('M04-S07'!$AK$16:$AK$198,2*(ROWS($O$251:O257)-1)+1)),INDEX('M04-S07'!$AO$16:$AO$198,2*(ROWS($M$251:M257)-1)+1),0),"")</f>
        <v>0</v>
      </c>
      <c r="N257" s="373">
        <f>IFERROR(IF(ISNUMBER(INDEX('M04-S07'!$AK$16:$AK$198,2*(ROWS($O$251:O257)-1)+1)),INDEX('M04-S07'!$AV$16:$AV$198,2*(ROWS($N$251:N257)-1)+1),0),"")</f>
        <v>0</v>
      </c>
      <c r="O257" s="111">
        <f>IF(ISNUMBER(INDEX('M04-S07'!$AK$16:$AK$198,2*(ROWS($O$251:O257)-1)+1)),INDEX('M04-S07'!$AK$16:$AK$198,2*(ROWS($O$251:O257)-1)+1),0)</f>
        <v>0</v>
      </c>
      <c r="P257" s="312" t="str">
        <f>IFERROR(IF(NOT(ISNUMBER(INDEX('M04-S07'!$AK$16:$AK$198,2*(ROWS($O$251:O257)-1)+1))),INDEX('M04-S07'!$AO$16:$AO$198,2*(ROWS($O$251:O257)-1)+1),0),"")</f>
        <v/>
      </c>
      <c r="Q257" s="373" t="str">
        <f>IFERROR(IF(NOT(ISNUMBER(INDEX('M04-S07'!$AK$16:$AK$198,2*(ROWS($O$251:O257)-1)+1))),INDEX('M04-S07'!$AV$16:$AV$198,2*(ROWS($O$251:O257)-1)+1),0),"")</f>
        <v/>
      </c>
      <c r="R257" s="67" t="str">
        <f>IFERROR(IF(NOT(ISNUMBER(INDEX('M04-S07'!$AK$16:$AK$198,2*(ROWS($O$251:O257)-1)+1))),INDEX(SPILLOVER[Spillover Reason],MATCH(INDEX('M04-S07'!$BC$16:$BC$198,2*(ROWS($O$251:O257)-1)+1),SPILLOVER[Spillover Text],0)),""),"")</f>
        <v>Not Eligible</v>
      </c>
      <c r="S257" s="318"/>
      <c r="T257" s="318"/>
      <c r="U257" s="312">
        <f>INDEX('M04-S07'!$B$16:$B$198,2*(ROWS($U$251:U257)-1)+1)</f>
        <v>7</v>
      </c>
      <c r="V257" s="283"/>
      <c r="W257" s="108">
        <f>INDEX('M04-S07'!$F$16:$F$198,2*(ROWS($W$251:W257)-1)+1)</f>
        <v>0</v>
      </c>
      <c r="X257" s="67">
        <f>INDEX('M04-S07'!$L$16:$L$198,2*(ROWS($X$251:X257)-1)+1)</f>
        <v>0</v>
      </c>
      <c r="Y257" s="67">
        <f>INDEX('M04-S07'!$U$16:$U$198,2*(ROWS($Y$251:Y257)-1)+1)</f>
        <v>0</v>
      </c>
      <c r="Z257" s="283"/>
      <c r="AA257" s="283"/>
      <c r="AB257" s="283"/>
      <c r="AC257" s="283"/>
      <c r="AD257" s="283"/>
      <c r="AE257" s="312">
        <f>IF(NOT(ISNUMBER(INDEX('M04-S07'!$AK$16:$AK$198,2*(ROWS($O$251:O257)-1)+1))),INDEX('M04-S07'!$Z$16:$Z$198,2*(ROWS($L$251:L257)-1)+1),0)</f>
        <v>0</v>
      </c>
      <c r="AF257" s="312">
        <f>INDEX('M04-S07'!$S$16:$S$198,2*(ROWS($AF$251:AF257)-1)+1)</f>
        <v>0</v>
      </c>
      <c r="AG257" s="312">
        <f>INDEX('M04-S07'!$AB$16:$AB$198,2*(ROWS($AG$251:AG257)-1)+1)</f>
        <v>0</v>
      </c>
      <c r="AH257" s="312" t="str">
        <f t="shared" si="64"/>
        <v/>
      </c>
      <c r="AI257" s="312" t="str">
        <f t="shared" si="65"/>
        <v/>
      </c>
      <c r="AJ257" s="111" t="str">
        <f t="shared" si="66"/>
        <v/>
      </c>
      <c r="AK257" s="111" t="str">
        <f t="shared" si="67"/>
        <v/>
      </c>
      <c r="AL257" s="111" t="str">
        <f t="shared" si="68"/>
        <v/>
      </c>
      <c r="AM257" s="111" t="str">
        <f>INDEX('M04-S07'!$AU$16:$AU$198,2*(ROWS($AM$251:AM257)-1)+1)</f>
        <v/>
      </c>
      <c r="AN257" s="111" t="str">
        <f>INDEX('M04-S07'!$BB$16:$BB$198,2*(ROWS($AN$251:AN257)-1)+1)</f>
        <v/>
      </c>
      <c r="AO257" s="312">
        <f>INDEX('M04-S07'!$Q$16:$Q$198,2*(ROWS($AO$251:AO257)-1)+1)</f>
        <v>0</v>
      </c>
    </row>
    <row r="258" spans="1:42" x14ac:dyDescent="0.25">
      <c r="A258" s="122">
        <f t="shared" si="62"/>
        <v>0</v>
      </c>
      <c r="B258" s="122" t="str">
        <f t="shared" si="63"/>
        <v/>
      </c>
      <c r="C258" s="339" t="str">
        <f>IF(J258&gt;0,INDEX('M04-S07'!$AY$16:$AY$198,2*(ROWS($C$251:C258)-1)+1),"")</f>
        <v/>
      </c>
      <c r="D258" s="67" t="s">
        <v>271</v>
      </c>
      <c r="E258" s="339" t="str">
        <f>IFERROR(INDEX('M04-S07'!$AW$16:$AW$198,2*(ROWS($E$251:E258)-1)+1),"")</f>
        <v/>
      </c>
      <c r="F258" s="313"/>
      <c r="G258" s="283"/>
      <c r="H258" s="111">
        <f>INDEX('M04-S07'!$AD$16:$AD$198,2*(ROWS($H$251:H258)-1)+1)</f>
        <v>0</v>
      </c>
      <c r="I258" s="111">
        <f>INDEX('M04-S07'!$AF$16:$AF$198,2*(ROWS($I$251:I258)-1)+1)</f>
        <v>0</v>
      </c>
      <c r="J258" s="111" t="str">
        <f>INDEX('M04-S07'!$AH$16:$AH$198,2*(ROWS($J$251:J258)-1)+1)</f>
        <v/>
      </c>
      <c r="K258" s="67" t="str">
        <f>IFERROR(INDEX(CMEREFRI[Cost Basis],MATCH(INDEX('M04-S07'!$F$16:$F$198,2*(ROWS($K$251:K258)-1)+1),CMEREFRI[Proj Desc 1],0)),"")</f>
        <v/>
      </c>
      <c r="L258" s="312">
        <f>IF(ISNUMBER(INDEX('M04-S07'!$AK$16:$AK$198,2*(ROWS($O$251:O258)-1)+1)),INDEX('M04-S07'!$Z$16:$Z$198,2*(ROWS($L$251:L258)-1)+1),0)</f>
        <v>0</v>
      </c>
      <c r="M258" s="312">
        <f>IFERROR(IF(ISNUMBER(INDEX('M04-S07'!$AK$16:$AK$198,2*(ROWS($O$251:O258)-1)+1)),INDEX('M04-S07'!$AO$16:$AO$198,2*(ROWS($M$251:M258)-1)+1),0),"")</f>
        <v>0</v>
      </c>
      <c r="N258" s="373">
        <f>IFERROR(IF(ISNUMBER(INDEX('M04-S07'!$AK$16:$AK$198,2*(ROWS($O$251:O258)-1)+1)),INDEX('M04-S07'!$AV$16:$AV$198,2*(ROWS($N$251:N258)-1)+1),0),"")</f>
        <v>0</v>
      </c>
      <c r="O258" s="111">
        <f>IF(ISNUMBER(INDEX('M04-S07'!$AK$16:$AK$198,2*(ROWS($O$251:O258)-1)+1)),INDEX('M04-S07'!$AK$16:$AK$198,2*(ROWS($O$251:O258)-1)+1),0)</f>
        <v>0</v>
      </c>
      <c r="P258" s="312" t="str">
        <f>IFERROR(IF(NOT(ISNUMBER(INDEX('M04-S07'!$AK$16:$AK$198,2*(ROWS($O$251:O258)-1)+1))),INDEX('M04-S07'!$AO$16:$AO$198,2*(ROWS($O$251:O258)-1)+1),0),"")</f>
        <v/>
      </c>
      <c r="Q258" s="373" t="str">
        <f>IFERROR(IF(NOT(ISNUMBER(INDEX('M04-S07'!$AK$16:$AK$198,2*(ROWS($O$251:O258)-1)+1))),INDEX('M04-S07'!$AV$16:$AV$198,2*(ROWS($O$251:O258)-1)+1),0),"")</f>
        <v/>
      </c>
      <c r="R258" s="67" t="str">
        <f>IFERROR(IF(NOT(ISNUMBER(INDEX('M04-S07'!$AK$16:$AK$198,2*(ROWS($O$251:O258)-1)+1))),INDEX(SPILLOVER[Spillover Reason],MATCH(INDEX('M04-S07'!$BC$16:$BC$198,2*(ROWS($O$251:O258)-1)+1),SPILLOVER[Spillover Text],0)),""),"")</f>
        <v>Not Eligible</v>
      </c>
      <c r="S258" s="318"/>
      <c r="T258" s="318"/>
      <c r="U258" s="312">
        <f>INDEX('M04-S07'!$B$16:$B$198,2*(ROWS($U$251:U258)-1)+1)</f>
        <v>8</v>
      </c>
      <c r="V258" s="283"/>
      <c r="W258" s="108">
        <f>INDEX('M04-S07'!$F$16:$F$198,2*(ROWS($W$251:W258)-1)+1)</f>
        <v>0</v>
      </c>
      <c r="X258" s="67">
        <f>INDEX('M04-S07'!$L$16:$L$198,2*(ROWS($X$251:X258)-1)+1)</f>
        <v>0</v>
      </c>
      <c r="Y258" s="67">
        <f>INDEX('M04-S07'!$U$16:$U$198,2*(ROWS($Y$251:Y258)-1)+1)</f>
        <v>0</v>
      </c>
      <c r="Z258" s="283"/>
      <c r="AA258" s="283"/>
      <c r="AB258" s="283"/>
      <c r="AC258" s="283"/>
      <c r="AD258" s="283"/>
      <c r="AE258" s="312">
        <f>IF(NOT(ISNUMBER(INDEX('M04-S07'!$AK$16:$AK$198,2*(ROWS($O$251:O258)-1)+1))),INDEX('M04-S07'!$Z$16:$Z$198,2*(ROWS($L$251:L258)-1)+1),0)</f>
        <v>0</v>
      </c>
      <c r="AF258" s="312">
        <f>INDEX('M04-S07'!$S$16:$S$198,2*(ROWS($AF$251:AF258)-1)+1)</f>
        <v>0</v>
      </c>
      <c r="AG258" s="312">
        <f>INDEX('M04-S07'!$AB$16:$AB$198,2*(ROWS($AG$251:AG258)-1)+1)</f>
        <v>0</v>
      </c>
      <c r="AH258" s="312" t="str">
        <f t="shared" si="64"/>
        <v/>
      </c>
      <c r="AI258" s="312" t="str">
        <f t="shared" si="65"/>
        <v/>
      </c>
      <c r="AJ258" s="111" t="str">
        <f t="shared" si="66"/>
        <v/>
      </c>
      <c r="AK258" s="111" t="str">
        <f t="shared" si="67"/>
        <v/>
      </c>
      <c r="AL258" s="111" t="str">
        <f t="shared" si="68"/>
        <v/>
      </c>
      <c r="AM258" s="111" t="str">
        <f>INDEX('M04-S07'!$AU$16:$AU$198,2*(ROWS($AM$251:AM258)-1)+1)</f>
        <v/>
      </c>
      <c r="AN258" s="111" t="str">
        <f>INDEX('M04-S07'!$BB$16:$BB$198,2*(ROWS($AN$251:AN258)-1)+1)</f>
        <v/>
      </c>
      <c r="AO258" s="312">
        <f>INDEX('M04-S07'!$Q$16:$Q$198,2*(ROWS($AO$251:AO258)-1)+1)</f>
        <v>0</v>
      </c>
    </row>
    <row r="259" spans="1:42" x14ac:dyDescent="0.25">
      <c r="A259" s="122">
        <f t="shared" si="62"/>
        <v>0</v>
      </c>
      <c r="B259" s="122" t="str">
        <f t="shared" si="63"/>
        <v/>
      </c>
      <c r="C259" s="339" t="str">
        <f>IF(J259&gt;0,INDEX('M04-S07'!$AY$16:$AY$198,2*(ROWS($C$251:C259)-1)+1),"")</f>
        <v/>
      </c>
      <c r="D259" s="67" t="s">
        <v>271</v>
      </c>
      <c r="E259" s="339" t="str">
        <f>IFERROR(INDEX('M04-S07'!$AW$16:$AW$198,2*(ROWS($E$251:E259)-1)+1),"")</f>
        <v/>
      </c>
      <c r="F259" s="313"/>
      <c r="G259" s="283"/>
      <c r="H259" s="111">
        <f>INDEX('M04-S07'!$AD$16:$AD$198,2*(ROWS($H$251:H259)-1)+1)</f>
        <v>0</v>
      </c>
      <c r="I259" s="111">
        <f>INDEX('M04-S07'!$AF$16:$AF$198,2*(ROWS($I$251:I259)-1)+1)</f>
        <v>0</v>
      </c>
      <c r="J259" s="111" t="str">
        <f>INDEX('M04-S07'!$AH$16:$AH$198,2*(ROWS($J$251:J259)-1)+1)</f>
        <v/>
      </c>
      <c r="K259" s="67" t="str">
        <f>IFERROR(INDEX(CMEREFRI[Cost Basis],MATCH(INDEX('M04-S07'!$F$16:$F$198,2*(ROWS($K$251:K259)-1)+1),CMEREFRI[Proj Desc 1],0)),"")</f>
        <v/>
      </c>
      <c r="L259" s="312">
        <f>IF(ISNUMBER(INDEX('M04-S07'!$AK$16:$AK$198,2*(ROWS($O$251:O259)-1)+1)),INDEX('M04-S07'!$Z$16:$Z$198,2*(ROWS($L$251:L259)-1)+1),0)</f>
        <v>0</v>
      </c>
      <c r="M259" s="312">
        <f>IFERROR(IF(ISNUMBER(INDEX('M04-S07'!$AK$16:$AK$198,2*(ROWS($O$251:O259)-1)+1)),INDEX('M04-S07'!$AO$16:$AO$198,2*(ROWS($M$251:M259)-1)+1),0),"")</f>
        <v>0</v>
      </c>
      <c r="N259" s="373">
        <f>IFERROR(IF(ISNUMBER(INDEX('M04-S07'!$AK$16:$AK$198,2*(ROWS($O$251:O259)-1)+1)),INDEX('M04-S07'!$AV$16:$AV$198,2*(ROWS($N$251:N259)-1)+1),0),"")</f>
        <v>0</v>
      </c>
      <c r="O259" s="111">
        <f>IF(ISNUMBER(INDEX('M04-S07'!$AK$16:$AK$198,2*(ROWS($O$251:O259)-1)+1)),INDEX('M04-S07'!$AK$16:$AK$198,2*(ROWS($O$251:O259)-1)+1),0)</f>
        <v>0</v>
      </c>
      <c r="P259" s="312" t="str">
        <f>IFERROR(IF(NOT(ISNUMBER(INDEX('M04-S07'!$AK$16:$AK$198,2*(ROWS($O$251:O259)-1)+1))),INDEX('M04-S07'!$AO$16:$AO$198,2*(ROWS($O$251:O259)-1)+1),0),"")</f>
        <v/>
      </c>
      <c r="Q259" s="373" t="str">
        <f>IFERROR(IF(NOT(ISNUMBER(INDEX('M04-S07'!$AK$16:$AK$198,2*(ROWS($O$251:O259)-1)+1))),INDEX('M04-S07'!$AV$16:$AV$198,2*(ROWS($O$251:O259)-1)+1),0),"")</f>
        <v/>
      </c>
      <c r="R259" s="67" t="str">
        <f>IFERROR(IF(NOT(ISNUMBER(INDEX('M04-S07'!$AK$16:$AK$198,2*(ROWS($O$251:O259)-1)+1))),INDEX(SPILLOVER[Spillover Reason],MATCH(INDEX('M04-S07'!$BC$16:$BC$198,2*(ROWS($O$251:O259)-1)+1),SPILLOVER[Spillover Text],0)),""),"")</f>
        <v>Not Eligible</v>
      </c>
      <c r="S259" s="318"/>
      <c r="T259" s="318"/>
      <c r="U259" s="312">
        <f>INDEX('M04-S07'!$B$16:$B$198,2*(ROWS($U$251:U259)-1)+1)</f>
        <v>9</v>
      </c>
      <c r="V259" s="283"/>
      <c r="W259" s="108">
        <f>INDEX('M04-S07'!$F$16:$F$198,2*(ROWS($W$251:W259)-1)+1)</f>
        <v>0</v>
      </c>
      <c r="X259" s="67">
        <f>INDEX('M04-S07'!$L$16:$L$198,2*(ROWS($X$251:X259)-1)+1)</f>
        <v>0</v>
      </c>
      <c r="Y259" s="67">
        <f>INDEX('M04-S07'!$U$16:$U$198,2*(ROWS($Y$251:Y259)-1)+1)</f>
        <v>0</v>
      </c>
      <c r="Z259" s="283"/>
      <c r="AA259" s="283"/>
      <c r="AB259" s="283"/>
      <c r="AC259" s="283"/>
      <c r="AD259" s="283"/>
      <c r="AE259" s="312">
        <f>IF(NOT(ISNUMBER(INDEX('M04-S07'!$AK$16:$AK$198,2*(ROWS($O$251:O259)-1)+1))),INDEX('M04-S07'!$Z$16:$Z$198,2*(ROWS($L$251:L259)-1)+1),0)</f>
        <v>0</v>
      </c>
      <c r="AF259" s="312">
        <f>INDEX('M04-S07'!$S$16:$S$198,2*(ROWS($AF$251:AF259)-1)+1)</f>
        <v>0</v>
      </c>
      <c r="AG259" s="312">
        <f>INDEX('M04-S07'!$AB$16:$AB$198,2*(ROWS($AG$251:AG259)-1)+1)</f>
        <v>0</v>
      </c>
      <c r="AH259" s="312" t="str">
        <f t="shared" si="64"/>
        <v/>
      </c>
      <c r="AI259" s="312" t="str">
        <f t="shared" si="65"/>
        <v/>
      </c>
      <c r="AJ259" s="111" t="str">
        <f t="shared" si="66"/>
        <v/>
      </c>
      <c r="AK259" s="111" t="str">
        <f t="shared" si="67"/>
        <v/>
      </c>
      <c r="AL259" s="111" t="str">
        <f t="shared" si="68"/>
        <v/>
      </c>
      <c r="AM259" s="111" t="str">
        <f>INDEX('M04-S07'!$AU$16:$AU$198,2*(ROWS($AM$251:AM259)-1)+1)</f>
        <v/>
      </c>
      <c r="AN259" s="111" t="str">
        <f>INDEX('M04-S07'!$BB$16:$BB$198,2*(ROWS($AN$251:AN259)-1)+1)</f>
        <v/>
      </c>
      <c r="AO259" s="312">
        <f>INDEX('M04-S07'!$Q$16:$Q$198,2*(ROWS($AO$251:AO259)-1)+1)</f>
        <v>0</v>
      </c>
    </row>
    <row r="260" spans="1:42" x14ac:dyDescent="0.25">
      <c r="A260" s="122">
        <f t="shared" si="62"/>
        <v>0</v>
      </c>
      <c r="B260" s="122" t="str">
        <f t="shared" si="63"/>
        <v/>
      </c>
      <c r="C260" s="339" t="str">
        <f>IF(J260&gt;0,INDEX('M04-S07'!$AY$16:$AY$198,2*(ROWS($C$251:C260)-1)+1),"")</f>
        <v/>
      </c>
      <c r="D260" s="67" t="s">
        <v>271</v>
      </c>
      <c r="E260" s="339" t="str">
        <f>IFERROR(INDEX('M04-S07'!$AW$16:$AW$198,2*(ROWS($E$251:E260)-1)+1),"")</f>
        <v/>
      </c>
      <c r="F260" s="313"/>
      <c r="G260" s="283"/>
      <c r="H260" s="111">
        <f>INDEX('M04-S07'!$AD$16:$AD$198,2*(ROWS($H$251:H260)-1)+1)</f>
        <v>0</v>
      </c>
      <c r="I260" s="111">
        <f>INDEX('M04-S07'!$AF$16:$AF$198,2*(ROWS($I$251:I260)-1)+1)</f>
        <v>0</v>
      </c>
      <c r="J260" s="111" t="str">
        <f>INDEX('M04-S07'!$AH$16:$AH$198,2*(ROWS($J$251:J260)-1)+1)</f>
        <v/>
      </c>
      <c r="K260" s="67" t="str">
        <f>IFERROR(INDEX(CMEREFRI[Cost Basis],MATCH(INDEX('M04-S07'!$F$16:$F$198,2*(ROWS($K$251:K260)-1)+1),CMEREFRI[Proj Desc 1],0)),"")</f>
        <v/>
      </c>
      <c r="L260" s="312">
        <f>IF(ISNUMBER(INDEX('M04-S07'!$AK$16:$AK$198,2*(ROWS($O$251:O260)-1)+1)),INDEX('M04-S07'!$Z$16:$Z$198,2*(ROWS($L$251:L260)-1)+1),0)</f>
        <v>0</v>
      </c>
      <c r="M260" s="312">
        <f>IFERROR(IF(ISNUMBER(INDEX('M04-S07'!$AK$16:$AK$198,2*(ROWS($O$251:O260)-1)+1)),INDEX('M04-S07'!$AO$16:$AO$198,2*(ROWS($M$251:M260)-1)+1),0),"")</f>
        <v>0</v>
      </c>
      <c r="N260" s="373">
        <f>IFERROR(IF(ISNUMBER(INDEX('M04-S07'!$AK$16:$AK$198,2*(ROWS($O$251:O260)-1)+1)),INDEX('M04-S07'!$AV$16:$AV$198,2*(ROWS($N$251:N260)-1)+1),0),"")</f>
        <v>0</v>
      </c>
      <c r="O260" s="111">
        <f>IF(ISNUMBER(INDEX('M04-S07'!$AK$16:$AK$198,2*(ROWS($O$251:O260)-1)+1)),INDEX('M04-S07'!$AK$16:$AK$198,2*(ROWS($O$251:O260)-1)+1),0)</f>
        <v>0</v>
      </c>
      <c r="P260" s="312" t="str">
        <f>IFERROR(IF(NOT(ISNUMBER(INDEX('M04-S07'!$AK$16:$AK$198,2*(ROWS($O$251:O260)-1)+1))),INDEX('M04-S07'!$AO$16:$AO$198,2*(ROWS($O$251:O260)-1)+1),0),"")</f>
        <v/>
      </c>
      <c r="Q260" s="373" t="str">
        <f>IFERROR(IF(NOT(ISNUMBER(INDEX('M04-S07'!$AK$16:$AK$198,2*(ROWS($O$251:O260)-1)+1))),INDEX('M04-S07'!$AV$16:$AV$198,2*(ROWS($O$251:O260)-1)+1),0),"")</f>
        <v/>
      </c>
      <c r="R260" s="67" t="str">
        <f>IFERROR(IF(NOT(ISNUMBER(INDEX('M04-S07'!$AK$16:$AK$198,2*(ROWS($O$251:O260)-1)+1))),INDEX(SPILLOVER[Spillover Reason],MATCH(INDEX('M04-S07'!$BC$16:$BC$198,2*(ROWS($O$251:O260)-1)+1),SPILLOVER[Spillover Text],0)),""),"")</f>
        <v>Not Eligible</v>
      </c>
      <c r="S260" s="318"/>
      <c r="T260" s="318"/>
      <c r="U260" s="312">
        <f>INDEX('M04-S07'!$B$16:$B$198,2*(ROWS($U$251:U260)-1)+1)</f>
        <v>10</v>
      </c>
      <c r="V260" s="283"/>
      <c r="W260" s="108">
        <f>INDEX('M04-S07'!$F$16:$F$198,2*(ROWS($W$251:W260)-1)+1)</f>
        <v>0</v>
      </c>
      <c r="X260" s="67">
        <f>INDEX('M04-S07'!$L$16:$L$198,2*(ROWS($X$251:X260)-1)+1)</f>
        <v>0</v>
      </c>
      <c r="Y260" s="67">
        <f>INDEX('M04-S07'!$U$16:$U$198,2*(ROWS($Y$251:Y260)-1)+1)</f>
        <v>0</v>
      </c>
      <c r="Z260" s="283"/>
      <c r="AA260" s="283"/>
      <c r="AB260" s="283"/>
      <c r="AC260" s="283"/>
      <c r="AD260" s="283"/>
      <c r="AE260" s="312">
        <f>IF(NOT(ISNUMBER(INDEX('M04-S07'!$AK$16:$AK$198,2*(ROWS($O$251:O260)-1)+1))),INDEX('M04-S07'!$Z$16:$Z$198,2*(ROWS($L$251:L260)-1)+1),0)</f>
        <v>0</v>
      </c>
      <c r="AF260" s="312">
        <f>INDEX('M04-S07'!$S$16:$S$198,2*(ROWS($AF$251:AF260)-1)+1)</f>
        <v>0</v>
      </c>
      <c r="AG260" s="312">
        <f>INDEX('M04-S07'!$AB$16:$AB$198,2*(ROWS($AG$251:AG260)-1)+1)</f>
        <v>0</v>
      </c>
      <c r="AH260" s="312" t="str">
        <f t="shared" si="64"/>
        <v/>
      </c>
      <c r="AI260" s="312" t="str">
        <f t="shared" si="65"/>
        <v/>
      </c>
      <c r="AJ260" s="111" t="str">
        <f t="shared" si="66"/>
        <v/>
      </c>
      <c r="AK260" s="111" t="str">
        <f t="shared" si="67"/>
        <v/>
      </c>
      <c r="AL260" s="111" t="str">
        <f t="shared" si="68"/>
        <v/>
      </c>
      <c r="AM260" s="111" t="str">
        <f>INDEX('M04-S07'!$AU$16:$AU$198,2*(ROWS($AM$251:AM260)-1)+1)</f>
        <v/>
      </c>
      <c r="AN260" s="111" t="str">
        <f>INDEX('M04-S07'!$BB$16:$BB$198,2*(ROWS($AN$251:AN260)-1)+1)</f>
        <v/>
      </c>
      <c r="AO260" s="312">
        <f>INDEX('M04-S07'!$Q$16:$Q$198,2*(ROWS($AO$251:AO260)-1)+1)</f>
        <v>0</v>
      </c>
    </row>
    <row r="261" spans="1:42" x14ac:dyDescent="0.25">
      <c r="A261" s="122">
        <f t="shared" si="62"/>
        <v>0</v>
      </c>
      <c r="B261" s="122" t="str">
        <f t="shared" si="63"/>
        <v/>
      </c>
      <c r="C261" s="339" t="str">
        <f>IF(J261&gt;0,INDEX('M04-S07'!$AY$16:$AY$198,2*(ROWS($C$251:C261)-1)+1),"")</f>
        <v/>
      </c>
      <c r="D261" s="67" t="s">
        <v>271</v>
      </c>
      <c r="E261" s="339">
        <f>IFERROR(INDEX('M04-S07'!$AW$16:$AW$198,2*(ROWS($E$251:E261)-1)+1),"")</f>
        <v>0</v>
      </c>
      <c r="F261" s="313"/>
      <c r="G261" s="283"/>
      <c r="H261" s="111">
        <f>INDEX('M04-S07'!$AD$16:$AD$198,2*(ROWS($H$251:H261)-1)+1)</f>
        <v>0</v>
      </c>
      <c r="I261" s="111">
        <f>INDEX('M04-S07'!$AF$16:$AF$198,2*(ROWS($I$251:I261)-1)+1)</f>
        <v>0</v>
      </c>
      <c r="J261" s="111">
        <f>INDEX('M04-S07'!$AH$16:$AH$198,2*(ROWS($J$251:J261)-1)+1)</f>
        <v>0</v>
      </c>
      <c r="K261" s="67" t="str">
        <f>IFERROR(INDEX(CMEREFRI[Cost Basis],MATCH(INDEX('M04-S07'!$F$16:$F$198,2*(ROWS($K$251:K261)-1)+1),CMEREFRI[Proj Desc 1],0)),"")</f>
        <v/>
      </c>
      <c r="L261" s="312">
        <f>IF(ISNUMBER(INDEX('M04-S07'!$AK$16:$AK$198,2*(ROWS($O$251:O261)-1)+1)),INDEX('M04-S07'!$Z$16:$Z$198,2*(ROWS($L$251:L261)-1)+1),0)</f>
        <v>0</v>
      </c>
      <c r="M261" s="312">
        <f>IFERROR(IF(ISNUMBER(INDEX('M04-S07'!$AK$16:$AK$198,2*(ROWS($O$251:O261)-1)+1)),INDEX('M04-S07'!$AO$16:$AO$198,2*(ROWS($M$251:M261)-1)+1),0),"")</f>
        <v>0</v>
      </c>
      <c r="N261" s="373">
        <f>IFERROR(IF(ISNUMBER(INDEX('M04-S07'!$AK$16:$AK$198,2*(ROWS($O$251:O261)-1)+1)),INDEX('M04-S07'!$AV$16:$AV$198,2*(ROWS($N$251:N261)-1)+1),0),"")</f>
        <v>0</v>
      </c>
      <c r="O261" s="111">
        <f>IF(ISNUMBER(INDEX('M04-S07'!$AK$16:$AK$198,2*(ROWS($O$251:O261)-1)+1)),INDEX('M04-S07'!$AK$16:$AK$198,2*(ROWS($O$251:O261)-1)+1),0)</f>
        <v>0</v>
      </c>
      <c r="P261" s="312">
        <f>IFERROR(IF(NOT(ISNUMBER(INDEX('M04-S07'!$AK$16:$AK$198,2*(ROWS($O$251:O261)-1)+1))),INDEX('M04-S07'!$AO$16:$AO$198,2*(ROWS($O$251:O261)-1)+1),0),"")</f>
        <v>0</v>
      </c>
      <c r="Q261" s="373">
        <f>IFERROR(IF(NOT(ISNUMBER(INDEX('M04-S07'!$AK$16:$AK$198,2*(ROWS($O$251:O261)-1)+1))),INDEX('M04-S07'!$AV$16:$AV$198,2*(ROWS($O$251:O261)-1)+1),0),"")</f>
        <v>0</v>
      </c>
      <c r="R261" s="67" t="str">
        <f>IFERROR(IF(NOT(ISNUMBER(INDEX('M04-S07'!$AK$16:$AK$198,2*(ROWS($O$251:O261)-1)+1))),INDEX(SPILLOVER[Spillover Reason],MATCH(INDEX('M04-S07'!$BC$16:$BC$198,2*(ROWS($O$251:O261)-1)+1),SPILLOVER[Spillover Text],0)),""),"")</f>
        <v/>
      </c>
      <c r="S261" s="318"/>
      <c r="T261" s="318"/>
      <c r="U261" s="312">
        <f>INDEX('M04-S07'!$B$16:$B$198,2*(ROWS($U$251:U261)-1)+1)</f>
        <v>11</v>
      </c>
      <c r="V261" s="283"/>
      <c r="W261" s="108">
        <f>INDEX('M04-S07'!$F$16:$F$198,2*(ROWS($W$251:W261)-1)+1)</f>
        <v>0</v>
      </c>
      <c r="X261" s="67">
        <f>INDEX('M04-S07'!$L$16:$L$198,2*(ROWS($X$251:X261)-1)+1)</f>
        <v>0</v>
      </c>
      <c r="Y261" s="67">
        <f>INDEX('M04-S07'!$U$16:$U$198,2*(ROWS($Y$251:Y261)-1)+1)</f>
        <v>0</v>
      </c>
      <c r="Z261" s="283"/>
      <c r="AA261" s="283"/>
      <c r="AB261" s="283"/>
      <c r="AC261" s="283"/>
      <c r="AD261" s="283"/>
      <c r="AE261" s="312">
        <f>IF(NOT(ISNUMBER(INDEX('M04-S07'!$AK$16:$AK$198,2*(ROWS($O$251:O261)-1)+1))),INDEX('M04-S07'!$Z$16:$Z$198,2*(ROWS($L$251:L261)-1)+1),0)</f>
        <v>0</v>
      </c>
      <c r="AF261" s="312">
        <f>INDEX('M04-S07'!$S$16:$S$198,2*(ROWS($AF$251:AF261)-1)+1)</f>
        <v>0</v>
      </c>
      <c r="AG261" s="312">
        <f>INDEX('M04-S07'!$AB$16:$AB$198,2*(ROWS($AG$251:AG261)-1)+1)</f>
        <v>0</v>
      </c>
      <c r="AH261" s="312" t="str">
        <f t="shared" si="64"/>
        <v/>
      </c>
      <c r="AI261" s="312" t="str">
        <f t="shared" si="65"/>
        <v/>
      </c>
      <c r="AJ261" s="111" t="str">
        <f t="shared" si="66"/>
        <v/>
      </c>
      <c r="AK261" s="111" t="str">
        <f t="shared" si="67"/>
        <v/>
      </c>
      <c r="AL261" s="111" t="str">
        <f t="shared" si="68"/>
        <v/>
      </c>
      <c r="AM261" s="111">
        <f>INDEX('M04-S07'!$AU$16:$AU$198,2*(ROWS($AM$251:AM261)-1)+1)</f>
        <v>0</v>
      </c>
      <c r="AN261" s="111">
        <f>INDEX('M04-S07'!$BB$16:$BB$198,2*(ROWS($AN$251:AN261)-1)+1)</f>
        <v>0</v>
      </c>
      <c r="AO261" s="312">
        <f>INDEX('M04-S07'!$Q$16:$Q$198,2*(ROWS($AO$251:AO261)-1)+1)</f>
        <v>0</v>
      </c>
    </row>
    <row r="262" spans="1:42" x14ac:dyDescent="0.25">
      <c r="A262" s="122">
        <f t="shared" si="62"/>
        <v>0</v>
      </c>
      <c r="B262" s="122" t="str">
        <f t="shared" si="63"/>
        <v/>
      </c>
      <c r="C262" s="339" t="str">
        <f>IF(J262&gt;0,INDEX('M04-S07'!$AY$16:$AY$198,2*(ROWS($C$251:C262)-1)+1),"")</f>
        <v/>
      </c>
      <c r="D262" s="67" t="s">
        <v>271</v>
      </c>
      <c r="E262" s="339">
        <f>IFERROR(INDEX('M04-S07'!$AW$16:$AW$198,2*(ROWS($E$251:E262)-1)+1),"")</f>
        <v>0</v>
      </c>
      <c r="F262" s="313"/>
      <c r="G262" s="283"/>
      <c r="H262" s="111">
        <f>INDEX('M04-S07'!$AD$16:$AD$198,2*(ROWS($H$251:H262)-1)+1)</f>
        <v>0</v>
      </c>
      <c r="I262" s="111">
        <f>INDEX('M04-S07'!$AF$16:$AF$198,2*(ROWS($I$251:I262)-1)+1)</f>
        <v>0</v>
      </c>
      <c r="J262" s="111">
        <f>INDEX('M04-S07'!$AH$16:$AH$198,2*(ROWS($J$251:J262)-1)+1)</f>
        <v>0</v>
      </c>
      <c r="K262" s="67" t="str">
        <f>IFERROR(INDEX(CMEREFRI[Cost Basis],MATCH(INDEX('M04-S07'!$F$16:$F$198,2*(ROWS($K$251:K262)-1)+1),CMEREFRI[Proj Desc 1],0)),"")</f>
        <v/>
      </c>
      <c r="L262" s="312">
        <f>IF(ISNUMBER(INDEX('M04-S07'!$AK$16:$AK$198,2*(ROWS($O$251:O262)-1)+1)),INDEX('M04-S07'!$Z$16:$Z$198,2*(ROWS($L$251:L262)-1)+1),0)</f>
        <v>0</v>
      </c>
      <c r="M262" s="312">
        <f>IFERROR(IF(ISNUMBER(INDEX('M04-S07'!$AK$16:$AK$198,2*(ROWS($O$251:O262)-1)+1)),INDEX('M04-S07'!$AO$16:$AO$198,2*(ROWS($M$251:M262)-1)+1),0),"")</f>
        <v>0</v>
      </c>
      <c r="N262" s="373">
        <f>IFERROR(IF(ISNUMBER(INDEX('M04-S07'!$AK$16:$AK$198,2*(ROWS($O$251:O262)-1)+1)),INDEX('M04-S07'!$AV$16:$AV$198,2*(ROWS($N$251:N262)-1)+1),0),"")</f>
        <v>0</v>
      </c>
      <c r="O262" s="111">
        <f>IF(ISNUMBER(INDEX('M04-S07'!$AK$16:$AK$198,2*(ROWS($O$251:O262)-1)+1)),INDEX('M04-S07'!$AK$16:$AK$198,2*(ROWS($O$251:O262)-1)+1),0)</f>
        <v>0</v>
      </c>
      <c r="P262" s="312">
        <f>IFERROR(IF(NOT(ISNUMBER(INDEX('M04-S07'!$AK$16:$AK$198,2*(ROWS($O$251:O262)-1)+1))),INDEX('M04-S07'!$AO$16:$AO$198,2*(ROWS($O$251:O262)-1)+1),0),"")</f>
        <v>0</v>
      </c>
      <c r="Q262" s="373">
        <f>IFERROR(IF(NOT(ISNUMBER(INDEX('M04-S07'!$AK$16:$AK$198,2*(ROWS($O$251:O262)-1)+1))),INDEX('M04-S07'!$AV$16:$AV$198,2*(ROWS($O$251:O262)-1)+1),0),"")</f>
        <v>0</v>
      </c>
      <c r="R262" s="67" t="str">
        <f>IFERROR(IF(NOT(ISNUMBER(INDEX('M04-S07'!$AK$16:$AK$198,2*(ROWS($O$251:O262)-1)+1))),INDEX(SPILLOVER[Spillover Reason],MATCH(INDEX('M04-S07'!$BC$16:$BC$198,2*(ROWS($O$251:O262)-1)+1),SPILLOVER[Spillover Text],0)),""),"")</f>
        <v/>
      </c>
      <c r="S262" s="318"/>
      <c r="T262" s="318"/>
      <c r="U262" s="312">
        <f>INDEX('M04-S07'!$B$16:$B$198,2*(ROWS($U$251:U262)-1)+1)</f>
        <v>12</v>
      </c>
      <c r="V262" s="283"/>
      <c r="W262" s="108">
        <f>INDEX('M04-S07'!$F$16:$F$198,2*(ROWS($W$251:W262)-1)+1)</f>
        <v>0</v>
      </c>
      <c r="X262" s="67">
        <f>INDEX('M04-S07'!$L$16:$L$198,2*(ROWS($X$251:X262)-1)+1)</f>
        <v>0</v>
      </c>
      <c r="Y262" s="67">
        <f>INDEX('M04-S07'!$U$16:$U$198,2*(ROWS($Y$251:Y262)-1)+1)</f>
        <v>0</v>
      </c>
      <c r="Z262" s="283"/>
      <c r="AA262" s="283"/>
      <c r="AB262" s="283"/>
      <c r="AC262" s="283"/>
      <c r="AD262" s="283"/>
      <c r="AE262" s="312">
        <f>IF(NOT(ISNUMBER(INDEX('M04-S07'!$AK$16:$AK$198,2*(ROWS($O$251:O262)-1)+1))),INDEX('M04-S07'!$Z$16:$Z$198,2*(ROWS($L$251:L262)-1)+1),0)</f>
        <v>0</v>
      </c>
      <c r="AF262" s="312">
        <f>INDEX('M04-S07'!$S$16:$S$198,2*(ROWS($AF$251:AF262)-1)+1)</f>
        <v>0</v>
      </c>
      <c r="AG262" s="312">
        <f>INDEX('M04-S07'!$AB$16:$AB$198,2*(ROWS($AG$251:AG262)-1)+1)</f>
        <v>0</v>
      </c>
      <c r="AH262" s="312" t="str">
        <f t="shared" si="64"/>
        <v/>
      </c>
      <c r="AI262" s="312" t="str">
        <f t="shared" si="65"/>
        <v/>
      </c>
      <c r="AJ262" s="111" t="str">
        <f t="shared" si="66"/>
        <v/>
      </c>
      <c r="AK262" s="111" t="str">
        <f t="shared" si="67"/>
        <v/>
      </c>
      <c r="AL262" s="111" t="str">
        <f t="shared" si="68"/>
        <v/>
      </c>
      <c r="AM262" s="111">
        <f>INDEX('M04-S07'!$AU$16:$AU$198,2*(ROWS($AM$251:AM262)-1)+1)</f>
        <v>0</v>
      </c>
      <c r="AN262" s="111">
        <f>INDEX('M04-S07'!$BB$16:$BB$198,2*(ROWS($AN$251:AN262)-1)+1)</f>
        <v>0</v>
      </c>
      <c r="AO262" s="312">
        <f>INDEX('M04-S07'!$Q$16:$Q$198,2*(ROWS($AO$251:AO262)-1)+1)</f>
        <v>0</v>
      </c>
    </row>
    <row r="263" spans="1:42" x14ac:dyDescent="0.25">
      <c r="A263" s="122">
        <f t="shared" si="62"/>
        <v>0</v>
      </c>
      <c r="B263" s="122" t="str">
        <f t="shared" si="63"/>
        <v/>
      </c>
      <c r="C263" s="339" t="str">
        <f>IF(J263&gt;0,INDEX('M04-S07'!$AY$16:$AY$198,2*(ROWS($C$251:C263)-1)+1),"")</f>
        <v/>
      </c>
      <c r="D263" s="67" t="s">
        <v>271</v>
      </c>
      <c r="E263" s="339">
        <f>IFERROR(INDEX('M04-S07'!$AW$16:$AW$198,2*(ROWS($E$251:E263)-1)+1),"")</f>
        <v>0</v>
      </c>
      <c r="F263" s="313"/>
      <c r="G263" s="283"/>
      <c r="H263" s="111">
        <f>INDEX('M04-S07'!$AD$16:$AD$198,2*(ROWS($H$251:H263)-1)+1)</f>
        <v>0</v>
      </c>
      <c r="I263" s="111">
        <f>INDEX('M04-S07'!$AF$16:$AF$198,2*(ROWS($I$251:I263)-1)+1)</f>
        <v>0</v>
      </c>
      <c r="J263" s="111">
        <f>INDEX('M04-S07'!$AH$16:$AH$198,2*(ROWS($J$251:J263)-1)+1)</f>
        <v>0</v>
      </c>
      <c r="K263" s="67" t="str">
        <f>IFERROR(INDEX(CMEREFRI[Cost Basis],MATCH(INDEX('M04-S07'!$F$16:$F$198,2*(ROWS($K$251:K263)-1)+1),CMEREFRI[Proj Desc 1],0)),"")</f>
        <v/>
      </c>
      <c r="L263" s="312">
        <f>IF(ISNUMBER(INDEX('M04-S07'!$AK$16:$AK$198,2*(ROWS($O$251:O263)-1)+1)),INDEX('M04-S07'!$Z$16:$Z$198,2*(ROWS($L$251:L263)-1)+1),0)</f>
        <v>0</v>
      </c>
      <c r="M263" s="312">
        <f>IFERROR(IF(ISNUMBER(INDEX('M04-S07'!$AK$16:$AK$198,2*(ROWS($O$251:O263)-1)+1)),INDEX('M04-S07'!$AO$16:$AO$198,2*(ROWS($M$251:M263)-1)+1),0),"")</f>
        <v>0</v>
      </c>
      <c r="N263" s="373">
        <f>IFERROR(IF(ISNUMBER(INDEX('M04-S07'!$AK$16:$AK$198,2*(ROWS($O$251:O263)-1)+1)),INDEX('M04-S07'!$AV$16:$AV$198,2*(ROWS($N$251:N263)-1)+1),0),"")</f>
        <v>0</v>
      </c>
      <c r="O263" s="111">
        <f>IF(ISNUMBER(INDEX('M04-S07'!$AK$16:$AK$198,2*(ROWS($O$251:O263)-1)+1)),INDEX('M04-S07'!$AK$16:$AK$198,2*(ROWS($O$251:O263)-1)+1),0)</f>
        <v>0</v>
      </c>
      <c r="P263" s="312">
        <f>IFERROR(IF(NOT(ISNUMBER(INDEX('M04-S07'!$AK$16:$AK$198,2*(ROWS($O$251:O263)-1)+1))),INDEX('M04-S07'!$AO$16:$AO$198,2*(ROWS($O$251:O263)-1)+1),0),"")</f>
        <v>0</v>
      </c>
      <c r="Q263" s="373">
        <f>IFERROR(IF(NOT(ISNUMBER(INDEX('M04-S07'!$AK$16:$AK$198,2*(ROWS($O$251:O263)-1)+1))),INDEX('M04-S07'!$AV$16:$AV$198,2*(ROWS($O$251:O263)-1)+1),0),"")</f>
        <v>0</v>
      </c>
      <c r="R263" s="67" t="str">
        <f>IFERROR(IF(NOT(ISNUMBER(INDEX('M04-S07'!$AK$16:$AK$198,2*(ROWS($O$251:O263)-1)+1))),INDEX(SPILLOVER[Spillover Reason],MATCH(INDEX('M04-S07'!$BC$16:$BC$198,2*(ROWS($O$251:O263)-1)+1),SPILLOVER[Spillover Text],0)),""),"")</f>
        <v/>
      </c>
      <c r="S263" s="318"/>
      <c r="T263" s="318"/>
      <c r="U263" s="312">
        <f>INDEX('M04-S07'!$B$16:$B$198,2*(ROWS($U$251:U263)-1)+1)</f>
        <v>13</v>
      </c>
      <c r="V263" s="283"/>
      <c r="W263" s="108">
        <f>INDEX('M04-S07'!$F$16:$F$198,2*(ROWS($W$251:W263)-1)+1)</f>
        <v>0</v>
      </c>
      <c r="X263" s="67">
        <f>INDEX('M04-S07'!$L$16:$L$198,2*(ROWS($X$251:X263)-1)+1)</f>
        <v>0</v>
      </c>
      <c r="Y263" s="67">
        <f>INDEX('M04-S07'!$U$16:$U$198,2*(ROWS($Y$251:Y263)-1)+1)</f>
        <v>0</v>
      </c>
      <c r="Z263" s="283"/>
      <c r="AA263" s="283"/>
      <c r="AB263" s="283"/>
      <c r="AC263" s="283"/>
      <c r="AD263" s="283"/>
      <c r="AE263" s="312">
        <f>IF(NOT(ISNUMBER(INDEX('M04-S07'!$AK$16:$AK$198,2*(ROWS($O$251:O263)-1)+1))),INDEX('M04-S07'!$Z$16:$Z$198,2*(ROWS($L$251:L263)-1)+1),0)</f>
        <v>0</v>
      </c>
      <c r="AF263" s="312">
        <f>INDEX('M04-S07'!$S$16:$S$198,2*(ROWS($AF$251:AF263)-1)+1)</f>
        <v>0</v>
      </c>
      <c r="AG263" s="312">
        <f>INDEX('M04-S07'!$AB$16:$AB$198,2*(ROWS($AG$251:AG263)-1)+1)</f>
        <v>0</v>
      </c>
      <c r="AH263" s="312" t="str">
        <f t="shared" si="64"/>
        <v/>
      </c>
      <c r="AI263" s="312" t="str">
        <f t="shared" si="65"/>
        <v/>
      </c>
      <c r="AJ263" s="111" t="str">
        <f t="shared" si="66"/>
        <v/>
      </c>
      <c r="AK263" s="111" t="str">
        <f t="shared" si="67"/>
        <v/>
      </c>
      <c r="AL263" s="111" t="str">
        <f t="shared" si="68"/>
        <v/>
      </c>
      <c r="AM263" s="111">
        <f>INDEX('M04-S07'!$AU$16:$AU$198,2*(ROWS($AM$251:AM263)-1)+1)</f>
        <v>0</v>
      </c>
      <c r="AN263" s="111">
        <f>INDEX('M04-S07'!$BB$16:$BB$198,2*(ROWS($AN$251:AN263)-1)+1)</f>
        <v>0</v>
      </c>
      <c r="AO263" s="312">
        <f>INDEX('M04-S07'!$Q$16:$Q$198,2*(ROWS($AO$251:AO263)-1)+1)</f>
        <v>0</v>
      </c>
    </row>
    <row r="264" spans="1:42" x14ac:dyDescent="0.25">
      <c r="A264" s="122">
        <f t="shared" si="62"/>
        <v>0</v>
      </c>
      <c r="B264" s="122" t="str">
        <f t="shared" si="63"/>
        <v/>
      </c>
      <c r="C264" s="339" t="str">
        <f>IF(J264&gt;0,INDEX('M04-S07'!$AY$16:$AY$198,2*(ROWS($C$251:C264)-1)+1),"")</f>
        <v/>
      </c>
      <c r="D264" s="67" t="s">
        <v>271</v>
      </c>
      <c r="E264" s="339">
        <f>IFERROR(INDEX('M04-S07'!$AW$16:$AW$198,2*(ROWS($E$251:E264)-1)+1),"")</f>
        <v>0</v>
      </c>
      <c r="F264" s="313"/>
      <c r="G264" s="283"/>
      <c r="H264" s="111">
        <f>INDEX('M04-S07'!$AD$16:$AD$198,2*(ROWS($H$251:H264)-1)+1)</f>
        <v>0</v>
      </c>
      <c r="I264" s="111">
        <f>INDEX('M04-S07'!$AF$16:$AF$198,2*(ROWS($I$251:I264)-1)+1)</f>
        <v>0</v>
      </c>
      <c r="J264" s="111">
        <f>INDEX('M04-S07'!$AH$16:$AH$198,2*(ROWS($J$251:J264)-1)+1)</f>
        <v>0</v>
      </c>
      <c r="K264" s="67" t="str">
        <f>IFERROR(INDEX(CMEREFRI[Cost Basis],MATCH(INDEX('M04-S07'!$F$16:$F$198,2*(ROWS($K$251:K264)-1)+1),CMEREFRI[Proj Desc 1],0)),"")</f>
        <v/>
      </c>
      <c r="L264" s="312">
        <f>IF(ISNUMBER(INDEX('M04-S07'!$AK$16:$AK$198,2*(ROWS($O$251:O264)-1)+1)),INDEX('M04-S07'!$Z$16:$Z$198,2*(ROWS($L$251:L264)-1)+1),0)</f>
        <v>0</v>
      </c>
      <c r="M264" s="312">
        <f>IFERROR(IF(ISNUMBER(INDEX('M04-S07'!$AK$16:$AK$198,2*(ROWS($O$251:O264)-1)+1)),INDEX('M04-S07'!$AO$16:$AO$198,2*(ROWS($M$251:M264)-1)+1),0),"")</f>
        <v>0</v>
      </c>
      <c r="N264" s="373">
        <f>IFERROR(IF(ISNUMBER(INDEX('M04-S07'!$AK$16:$AK$198,2*(ROWS($O$251:O264)-1)+1)),INDEX('M04-S07'!$AV$16:$AV$198,2*(ROWS($N$251:N264)-1)+1),0),"")</f>
        <v>0</v>
      </c>
      <c r="O264" s="111">
        <f>IF(ISNUMBER(INDEX('M04-S07'!$AK$16:$AK$198,2*(ROWS($O$251:O264)-1)+1)),INDEX('M04-S07'!$AK$16:$AK$198,2*(ROWS($O$251:O264)-1)+1),0)</f>
        <v>0</v>
      </c>
      <c r="P264" s="312">
        <f>IFERROR(IF(NOT(ISNUMBER(INDEX('M04-S07'!$AK$16:$AK$198,2*(ROWS($O$251:O264)-1)+1))),INDEX('M04-S07'!$AO$16:$AO$198,2*(ROWS($O$251:O264)-1)+1),0),"")</f>
        <v>0</v>
      </c>
      <c r="Q264" s="373">
        <f>IFERROR(IF(NOT(ISNUMBER(INDEX('M04-S07'!$AK$16:$AK$198,2*(ROWS($O$251:O264)-1)+1))),INDEX('M04-S07'!$AV$16:$AV$198,2*(ROWS($O$251:O264)-1)+1),0),"")</f>
        <v>0</v>
      </c>
      <c r="R264" s="67" t="str">
        <f>IFERROR(IF(NOT(ISNUMBER(INDEX('M04-S07'!$AK$16:$AK$198,2*(ROWS($O$251:O264)-1)+1))),INDEX(SPILLOVER[Spillover Reason],MATCH(INDEX('M04-S07'!$BC$16:$BC$198,2*(ROWS($O$251:O264)-1)+1),SPILLOVER[Spillover Text],0)),""),"")</f>
        <v/>
      </c>
      <c r="S264" s="318"/>
      <c r="T264" s="318"/>
      <c r="U264" s="312">
        <f>INDEX('M04-S07'!$B$16:$B$198,2*(ROWS($U$251:U264)-1)+1)</f>
        <v>14</v>
      </c>
      <c r="V264" s="283"/>
      <c r="W264" s="108">
        <f>INDEX('M04-S07'!$F$16:$F$198,2*(ROWS($W$251:W264)-1)+1)</f>
        <v>0</v>
      </c>
      <c r="X264" s="67">
        <f>INDEX('M04-S07'!$L$16:$L$198,2*(ROWS($X$251:X264)-1)+1)</f>
        <v>0</v>
      </c>
      <c r="Y264" s="67">
        <f>INDEX('M04-S07'!$U$16:$U$198,2*(ROWS($Y$251:Y264)-1)+1)</f>
        <v>0</v>
      </c>
      <c r="Z264" s="283"/>
      <c r="AA264" s="283"/>
      <c r="AB264" s="283"/>
      <c r="AC264" s="283"/>
      <c r="AD264" s="283"/>
      <c r="AE264" s="312">
        <f>IF(NOT(ISNUMBER(INDEX('M04-S07'!$AK$16:$AK$198,2*(ROWS($O$251:O264)-1)+1))),INDEX('M04-S07'!$Z$16:$Z$198,2*(ROWS($L$251:L264)-1)+1),0)</f>
        <v>0</v>
      </c>
      <c r="AF264" s="312">
        <f>INDEX('M04-S07'!$S$16:$S$198,2*(ROWS($AF$251:AF264)-1)+1)</f>
        <v>0</v>
      </c>
      <c r="AG264" s="312">
        <f>INDEX('M04-S07'!$AB$16:$AB$198,2*(ROWS($AG$251:AG264)-1)+1)</f>
        <v>0</v>
      </c>
      <c r="AH264" s="312" t="str">
        <f t="shared" si="64"/>
        <v/>
      </c>
      <c r="AI264" s="312" t="str">
        <f t="shared" si="65"/>
        <v/>
      </c>
      <c r="AJ264" s="111" t="str">
        <f t="shared" si="66"/>
        <v/>
      </c>
      <c r="AK264" s="111" t="str">
        <f t="shared" si="67"/>
        <v/>
      </c>
      <c r="AL264" s="111" t="str">
        <f t="shared" si="68"/>
        <v/>
      </c>
      <c r="AM264" s="111">
        <f>INDEX('M04-S07'!$AU$16:$AU$198,2*(ROWS($AM$251:AM264)-1)+1)</f>
        <v>0</v>
      </c>
      <c r="AN264" s="111">
        <f>INDEX('M04-S07'!$BB$16:$BB$198,2*(ROWS($AN$251:AN264)-1)+1)</f>
        <v>0</v>
      </c>
      <c r="AO264" s="312">
        <f>INDEX('M04-S07'!$Q$16:$Q$198,2*(ROWS($AO$251:AO264)-1)+1)</f>
        <v>0</v>
      </c>
    </row>
    <row r="265" spans="1:42" x14ac:dyDescent="0.25">
      <c r="A265" s="122">
        <f t="shared" si="62"/>
        <v>0</v>
      </c>
      <c r="B265" s="122" t="str">
        <f t="shared" si="63"/>
        <v/>
      </c>
      <c r="C265" s="339" t="str">
        <f>IF(J265&gt;0,INDEX('M04-S07'!$AY$16:$AY$198,2*(ROWS($C$251:C265)-1)+1),"")</f>
        <v/>
      </c>
      <c r="D265" s="67" t="s">
        <v>271</v>
      </c>
      <c r="E265" s="339">
        <f>IFERROR(INDEX('M04-S07'!$AW$16:$AW$198,2*(ROWS($E$251:E265)-1)+1),"")</f>
        <v>0</v>
      </c>
      <c r="F265" s="313"/>
      <c r="G265" s="283"/>
      <c r="H265" s="111">
        <f>INDEX('M04-S07'!$AD$16:$AD$198,2*(ROWS($H$251:H265)-1)+1)</f>
        <v>0</v>
      </c>
      <c r="I265" s="111">
        <f>INDEX('M04-S07'!$AF$16:$AF$198,2*(ROWS($I$251:I265)-1)+1)</f>
        <v>0</v>
      </c>
      <c r="J265" s="111">
        <f>INDEX('M04-S07'!$AH$16:$AH$198,2*(ROWS($J$251:J265)-1)+1)</f>
        <v>0</v>
      </c>
      <c r="K265" s="67" t="str">
        <f>IFERROR(INDEX(CMEREFRI[Cost Basis],MATCH(INDEX('M04-S07'!$F$16:$F$198,2*(ROWS($K$251:K265)-1)+1),CMEREFRI[Proj Desc 1],0)),"")</f>
        <v/>
      </c>
      <c r="L265" s="312">
        <f>IF(ISNUMBER(INDEX('M04-S07'!$AK$16:$AK$198,2*(ROWS($O$251:O265)-1)+1)),INDEX('M04-S07'!$Z$16:$Z$198,2*(ROWS($L$251:L265)-1)+1),0)</f>
        <v>0</v>
      </c>
      <c r="M265" s="312">
        <f>IFERROR(IF(ISNUMBER(INDEX('M04-S07'!$AK$16:$AK$198,2*(ROWS($O$251:O265)-1)+1)),INDEX('M04-S07'!$AO$16:$AO$198,2*(ROWS($M$251:M265)-1)+1),0),"")</f>
        <v>0</v>
      </c>
      <c r="N265" s="373">
        <f>IFERROR(IF(ISNUMBER(INDEX('M04-S07'!$AK$16:$AK$198,2*(ROWS($O$251:O265)-1)+1)),INDEX('M04-S07'!$AV$16:$AV$198,2*(ROWS($N$251:N265)-1)+1),0),"")</f>
        <v>0</v>
      </c>
      <c r="O265" s="111">
        <f>IF(ISNUMBER(INDEX('M04-S07'!$AK$16:$AK$198,2*(ROWS($O$251:O265)-1)+1)),INDEX('M04-S07'!$AK$16:$AK$198,2*(ROWS($O$251:O265)-1)+1),0)</f>
        <v>0</v>
      </c>
      <c r="P265" s="312">
        <f>IFERROR(IF(NOT(ISNUMBER(INDEX('M04-S07'!$AK$16:$AK$198,2*(ROWS($O$251:O265)-1)+1))),INDEX('M04-S07'!$AO$16:$AO$198,2*(ROWS($O$251:O265)-1)+1),0),"")</f>
        <v>0</v>
      </c>
      <c r="Q265" s="373">
        <f>IFERROR(IF(NOT(ISNUMBER(INDEX('M04-S07'!$AK$16:$AK$198,2*(ROWS($O$251:O265)-1)+1))),INDEX('M04-S07'!$AV$16:$AV$198,2*(ROWS($O$251:O265)-1)+1),0),"")</f>
        <v>0</v>
      </c>
      <c r="R265" s="67" t="str">
        <f>IFERROR(IF(NOT(ISNUMBER(INDEX('M04-S07'!$AK$16:$AK$198,2*(ROWS($O$251:O265)-1)+1))),INDEX(SPILLOVER[Spillover Reason],MATCH(INDEX('M04-S07'!$BC$16:$BC$198,2*(ROWS($O$251:O265)-1)+1),SPILLOVER[Spillover Text],0)),""),"")</f>
        <v/>
      </c>
      <c r="S265" s="318"/>
      <c r="T265" s="318"/>
      <c r="U265" s="312">
        <f>INDEX('M04-S07'!$B$16:$B$198,2*(ROWS($U$251:U265)-1)+1)</f>
        <v>15</v>
      </c>
      <c r="V265" s="283"/>
      <c r="W265" s="108">
        <f>INDEX('M04-S07'!$F$16:$F$198,2*(ROWS($W$251:W265)-1)+1)</f>
        <v>0</v>
      </c>
      <c r="X265" s="67">
        <f>INDEX('M04-S07'!$L$16:$L$198,2*(ROWS($X$251:X265)-1)+1)</f>
        <v>0</v>
      </c>
      <c r="Y265" s="67">
        <f>INDEX('M04-S07'!$U$16:$U$198,2*(ROWS($Y$251:Y265)-1)+1)</f>
        <v>0</v>
      </c>
      <c r="Z265" s="283"/>
      <c r="AA265" s="283"/>
      <c r="AB265" s="283"/>
      <c r="AC265" s="283"/>
      <c r="AD265" s="283"/>
      <c r="AE265" s="312">
        <f>IF(NOT(ISNUMBER(INDEX('M04-S07'!$AK$16:$AK$198,2*(ROWS($O$251:O265)-1)+1))),INDEX('M04-S07'!$Z$16:$Z$198,2*(ROWS($L$251:L265)-1)+1),0)</f>
        <v>0</v>
      </c>
      <c r="AF265" s="312">
        <f>INDEX('M04-S07'!$S$16:$S$198,2*(ROWS($AF$251:AF265)-1)+1)</f>
        <v>0</v>
      </c>
      <c r="AG265" s="312">
        <f>INDEX('M04-S07'!$AB$16:$AB$198,2*(ROWS($AG$251:AG265)-1)+1)</f>
        <v>0</v>
      </c>
      <c r="AH265" s="312" t="str">
        <f t="shared" si="64"/>
        <v/>
      </c>
      <c r="AI265" s="312" t="str">
        <f t="shared" si="65"/>
        <v/>
      </c>
      <c r="AJ265" s="111" t="str">
        <f t="shared" si="66"/>
        <v/>
      </c>
      <c r="AK265" s="111" t="str">
        <f t="shared" si="67"/>
        <v/>
      </c>
      <c r="AL265" s="111" t="str">
        <f t="shared" si="68"/>
        <v/>
      </c>
      <c r="AM265" s="111">
        <f>INDEX('M04-S07'!$AU$16:$AU$198,2*(ROWS($AM$251:AM265)-1)+1)</f>
        <v>0</v>
      </c>
      <c r="AN265" s="111">
        <f>INDEX('M04-S07'!$BB$16:$BB$198,2*(ROWS($AN$251:AN265)-1)+1)</f>
        <v>0</v>
      </c>
      <c r="AO265" s="312">
        <f>INDEX('M04-S07'!$Q$16:$Q$198,2*(ROWS($AO$251:AO265)-1)+1)</f>
        <v>0</v>
      </c>
    </row>
    <row r="266" spans="1:42" x14ac:dyDescent="0.25">
      <c r="A266" s="421" t="str">
        <f>CONCATENATE(MAIN4," ",M4S8)</f>
        <v>CUSTOM MEASURES INPUT Miscellaneous</v>
      </c>
      <c r="B266" s="422"/>
      <c r="C266" s="363"/>
      <c r="D266" s="364"/>
      <c r="E266" s="363"/>
      <c r="F266" s="362"/>
      <c r="G266" s="364"/>
      <c r="H266" s="365"/>
      <c r="I266" s="365"/>
      <c r="J266" s="365"/>
      <c r="K266" s="364"/>
      <c r="L266" s="366"/>
      <c r="M266" s="366"/>
      <c r="N266" s="377"/>
      <c r="O266" s="365"/>
      <c r="P266" s="366"/>
      <c r="Q266" s="377"/>
      <c r="R266" s="364"/>
      <c r="S266" s="367"/>
      <c r="T266" s="367"/>
      <c r="U266" s="366"/>
      <c r="V266" s="364"/>
      <c r="W266" s="368"/>
      <c r="X266" s="364"/>
      <c r="Y266" s="364"/>
      <c r="Z266" s="364"/>
      <c r="AA266" s="364"/>
      <c r="AB266" s="364"/>
      <c r="AC266" s="364"/>
      <c r="AD266" s="364"/>
      <c r="AE266" s="366"/>
      <c r="AF266" s="366"/>
      <c r="AG266" s="366"/>
      <c r="AH266" s="366"/>
      <c r="AI266" s="366"/>
      <c r="AJ266" s="365" t="str">
        <f>IFERROR(O266/M266,"")</f>
        <v/>
      </c>
      <c r="AK266" s="365" t="str">
        <f>IFERROR(O266/N266,"")</f>
        <v/>
      </c>
      <c r="AL266" s="365" t="str">
        <f>IFERROR(O266/L266,"")</f>
        <v/>
      </c>
      <c r="AM266" s="365"/>
      <c r="AN266" s="365"/>
      <c r="AO266" s="366"/>
      <c r="AP266" s="286"/>
    </row>
    <row r="267" spans="1:42" x14ac:dyDescent="0.25">
      <c r="A267" s="122">
        <f t="shared" ref="A267:A281" si="69">PROJID</f>
        <v>0</v>
      </c>
      <c r="B267" s="122" t="str">
        <f>IF(C267="","",CONCATENATE(ROW(),"-",C267))</f>
        <v/>
      </c>
      <c r="C267" s="339" t="str">
        <f>IF(J267&gt;0,INDEX('M04-S08'!$AY$16:$AY$198,2*(ROWS($C$267:C267)-1)+1),"")</f>
        <v/>
      </c>
      <c r="D267" s="67" t="s">
        <v>271</v>
      </c>
      <c r="E267" s="339" t="str">
        <f>IFERROR(INDEX('M04-S08'!$AW$16:$AW$198,2*(ROWS($E$267:E267)-1)+1),"")</f>
        <v/>
      </c>
      <c r="F267" s="313"/>
      <c r="G267" s="283"/>
      <c r="H267" s="111">
        <f>INDEX('M04-S08'!$AD$16:$AD$198,2*(ROWS($H$267:H267)-1)+1)</f>
        <v>0</v>
      </c>
      <c r="I267" s="111">
        <f>INDEX('M04-S08'!$AF$16:$AF$198,2*(ROWS($I$267:I267)-1)+1)</f>
        <v>0</v>
      </c>
      <c r="J267" s="111" t="str">
        <f>INDEX('M04-S08'!$AH$16:$AH$198,2*(ROWS($J$267:J267)-1)+1)</f>
        <v/>
      </c>
      <c r="K267" s="67" t="str">
        <f>IFERROR(INDEX(CMEMISC[Cost Basis],MATCH(INDEX('M04-S08'!$F$16:$F$198,2*(ROWS($K$267:K267)-1)+1),CMEMISC[Proj Desc 1],0)),"")</f>
        <v/>
      </c>
      <c r="L267" s="312">
        <f>IF(ISNUMBER(INDEX('M04-S08'!$AK$16:$AK$198,2*(ROWS($O$267:O267)-1)+1)),INDEX('M04-S08'!$Z$16:$Z$198,2*(ROWS($L$267:L267)-1)+1),0)</f>
        <v>0</v>
      </c>
      <c r="M267" s="312">
        <f>IFERROR(IF(ISNUMBER(INDEX('M04-S08'!$AK$16:$AK$198,2*(ROWS($O$267:O267)-1)+1)),INDEX('M04-S08'!$AO$16:$AO$198,2*(ROWS($M$267:M267)-1)+1),0),"")</f>
        <v>0</v>
      </c>
      <c r="N267" s="373">
        <f>IFERROR(IF(ISNUMBER(INDEX('M04-S08'!$AK$16:$AK$198,2*(ROWS($O$267:O267)-1)+1)),INDEX('M04-S08'!$AV$16:$AV$198,2*(ROWS($N$267:N267)-1)+1),0),"")</f>
        <v>0</v>
      </c>
      <c r="O267" s="111">
        <f>IF(ISNUMBER(INDEX('M04-S08'!$AK$16:$AK$198,2*(ROWS($O$267:O267)-1)+1)),INDEX('M04-S08'!$AK$16:$AK$198,2*(ROWS($O$267:O267)-1)+1),0)</f>
        <v>0</v>
      </c>
      <c r="P267" s="312" t="str">
        <f>IFERROR(IF(NOT(ISNUMBER(INDEX('M04-S08'!$AK$16:$AK$198,2*(ROWS($O$267:O267)-1)+1))),INDEX('M04-S08'!$AO$16:$AO$198,2*(ROWS($O$267:O267)-1)+1),0),"")</f>
        <v/>
      </c>
      <c r="Q267" s="373" t="str">
        <f>IFERROR(IF(NOT(ISNUMBER(INDEX('M04-S08'!$AK$16:$AK$198,2*(ROWS($O$267:O267)-1)+1))),INDEX('M04-S08'!$AV$16:$AV$198,2*(ROWS($O$267:O267)-1)+1),0),"")</f>
        <v/>
      </c>
      <c r="R267" s="67" t="str">
        <f>IFERROR(IF(NOT(ISNUMBER(INDEX('M04-S08'!$AK$16:$AK$198,2*(ROWS($O$267:O267)-1)+1))),INDEX(SPILLOVER[Spillover Reason],MATCH(INDEX('M04-S08'!$BC$16:$BC$198,2*(ROWS($O$267:O267)-1)+1),SPILLOVER[Spillover Text],0)),""),"")</f>
        <v>Not Eligible</v>
      </c>
      <c r="S267" s="318"/>
      <c r="T267" s="318"/>
      <c r="U267" s="312">
        <f>INDEX('M04-S08'!$B$16:$B$198,2*(ROWS($U$267:U267)-1)+1)</f>
        <v>1</v>
      </c>
      <c r="V267" s="283"/>
      <c r="W267" s="108">
        <f>INDEX('M04-S08'!$F$16:$F$198,2*(ROWS($W$267:W267)-1)+1)</f>
        <v>0</v>
      </c>
      <c r="X267" s="67">
        <f>INDEX('M04-S08'!$L$16:$L$198,2*(ROWS($X$267:X267)-1)+1)</f>
        <v>0</v>
      </c>
      <c r="Y267" s="67">
        <f>INDEX('M04-S08'!$U$16:$U$198,2*(ROWS($Y$267:Y267)-1)+1)</f>
        <v>0</v>
      </c>
      <c r="Z267" s="283"/>
      <c r="AA267" s="283"/>
      <c r="AB267" s="283"/>
      <c r="AC267" s="283"/>
      <c r="AD267" s="283"/>
      <c r="AE267" s="312">
        <f>IF(NOT(ISNUMBER(INDEX('M04-S08'!$AK$16:$AK$198,2*(ROWS($O$267:O267)-1)+1))),INDEX('M04-S08'!$Z$16:$Z$198,2*(ROWS($L$267:L267)-1)+1),0)</f>
        <v>0</v>
      </c>
      <c r="AF267" s="312">
        <f>INDEX('M04-S08'!$S$16:$S$198,2*(ROWS($AF$267:AF267)-1)+1)</f>
        <v>0</v>
      </c>
      <c r="AG267" s="312">
        <f>INDEX('M04-S08'!$AB$16:$AB$198,2*(ROWS($AG$267:AG267)-1)+1)</f>
        <v>0</v>
      </c>
      <c r="AH267" s="312" t="str">
        <f>IFERROR(AF267/AO267,"")</f>
        <v/>
      </c>
      <c r="AI267" s="312" t="str">
        <f>IFERROR(AG267/L267,"")</f>
        <v/>
      </c>
      <c r="AJ267" s="111" t="str">
        <f>IFERROR(O267/M267,"")</f>
        <v/>
      </c>
      <c r="AK267" s="111" t="str">
        <f>IFERROR(O267/N267,"")</f>
        <v/>
      </c>
      <c r="AL267" s="111" t="str">
        <f>IFERROR(O267/L267,"")</f>
        <v/>
      </c>
      <c r="AM267" s="111" t="str">
        <f>INDEX('M04-S08'!$AU$16:$AU$198,2*(ROWS($AM$267:AM267)-1)+1)</f>
        <v/>
      </c>
      <c r="AN267" s="111" t="str">
        <f>INDEX('M04-S08'!$BB$16:$BB$198,2*(ROWS($AN$267:AN267)-1)+1)</f>
        <v/>
      </c>
      <c r="AO267" s="312">
        <f>INDEX('M04-S08'!$Q$16:$Q$198,2*(ROWS($AO$267:AO267)-1)+1)</f>
        <v>0</v>
      </c>
    </row>
    <row r="268" spans="1:42" x14ac:dyDescent="0.25">
      <c r="A268" s="122">
        <f t="shared" si="69"/>
        <v>0</v>
      </c>
      <c r="B268" s="122" t="str">
        <f t="shared" ref="B268:B281" si="70">IF(C268="","",CONCATENATE(ROW(),"-",C268))</f>
        <v/>
      </c>
      <c r="C268" s="339" t="str">
        <f>IF(J268&gt;0,INDEX('M04-S08'!$AY$16:$AY$198,2*(ROWS($C$267:C268)-1)+1),"")</f>
        <v/>
      </c>
      <c r="D268" s="67" t="s">
        <v>271</v>
      </c>
      <c r="E268" s="339" t="str">
        <f>IFERROR(INDEX('M04-S08'!$AW$16:$AW$198,2*(ROWS($E$267:E268)-1)+1),"")</f>
        <v/>
      </c>
      <c r="F268" s="313"/>
      <c r="G268" s="283"/>
      <c r="H268" s="111">
        <f>INDEX('M04-S08'!$AD$16:$AD$198,2*(ROWS($H$267:H268)-1)+1)</f>
        <v>0</v>
      </c>
      <c r="I268" s="111">
        <f>INDEX('M04-S08'!$AF$16:$AF$198,2*(ROWS($I$267:I268)-1)+1)</f>
        <v>0</v>
      </c>
      <c r="J268" s="111" t="str">
        <f>INDEX('M04-S08'!$AH$16:$AH$198,2*(ROWS($J$267:J268)-1)+1)</f>
        <v/>
      </c>
      <c r="K268" s="67" t="str">
        <f>IFERROR(INDEX(CMEMISC[Cost Basis],MATCH(INDEX('M04-S08'!$F$16:$F$198,2*(ROWS($K$267:K268)-1)+1),CMEMISC[Proj Desc 1],0)),"")</f>
        <v/>
      </c>
      <c r="L268" s="312">
        <f>IF(ISNUMBER(INDEX('M04-S08'!$AK$16:$AK$198,2*(ROWS($O$267:O268)-1)+1)),INDEX('M04-S08'!$Z$16:$Z$198,2*(ROWS($L$267:L268)-1)+1),0)</f>
        <v>0</v>
      </c>
      <c r="M268" s="312">
        <f>IFERROR(IF(ISNUMBER(INDEX('M04-S08'!$AK$16:$AK$198,2*(ROWS($O$267:O268)-1)+1)),INDEX('M04-S08'!$AO$16:$AO$198,2*(ROWS($M$267:M268)-1)+1),0),"")</f>
        <v>0</v>
      </c>
      <c r="N268" s="373">
        <f>IFERROR(IF(ISNUMBER(INDEX('M04-S08'!$AK$16:$AK$198,2*(ROWS($O$267:O268)-1)+1)),INDEX('M04-S08'!$AV$16:$AV$198,2*(ROWS($N$267:N268)-1)+1),0),"")</f>
        <v>0</v>
      </c>
      <c r="O268" s="111">
        <f>IF(ISNUMBER(INDEX('M04-S08'!$AK$16:$AK$198,2*(ROWS($O$267:O268)-1)+1)),INDEX('M04-S08'!$AK$16:$AK$198,2*(ROWS($O$267:O268)-1)+1),0)</f>
        <v>0</v>
      </c>
      <c r="P268" s="312" t="str">
        <f>IFERROR(IF(NOT(ISNUMBER(INDEX('M04-S08'!$AK$16:$AK$198,2*(ROWS($O$267:O268)-1)+1))),INDEX('M04-S08'!$AO$16:$AO$198,2*(ROWS($O$267:O268)-1)+1),0),"")</f>
        <v/>
      </c>
      <c r="Q268" s="373" t="str">
        <f>IFERROR(IF(NOT(ISNUMBER(INDEX('M04-S08'!$AK$16:$AK$198,2*(ROWS($O$267:O268)-1)+1))),INDEX('M04-S08'!$AV$16:$AV$198,2*(ROWS($O$267:O268)-1)+1),0),"")</f>
        <v/>
      </c>
      <c r="R268" s="67" t="str">
        <f>IFERROR(IF(NOT(ISNUMBER(INDEX('M04-S08'!$AK$16:$AK$198,2*(ROWS($O$267:O268)-1)+1))),INDEX(SPILLOVER[Spillover Reason],MATCH(INDEX('M04-S08'!$BC$16:$BC$198,2*(ROWS($O$267:O268)-1)+1),SPILLOVER[Spillover Text],0)),""),"")</f>
        <v>Not Eligible</v>
      </c>
      <c r="S268" s="318"/>
      <c r="T268" s="318"/>
      <c r="U268" s="312">
        <f>INDEX('M04-S08'!$B$16:$B$198,2*(ROWS($U$267:U268)-1)+1)</f>
        <v>2</v>
      </c>
      <c r="V268" s="283"/>
      <c r="W268" s="108">
        <f>INDEX('M04-S08'!$F$16:$F$198,2*(ROWS($W$267:W268)-1)+1)</f>
        <v>0</v>
      </c>
      <c r="X268" s="67">
        <f>INDEX('M04-S08'!$L$16:$L$198,2*(ROWS($X$267:X268)-1)+1)</f>
        <v>0</v>
      </c>
      <c r="Y268" s="67">
        <f>INDEX('M04-S08'!$U$16:$U$198,2*(ROWS($Y$267:Y268)-1)+1)</f>
        <v>0</v>
      </c>
      <c r="Z268" s="283"/>
      <c r="AA268" s="283"/>
      <c r="AB268" s="283"/>
      <c r="AC268" s="283"/>
      <c r="AD268" s="283"/>
      <c r="AE268" s="312">
        <f>IF(NOT(ISNUMBER(INDEX('M04-S08'!$AK$16:$AK$198,2*(ROWS($O$267:O268)-1)+1))),INDEX('M04-S08'!$Z$16:$Z$198,2*(ROWS($L$267:L268)-1)+1),0)</f>
        <v>0</v>
      </c>
      <c r="AF268" s="312">
        <f>INDEX('M04-S08'!$S$16:$S$198,2*(ROWS($AF$267:AF268)-1)+1)</f>
        <v>0</v>
      </c>
      <c r="AG268" s="312">
        <f>INDEX('M04-S08'!$AB$16:$AB$198,2*(ROWS($AG$267:AG268)-1)+1)</f>
        <v>0</v>
      </c>
      <c r="AH268" s="312" t="str">
        <f t="shared" ref="AH268:AH281" si="71">IFERROR(AF268/AO268,"")</f>
        <v/>
      </c>
      <c r="AI268" s="312" t="str">
        <f t="shared" ref="AI268:AI281" si="72">IFERROR(AG268/L268,"")</f>
        <v/>
      </c>
      <c r="AJ268" s="111" t="str">
        <f t="shared" ref="AJ268:AJ281" si="73">IFERROR(O268/M268,"")</f>
        <v/>
      </c>
      <c r="AK268" s="111" t="str">
        <f t="shared" ref="AK268:AK281" si="74">IFERROR(O268/N268,"")</f>
        <v/>
      </c>
      <c r="AL268" s="111" t="str">
        <f t="shared" ref="AL268:AL281" si="75">IFERROR(O268/L268,"")</f>
        <v/>
      </c>
      <c r="AM268" s="111" t="str">
        <f>INDEX('M04-S08'!$AU$16:$AU$198,2*(ROWS($AM$267:AM268)-1)+1)</f>
        <v/>
      </c>
      <c r="AN268" s="111" t="str">
        <f>INDEX('M04-S08'!$BB$16:$BB$198,2*(ROWS($AN$267:AN268)-1)+1)</f>
        <v/>
      </c>
      <c r="AO268" s="312">
        <f>INDEX('M04-S08'!$Q$16:$Q$198,2*(ROWS($AO$267:AO268)-1)+1)</f>
        <v>0</v>
      </c>
    </row>
    <row r="269" spans="1:42" x14ac:dyDescent="0.25">
      <c r="A269" s="122">
        <f t="shared" si="69"/>
        <v>0</v>
      </c>
      <c r="B269" s="122" t="str">
        <f t="shared" si="70"/>
        <v/>
      </c>
      <c r="C269" s="339" t="str">
        <f>IF(J269&gt;0,INDEX('M04-S08'!$AY$16:$AY$198,2*(ROWS($C$267:C269)-1)+1),"")</f>
        <v/>
      </c>
      <c r="D269" s="67" t="s">
        <v>271</v>
      </c>
      <c r="E269" s="339" t="str">
        <f>IFERROR(INDEX('M04-S08'!$AW$16:$AW$198,2*(ROWS($E$267:E269)-1)+1),"")</f>
        <v/>
      </c>
      <c r="F269" s="313"/>
      <c r="G269" s="283"/>
      <c r="H269" s="111">
        <f>INDEX('M04-S08'!$AD$16:$AD$198,2*(ROWS($H$267:H269)-1)+1)</f>
        <v>0</v>
      </c>
      <c r="I269" s="111">
        <f>INDEX('M04-S08'!$AF$16:$AF$198,2*(ROWS($I$267:I269)-1)+1)</f>
        <v>0</v>
      </c>
      <c r="J269" s="111" t="str">
        <f>INDEX('M04-S08'!$AH$16:$AH$198,2*(ROWS($J$267:J269)-1)+1)</f>
        <v/>
      </c>
      <c r="K269" s="67" t="str">
        <f>IFERROR(INDEX(CMEMISC[Cost Basis],MATCH(INDEX('M04-S08'!$F$16:$F$198,2*(ROWS($K$267:K269)-1)+1),CMEMISC[Proj Desc 1],0)),"")</f>
        <v/>
      </c>
      <c r="L269" s="312">
        <f>IF(ISNUMBER(INDEX('M04-S08'!$AK$16:$AK$198,2*(ROWS($O$267:O269)-1)+1)),INDEX('M04-S08'!$Z$16:$Z$198,2*(ROWS($L$267:L269)-1)+1),0)</f>
        <v>0</v>
      </c>
      <c r="M269" s="312">
        <f>IFERROR(IF(ISNUMBER(INDEX('M04-S08'!$AK$16:$AK$198,2*(ROWS($O$267:O269)-1)+1)),INDEX('M04-S08'!$AO$16:$AO$198,2*(ROWS($M$267:M269)-1)+1),0),"")</f>
        <v>0</v>
      </c>
      <c r="N269" s="373">
        <f>IFERROR(IF(ISNUMBER(INDEX('M04-S08'!$AK$16:$AK$198,2*(ROWS($O$267:O269)-1)+1)),INDEX('M04-S08'!$AV$16:$AV$198,2*(ROWS($N$267:N269)-1)+1),0),"")</f>
        <v>0</v>
      </c>
      <c r="O269" s="111">
        <f>IF(ISNUMBER(INDEX('M04-S08'!$AK$16:$AK$198,2*(ROWS($O$267:O269)-1)+1)),INDEX('M04-S08'!$AK$16:$AK$198,2*(ROWS($O$267:O269)-1)+1),0)</f>
        <v>0</v>
      </c>
      <c r="P269" s="312" t="str">
        <f>IFERROR(IF(NOT(ISNUMBER(INDEX('M04-S08'!$AK$16:$AK$198,2*(ROWS($O$267:O269)-1)+1))),INDEX('M04-S08'!$AO$16:$AO$198,2*(ROWS($O$267:O269)-1)+1),0),"")</f>
        <v/>
      </c>
      <c r="Q269" s="373" t="str">
        <f>IFERROR(IF(NOT(ISNUMBER(INDEX('M04-S08'!$AK$16:$AK$198,2*(ROWS($O$267:O269)-1)+1))),INDEX('M04-S08'!$AV$16:$AV$198,2*(ROWS($O$267:O269)-1)+1),0),"")</f>
        <v/>
      </c>
      <c r="R269" s="67" t="str">
        <f>IFERROR(IF(NOT(ISNUMBER(INDEX('M04-S08'!$AK$16:$AK$198,2*(ROWS($O$267:O269)-1)+1))),INDEX(SPILLOVER[Spillover Reason],MATCH(INDEX('M04-S08'!$BC$16:$BC$198,2*(ROWS($O$267:O269)-1)+1),SPILLOVER[Spillover Text],0)),""),"")</f>
        <v>Not Eligible</v>
      </c>
      <c r="S269" s="318"/>
      <c r="T269" s="318"/>
      <c r="U269" s="312">
        <f>INDEX('M04-S08'!$B$16:$B$198,2*(ROWS($U$267:U269)-1)+1)</f>
        <v>3</v>
      </c>
      <c r="V269" s="283"/>
      <c r="W269" s="108">
        <f>INDEX('M04-S08'!$F$16:$F$198,2*(ROWS($W$267:W269)-1)+1)</f>
        <v>0</v>
      </c>
      <c r="X269" s="67">
        <f>INDEX('M04-S08'!$L$16:$L$198,2*(ROWS($X$267:X269)-1)+1)</f>
        <v>0</v>
      </c>
      <c r="Y269" s="67">
        <f>INDEX('M04-S08'!$U$16:$U$198,2*(ROWS($Y$267:Y269)-1)+1)</f>
        <v>0</v>
      </c>
      <c r="Z269" s="283"/>
      <c r="AA269" s="283"/>
      <c r="AB269" s="283"/>
      <c r="AC269" s="283"/>
      <c r="AD269" s="283"/>
      <c r="AE269" s="312">
        <f>IF(NOT(ISNUMBER(INDEX('M04-S08'!$AK$16:$AK$198,2*(ROWS($O$267:O269)-1)+1))),INDEX('M04-S08'!$Z$16:$Z$198,2*(ROWS($L$267:L269)-1)+1),0)</f>
        <v>0</v>
      </c>
      <c r="AF269" s="312">
        <f>INDEX('M04-S08'!$S$16:$S$198,2*(ROWS($AF$267:AF269)-1)+1)</f>
        <v>0</v>
      </c>
      <c r="AG269" s="312">
        <f>INDEX('M04-S08'!$AB$16:$AB$198,2*(ROWS($AG$267:AG269)-1)+1)</f>
        <v>0</v>
      </c>
      <c r="AH269" s="312" t="str">
        <f t="shared" si="71"/>
        <v/>
      </c>
      <c r="AI269" s="312" t="str">
        <f t="shared" si="72"/>
        <v/>
      </c>
      <c r="AJ269" s="111" t="str">
        <f t="shared" si="73"/>
        <v/>
      </c>
      <c r="AK269" s="111" t="str">
        <f t="shared" si="74"/>
        <v/>
      </c>
      <c r="AL269" s="111" t="str">
        <f t="shared" si="75"/>
        <v/>
      </c>
      <c r="AM269" s="111" t="str">
        <f>INDEX('M04-S08'!$AU$16:$AU$198,2*(ROWS($AM$267:AM269)-1)+1)</f>
        <v/>
      </c>
      <c r="AN269" s="111" t="str">
        <f>INDEX('M04-S08'!$BB$16:$BB$198,2*(ROWS($AN$267:AN269)-1)+1)</f>
        <v/>
      </c>
      <c r="AO269" s="312">
        <f>INDEX('M04-S08'!$Q$16:$Q$198,2*(ROWS($AO$267:AO269)-1)+1)</f>
        <v>0</v>
      </c>
    </row>
    <row r="270" spans="1:42" x14ac:dyDescent="0.25">
      <c r="A270" s="122">
        <f t="shared" si="69"/>
        <v>0</v>
      </c>
      <c r="B270" s="122" t="str">
        <f t="shared" si="70"/>
        <v/>
      </c>
      <c r="C270" s="339" t="str">
        <f>IF(J270&gt;0,INDEX('M04-S08'!$AY$16:$AY$198,2*(ROWS($C$267:C270)-1)+1),"")</f>
        <v/>
      </c>
      <c r="D270" s="67" t="s">
        <v>271</v>
      </c>
      <c r="E270" s="339" t="str">
        <f>IFERROR(INDEX('M04-S08'!$AW$16:$AW$198,2*(ROWS($E$267:E270)-1)+1),"")</f>
        <v/>
      </c>
      <c r="F270" s="313"/>
      <c r="G270" s="283"/>
      <c r="H270" s="111">
        <f>INDEX('M04-S08'!$AD$16:$AD$198,2*(ROWS($H$267:H270)-1)+1)</f>
        <v>0</v>
      </c>
      <c r="I270" s="111">
        <f>INDEX('M04-S08'!$AF$16:$AF$198,2*(ROWS($I$267:I270)-1)+1)</f>
        <v>0</v>
      </c>
      <c r="J270" s="111" t="str">
        <f>INDEX('M04-S08'!$AH$16:$AH$198,2*(ROWS($J$267:J270)-1)+1)</f>
        <v/>
      </c>
      <c r="K270" s="67" t="str">
        <f>IFERROR(INDEX(CMEMISC[Cost Basis],MATCH(INDEX('M04-S08'!$F$16:$F$198,2*(ROWS($K$267:K270)-1)+1),CMEMISC[Proj Desc 1],0)),"")</f>
        <v/>
      </c>
      <c r="L270" s="312">
        <f>IF(ISNUMBER(INDEX('M04-S08'!$AK$16:$AK$198,2*(ROWS($O$267:O270)-1)+1)),INDEX('M04-S08'!$Z$16:$Z$198,2*(ROWS($L$267:L270)-1)+1),0)</f>
        <v>0</v>
      </c>
      <c r="M270" s="312">
        <f>IFERROR(IF(ISNUMBER(INDEX('M04-S08'!$AK$16:$AK$198,2*(ROWS($O$267:O270)-1)+1)),INDEX('M04-S08'!$AO$16:$AO$198,2*(ROWS($M$267:M270)-1)+1),0),"")</f>
        <v>0</v>
      </c>
      <c r="N270" s="373">
        <f>IFERROR(IF(ISNUMBER(INDEX('M04-S08'!$AK$16:$AK$198,2*(ROWS($O$267:O270)-1)+1)),INDEX('M04-S08'!$AV$16:$AV$198,2*(ROWS($N$267:N270)-1)+1),0),"")</f>
        <v>0</v>
      </c>
      <c r="O270" s="111">
        <f>IF(ISNUMBER(INDEX('M04-S08'!$AK$16:$AK$198,2*(ROWS($O$267:O270)-1)+1)),INDEX('M04-S08'!$AK$16:$AK$198,2*(ROWS($O$267:O270)-1)+1),0)</f>
        <v>0</v>
      </c>
      <c r="P270" s="312" t="str">
        <f>IFERROR(IF(NOT(ISNUMBER(INDEX('M04-S08'!$AK$16:$AK$198,2*(ROWS($O$267:O270)-1)+1))),INDEX('M04-S08'!$AO$16:$AO$198,2*(ROWS($O$267:O270)-1)+1),0),"")</f>
        <v/>
      </c>
      <c r="Q270" s="373" t="str">
        <f>IFERROR(IF(NOT(ISNUMBER(INDEX('M04-S08'!$AK$16:$AK$198,2*(ROWS($O$267:O270)-1)+1))),INDEX('M04-S08'!$AV$16:$AV$198,2*(ROWS($O$267:O270)-1)+1),0),"")</f>
        <v/>
      </c>
      <c r="R270" s="67" t="str">
        <f>IFERROR(IF(NOT(ISNUMBER(INDEX('M04-S08'!$AK$16:$AK$198,2*(ROWS($O$267:O270)-1)+1))),INDEX(SPILLOVER[Spillover Reason],MATCH(INDEX('M04-S08'!$BC$16:$BC$198,2*(ROWS($O$267:O270)-1)+1),SPILLOVER[Spillover Text],0)),""),"")</f>
        <v>Not Eligible</v>
      </c>
      <c r="S270" s="318"/>
      <c r="T270" s="318"/>
      <c r="U270" s="312">
        <f>INDEX('M04-S08'!$B$16:$B$198,2*(ROWS($U$267:U270)-1)+1)</f>
        <v>4</v>
      </c>
      <c r="V270" s="283"/>
      <c r="W270" s="108">
        <f>INDEX('M04-S08'!$F$16:$F$198,2*(ROWS($W$267:W270)-1)+1)</f>
        <v>0</v>
      </c>
      <c r="X270" s="67">
        <f>INDEX('M04-S08'!$L$16:$L$198,2*(ROWS($X$267:X270)-1)+1)</f>
        <v>0</v>
      </c>
      <c r="Y270" s="67">
        <f>INDEX('M04-S08'!$U$16:$U$198,2*(ROWS($Y$267:Y270)-1)+1)</f>
        <v>0</v>
      </c>
      <c r="Z270" s="283"/>
      <c r="AA270" s="283"/>
      <c r="AB270" s="283"/>
      <c r="AC270" s="283"/>
      <c r="AD270" s="283"/>
      <c r="AE270" s="312">
        <f>IF(NOT(ISNUMBER(INDEX('M04-S08'!$AK$16:$AK$198,2*(ROWS($O$267:O270)-1)+1))),INDEX('M04-S08'!$Z$16:$Z$198,2*(ROWS($L$267:L270)-1)+1),0)</f>
        <v>0</v>
      </c>
      <c r="AF270" s="312">
        <f>INDEX('M04-S08'!$S$16:$S$198,2*(ROWS($AF$267:AF270)-1)+1)</f>
        <v>0</v>
      </c>
      <c r="AG270" s="312">
        <f>INDEX('M04-S08'!$AB$16:$AB$198,2*(ROWS($AG$267:AG270)-1)+1)</f>
        <v>0</v>
      </c>
      <c r="AH270" s="312" t="str">
        <f t="shared" si="71"/>
        <v/>
      </c>
      <c r="AI270" s="312" t="str">
        <f t="shared" si="72"/>
        <v/>
      </c>
      <c r="AJ270" s="111" t="str">
        <f t="shared" si="73"/>
        <v/>
      </c>
      <c r="AK270" s="111" t="str">
        <f t="shared" si="74"/>
        <v/>
      </c>
      <c r="AL270" s="111" t="str">
        <f t="shared" si="75"/>
        <v/>
      </c>
      <c r="AM270" s="111" t="str">
        <f>INDEX('M04-S08'!$AU$16:$AU$198,2*(ROWS($AM$267:AM270)-1)+1)</f>
        <v/>
      </c>
      <c r="AN270" s="111" t="str">
        <f>INDEX('M04-S08'!$BB$16:$BB$198,2*(ROWS($AN$267:AN270)-1)+1)</f>
        <v/>
      </c>
      <c r="AO270" s="312">
        <f>INDEX('M04-S08'!$Q$16:$Q$198,2*(ROWS($AO$267:AO270)-1)+1)</f>
        <v>0</v>
      </c>
    </row>
    <row r="271" spans="1:42" x14ac:dyDescent="0.25">
      <c r="A271" s="122">
        <f t="shared" si="69"/>
        <v>0</v>
      </c>
      <c r="B271" s="122" t="str">
        <f t="shared" si="70"/>
        <v/>
      </c>
      <c r="C271" s="339" t="str">
        <f>IF(J271&gt;0,INDEX('M04-S08'!$AY$16:$AY$198,2*(ROWS($C$267:C271)-1)+1),"")</f>
        <v/>
      </c>
      <c r="D271" s="67" t="s">
        <v>271</v>
      </c>
      <c r="E271" s="339" t="str">
        <f>IFERROR(INDEX('M04-S08'!$AW$16:$AW$198,2*(ROWS($E$267:E271)-1)+1),"")</f>
        <v/>
      </c>
      <c r="F271" s="313"/>
      <c r="G271" s="283"/>
      <c r="H271" s="111">
        <f>INDEX('M04-S08'!$AD$16:$AD$198,2*(ROWS($H$267:H271)-1)+1)</f>
        <v>0</v>
      </c>
      <c r="I271" s="111">
        <f>INDEX('M04-S08'!$AF$16:$AF$198,2*(ROWS($I$267:I271)-1)+1)</f>
        <v>0</v>
      </c>
      <c r="J271" s="111" t="str">
        <f>INDEX('M04-S08'!$AH$16:$AH$198,2*(ROWS($J$267:J271)-1)+1)</f>
        <v/>
      </c>
      <c r="K271" s="67" t="str">
        <f>IFERROR(INDEX(CMEMISC[Cost Basis],MATCH(INDEX('M04-S08'!$F$16:$F$198,2*(ROWS($K$267:K271)-1)+1),CMEMISC[Proj Desc 1],0)),"")</f>
        <v/>
      </c>
      <c r="L271" s="312">
        <f>IF(ISNUMBER(INDEX('M04-S08'!$AK$16:$AK$198,2*(ROWS($O$267:O271)-1)+1)),INDEX('M04-S08'!$Z$16:$Z$198,2*(ROWS($L$267:L271)-1)+1),0)</f>
        <v>0</v>
      </c>
      <c r="M271" s="312">
        <f>IFERROR(IF(ISNUMBER(INDEX('M04-S08'!$AK$16:$AK$198,2*(ROWS($O$267:O271)-1)+1)),INDEX('M04-S08'!$AO$16:$AO$198,2*(ROWS($M$267:M271)-1)+1),0),"")</f>
        <v>0</v>
      </c>
      <c r="N271" s="373">
        <f>IFERROR(IF(ISNUMBER(INDEX('M04-S08'!$AK$16:$AK$198,2*(ROWS($O$267:O271)-1)+1)),INDEX('M04-S08'!$AV$16:$AV$198,2*(ROWS($N$267:N271)-1)+1),0),"")</f>
        <v>0</v>
      </c>
      <c r="O271" s="111">
        <f>IF(ISNUMBER(INDEX('M04-S08'!$AK$16:$AK$198,2*(ROWS($O$267:O271)-1)+1)),INDEX('M04-S08'!$AK$16:$AK$198,2*(ROWS($O$267:O271)-1)+1),0)</f>
        <v>0</v>
      </c>
      <c r="P271" s="312" t="str">
        <f>IFERROR(IF(NOT(ISNUMBER(INDEX('M04-S08'!$AK$16:$AK$198,2*(ROWS($O$267:O271)-1)+1))),INDEX('M04-S08'!$AO$16:$AO$198,2*(ROWS($O$267:O271)-1)+1),0),"")</f>
        <v/>
      </c>
      <c r="Q271" s="373" t="str">
        <f>IFERROR(IF(NOT(ISNUMBER(INDEX('M04-S08'!$AK$16:$AK$198,2*(ROWS($O$267:O271)-1)+1))),INDEX('M04-S08'!$AV$16:$AV$198,2*(ROWS($O$267:O271)-1)+1),0),"")</f>
        <v/>
      </c>
      <c r="R271" s="67" t="str">
        <f>IFERROR(IF(NOT(ISNUMBER(INDEX('M04-S08'!$AK$16:$AK$198,2*(ROWS($O$267:O271)-1)+1))),INDEX(SPILLOVER[Spillover Reason],MATCH(INDEX('M04-S08'!$BC$16:$BC$198,2*(ROWS($O$267:O271)-1)+1),SPILLOVER[Spillover Text],0)),""),"")</f>
        <v>Not Eligible</v>
      </c>
      <c r="S271" s="318"/>
      <c r="T271" s="318"/>
      <c r="U271" s="312">
        <f>INDEX('M04-S08'!$B$16:$B$198,2*(ROWS($U$267:U271)-1)+1)</f>
        <v>5</v>
      </c>
      <c r="V271" s="283"/>
      <c r="W271" s="108">
        <f>INDEX('M04-S08'!$F$16:$F$198,2*(ROWS($W$267:W271)-1)+1)</f>
        <v>0</v>
      </c>
      <c r="X271" s="67">
        <f>INDEX('M04-S08'!$L$16:$L$198,2*(ROWS($X$267:X271)-1)+1)</f>
        <v>0</v>
      </c>
      <c r="Y271" s="67">
        <f>INDEX('M04-S08'!$U$16:$U$198,2*(ROWS($Y$267:Y271)-1)+1)</f>
        <v>0</v>
      </c>
      <c r="Z271" s="283"/>
      <c r="AA271" s="283"/>
      <c r="AB271" s="283"/>
      <c r="AC271" s="283"/>
      <c r="AD271" s="283"/>
      <c r="AE271" s="312">
        <f>IF(NOT(ISNUMBER(INDEX('M04-S08'!$AK$16:$AK$198,2*(ROWS($O$267:O271)-1)+1))),INDEX('M04-S08'!$Z$16:$Z$198,2*(ROWS($L$267:L271)-1)+1),0)</f>
        <v>0</v>
      </c>
      <c r="AF271" s="312">
        <f>INDEX('M04-S08'!$S$16:$S$198,2*(ROWS($AF$267:AF271)-1)+1)</f>
        <v>0</v>
      </c>
      <c r="AG271" s="312">
        <f>INDEX('M04-S08'!$AB$16:$AB$198,2*(ROWS($AG$267:AG271)-1)+1)</f>
        <v>0</v>
      </c>
      <c r="AH271" s="312" t="str">
        <f t="shared" si="71"/>
        <v/>
      </c>
      <c r="AI271" s="312" t="str">
        <f t="shared" si="72"/>
        <v/>
      </c>
      <c r="AJ271" s="111" t="str">
        <f t="shared" si="73"/>
        <v/>
      </c>
      <c r="AK271" s="111" t="str">
        <f t="shared" si="74"/>
        <v/>
      </c>
      <c r="AL271" s="111" t="str">
        <f t="shared" si="75"/>
        <v/>
      </c>
      <c r="AM271" s="111" t="str">
        <f>INDEX('M04-S08'!$AU$16:$AU$198,2*(ROWS($AM$267:AM271)-1)+1)</f>
        <v/>
      </c>
      <c r="AN271" s="111" t="str">
        <f>INDEX('M04-S08'!$BB$16:$BB$198,2*(ROWS($AN$267:AN271)-1)+1)</f>
        <v/>
      </c>
      <c r="AO271" s="312">
        <f>INDEX('M04-S08'!$Q$16:$Q$198,2*(ROWS($AO$267:AO271)-1)+1)</f>
        <v>0</v>
      </c>
    </row>
    <row r="272" spans="1:42" x14ac:dyDescent="0.25">
      <c r="A272" s="122">
        <f t="shared" si="69"/>
        <v>0</v>
      </c>
      <c r="B272" s="122" t="str">
        <f t="shared" si="70"/>
        <v/>
      </c>
      <c r="C272" s="339" t="str">
        <f>IF(J272&gt;0,INDEX('M04-S08'!$AY$16:$AY$198,2*(ROWS($C$267:C272)-1)+1),"")</f>
        <v/>
      </c>
      <c r="D272" s="67" t="s">
        <v>271</v>
      </c>
      <c r="E272" s="339" t="str">
        <f>IFERROR(INDEX('M04-S08'!$AW$16:$AW$198,2*(ROWS($E$267:E272)-1)+1),"")</f>
        <v/>
      </c>
      <c r="F272" s="313"/>
      <c r="G272" s="283"/>
      <c r="H272" s="111">
        <f>INDEX('M04-S08'!$AD$16:$AD$198,2*(ROWS($H$267:H272)-1)+1)</f>
        <v>0</v>
      </c>
      <c r="I272" s="111">
        <f>INDEX('M04-S08'!$AF$16:$AF$198,2*(ROWS($I$267:I272)-1)+1)</f>
        <v>0</v>
      </c>
      <c r="J272" s="111" t="str">
        <f>INDEX('M04-S08'!$AH$16:$AH$198,2*(ROWS($J$267:J272)-1)+1)</f>
        <v/>
      </c>
      <c r="K272" s="67" t="str">
        <f>IFERROR(INDEX(CMEMISC[Cost Basis],MATCH(INDEX('M04-S08'!$F$16:$F$198,2*(ROWS($K$267:K272)-1)+1),CMEMISC[Proj Desc 1],0)),"")</f>
        <v/>
      </c>
      <c r="L272" s="312">
        <f>IF(ISNUMBER(INDEX('M04-S08'!$AK$16:$AK$198,2*(ROWS($O$267:O272)-1)+1)),INDEX('M04-S08'!$Z$16:$Z$198,2*(ROWS($L$267:L272)-1)+1),0)</f>
        <v>0</v>
      </c>
      <c r="M272" s="312">
        <f>IFERROR(IF(ISNUMBER(INDEX('M04-S08'!$AK$16:$AK$198,2*(ROWS($O$267:O272)-1)+1)),INDEX('M04-S08'!$AO$16:$AO$198,2*(ROWS($M$267:M272)-1)+1),0),"")</f>
        <v>0</v>
      </c>
      <c r="N272" s="373">
        <f>IFERROR(IF(ISNUMBER(INDEX('M04-S08'!$AK$16:$AK$198,2*(ROWS($O$267:O272)-1)+1)),INDEX('M04-S08'!$AV$16:$AV$198,2*(ROWS($N$267:N272)-1)+1),0),"")</f>
        <v>0</v>
      </c>
      <c r="O272" s="111">
        <f>IF(ISNUMBER(INDEX('M04-S08'!$AK$16:$AK$198,2*(ROWS($O$267:O272)-1)+1)),INDEX('M04-S08'!$AK$16:$AK$198,2*(ROWS($O$267:O272)-1)+1),0)</f>
        <v>0</v>
      </c>
      <c r="P272" s="312" t="str">
        <f>IFERROR(IF(NOT(ISNUMBER(INDEX('M04-S08'!$AK$16:$AK$198,2*(ROWS($O$267:O272)-1)+1))),INDEX('M04-S08'!$AO$16:$AO$198,2*(ROWS($O$267:O272)-1)+1),0),"")</f>
        <v/>
      </c>
      <c r="Q272" s="373" t="str">
        <f>IFERROR(IF(NOT(ISNUMBER(INDEX('M04-S08'!$AK$16:$AK$198,2*(ROWS($O$267:O272)-1)+1))),INDEX('M04-S08'!$AV$16:$AV$198,2*(ROWS($O$267:O272)-1)+1),0),"")</f>
        <v/>
      </c>
      <c r="R272" s="67" t="str">
        <f>IFERROR(IF(NOT(ISNUMBER(INDEX('M04-S08'!$AK$16:$AK$198,2*(ROWS($O$267:O272)-1)+1))),INDEX(SPILLOVER[Spillover Reason],MATCH(INDEX('M04-S08'!$BC$16:$BC$198,2*(ROWS($O$267:O272)-1)+1),SPILLOVER[Spillover Text],0)),""),"")</f>
        <v>Not Eligible</v>
      </c>
      <c r="S272" s="318"/>
      <c r="T272" s="318"/>
      <c r="U272" s="312">
        <f>INDEX('M04-S08'!$B$16:$B$198,2*(ROWS($U$267:U272)-1)+1)</f>
        <v>6</v>
      </c>
      <c r="V272" s="283"/>
      <c r="W272" s="108">
        <f>INDEX('M04-S08'!$F$16:$F$198,2*(ROWS($W$267:W272)-1)+1)</f>
        <v>0</v>
      </c>
      <c r="X272" s="67">
        <f>INDEX('M04-S08'!$L$16:$L$198,2*(ROWS($X$267:X272)-1)+1)</f>
        <v>0</v>
      </c>
      <c r="Y272" s="67">
        <f>INDEX('M04-S08'!$U$16:$U$198,2*(ROWS($Y$267:Y272)-1)+1)</f>
        <v>0</v>
      </c>
      <c r="Z272" s="283"/>
      <c r="AA272" s="283"/>
      <c r="AB272" s="283"/>
      <c r="AC272" s="283"/>
      <c r="AD272" s="283"/>
      <c r="AE272" s="312">
        <f>IF(NOT(ISNUMBER(INDEX('M04-S08'!$AK$16:$AK$198,2*(ROWS($O$267:O272)-1)+1))),INDEX('M04-S08'!$Z$16:$Z$198,2*(ROWS($L$267:L272)-1)+1),0)</f>
        <v>0</v>
      </c>
      <c r="AF272" s="312">
        <f>INDEX('M04-S08'!$S$16:$S$198,2*(ROWS($AF$267:AF272)-1)+1)</f>
        <v>0</v>
      </c>
      <c r="AG272" s="312">
        <f>INDEX('M04-S08'!$AB$16:$AB$198,2*(ROWS($AG$267:AG272)-1)+1)</f>
        <v>0</v>
      </c>
      <c r="AH272" s="312" t="str">
        <f t="shared" si="71"/>
        <v/>
      </c>
      <c r="AI272" s="312" t="str">
        <f t="shared" si="72"/>
        <v/>
      </c>
      <c r="AJ272" s="111" t="str">
        <f t="shared" si="73"/>
        <v/>
      </c>
      <c r="AK272" s="111" t="str">
        <f t="shared" si="74"/>
        <v/>
      </c>
      <c r="AL272" s="111" t="str">
        <f t="shared" si="75"/>
        <v/>
      </c>
      <c r="AM272" s="111" t="str">
        <f>INDEX('M04-S08'!$AU$16:$AU$198,2*(ROWS($AM$267:AM272)-1)+1)</f>
        <v/>
      </c>
      <c r="AN272" s="111" t="str">
        <f>INDEX('M04-S08'!$BB$16:$BB$198,2*(ROWS($AN$267:AN272)-1)+1)</f>
        <v/>
      </c>
      <c r="AO272" s="312">
        <f>INDEX('M04-S08'!$Q$16:$Q$198,2*(ROWS($AO$267:AO272)-1)+1)</f>
        <v>0</v>
      </c>
    </row>
    <row r="273" spans="1:42" x14ac:dyDescent="0.25">
      <c r="A273" s="122">
        <f t="shared" si="69"/>
        <v>0</v>
      </c>
      <c r="B273" s="122" t="str">
        <f t="shared" si="70"/>
        <v/>
      </c>
      <c r="C273" s="339" t="str">
        <f>IF(J273&gt;0,INDEX('M04-S08'!$AY$16:$AY$198,2*(ROWS($C$267:C273)-1)+1),"")</f>
        <v/>
      </c>
      <c r="D273" s="67" t="s">
        <v>271</v>
      </c>
      <c r="E273" s="339" t="str">
        <f>IFERROR(INDEX('M04-S08'!$AW$16:$AW$198,2*(ROWS($E$267:E273)-1)+1),"")</f>
        <v/>
      </c>
      <c r="F273" s="313"/>
      <c r="G273" s="283"/>
      <c r="H273" s="111">
        <f>INDEX('M04-S08'!$AD$16:$AD$198,2*(ROWS($H$267:H273)-1)+1)</f>
        <v>0</v>
      </c>
      <c r="I273" s="111">
        <f>INDEX('M04-S08'!$AF$16:$AF$198,2*(ROWS($I$267:I273)-1)+1)</f>
        <v>0</v>
      </c>
      <c r="J273" s="111" t="str">
        <f>INDEX('M04-S08'!$AH$16:$AH$198,2*(ROWS($J$267:J273)-1)+1)</f>
        <v/>
      </c>
      <c r="K273" s="67" t="str">
        <f>IFERROR(INDEX(CMEMISC[Cost Basis],MATCH(INDEX('M04-S08'!$F$16:$F$198,2*(ROWS($K$267:K273)-1)+1),CMEMISC[Proj Desc 1],0)),"")</f>
        <v/>
      </c>
      <c r="L273" s="312">
        <f>IF(ISNUMBER(INDEX('M04-S08'!$AK$16:$AK$198,2*(ROWS($O$267:O273)-1)+1)),INDEX('M04-S08'!$Z$16:$Z$198,2*(ROWS($L$267:L273)-1)+1),0)</f>
        <v>0</v>
      </c>
      <c r="M273" s="312">
        <f>IFERROR(IF(ISNUMBER(INDEX('M04-S08'!$AK$16:$AK$198,2*(ROWS($O$267:O273)-1)+1)),INDEX('M04-S08'!$AO$16:$AO$198,2*(ROWS($M$267:M273)-1)+1),0),"")</f>
        <v>0</v>
      </c>
      <c r="N273" s="373">
        <f>IFERROR(IF(ISNUMBER(INDEX('M04-S08'!$AK$16:$AK$198,2*(ROWS($O$267:O273)-1)+1)),INDEX('M04-S08'!$AV$16:$AV$198,2*(ROWS($N$267:N273)-1)+1),0),"")</f>
        <v>0</v>
      </c>
      <c r="O273" s="111">
        <f>IF(ISNUMBER(INDEX('M04-S08'!$AK$16:$AK$198,2*(ROWS($O$267:O273)-1)+1)),INDEX('M04-S08'!$AK$16:$AK$198,2*(ROWS($O$267:O273)-1)+1),0)</f>
        <v>0</v>
      </c>
      <c r="P273" s="312" t="str">
        <f>IFERROR(IF(NOT(ISNUMBER(INDEX('M04-S08'!$AK$16:$AK$198,2*(ROWS($O$267:O273)-1)+1))),INDEX('M04-S08'!$AO$16:$AO$198,2*(ROWS($O$267:O273)-1)+1),0),"")</f>
        <v/>
      </c>
      <c r="Q273" s="373" t="str">
        <f>IFERROR(IF(NOT(ISNUMBER(INDEX('M04-S08'!$AK$16:$AK$198,2*(ROWS($O$267:O273)-1)+1))),INDEX('M04-S08'!$AV$16:$AV$198,2*(ROWS($O$267:O273)-1)+1),0),"")</f>
        <v/>
      </c>
      <c r="R273" s="67" t="str">
        <f>IFERROR(IF(NOT(ISNUMBER(INDEX('M04-S08'!$AK$16:$AK$198,2*(ROWS($O$267:O273)-1)+1))),INDEX(SPILLOVER[Spillover Reason],MATCH(INDEX('M04-S08'!$BC$16:$BC$198,2*(ROWS($O$267:O273)-1)+1),SPILLOVER[Spillover Text],0)),""),"")</f>
        <v>Not Eligible</v>
      </c>
      <c r="S273" s="318"/>
      <c r="T273" s="318"/>
      <c r="U273" s="312">
        <f>INDEX('M04-S08'!$B$16:$B$198,2*(ROWS($U$267:U273)-1)+1)</f>
        <v>7</v>
      </c>
      <c r="V273" s="283"/>
      <c r="W273" s="108">
        <f>INDEX('M04-S08'!$F$16:$F$198,2*(ROWS($W$267:W273)-1)+1)</f>
        <v>0</v>
      </c>
      <c r="X273" s="67">
        <f>INDEX('M04-S08'!$L$16:$L$198,2*(ROWS($X$267:X273)-1)+1)</f>
        <v>0</v>
      </c>
      <c r="Y273" s="67">
        <f>INDEX('M04-S08'!$U$16:$U$198,2*(ROWS($Y$267:Y273)-1)+1)</f>
        <v>0</v>
      </c>
      <c r="Z273" s="283"/>
      <c r="AA273" s="283"/>
      <c r="AB273" s="283"/>
      <c r="AC273" s="283"/>
      <c r="AD273" s="283"/>
      <c r="AE273" s="312">
        <f>IF(NOT(ISNUMBER(INDEX('M04-S08'!$AK$16:$AK$198,2*(ROWS($O$267:O273)-1)+1))),INDEX('M04-S08'!$Z$16:$Z$198,2*(ROWS($L$267:L273)-1)+1),0)</f>
        <v>0</v>
      </c>
      <c r="AF273" s="312">
        <f>INDEX('M04-S08'!$S$16:$S$198,2*(ROWS($AF$267:AF273)-1)+1)</f>
        <v>0</v>
      </c>
      <c r="AG273" s="312">
        <f>INDEX('M04-S08'!$AB$16:$AB$198,2*(ROWS($AG$267:AG273)-1)+1)</f>
        <v>0</v>
      </c>
      <c r="AH273" s="312" t="str">
        <f t="shared" si="71"/>
        <v/>
      </c>
      <c r="AI273" s="312" t="str">
        <f t="shared" si="72"/>
        <v/>
      </c>
      <c r="AJ273" s="111" t="str">
        <f t="shared" si="73"/>
        <v/>
      </c>
      <c r="AK273" s="111" t="str">
        <f t="shared" si="74"/>
        <v/>
      </c>
      <c r="AL273" s="111" t="str">
        <f t="shared" si="75"/>
        <v/>
      </c>
      <c r="AM273" s="111" t="str">
        <f>INDEX('M04-S08'!$AU$16:$AU$198,2*(ROWS($AM$267:AM273)-1)+1)</f>
        <v/>
      </c>
      <c r="AN273" s="111" t="str">
        <f>INDEX('M04-S08'!$BB$16:$BB$198,2*(ROWS($AN$267:AN273)-1)+1)</f>
        <v/>
      </c>
      <c r="AO273" s="312">
        <f>INDEX('M04-S08'!$Q$16:$Q$198,2*(ROWS($AO$267:AO273)-1)+1)</f>
        <v>0</v>
      </c>
    </row>
    <row r="274" spans="1:42" x14ac:dyDescent="0.25">
      <c r="A274" s="122">
        <f t="shared" si="69"/>
        <v>0</v>
      </c>
      <c r="B274" s="122" t="str">
        <f t="shared" si="70"/>
        <v/>
      </c>
      <c r="C274" s="339" t="str">
        <f>IF(J274&gt;0,INDEX('M04-S08'!$AY$16:$AY$198,2*(ROWS($C$267:C274)-1)+1),"")</f>
        <v/>
      </c>
      <c r="D274" s="67" t="s">
        <v>271</v>
      </c>
      <c r="E274" s="339" t="str">
        <f>IFERROR(INDEX('M04-S08'!$AW$16:$AW$198,2*(ROWS($E$267:E274)-1)+1),"")</f>
        <v/>
      </c>
      <c r="F274" s="313"/>
      <c r="G274" s="283"/>
      <c r="H274" s="111">
        <f>INDEX('M04-S08'!$AD$16:$AD$198,2*(ROWS($H$267:H274)-1)+1)</f>
        <v>0</v>
      </c>
      <c r="I274" s="111">
        <f>INDEX('M04-S08'!$AF$16:$AF$198,2*(ROWS($I$267:I274)-1)+1)</f>
        <v>0</v>
      </c>
      <c r="J274" s="111" t="str">
        <f>INDEX('M04-S08'!$AH$16:$AH$198,2*(ROWS($J$267:J274)-1)+1)</f>
        <v/>
      </c>
      <c r="K274" s="67" t="str">
        <f>IFERROR(INDEX(CMEMISC[Cost Basis],MATCH(INDEX('M04-S08'!$F$16:$F$198,2*(ROWS($K$267:K274)-1)+1),CMEMISC[Proj Desc 1],0)),"")</f>
        <v/>
      </c>
      <c r="L274" s="312">
        <f>IF(ISNUMBER(INDEX('M04-S08'!$AK$16:$AK$198,2*(ROWS($O$267:O274)-1)+1)),INDEX('M04-S08'!$Z$16:$Z$198,2*(ROWS($L$267:L274)-1)+1),0)</f>
        <v>0</v>
      </c>
      <c r="M274" s="312">
        <f>IFERROR(IF(ISNUMBER(INDEX('M04-S08'!$AK$16:$AK$198,2*(ROWS($O$267:O274)-1)+1)),INDEX('M04-S08'!$AO$16:$AO$198,2*(ROWS($M$267:M274)-1)+1),0),"")</f>
        <v>0</v>
      </c>
      <c r="N274" s="373">
        <f>IFERROR(IF(ISNUMBER(INDEX('M04-S08'!$AK$16:$AK$198,2*(ROWS($O$267:O274)-1)+1)),INDEX('M04-S08'!$AV$16:$AV$198,2*(ROWS($N$267:N274)-1)+1),0),"")</f>
        <v>0</v>
      </c>
      <c r="O274" s="111">
        <f>IF(ISNUMBER(INDEX('M04-S08'!$AK$16:$AK$198,2*(ROWS($O$267:O274)-1)+1)),INDEX('M04-S08'!$AK$16:$AK$198,2*(ROWS($O$267:O274)-1)+1),0)</f>
        <v>0</v>
      </c>
      <c r="P274" s="312" t="str">
        <f>IFERROR(IF(NOT(ISNUMBER(INDEX('M04-S08'!$AK$16:$AK$198,2*(ROWS($O$267:O274)-1)+1))),INDEX('M04-S08'!$AO$16:$AO$198,2*(ROWS($O$267:O274)-1)+1),0),"")</f>
        <v/>
      </c>
      <c r="Q274" s="373" t="str">
        <f>IFERROR(IF(NOT(ISNUMBER(INDEX('M04-S08'!$AK$16:$AK$198,2*(ROWS($O$267:O274)-1)+1))),INDEX('M04-S08'!$AV$16:$AV$198,2*(ROWS($O$267:O274)-1)+1),0),"")</f>
        <v/>
      </c>
      <c r="R274" s="67" t="str">
        <f>IFERROR(IF(NOT(ISNUMBER(INDEX('M04-S08'!$AK$16:$AK$198,2*(ROWS($O$267:O274)-1)+1))),INDEX(SPILLOVER[Spillover Reason],MATCH(INDEX('M04-S08'!$BC$16:$BC$198,2*(ROWS($O$267:O274)-1)+1),SPILLOVER[Spillover Text],0)),""),"")</f>
        <v>Not Eligible</v>
      </c>
      <c r="S274" s="318"/>
      <c r="T274" s="318"/>
      <c r="U274" s="312">
        <f>INDEX('M04-S08'!$B$16:$B$198,2*(ROWS($U$267:U274)-1)+1)</f>
        <v>8</v>
      </c>
      <c r="V274" s="283"/>
      <c r="W274" s="108">
        <f>INDEX('M04-S08'!$F$16:$F$198,2*(ROWS($W$267:W274)-1)+1)</f>
        <v>0</v>
      </c>
      <c r="X274" s="67">
        <f>INDEX('M04-S08'!$L$16:$L$198,2*(ROWS($X$267:X274)-1)+1)</f>
        <v>0</v>
      </c>
      <c r="Y274" s="67">
        <f>INDEX('M04-S08'!$U$16:$U$198,2*(ROWS($Y$267:Y274)-1)+1)</f>
        <v>0</v>
      </c>
      <c r="Z274" s="283"/>
      <c r="AA274" s="283"/>
      <c r="AB274" s="283"/>
      <c r="AC274" s="283"/>
      <c r="AD274" s="283"/>
      <c r="AE274" s="312">
        <f>IF(NOT(ISNUMBER(INDEX('M04-S08'!$AK$16:$AK$198,2*(ROWS($O$267:O274)-1)+1))),INDEX('M04-S08'!$Z$16:$Z$198,2*(ROWS($L$267:L274)-1)+1),0)</f>
        <v>0</v>
      </c>
      <c r="AF274" s="312">
        <f>INDEX('M04-S08'!$S$16:$S$198,2*(ROWS($AF$267:AF274)-1)+1)</f>
        <v>0</v>
      </c>
      <c r="AG274" s="312">
        <f>INDEX('M04-S08'!$AB$16:$AB$198,2*(ROWS($AG$267:AG274)-1)+1)</f>
        <v>0</v>
      </c>
      <c r="AH274" s="312" t="str">
        <f t="shared" si="71"/>
        <v/>
      </c>
      <c r="AI274" s="312" t="str">
        <f t="shared" si="72"/>
        <v/>
      </c>
      <c r="AJ274" s="111" t="str">
        <f t="shared" si="73"/>
        <v/>
      </c>
      <c r="AK274" s="111" t="str">
        <f t="shared" si="74"/>
        <v/>
      </c>
      <c r="AL274" s="111" t="str">
        <f t="shared" si="75"/>
        <v/>
      </c>
      <c r="AM274" s="111" t="str">
        <f>INDEX('M04-S08'!$AU$16:$AU$198,2*(ROWS($AM$267:AM274)-1)+1)</f>
        <v/>
      </c>
      <c r="AN274" s="111" t="str">
        <f>INDEX('M04-S08'!$BB$16:$BB$198,2*(ROWS($AN$267:AN274)-1)+1)</f>
        <v/>
      </c>
      <c r="AO274" s="312">
        <f>INDEX('M04-S08'!$Q$16:$Q$198,2*(ROWS($AO$267:AO274)-1)+1)</f>
        <v>0</v>
      </c>
    </row>
    <row r="275" spans="1:42" x14ac:dyDescent="0.25">
      <c r="A275" s="122">
        <f t="shared" si="69"/>
        <v>0</v>
      </c>
      <c r="B275" s="122" t="str">
        <f t="shared" si="70"/>
        <v/>
      </c>
      <c r="C275" s="339" t="str">
        <f>IF(J275&gt;0,INDEX('M04-S08'!$AY$16:$AY$198,2*(ROWS($C$267:C275)-1)+1),"")</f>
        <v/>
      </c>
      <c r="D275" s="67" t="s">
        <v>271</v>
      </c>
      <c r="E275" s="339" t="str">
        <f>IFERROR(INDEX('M04-S08'!$AW$16:$AW$198,2*(ROWS($E$267:E275)-1)+1),"")</f>
        <v/>
      </c>
      <c r="F275" s="313"/>
      <c r="G275" s="283"/>
      <c r="H275" s="111">
        <f>INDEX('M04-S08'!$AD$16:$AD$198,2*(ROWS($H$267:H275)-1)+1)</f>
        <v>0</v>
      </c>
      <c r="I275" s="111">
        <f>INDEX('M04-S08'!$AF$16:$AF$198,2*(ROWS($I$267:I275)-1)+1)</f>
        <v>0</v>
      </c>
      <c r="J275" s="111" t="str">
        <f>INDEX('M04-S08'!$AH$16:$AH$198,2*(ROWS($J$267:J275)-1)+1)</f>
        <v/>
      </c>
      <c r="K275" s="67" t="str">
        <f>IFERROR(INDEX(CMEMISC[Cost Basis],MATCH(INDEX('M04-S08'!$F$16:$F$198,2*(ROWS($K$267:K275)-1)+1),CMEMISC[Proj Desc 1],0)),"")</f>
        <v/>
      </c>
      <c r="L275" s="312">
        <f>IF(ISNUMBER(INDEX('M04-S08'!$AK$16:$AK$198,2*(ROWS($O$267:O275)-1)+1)),INDEX('M04-S08'!$Z$16:$Z$198,2*(ROWS($L$267:L275)-1)+1),0)</f>
        <v>0</v>
      </c>
      <c r="M275" s="312">
        <f>IFERROR(IF(ISNUMBER(INDEX('M04-S08'!$AK$16:$AK$198,2*(ROWS($O$267:O275)-1)+1)),INDEX('M04-S08'!$AO$16:$AO$198,2*(ROWS($M$267:M275)-1)+1),0),"")</f>
        <v>0</v>
      </c>
      <c r="N275" s="373">
        <f>IFERROR(IF(ISNUMBER(INDEX('M04-S08'!$AK$16:$AK$198,2*(ROWS($O$267:O275)-1)+1)),INDEX('M04-S08'!$AV$16:$AV$198,2*(ROWS($N$267:N275)-1)+1),0),"")</f>
        <v>0</v>
      </c>
      <c r="O275" s="111">
        <f>IF(ISNUMBER(INDEX('M04-S08'!$AK$16:$AK$198,2*(ROWS($O$267:O275)-1)+1)),INDEX('M04-S08'!$AK$16:$AK$198,2*(ROWS($O$267:O275)-1)+1),0)</f>
        <v>0</v>
      </c>
      <c r="P275" s="312" t="str">
        <f>IFERROR(IF(NOT(ISNUMBER(INDEX('M04-S08'!$AK$16:$AK$198,2*(ROWS($O$267:O275)-1)+1))),INDEX('M04-S08'!$AO$16:$AO$198,2*(ROWS($O$267:O275)-1)+1),0),"")</f>
        <v/>
      </c>
      <c r="Q275" s="373" t="str">
        <f>IFERROR(IF(NOT(ISNUMBER(INDEX('M04-S08'!$AK$16:$AK$198,2*(ROWS($O$267:O275)-1)+1))),INDEX('M04-S08'!$AV$16:$AV$198,2*(ROWS($O$267:O275)-1)+1),0),"")</f>
        <v/>
      </c>
      <c r="R275" s="67" t="str">
        <f>IFERROR(IF(NOT(ISNUMBER(INDEX('M04-S08'!$AK$16:$AK$198,2*(ROWS($O$267:O275)-1)+1))),INDEX(SPILLOVER[Spillover Reason],MATCH(INDEX('M04-S08'!$BC$16:$BC$198,2*(ROWS($O$267:O275)-1)+1),SPILLOVER[Spillover Text],0)),""),"")</f>
        <v>Not Eligible</v>
      </c>
      <c r="S275" s="318"/>
      <c r="T275" s="318"/>
      <c r="U275" s="312">
        <f>INDEX('M04-S08'!$B$16:$B$198,2*(ROWS($U$267:U275)-1)+1)</f>
        <v>9</v>
      </c>
      <c r="V275" s="283"/>
      <c r="W275" s="108">
        <f>INDEX('M04-S08'!$F$16:$F$198,2*(ROWS($W$267:W275)-1)+1)</f>
        <v>0</v>
      </c>
      <c r="X275" s="67">
        <f>INDEX('M04-S08'!$L$16:$L$198,2*(ROWS($X$267:X275)-1)+1)</f>
        <v>0</v>
      </c>
      <c r="Y275" s="67">
        <f>INDEX('M04-S08'!$U$16:$U$198,2*(ROWS($Y$267:Y275)-1)+1)</f>
        <v>0</v>
      </c>
      <c r="Z275" s="283"/>
      <c r="AA275" s="283"/>
      <c r="AB275" s="283"/>
      <c r="AC275" s="283"/>
      <c r="AD275" s="283"/>
      <c r="AE275" s="312">
        <f>IF(NOT(ISNUMBER(INDEX('M04-S08'!$AK$16:$AK$198,2*(ROWS($O$267:O275)-1)+1))),INDEX('M04-S08'!$Z$16:$Z$198,2*(ROWS($L$267:L275)-1)+1),0)</f>
        <v>0</v>
      </c>
      <c r="AF275" s="312">
        <f>INDEX('M04-S08'!$S$16:$S$198,2*(ROWS($AF$267:AF275)-1)+1)</f>
        <v>0</v>
      </c>
      <c r="AG275" s="312">
        <f>INDEX('M04-S08'!$AB$16:$AB$198,2*(ROWS($AG$267:AG275)-1)+1)</f>
        <v>0</v>
      </c>
      <c r="AH275" s="312" t="str">
        <f t="shared" si="71"/>
        <v/>
      </c>
      <c r="AI275" s="312" t="str">
        <f t="shared" si="72"/>
        <v/>
      </c>
      <c r="AJ275" s="111" t="str">
        <f t="shared" si="73"/>
        <v/>
      </c>
      <c r="AK275" s="111" t="str">
        <f t="shared" si="74"/>
        <v/>
      </c>
      <c r="AL275" s="111" t="str">
        <f t="shared" si="75"/>
        <v/>
      </c>
      <c r="AM275" s="111" t="str">
        <f>INDEX('M04-S08'!$AU$16:$AU$198,2*(ROWS($AM$267:AM275)-1)+1)</f>
        <v/>
      </c>
      <c r="AN275" s="111" t="str">
        <f>INDEX('M04-S08'!$BB$16:$BB$198,2*(ROWS($AN$267:AN275)-1)+1)</f>
        <v/>
      </c>
      <c r="AO275" s="312">
        <f>INDEX('M04-S08'!$Q$16:$Q$198,2*(ROWS($AO$267:AO275)-1)+1)</f>
        <v>0</v>
      </c>
    </row>
    <row r="276" spans="1:42" x14ac:dyDescent="0.25">
      <c r="A276" s="122">
        <f t="shared" si="69"/>
        <v>0</v>
      </c>
      <c r="B276" s="122" t="str">
        <f t="shared" si="70"/>
        <v/>
      </c>
      <c r="C276" s="339" t="str">
        <f>IF(J276&gt;0,INDEX('M04-S08'!$AY$16:$AY$198,2*(ROWS($C$267:C276)-1)+1),"")</f>
        <v/>
      </c>
      <c r="D276" s="67" t="s">
        <v>271</v>
      </c>
      <c r="E276" s="339" t="str">
        <f>IFERROR(INDEX('M04-S08'!$AW$16:$AW$198,2*(ROWS($E$267:E276)-1)+1),"")</f>
        <v/>
      </c>
      <c r="F276" s="313"/>
      <c r="G276" s="283"/>
      <c r="H276" s="111">
        <f>INDEX('M04-S08'!$AD$16:$AD$198,2*(ROWS($H$267:H276)-1)+1)</f>
        <v>0</v>
      </c>
      <c r="I276" s="111">
        <f>INDEX('M04-S08'!$AF$16:$AF$198,2*(ROWS($I$267:I276)-1)+1)</f>
        <v>0</v>
      </c>
      <c r="J276" s="111" t="str">
        <f>INDEX('M04-S08'!$AH$16:$AH$198,2*(ROWS($J$267:J276)-1)+1)</f>
        <v/>
      </c>
      <c r="K276" s="67" t="str">
        <f>IFERROR(INDEX(CMEMISC[Cost Basis],MATCH(INDEX('M04-S08'!$F$16:$F$198,2*(ROWS($K$267:K276)-1)+1),CMEMISC[Proj Desc 1],0)),"")</f>
        <v/>
      </c>
      <c r="L276" s="312">
        <f>IF(ISNUMBER(INDEX('M04-S08'!$AK$16:$AK$198,2*(ROWS($O$267:O276)-1)+1)),INDEX('M04-S08'!$Z$16:$Z$198,2*(ROWS($L$267:L276)-1)+1),0)</f>
        <v>0</v>
      </c>
      <c r="M276" s="312">
        <f>IFERROR(IF(ISNUMBER(INDEX('M04-S08'!$AK$16:$AK$198,2*(ROWS($O$267:O276)-1)+1)),INDEX('M04-S08'!$AO$16:$AO$198,2*(ROWS($M$267:M276)-1)+1),0),"")</f>
        <v>0</v>
      </c>
      <c r="N276" s="373">
        <f>IFERROR(IF(ISNUMBER(INDEX('M04-S08'!$AK$16:$AK$198,2*(ROWS($O$267:O276)-1)+1)),INDEX('M04-S08'!$AV$16:$AV$198,2*(ROWS($N$267:N276)-1)+1),0),"")</f>
        <v>0</v>
      </c>
      <c r="O276" s="111">
        <f>IF(ISNUMBER(INDEX('M04-S08'!$AK$16:$AK$198,2*(ROWS($O$267:O276)-1)+1)),INDEX('M04-S08'!$AK$16:$AK$198,2*(ROWS($O$267:O276)-1)+1),0)</f>
        <v>0</v>
      </c>
      <c r="P276" s="312" t="str">
        <f>IFERROR(IF(NOT(ISNUMBER(INDEX('M04-S08'!$AK$16:$AK$198,2*(ROWS($O$267:O276)-1)+1))),INDEX('M04-S08'!$AO$16:$AO$198,2*(ROWS($O$267:O276)-1)+1),0),"")</f>
        <v/>
      </c>
      <c r="Q276" s="373" t="str">
        <f>IFERROR(IF(NOT(ISNUMBER(INDEX('M04-S08'!$AK$16:$AK$198,2*(ROWS($O$267:O276)-1)+1))),INDEX('M04-S08'!$AV$16:$AV$198,2*(ROWS($O$267:O276)-1)+1),0),"")</f>
        <v/>
      </c>
      <c r="R276" s="67" t="str">
        <f>IFERROR(IF(NOT(ISNUMBER(INDEX('M04-S08'!$AK$16:$AK$198,2*(ROWS($O$267:O276)-1)+1))),INDEX(SPILLOVER[Spillover Reason],MATCH(INDEX('M04-S08'!$BC$16:$BC$198,2*(ROWS($O$267:O276)-1)+1),SPILLOVER[Spillover Text],0)),""),"")</f>
        <v>Not Eligible</v>
      </c>
      <c r="S276" s="318"/>
      <c r="T276" s="318"/>
      <c r="U276" s="312">
        <f>INDEX('M04-S08'!$B$16:$B$198,2*(ROWS($U$267:U276)-1)+1)</f>
        <v>10</v>
      </c>
      <c r="V276" s="283"/>
      <c r="W276" s="108">
        <f>INDEX('M04-S08'!$F$16:$F$198,2*(ROWS($W$267:W276)-1)+1)</f>
        <v>0</v>
      </c>
      <c r="X276" s="67">
        <f>INDEX('M04-S08'!$L$16:$L$198,2*(ROWS($X$267:X276)-1)+1)</f>
        <v>0</v>
      </c>
      <c r="Y276" s="67">
        <f>INDEX('M04-S08'!$U$16:$U$198,2*(ROWS($Y$267:Y276)-1)+1)</f>
        <v>0</v>
      </c>
      <c r="Z276" s="283"/>
      <c r="AA276" s="283"/>
      <c r="AB276" s="283"/>
      <c r="AC276" s="283"/>
      <c r="AD276" s="283"/>
      <c r="AE276" s="312">
        <f>IF(NOT(ISNUMBER(INDEX('M04-S08'!$AK$16:$AK$198,2*(ROWS($O$267:O276)-1)+1))),INDEX('M04-S08'!$Z$16:$Z$198,2*(ROWS($L$267:L276)-1)+1),0)</f>
        <v>0</v>
      </c>
      <c r="AF276" s="312">
        <f>INDEX('M04-S08'!$S$16:$S$198,2*(ROWS($AF$267:AF276)-1)+1)</f>
        <v>0</v>
      </c>
      <c r="AG276" s="312">
        <f>INDEX('M04-S08'!$AB$16:$AB$198,2*(ROWS($AG$267:AG276)-1)+1)</f>
        <v>0</v>
      </c>
      <c r="AH276" s="312" t="str">
        <f t="shared" si="71"/>
        <v/>
      </c>
      <c r="AI276" s="312" t="str">
        <f t="shared" si="72"/>
        <v/>
      </c>
      <c r="AJ276" s="111" t="str">
        <f t="shared" si="73"/>
        <v/>
      </c>
      <c r="AK276" s="111" t="str">
        <f t="shared" si="74"/>
        <v/>
      </c>
      <c r="AL276" s="111" t="str">
        <f t="shared" si="75"/>
        <v/>
      </c>
      <c r="AM276" s="111" t="str">
        <f>INDEX('M04-S08'!$AU$16:$AU$198,2*(ROWS($AM$267:AM276)-1)+1)</f>
        <v/>
      </c>
      <c r="AN276" s="111" t="str">
        <f>INDEX('M04-S08'!$BB$16:$BB$198,2*(ROWS($AN$267:AN276)-1)+1)</f>
        <v/>
      </c>
      <c r="AO276" s="312">
        <f>INDEX('M04-S08'!$Q$16:$Q$198,2*(ROWS($AO$267:AO276)-1)+1)</f>
        <v>0</v>
      </c>
    </row>
    <row r="277" spans="1:42" x14ac:dyDescent="0.25">
      <c r="A277" s="122">
        <f t="shared" si="69"/>
        <v>0</v>
      </c>
      <c r="B277" s="122" t="str">
        <f t="shared" si="70"/>
        <v/>
      </c>
      <c r="C277" s="339" t="str">
        <f>IF(J277&gt;0,INDEX('M04-S08'!$AY$16:$AY$198,2*(ROWS($C$267:C277)-1)+1),"")</f>
        <v/>
      </c>
      <c r="D277" s="67" t="s">
        <v>271</v>
      </c>
      <c r="E277" s="339">
        <f>IFERROR(INDEX('M04-S08'!$AW$16:$AW$198,2*(ROWS($E$267:E277)-1)+1),"")</f>
        <v>0</v>
      </c>
      <c r="F277" s="313"/>
      <c r="G277" s="283"/>
      <c r="H277" s="111">
        <f>INDEX('M04-S08'!$AD$16:$AD$198,2*(ROWS($H$267:H277)-1)+1)</f>
        <v>0</v>
      </c>
      <c r="I277" s="111">
        <f>INDEX('M04-S08'!$AF$16:$AF$198,2*(ROWS($I$267:I277)-1)+1)</f>
        <v>0</v>
      </c>
      <c r="J277" s="111">
        <f>INDEX('M04-S08'!$AH$16:$AH$198,2*(ROWS($J$267:J277)-1)+1)</f>
        <v>0</v>
      </c>
      <c r="K277" s="67" t="str">
        <f>IFERROR(INDEX(CMEMISC[Cost Basis],MATCH(INDEX('M04-S08'!$F$16:$F$198,2*(ROWS($K$267:K277)-1)+1),CMEMISC[Proj Desc 1],0)),"")</f>
        <v/>
      </c>
      <c r="L277" s="312">
        <f>IF(ISNUMBER(INDEX('M04-S08'!$AK$16:$AK$198,2*(ROWS($O$267:O277)-1)+1)),INDEX('M04-S08'!$Z$16:$Z$198,2*(ROWS($L$267:L277)-1)+1),0)</f>
        <v>0</v>
      </c>
      <c r="M277" s="312">
        <f>IFERROR(IF(ISNUMBER(INDEX('M04-S08'!$AK$16:$AK$198,2*(ROWS($O$267:O277)-1)+1)),INDEX('M04-S08'!$AO$16:$AO$198,2*(ROWS($M$267:M277)-1)+1),0),"")</f>
        <v>0</v>
      </c>
      <c r="N277" s="373">
        <f>IFERROR(IF(ISNUMBER(INDEX('M04-S08'!$AK$16:$AK$198,2*(ROWS($O$267:O277)-1)+1)),INDEX('M04-S08'!$AV$16:$AV$198,2*(ROWS($N$267:N277)-1)+1),0),"")</f>
        <v>0</v>
      </c>
      <c r="O277" s="111">
        <f>IF(ISNUMBER(INDEX('M04-S08'!$AK$16:$AK$198,2*(ROWS($O$267:O277)-1)+1)),INDEX('M04-S08'!$AK$16:$AK$198,2*(ROWS($O$267:O277)-1)+1),0)</f>
        <v>0</v>
      </c>
      <c r="P277" s="312">
        <f>IFERROR(IF(NOT(ISNUMBER(INDEX('M04-S08'!$AK$16:$AK$198,2*(ROWS($O$267:O277)-1)+1))),INDEX('M04-S08'!$AO$16:$AO$198,2*(ROWS($O$267:O277)-1)+1),0),"")</f>
        <v>0</v>
      </c>
      <c r="Q277" s="373">
        <f>IFERROR(IF(NOT(ISNUMBER(INDEX('M04-S08'!$AK$16:$AK$198,2*(ROWS($O$267:O277)-1)+1))),INDEX('M04-S08'!$AV$16:$AV$198,2*(ROWS($O$267:O277)-1)+1),0),"")</f>
        <v>0</v>
      </c>
      <c r="R277" s="67" t="str">
        <f>IFERROR(IF(NOT(ISNUMBER(INDEX('M04-S08'!$AK$16:$AK$198,2*(ROWS($O$267:O277)-1)+1))),INDEX(SPILLOVER[Spillover Reason],MATCH(INDEX('M04-S08'!$BC$16:$BC$198,2*(ROWS($O$267:O277)-1)+1),SPILLOVER[Spillover Text],0)),""),"")</f>
        <v/>
      </c>
      <c r="S277" s="318"/>
      <c r="T277" s="318"/>
      <c r="U277" s="312">
        <f>INDEX('M04-S08'!$B$16:$B$198,2*(ROWS($U$267:U277)-1)+1)</f>
        <v>11</v>
      </c>
      <c r="V277" s="283"/>
      <c r="W277" s="108">
        <f>INDEX('M04-S08'!$F$16:$F$198,2*(ROWS($W$267:W277)-1)+1)</f>
        <v>0</v>
      </c>
      <c r="X277" s="67">
        <f>INDEX('M04-S08'!$L$16:$L$198,2*(ROWS($X$267:X277)-1)+1)</f>
        <v>0</v>
      </c>
      <c r="Y277" s="67">
        <f>INDEX('M04-S08'!$U$16:$U$198,2*(ROWS($Y$267:Y277)-1)+1)</f>
        <v>0</v>
      </c>
      <c r="Z277" s="283"/>
      <c r="AA277" s="283"/>
      <c r="AB277" s="283"/>
      <c r="AC277" s="283"/>
      <c r="AD277" s="283"/>
      <c r="AE277" s="312">
        <f>IF(NOT(ISNUMBER(INDEX('M04-S08'!$AK$16:$AK$198,2*(ROWS($O$267:O277)-1)+1))),INDEX('M04-S08'!$Z$16:$Z$198,2*(ROWS($L$267:L277)-1)+1),0)</f>
        <v>0</v>
      </c>
      <c r="AF277" s="312">
        <f>INDEX('M04-S08'!$S$16:$S$198,2*(ROWS($AF$267:AF277)-1)+1)</f>
        <v>0</v>
      </c>
      <c r="AG277" s="312">
        <f>INDEX('M04-S08'!$AB$16:$AB$198,2*(ROWS($AG$267:AG277)-1)+1)</f>
        <v>0</v>
      </c>
      <c r="AH277" s="312" t="str">
        <f t="shared" si="71"/>
        <v/>
      </c>
      <c r="AI277" s="312" t="str">
        <f t="shared" si="72"/>
        <v/>
      </c>
      <c r="AJ277" s="111" t="str">
        <f t="shared" si="73"/>
        <v/>
      </c>
      <c r="AK277" s="111" t="str">
        <f t="shared" si="74"/>
        <v/>
      </c>
      <c r="AL277" s="111" t="str">
        <f t="shared" si="75"/>
        <v/>
      </c>
      <c r="AM277" s="111">
        <f>INDEX('M04-S08'!$AU$16:$AU$198,2*(ROWS($AM$267:AM277)-1)+1)</f>
        <v>0</v>
      </c>
      <c r="AN277" s="111">
        <f>INDEX('M04-S08'!$BB$16:$BB$198,2*(ROWS($AN$267:AN277)-1)+1)</f>
        <v>0</v>
      </c>
      <c r="AO277" s="312">
        <f>INDEX('M04-S08'!$Q$16:$Q$198,2*(ROWS($AO$267:AO277)-1)+1)</f>
        <v>0</v>
      </c>
    </row>
    <row r="278" spans="1:42" x14ac:dyDescent="0.25">
      <c r="A278" s="122">
        <f t="shared" si="69"/>
        <v>0</v>
      </c>
      <c r="B278" s="122" t="str">
        <f t="shared" si="70"/>
        <v/>
      </c>
      <c r="C278" s="339" t="str">
        <f>IF(J278&gt;0,INDEX('M04-S08'!$AY$16:$AY$198,2*(ROWS($C$267:C278)-1)+1),"")</f>
        <v/>
      </c>
      <c r="D278" s="67" t="s">
        <v>271</v>
      </c>
      <c r="E278" s="339">
        <f>IFERROR(INDEX('M04-S08'!$AW$16:$AW$198,2*(ROWS($E$267:E278)-1)+1),"")</f>
        <v>0</v>
      </c>
      <c r="F278" s="313"/>
      <c r="G278" s="283"/>
      <c r="H278" s="111">
        <f>INDEX('M04-S08'!$AD$16:$AD$198,2*(ROWS($H$267:H278)-1)+1)</f>
        <v>0</v>
      </c>
      <c r="I278" s="111">
        <f>INDEX('M04-S08'!$AF$16:$AF$198,2*(ROWS($I$267:I278)-1)+1)</f>
        <v>0</v>
      </c>
      <c r="J278" s="111">
        <f>INDEX('M04-S08'!$AH$16:$AH$198,2*(ROWS($J$267:J278)-1)+1)</f>
        <v>0</v>
      </c>
      <c r="K278" s="67" t="str">
        <f>IFERROR(INDEX(CMEMISC[Cost Basis],MATCH(INDEX('M04-S08'!$F$16:$F$198,2*(ROWS($K$267:K278)-1)+1),CMEMISC[Proj Desc 1],0)),"")</f>
        <v/>
      </c>
      <c r="L278" s="312">
        <f>IF(ISNUMBER(INDEX('M04-S08'!$AK$16:$AK$198,2*(ROWS($O$267:O278)-1)+1)),INDEX('M04-S08'!$Z$16:$Z$198,2*(ROWS($L$267:L278)-1)+1),0)</f>
        <v>0</v>
      </c>
      <c r="M278" s="312">
        <f>IFERROR(IF(ISNUMBER(INDEX('M04-S08'!$AK$16:$AK$198,2*(ROWS($O$267:O278)-1)+1)),INDEX('M04-S08'!$AO$16:$AO$198,2*(ROWS($M$267:M278)-1)+1),0),"")</f>
        <v>0</v>
      </c>
      <c r="N278" s="373">
        <f>IFERROR(IF(ISNUMBER(INDEX('M04-S08'!$AK$16:$AK$198,2*(ROWS($O$267:O278)-1)+1)),INDEX('M04-S08'!$AV$16:$AV$198,2*(ROWS($N$267:N278)-1)+1),0),"")</f>
        <v>0</v>
      </c>
      <c r="O278" s="111">
        <f>IF(ISNUMBER(INDEX('M04-S08'!$AK$16:$AK$198,2*(ROWS($O$267:O278)-1)+1)),INDEX('M04-S08'!$AK$16:$AK$198,2*(ROWS($O$267:O278)-1)+1),0)</f>
        <v>0</v>
      </c>
      <c r="P278" s="312">
        <f>IFERROR(IF(NOT(ISNUMBER(INDEX('M04-S08'!$AK$16:$AK$198,2*(ROWS($O$267:O278)-1)+1))),INDEX('M04-S08'!$AO$16:$AO$198,2*(ROWS($O$267:O278)-1)+1),0),"")</f>
        <v>0</v>
      </c>
      <c r="Q278" s="373">
        <f>IFERROR(IF(NOT(ISNUMBER(INDEX('M04-S08'!$AK$16:$AK$198,2*(ROWS($O$267:O278)-1)+1))),INDEX('M04-S08'!$AV$16:$AV$198,2*(ROWS($O$267:O278)-1)+1),0),"")</f>
        <v>0</v>
      </c>
      <c r="R278" s="67" t="str">
        <f>IFERROR(IF(NOT(ISNUMBER(INDEX('M04-S08'!$AK$16:$AK$198,2*(ROWS($O$267:O278)-1)+1))),INDEX(SPILLOVER[Spillover Reason],MATCH(INDEX('M04-S08'!$BC$16:$BC$198,2*(ROWS($O$267:O278)-1)+1),SPILLOVER[Spillover Text],0)),""),"")</f>
        <v/>
      </c>
      <c r="S278" s="318"/>
      <c r="T278" s="318"/>
      <c r="U278" s="312">
        <f>INDEX('M04-S08'!$B$16:$B$198,2*(ROWS($U$267:U278)-1)+1)</f>
        <v>12</v>
      </c>
      <c r="V278" s="283"/>
      <c r="W278" s="108">
        <f>INDEX('M04-S08'!$F$16:$F$198,2*(ROWS($W$267:W278)-1)+1)</f>
        <v>0</v>
      </c>
      <c r="X278" s="67">
        <f>INDEX('M04-S08'!$L$16:$L$198,2*(ROWS($X$267:X278)-1)+1)</f>
        <v>0</v>
      </c>
      <c r="Y278" s="67">
        <f>INDEX('M04-S08'!$U$16:$U$198,2*(ROWS($Y$267:Y278)-1)+1)</f>
        <v>0</v>
      </c>
      <c r="Z278" s="283"/>
      <c r="AA278" s="283"/>
      <c r="AB278" s="283"/>
      <c r="AC278" s="283"/>
      <c r="AD278" s="283"/>
      <c r="AE278" s="312">
        <f>IF(NOT(ISNUMBER(INDEX('M04-S08'!$AK$16:$AK$198,2*(ROWS($O$267:O278)-1)+1))),INDEX('M04-S08'!$Z$16:$Z$198,2*(ROWS($L$267:L278)-1)+1),0)</f>
        <v>0</v>
      </c>
      <c r="AF278" s="312">
        <f>INDEX('M04-S08'!$S$16:$S$198,2*(ROWS($AF$267:AF278)-1)+1)</f>
        <v>0</v>
      </c>
      <c r="AG278" s="312">
        <f>INDEX('M04-S08'!$AB$16:$AB$198,2*(ROWS($AG$267:AG278)-1)+1)</f>
        <v>0</v>
      </c>
      <c r="AH278" s="312" t="str">
        <f t="shared" si="71"/>
        <v/>
      </c>
      <c r="AI278" s="312" t="str">
        <f t="shared" si="72"/>
        <v/>
      </c>
      <c r="AJ278" s="111" t="str">
        <f t="shared" si="73"/>
        <v/>
      </c>
      <c r="AK278" s="111" t="str">
        <f t="shared" si="74"/>
        <v/>
      </c>
      <c r="AL278" s="111" t="str">
        <f t="shared" si="75"/>
        <v/>
      </c>
      <c r="AM278" s="111">
        <f>INDEX('M04-S08'!$AU$16:$AU$198,2*(ROWS($AM$267:AM278)-1)+1)</f>
        <v>0</v>
      </c>
      <c r="AN278" s="111">
        <f>INDEX('M04-S08'!$BB$16:$BB$198,2*(ROWS($AN$267:AN278)-1)+1)</f>
        <v>0</v>
      </c>
      <c r="AO278" s="312">
        <f>INDEX('M04-S08'!$Q$16:$Q$198,2*(ROWS($AO$267:AO278)-1)+1)</f>
        <v>0</v>
      </c>
    </row>
    <row r="279" spans="1:42" x14ac:dyDescent="0.25">
      <c r="A279" s="122">
        <f t="shared" si="69"/>
        <v>0</v>
      </c>
      <c r="B279" s="122" t="str">
        <f t="shared" si="70"/>
        <v/>
      </c>
      <c r="C279" s="339" t="str">
        <f>IF(J279&gt;0,INDEX('M04-S08'!$AY$16:$AY$198,2*(ROWS($C$267:C279)-1)+1),"")</f>
        <v/>
      </c>
      <c r="D279" s="67" t="s">
        <v>271</v>
      </c>
      <c r="E279" s="339">
        <f>IFERROR(INDEX('M04-S08'!$AW$16:$AW$198,2*(ROWS($E$267:E279)-1)+1),"")</f>
        <v>0</v>
      </c>
      <c r="F279" s="313"/>
      <c r="G279" s="283"/>
      <c r="H279" s="111">
        <f>INDEX('M04-S08'!$AD$16:$AD$198,2*(ROWS($H$267:H279)-1)+1)</f>
        <v>0</v>
      </c>
      <c r="I279" s="111">
        <f>INDEX('M04-S08'!$AF$16:$AF$198,2*(ROWS($I$267:I279)-1)+1)</f>
        <v>0</v>
      </c>
      <c r="J279" s="111">
        <f>INDEX('M04-S08'!$AH$16:$AH$198,2*(ROWS($J$267:J279)-1)+1)</f>
        <v>0</v>
      </c>
      <c r="K279" s="67" t="str">
        <f>IFERROR(INDEX(CMEMISC[Cost Basis],MATCH(INDEX('M04-S08'!$F$16:$F$198,2*(ROWS($K$267:K279)-1)+1),CMEMISC[Proj Desc 1],0)),"")</f>
        <v/>
      </c>
      <c r="L279" s="312">
        <f>IF(ISNUMBER(INDEX('M04-S08'!$AK$16:$AK$198,2*(ROWS($O$267:O279)-1)+1)),INDEX('M04-S08'!$Z$16:$Z$198,2*(ROWS($L$267:L279)-1)+1),0)</f>
        <v>0</v>
      </c>
      <c r="M279" s="312">
        <f>IFERROR(IF(ISNUMBER(INDEX('M04-S08'!$AK$16:$AK$198,2*(ROWS($O$267:O279)-1)+1)),INDEX('M04-S08'!$AO$16:$AO$198,2*(ROWS($M$267:M279)-1)+1),0),"")</f>
        <v>0</v>
      </c>
      <c r="N279" s="373">
        <f>IFERROR(IF(ISNUMBER(INDEX('M04-S08'!$AK$16:$AK$198,2*(ROWS($O$267:O279)-1)+1)),INDEX('M04-S08'!$AV$16:$AV$198,2*(ROWS($N$267:N279)-1)+1),0),"")</f>
        <v>0</v>
      </c>
      <c r="O279" s="111">
        <f>IF(ISNUMBER(INDEX('M04-S08'!$AK$16:$AK$198,2*(ROWS($O$267:O279)-1)+1)),INDEX('M04-S08'!$AK$16:$AK$198,2*(ROWS($O$267:O279)-1)+1),0)</f>
        <v>0</v>
      </c>
      <c r="P279" s="312">
        <f>IFERROR(IF(NOT(ISNUMBER(INDEX('M04-S08'!$AK$16:$AK$198,2*(ROWS($O$267:O279)-1)+1))),INDEX('M04-S08'!$AO$16:$AO$198,2*(ROWS($O$267:O279)-1)+1),0),"")</f>
        <v>0</v>
      </c>
      <c r="Q279" s="373">
        <f>IFERROR(IF(NOT(ISNUMBER(INDEX('M04-S08'!$AK$16:$AK$198,2*(ROWS($O$267:O279)-1)+1))),INDEX('M04-S08'!$AV$16:$AV$198,2*(ROWS($O$267:O279)-1)+1),0),"")</f>
        <v>0</v>
      </c>
      <c r="R279" s="67" t="str">
        <f>IFERROR(IF(NOT(ISNUMBER(INDEX('M04-S08'!$AK$16:$AK$198,2*(ROWS($O$267:O279)-1)+1))),INDEX(SPILLOVER[Spillover Reason],MATCH(INDEX('M04-S08'!$BC$16:$BC$198,2*(ROWS($O$267:O279)-1)+1),SPILLOVER[Spillover Text],0)),""),"")</f>
        <v/>
      </c>
      <c r="S279" s="318"/>
      <c r="T279" s="318"/>
      <c r="U279" s="312">
        <f>INDEX('M04-S08'!$B$16:$B$198,2*(ROWS($U$267:U279)-1)+1)</f>
        <v>13</v>
      </c>
      <c r="V279" s="283"/>
      <c r="W279" s="108">
        <f>INDEX('M04-S08'!$F$16:$F$198,2*(ROWS($W$267:W279)-1)+1)</f>
        <v>0</v>
      </c>
      <c r="X279" s="67">
        <f>INDEX('M04-S08'!$L$16:$L$198,2*(ROWS($X$267:X279)-1)+1)</f>
        <v>0</v>
      </c>
      <c r="Y279" s="67">
        <f>INDEX('M04-S08'!$U$16:$U$198,2*(ROWS($Y$267:Y279)-1)+1)</f>
        <v>0</v>
      </c>
      <c r="Z279" s="283"/>
      <c r="AA279" s="283"/>
      <c r="AB279" s="283"/>
      <c r="AC279" s="283"/>
      <c r="AD279" s="283"/>
      <c r="AE279" s="312">
        <f>IF(NOT(ISNUMBER(INDEX('M04-S08'!$AK$16:$AK$198,2*(ROWS($O$267:O279)-1)+1))),INDEX('M04-S08'!$Z$16:$Z$198,2*(ROWS($L$267:L279)-1)+1),0)</f>
        <v>0</v>
      </c>
      <c r="AF279" s="312">
        <f>INDEX('M04-S08'!$S$16:$S$198,2*(ROWS($AF$267:AF279)-1)+1)</f>
        <v>0</v>
      </c>
      <c r="AG279" s="312">
        <f>INDEX('M04-S08'!$AB$16:$AB$198,2*(ROWS($AG$267:AG279)-1)+1)</f>
        <v>0</v>
      </c>
      <c r="AH279" s="312" t="str">
        <f t="shared" si="71"/>
        <v/>
      </c>
      <c r="AI279" s="312" t="str">
        <f t="shared" si="72"/>
        <v/>
      </c>
      <c r="AJ279" s="111" t="str">
        <f t="shared" si="73"/>
        <v/>
      </c>
      <c r="AK279" s="111" t="str">
        <f t="shared" si="74"/>
        <v/>
      </c>
      <c r="AL279" s="111" t="str">
        <f t="shared" si="75"/>
        <v/>
      </c>
      <c r="AM279" s="111">
        <f>INDEX('M04-S08'!$AU$16:$AU$198,2*(ROWS($AM$267:AM279)-1)+1)</f>
        <v>0</v>
      </c>
      <c r="AN279" s="111">
        <f>INDEX('M04-S08'!$BB$16:$BB$198,2*(ROWS($AN$267:AN279)-1)+1)</f>
        <v>0</v>
      </c>
      <c r="AO279" s="312">
        <f>INDEX('M04-S08'!$Q$16:$Q$198,2*(ROWS($AO$267:AO279)-1)+1)</f>
        <v>0</v>
      </c>
    </row>
    <row r="280" spans="1:42" x14ac:dyDescent="0.25">
      <c r="A280" s="122">
        <f t="shared" si="69"/>
        <v>0</v>
      </c>
      <c r="B280" s="122" t="str">
        <f t="shared" si="70"/>
        <v/>
      </c>
      <c r="C280" s="339" t="str">
        <f>IF(J280&gt;0,INDEX('M04-S08'!$AY$16:$AY$198,2*(ROWS($C$267:C280)-1)+1),"")</f>
        <v/>
      </c>
      <c r="D280" s="67" t="s">
        <v>271</v>
      </c>
      <c r="E280" s="339">
        <f>IFERROR(INDEX('M04-S08'!$AW$16:$AW$198,2*(ROWS($E$267:E280)-1)+1),"")</f>
        <v>0</v>
      </c>
      <c r="F280" s="313"/>
      <c r="G280" s="283"/>
      <c r="H280" s="111">
        <f>INDEX('M04-S08'!$AD$16:$AD$198,2*(ROWS($H$267:H280)-1)+1)</f>
        <v>0</v>
      </c>
      <c r="I280" s="111">
        <f>INDEX('M04-S08'!$AF$16:$AF$198,2*(ROWS($I$267:I280)-1)+1)</f>
        <v>0</v>
      </c>
      <c r="J280" s="111">
        <f>INDEX('M04-S08'!$AH$16:$AH$198,2*(ROWS($J$267:J280)-1)+1)</f>
        <v>0</v>
      </c>
      <c r="K280" s="67" t="str">
        <f>IFERROR(INDEX(CMEMISC[Cost Basis],MATCH(INDEX('M04-S08'!$F$16:$F$198,2*(ROWS($K$267:K280)-1)+1),CMEMISC[Proj Desc 1],0)),"")</f>
        <v/>
      </c>
      <c r="L280" s="312">
        <f>IF(ISNUMBER(INDEX('M04-S08'!$AK$16:$AK$198,2*(ROWS($O$267:O280)-1)+1)),INDEX('M04-S08'!$Z$16:$Z$198,2*(ROWS($L$267:L280)-1)+1),0)</f>
        <v>0</v>
      </c>
      <c r="M280" s="312">
        <f>IFERROR(IF(ISNUMBER(INDEX('M04-S08'!$AK$16:$AK$198,2*(ROWS($O$267:O280)-1)+1)),INDEX('M04-S08'!$AO$16:$AO$198,2*(ROWS($M$267:M280)-1)+1),0),"")</f>
        <v>0</v>
      </c>
      <c r="N280" s="373">
        <f>IFERROR(IF(ISNUMBER(INDEX('M04-S08'!$AK$16:$AK$198,2*(ROWS($O$267:O280)-1)+1)),INDEX('M04-S08'!$AV$16:$AV$198,2*(ROWS($N$267:N280)-1)+1),0),"")</f>
        <v>0</v>
      </c>
      <c r="O280" s="111">
        <f>IF(ISNUMBER(INDEX('M04-S08'!$AK$16:$AK$198,2*(ROWS($O$267:O280)-1)+1)),INDEX('M04-S08'!$AK$16:$AK$198,2*(ROWS($O$267:O280)-1)+1),0)</f>
        <v>0</v>
      </c>
      <c r="P280" s="312">
        <f>IFERROR(IF(NOT(ISNUMBER(INDEX('M04-S08'!$AK$16:$AK$198,2*(ROWS($O$267:O280)-1)+1))),INDEX('M04-S08'!$AO$16:$AO$198,2*(ROWS($O$267:O280)-1)+1),0),"")</f>
        <v>0</v>
      </c>
      <c r="Q280" s="373">
        <f>IFERROR(IF(NOT(ISNUMBER(INDEX('M04-S08'!$AK$16:$AK$198,2*(ROWS($O$267:O280)-1)+1))),INDEX('M04-S08'!$AV$16:$AV$198,2*(ROWS($O$267:O280)-1)+1),0),"")</f>
        <v>0</v>
      </c>
      <c r="R280" s="67" t="str">
        <f>IFERROR(IF(NOT(ISNUMBER(INDEX('M04-S08'!$AK$16:$AK$198,2*(ROWS($O$267:O280)-1)+1))),INDEX(SPILLOVER[Spillover Reason],MATCH(INDEX('M04-S08'!$BC$16:$BC$198,2*(ROWS($O$267:O280)-1)+1),SPILLOVER[Spillover Text],0)),""),"")</f>
        <v/>
      </c>
      <c r="S280" s="318"/>
      <c r="T280" s="318"/>
      <c r="U280" s="312">
        <f>INDEX('M04-S08'!$B$16:$B$198,2*(ROWS($U$267:U280)-1)+1)</f>
        <v>14</v>
      </c>
      <c r="V280" s="283"/>
      <c r="W280" s="108">
        <f>INDEX('M04-S08'!$F$16:$F$198,2*(ROWS($W$267:W280)-1)+1)</f>
        <v>0</v>
      </c>
      <c r="X280" s="67">
        <f>INDEX('M04-S08'!$L$16:$L$198,2*(ROWS($X$267:X280)-1)+1)</f>
        <v>0</v>
      </c>
      <c r="Y280" s="67">
        <f>INDEX('M04-S08'!$U$16:$U$198,2*(ROWS($Y$267:Y280)-1)+1)</f>
        <v>0</v>
      </c>
      <c r="Z280" s="283"/>
      <c r="AA280" s="283"/>
      <c r="AB280" s="283"/>
      <c r="AC280" s="283"/>
      <c r="AD280" s="283"/>
      <c r="AE280" s="312">
        <f>IF(NOT(ISNUMBER(INDEX('M04-S08'!$AK$16:$AK$198,2*(ROWS($O$267:O280)-1)+1))),INDEX('M04-S08'!$Z$16:$Z$198,2*(ROWS($L$267:L280)-1)+1),0)</f>
        <v>0</v>
      </c>
      <c r="AF280" s="312">
        <f>INDEX('M04-S08'!$S$16:$S$198,2*(ROWS($AF$267:AF280)-1)+1)</f>
        <v>0</v>
      </c>
      <c r="AG280" s="312">
        <f>INDEX('M04-S08'!$AB$16:$AB$198,2*(ROWS($AG$267:AG280)-1)+1)</f>
        <v>0</v>
      </c>
      <c r="AH280" s="312" t="str">
        <f t="shared" si="71"/>
        <v/>
      </c>
      <c r="AI280" s="312" t="str">
        <f t="shared" si="72"/>
        <v/>
      </c>
      <c r="AJ280" s="111" t="str">
        <f t="shared" si="73"/>
        <v/>
      </c>
      <c r="AK280" s="111" t="str">
        <f t="shared" si="74"/>
        <v/>
      </c>
      <c r="AL280" s="111" t="str">
        <f t="shared" si="75"/>
        <v/>
      </c>
      <c r="AM280" s="111">
        <f>INDEX('M04-S08'!$AU$16:$AU$198,2*(ROWS($AM$267:AM280)-1)+1)</f>
        <v>0</v>
      </c>
      <c r="AN280" s="111">
        <f>INDEX('M04-S08'!$BB$16:$BB$198,2*(ROWS($AN$267:AN280)-1)+1)</f>
        <v>0</v>
      </c>
      <c r="AO280" s="312">
        <f>INDEX('M04-S08'!$Q$16:$Q$198,2*(ROWS($AO$267:AO280)-1)+1)</f>
        <v>0</v>
      </c>
    </row>
    <row r="281" spans="1:42" x14ac:dyDescent="0.25">
      <c r="A281" s="122">
        <f t="shared" si="69"/>
        <v>0</v>
      </c>
      <c r="B281" s="122" t="str">
        <f t="shared" si="70"/>
        <v/>
      </c>
      <c r="C281" s="339" t="str">
        <f>IF(J281&gt;0,INDEX('M04-S08'!$AY$16:$AY$198,2*(ROWS($C$267:C281)-1)+1),"")</f>
        <v/>
      </c>
      <c r="D281" s="67" t="s">
        <v>271</v>
      </c>
      <c r="E281" s="339">
        <f>IFERROR(INDEX('M04-S08'!$AW$16:$AW$198,2*(ROWS($E$267:E281)-1)+1),"")</f>
        <v>0</v>
      </c>
      <c r="F281" s="313"/>
      <c r="G281" s="283"/>
      <c r="H281" s="111">
        <f>INDEX('M04-S08'!$AD$16:$AD$198,2*(ROWS($H$267:H281)-1)+1)</f>
        <v>0</v>
      </c>
      <c r="I281" s="111">
        <f>INDEX('M04-S08'!$AF$16:$AF$198,2*(ROWS($I$267:I281)-1)+1)</f>
        <v>0</v>
      </c>
      <c r="J281" s="111">
        <f>INDEX('M04-S08'!$AH$16:$AH$198,2*(ROWS($J$267:J281)-1)+1)</f>
        <v>0</v>
      </c>
      <c r="K281" s="67" t="str">
        <f>IFERROR(INDEX(CMEMISC[Cost Basis],MATCH(INDEX('M04-S08'!$F$16:$F$198,2*(ROWS($K$267:K281)-1)+1),CMEMISC[Proj Desc 1],0)),"")</f>
        <v/>
      </c>
      <c r="L281" s="312">
        <f>IF(ISNUMBER(INDEX('M04-S08'!$AK$16:$AK$198,2*(ROWS($O$267:O281)-1)+1)),INDEX('M04-S08'!$Z$16:$Z$198,2*(ROWS($L$267:L281)-1)+1),0)</f>
        <v>0</v>
      </c>
      <c r="M281" s="312">
        <f>IFERROR(IF(ISNUMBER(INDEX('M04-S08'!$AK$16:$AK$198,2*(ROWS($O$267:O281)-1)+1)),INDEX('M04-S08'!$AO$16:$AO$198,2*(ROWS($M$267:M281)-1)+1),0),"")</f>
        <v>0</v>
      </c>
      <c r="N281" s="373">
        <f>IFERROR(IF(ISNUMBER(INDEX('M04-S08'!$AK$16:$AK$198,2*(ROWS($O$267:O281)-1)+1)),INDEX('M04-S08'!$AV$16:$AV$198,2*(ROWS($N$267:N281)-1)+1),0),"")</f>
        <v>0</v>
      </c>
      <c r="O281" s="111">
        <f>IF(ISNUMBER(INDEX('M04-S08'!$AK$16:$AK$198,2*(ROWS($O$267:O281)-1)+1)),INDEX('M04-S08'!$AK$16:$AK$198,2*(ROWS($O$267:O281)-1)+1),0)</f>
        <v>0</v>
      </c>
      <c r="P281" s="312">
        <f>IFERROR(IF(NOT(ISNUMBER(INDEX('M04-S08'!$AK$16:$AK$198,2*(ROWS($O$267:O281)-1)+1))),INDEX('M04-S08'!$AO$16:$AO$198,2*(ROWS($O$267:O281)-1)+1),0),"")</f>
        <v>0</v>
      </c>
      <c r="Q281" s="373">
        <f>IFERROR(IF(NOT(ISNUMBER(INDEX('M04-S08'!$AK$16:$AK$198,2*(ROWS($O$267:O281)-1)+1))),INDEX('M04-S08'!$AV$16:$AV$198,2*(ROWS($O$267:O281)-1)+1),0),"")</f>
        <v>0</v>
      </c>
      <c r="R281" s="67" t="str">
        <f>IFERROR(IF(NOT(ISNUMBER(INDEX('M04-S08'!$AK$16:$AK$198,2*(ROWS($O$267:O281)-1)+1))),INDEX(SPILLOVER[Spillover Reason],MATCH(INDEX('M04-S08'!$BC$16:$BC$198,2*(ROWS($O$267:O281)-1)+1),SPILLOVER[Spillover Text],0)),""),"")</f>
        <v/>
      </c>
      <c r="S281" s="318"/>
      <c r="T281" s="318"/>
      <c r="U281" s="312">
        <f>INDEX('M04-S08'!$B$16:$B$198,2*(ROWS($U$267:U281)-1)+1)</f>
        <v>15</v>
      </c>
      <c r="V281" s="283"/>
      <c r="W281" s="108">
        <f>INDEX('M04-S08'!$F$16:$F$198,2*(ROWS($W$267:W281)-1)+1)</f>
        <v>0</v>
      </c>
      <c r="X281" s="67">
        <f>INDEX('M04-S08'!$L$16:$L$198,2*(ROWS($X$267:X281)-1)+1)</f>
        <v>0</v>
      </c>
      <c r="Y281" s="67">
        <f>INDEX('M04-S08'!$U$16:$U$198,2*(ROWS($Y$267:Y281)-1)+1)</f>
        <v>0</v>
      </c>
      <c r="Z281" s="283"/>
      <c r="AA281" s="283"/>
      <c r="AB281" s="283"/>
      <c r="AC281" s="283"/>
      <c r="AD281" s="283"/>
      <c r="AE281" s="312">
        <f>IF(NOT(ISNUMBER(INDEX('M04-S08'!$AK$16:$AK$198,2*(ROWS($O$267:O281)-1)+1))),INDEX('M04-S08'!$Z$16:$Z$198,2*(ROWS($L$267:L281)-1)+1),0)</f>
        <v>0</v>
      </c>
      <c r="AF281" s="312">
        <f>INDEX('M04-S08'!$S$16:$S$198,2*(ROWS($AF$267:AF281)-1)+1)</f>
        <v>0</v>
      </c>
      <c r="AG281" s="312">
        <f>INDEX('M04-S08'!$AB$16:$AB$198,2*(ROWS($AG$267:AG281)-1)+1)</f>
        <v>0</v>
      </c>
      <c r="AH281" s="312" t="str">
        <f t="shared" si="71"/>
        <v/>
      </c>
      <c r="AI281" s="312" t="str">
        <f t="shared" si="72"/>
        <v/>
      </c>
      <c r="AJ281" s="111" t="str">
        <f t="shared" si="73"/>
        <v/>
      </c>
      <c r="AK281" s="111" t="str">
        <f t="shared" si="74"/>
        <v/>
      </c>
      <c r="AL281" s="111" t="str">
        <f t="shared" si="75"/>
        <v/>
      </c>
      <c r="AM281" s="111">
        <f>INDEX('M04-S08'!$AU$16:$AU$198,2*(ROWS($AM$267:AM281)-1)+1)</f>
        <v>0</v>
      </c>
      <c r="AN281" s="111">
        <f>INDEX('M04-S08'!$BB$16:$BB$198,2*(ROWS($AN$267:AN281)-1)+1)</f>
        <v>0</v>
      </c>
      <c r="AO281" s="312">
        <f>INDEX('M04-S08'!$Q$16:$Q$198,2*(ROWS($AO$267:AO281)-1)+1)</f>
        <v>0</v>
      </c>
    </row>
    <row r="282" spans="1:42" x14ac:dyDescent="0.25">
      <c r="A282" s="420"/>
      <c r="B282" s="420"/>
      <c r="C282" s="355"/>
      <c r="D282" s="356"/>
      <c r="E282" s="355"/>
      <c r="F282" s="357"/>
      <c r="G282" s="356"/>
      <c r="H282" s="358"/>
      <c r="I282" s="358"/>
      <c r="J282" s="358"/>
      <c r="K282" s="356"/>
      <c r="L282" s="357"/>
      <c r="M282" s="357"/>
      <c r="N282" s="376"/>
      <c r="O282" s="358"/>
      <c r="P282" s="357"/>
      <c r="Q282" s="376"/>
      <c r="R282" s="356"/>
      <c r="S282" s="359"/>
      <c r="T282" s="359"/>
      <c r="U282" s="357"/>
      <c r="V282" s="356"/>
      <c r="W282" s="356"/>
      <c r="X282" s="356"/>
      <c r="Y282" s="356"/>
      <c r="Z282" s="356"/>
      <c r="AA282" s="356"/>
      <c r="AB282" s="356"/>
      <c r="AC282" s="356"/>
      <c r="AD282" s="356"/>
      <c r="AE282" s="357"/>
      <c r="AF282" s="357"/>
      <c r="AG282" s="357"/>
      <c r="AH282" s="357"/>
      <c r="AI282" s="357"/>
      <c r="AJ282" s="358"/>
      <c r="AK282" s="358"/>
      <c r="AL282" s="358"/>
      <c r="AM282" s="358"/>
      <c r="AN282" s="358"/>
      <c r="AO282" s="357"/>
    </row>
    <row r="283" spans="1:42" x14ac:dyDescent="0.25">
      <c r="R283"/>
      <c r="V283"/>
      <c r="W283"/>
      <c r="Z283"/>
      <c r="AP283"/>
    </row>
    <row r="284" spans="1:42" x14ac:dyDescent="0.25">
      <c r="R284"/>
      <c r="V284"/>
      <c r="W284"/>
      <c r="Z284"/>
      <c r="AP284"/>
    </row>
    <row r="285" spans="1:42" x14ac:dyDescent="0.25">
      <c r="R285"/>
      <c r="V285"/>
      <c r="W285"/>
      <c r="Z285"/>
      <c r="AP285"/>
    </row>
    <row r="286" spans="1:42" x14ac:dyDescent="0.25">
      <c r="R286"/>
      <c r="V286"/>
      <c r="W286"/>
      <c r="Z286"/>
      <c r="AP286"/>
    </row>
    <row r="287" spans="1:42" x14ac:dyDescent="0.25">
      <c r="R287"/>
      <c r="V287"/>
      <c r="W287"/>
      <c r="Z287"/>
      <c r="AP287"/>
    </row>
    <row r="288" spans="1:42" x14ac:dyDescent="0.25">
      <c r="R288"/>
      <c r="V288"/>
      <c r="W288"/>
      <c r="Z288"/>
      <c r="AP288"/>
    </row>
    <row r="289" spans="18:42" x14ac:dyDescent="0.25">
      <c r="R289"/>
      <c r="V289"/>
      <c r="W289"/>
      <c r="Z289"/>
      <c r="AP289"/>
    </row>
    <row r="290" spans="18:42" x14ac:dyDescent="0.25">
      <c r="R290"/>
      <c r="V290"/>
      <c r="W290"/>
      <c r="Z290"/>
      <c r="AP290"/>
    </row>
    <row r="291" spans="18:42" x14ac:dyDescent="0.25">
      <c r="R291"/>
      <c r="V291"/>
      <c r="W291"/>
      <c r="Z291"/>
      <c r="AP291"/>
    </row>
    <row r="292" spans="18:42" x14ac:dyDescent="0.25">
      <c r="R292"/>
      <c r="V292"/>
      <c r="W292"/>
      <c r="Z292"/>
      <c r="AP292"/>
    </row>
    <row r="293" spans="18:42" x14ac:dyDescent="0.25">
      <c r="R293"/>
      <c r="V293"/>
      <c r="W293"/>
      <c r="Z293"/>
      <c r="AP293"/>
    </row>
    <row r="294" spans="18:42" x14ac:dyDescent="0.25">
      <c r="R294"/>
      <c r="V294"/>
      <c r="W294"/>
      <c r="Z294"/>
      <c r="AP294"/>
    </row>
    <row r="295" spans="18:42" x14ac:dyDescent="0.25">
      <c r="R295"/>
      <c r="V295"/>
      <c r="W295"/>
      <c r="Z295"/>
      <c r="AP295"/>
    </row>
    <row r="296" spans="18:42" x14ac:dyDescent="0.25">
      <c r="R296"/>
      <c r="V296"/>
      <c r="W296"/>
      <c r="Z296"/>
      <c r="AP296"/>
    </row>
    <row r="297" spans="18:42" x14ac:dyDescent="0.25">
      <c r="R297"/>
      <c r="V297"/>
      <c r="W297"/>
      <c r="Z297"/>
      <c r="AP297"/>
    </row>
    <row r="298" spans="18:42" x14ac:dyDescent="0.25">
      <c r="R298"/>
      <c r="V298"/>
      <c r="W298"/>
      <c r="Z298"/>
      <c r="AP298"/>
    </row>
    <row r="299" spans="18:42" x14ac:dyDescent="0.25">
      <c r="R299"/>
      <c r="V299"/>
      <c r="W299"/>
      <c r="Z299"/>
      <c r="AP299"/>
    </row>
    <row r="300" spans="18:42" x14ac:dyDescent="0.25">
      <c r="R300"/>
      <c r="V300"/>
      <c r="W300"/>
      <c r="Z300"/>
      <c r="AP300"/>
    </row>
    <row r="301" spans="18:42" x14ac:dyDescent="0.25">
      <c r="R301"/>
      <c r="V301"/>
      <c r="W301"/>
      <c r="Z301"/>
      <c r="AP301"/>
    </row>
    <row r="302" spans="18:42" x14ac:dyDescent="0.25">
      <c r="R302"/>
      <c r="V302"/>
      <c r="W302"/>
      <c r="Z302"/>
      <c r="AP302"/>
    </row>
    <row r="303" spans="18:42" x14ac:dyDescent="0.25">
      <c r="R303"/>
      <c r="V303"/>
      <c r="W303"/>
      <c r="Z303"/>
      <c r="AP303"/>
    </row>
    <row r="304" spans="18:42" x14ac:dyDescent="0.25">
      <c r="R304"/>
      <c r="V304"/>
      <c r="W304"/>
      <c r="Z304"/>
      <c r="AP304"/>
    </row>
    <row r="305" spans="18:42" x14ac:dyDescent="0.25">
      <c r="R305"/>
      <c r="V305"/>
      <c r="W305"/>
      <c r="Z305"/>
      <c r="AP305"/>
    </row>
    <row r="306" spans="18:42" x14ac:dyDescent="0.25">
      <c r="R306"/>
      <c r="V306"/>
      <c r="W306"/>
      <c r="Z306"/>
      <c r="AP306"/>
    </row>
    <row r="307" spans="18:42" x14ac:dyDescent="0.25">
      <c r="R307"/>
      <c r="V307"/>
      <c r="W307"/>
      <c r="Z307"/>
      <c r="AP307"/>
    </row>
    <row r="308" spans="18:42" x14ac:dyDescent="0.25">
      <c r="R308"/>
      <c r="V308"/>
      <c r="W308"/>
      <c r="Z308"/>
      <c r="AP308"/>
    </row>
    <row r="309" spans="18:42" x14ac:dyDescent="0.25">
      <c r="R309"/>
      <c r="V309"/>
      <c r="W309"/>
      <c r="Z309"/>
      <c r="AP309"/>
    </row>
    <row r="310" spans="18:42" x14ac:dyDescent="0.25">
      <c r="R310"/>
      <c r="V310"/>
      <c r="W310"/>
      <c r="Z310"/>
      <c r="AP310"/>
    </row>
    <row r="311" spans="18:42" x14ac:dyDescent="0.25">
      <c r="R311"/>
      <c r="V311"/>
      <c r="W311"/>
      <c r="Z311"/>
      <c r="AP311"/>
    </row>
    <row r="312" spans="18:42" x14ac:dyDescent="0.25">
      <c r="R312"/>
      <c r="V312"/>
      <c r="W312"/>
      <c r="Z312"/>
      <c r="AP312"/>
    </row>
    <row r="313" spans="18:42" x14ac:dyDescent="0.25">
      <c r="R313"/>
      <c r="V313"/>
      <c r="W313"/>
      <c r="Z313"/>
      <c r="AP313"/>
    </row>
    <row r="314" spans="18:42" x14ac:dyDescent="0.25">
      <c r="R314"/>
      <c r="V314"/>
      <c r="W314"/>
      <c r="Z314"/>
      <c r="AP314"/>
    </row>
    <row r="315" spans="18:42" x14ac:dyDescent="0.25">
      <c r="R315"/>
      <c r="V315"/>
      <c r="W315"/>
      <c r="Z315"/>
      <c r="AP315"/>
    </row>
    <row r="316" spans="18:42" x14ac:dyDescent="0.25">
      <c r="R316"/>
      <c r="V316"/>
      <c r="W316"/>
      <c r="Z316"/>
      <c r="AP316"/>
    </row>
    <row r="317" spans="18:42" x14ac:dyDescent="0.25">
      <c r="R317"/>
      <c r="V317"/>
      <c r="W317"/>
      <c r="Z317"/>
      <c r="AP317"/>
    </row>
    <row r="318" spans="18:42" x14ac:dyDescent="0.25">
      <c r="R318"/>
      <c r="V318"/>
      <c r="W318"/>
      <c r="Z318"/>
      <c r="AP318"/>
    </row>
    <row r="319" spans="18:42" x14ac:dyDescent="0.25">
      <c r="R319"/>
      <c r="V319"/>
      <c r="W319"/>
      <c r="Z319"/>
      <c r="AP319"/>
    </row>
    <row r="320" spans="18:42" x14ac:dyDescent="0.25">
      <c r="R320"/>
      <c r="V320"/>
      <c r="W320"/>
      <c r="Z320"/>
      <c r="AP320"/>
    </row>
    <row r="321" spans="18:42" x14ac:dyDescent="0.25">
      <c r="R321"/>
      <c r="V321"/>
      <c r="W321"/>
      <c r="Z321"/>
      <c r="AP321"/>
    </row>
    <row r="322" spans="18:42" x14ac:dyDescent="0.25">
      <c r="R322"/>
      <c r="V322"/>
      <c r="W322"/>
      <c r="Z322"/>
      <c r="AP322"/>
    </row>
    <row r="323" spans="18:42" x14ac:dyDescent="0.25">
      <c r="R323"/>
      <c r="V323"/>
      <c r="W323"/>
      <c r="Z323"/>
      <c r="AP323"/>
    </row>
    <row r="324" spans="18:42" x14ac:dyDescent="0.25">
      <c r="R324"/>
      <c r="V324"/>
      <c r="W324"/>
      <c r="Z324"/>
      <c r="AP324"/>
    </row>
    <row r="325" spans="18:42" x14ac:dyDescent="0.25">
      <c r="R325"/>
      <c r="V325"/>
      <c r="W325"/>
      <c r="Z325"/>
      <c r="AP325"/>
    </row>
    <row r="326" spans="18:42" x14ac:dyDescent="0.25">
      <c r="R326"/>
      <c r="V326"/>
      <c r="W326"/>
      <c r="Z326"/>
      <c r="AP326"/>
    </row>
    <row r="327" spans="18:42" x14ac:dyDescent="0.25">
      <c r="R327"/>
      <c r="V327"/>
      <c r="W327"/>
      <c r="Z327"/>
      <c r="AP327"/>
    </row>
    <row r="328" spans="18:42" hidden="1" x14ac:dyDescent="0.25"/>
    <row r="329" spans="18:42" hidden="1" x14ac:dyDescent="0.25"/>
    <row r="330" spans="18:42" hidden="1" x14ac:dyDescent="0.25"/>
    <row r="331" spans="18:42" hidden="1" x14ac:dyDescent="0.25"/>
    <row r="332" spans="18:42" hidden="1" x14ac:dyDescent="0.25"/>
    <row r="333" spans="18:42" hidden="1" x14ac:dyDescent="0.25"/>
    <row r="334" spans="18:42" hidden="1" x14ac:dyDescent="0.25"/>
    <row r="335" spans="18:42" hidden="1" x14ac:dyDescent="0.25"/>
    <row r="336" spans="18:42" hidden="1" x14ac:dyDescent="0.25"/>
    <row r="337" hidden="1" x14ac:dyDescent="0.25"/>
    <row r="338" hidden="1" x14ac:dyDescent="0.25"/>
    <row r="339" hidden="1" x14ac:dyDescent="0.25"/>
    <row r="340" hidden="1" x14ac:dyDescent="0.25"/>
    <row r="341" hidden="1" x14ac:dyDescent="0.25"/>
    <row r="342" hidden="1" x14ac:dyDescent="0.25"/>
    <row r="343" hidden="1" x14ac:dyDescent="0.25"/>
    <row r="344" hidden="1" x14ac:dyDescent="0.25"/>
    <row r="345" hidden="1" x14ac:dyDescent="0.25"/>
    <row r="346" hidden="1" x14ac:dyDescent="0.25"/>
    <row r="347" hidden="1" x14ac:dyDescent="0.25"/>
    <row r="348" hidden="1" x14ac:dyDescent="0.25"/>
    <row r="349" hidden="1" x14ac:dyDescent="0.25"/>
    <row r="350" hidden="1" x14ac:dyDescent="0.25"/>
    <row r="351" hidden="1" x14ac:dyDescent="0.25"/>
    <row r="352" hidden="1" x14ac:dyDescent="0.25"/>
    <row r="353" hidden="1" x14ac:dyDescent="0.25"/>
    <row r="354" hidden="1" x14ac:dyDescent="0.25"/>
    <row r="355" hidden="1" x14ac:dyDescent="0.25"/>
    <row r="356" hidden="1" x14ac:dyDescent="0.25"/>
    <row r="357" hidden="1" x14ac:dyDescent="0.25"/>
    <row r="358" hidden="1" x14ac:dyDescent="0.25"/>
    <row r="359" hidden="1" x14ac:dyDescent="0.25"/>
    <row r="360" hidden="1" x14ac:dyDescent="0.25"/>
    <row r="361" hidden="1" x14ac:dyDescent="0.25"/>
    <row r="362" hidden="1" x14ac:dyDescent="0.25"/>
    <row r="363" hidden="1" x14ac:dyDescent="0.25"/>
    <row r="364" hidden="1" x14ac:dyDescent="0.25"/>
    <row r="365" hidden="1" x14ac:dyDescent="0.25"/>
    <row r="366" hidden="1" x14ac:dyDescent="0.25"/>
    <row r="367" hidden="1" x14ac:dyDescent="0.25"/>
    <row r="368" hidden="1" x14ac:dyDescent="0.25"/>
    <row r="369" hidden="1" x14ac:dyDescent="0.25"/>
    <row r="370" hidden="1" x14ac:dyDescent="0.25"/>
    <row r="371" hidden="1" x14ac:dyDescent="0.25"/>
    <row r="372" hidden="1" x14ac:dyDescent="0.25"/>
    <row r="373" hidden="1" x14ac:dyDescent="0.25"/>
    <row r="374" hidden="1" x14ac:dyDescent="0.25"/>
    <row r="375" hidden="1" x14ac:dyDescent="0.25"/>
    <row r="376" hidden="1" x14ac:dyDescent="0.25"/>
    <row r="377" hidden="1" x14ac:dyDescent="0.25"/>
    <row r="378" hidden="1" x14ac:dyDescent="0.25"/>
    <row r="379" hidden="1" x14ac:dyDescent="0.25"/>
    <row r="380" hidden="1" x14ac:dyDescent="0.25"/>
    <row r="381" hidden="1" x14ac:dyDescent="0.25"/>
    <row r="382" hidden="1" x14ac:dyDescent="0.25"/>
    <row r="383" hidden="1" x14ac:dyDescent="0.25"/>
    <row r="384" hidden="1" x14ac:dyDescent="0.25"/>
    <row r="385" hidden="1" x14ac:dyDescent="0.25"/>
    <row r="386" hidden="1" x14ac:dyDescent="0.25"/>
    <row r="387" hidden="1" x14ac:dyDescent="0.25"/>
    <row r="388" hidden="1" x14ac:dyDescent="0.25"/>
    <row r="389" hidden="1" x14ac:dyDescent="0.25"/>
    <row r="390" hidden="1" x14ac:dyDescent="0.25"/>
    <row r="391" hidden="1" x14ac:dyDescent="0.25"/>
    <row r="392" hidden="1" x14ac:dyDescent="0.25"/>
    <row r="393" hidden="1" x14ac:dyDescent="0.25"/>
    <row r="394" hidden="1" x14ac:dyDescent="0.25"/>
    <row r="395" hidden="1" x14ac:dyDescent="0.25"/>
    <row r="396" hidden="1" x14ac:dyDescent="0.25"/>
    <row r="397" hidden="1" x14ac:dyDescent="0.25"/>
    <row r="398" hidden="1" x14ac:dyDescent="0.25"/>
    <row r="399" hidden="1" x14ac:dyDescent="0.25"/>
    <row r="400" hidden="1" x14ac:dyDescent="0.25"/>
    <row r="401" hidden="1" x14ac:dyDescent="0.25"/>
    <row r="402" hidden="1" x14ac:dyDescent="0.25"/>
    <row r="403" hidden="1" x14ac:dyDescent="0.25"/>
    <row r="404" hidden="1" x14ac:dyDescent="0.25"/>
    <row r="405" hidden="1" x14ac:dyDescent="0.25"/>
    <row r="406" hidden="1" x14ac:dyDescent="0.25"/>
    <row r="407" hidden="1" x14ac:dyDescent="0.25"/>
    <row r="408" hidden="1" x14ac:dyDescent="0.25"/>
    <row r="409" hidden="1" x14ac:dyDescent="0.25"/>
    <row r="410" hidden="1" x14ac:dyDescent="0.25"/>
    <row r="411" hidden="1" x14ac:dyDescent="0.25"/>
    <row r="412" hidden="1" x14ac:dyDescent="0.25"/>
    <row r="413" x14ac:dyDescent="0.25"/>
    <row r="414" x14ac:dyDescent="0.25"/>
    <row r="415" x14ac:dyDescent="0.25"/>
    <row r="416" x14ac:dyDescent="0.25"/>
    <row r="417" x14ac:dyDescent="0.25"/>
    <row r="418" x14ac:dyDescent="0.25"/>
    <row r="419" x14ac:dyDescent="0.25"/>
    <row r="420" x14ac:dyDescent="0.25"/>
    <row r="421" x14ac:dyDescent="0.25"/>
    <row r="422" x14ac:dyDescent="0.25"/>
    <row r="423" x14ac:dyDescent="0.25"/>
    <row r="424" x14ac:dyDescent="0.25"/>
  </sheetData>
  <sheetProtection password="954C" sheet="1" objects="1" scenarios="1"/>
  <hyperlinks>
    <hyperlink ref="A3" location="'M03-S01'!A1" display="P-Electric Lighting"/>
    <hyperlink ref="A34" location="'M03-S02'!A1" display="P-Electric Lighting Controls"/>
    <hyperlink ref="A65" location="'M03-S03'!A1" display="P-Electric Refrigeration"/>
    <hyperlink ref="A81" location="'M03-S04'!A1" display="P-Electric Kitchen"/>
    <hyperlink ref="A97" location="'M03-S05'!A1" display="P-Electric Motor"/>
    <hyperlink ref="A129" location="'M04-S01'!A1" display="NP-Electric Light"/>
    <hyperlink ref="A145" location="'M04-S02'!A1" display="NP-Electric"/>
    <hyperlink ref="A186" location="'M04-S03'!A1" display="CM-Lighting Controls"/>
    <hyperlink ref="A202" location="'M04-S04'!A1" display="NP-Gas"/>
    <hyperlink ref="A218" location="'M04-S05'!A1" display="CM-Motor/VFD/Pump"/>
    <hyperlink ref="A234" location="'M04-S06'!A1" display="CM-Compressed Air"/>
    <hyperlink ref="A250" location="'M04-S07'!A1" display="CM-Refrigeration"/>
    <hyperlink ref="A266" location="'M04-S08'!A1" display="CM-Miscellaneous"/>
    <hyperlink ref="A113" location="'M03-S06'!A1" display="'M03-S06'!A1"/>
  </hyperlink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dimension ref="A1:G300"/>
  <sheetViews>
    <sheetView showRowColHeaders="0" topLeftCell="A13" zoomScaleNormal="100" workbookViewId="0">
      <selection activeCell="A29" sqref="A29"/>
    </sheetView>
  </sheetViews>
  <sheetFormatPr defaultRowHeight="15.75" x14ac:dyDescent="0.3"/>
  <cols>
    <col min="1" max="1" width="14.140625" style="43" bestFit="1" customWidth="1"/>
    <col min="2" max="2" width="16.28515625" style="43" customWidth="1"/>
    <col min="3" max="3" width="8.28515625" style="43" bestFit="1" customWidth="1"/>
    <col min="4" max="4" width="116.5703125" style="43" customWidth="1"/>
  </cols>
  <sheetData>
    <row r="1" spans="1:7" ht="15" x14ac:dyDescent="0.25">
      <c r="A1" s="518" t="s">
        <v>208</v>
      </c>
      <c r="B1" s="518"/>
      <c r="C1" s="518"/>
      <c r="D1" s="518"/>
    </row>
    <row r="2" spans="1:7" ht="15" x14ac:dyDescent="0.25">
      <c r="A2" s="518"/>
      <c r="B2" s="518"/>
      <c r="C2" s="518"/>
      <c r="D2" s="518"/>
    </row>
    <row r="3" spans="1:7" ht="15" x14ac:dyDescent="0.25">
      <c r="A3" s="518"/>
      <c r="B3" s="518"/>
      <c r="C3" s="518"/>
      <c r="D3" s="518"/>
    </row>
    <row r="4" spans="1:7" ht="15" x14ac:dyDescent="0.25">
      <c r="A4" s="37" t="s">
        <v>211</v>
      </c>
      <c r="B4" s="37" t="s">
        <v>209</v>
      </c>
      <c r="C4" s="37" t="s">
        <v>210</v>
      </c>
      <c r="D4" s="38" t="s">
        <v>212</v>
      </c>
      <c r="F4" s="37" t="s">
        <v>1697</v>
      </c>
    </row>
    <row r="5" spans="1:7" x14ac:dyDescent="0.3">
      <c r="A5" s="495">
        <v>42464</v>
      </c>
      <c r="B5" s="496" t="s">
        <v>1622</v>
      </c>
      <c r="C5" s="497" t="s">
        <v>1623</v>
      </c>
      <c r="D5" s="498" t="s">
        <v>1624</v>
      </c>
      <c r="F5" t="s">
        <v>1693</v>
      </c>
      <c r="G5" t="s">
        <v>1696</v>
      </c>
    </row>
    <row r="6" spans="1:7" ht="54" x14ac:dyDescent="0.3">
      <c r="A6" s="495">
        <v>42467</v>
      </c>
      <c r="B6" s="496" t="s">
        <v>1622</v>
      </c>
      <c r="C6" s="497" t="s">
        <v>1669</v>
      </c>
      <c r="D6" s="498" t="s">
        <v>1690</v>
      </c>
      <c r="F6" t="s">
        <v>1694</v>
      </c>
      <c r="G6" t="s">
        <v>1716</v>
      </c>
    </row>
    <row r="7" spans="1:7" ht="40.5" x14ac:dyDescent="0.3">
      <c r="A7" s="495">
        <v>42472</v>
      </c>
      <c r="B7" s="496" t="s">
        <v>1622</v>
      </c>
      <c r="C7" s="497" t="s">
        <v>1670</v>
      </c>
      <c r="D7" s="498" t="s">
        <v>1691</v>
      </c>
      <c r="F7" t="s">
        <v>1695</v>
      </c>
      <c r="G7" t="s">
        <v>1701</v>
      </c>
    </row>
    <row r="8" spans="1:7" ht="54" x14ac:dyDescent="0.3">
      <c r="A8" s="495">
        <v>42489</v>
      </c>
      <c r="B8" s="496" t="s">
        <v>1622</v>
      </c>
      <c r="C8" s="497" t="s">
        <v>1680</v>
      </c>
      <c r="D8" s="498" t="s">
        <v>1692</v>
      </c>
    </row>
    <row r="9" spans="1:7" ht="121.5" x14ac:dyDescent="0.3">
      <c r="A9" s="495">
        <v>42510</v>
      </c>
      <c r="B9" s="496" t="s">
        <v>1622</v>
      </c>
      <c r="C9" s="497" t="s">
        <v>1699</v>
      </c>
      <c r="D9" s="498" t="s">
        <v>1698</v>
      </c>
    </row>
    <row r="10" spans="1:7" x14ac:dyDescent="0.3">
      <c r="A10" s="495">
        <v>42514</v>
      </c>
      <c r="B10" s="496" t="s">
        <v>1622</v>
      </c>
      <c r="C10" s="497" t="s">
        <v>1700</v>
      </c>
      <c r="D10" s="498" t="s">
        <v>1702</v>
      </c>
    </row>
    <row r="11" spans="1:7" x14ac:dyDescent="0.3">
      <c r="A11" s="495">
        <v>42517</v>
      </c>
      <c r="B11" s="496" t="s">
        <v>1622</v>
      </c>
      <c r="C11" s="497" t="s">
        <v>1711</v>
      </c>
      <c r="D11" s="498" t="s">
        <v>1712</v>
      </c>
    </row>
    <row r="12" spans="1:7" ht="81" x14ac:dyDescent="0.3">
      <c r="A12" s="495">
        <v>42543</v>
      </c>
      <c r="B12" s="496" t="s">
        <v>1622</v>
      </c>
      <c r="C12" s="497" t="s">
        <v>1835</v>
      </c>
      <c r="D12" s="498" t="s">
        <v>1836</v>
      </c>
    </row>
    <row r="13" spans="1:7" x14ac:dyDescent="0.3">
      <c r="A13" s="495">
        <v>42544</v>
      </c>
      <c r="B13" s="496" t="s">
        <v>1622</v>
      </c>
      <c r="C13" s="497" t="s">
        <v>1839</v>
      </c>
      <c r="D13" s="498" t="s">
        <v>1840</v>
      </c>
    </row>
    <row r="14" spans="1:7" x14ac:dyDescent="0.3">
      <c r="A14" s="495">
        <v>42550</v>
      </c>
      <c r="B14" s="496" t="s">
        <v>1622</v>
      </c>
      <c r="C14" s="497" t="s">
        <v>1877</v>
      </c>
      <c r="D14" s="498" t="s">
        <v>1878</v>
      </c>
    </row>
    <row r="15" spans="1:7" ht="148.5" x14ac:dyDescent="0.3">
      <c r="A15" s="495"/>
      <c r="B15" s="496" t="s">
        <v>1908</v>
      </c>
      <c r="C15" s="497" t="s">
        <v>1889</v>
      </c>
      <c r="D15" s="498" t="s">
        <v>1907</v>
      </c>
    </row>
    <row r="16" spans="1:7" x14ac:dyDescent="0.3">
      <c r="A16" s="39">
        <v>42644</v>
      </c>
      <c r="B16" s="40" t="s">
        <v>1622</v>
      </c>
      <c r="C16" s="41" t="s">
        <v>1911</v>
      </c>
      <c r="D16" s="42" t="s">
        <v>2006</v>
      </c>
    </row>
    <row r="17" spans="1:4" ht="81" x14ac:dyDescent="0.3">
      <c r="A17" s="39">
        <v>42794</v>
      </c>
      <c r="B17" s="40" t="s">
        <v>1908</v>
      </c>
      <c r="C17" s="41" t="s">
        <v>2090</v>
      </c>
      <c r="D17" s="42" t="s">
        <v>2094</v>
      </c>
    </row>
    <row r="18" spans="1:4" ht="81" x14ac:dyDescent="0.3">
      <c r="A18" s="39">
        <v>42979</v>
      </c>
      <c r="B18" s="40" t="s">
        <v>1908</v>
      </c>
      <c r="C18" s="41" t="s">
        <v>2095</v>
      </c>
      <c r="D18" s="42" t="s">
        <v>2118</v>
      </c>
    </row>
    <row r="19" spans="1:4" ht="67.5" x14ac:dyDescent="0.3">
      <c r="A19" s="39">
        <v>43090</v>
      </c>
      <c r="B19" s="40" t="s">
        <v>1908</v>
      </c>
      <c r="C19" s="41" t="s">
        <v>2119</v>
      </c>
      <c r="D19" s="42" t="s">
        <v>2123</v>
      </c>
    </row>
    <row r="20" spans="1:4" x14ac:dyDescent="0.3">
      <c r="A20" s="39"/>
      <c r="B20" s="40"/>
      <c r="C20" s="41"/>
      <c r="D20" s="42"/>
    </row>
    <row r="21" spans="1:4" x14ac:dyDescent="0.3">
      <c r="A21" s="39"/>
      <c r="B21" s="40"/>
      <c r="C21" s="41"/>
      <c r="D21" s="42"/>
    </row>
    <row r="22" spans="1:4" x14ac:dyDescent="0.3">
      <c r="A22" s="39"/>
      <c r="B22" s="40"/>
      <c r="C22" s="41"/>
      <c r="D22" s="42"/>
    </row>
    <row r="23" spans="1:4" x14ac:dyDescent="0.3">
      <c r="A23" s="39"/>
      <c r="B23" s="40"/>
      <c r="C23" s="41"/>
      <c r="D23" s="42"/>
    </row>
    <row r="24" spans="1:4" x14ac:dyDescent="0.3">
      <c r="A24" s="39"/>
      <c r="B24" s="40"/>
      <c r="C24" s="41"/>
      <c r="D24" s="42"/>
    </row>
    <row r="25" spans="1:4" x14ac:dyDescent="0.3">
      <c r="A25" s="39"/>
      <c r="B25" s="40"/>
      <c r="C25" s="41"/>
      <c r="D25" s="42"/>
    </row>
    <row r="26" spans="1:4" x14ac:dyDescent="0.3">
      <c r="A26" s="39"/>
      <c r="B26" s="40"/>
      <c r="C26" s="41"/>
      <c r="D26" s="42"/>
    </row>
    <row r="27" spans="1:4" x14ac:dyDescent="0.3">
      <c r="A27" s="39"/>
      <c r="B27" s="40"/>
      <c r="C27" s="41"/>
      <c r="D27" s="42"/>
    </row>
    <row r="28" spans="1:4" x14ac:dyDescent="0.3">
      <c r="A28" s="39"/>
      <c r="B28" s="40"/>
      <c r="C28" s="41"/>
      <c r="D28" s="42"/>
    </row>
    <row r="29" spans="1:4" x14ac:dyDescent="0.3">
      <c r="A29" s="39"/>
      <c r="B29" s="40"/>
      <c r="C29" s="41"/>
      <c r="D29" s="42"/>
    </row>
    <row r="30" spans="1:4" x14ac:dyDescent="0.3">
      <c r="A30" s="39"/>
      <c r="B30" s="40"/>
      <c r="C30" s="41"/>
      <c r="D30" s="42"/>
    </row>
    <row r="31" spans="1:4" x14ac:dyDescent="0.3">
      <c r="A31" s="39"/>
      <c r="B31" s="40"/>
      <c r="C31" s="41"/>
      <c r="D31" s="42"/>
    </row>
    <row r="32" spans="1:4" x14ac:dyDescent="0.3">
      <c r="A32" s="39"/>
      <c r="B32" s="40"/>
      <c r="C32" s="41"/>
      <c r="D32" s="42"/>
    </row>
    <row r="33" spans="1:4" x14ac:dyDescent="0.3">
      <c r="A33" s="39"/>
      <c r="B33" s="40"/>
      <c r="C33" s="41"/>
      <c r="D33" s="42"/>
    </row>
    <row r="34" spans="1:4" x14ac:dyDescent="0.3">
      <c r="A34" s="39"/>
      <c r="B34" s="40"/>
      <c r="C34" s="41"/>
      <c r="D34" s="42"/>
    </row>
    <row r="35" spans="1:4" x14ac:dyDescent="0.3">
      <c r="A35" s="39"/>
      <c r="B35" s="40"/>
      <c r="C35" s="41"/>
      <c r="D35" s="42"/>
    </row>
    <row r="36" spans="1:4" x14ac:dyDescent="0.3">
      <c r="A36" s="39"/>
      <c r="B36" s="40"/>
      <c r="C36" s="41"/>
      <c r="D36" s="42"/>
    </row>
    <row r="37" spans="1:4" x14ac:dyDescent="0.3">
      <c r="A37" s="39"/>
      <c r="B37" s="40"/>
      <c r="C37" s="41"/>
      <c r="D37" s="42"/>
    </row>
    <row r="38" spans="1:4" x14ac:dyDescent="0.3">
      <c r="A38" s="39"/>
      <c r="B38" s="40"/>
      <c r="C38" s="41"/>
      <c r="D38" s="42"/>
    </row>
    <row r="39" spans="1:4" x14ac:dyDescent="0.3">
      <c r="A39" s="39"/>
      <c r="B39" s="40"/>
      <c r="C39" s="41"/>
      <c r="D39" s="42"/>
    </row>
    <row r="40" spans="1:4" x14ac:dyDescent="0.3">
      <c r="A40" s="39"/>
      <c r="B40" s="40"/>
      <c r="C40" s="41"/>
      <c r="D40" s="42"/>
    </row>
    <row r="41" spans="1:4" x14ac:dyDescent="0.3">
      <c r="A41" s="39"/>
      <c r="B41" s="40"/>
      <c r="C41" s="41"/>
      <c r="D41" s="42"/>
    </row>
    <row r="42" spans="1:4" x14ac:dyDescent="0.3">
      <c r="A42" s="39"/>
      <c r="B42" s="40"/>
      <c r="C42" s="41"/>
      <c r="D42" s="42"/>
    </row>
    <row r="43" spans="1:4" x14ac:dyDescent="0.3">
      <c r="A43" s="39"/>
      <c r="B43" s="40"/>
      <c r="C43" s="41"/>
      <c r="D43" s="42"/>
    </row>
    <row r="44" spans="1:4" x14ac:dyDescent="0.3">
      <c r="A44" s="39"/>
      <c r="B44" s="40"/>
      <c r="C44" s="41"/>
      <c r="D44" s="42"/>
    </row>
    <row r="45" spans="1:4" x14ac:dyDescent="0.3">
      <c r="A45" s="39"/>
      <c r="B45" s="40"/>
      <c r="C45" s="41"/>
      <c r="D45" s="42"/>
    </row>
    <row r="46" spans="1:4" x14ac:dyDescent="0.3">
      <c r="A46" s="39"/>
      <c r="B46" s="40"/>
      <c r="C46" s="41"/>
      <c r="D46" s="42"/>
    </row>
    <row r="47" spans="1:4" x14ac:dyDescent="0.3">
      <c r="A47" s="39"/>
      <c r="B47" s="40"/>
      <c r="C47" s="41"/>
      <c r="D47" s="42"/>
    </row>
    <row r="48" spans="1:4" x14ac:dyDescent="0.3">
      <c r="A48" s="39"/>
      <c r="B48" s="40"/>
      <c r="C48" s="41"/>
      <c r="D48" s="42"/>
    </row>
    <row r="49" spans="1:4" x14ac:dyDescent="0.3">
      <c r="A49" s="39"/>
      <c r="B49" s="40"/>
      <c r="C49" s="41"/>
      <c r="D49" s="42"/>
    </row>
    <row r="50" spans="1:4" x14ac:dyDescent="0.3">
      <c r="A50" s="39"/>
      <c r="B50" s="40"/>
      <c r="C50" s="41"/>
      <c r="D50" s="42"/>
    </row>
    <row r="51" spans="1:4" x14ac:dyDescent="0.3">
      <c r="A51" s="39"/>
      <c r="B51" s="40"/>
      <c r="C51" s="41"/>
      <c r="D51" s="42"/>
    </row>
    <row r="52" spans="1:4" x14ac:dyDescent="0.3">
      <c r="A52" s="39"/>
      <c r="B52" s="40"/>
      <c r="C52" s="41"/>
      <c r="D52" s="42"/>
    </row>
    <row r="53" spans="1:4" x14ac:dyDescent="0.3">
      <c r="A53" s="39"/>
      <c r="B53" s="40"/>
      <c r="C53" s="41"/>
      <c r="D53" s="42"/>
    </row>
    <row r="54" spans="1:4" x14ac:dyDescent="0.3">
      <c r="A54" s="39"/>
      <c r="B54" s="40"/>
      <c r="C54" s="41"/>
      <c r="D54" s="42"/>
    </row>
    <row r="55" spans="1:4" x14ac:dyDescent="0.3">
      <c r="A55" s="39"/>
      <c r="B55" s="40"/>
      <c r="C55" s="41"/>
      <c r="D55" s="42"/>
    </row>
    <row r="56" spans="1:4" x14ac:dyDescent="0.3">
      <c r="A56" s="39"/>
      <c r="B56" s="40"/>
      <c r="C56" s="41"/>
      <c r="D56" s="42"/>
    </row>
    <row r="57" spans="1:4" x14ac:dyDescent="0.3">
      <c r="A57" s="39"/>
      <c r="B57" s="40"/>
      <c r="C57" s="41"/>
      <c r="D57" s="42"/>
    </row>
    <row r="58" spans="1:4" x14ac:dyDescent="0.3">
      <c r="A58" s="39"/>
      <c r="B58" s="40"/>
      <c r="C58" s="41"/>
      <c r="D58" s="42"/>
    </row>
    <row r="59" spans="1:4" x14ac:dyDescent="0.3">
      <c r="A59" s="39"/>
      <c r="B59" s="40"/>
      <c r="C59" s="41"/>
      <c r="D59" s="42"/>
    </row>
    <row r="60" spans="1:4" x14ac:dyDescent="0.3">
      <c r="A60" s="39"/>
      <c r="B60" s="40"/>
      <c r="C60" s="41"/>
      <c r="D60" s="42"/>
    </row>
    <row r="61" spans="1:4" x14ac:dyDescent="0.3">
      <c r="A61" s="39"/>
      <c r="B61" s="40"/>
      <c r="C61" s="41"/>
      <c r="D61" s="42"/>
    </row>
    <row r="62" spans="1:4" x14ac:dyDescent="0.3">
      <c r="A62" s="39"/>
      <c r="B62" s="40"/>
      <c r="C62" s="41"/>
      <c r="D62" s="42"/>
    </row>
    <row r="63" spans="1:4" x14ac:dyDescent="0.3">
      <c r="A63" s="39"/>
      <c r="B63" s="40"/>
      <c r="C63" s="41"/>
      <c r="D63" s="42"/>
    </row>
    <row r="64" spans="1:4" x14ac:dyDescent="0.3">
      <c r="A64" s="39"/>
      <c r="B64" s="40"/>
      <c r="C64" s="41"/>
      <c r="D64" s="42"/>
    </row>
    <row r="65" spans="1:4" x14ac:dyDescent="0.3">
      <c r="A65" s="39"/>
      <c r="B65" s="40"/>
      <c r="C65" s="41"/>
      <c r="D65" s="42"/>
    </row>
    <row r="66" spans="1:4" x14ac:dyDescent="0.3">
      <c r="A66" s="39"/>
      <c r="B66" s="40"/>
      <c r="C66" s="41"/>
      <c r="D66" s="42"/>
    </row>
    <row r="67" spans="1:4" x14ac:dyDescent="0.3">
      <c r="A67" s="39"/>
      <c r="B67" s="40"/>
      <c r="C67" s="41"/>
      <c r="D67" s="42"/>
    </row>
    <row r="68" spans="1:4" x14ac:dyDescent="0.3">
      <c r="A68" s="39"/>
      <c r="B68" s="40"/>
      <c r="C68" s="41"/>
      <c r="D68" s="42"/>
    </row>
    <row r="69" spans="1:4" x14ac:dyDescent="0.3">
      <c r="A69" s="39"/>
      <c r="B69" s="40"/>
      <c r="C69" s="41"/>
      <c r="D69" s="42"/>
    </row>
    <row r="70" spans="1:4" x14ac:dyDescent="0.3">
      <c r="A70" s="39"/>
      <c r="B70" s="40"/>
      <c r="C70" s="41"/>
      <c r="D70" s="42"/>
    </row>
    <row r="71" spans="1:4" x14ac:dyDescent="0.3">
      <c r="A71" s="39"/>
      <c r="B71" s="40"/>
      <c r="C71" s="41"/>
      <c r="D71" s="42"/>
    </row>
    <row r="72" spans="1:4" x14ac:dyDescent="0.3">
      <c r="A72" s="39"/>
      <c r="B72" s="40"/>
      <c r="C72" s="41"/>
      <c r="D72" s="42"/>
    </row>
    <row r="73" spans="1:4" x14ac:dyDescent="0.3">
      <c r="A73" s="39"/>
      <c r="B73" s="40"/>
      <c r="C73" s="41"/>
      <c r="D73" s="42"/>
    </row>
    <row r="74" spans="1:4" x14ac:dyDescent="0.3">
      <c r="A74" s="39"/>
      <c r="B74" s="40"/>
      <c r="C74" s="41"/>
      <c r="D74" s="42"/>
    </row>
    <row r="75" spans="1:4" x14ac:dyDescent="0.3">
      <c r="A75" s="39"/>
      <c r="B75" s="40"/>
      <c r="C75" s="41"/>
      <c r="D75" s="42"/>
    </row>
    <row r="76" spans="1:4" x14ac:dyDescent="0.3">
      <c r="A76" s="39"/>
      <c r="B76" s="40"/>
      <c r="C76" s="41"/>
      <c r="D76" s="42"/>
    </row>
    <row r="77" spans="1:4" x14ac:dyDescent="0.3">
      <c r="A77" s="39"/>
      <c r="B77" s="40"/>
      <c r="C77" s="41"/>
      <c r="D77" s="42"/>
    </row>
    <row r="78" spans="1:4" x14ac:dyDescent="0.3">
      <c r="A78" s="39"/>
      <c r="B78" s="40"/>
      <c r="C78" s="41"/>
      <c r="D78" s="42"/>
    </row>
    <row r="79" spans="1:4" x14ac:dyDescent="0.3">
      <c r="A79" s="39"/>
      <c r="B79" s="40"/>
      <c r="C79" s="41"/>
      <c r="D79" s="42"/>
    </row>
    <row r="80" spans="1:4" x14ac:dyDescent="0.3">
      <c r="A80" s="39"/>
      <c r="B80" s="40"/>
      <c r="C80" s="41"/>
      <c r="D80" s="42"/>
    </row>
    <row r="81" spans="1:4" x14ac:dyDescent="0.3">
      <c r="A81" s="39"/>
      <c r="B81" s="40"/>
      <c r="C81" s="41"/>
      <c r="D81" s="42"/>
    </row>
    <row r="82" spans="1:4" x14ac:dyDescent="0.3">
      <c r="A82" s="39"/>
      <c r="B82" s="40"/>
      <c r="C82" s="41"/>
      <c r="D82" s="42"/>
    </row>
    <row r="83" spans="1:4" x14ac:dyDescent="0.3">
      <c r="A83" s="39"/>
      <c r="B83" s="40"/>
      <c r="C83" s="41"/>
      <c r="D83" s="42"/>
    </row>
    <row r="84" spans="1:4" x14ac:dyDescent="0.3">
      <c r="A84" s="39"/>
      <c r="B84" s="40"/>
      <c r="C84" s="41"/>
      <c r="D84" s="42"/>
    </row>
    <row r="85" spans="1:4" x14ac:dyDescent="0.3">
      <c r="A85" s="39"/>
      <c r="B85" s="40"/>
      <c r="C85" s="41"/>
      <c r="D85" s="42"/>
    </row>
    <row r="86" spans="1:4" x14ac:dyDescent="0.3">
      <c r="A86" s="39"/>
      <c r="B86" s="40"/>
      <c r="C86" s="41"/>
      <c r="D86" s="42"/>
    </row>
    <row r="87" spans="1:4" x14ac:dyDescent="0.3">
      <c r="A87" s="39"/>
      <c r="B87" s="40"/>
      <c r="C87" s="41"/>
      <c r="D87" s="42"/>
    </row>
    <row r="88" spans="1:4" x14ac:dyDescent="0.3">
      <c r="A88" s="39"/>
      <c r="B88" s="40"/>
      <c r="C88" s="41"/>
      <c r="D88" s="42"/>
    </row>
    <row r="89" spans="1:4" x14ac:dyDescent="0.3">
      <c r="A89" s="39"/>
      <c r="B89" s="40"/>
      <c r="C89" s="41"/>
      <c r="D89" s="42"/>
    </row>
    <row r="90" spans="1:4" x14ac:dyDescent="0.3">
      <c r="A90" s="39"/>
      <c r="B90" s="40"/>
      <c r="C90" s="41"/>
      <c r="D90" s="42"/>
    </row>
    <row r="91" spans="1:4" x14ac:dyDescent="0.3">
      <c r="A91" s="39"/>
      <c r="B91" s="40"/>
      <c r="C91" s="41"/>
      <c r="D91" s="42"/>
    </row>
    <row r="92" spans="1:4" x14ac:dyDescent="0.3">
      <c r="A92" s="39"/>
      <c r="B92" s="40"/>
      <c r="C92" s="41"/>
      <c r="D92" s="42"/>
    </row>
    <row r="93" spans="1:4" x14ac:dyDescent="0.3">
      <c r="A93" s="39"/>
      <c r="B93" s="40"/>
      <c r="C93" s="41"/>
      <c r="D93" s="42"/>
    </row>
    <row r="94" spans="1:4" x14ac:dyDescent="0.3">
      <c r="A94" s="39"/>
      <c r="B94" s="40"/>
      <c r="C94" s="41"/>
      <c r="D94" s="42"/>
    </row>
    <row r="95" spans="1:4" x14ac:dyDescent="0.3">
      <c r="A95" s="39"/>
      <c r="B95" s="40"/>
      <c r="C95" s="41"/>
      <c r="D95" s="42"/>
    </row>
    <row r="96" spans="1:4" x14ac:dyDescent="0.3">
      <c r="A96" s="39"/>
      <c r="B96" s="40"/>
      <c r="C96" s="41"/>
      <c r="D96" s="42"/>
    </row>
    <row r="97" spans="1:4" x14ac:dyDescent="0.3">
      <c r="A97" s="39"/>
      <c r="B97" s="40"/>
      <c r="C97" s="41"/>
      <c r="D97" s="42"/>
    </row>
    <row r="98" spans="1:4" x14ac:dyDescent="0.3">
      <c r="A98" s="39"/>
      <c r="B98" s="40"/>
      <c r="C98" s="41"/>
      <c r="D98" s="42"/>
    </row>
    <row r="99" spans="1:4" x14ac:dyDescent="0.3">
      <c r="A99" s="39"/>
      <c r="B99" s="40"/>
      <c r="C99" s="41"/>
      <c r="D99" s="42"/>
    </row>
    <row r="100" spans="1:4" x14ac:dyDescent="0.3">
      <c r="A100" s="39"/>
      <c r="B100" s="40"/>
      <c r="C100" s="41"/>
      <c r="D100" s="42"/>
    </row>
    <row r="101" spans="1:4" x14ac:dyDescent="0.3">
      <c r="A101" s="39"/>
      <c r="B101" s="40"/>
      <c r="C101" s="41"/>
      <c r="D101" s="42"/>
    </row>
    <row r="102" spans="1:4" x14ac:dyDescent="0.3">
      <c r="A102" s="39"/>
      <c r="B102" s="40"/>
      <c r="C102" s="41"/>
      <c r="D102" s="42"/>
    </row>
    <row r="103" spans="1:4" x14ac:dyDescent="0.3">
      <c r="A103" s="39"/>
      <c r="B103" s="40"/>
      <c r="C103" s="41"/>
      <c r="D103" s="42"/>
    </row>
    <row r="104" spans="1:4" x14ac:dyDescent="0.3">
      <c r="A104" s="39"/>
      <c r="B104" s="40"/>
      <c r="C104" s="41"/>
      <c r="D104" s="42"/>
    </row>
    <row r="105" spans="1:4" x14ac:dyDescent="0.3">
      <c r="A105" s="39"/>
      <c r="B105" s="40"/>
      <c r="C105" s="41"/>
      <c r="D105" s="42"/>
    </row>
    <row r="106" spans="1:4" x14ac:dyDescent="0.3">
      <c r="A106" s="39"/>
      <c r="B106" s="40"/>
      <c r="C106" s="41"/>
      <c r="D106" s="42"/>
    </row>
    <row r="107" spans="1:4" x14ac:dyDescent="0.3">
      <c r="A107" s="39"/>
      <c r="B107" s="40"/>
      <c r="C107" s="41"/>
      <c r="D107" s="42"/>
    </row>
    <row r="108" spans="1:4" x14ac:dyDescent="0.3">
      <c r="A108" s="39"/>
      <c r="B108" s="40"/>
      <c r="C108" s="41"/>
      <c r="D108" s="42"/>
    </row>
    <row r="109" spans="1:4" x14ac:dyDescent="0.3">
      <c r="A109" s="39"/>
      <c r="B109" s="40"/>
      <c r="C109" s="41"/>
      <c r="D109" s="42"/>
    </row>
    <row r="110" spans="1:4" x14ac:dyDescent="0.3">
      <c r="A110" s="39"/>
      <c r="B110" s="40"/>
      <c r="C110" s="41"/>
      <c r="D110" s="42"/>
    </row>
    <row r="111" spans="1:4" x14ac:dyDescent="0.3">
      <c r="A111" s="39"/>
      <c r="B111" s="40"/>
      <c r="C111" s="41"/>
      <c r="D111" s="42"/>
    </row>
    <row r="112" spans="1:4" x14ac:dyDescent="0.3">
      <c r="A112" s="39"/>
      <c r="B112" s="40"/>
      <c r="C112" s="41"/>
      <c r="D112" s="42"/>
    </row>
    <row r="113" spans="1:4" x14ac:dyDescent="0.3">
      <c r="A113" s="39"/>
      <c r="B113" s="40"/>
      <c r="C113" s="41"/>
      <c r="D113" s="42"/>
    </row>
    <row r="114" spans="1:4" x14ac:dyDescent="0.3">
      <c r="A114" s="39"/>
      <c r="B114" s="40"/>
      <c r="C114" s="41"/>
      <c r="D114" s="42"/>
    </row>
    <row r="115" spans="1:4" x14ac:dyDescent="0.3">
      <c r="A115" s="39"/>
      <c r="B115" s="40"/>
      <c r="C115" s="41"/>
      <c r="D115" s="42"/>
    </row>
    <row r="116" spans="1:4" x14ac:dyDescent="0.3">
      <c r="A116" s="39"/>
      <c r="B116" s="40"/>
      <c r="C116" s="41"/>
      <c r="D116" s="42"/>
    </row>
    <row r="117" spans="1:4" x14ac:dyDescent="0.3">
      <c r="A117" s="39"/>
      <c r="B117" s="40"/>
      <c r="C117" s="41"/>
      <c r="D117" s="42"/>
    </row>
    <row r="118" spans="1:4" x14ac:dyDescent="0.3">
      <c r="A118" s="39"/>
      <c r="B118" s="40"/>
      <c r="C118" s="41"/>
      <c r="D118" s="42"/>
    </row>
    <row r="119" spans="1:4" x14ac:dyDescent="0.3">
      <c r="A119" s="39"/>
      <c r="B119" s="40"/>
      <c r="C119" s="41"/>
      <c r="D119" s="42"/>
    </row>
    <row r="120" spans="1:4" x14ac:dyDescent="0.3">
      <c r="A120" s="39"/>
      <c r="B120" s="40"/>
      <c r="C120" s="41"/>
      <c r="D120" s="42"/>
    </row>
    <row r="121" spans="1:4" x14ac:dyDescent="0.3">
      <c r="A121" s="39"/>
      <c r="B121" s="40"/>
      <c r="C121" s="41"/>
      <c r="D121" s="42"/>
    </row>
    <row r="122" spans="1:4" x14ac:dyDescent="0.3">
      <c r="A122" s="39"/>
      <c r="B122" s="40"/>
      <c r="C122" s="41"/>
      <c r="D122" s="42"/>
    </row>
    <row r="123" spans="1:4" x14ac:dyDescent="0.3">
      <c r="A123" s="39"/>
      <c r="B123" s="40"/>
      <c r="C123" s="41"/>
      <c r="D123" s="42"/>
    </row>
    <row r="124" spans="1:4" x14ac:dyDescent="0.3">
      <c r="A124" s="39"/>
      <c r="B124" s="40"/>
      <c r="C124" s="41"/>
      <c r="D124" s="42"/>
    </row>
    <row r="125" spans="1:4" x14ac:dyDescent="0.3">
      <c r="A125" s="39"/>
      <c r="B125" s="40"/>
      <c r="C125" s="41"/>
      <c r="D125" s="42"/>
    </row>
    <row r="126" spans="1:4" x14ac:dyDescent="0.3">
      <c r="A126" s="39"/>
      <c r="B126" s="40"/>
      <c r="C126" s="41"/>
      <c r="D126" s="42"/>
    </row>
    <row r="127" spans="1:4" x14ac:dyDescent="0.3">
      <c r="A127" s="39"/>
      <c r="B127" s="40"/>
      <c r="C127" s="41"/>
      <c r="D127" s="42"/>
    </row>
    <row r="128" spans="1:4" x14ac:dyDescent="0.3">
      <c r="A128" s="39"/>
      <c r="B128" s="40"/>
      <c r="C128" s="41"/>
      <c r="D128" s="42"/>
    </row>
    <row r="129" spans="1:4" x14ac:dyDescent="0.3">
      <c r="A129" s="39"/>
      <c r="B129" s="40"/>
      <c r="C129" s="41"/>
      <c r="D129" s="42"/>
    </row>
    <row r="130" spans="1:4" x14ac:dyDescent="0.3">
      <c r="A130" s="39"/>
      <c r="B130" s="40"/>
      <c r="C130" s="41"/>
      <c r="D130" s="42"/>
    </row>
    <row r="131" spans="1:4" x14ac:dyDescent="0.3">
      <c r="A131" s="39"/>
      <c r="B131" s="40"/>
      <c r="C131" s="41"/>
      <c r="D131" s="42"/>
    </row>
    <row r="132" spans="1:4" x14ac:dyDescent="0.3">
      <c r="A132" s="39"/>
      <c r="B132" s="40"/>
      <c r="C132" s="41"/>
      <c r="D132" s="42"/>
    </row>
    <row r="133" spans="1:4" x14ac:dyDescent="0.3">
      <c r="A133" s="39"/>
      <c r="B133" s="40"/>
      <c r="C133" s="41"/>
      <c r="D133" s="42"/>
    </row>
    <row r="134" spans="1:4" x14ac:dyDescent="0.3">
      <c r="A134" s="39"/>
      <c r="B134" s="40"/>
      <c r="C134" s="41"/>
      <c r="D134" s="42"/>
    </row>
    <row r="135" spans="1:4" x14ac:dyDescent="0.3">
      <c r="A135" s="39"/>
      <c r="B135" s="40"/>
      <c r="C135" s="41"/>
      <c r="D135" s="42"/>
    </row>
    <row r="136" spans="1:4" x14ac:dyDescent="0.3">
      <c r="A136" s="39"/>
      <c r="B136" s="40"/>
      <c r="C136" s="41"/>
      <c r="D136" s="42"/>
    </row>
    <row r="137" spans="1:4" x14ac:dyDescent="0.3">
      <c r="A137" s="39"/>
      <c r="B137" s="40"/>
      <c r="C137" s="41"/>
      <c r="D137" s="42"/>
    </row>
    <row r="138" spans="1:4" x14ac:dyDescent="0.3">
      <c r="A138" s="39"/>
      <c r="B138" s="40"/>
      <c r="C138" s="41"/>
      <c r="D138" s="42"/>
    </row>
    <row r="139" spans="1:4" x14ac:dyDescent="0.3">
      <c r="A139" s="39"/>
      <c r="B139" s="40"/>
      <c r="C139" s="41"/>
      <c r="D139" s="42"/>
    </row>
    <row r="140" spans="1:4" x14ac:dyDescent="0.3">
      <c r="A140" s="39"/>
      <c r="B140" s="40"/>
      <c r="C140" s="41"/>
      <c r="D140" s="42"/>
    </row>
    <row r="141" spans="1:4" x14ac:dyDescent="0.3">
      <c r="A141" s="39"/>
      <c r="B141" s="40"/>
      <c r="C141" s="41"/>
      <c r="D141" s="42"/>
    </row>
    <row r="142" spans="1:4" x14ac:dyDescent="0.3">
      <c r="A142" s="39"/>
      <c r="B142" s="40"/>
      <c r="C142" s="41"/>
      <c r="D142" s="42"/>
    </row>
    <row r="143" spans="1:4" x14ac:dyDescent="0.3">
      <c r="A143" s="39"/>
      <c r="B143" s="40"/>
      <c r="C143" s="41"/>
      <c r="D143" s="42"/>
    </row>
    <row r="144" spans="1:4" x14ac:dyDescent="0.3">
      <c r="A144" s="39"/>
      <c r="B144" s="40"/>
      <c r="C144" s="41"/>
      <c r="D144" s="42"/>
    </row>
    <row r="145" spans="1:4" x14ac:dyDescent="0.3">
      <c r="A145" s="39"/>
      <c r="B145" s="40"/>
      <c r="C145" s="41"/>
      <c r="D145" s="42"/>
    </row>
    <row r="146" spans="1:4" x14ac:dyDescent="0.3">
      <c r="A146" s="39"/>
      <c r="B146" s="40"/>
      <c r="C146" s="41"/>
      <c r="D146" s="42"/>
    </row>
    <row r="147" spans="1:4" x14ac:dyDescent="0.3">
      <c r="A147" s="39"/>
      <c r="B147" s="40"/>
      <c r="C147" s="41"/>
      <c r="D147" s="42"/>
    </row>
    <row r="148" spans="1:4" x14ac:dyDescent="0.3">
      <c r="A148" s="39"/>
      <c r="B148" s="40"/>
      <c r="C148" s="41"/>
      <c r="D148" s="42"/>
    </row>
    <row r="149" spans="1:4" x14ac:dyDescent="0.3">
      <c r="A149" s="39"/>
      <c r="B149" s="40"/>
      <c r="C149" s="41"/>
      <c r="D149" s="42"/>
    </row>
    <row r="150" spans="1:4" x14ac:dyDescent="0.3">
      <c r="A150" s="39"/>
      <c r="B150" s="40"/>
      <c r="C150" s="41"/>
      <c r="D150" s="42"/>
    </row>
    <row r="151" spans="1:4" x14ac:dyDescent="0.3">
      <c r="A151" s="39"/>
      <c r="B151" s="40"/>
      <c r="C151" s="41"/>
      <c r="D151" s="42"/>
    </row>
    <row r="152" spans="1:4" x14ac:dyDescent="0.3">
      <c r="A152" s="39"/>
      <c r="B152" s="40"/>
      <c r="C152" s="41"/>
      <c r="D152" s="42"/>
    </row>
    <row r="153" spans="1:4" x14ac:dyDescent="0.3">
      <c r="A153" s="39"/>
      <c r="B153" s="40"/>
      <c r="C153" s="41"/>
      <c r="D153" s="42"/>
    </row>
    <row r="154" spans="1:4" x14ac:dyDescent="0.3">
      <c r="A154" s="39"/>
      <c r="B154" s="40"/>
      <c r="C154" s="41"/>
      <c r="D154" s="42"/>
    </row>
    <row r="155" spans="1:4" x14ac:dyDescent="0.3">
      <c r="A155" s="39"/>
      <c r="B155" s="40"/>
      <c r="C155" s="41"/>
      <c r="D155" s="42"/>
    </row>
    <row r="156" spans="1:4" x14ac:dyDescent="0.3">
      <c r="A156" s="39"/>
      <c r="B156" s="40"/>
      <c r="C156" s="41"/>
      <c r="D156" s="42"/>
    </row>
    <row r="157" spans="1:4" x14ac:dyDescent="0.3">
      <c r="A157" s="39"/>
      <c r="B157" s="40"/>
      <c r="C157" s="41"/>
      <c r="D157" s="42"/>
    </row>
    <row r="158" spans="1:4" x14ac:dyDescent="0.3">
      <c r="A158" s="39"/>
      <c r="B158" s="40"/>
      <c r="C158" s="41"/>
      <c r="D158" s="42"/>
    </row>
    <row r="159" spans="1:4" x14ac:dyDescent="0.3">
      <c r="A159" s="39"/>
      <c r="B159" s="40"/>
      <c r="C159" s="41"/>
      <c r="D159" s="42"/>
    </row>
    <row r="160" spans="1:4" x14ac:dyDescent="0.3">
      <c r="A160" s="39"/>
      <c r="B160" s="40"/>
      <c r="C160" s="41"/>
      <c r="D160" s="42"/>
    </row>
    <row r="161" spans="1:4" x14ac:dyDescent="0.3">
      <c r="A161" s="39"/>
      <c r="B161" s="40"/>
      <c r="C161" s="41"/>
      <c r="D161" s="42"/>
    </row>
    <row r="162" spans="1:4" x14ac:dyDescent="0.3">
      <c r="A162" s="39"/>
      <c r="B162" s="40"/>
      <c r="C162" s="41"/>
      <c r="D162" s="42"/>
    </row>
    <row r="163" spans="1:4" x14ac:dyDescent="0.3">
      <c r="A163" s="39"/>
      <c r="B163" s="40"/>
      <c r="C163" s="41"/>
      <c r="D163" s="42"/>
    </row>
    <row r="164" spans="1:4" x14ac:dyDescent="0.3">
      <c r="A164" s="39"/>
      <c r="B164" s="40"/>
      <c r="C164" s="41"/>
      <c r="D164" s="42"/>
    </row>
    <row r="165" spans="1:4" x14ac:dyDescent="0.3">
      <c r="A165" s="39"/>
      <c r="B165" s="40"/>
      <c r="C165" s="41"/>
      <c r="D165" s="42"/>
    </row>
    <row r="166" spans="1:4" x14ac:dyDescent="0.3">
      <c r="A166" s="39"/>
      <c r="B166" s="40"/>
      <c r="C166" s="41"/>
      <c r="D166" s="42"/>
    </row>
    <row r="167" spans="1:4" x14ac:dyDescent="0.3">
      <c r="A167" s="39"/>
      <c r="B167" s="40"/>
      <c r="C167" s="41"/>
      <c r="D167" s="42"/>
    </row>
    <row r="168" spans="1:4" x14ac:dyDescent="0.3">
      <c r="A168" s="39"/>
      <c r="B168" s="40"/>
      <c r="C168" s="41"/>
      <c r="D168" s="42"/>
    </row>
    <row r="169" spans="1:4" x14ac:dyDescent="0.3">
      <c r="A169" s="39"/>
      <c r="B169" s="40"/>
      <c r="C169" s="41"/>
      <c r="D169" s="42"/>
    </row>
    <row r="170" spans="1:4" x14ac:dyDescent="0.3">
      <c r="A170" s="39"/>
      <c r="B170" s="40"/>
      <c r="C170" s="41"/>
      <c r="D170" s="42"/>
    </row>
    <row r="171" spans="1:4" x14ac:dyDescent="0.3">
      <c r="A171" s="39"/>
      <c r="B171" s="40"/>
      <c r="C171" s="41"/>
      <c r="D171" s="42"/>
    </row>
    <row r="172" spans="1:4" x14ac:dyDescent="0.3">
      <c r="A172" s="39"/>
      <c r="B172" s="40"/>
      <c r="C172" s="41"/>
      <c r="D172" s="42"/>
    </row>
    <row r="173" spans="1:4" x14ac:dyDescent="0.3">
      <c r="A173" s="39"/>
      <c r="B173" s="40"/>
      <c r="C173" s="41"/>
      <c r="D173" s="42"/>
    </row>
    <row r="174" spans="1:4" x14ac:dyDescent="0.3">
      <c r="A174" s="39"/>
      <c r="B174" s="40"/>
      <c r="C174" s="41"/>
      <c r="D174" s="42"/>
    </row>
    <row r="175" spans="1:4" x14ac:dyDescent="0.3">
      <c r="A175" s="39"/>
      <c r="B175" s="40"/>
      <c r="C175" s="41"/>
      <c r="D175" s="42"/>
    </row>
    <row r="176" spans="1:4" x14ac:dyDescent="0.3">
      <c r="A176" s="39"/>
      <c r="B176" s="40"/>
      <c r="C176" s="41"/>
      <c r="D176" s="42"/>
    </row>
    <row r="177" spans="1:4" x14ac:dyDescent="0.3">
      <c r="A177" s="39"/>
      <c r="B177" s="40"/>
      <c r="C177" s="41"/>
      <c r="D177" s="42"/>
    </row>
    <row r="178" spans="1:4" x14ac:dyDescent="0.3">
      <c r="A178" s="39"/>
      <c r="B178" s="40"/>
      <c r="C178" s="41"/>
      <c r="D178" s="42"/>
    </row>
    <row r="179" spans="1:4" x14ac:dyDescent="0.3">
      <c r="A179" s="39"/>
      <c r="B179" s="40"/>
      <c r="C179" s="41"/>
      <c r="D179" s="42"/>
    </row>
    <row r="180" spans="1:4" x14ac:dyDescent="0.3">
      <c r="A180" s="39"/>
      <c r="B180" s="40"/>
      <c r="C180" s="41"/>
      <c r="D180" s="42"/>
    </row>
    <row r="181" spans="1:4" x14ac:dyDescent="0.3">
      <c r="A181" s="39"/>
      <c r="B181" s="40"/>
      <c r="C181" s="41"/>
      <c r="D181" s="42"/>
    </row>
    <row r="182" spans="1:4" x14ac:dyDescent="0.3">
      <c r="A182" s="39"/>
      <c r="B182" s="40"/>
      <c r="C182" s="41"/>
      <c r="D182" s="42"/>
    </row>
    <row r="183" spans="1:4" x14ac:dyDescent="0.3">
      <c r="A183" s="39"/>
      <c r="B183" s="40"/>
      <c r="C183" s="41"/>
      <c r="D183" s="42"/>
    </row>
    <row r="184" spans="1:4" x14ac:dyDescent="0.3">
      <c r="A184" s="39"/>
      <c r="B184" s="40"/>
      <c r="C184" s="41"/>
      <c r="D184" s="42"/>
    </row>
    <row r="185" spans="1:4" x14ac:dyDescent="0.3">
      <c r="A185" s="39"/>
      <c r="B185" s="40"/>
      <c r="C185" s="41"/>
      <c r="D185" s="42"/>
    </row>
    <row r="186" spans="1:4" x14ac:dyDescent="0.3">
      <c r="A186" s="39"/>
      <c r="B186" s="40"/>
      <c r="C186" s="41"/>
      <c r="D186" s="42"/>
    </row>
    <row r="187" spans="1:4" x14ac:dyDescent="0.3">
      <c r="A187" s="39"/>
      <c r="B187" s="40"/>
      <c r="C187" s="41"/>
      <c r="D187" s="42"/>
    </row>
    <row r="188" spans="1:4" x14ac:dyDescent="0.3">
      <c r="A188" s="39"/>
      <c r="B188" s="40"/>
      <c r="C188" s="41"/>
      <c r="D188" s="42"/>
    </row>
    <row r="189" spans="1:4" x14ac:dyDescent="0.3">
      <c r="A189" s="39"/>
      <c r="B189" s="40"/>
      <c r="C189" s="41"/>
      <c r="D189" s="42"/>
    </row>
    <row r="190" spans="1:4" x14ac:dyDescent="0.3">
      <c r="A190" s="39"/>
      <c r="B190" s="40"/>
      <c r="C190" s="41"/>
      <c r="D190" s="42"/>
    </row>
    <row r="191" spans="1:4" x14ac:dyDescent="0.3">
      <c r="A191" s="39"/>
      <c r="B191" s="40"/>
      <c r="C191" s="41"/>
      <c r="D191" s="42"/>
    </row>
    <row r="192" spans="1:4" x14ac:dyDescent="0.3">
      <c r="A192" s="39"/>
      <c r="B192" s="40"/>
      <c r="C192" s="41"/>
      <c r="D192" s="42"/>
    </row>
    <row r="193" spans="1:4" x14ac:dyDescent="0.3">
      <c r="A193" s="39"/>
      <c r="B193" s="40"/>
      <c r="C193" s="41"/>
      <c r="D193" s="42"/>
    </row>
    <row r="194" spans="1:4" x14ac:dyDescent="0.3">
      <c r="A194" s="39"/>
      <c r="B194" s="40"/>
      <c r="C194" s="41"/>
      <c r="D194" s="42"/>
    </row>
    <row r="195" spans="1:4" x14ac:dyDescent="0.3">
      <c r="A195" s="39"/>
      <c r="B195" s="40"/>
      <c r="C195" s="41"/>
      <c r="D195" s="42"/>
    </row>
    <row r="196" spans="1:4" x14ac:dyDescent="0.3">
      <c r="A196" s="39"/>
      <c r="B196" s="40"/>
      <c r="C196" s="41"/>
      <c r="D196" s="42"/>
    </row>
    <row r="197" spans="1:4" x14ac:dyDescent="0.3">
      <c r="A197" s="39"/>
      <c r="B197" s="40"/>
      <c r="C197" s="41"/>
      <c r="D197" s="42"/>
    </row>
    <row r="198" spans="1:4" x14ac:dyDescent="0.3">
      <c r="A198" s="39"/>
      <c r="B198" s="40"/>
      <c r="C198" s="41"/>
      <c r="D198" s="42"/>
    </row>
    <row r="199" spans="1:4" x14ac:dyDescent="0.3">
      <c r="A199" s="39"/>
      <c r="B199" s="40"/>
      <c r="C199" s="41"/>
      <c r="D199" s="42"/>
    </row>
    <row r="200" spans="1:4" x14ac:dyDescent="0.3">
      <c r="A200" s="39"/>
      <c r="B200" s="40"/>
      <c r="C200" s="41"/>
      <c r="D200" s="42"/>
    </row>
    <row r="201" spans="1:4" x14ac:dyDescent="0.3">
      <c r="A201" s="39"/>
      <c r="B201" s="40"/>
      <c r="C201" s="41"/>
      <c r="D201" s="42"/>
    </row>
    <row r="202" spans="1:4" x14ac:dyDescent="0.3">
      <c r="A202" s="39"/>
      <c r="B202" s="40"/>
      <c r="C202" s="41"/>
      <c r="D202" s="42"/>
    </row>
    <row r="203" spans="1:4" x14ac:dyDescent="0.3">
      <c r="A203" s="39"/>
      <c r="B203" s="40"/>
      <c r="C203" s="41"/>
      <c r="D203" s="42"/>
    </row>
    <row r="204" spans="1:4" x14ac:dyDescent="0.3">
      <c r="A204" s="39"/>
      <c r="B204" s="40"/>
      <c r="C204" s="41"/>
      <c r="D204" s="42"/>
    </row>
    <row r="205" spans="1:4" x14ac:dyDescent="0.3">
      <c r="A205" s="39"/>
      <c r="B205" s="40"/>
      <c r="C205" s="41"/>
      <c r="D205" s="42"/>
    </row>
    <row r="206" spans="1:4" x14ac:dyDescent="0.3">
      <c r="A206" s="39"/>
      <c r="B206" s="40"/>
      <c r="C206" s="41"/>
      <c r="D206" s="42"/>
    </row>
    <row r="207" spans="1:4" x14ac:dyDescent="0.3">
      <c r="A207" s="39"/>
      <c r="B207" s="40"/>
      <c r="C207" s="41"/>
      <c r="D207" s="42"/>
    </row>
    <row r="208" spans="1:4" x14ac:dyDescent="0.3">
      <c r="A208" s="39"/>
      <c r="B208" s="40"/>
      <c r="C208" s="41"/>
      <c r="D208" s="42"/>
    </row>
    <row r="209" spans="1:4" x14ac:dyDescent="0.3">
      <c r="A209" s="39"/>
      <c r="B209" s="40"/>
      <c r="C209" s="41"/>
      <c r="D209" s="42"/>
    </row>
    <row r="210" spans="1:4" x14ac:dyDescent="0.3">
      <c r="A210" s="39"/>
      <c r="B210" s="40"/>
      <c r="C210" s="41"/>
      <c r="D210" s="42"/>
    </row>
    <row r="211" spans="1:4" x14ac:dyDescent="0.3">
      <c r="A211" s="39"/>
      <c r="B211" s="40"/>
      <c r="C211" s="41"/>
      <c r="D211" s="42"/>
    </row>
    <row r="212" spans="1:4" x14ac:dyDescent="0.3">
      <c r="A212" s="39"/>
      <c r="B212" s="40"/>
      <c r="C212" s="41"/>
      <c r="D212" s="42"/>
    </row>
    <row r="213" spans="1:4" x14ac:dyDescent="0.3">
      <c r="A213" s="39"/>
      <c r="B213" s="40"/>
      <c r="C213" s="41"/>
      <c r="D213" s="42"/>
    </row>
    <row r="214" spans="1:4" x14ac:dyDescent="0.3">
      <c r="A214" s="39"/>
      <c r="B214" s="40"/>
      <c r="C214" s="41"/>
      <c r="D214" s="42"/>
    </row>
    <row r="215" spans="1:4" x14ac:dyDescent="0.3">
      <c r="A215" s="39"/>
      <c r="B215" s="40"/>
      <c r="C215" s="41"/>
      <c r="D215" s="42"/>
    </row>
    <row r="216" spans="1:4" x14ac:dyDescent="0.3">
      <c r="A216" s="39"/>
      <c r="B216" s="40"/>
      <c r="C216" s="41"/>
      <c r="D216" s="42"/>
    </row>
    <row r="217" spans="1:4" x14ac:dyDescent="0.3">
      <c r="A217" s="39"/>
      <c r="B217" s="40"/>
      <c r="C217" s="41"/>
      <c r="D217" s="42"/>
    </row>
    <row r="218" spans="1:4" x14ac:dyDescent="0.3">
      <c r="A218" s="39"/>
      <c r="B218" s="40"/>
      <c r="C218" s="41"/>
      <c r="D218" s="42"/>
    </row>
    <row r="219" spans="1:4" x14ac:dyDescent="0.3">
      <c r="A219" s="39"/>
      <c r="B219" s="40"/>
      <c r="C219" s="41"/>
      <c r="D219" s="42"/>
    </row>
    <row r="220" spans="1:4" x14ac:dyDescent="0.3">
      <c r="A220" s="39"/>
      <c r="B220" s="40"/>
      <c r="C220" s="41"/>
      <c r="D220" s="42"/>
    </row>
    <row r="221" spans="1:4" x14ac:dyDescent="0.3">
      <c r="A221" s="39"/>
      <c r="B221" s="40"/>
      <c r="C221" s="41"/>
      <c r="D221" s="42"/>
    </row>
    <row r="222" spans="1:4" x14ac:dyDescent="0.3">
      <c r="A222" s="39"/>
      <c r="B222" s="40"/>
      <c r="C222" s="41"/>
      <c r="D222" s="42"/>
    </row>
    <row r="223" spans="1:4" x14ac:dyDescent="0.3">
      <c r="A223" s="39"/>
      <c r="B223" s="40"/>
      <c r="C223" s="41"/>
      <c r="D223" s="42"/>
    </row>
    <row r="224" spans="1:4" x14ac:dyDescent="0.3">
      <c r="A224" s="39"/>
      <c r="B224" s="40"/>
      <c r="C224" s="41"/>
      <c r="D224" s="42"/>
    </row>
    <row r="225" spans="1:4" x14ac:dyDescent="0.3">
      <c r="A225" s="39"/>
      <c r="B225" s="40"/>
      <c r="C225" s="41"/>
      <c r="D225" s="42"/>
    </row>
    <row r="226" spans="1:4" x14ac:dyDescent="0.3">
      <c r="A226" s="39"/>
      <c r="B226" s="40"/>
      <c r="C226" s="41"/>
      <c r="D226" s="42"/>
    </row>
    <row r="227" spans="1:4" x14ac:dyDescent="0.3">
      <c r="A227" s="39"/>
      <c r="B227" s="40"/>
      <c r="C227" s="41"/>
      <c r="D227" s="42"/>
    </row>
    <row r="228" spans="1:4" x14ac:dyDescent="0.3">
      <c r="A228" s="39"/>
      <c r="B228" s="40"/>
      <c r="C228" s="41"/>
      <c r="D228" s="42"/>
    </row>
    <row r="229" spans="1:4" x14ac:dyDescent="0.3">
      <c r="A229" s="39"/>
      <c r="B229" s="40"/>
      <c r="C229" s="41"/>
      <c r="D229" s="42"/>
    </row>
    <row r="230" spans="1:4" x14ac:dyDescent="0.3">
      <c r="A230" s="39"/>
      <c r="B230" s="40"/>
      <c r="C230" s="41"/>
      <c r="D230" s="42"/>
    </row>
    <row r="231" spans="1:4" x14ac:dyDescent="0.3">
      <c r="A231" s="39"/>
      <c r="B231" s="40"/>
      <c r="C231" s="41"/>
      <c r="D231" s="42"/>
    </row>
    <row r="232" spans="1:4" x14ac:dyDescent="0.3">
      <c r="A232" s="39"/>
      <c r="B232" s="40"/>
      <c r="C232" s="41"/>
      <c r="D232" s="42"/>
    </row>
    <row r="233" spans="1:4" x14ac:dyDescent="0.3">
      <c r="A233" s="39"/>
      <c r="B233" s="40"/>
      <c r="C233" s="41"/>
      <c r="D233" s="42"/>
    </row>
    <row r="234" spans="1:4" x14ac:dyDescent="0.3">
      <c r="A234" s="39"/>
      <c r="B234" s="40"/>
      <c r="C234" s="41"/>
      <c r="D234" s="42"/>
    </row>
    <row r="235" spans="1:4" x14ac:dyDescent="0.3">
      <c r="A235" s="39"/>
      <c r="B235" s="40"/>
      <c r="C235" s="41"/>
      <c r="D235" s="42"/>
    </row>
    <row r="236" spans="1:4" x14ac:dyDescent="0.3">
      <c r="A236" s="39"/>
      <c r="B236" s="40"/>
      <c r="C236" s="41"/>
      <c r="D236" s="42"/>
    </row>
    <row r="237" spans="1:4" x14ac:dyDescent="0.3">
      <c r="A237" s="39"/>
      <c r="B237" s="40"/>
      <c r="C237" s="41"/>
      <c r="D237" s="42"/>
    </row>
    <row r="238" spans="1:4" x14ac:dyDescent="0.3">
      <c r="A238" s="39"/>
      <c r="B238" s="40"/>
      <c r="C238" s="41"/>
      <c r="D238" s="42"/>
    </row>
    <row r="239" spans="1:4" x14ac:dyDescent="0.3">
      <c r="A239" s="39"/>
      <c r="B239" s="40"/>
      <c r="C239" s="41"/>
      <c r="D239" s="42"/>
    </row>
    <row r="240" spans="1:4" x14ac:dyDescent="0.3">
      <c r="A240" s="39"/>
      <c r="B240" s="40"/>
      <c r="C240" s="41"/>
      <c r="D240" s="42"/>
    </row>
    <row r="241" spans="1:4" x14ac:dyDescent="0.3">
      <c r="A241" s="39"/>
      <c r="B241" s="40"/>
      <c r="C241" s="41"/>
      <c r="D241" s="42"/>
    </row>
    <row r="242" spans="1:4" x14ac:dyDescent="0.3">
      <c r="A242" s="39"/>
      <c r="B242" s="40"/>
      <c r="C242" s="41"/>
      <c r="D242" s="42"/>
    </row>
    <row r="243" spans="1:4" x14ac:dyDescent="0.3">
      <c r="A243" s="39"/>
      <c r="B243" s="40"/>
      <c r="C243" s="41"/>
      <c r="D243" s="42"/>
    </row>
    <row r="244" spans="1:4" x14ac:dyDescent="0.3">
      <c r="A244" s="39"/>
      <c r="B244" s="40"/>
      <c r="C244" s="41"/>
      <c r="D244" s="42"/>
    </row>
    <row r="245" spans="1:4" x14ac:dyDescent="0.3">
      <c r="A245" s="39"/>
      <c r="B245" s="40"/>
      <c r="C245" s="41"/>
      <c r="D245" s="42"/>
    </row>
    <row r="246" spans="1:4" x14ac:dyDescent="0.3">
      <c r="A246" s="39"/>
      <c r="B246" s="40"/>
      <c r="C246" s="41"/>
      <c r="D246" s="42"/>
    </row>
    <row r="247" spans="1:4" x14ac:dyDescent="0.3">
      <c r="A247" s="39"/>
      <c r="B247" s="40"/>
      <c r="C247" s="41"/>
      <c r="D247" s="42"/>
    </row>
    <row r="248" spans="1:4" x14ac:dyDescent="0.3">
      <c r="A248" s="39"/>
      <c r="B248" s="40"/>
      <c r="C248" s="41"/>
      <c r="D248" s="42"/>
    </row>
    <row r="249" spans="1:4" x14ac:dyDescent="0.3">
      <c r="A249" s="39"/>
      <c r="B249" s="40"/>
      <c r="C249" s="41"/>
      <c r="D249" s="42"/>
    </row>
    <row r="250" spans="1:4" x14ac:dyDescent="0.3">
      <c r="A250" s="39"/>
      <c r="B250" s="40"/>
      <c r="C250" s="41"/>
      <c r="D250" s="42"/>
    </row>
    <row r="251" spans="1:4" x14ac:dyDescent="0.3">
      <c r="A251" s="39"/>
      <c r="B251" s="40"/>
      <c r="C251" s="41"/>
      <c r="D251" s="42"/>
    </row>
    <row r="252" spans="1:4" x14ac:dyDescent="0.3">
      <c r="A252" s="39"/>
      <c r="B252" s="40"/>
      <c r="C252" s="41"/>
      <c r="D252" s="42"/>
    </row>
    <row r="253" spans="1:4" x14ac:dyDescent="0.3">
      <c r="A253" s="39"/>
      <c r="B253" s="40"/>
      <c r="C253" s="41"/>
      <c r="D253" s="42"/>
    </row>
    <row r="254" spans="1:4" x14ac:dyDescent="0.3">
      <c r="A254" s="39"/>
      <c r="B254" s="40"/>
      <c r="C254" s="41"/>
      <c r="D254" s="42"/>
    </row>
    <row r="255" spans="1:4" x14ac:dyDescent="0.3">
      <c r="A255" s="39"/>
      <c r="B255" s="40"/>
      <c r="C255" s="41"/>
      <c r="D255" s="42"/>
    </row>
    <row r="256" spans="1:4" x14ac:dyDescent="0.3">
      <c r="A256" s="39"/>
      <c r="B256" s="40"/>
      <c r="C256" s="41"/>
      <c r="D256" s="42"/>
    </row>
    <row r="257" spans="1:4" x14ac:dyDescent="0.3">
      <c r="A257" s="39"/>
      <c r="B257" s="40"/>
      <c r="C257" s="41"/>
      <c r="D257" s="42"/>
    </row>
    <row r="258" spans="1:4" x14ac:dyDescent="0.3">
      <c r="A258" s="39"/>
      <c r="B258" s="40"/>
      <c r="C258" s="41"/>
      <c r="D258" s="42"/>
    </row>
    <row r="259" spans="1:4" x14ac:dyDescent="0.3">
      <c r="A259" s="39"/>
      <c r="B259" s="40"/>
      <c r="C259" s="41"/>
      <c r="D259" s="42"/>
    </row>
    <row r="260" spans="1:4" x14ac:dyDescent="0.3">
      <c r="A260" s="39"/>
      <c r="B260" s="40"/>
      <c r="C260" s="41"/>
      <c r="D260" s="42"/>
    </row>
    <row r="261" spans="1:4" x14ac:dyDescent="0.3">
      <c r="A261" s="39"/>
      <c r="B261" s="40"/>
      <c r="C261" s="41"/>
      <c r="D261" s="42"/>
    </row>
    <row r="262" spans="1:4" x14ac:dyDescent="0.3">
      <c r="A262" s="39"/>
      <c r="B262" s="40"/>
      <c r="C262" s="41"/>
      <c r="D262" s="42"/>
    </row>
    <row r="263" spans="1:4" x14ac:dyDescent="0.3">
      <c r="A263" s="39"/>
      <c r="B263" s="40"/>
      <c r="C263" s="41"/>
      <c r="D263" s="42"/>
    </row>
    <row r="264" spans="1:4" x14ac:dyDescent="0.3">
      <c r="A264" s="39"/>
      <c r="B264" s="40"/>
      <c r="C264" s="41"/>
      <c r="D264" s="42"/>
    </row>
    <row r="265" spans="1:4" x14ac:dyDescent="0.3">
      <c r="A265" s="39"/>
      <c r="B265" s="40"/>
      <c r="C265" s="41"/>
      <c r="D265" s="42"/>
    </row>
    <row r="266" spans="1:4" x14ac:dyDescent="0.3">
      <c r="A266" s="39"/>
      <c r="B266" s="40"/>
      <c r="C266" s="41"/>
      <c r="D266" s="42"/>
    </row>
    <row r="267" spans="1:4" x14ac:dyDescent="0.3">
      <c r="A267" s="39"/>
      <c r="B267" s="40"/>
      <c r="C267" s="41"/>
      <c r="D267" s="42"/>
    </row>
    <row r="268" spans="1:4" x14ac:dyDescent="0.3">
      <c r="A268" s="39"/>
      <c r="B268" s="40"/>
      <c r="C268" s="41"/>
      <c r="D268" s="42"/>
    </row>
    <row r="269" spans="1:4" x14ac:dyDescent="0.3">
      <c r="A269" s="39"/>
      <c r="B269" s="40"/>
      <c r="C269" s="41"/>
      <c r="D269" s="42"/>
    </row>
    <row r="270" spans="1:4" x14ac:dyDescent="0.3">
      <c r="A270" s="39"/>
      <c r="B270" s="40"/>
      <c r="C270" s="41"/>
      <c r="D270" s="42"/>
    </row>
    <row r="271" spans="1:4" x14ac:dyDescent="0.3">
      <c r="A271" s="39"/>
      <c r="B271" s="40"/>
      <c r="C271" s="41"/>
      <c r="D271" s="42"/>
    </row>
    <row r="272" spans="1:4" x14ac:dyDescent="0.3">
      <c r="A272" s="39"/>
      <c r="B272" s="40"/>
      <c r="C272" s="41"/>
      <c r="D272" s="42"/>
    </row>
    <row r="273" spans="1:4" x14ac:dyDescent="0.3">
      <c r="A273" s="39"/>
      <c r="B273" s="40"/>
      <c r="C273" s="41"/>
      <c r="D273" s="42"/>
    </row>
    <row r="274" spans="1:4" x14ac:dyDescent="0.3">
      <c r="A274" s="39"/>
      <c r="B274" s="40"/>
      <c r="C274" s="41"/>
      <c r="D274" s="42"/>
    </row>
    <row r="275" spans="1:4" x14ac:dyDescent="0.3">
      <c r="A275" s="39"/>
      <c r="B275" s="40"/>
      <c r="C275" s="41"/>
      <c r="D275" s="42"/>
    </row>
    <row r="276" spans="1:4" x14ac:dyDescent="0.3">
      <c r="A276" s="39"/>
      <c r="B276" s="40"/>
      <c r="C276" s="41"/>
      <c r="D276" s="42"/>
    </row>
    <row r="277" spans="1:4" x14ac:dyDescent="0.3">
      <c r="A277" s="39"/>
      <c r="B277" s="40"/>
      <c r="C277" s="41"/>
      <c r="D277" s="42"/>
    </row>
    <row r="278" spans="1:4" x14ac:dyDescent="0.3">
      <c r="A278" s="39"/>
      <c r="B278" s="40"/>
      <c r="C278" s="41"/>
      <c r="D278" s="42"/>
    </row>
    <row r="279" spans="1:4" x14ac:dyDescent="0.3">
      <c r="A279" s="39"/>
      <c r="B279" s="40"/>
      <c r="C279" s="41"/>
      <c r="D279" s="42"/>
    </row>
    <row r="280" spans="1:4" x14ac:dyDescent="0.3">
      <c r="A280" s="39"/>
      <c r="B280" s="40"/>
      <c r="C280" s="41"/>
      <c r="D280" s="42"/>
    </row>
    <row r="281" spans="1:4" x14ac:dyDescent="0.3">
      <c r="A281" s="39"/>
      <c r="B281" s="40"/>
      <c r="C281" s="41"/>
      <c r="D281" s="42"/>
    </row>
    <row r="282" spans="1:4" x14ac:dyDescent="0.3">
      <c r="A282" s="39"/>
      <c r="B282" s="40"/>
      <c r="C282" s="41"/>
      <c r="D282" s="42"/>
    </row>
    <row r="283" spans="1:4" x14ac:dyDescent="0.3">
      <c r="A283" s="39"/>
      <c r="B283" s="40"/>
      <c r="C283" s="41"/>
      <c r="D283" s="42"/>
    </row>
    <row r="284" spans="1:4" x14ac:dyDescent="0.3">
      <c r="A284" s="39"/>
      <c r="B284" s="40"/>
      <c r="C284" s="41"/>
      <c r="D284" s="42"/>
    </row>
    <row r="285" spans="1:4" x14ac:dyDescent="0.3">
      <c r="A285" s="39"/>
      <c r="B285" s="40"/>
      <c r="C285" s="41"/>
      <c r="D285" s="42"/>
    </row>
    <row r="286" spans="1:4" x14ac:dyDescent="0.3">
      <c r="A286" s="39"/>
      <c r="B286" s="40"/>
      <c r="C286" s="41"/>
      <c r="D286" s="42"/>
    </row>
    <row r="287" spans="1:4" x14ac:dyDescent="0.3">
      <c r="A287" s="39"/>
      <c r="B287" s="40"/>
      <c r="C287" s="41"/>
      <c r="D287" s="42"/>
    </row>
    <row r="288" spans="1:4" x14ac:dyDescent="0.3">
      <c r="A288" s="39"/>
      <c r="B288" s="40"/>
      <c r="C288" s="41"/>
      <c r="D288" s="42"/>
    </row>
    <row r="289" spans="1:4" x14ac:dyDescent="0.3">
      <c r="A289" s="39"/>
      <c r="B289" s="40"/>
      <c r="C289" s="41"/>
      <c r="D289" s="42"/>
    </row>
    <row r="290" spans="1:4" x14ac:dyDescent="0.3">
      <c r="A290" s="39"/>
      <c r="B290" s="40"/>
      <c r="C290" s="41"/>
      <c r="D290" s="42"/>
    </row>
    <row r="291" spans="1:4" x14ac:dyDescent="0.3">
      <c r="A291" s="39"/>
      <c r="B291" s="40"/>
      <c r="C291" s="41"/>
      <c r="D291" s="42"/>
    </row>
    <row r="292" spans="1:4" x14ac:dyDescent="0.3">
      <c r="A292" s="39"/>
      <c r="B292" s="40"/>
      <c r="C292" s="41"/>
      <c r="D292" s="42"/>
    </row>
    <row r="293" spans="1:4" x14ac:dyDescent="0.3">
      <c r="A293" s="39"/>
      <c r="B293" s="40"/>
      <c r="C293" s="41"/>
      <c r="D293" s="42"/>
    </row>
    <row r="294" spans="1:4" x14ac:dyDescent="0.3">
      <c r="A294" s="39"/>
      <c r="B294" s="40"/>
      <c r="C294" s="41"/>
      <c r="D294" s="42"/>
    </row>
    <row r="295" spans="1:4" x14ac:dyDescent="0.3">
      <c r="A295" s="39"/>
      <c r="B295" s="40"/>
      <c r="C295" s="41"/>
      <c r="D295" s="42"/>
    </row>
    <row r="296" spans="1:4" x14ac:dyDescent="0.3">
      <c r="A296" s="39"/>
      <c r="B296" s="40"/>
      <c r="C296" s="41"/>
      <c r="D296" s="42"/>
    </row>
    <row r="297" spans="1:4" x14ac:dyDescent="0.3">
      <c r="A297" s="39"/>
      <c r="B297" s="40"/>
      <c r="C297" s="41"/>
      <c r="D297" s="42"/>
    </row>
    <row r="298" spans="1:4" x14ac:dyDescent="0.3">
      <c r="A298" s="39"/>
      <c r="B298" s="40"/>
      <c r="C298" s="41"/>
      <c r="D298" s="42"/>
    </row>
    <row r="299" spans="1:4" x14ac:dyDescent="0.3">
      <c r="A299" s="39"/>
      <c r="B299" s="40"/>
      <c r="C299" s="41"/>
      <c r="D299" s="42"/>
    </row>
    <row r="300" spans="1:4" x14ac:dyDescent="0.3">
      <c r="A300" s="39"/>
      <c r="B300" s="40"/>
      <c r="C300" s="41"/>
      <c r="D300" s="42"/>
    </row>
  </sheetData>
  <sheetProtection algorithmName="SHA-512" hashValue="aAcfjcrO35WjjsagA5eIyUGg73JM/EjPVmM61RF/3dxf3CW5YeTjdKltIsHUJHrsENHa2ZqnmhDuYnXHDrnsvA==" saltValue="Lpo2LZ8kQqanUG1Dcngt/w==" spinCount="100000" sheet="1" objects="1" scenarios="1"/>
  <mergeCells count="1">
    <mergeCell ref="A1:D3"/>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BC507"/>
  <sheetViews>
    <sheetView showGridLines="0" showRowColHeaders="0" tabSelected="1" zoomScale="85" zoomScaleNormal="85" workbookViewId="0">
      <selection activeCell="C6" sqref="C6"/>
    </sheetView>
  </sheetViews>
  <sheetFormatPr defaultColWidth="0" defaultRowHeight="15" customHeight="1" zeroHeight="1" x14ac:dyDescent="0.25"/>
  <cols>
    <col min="1" max="11" width="4.7109375" customWidth="1"/>
    <col min="12" max="33" width="4.7109375" style="340" customWidth="1"/>
    <col min="34" max="43" width="4.7109375" customWidth="1"/>
    <col min="44" max="44" width="4.85546875" customWidth="1"/>
    <col min="45" max="45" width="4.7109375" customWidth="1"/>
    <col min="46" max="78" width="9.140625" hidden="1" customWidth="1"/>
    <col min="79" max="16384" width="9.140625" hidden="1"/>
  </cols>
  <sheetData>
    <row r="1" spans="3:55" ht="15.95" customHeight="1" x14ac:dyDescent="0.3">
      <c r="L1"/>
      <c r="M1"/>
      <c r="N1"/>
      <c r="O1"/>
      <c r="P1"/>
      <c r="Q1"/>
      <c r="R1"/>
      <c r="S1"/>
      <c r="T1"/>
      <c r="U1"/>
      <c r="V1"/>
      <c r="W1"/>
      <c r="X1"/>
      <c r="Y1"/>
      <c r="Z1"/>
      <c r="AA1"/>
      <c r="AB1"/>
      <c r="AC1"/>
      <c r="AD1"/>
      <c r="AE1"/>
      <c r="AF1"/>
      <c r="AG1"/>
      <c r="AH1" s="520" t="s">
        <v>520</v>
      </c>
      <c r="AI1" s="521"/>
      <c r="AJ1" s="521"/>
      <c r="AK1" s="521"/>
      <c r="AL1" s="532" t="s">
        <v>965</v>
      </c>
      <c r="AM1" s="532"/>
      <c r="AN1" s="532"/>
      <c r="AO1" s="532"/>
      <c r="AP1" s="532"/>
      <c r="AQ1" s="526" t="s">
        <v>529</v>
      </c>
      <c r="AR1" s="527"/>
    </row>
    <row r="2" spans="3:55" ht="15.95" customHeight="1" x14ac:dyDescent="0.25">
      <c r="L2"/>
      <c r="M2"/>
      <c r="N2"/>
      <c r="O2"/>
      <c r="P2"/>
      <c r="Q2"/>
      <c r="R2"/>
      <c r="S2"/>
      <c r="T2"/>
      <c r="U2"/>
      <c r="V2"/>
      <c r="W2"/>
      <c r="X2"/>
      <c r="Y2"/>
      <c r="Z2"/>
      <c r="AA2"/>
      <c r="AB2"/>
      <c r="AC2"/>
      <c r="AD2"/>
      <c r="AE2"/>
      <c r="AF2"/>
      <c r="AG2"/>
      <c r="AH2" s="522" t="str">
        <f ca="1">INCENSTATUS</f>
        <v>---</v>
      </c>
      <c r="AI2" s="523"/>
      <c r="AJ2" s="523"/>
      <c r="AK2" s="523"/>
      <c r="AL2" s="533" t="str">
        <f ca="1">PROJSTATUS</f>
        <v>Enter EMS Information</v>
      </c>
      <c r="AM2" s="533"/>
      <c r="AN2" s="533"/>
      <c r="AO2" s="533"/>
      <c r="AP2" s="533"/>
      <c r="AQ2" s="528">
        <f ca="1">PROGRESSSTATUS</f>
        <v>0</v>
      </c>
      <c r="AR2" s="529"/>
    </row>
    <row r="3" spans="3:55" ht="15.95" customHeight="1" x14ac:dyDescent="0.25">
      <c r="L3"/>
      <c r="M3"/>
      <c r="N3"/>
      <c r="O3"/>
      <c r="P3"/>
      <c r="Q3"/>
      <c r="R3"/>
      <c r="S3"/>
      <c r="T3"/>
      <c r="U3"/>
      <c r="V3"/>
      <c r="W3"/>
      <c r="X3"/>
      <c r="Y3"/>
      <c r="Z3"/>
      <c r="AA3"/>
      <c r="AB3"/>
      <c r="AC3"/>
      <c r="AD3"/>
      <c r="AE3"/>
      <c r="AF3"/>
      <c r="AG3"/>
      <c r="AH3" s="524"/>
      <c r="AI3" s="525"/>
      <c r="AJ3" s="525"/>
      <c r="AK3" s="525"/>
      <c r="AL3" s="534"/>
      <c r="AM3" s="534"/>
      <c r="AN3" s="534"/>
      <c r="AO3" s="534"/>
      <c r="AP3" s="534"/>
      <c r="AQ3" s="530"/>
      <c r="AR3" s="531"/>
      <c r="AX3" s="67"/>
      <c r="BC3" s="67"/>
    </row>
    <row r="4" spans="3:55" ht="15.95" customHeight="1" x14ac:dyDescent="0.25">
      <c r="L4"/>
      <c r="M4"/>
      <c r="N4"/>
      <c r="O4"/>
      <c r="P4"/>
      <c r="Q4"/>
      <c r="R4"/>
      <c r="S4"/>
      <c r="T4"/>
      <c r="U4"/>
      <c r="V4"/>
      <c r="W4"/>
      <c r="X4"/>
      <c r="Y4"/>
      <c r="Z4"/>
      <c r="AA4"/>
      <c r="AB4"/>
      <c r="AC4"/>
      <c r="AD4"/>
      <c r="AE4"/>
      <c r="AF4"/>
      <c r="AG4"/>
      <c r="AX4" s="67"/>
      <c r="BC4" s="67"/>
    </row>
    <row r="5" spans="3:55" ht="15.95" customHeight="1" x14ac:dyDescent="0.25">
      <c r="L5"/>
      <c r="M5"/>
      <c r="N5"/>
      <c r="O5"/>
      <c r="P5"/>
      <c r="Q5"/>
      <c r="R5"/>
      <c r="S5"/>
      <c r="T5"/>
      <c r="U5"/>
      <c r="V5"/>
      <c r="W5"/>
      <c r="X5"/>
      <c r="Y5"/>
      <c r="Z5"/>
      <c r="AA5"/>
      <c r="AB5"/>
      <c r="AC5"/>
      <c r="AD5"/>
      <c r="AE5"/>
      <c r="AF5"/>
      <c r="AG5"/>
      <c r="AX5" s="67"/>
      <c r="BC5" s="67"/>
    </row>
    <row r="6" spans="3:55" ht="15.95" customHeight="1" x14ac:dyDescent="0.25">
      <c r="C6" s="68"/>
      <c r="L6"/>
      <c r="M6"/>
      <c r="N6"/>
      <c r="O6"/>
      <c r="P6"/>
      <c r="Q6"/>
      <c r="R6"/>
      <c r="S6"/>
      <c r="T6"/>
      <c r="U6"/>
      <c r="V6"/>
      <c r="W6"/>
      <c r="X6"/>
      <c r="Y6"/>
      <c r="Z6"/>
      <c r="AA6"/>
      <c r="AB6"/>
      <c r="AC6"/>
      <c r="AD6"/>
      <c r="AE6"/>
      <c r="AF6"/>
      <c r="AG6"/>
    </row>
    <row r="7" spans="3:55" ht="15.95" customHeight="1" x14ac:dyDescent="0.25">
      <c r="L7"/>
      <c r="M7"/>
      <c r="N7"/>
      <c r="O7"/>
      <c r="P7"/>
      <c r="Q7"/>
      <c r="R7"/>
      <c r="S7"/>
      <c r="T7"/>
      <c r="U7"/>
      <c r="V7"/>
      <c r="W7"/>
      <c r="X7"/>
      <c r="Y7"/>
      <c r="Z7"/>
      <c r="AA7"/>
      <c r="AB7"/>
      <c r="AC7"/>
      <c r="AD7"/>
      <c r="AE7"/>
      <c r="AF7"/>
      <c r="AG7"/>
    </row>
    <row r="8" spans="3:55" ht="15.95" customHeight="1" x14ac:dyDescent="0.25">
      <c r="L8"/>
      <c r="M8"/>
      <c r="N8"/>
      <c r="O8"/>
      <c r="P8"/>
      <c r="Q8"/>
      <c r="R8"/>
      <c r="S8"/>
      <c r="T8"/>
      <c r="U8"/>
      <c r="V8"/>
      <c r="W8"/>
      <c r="X8"/>
      <c r="Y8"/>
      <c r="Z8"/>
      <c r="AA8"/>
      <c r="AB8"/>
      <c r="AC8"/>
      <c r="AD8"/>
      <c r="AE8"/>
      <c r="AF8"/>
      <c r="AG8"/>
    </row>
    <row r="9" spans="3:55" ht="15.95" customHeight="1" x14ac:dyDescent="0.25">
      <c r="L9"/>
      <c r="M9"/>
      <c r="N9"/>
      <c r="O9"/>
      <c r="P9"/>
      <c r="Q9"/>
      <c r="R9"/>
      <c r="S9"/>
      <c r="T9"/>
      <c r="U9"/>
      <c r="V9"/>
      <c r="W9"/>
      <c r="X9"/>
      <c r="Y9"/>
      <c r="Z9"/>
      <c r="AA9"/>
      <c r="AB9"/>
      <c r="AC9"/>
      <c r="AD9"/>
      <c r="AE9"/>
      <c r="AF9"/>
      <c r="AG9"/>
    </row>
    <row r="10" spans="3:55" ht="15.95" customHeight="1" x14ac:dyDescent="0.25">
      <c r="C10" s="519" t="s">
        <v>1990</v>
      </c>
      <c r="D10" s="519"/>
      <c r="E10" s="519"/>
      <c r="F10" s="519"/>
      <c r="G10" s="519"/>
      <c r="H10" s="519"/>
      <c r="I10" s="519"/>
      <c r="J10" s="519"/>
      <c r="K10" s="519"/>
      <c r="L10" s="519"/>
      <c r="M10" s="519"/>
      <c r="N10" s="519"/>
      <c r="O10" s="519"/>
      <c r="P10" s="519"/>
      <c r="Q10" s="519"/>
      <c r="R10" s="519"/>
      <c r="S10" s="519"/>
      <c r="T10" s="519"/>
      <c r="U10" s="519"/>
      <c r="V10" s="519"/>
      <c r="W10" s="519"/>
      <c r="X10" s="519"/>
      <c r="Y10" s="519"/>
      <c r="Z10" s="519"/>
      <c r="AA10" s="519"/>
      <c r="AB10" s="519"/>
      <c r="AC10" s="519"/>
      <c r="AD10" s="519"/>
      <c r="AE10" s="519"/>
      <c r="AF10" s="519"/>
      <c r="AG10" s="519"/>
      <c r="AH10" s="519"/>
      <c r="AI10" s="519"/>
      <c r="AJ10" s="519"/>
      <c r="AK10" s="519"/>
      <c r="AL10" s="519"/>
      <c r="AM10" s="519"/>
      <c r="AN10" s="519"/>
      <c r="AO10" s="519"/>
      <c r="AP10" s="519"/>
      <c r="AQ10" s="519"/>
    </row>
    <row r="11" spans="3:55" ht="15.95" customHeight="1" x14ac:dyDescent="0.25">
      <c r="C11" s="519"/>
      <c r="D11" s="519"/>
      <c r="E11" s="519"/>
      <c r="F11" s="519"/>
      <c r="G11" s="519"/>
      <c r="H11" s="519"/>
      <c r="I11" s="519"/>
      <c r="J11" s="519"/>
      <c r="K11" s="519"/>
      <c r="L11" s="519"/>
      <c r="M11" s="519"/>
      <c r="N11" s="519"/>
      <c r="O11" s="519"/>
      <c r="P11" s="519"/>
      <c r="Q11" s="519"/>
      <c r="R11" s="519"/>
      <c r="S11" s="519"/>
      <c r="T11" s="519"/>
      <c r="U11" s="519"/>
      <c r="V11" s="519"/>
      <c r="W11" s="519"/>
      <c r="X11" s="519"/>
      <c r="Y11" s="519"/>
      <c r="Z11" s="519"/>
      <c r="AA11" s="519"/>
      <c r="AB11" s="519"/>
      <c r="AC11" s="519"/>
      <c r="AD11" s="519"/>
      <c r="AE11" s="519"/>
      <c r="AF11" s="519"/>
      <c r="AG11" s="519"/>
      <c r="AH11" s="519"/>
      <c r="AI11" s="519"/>
      <c r="AJ11" s="519"/>
      <c r="AK11" s="519"/>
      <c r="AL11" s="519"/>
      <c r="AM11" s="519"/>
      <c r="AN11" s="519"/>
      <c r="AO11" s="519"/>
      <c r="AP11" s="519"/>
      <c r="AQ11" s="519"/>
    </row>
    <row r="12" spans="3:55" ht="15.95" customHeight="1" x14ac:dyDescent="0.25">
      <c r="L12"/>
      <c r="M12"/>
      <c r="N12"/>
      <c r="O12"/>
      <c r="P12"/>
      <c r="Q12"/>
      <c r="R12"/>
      <c r="S12"/>
      <c r="T12"/>
      <c r="U12"/>
      <c r="V12"/>
      <c r="W12"/>
      <c r="X12"/>
      <c r="Y12"/>
      <c r="Z12"/>
      <c r="AA12"/>
      <c r="AB12"/>
      <c r="AC12"/>
      <c r="AD12"/>
      <c r="AE12"/>
      <c r="AF12"/>
      <c r="AG12"/>
    </row>
    <row r="13" spans="3:55" ht="15.95" customHeight="1" x14ac:dyDescent="0.25">
      <c r="L13"/>
      <c r="M13"/>
      <c r="N13"/>
      <c r="O13"/>
      <c r="P13"/>
      <c r="Q13"/>
      <c r="R13"/>
      <c r="S13"/>
      <c r="T13"/>
      <c r="U13"/>
      <c r="V13"/>
      <c r="W13"/>
      <c r="X13"/>
      <c r="Y13"/>
      <c r="Z13"/>
      <c r="AA13"/>
      <c r="AB13"/>
      <c r="AC13"/>
      <c r="AD13"/>
      <c r="AE13"/>
      <c r="AF13"/>
      <c r="AG13"/>
    </row>
    <row r="14" spans="3:55" ht="15.95" customHeight="1" x14ac:dyDescent="0.25">
      <c r="L14"/>
      <c r="M14"/>
      <c r="N14"/>
      <c r="O14"/>
      <c r="P14"/>
      <c r="Q14"/>
      <c r="R14"/>
      <c r="S14"/>
      <c r="T14"/>
      <c r="U14"/>
      <c r="V14"/>
      <c r="W14"/>
      <c r="X14"/>
      <c r="Y14"/>
      <c r="Z14"/>
      <c r="AA14"/>
      <c r="AB14"/>
      <c r="AC14"/>
      <c r="AD14"/>
      <c r="AE14"/>
      <c r="AF14"/>
      <c r="AG14"/>
    </row>
    <row r="15" spans="3:55" ht="15.95" customHeight="1" x14ac:dyDescent="0.25">
      <c r="L15"/>
      <c r="M15"/>
      <c r="N15"/>
      <c r="O15"/>
      <c r="P15"/>
      <c r="Q15"/>
      <c r="R15"/>
      <c r="S15"/>
      <c r="T15"/>
      <c r="U15"/>
      <c r="V15"/>
      <c r="W15"/>
      <c r="X15"/>
      <c r="Y15"/>
      <c r="Z15"/>
      <c r="AA15"/>
      <c r="AB15"/>
      <c r="AC15"/>
      <c r="AD15"/>
      <c r="AE15"/>
      <c r="AF15"/>
      <c r="AG15"/>
    </row>
    <row r="16" spans="3:55" ht="15.95" customHeight="1" x14ac:dyDescent="0.25">
      <c r="L16"/>
      <c r="M16"/>
      <c r="N16"/>
      <c r="O16"/>
      <c r="P16"/>
      <c r="Q16"/>
      <c r="R16"/>
      <c r="S16"/>
      <c r="T16"/>
      <c r="U16"/>
      <c r="V16"/>
      <c r="W16"/>
      <c r="X16"/>
      <c r="Y16"/>
      <c r="Z16"/>
      <c r="AA16"/>
      <c r="AB16"/>
      <c r="AC16"/>
      <c r="AD16"/>
      <c r="AE16"/>
      <c r="AF16"/>
      <c r="AG16"/>
    </row>
    <row r="17" spans="4:43" ht="15.95" customHeight="1" x14ac:dyDescent="0.25">
      <c r="L17"/>
      <c r="M17"/>
      <c r="N17"/>
      <c r="O17"/>
      <c r="P17"/>
      <c r="Q17"/>
      <c r="R17"/>
      <c r="S17"/>
      <c r="T17"/>
      <c r="U17"/>
      <c r="V17"/>
      <c r="W17"/>
      <c r="X17"/>
      <c r="Y17"/>
      <c r="Z17"/>
      <c r="AA17"/>
      <c r="AB17"/>
      <c r="AC17"/>
      <c r="AD17"/>
      <c r="AE17"/>
      <c r="AF17"/>
      <c r="AG17"/>
    </row>
    <row r="18" spans="4:43" ht="15.95" customHeight="1" x14ac:dyDescent="0.25">
      <c r="L18"/>
      <c r="M18"/>
      <c r="N18"/>
      <c r="O18"/>
      <c r="P18"/>
      <c r="Q18"/>
      <c r="R18"/>
      <c r="S18"/>
      <c r="T18"/>
      <c r="U18"/>
      <c r="V18"/>
      <c r="W18"/>
      <c r="X18"/>
      <c r="Y18"/>
      <c r="Z18"/>
      <c r="AA18"/>
      <c r="AB18"/>
      <c r="AC18"/>
      <c r="AD18"/>
      <c r="AE18"/>
      <c r="AF18"/>
      <c r="AG18"/>
    </row>
    <row r="19" spans="4:43" ht="15.95" customHeight="1" x14ac:dyDescent="0.25">
      <c r="L19"/>
      <c r="M19"/>
      <c r="N19"/>
      <c r="O19"/>
      <c r="P19"/>
      <c r="Q19"/>
      <c r="R19"/>
      <c r="S19"/>
      <c r="T19"/>
      <c r="U19"/>
      <c r="V19"/>
      <c r="W19"/>
      <c r="X19"/>
      <c r="Y19"/>
      <c r="Z19"/>
      <c r="AA19"/>
      <c r="AB19"/>
      <c r="AC19"/>
      <c r="AD19"/>
      <c r="AE19"/>
      <c r="AF19"/>
      <c r="AG19"/>
    </row>
    <row r="20" spans="4:43" ht="15.95" customHeight="1" x14ac:dyDescent="0.25">
      <c r="L20"/>
      <c r="M20"/>
      <c r="N20"/>
      <c r="O20"/>
      <c r="P20"/>
      <c r="Q20"/>
      <c r="R20"/>
      <c r="S20"/>
      <c r="T20"/>
      <c r="U20"/>
      <c r="V20"/>
      <c r="W20"/>
      <c r="X20"/>
      <c r="Y20"/>
      <c r="Z20"/>
      <c r="AA20"/>
      <c r="AB20"/>
      <c r="AC20"/>
      <c r="AD20"/>
      <c r="AE20"/>
      <c r="AF20"/>
      <c r="AG20"/>
    </row>
    <row r="21" spans="4:43" ht="15.95" customHeight="1" x14ac:dyDescent="0.25">
      <c r="L21"/>
      <c r="M21"/>
      <c r="N21"/>
      <c r="O21"/>
      <c r="P21"/>
      <c r="Q21"/>
      <c r="R21"/>
      <c r="S21"/>
      <c r="T21"/>
      <c r="U21"/>
      <c r="V21"/>
      <c r="W21"/>
      <c r="X21"/>
      <c r="Y21"/>
      <c r="Z21"/>
      <c r="AA21"/>
      <c r="AB21"/>
      <c r="AC21"/>
      <c r="AD21"/>
      <c r="AE21"/>
      <c r="AF21"/>
      <c r="AG21"/>
    </row>
    <row r="22" spans="4:43" ht="15.95" customHeight="1" x14ac:dyDescent="0.25">
      <c r="L22"/>
      <c r="M22"/>
      <c r="N22"/>
      <c r="O22"/>
      <c r="P22"/>
      <c r="Q22"/>
      <c r="R22"/>
      <c r="S22"/>
      <c r="T22"/>
      <c r="U22"/>
      <c r="V22"/>
      <c r="W22"/>
      <c r="X22"/>
      <c r="Y22"/>
      <c r="Z22"/>
      <c r="AA22"/>
      <c r="AB22"/>
      <c r="AC22"/>
      <c r="AD22"/>
      <c r="AE22"/>
      <c r="AF22"/>
      <c r="AG22"/>
    </row>
    <row r="23" spans="4:43" ht="15.95" customHeight="1" x14ac:dyDescent="0.25">
      <c r="L23"/>
      <c r="M23"/>
      <c r="N23"/>
      <c r="O23"/>
      <c r="P23"/>
      <c r="Q23"/>
      <c r="R23"/>
      <c r="S23"/>
      <c r="T23"/>
      <c r="U23"/>
      <c r="V23"/>
      <c r="W23"/>
      <c r="X23"/>
      <c r="Y23"/>
      <c r="Z23"/>
      <c r="AA23"/>
      <c r="AB23"/>
      <c r="AC23"/>
      <c r="AD23"/>
      <c r="AE23"/>
      <c r="AF23"/>
      <c r="AG23"/>
    </row>
    <row r="24" spans="4:43" ht="15.95" customHeight="1" x14ac:dyDescent="0.25">
      <c r="L24"/>
      <c r="M24"/>
      <c r="N24"/>
      <c r="O24"/>
      <c r="P24"/>
      <c r="Q24"/>
      <c r="R24"/>
      <c r="S24"/>
      <c r="T24"/>
      <c r="U24"/>
      <c r="V24"/>
      <c r="W24"/>
      <c r="X24"/>
      <c r="Y24"/>
      <c r="Z24"/>
      <c r="AA24"/>
      <c r="AB24"/>
      <c r="AC24"/>
      <c r="AD24"/>
      <c r="AE24"/>
      <c r="AF24"/>
      <c r="AG24"/>
    </row>
    <row r="25" spans="4:43" ht="15.95" customHeight="1" x14ac:dyDescent="0.25">
      <c r="L25"/>
      <c r="M25"/>
      <c r="N25"/>
      <c r="O25"/>
      <c r="P25"/>
      <c r="Q25"/>
      <c r="R25"/>
      <c r="S25"/>
      <c r="T25"/>
      <c r="U25"/>
      <c r="V25"/>
      <c r="W25"/>
      <c r="X25"/>
      <c r="Y25"/>
      <c r="Z25"/>
      <c r="AA25"/>
      <c r="AB25"/>
      <c r="AC25"/>
      <c r="AD25"/>
      <c r="AE25"/>
      <c r="AF25"/>
      <c r="AG25"/>
    </row>
    <row r="26" spans="4:43" ht="15.95" customHeight="1" x14ac:dyDescent="0.25">
      <c r="L26"/>
      <c r="M26"/>
      <c r="N26"/>
      <c r="O26"/>
      <c r="P26"/>
      <c r="Q26"/>
      <c r="R26"/>
      <c r="S26"/>
      <c r="T26"/>
      <c r="U26"/>
      <c r="V26"/>
      <c r="W26"/>
      <c r="X26"/>
      <c r="Y26"/>
      <c r="Z26"/>
      <c r="AA26"/>
      <c r="AB26"/>
      <c r="AC26"/>
      <c r="AD26"/>
      <c r="AE26"/>
      <c r="AF26"/>
      <c r="AG26"/>
    </row>
    <row r="27" spans="4:43" ht="15.95" customHeight="1" x14ac:dyDescent="0.25">
      <c r="D27" s="20"/>
      <c r="L27"/>
      <c r="M27"/>
      <c r="N27"/>
      <c r="O27"/>
      <c r="P27"/>
      <c r="Q27"/>
      <c r="R27"/>
      <c r="S27"/>
      <c r="T27"/>
      <c r="U27"/>
      <c r="V27"/>
      <c r="W27"/>
      <c r="X27"/>
      <c r="Y27"/>
      <c r="Z27"/>
      <c r="AA27"/>
      <c r="AB27"/>
      <c r="AC27"/>
      <c r="AD27"/>
      <c r="AE27"/>
      <c r="AF27"/>
      <c r="AG27"/>
    </row>
    <row r="28" spans="4:43" s="67" customFormat="1" ht="15.95" customHeight="1" x14ac:dyDescent="0.25">
      <c r="F28" s="112"/>
      <c r="G28" s="112"/>
      <c r="H28" s="112"/>
      <c r="I28" s="112"/>
      <c r="J28" s="112"/>
      <c r="K28" s="112"/>
      <c r="L28" s="112"/>
      <c r="M28" s="112"/>
      <c r="N28" s="112"/>
      <c r="O28" s="112"/>
      <c r="P28" s="112"/>
      <c r="Q28" s="112"/>
      <c r="R28" s="112"/>
      <c r="S28" s="112"/>
      <c r="T28" s="112"/>
      <c r="U28" s="112"/>
      <c r="V28" s="112"/>
      <c r="W28" s="112"/>
      <c r="X28" s="112"/>
      <c r="Y28" s="112"/>
      <c r="Z28" s="112"/>
      <c r="AA28" s="112"/>
      <c r="AB28" s="112"/>
      <c r="AC28" s="112"/>
      <c r="AD28" s="112"/>
      <c r="AE28" s="112"/>
      <c r="AF28" s="112"/>
      <c r="AG28" s="112"/>
      <c r="AH28" s="112"/>
      <c r="AI28" s="112"/>
      <c r="AJ28" s="112"/>
      <c r="AK28" s="112"/>
      <c r="AL28" s="112"/>
      <c r="AM28" s="112"/>
      <c r="AN28" s="112"/>
    </row>
    <row r="29" spans="4:43" s="67" customFormat="1" ht="15.95" customHeight="1" x14ac:dyDescent="0.25">
      <c r="D29" s="539"/>
      <c r="E29" s="539"/>
      <c r="F29" s="539"/>
      <c r="G29" s="539"/>
      <c r="H29" s="539"/>
      <c r="I29" s="539"/>
      <c r="J29" s="539"/>
      <c r="K29" s="539"/>
      <c r="L29" s="539"/>
      <c r="M29" s="539"/>
      <c r="N29" s="539"/>
      <c r="O29" s="539"/>
      <c r="P29" s="539"/>
      <c r="Q29" s="539"/>
      <c r="R29" s="539"/>
      <c r="S29" s="539"/>
      <c r="T29" s="539"/>
      <c r="U29" s="539"/>
      <c r="V29" s="539"/>
      <c r="W29" s="539"/>
      <c r="X29" s="539"/>
      <c r="Y29" s="539"/>
      <c r="Z29" s="539"/>
      <c r="AA29" s="539"/>
      <c r="AB29" s="539"/>
      <c r="AC29" s="539"/>
      <c r="AD29" s="539"/>
      <c r="AE29" s="539"/>
      <c r="AF29" s="539"/>
      <c r="AG29" s="385"/>
      <c r="AH29" s="385"/>
      <c r="AI29" s="385"/>
      <c r="AJ29" s="385"/>
      <c r="AK29" s="385"/>
      <c r="AL29" s="385"/>
      <c r="AM29" s="385"/>
      <c r="AN29" s="385"/>
      <c r="AO29" s="385"/>
      <c r="AP29" s="385"/>
      <c r="AQ29" s="385"/>
    </row>
    <row r="30" spans="4:43" s="67" customFormat="1" ht="15.95" customHeight="1" x14ac:dyDescent="0.25">
      <c r="D30" s="539"/>
      <c r="E30" s="539"/>
      <c r="F30" s="539"/>
      <c r="G30" s="539"/>
      <c r="H30" s="539"/>
      <c r="I30" s="539"/>
      <c r="J30" s="539"/>
      <c r="K30" s="539"/>
      <c r="L30" s="539"/>
      <c r="M30" s="539"/>
      <c r="N30" s="539"/>
      <c r="O30" s="539"/>
      <c r="P30" s="539"/>
      <c r="Q30" s="539"/>
      <c r="R30" s="539"/>
      <c r="S30" s="539"/>
      <c r="T30" s="539"/>
      <c r="U30" s="539"/>
      <c r="V30" s="539"/>
      <c r="W30" s="539"/>
      <c r="X30" s="539"/>
      <c r="Y30" s="539"/>
      <c r="Z30" s="539"/>
      <c r="AA30" s="539"/>
      <c r="AB30" s="539"/>
      <c r="AC30" s="539"/>
      <c r="AD30" s="539"/>
      <c r="AE30" s="539"/>
      <c r="AF30" s="539"/>
      <c r="AG30" s="385"/>
      <c r="AH30" s="385"/>
      <c r="AI30" s="385"/>
      <c r="AJ30" s="385"/>
      <c r="AK30" s="385"/>
      <c r="AL30" s="385"/>
      <c r="AM30" s="385"/>
      <c r="AN30" s="385"/>
      <c r="AO30" s="385"/>
      <c r="AP30" s="385"/>
      <c r="AQ30" s="385"/>
    </row>
    <row r="31" spans="4:43" s="67" customFormat="1" ht="15.95" customHeight="1" x14ac:dyDescent="0.25">
      <c r="D31" s="539"/>
      <c r="E31" s="539"/>
      <c r="F31" s="539"/>
      <c r="G31" s="539"/>
      <c r="H31" s="539"/>
      <c r="I31" s="539"/>
      <c r="J31" s="539"/>
      <c r="K31" s="539"/>
      <c r="L31" s="539"/>
      <c r="M31" s="539"/>
      <c r="N31" s="539"/>
      <c r="O31" s="539"/>
      <c r="P31" s="539"/>
      <c r="Q31" s="539"/>
      <c r="R31" s="539"/>
      <c r="S31" s="539"/>
      <c r="T31" s="539"/>
      <c r="U31" s="539"/>
      <c r="V31" s="539"/>
      <c r="W31" s="539"/>
      <c r="X31" s="539"/>
      <c r="Y31" s="539"/>
      <c r="Z31" s="539"/>
      <c r="AA31" s="539"/>
      <c r="AB31" s="539"/>
      <c r="AC31" s="539"/>
      <c r="AD31" s="539"/>
      <c r="AE31" s="539"/>
      <c r="AF31" s="539"/>
      <c r="AG31" s="385"/>
      <c r="AH31" s="385"/>
      <c r="AI31" s="385"/>
      <c r="AJ31" s="385"/>
      <c r="AK31" s="385"/>
      <c r="AL31" s="385"/>
      <c r="AM31" s="385"/>
      <c r="AN31" s="385"/>
      <c r="AO31" s="385"/>
      <c r="AP31" s="385"/>
      <c r="AQ31" s="385"/>
    </row>
    <row r="32" spans="4:43" s="67" customFormat="1" ht="15.95" customHeight="1" x14ac:dyDescent="0.25">
      <c r="D32" s="539"/>
      <c r="E32" s="539"/>
      <c r="F32" s="539"/>
      <c r="G32" s="539"/>
      <c r="H32" s="539"/>
      <c r="I32" s="539"/>
      <c r="J32" s="539"/>
      <c r="K32" s="539"/>
      <c r="L32" s="539"/>
      <c r="M32" s="539"/>
      <c r="N32" s="539"/>
      <c r="O32" s="539"/>
      <c r="P32" s="539"/>
      <c r="Q32" s="539"/>
      <c r="R32" s="539"/>
      <c r="S32" s="539"/>
      <c r="T32" s="539"/>
      <c r="U32" s="539"/>
      <c r="V32" s="539"/>
      <c r="W32" s="539"/>
      <c r="X32" s="539"/>
      <c r="Y32" s="539"/>
      <c r="Z32" s="539"/>
      <c r="AA32" s="539"/>
      <c r="AB32" s="539"/>
      <c r="AC32" s="539"/>
      <c r="AD32" s="539"/>
      <c r="AE32" s="539"/>
      <c r="AF32" s="539"/>
      <c r="AG32" s="385"/>
      <c r="AH32" s="385"/>
      <c r="AI32" s="385"/>
      <c r="AJ32" s="385"/>
      <c r="AK32" s="385"/>
      <c r="AL32" s="385"/>
      <c r="AM32" s="385"/>
      <c r="AN32" s="385"/>
      <c r="AO32" s="385"/>
      <c r="AP32" s="385"/>
      <c r="AQ32" s="385"/>
    </row>
    <row r="33" spans="4:43" ht="15.95" customHeight="1" x14ac:dyDescent="0.25">
      <c r="D33" s="385"/>
      <c r="E33" s="385"/>
      <c r="F33" s="385"/>
      <c r="G33" s="385"/>
      <c r="H33" s="385"/>
      <c r="I33" s="385"/>
      <c r="J33" s="385"/>
      <c r="K33" s="385"/>
      <c r="L33" s="385"/>
      <c r="M33" s="385"/>
      <c r="N33" s="385"/>
      <c r="O33" s="385"/>
      <c r="P33" s="385"/>
      <c r="Q33" s="385"/>
      <c r="R33" s="385"/>
      <c r="S33" s="385"/>
      <c r="T33" s="385"/>
      <c r="U33" s="385"/>
      <c r="V33" s="385"/>
      <c r="W33" s="385"/>
      <c r="X33" s="385"/>
      <c r="Y33" s="385"/>
      <c r="Z33" s="385"/>
      <c r="AA33" s="385"/>
      <c r="AB33" s="385"/>
      <c r="AC33" s="385"/>
      <c r="AD33" s="385"/>
      <c r="AE33" s="385"/>
      <c r="AF33" s="385"/>
      <c r="AG33" s="385"/>
      <c r="AH33" s="385"/>
      <c r="AI33" s="385"/>
      <c r="AJ33" s="385"/>
      <c r="AK33" s="385"/>
      <c r="AL33" s="385"/>
      <c r="AM33" s="385"/>
      <c r="AN33" s="385"/>
      <c r="AO33" s="385"/>
      <c r="AP33" s="385"/>
      <c r="AQ33" s="385"/>
    </row>
    <row r="34" spans="4:43" ht="15.95" customHeight="1" x14ac:dyDescent="0.25">
      <c r="L34"/>
      <c r="M34"/>
      <c r="N34"/>
      <c r="O34"/>
      <c r="P34"/>
      <c r="Q34"/>
      <c r="R34"/>
      <c r="S34"/>
      <c r="T34"/>
      <c r="U34"/>
      <c r="V34"/>
      <c r="W34"/>
      <c r="X34"/>
      <c r="Y34"/>
      <c r="Z34"/>
      <c r="AA34"/>
      <c r="AB34"/>
      <c r="AC34"/>
      <c r="AD34"/>
      <c r="AE34"/>
      <c r="AF34"/>
      <c r="AG34"/>
    </row>
    <row r="35" spans="4:43" ht="15.95" hidden="1" customHeight="1" x14ac:dyDescent="0.25">
      <c r="L35"/>
      <c r="M35"/>
      <c r="N35"/>
      <c r="O35"/>
      <c r="P35"/>
      <c r="Q35"/>
      <c r="R35"/>
      <c r="S35"/>
      <c r="T35"/>
      <c r="U35"/>
      <c r="V35"/>
      <c r="W35"/>
      <c r="X35"/>
      <c r="Y35"/>
      <c r="Z35"/>
      <c r="AA35"/>
      <c r="AB35"/>
      <c r="AC35"/>
      <c r="AD35"/>
      <c r="AE35"/>
      <c r="AF35"/>
      <c r="AG35"/>
    </row>
    <row r="36" spans="4:43" ht="15.95" hidden="1" customHeight="1" x14ac:dyDescent="0.25">
      <c r="L36"/>
      <c r="M36"/>
      <c r="N36"/>
      <c r="O36"/>
      <c r="P36"/>
      <c r="Q36"/>
      <c r="R36"/>
      <c r="S36"/>
      <c r="T36"/>
      <c r="U36"/>
      <c r="V36"/>
      <c r="W36"/>
      <c r="X36"/>
      <c r="Y36"/>
      <c r="Z36"/>
      <c r="AA36"/>
      <c r="AB36"/>
      <c r="AC36"/>
      <c r="AD36"/>
      <c r="AE36"/>
      <c r="AF36"/>
      <c r="AG36"/>
    </row>
    <row r="37" spans="4:43" ht="15.95" hidden="1" customHeight="1" x14ac:dyDescent="0.25">
      <c r="L37"/>
      <c r="M37"/>
      <c r="N37"/>
      <c r="O37"/>
      <c r="P37"/>
      <c r="Q37"/>
      <c r="R37"/>
      <c r="S37"/>
      <c r="T37"/>
      <c r="U37"/>
      <c r="V37"/>
      <c r="W37"/>
      <c r="X37"/>
      <c r="Y37"/>
      <c r="Z37"/>
      <c r="AA37"/>
      <c r="AB37"/>
      <c r="AC37"/>
      <c r="AD37"/>
      <c r="AE37"/>
      <c r="AF37"/>
      <c r="AG37"/>
    </row>
    <row r="38" spans="4:43" ht="15.95" hidden="1" customHeight="1" x14ac:dyDescent="0.25">
      <c r="L38"/>
      <c r="M38"/>
      <c r="N38"/>
      <c r="O38"/>
      <c r="P38"/>
      <c r="Q38"/>
      <c r="R38"/>
      <c r="S38"/>
      <c r="T38"/>
      <c r="U38"/>
      <c r="V38"/>
      <c r="W38"/>
      <c r="X38"/>
      <c r="Y38"/>
      <c r="Z38"/>
      <c r="AA38"/>
      <c r="AB38"/>
      <c r="AC38"/>
      <c r="AD38"/>
      <c r="AE38"/>
      <c r="AF38"/>
      <c r="AG38"/>
    </row>
    <row r="39" spans="4:43" s="67" customFormat="1" ht="15.95" hidden="1" customHeight="1" x14ac:dyDescent="0.25"/>
    <row r="40" spans="4:43" s="67" customFormat="1" ht="15.95" hidden="1" customHeight="1" x14ac:dyDescent="0.25"/>
    <row r="41" spans="4:43" s="67" customFormat="1" ht="15.95" hidden="1" customHeight="1" x14ac:dyDescent="0.25"/>
    <row r="42" spans="4:43" s="67" customFormat="1" ht="15.95" hidden="1" customHeight="1" x14ac:dyDescent="0.25"/>
    <row r="43" spans="4:43" s="67" customFormat="1" ht="15.95" hidden="1" customHeight="1" x14ac:dyDescent="0.25"/>
    <row r="44" spans="4:43" s="67" customFormat="1" ht="15.95" hidden="1" customHeight="1" x14ac:dyDescent="0.25"/>
    <row r="45" spans="4:43" s="67" customFormat="1" ht="15.95" hidden="1" customHeight="1" x14ac:dyDescent="0.25"/>
    <row r="46" spans="4:43" s="67" customFormat="1" ht="15.95" hidden="1" customHeight="1" x14ac:dyDescent="0.25"/>
    <row r="47" spans="4:43" s="67" customFormat="1" ht="15.95" hidden="1" customHeight="1" x14ac:dyDescent="0.25"/>
    <row r="48" spans="4:43" ht="15.95" hidden="1" customHeight="1" x14ac:dyDescent="0.25">
      <c r="L48"/>
      <c r="M48"/>
      <c r="N48"/>
      <c r="O48"/>
      <c r="P48"/>
      <c r="Q48"/>
      <c r="R48"/>
      <c r="S48"/>
      <c r="T48"/>
      <c r="U48"/>
      <c r="V48"/>
      <c r="W48"/>
      <c r="X48"/>
      <c r="Y48"/>
      <c r="Z48"/>
      <c r="AA48"/>
      <c r="AB48"/>
      <c r="AC48"/>
      <c r="AD48"/>
      <c r="AE48"/>
      <c r="AF48"/>
      <c r="AG48"/>
    </row>
    <row r="49" spans="3:31" customFormat="1" ht="15.95" hidden="1" customHeight="1" x14ac:dyDescent="0.25"/>
    <row r="50" spans="3:31" customFormat="1" ht="15.95" hidden="1" customHeight="1" x14ac:dyDescent="0.25"/>
    <row r="51" spans="3:31" s="67" customFormat="1" ht="15.95" hidden="1" customHeight="1" x14ac:dyDescent="0.25"/>
    <row r="52" spans="3:31" s="67" customFormat="1" ht="15.95" hidden="1" customHeight="1" x14ac:dyDescent="0.25"/>
    <row r="53" spans="3:31" s="67" customFormat="1" ht="15.95" hidden="1" customHeight="1" x14ac:dyDescent="0.25"/>
    <row r="54" spans="3:31" customFormat="1" ht="15.95" hidden="1" customHeight="1" x14ac:dyDescent="0.25"/>
    <row r="55" spans="3:31" customFormat="1" ht="15.95" hidden="1" customHeight="1" x14ac:dyDescent="0.25"/>
    <row r="56" spans="3:31" customFormat="1" ht="15.95" hidden="1" customHeight="1" x14ac:dyDescent="0.25"/>
    <row r="57" spans="3:31" customFormat="1" ht="15.95" hidden="1" customHeight="1" x14ac:dyDescent="0.25"/>
    <row r="58" spans="3:31" customFormat="1" ht="15.95" hidden="1" customHeight="1" x14ac:dyDescent="0.25"/>
    <row r="59" spans="3:31" customFormat="1" ht="15.95" hidden="1" customHeight="1" x14ac:dyDescent="0.25"/>
    <row r="60" spans="3:31" customFormat="1" ht="15.95" hidden="1" customHeight="1" x14ac:dyDescent="0.25"/>
    <row r="61" spans="3:31" customFormat="1" ht="15.95" hidden="1" customHeight="1" x14ac:dyDescent="0.25"/>
    <row r="62" spans="3:31" customFormat="1" ht="15.95" customHeight="1" x14ac:dyDescent="0.25">
      <c r="C62" s="535" t="s">
        <v>81</v>
      </c>
      <c r="D62" s="535"/>
      <c r="E62" s="535"/>
      <c r="F62" s="535"/>
      <c r="G62" s="535"/>
      <c r="H62" s="535"/>
      <c r="I62" s="536">
        <v>43220</v>
      </c>
      <c r="J62" s="536"/>
      <c r="K62" s="536"/>
      <c r="L62" s="536"/>
      <c r="M62" s="536"/>
      <c r="N62" s="536"/>
      <c r="O62" s="538" t="str">
        <f ca="1">IF(I62&lt;TODAY(),"APPLICATION EXPIRED","")</f>
        <v/>
      </c>
      <c r="P62" s="538"/>
      <c r="Q62" s="538"/>
      <c r="R62" s="538"/>
      <c r="S62" s="538"/>
      <c r="T62" s="144"/>
      <c r="U62" s="145"/>
      <c r="V62" s="145"/>
      <c r="W62" s="145"/>
      <c r="X62" s="145"/>
      <c r="Y62" s="145"/>
      <c r="Z62" s="145"/>
      <c r="AA62" s="145"/>
      <c r="AB62" s="145"/>
      <c r="AC62" s="145"/>
      <c r="AD62" s="145"/>
      <c r="AE62" s="145"/>
    </row>
    <row r="63" spans="3:31" s="67" customFormat="1" ht="15.95" hidden="1" customHeight="1" x14ac:dyDescent="0.25">
      <c r="C63" s="123"/>
      <c r="D63" s="123"/>
      <c r="E63" s="123"/>
      <c r="F63" s="123"/>
      <c r="G63" s="123"/>
      <c r="H63" s="123"/>
      <c r="I63" s="124"/>
      <c r="J63" s="124"/>
      <c r="K63" s="124"/>
      <c r="L63" s="124"/>
      <c r="M63" s="124"/>
      <c r="N63" s="124"/>
      <c r="O63" s="125"/>
      <c r="P63" s="125"/>
      <c r="Q63" s="125"/>
      <c r="R63" s="125"/>
      <c r="S63" s="125"/>
      <c r="T63" s="126"/>
    </row>
    <row r="64" spans="3:31" s="67" customFormat="1" ht="15.95" hidden="1" customHeight="1" x14ac:dyDescent="0.25">
      <c r="C64" s="123"/>
      <c r="D64" s="123"/>
      <c r="E64" s="123"/>
      <c r="F64" s="123"/>
      <c r="G64" s="123"/>
      <c r="H64" s="123"/>
      <c r="I64" s="124"/>
      <c r="J64" s="124"/>
      <c r="K64" s="124"/>
      <c r="L64" s="124"/>
      <c r="M64" s="124"/>
      <c r="N64" s="124"/>
      <c r="O64" s="125"/>
      <c r="P64" s="125"/>
      <c r="Q64" s="125"/>
      <c r="R64" s="125"/>
      <c r="S64" s="125"/>
      <c r="T64" s="126"/>
    </row>
    <row r="65" spans="3:20" s="67" customFormat="1" ht="15.95" hidden="1" customHeight="1" x14ac:dyDescent="0.25">
      <c r="C65" s="123"/>
      <c r="D65" s="123"/>
      <c r="E65" s="123"/>
      <c r="F65" s="123"/>
      <c r="G65" s="123"/>
      <c r="H65" s="123"/>
      <c r="I65" s="124"/>
      <c r="J65" s="124"/>
      <c r="K65" s="124"/>
      <c r="L65" s="124"/>
      <c r="M65" s="124"/>
      <c r="N65" s="124"/>
      <c r="O65" s="125"/>
      <c r="P65" s="125"/>
      <c r="Q65" s="125"/>
      <c r="R65" s="125"/>
      <c r="S65" s="125"/>
      <c r="T65" s="126"/>
    </row>
    <row r="66" spans="3:20" s="67" customFormat="1" ht="15.95" hidden="1" customHeight="1" x14ac:dyDescent="0.25">
      <c r="C66" s="200"/>
      <c r="D66" s="200"/>
      <c r="E66" s="200"/>
      <c r="F66" s="200"/>
      <c r="G66" s="200"/>
      <c r="H66" s="200"/>
      <c r="I66" s="139"/>
      <c r="J66" s="139"/>
      <c r="K66" s="139"/>
      <c r="L66" s="139"/>
      <c r="M66" s="139"/>
      <c r="N66" s="139"/>
      <c r="O66" s="140"/>
      <c r="P66" s="140"/>
      <c r="Q66" s="140"/>
      <c r="R66" s="140"/>
      <c r="S66" s="140"/>
      <c r="T66" s="201"/>
    </row>
    <row r="67" spans="3:20" s="67" customFormat="1" ht="15.95" hidden="1" customHeight="1" x14ac:dyDescent="0.25">
      <c r="C67" s="123"/>
      <c r="D67" s="123"/>
      <c r="E67" s="123"/>
      <c r="F67" s="123"/>
      <c r="G67" s="123"/>
      <c r="H67" s="123"/>
      <c r="I67" s="124"/>
      <c r="J67" s="124"/>
      <c r="K67" s="124"/>
      <c r="L67" s="124"/>
      <c r="M67" s="124"/>
      <c r="N67" s="124"/>
      <c r="O67" s="125"/>
      <c r="P67" s="125"/>
      <c r="Q67" s="125"/>
      <c r="R67" s="125"/>
      <c r="S67" s="125"/>
      <c r="T67" s="126"/>
    </row>
    <row r="68" spans="3:20" s="67" customFormat="1" ht="15.95" hidden="1" customHeight="1" x14ac:dyDescent="0.25">
      <c r="C68" s="123"/>
      <c r="D68" s="123"/>
      <c r="E68" s="123"/>
      <c r="F68" s="123"/>
      <c r="G68" s="123"/>
      <c r="H68" s="123"/>
      <c r="I68" s="124"/>
      <c r="J68" s="124"/>
      <c r="K68" s="124"/>
      <c r="L68" s="124"/>
      <c r="M68" s="124"/>
      <c r="N68" s="124"/>
      <c r="O68" s="125"/>
      <c r="P68" s="125"/>
      <c r="Q68" s="125"/>
      <c r="R68" s="125"/>
      <c r="S68" s="125"/>
      <c r="T68" s="126"/>
    </row>
    <row r="69" spans="3:20" s="67" customFormat="1" ht="15.95" hidden="1" customHeight="1" x14ac:dyDescent="0.25">
      <c r="C69" s="123"/>
      <c r="D69" s="123"/>
      <c r="E69" s="123"/>
      <c r="F69" s="123"/>
      <c r="G69" s="123"/>
      <c r="H69" s="123"/>
      <c r="I69" s="124"/>
      <c r="J69" s="124"/>
      <c r="K69" s="124"/>
      <c r="L69" s="124"/>
      <c r="M69" s="124"/>
      <c r="N69" s="124"/>
      <c r="O69" s="125"/>
      <c r="P69" s="125"/>
      <c r="Q69" s="125"/>
      <c r="R69" s="125"/>
      <c r="S69" s="125"/>
      <c r="T69" s="126"/>
    </row>
    <row r="70" spans="3:20" s="67" customFormat="1" ht="15.95" hidden="1" customHeight="1" x14ac:dyDescent="0.25">
      <c r="C70" s="123"/>
      <c r="D70" s="123"/>
      <c r="E70" s="123"/>
      <c r="F70" s="123"/>
      <c r="G70" s="123"/>
      <c r="H70" s="123"/>
      <c r="I70" s="124"/>
      <c r="J70" s="124"/>
      <c r="K70" s="124"/>
      <c r="L70" s="124"/>
      <c r="M70" s="124"/>
      <c r="N70" s="124"/>
      <c r="O70" s="125"/>
      <c r="P70" s="125"/>
      <c r="Q70" s="125"/>
      <c r="R70" s="125"/>
      <c r="S70" s="125"/>
      <c r="T70" s="126"/>
    </row>
    <row r="71" spans="3:20" s="67" customFormat="1" ht="15.95" hidden="1" customHeight="1" x14ac:dyDescent="0.25">
      <c r="C71" s="123"/>
      <c r="D71" s="123"/>
      <c r="E71" s="123"/>
      <c r="F71" s="123"/>
      <c r="G71" s="123"/>
      <c r="H71" s="123"/>
      <c r="I71" s="124"/>
      <c r="J71" s="124"/>
      <c r="K71" s="124"/>
      <c r="L71" s="124"/>
      <c r="M71" s="124"/>
      <c r="N71" s="124"/>
      <c r="O71" s="125"/>
      <c r="P71" s="125"/>
      <c r="Q71" s="125"/>
      <c r="R71" s="125"/>
      <c r="S71" s="125"/>
      <c r="T71" s="126"/>
    </row>
    <row r="72" spans="3:20" s="67" customFormat="1" ht="15.95" hidden="1" customHeight="1" x14ac:dyDescent="0.25">
      <c r="C72" s="123"/>
      <c r="D72" s="123"/>
      <c r="E72" s="123"/>
      <c r="F72" s="123"/>
      <c r="G72" s="123"/>
      <c r="H72" s="123"/>
      <c r="I72" s="124"/>
      <c r="J72" s="124"/>
      <c r="K72" s="124"/>
      <c r="L72" s="124"/>
      <c r="M72" s="124"/>
      <c r="N72" s="124"/>
      <c r="O72" s="125"/>
      <c r="P72" s="125"/>
      <c r="Q72" s="125"/>
      <c r="R72" s="125"/>
      <c r="S72" s="125"/>
      <c r="T72" s="126"/>
    </row>
    <row r="73" spans="3:20" s="67" customFormat="1" ht="15.95" hidden="1" customHeight="1" x14ac:dyDescent="0.25">
      <c r="C73" s="123"/>
      <c r="D73" s="123"/>
      <c r="E73" s="123"/>
      <c r="F73" s="123"/>
      <c r="G73" s="123"/>
      <c r="H73" s="123"/>
      <c r="I73" s="124"/>
      <c r="J73" s="124"/>
      <c r="K73" s="124"/>
      <c r="L73" s="124"/>
      <c r="M73" s="124"/>
      <c r="N73" s="124"/>
      <c r="O73" s="125"/>
      <c r="P73" s="125"/>
      <c r="Q73" s="125"/>
      <c r="R73" s="125"/>
      <c r="S73" s="125"/>
      <c r="T73" s="126"/>
    </row>
    <row r="74" spans="3:20" s="67" customFormat="1" ht="15.95" hidden="1" customHeight="1" x14ac:dyDescent="0.25">
      <c r="C74" s="123"/>
      <c r="D74" s="123"/>
      <c r="E74" s="123"/>
      <c r="F74" s="123"/>
      <c r="G74" s="123"/>
      <c r="H74" s="123"/>
      <c r="I74" s="124"/>
      <c r="J74" s="124"/>
      <c r="K74" s="124"/>
      <c r="L74" s="124"/>
      <c r="M74" s="124"/>
      <c r="N74" s="124"/>
      <c r="O74" s="125"/>
      <c r="P74" s="125"/>
      <c r="Q74" s="125"/>
      <c r="R74" s="125"/>
      <c r="S74" s="125"/>
      <c r="T74" s="126"/>
    </row>
    <row r="75" spans="3:20" s="67" customFormat="1" ht="15.95" hidden="1" customHeight="1" x14ac:dyDescent="0.25">
      <c r="C75" s="123"/>
      <c r="D75" s="123"/>
      <c r="E75" s="123"/>
      <c r="F75" s="123"/>
      <c r="G75" s="123"/>
      <c r="H75" s="123"/>
      <c r="I75" s="124"/>
      <c r="J75" s="124"/>
      <c r="K75" s="124"/>
      <c r="L75" s="124"/>
      <c r="M75" s="124"/>
      <c r="N75" s="124"/>
      <c r="O75" s="125"/>
      <c r="P75" s="125"/>
      <c r="Q75" s="125"/>
      <c r="R75" s="125"/>
      <c r="S75" s="125"/>
      <c r="T75" s="126"/>
    </row>
    <row r="76" spans="3:20" s="67" customFormat="1" ht="15.95" hidden="1" customHeight="1" x14ac:dyDescent="0.25">
      <c r="C76" s="123"/>
      <c r="D76" s="123"/>
      <c r="E76" s="123"/>
      <c r="F76" s="123"/>
      <c r="G76" s="123"/>
      <c r="H76" s="123"/>
      <c r="I76" s="124"/>
      <c r="J76" s="124"/>
      <c r="K76" s="124"/>
      <c r="L76" s="124"/>
      <c r="M76" s="124"/>
      <c r="N76" s="124"/>
      <c r="O76" s="125"/>
      <c r="P76" s="125"/>
      <c r="Q76" s="125"/>
      <c r="R76" s="125"/>
      <c r="S76" s="125"/>
      <c r="T76" s="126"/>
    </row>
    <row r="77" spans="3:20" s="67" customFormat="1" ht="15.95" hidden="1" customHeight="1" x14ac:dyDescent="0.25">
      <c r="C77" s="123"/>
      <c r="D77" s="123"/>
      <c r="E77" s="123"/>
      <c r="F77" s="123"/>
      <c r="G77" s="123"/>
      <c r="H77" s="123"/>
      <c r="I77" s="124"/>
      <c r="J77" s="124"/>
      <c r="K77" s="124"/>
      <c r="L77" s="124"/>
      <c r="M77" s="124"/>
      <c r="N77" s="124"/>
      <c r="O77" s="125"/>
      <c r="P77" s="125"/>
      <c r="Q77" s="125"/>
      <c r="R77" s="125"/>
      <c r="S77" s="125"/>
      <c r="T77" s="126"/>
    </row>
    <row r="78" spans="3:20" s="67" customFormat="1" ht="15.95" hidden="1" customHeight="1" x14ac:dyDescent="0.25">
      <c r="C78" s="123"/>
      <c r="D78" s="123"/>
      <c r="E78" s="123"/>
      <c r="F78" s="123"/>
      <c r="G78" s="123"/>
      <c r="H78" s="123"/>
      <c r="I78" s="124"/>
      <c r="J78" s="124"/>
      <c r="K78" s="124"/>
      <c r="L78" s="124"/>
      <c r="M78" s="124"/>
      <c r="N78" s="124"/>
      <c r="O78" s="125"/>
      <c r="P78" s="125"/>
      <c r="Q78" s="125"/>
      <c r="R78" s="125"/>
      <c r="S78" s="125"/>
      <c r="T78" s="126"/>
    </row>
    <row r="79" spans="3:20" s="67" customFormat="1" ht="15.95" hidden="1" customHeight="1" x14ac:dyDescent="0.25">
      <c r="C79" s="123"/>
      <c r="D79" s="123"/>
      <c r="E79" s="123"/>
      <c r="F79" s="123"/>
      <c r="G79" s="123"/>
      <c r="H79" s="123"/>
      <c r="I79" s="124"/>
      <c r="J79" s="124"/>
      <c r="K79" s="124"/>
      <c r="L79" s="124"/>
      <c r="M79" s="124"/>
      <c r="N79" s="124"/>
      <c r="O79" s="125"/>
      <c r="P79" s="125"/>
      <c r="Q79" s="125"/>
      <c r="R79" s="125"/>
      <c r="S79" s="125"/>
      <c r="T79" s="126"/>
    </row>
    <row r="80" spans="3:20" s="67" customFormat="1" ht="15.95" hidden="1" customHeight="1" x14ac:dyDescent="0.25">
      <c r="C80" s="123"/>
      <c r="D80" s="123"/>
      <c r="E80" s="123"/>
      <c r="F80" s="123"/>
      <c r="G80" s="123"/>
      <c r="H80" s="123"/>
      <c r="I80" s="124"/>
      <c r="J80" s="124"/>
      <c r="K80" s="124"/>
      <c r="L80" s="124"/>
      <c r="M80" s="124"/>
      <c r="N80" s="124"/>
      <c r="O80" s="125"/>
      <c r="P80" s="125"/>
      <c r="Q80" s="125"/>
      <c r="R80" s="125"/>
      <c r="S80" s="125"/>
      <c r="T80" s="126"/>
    </row>
    <row r="81" spans="3:20" s="67" customFormat="1" ht="15.95" hidden="1" customHeight="1" x14ac:dyDescent="0.25">
      <c r="C81" s="123"/>
      <c r="D81" s="123"/>
      <c r="E81" s="123"/>
      <c r="F81" s="123"/>
      <c r="G81" s="123"/>
      <c r="H81" s="123"/>
      <c r="I81" s="124"/>
      <c r="J81" s="124"/>
      <c r="K81" s="124"/>
      <c r="L81" s="124"/>
      <c r="M81" s="124"/>
      <c r="N81" s="124"/>
      <c r="O81" s="125"/>
      <c r="P81" s="125"/>
      <c r="Q81" s="125"/>
      <c r="R81" s="125"/>
      <c r="S81" s="125"/>
      <c r="T81" s="126"/>
    </row>
    <row r="82" spans="3:20" s="67" customFormat="1" ht="15.95" hidden="1" customHeight="1" x14ac:dyDescent="0.25">
      <c r="C82" s="123"/>
      <c r="D82" s="123"/>
      <c r="E82" s="123"/>
      <c r="F82" s="123"/>
      <c r="G82" s="123"/>
      <c r="H82" s="123"/>
      <c r="I82" s="124"/>
      <c r="J82" s="124"/>
      <c r="K82" s="124"/>
      <c r="L82" s="124"/>
      <c r="M82" s="124"/>
      <c r="N82" s="124"/>
      <c r="O82" s="125"/>
      <c r="P82" s="125"/>
      <c r="Q82" s="125"/>
      <c r="R82" s="125"/>
      <c r="S82" s="125"/>
      <c r="T82" s="126"/>
    </row>
    <row r="83" spans="3:20" s="67" customFormat="1" ht="15.95" hidden="1" customHeight="1" x14ac:dyDescent="0.25">
      <c r="C83" s="123"/>
      <c r="D83" s="123"/>
      <c r="E83" s="123"/>
      <c r="F83" s="123"/>
      <c r="G83" s="123"/>
      <c r="H83" s="123"/>
      <c r="I83" s="124"/>
      <c r="J83" s="124"/>
      <c r="K83" s="124"/>
      <c r="L83" s="124"/>
      <c r="M83" s="124"/>
      <c r="N83" s="124"/>
      <c r="O83" s="125"/>
      <c r="P83" s="125"/>
      <c r="Q83" s="125"/>
      <c r="R83" s="125"/>
      <c r="S83" s="125"/>
      <c r="T83" s="126"/>
    </row>
    <row r="84" spans="3:20" s="67" customFormat="1" ht="15.95" hidden="1" customHeight="1" x14ac:dyDescent="0.25">
      <c r="C84" s="123"/>
      <c r="D84" s="123"/>
      <c r="E84" s="123"/>
      <c r="F84" s="123"/>
      <c r="G84" s="123"/>
      <c r="H84" s="123"/>
      <c r="I84" s="124"/>
      <c r="J84" s="124"/>
      <c r="K84" s="124"/>
      <c r="L84" s="124"/>
      <c r="M84" s="124"/>
      <c r="N84" s="124"/>
      <c r="O84" s="125"/>
      <c r="P84" s="125"/>
      <c r="Q84" s="125"/>
      <c r="R84" s="125"/>
      <c r="S84" s="125"/>
      <c r="T84" s="126"/>
    </row>
    <row r="85" spans="3:20" s="67" customFormat="1" ht="15.95" hidden="1" customHeight="1" x14ac:dyDescent="0.25">
      <c r="C85" s="123"/>
      <c r="D85" s="123"/>
      <c r="E85" s="123"/>
      <c r="F85" s="123"/>
      <c r="G85" s="123"/>
      <c r="H85" s="123"/>
      <c r="I85" s="124"/>
      <c r="J85" s="124"/>
      <c r="K85" s="124"/>
      <c r="L85" s="124"/>
      <c r="M85" s="124"/>
      <c r="N85" s="124"/>
      <c r="O85" s="125"/>
      <c r="P85" s="125"/>
      <c r="Q85" s="125"/>
      <c r="R85" s="125"/>
      <c r="S85" s="125"/>
      <c r="T85" s="126"/>
    </row>
    <row r="86" spans="3:20" s="67" customFormat="1" ht="15.95" hidden="1" customHeight="1" x14ac:dyDescent="0.25">
      <c r="C86" s="123"/>
      <c r="D86" s="123"/>
      <c r="E86" s="123"/>
      <c r="F86" s="123"/>
      <c r="G86" s="123"/>
      <c r="H86" s="123"/>
      <c r="I86" s="124"/>
      <c r="J86" s="124"/>
      <c r="K86" s="124"/>
      <c r="L86" s="124"/>
      <c r="M86" s="124"/>
      <c r="N86" s="124"/>
      <c r="O86" s="125"/>
      <c r="P86" s="125"/>
      <c r="Q86" s="125"/>
      <c r="R86" s="125"/>
      <c r="S86" s="125"/>
      <c r="T86" s="126"/>
    </row>
    <row r="87" spans="3:20" s="67" customFormat="1" ht="15.95" hidden="1" customHeight="1" x14ac:dyDescent="0.25">
      <c r="C87" s="123"/>
      <c r="D87" s="123"/>
      <c r="E87" s="123"/>
      <c r="F87" s="123"/>
      <c r="G87" s="123"/>
      <c r="H87" s="123"/>
      <c r="I87" s="124"/>
      <c r="J87" s="124"/>
      <c r="K87" s="124"/>
      <c r="L87" s="124"/>
      <c r="M87" s="124"/>
      <c r="N87" s="124"/>
      <c r="O87" s="125"/>
      <c r="P87" s="125"/>
      <c r="Q87" s="125"/>
      <c r="R87" s="125"/>
      <c r="S87" s="125"/>
      <c r="T87" s="126"/>
    </row>
    <row r="88" spans="3:20" s="67" customFormat="1" ht="15.95" hidden="1" customHeight="1" x14ac:dyDescent="0.25">
      <c r="C88" s="123"/>
      <c r="D88" s="123"/>
      <c r="E88" s="123"/>
      <c r="F88" s="123"/>
      <c r="G88" s="123"/>
      <c r="H88" s="123"/>
      <c r="I88" s="124"/>
      <c r="J88" s="124"/>
      <c r="K88" s="124"/>
      <c r="L88" s="124"/>
      <c r="M88" s="124"/>
      <c r="N88" s="124"/>
      <c r="O88" s="125"/>
      <c r="P88" s="125"/>
      <c r="Q88" s="125"/>
      <c r="R88" s="125"/>
      <c r="S88" s="125"/>
      <c r="T88" s="126"/>
    </row>
    <row r="89" spans="3:20" s="67" customFormat="1" ht="15.95" hidden="1" customHeight="1" x14ac:dyDescent="0.25">
      <c r="C89" s="123"/>
      <c r="D89" s="123"/>
      <c r="E89" s="123"/>
      <c r="F89" s="123"/>
      <c r="G89" s="123"/>
      <c r="H89" s="123"/>
      <c r="I89" s="124"/>
      <c r="J89" s="124"/>
      <c r="K89" s="124"/>
      <c r="L89" s="124"/>
      <c r="M89" s="124"/>
      <c r="N89" s="124"/>
      <c r="O89" s="125"/>
      <c r="P89" s="125"/>
      <c r="Q89" s="125"/>
      <c r="R89" s="125"/>
      <c r="S89" s="125"/>
      <c r="T89" s="126"/>
    </row>
    <row r="90" spans="3:20" s="67" customFormat="1" ht="15.95" hidden="1" customHeight="1" x14ac:dyDescent="0.25">
      <c r="C90" s="123"/>
      <c r="D90" s="123"/>
      <c r="E90" s="123"/>
      <c r="F90" s="123"/>
      <c r="G90" s="123"/>
      <c r="H90" s="123"/>
      <c r="I90" s="124"/>
      <c r="J90" s="124"/>
      <c r="K90" s="124"/>
      <c r="L90" s="124"/>
      <c r="M90" s="124"/>
      <c r="N90" s="124"/>
      <c r="O90" s="125"/>
      <c r="P90" s="125"/>
      <c r="Q90" s="125"/>
      <c r="R90" s="125"/>
      <c r="S90" s="125"/>
      <c r="T90" s="126"/>
    </row>
    <row r="91" spans="3:20" s="67" customFormat="1" ht="15.95" hidden="1" customHeight="1" x14ac:dyDescent="0.25">
      <c r="C91" s="123"/>
      <c r="D91" s="123"/>
      <c r="E91" s="123"/>
      <c r="F91" s="123"/>
      <c r="G91" s="123"/>
      <c r="H91" s="123"/>
      <c r="I91" s="124"/>
      <c r="J91" s="124"/>
      <c r="K91" s="124"/>
      <c r="L91" s="124"/>
      <c r="M91" s="124"/>
      <c r="N91" s="124"/>
      <c r="O91" s="125"/>
      <c r="P91" s="125"/>
      <c r="Q91" s="125"/>
      <c r="R91" s="125"/>
      <c r="S91" s="125"/>
      <c r="T91" s="126"/>
    </row>
    <row r="92" spans="3:20" s="67" customFormat="1" ht="15.95" hidden="1" customHeight="1" x14ac:dyDescent="0.25">
      <c r="C92" s="123"/>
      <c r="D92" s="123"/>
      <c r="E92" s="123"/>
      <c r="F92" s="123"/>
      <c r="G92" s="123"/>
      <c r="H92" s="123"/>
      <c r="I92" s="124"/>
      <c r="J92" s="124"/>
      <c r="K92" s="124"/>
      <c r="L92" s="124"/>
      <c r="M92" s="124"/>
      <c r="N92" s="124"/>
      <c r="O92" s="125"/>
      <c r="P92" s="125"/>
      <c r="Q92" s="125"/>
      <c r="R92" s="125"/>
      <c r="S92" s="125"/>
      <c r="T92" s="126"/>
    </row>
    <row r="93" spans="3:20" s="67" customFormat="1" ht="15.95" hidden="1" customHeight="1" x14ac:dyDescent="0.25">
      <c r="C93" s="123"/>
      <c r="D93" s="123"/>
      <c r="E93" s="123"/>
      <c r="F93" s="123"/>
      <c r="G93" s="123"/>
      <c r="H93" s="123"/>
      <c r="I93" s="124"/>
      <c r="J93" s="124"/>
      <c r="K93" s="124"/>
      <c r="L93" s="124"/>
      <c r="M93" s="124"/>
      <c r="N93" s="124"/>
      <c r="O93" s="125"/>
      <c r="P93" s="125"/>
      <c r="Q93" s="125"/>
      <c r="R93" s="125"/>
      <c r="S93" s="125"/>
      <c r="T93" s="126"/>
    </row>
    <row r="94" spans="3:20" s="67" customFormat="1" ht="15.95" hidden="1" customHeight="1" x14ac:dyDescent="0.25">
      <c r="C94" s="123"/>
      <c r="D94" s="123"/>
      <c r="E94" s="123"/>
      <c r="F94" s="123"/>
      <c r="G94" s="123"/>
      <c r="H94" s="123"/>
      <c r="I94" s="124"/>
      <c r="J94" s="124"/>
      <c r="K94" s="124"/>
      <c r="L94" s="124"/>
      <c r="M94" s="124"/>
      <c r="N94" s="124"/>
      <c r="O94" s="125"/>
      <c r="P94" s="125"/>
      <c r="Q94" s="125"/>
      <c r="R94" s="125"/>
      <c r="S94" s="125"/>
      <c r="T94" s="126"/>
    </row>
    <row r="95" spans="3:20" s="67" customFormat="1" ht="15.95" hidden="1" customHeight="1" x14ac:dyDescent="0.25">
      <c r="C95" s="123"/>
      <c r="D95" s="123"/>
      <c r="E95" s="123"/>
      <c r="F95" s="123"/>
      <c r="G95" s="123"/>
      <c r="H95" s="123"/>
      <c r="I95" s="124"/>
      <c r="J95" s="124"/>
      <c r="K95" s="124"/>
      <c r="L95" s="124"/>
      <c r="M95" s="124"/>
      <c r="N95" s="124"/>
      <c r="O95" s="125"/>
      <c r="P95" s="125"/>
      <c r="Q95" s="125"/>
      <c r="R95" s="125"/>
      <c r="S95" s="125"/>
      <c r="T95" s="126"/>
    </row>
    <row r="96" spans="3:20" s="67" customFormat="1" ht="15.95" hidden="1" customHeight="1" x14ac:dyDescent="0.25">
      <c r="C96" s="123"/>
      <c r="D96" s="123"/>
      <c r="E96" s="123"/>
      <c r="F96" s="123"/>
      <c r="G96" s="123"/>
      <c r="H96" s="123"/>
      <c r="I96" s="124"/>
      <c r="J96" s="124"/>
      <c r="K96" s="124"/>
      <c r="L96" s="124"/>
      <c r="M96" s="124"/>
      <c r="N96" s="124"/>
      <c r="O96" s="125"/>
      <c r="P96" s="125"/>
      <c r="Q96" s="125"/>
      <c r="R96" s="125"/>
      <c r="S96" s="125"/>
      <c r="T96" s="126"/>
    </row>
    <row r="97" spans="3:20" s="67" customFormat="1" ht="15.95" hidden="1" customHeight="1" x14ac:dyDescent="0.25">
      <c r="C97" s="123"/>
      <c r="D97" s="123"/>
      <c r="E97" s="123"/>
      <c r="F97" s="123"/>
      <c r="G97" s="123"/>
      <c r="H97" s="123"/>
      <c r="I97" s="124"/>
      <c r="J97" s="124"/>
      <c r="K97" s="124"/>
      <c r="L97" s="124"/>
      <c r="M97" s="124"/>
      <c r="N97" s="124"/>
      <c r="O97" s="125"/>
      <c r="P97" s="125"/>
      <c r="Q97" s="125"/>
      <c r="R97" s="125"/>
      <c r="S97" s="125"/>
      <c r="T97" s="126"/>
    </row>
    <row r="98" spans="3:20" s="67" customFormat="1" ht="15.95" hidden="1" customHeight="1" x14ac:dyDescent="0.25">
      <c r="C98" s="123"/>
      <c r="D98" s="123"/>
      <c r="E98" s="123"/>
      <c r="F98" s="123"/>
      <c r="G98" s="123"/>
      <c r="H98" s="123"/>
      <c r="I98" s="124"/>
      <c r="J98" s="124"/>
      <c r="K98" s="124"/>
      <c r="L98" s="124"/>
      <c r="M98" s="124"/>
      <c r="N98" s="124"/>
      <c r="O98" s="125"/>
      <c r="P98" s="125"/>
      <c r="Q98" s="125"/>
      <c r="R98" s="125"/>
      <c r="S98" s="125"/>
      <c r="T98" s="126"/>
    </row>
    <row r="99" spans="3:20" s="67" customFormat="1" ht="15.95" hidden="1" customHeight="1" x14ac:dyDescent="0.25">
      <c r="C99" s="123"/>
      <c r="D99" s="123"/>
      <c r="E99" s="123"/>
      <c r="F99" s="123"/>
      <c r="G99" s="123"/>
      <c r="H99" s="123"/>
      <c r="I99" s="124"/>
      <c r="J99" s="124"/>
      <c r="K99" s="124"/>
      <c r="L99" s="124"/>
      <c r="M99" s="124"/>
      <c r="N99" s="124"/>
      <c r="O99" s="125"/>
      <c r="P99" s="125"/>
      <c r="Q99" s="125"/>
      <c r="R99" s="125"/>
      <c r="S99" s="125"/>
      <c r="T99" s="126"/>
    </row>
    <row r="100" spans="3:20" s="67" customFormat="1" ht="15.95" hidden="1" customHeight="1" x14ac:dyDescent="0.25">
      <c r="C100" s="123"/>
      <c r="D100" s="123"/>
      <c r="E100" s="123"/>
      <c r="F100" s="123"/>
      <c r="G100" s="123"/>
      <c r="H100" s="123"/>
      <c r="I100" s="124"/>
      <c r="J100" s="124"/>
      <c r="K100" s="124"/>
      <c r="L100" s="124"/>
      <c r="M100" s="124"/>
      <c r="N100" s="124"/>
      <c r="O100" s="125"/>
      <c r="P100" s="125"/>
      <c r="Q100" s="125"/>
      <c r="R100" s="125"/>
      <c r="S100" s="125"/>
      <c r="T100" s="126"/>
    </row>
    <row r="101" spans="3:20" s="67" customFormat="1" ht="15.95" hidden="1" customHeight="1" x14ac:dyDescent="0.25">
      <c r="C101" s="123"/>
      <c r="D101" s="123"/>
      <c r="E101" s="123"/>
      <c r="F101" s="123"/>
      <c r="G101" s="123"/>
      <c r="H101" s="123"/>
      <c r="I101" s="124"/>
      <c r="J101" s="124"/>
      <c r="K101" s="124"/>
      <c r="L101" s="124"/>
      <c r="M101" s="124"/>
      <c r="N101" s="124"/>
      <c r="O101" s="125"/>
      <c r="P101" s="125"/>
      <c r="Q101" s="125"/>
      <c r="R101" s="125"/>
      <c r="S101" s="125"/>
      <c r="T101" s="126"/>
    </row>
    <row r="102" spans="3:20" s="67" customFormat="1" ht="15.95" hidden="1" customHeight="1" x14ac:dyDescent="0.25">
      <c r="C102" s="123"/>
      <c r="D102" s="123"/>
      <c r="E102" s="123"/>
      <c r="F102" s="123"/>
      <c r="G102" s="123"/>
      <c r="H102" s="123"/>
      <c r="I102" s="124"/>
      <c r="J102" s="124"/>
      <c r="K102" s="124"/>
      <c r="L102" s="124"/>
      <c r="M102" s="124"/>
      <c r="N102" s="124"/>
      <c r="O102" s="125"/>
      <c r="P102" s="125"/>
      <c r="Q102" s="125"/>
      <c r="R102" s="125"/>
      <c r="S102" s="125"/>
      <c r="T102" s="126"/>
    </row>
    <row r="103" spans="3:20" s="67" customFormat="1" ht="15.95" hidden="1" customHeight="1" x14ac:dyDescent="0.25">
      <c r="C103" s="123"/>
      <c r="D103" s="123"/>
      <c r="E103" s="123"/>
      <c r="F103" s="123"/>
      <c r="G103" s="123"/>
      <c r="H103" s="123"/>
      <c r="I103" s="124"/>
      <c r="J103" s="124"/>
      <c r="K103" s="124"/>
      <c r="L103" s="124"/>
      <c r="M103" s="124"/>
      <c r="N103" s="124"/>
      <c r="O103" s="125"/>
      <c r="P103" s="125"/>
      <c r="Q103" s="125"/>
      <c r="R103" s="125"/>
      <c r="S103" s="125"/>
      <c r="T103" s="126"/>
    </row>
    <row r="104" spans="3:20" s="67" customFormat="1" ht="15.95" hidden="1" customHeight="1" x14ac:dyDescent="0.25">
      <c r="C104" s="123"/>
      <c r="D104" s="123"/>
      <c r="E104" s="123"/>
      <c r="F104" s="123"/>
      <c r="G104" s="123"/>
      <c r="H104" s="123"/>
      <c r="I104" s="124"/>
      <c r="J104" s="124"/>
      <c r="K104" s="124"/>
      <c r="L104" s="124"/>
      <c r="M104" s="124"/>
      <c r="N104" s="124"/>
      <c r="O104" s="125"/>
      <c r="P104" s="125"/>
      <c r="Q104" s="125"/>
      <c r="R104" s="125"/>
      <c r="S104" s="125"/>
      <c r="T104" s="126"/>
    </row>
    <row r="105" spans="3:20" s="67" customFormat="1" ht="15.95" hidden="1" customHeight="1" x14ac:dyDescent="0.25">
      <c r="C105" s="123"/>
      <c r="D105" s="123"/>
      <c r="E105" s="123"/>
      <c r="F105" s="123"/>
      <c r="G105" s="123"/>
      <c r="H105" s="123"/>
      <c r="I105" s="124"/>
      <c r="J105" s="124"/>
      <c r="K105" s="124"/>
      <c r="L105" s="124"/>
      <c r="M105" s="124"/>
      <c r="N105" s="124"/>
      <c r="O105" s="125"/>
      <c r="P105" s="125"/>
      <c r="Q105" s="125"/>
      <c r="R105" s="125"/>
      <c r="S105" s="125"/>
      <c r="T105" s="126"/>
    </row>
    <row r="106" spans="3:20" s="67" customFormat="1" ht="15.95" hidden="1" customHeight="1" x14ac:dyDescent="0.25">
      <c r="C106" s="123"/>
      <c r="D106" s="123"/>
      <c r="E106" s="123"/>
      <c r="F106" s="123"/>
      <c r="G106" s="123"/>
      <c r="H106" s="123"/>
      <c r="I106" s="124"/>
      <c r="J106" s="124"/>
      <c r="K106" s="124"/>
      <c r="L106" s="124"/>
      <c r="M106" s="124"/>
      <c r="N106" s="124"/>
      <c r="O106" s="125"/>
      <c r="P106" s="125"/>
      <c r="Q106" s="125"/>
      <c r="R106" s="125"/>
      <c r="S106" s="125"/>
      <c r="T106" s="126"/>
    </row>
    <row r="107" spans="3:20" s="67" customFormat="1" ht="15.95" hidden="1" customHeight="1" x14ac:dyDescent="0.25">
      <c r="C107" s="123"/>
      <c r="D107" s="123"/>
      <c r="E107" s="123"/>
      <c r="F107" s="123"/>
      <c r="G107" s="123"/>
      <c r="H107" s="123"/>
      <c r="I107" s="124"/>
      <c r="J107" s="124"/>
      <c r="K107" s="124"/>
      <c r="L107" s="124"/>
      <c r="M107" s="124"/>
      <c r="N107" s="124"/>
      <c r="O107" s="125"/>
      <c r="P107" s="125"/>
      <c r="Q107" s="125"/>
      <c r="R107" s="125"/>
      <c r="S107" s="125"/>
      <c r="T107" s="126"/>
    </row>
    <row r="108" spans="3:20" s="67" customFormat="1" ht="15.95" hidden="1" customHeight="1" x14ac:dyDescent="0.25">
      <c r="C108" s="123"/>
      <c r="D108" s="123"/>
      <c r="E108" s="123"/>
      <c r="F108" s="123"/>
      <c r="G108" s="123"/>
      <c r="H108" s="123"/>
      <c r="I108" s="124"/>
      <c r="J108" s="124"/>
      <c r="K108" s="124"/>
      <c r="L108" s="124"/>
      <c r="M108" s="124"/>
      <c r="N108" s="124"/>
      <c r="O108" s="125"/>
      <c r="P108" s="125"/>
      <c r="Q108" s="125"/>
      <c r="R108" s="125"/>
      <c r="S108" s="125"/>
      <c r="T108" s="126"/>
    </row>
    <row r="109" spans="3:20" s="67" customFormat="1" ht="15.95" hidden="1" customHeight="1" x14ac:dyDescent="0.25">
      <c r="C109" s="123"/>
      <c r="D109" s="123"/>
      <c r="E109" s="123"/>
      <c r="F109" s="123"/>
      <c r="G109" s="123"/>
      <c r="H109" s="123"/>
      <c r="I109" s="124"/>
      <c r="J109" s="124"/>
      <c r="K109" s="124"/>
      <c r="L109" s="124"/>
      <c r="M109" s="124"/>
      <c r="N109" s="124"/>
      <c r="O109" s="125"/>
      <c r="P109" s="125"/>
      <c r="Q109" s="125"/>
      <c r="R109" s="125"/>
      <c r="S109" s="125"/>
      <c r="T109" s="126"/>
    </row>
    <row r="110" spans="3:20" s="67" customFormat="1" ht="15.95" hidden="1" customHeight="1" x14ac:dyDescent="0.25">
      <c r="C110" s="123"/>
      <c r="D110" s="123"/>
      <c r="E110" s="123"/>
      <c r="F110" s="123"/>
      <c r="G110" s="123"/>
      <c r="H110" s="123"/>
      <c r="I110" s="124"/>
      <c r="J110" s="124"/>
      <c r="K110" s="124"/>
      <c r="L110" s="124"/>
      <c r="M110" s="124"/>
      <c r="N110" s="124"/>
      <c r="O110" s="125"/>
      <c r="P110" s="125"/>
      <c r="Q110" s="125"/>
      <c r="R110" s="125"/>
      <c r="S110" s="125"/>
      <c r="T110" s="126"/>
    </row>
    <row r="111" spans="3:20" s="67" customFormat="1" ht="15.95" hidden="1" customHeight="1" x14ac:dyDescent="0.25">
      <c r="C111" s="123"/>
      <c r="D111" s="123"/>
      <c r="E111" s="123"/>
      <c r="F111" s="123"/>
      <c r="G111" s="123"/>
      <c r="H111" s="123"/>
      <c r="I111" s="124"/>
      <c r="J111" s="124"/>
      <c r="K111" s="124"/>
      <c r="L111" s="124"/>
      <c r="M111" s="124"/>
      <c r="N111" s="124"/>
      <c r="O111" s="125"/>
      <c r="P111" s="125"/>
      <c r="Q111" s="125"/>
      <c r="R111" s="125"/>
      <c r="S111" s="125"/>
      <c r="T111" s="126"/>
    </row>
    <row r="112" spans="3:20" s="67" customFormat="1" ht="15.95" hidden="1" customHeight="1" x14ac:dyDescent="0.25">
      <c r="C112" s="123"/>
      <c r="D112" s="123"/>
      <c r="E112" s="123"/>
      <c r="F112" s="123"/>
      <c r="G112" s="123"/>
      <c r="H112" s="123"/>
      <c r="I112" s="124"/>
      <c r="J112" s="124"/>
      <c r="K112" s="124"/>
      <c r="L112" s="124"/>
      <c r="M112" s="124"/>
      <c r="N112" s="124"/>
      <c r="O112" s="125"/>
      <c r="P112" s="125"/>
      <c r="Q112" s="125"/>
      <c r="R112" s="125"/>
      <c r="S112" s="125"/>
      <c r="T112" s="126"/>
    </row>
    <row r="113" spans="3:20" s="67" customFormat="1" ht="15.95" hidden="1" customHeight="1" x14ac:dyDescent="0.25">
      <c r="C113" s="123"/>
      <c r="D113" s="123"/>
      <c r="E113" s="123"/>
      <c r="F113" s="123"/>
      <c r="G113" s="123"/>
      <c r="H113" s="123"/>
      <c r="I113" s="124"/>
      <c r="J113" s="124"/>
      <c r="K113" s="124"/>
      <c r="L113" s="124"/>
      <c r="M113" s="124"/>
      <c r="N113" s="124"/>
      <c r="O113" s="125"/>
      <c r="P113" s="125"/>
      <c r="Q113" s="125"/>
      <c r="R113" s="125"/>
      <c r="S113" s="125"/>
      <c r="T113" s="126"/>
    </row>
    <row r="114" spans="3:20" s="67" customFormat="1" ht="15.95" hidden="1" customHeight="1" x14ac:dyDescent="0.25">
      <c r="C114" s="123"/>
      <c r="D114" s="123"/>
      <c r="E114" s="123"/>
      <c r="F114" s="123"/>
      <c r="G114" s="123"/>
      <c r="H114" s="123"/>
      <c r="I114" s="124"/>
      <c r="J114" s="124"/>
      <c r="K114" s="124"/>
      <c r="L114" s="124"/>
      <c r="M114" s="124"/>
      <c r="N114" s="124"/>
      <c r="O114" s="125"/>
      <c r="P114" s="125"/>
      <c r="Q114" s="125"/>
      <c r="R114" s="125"/>
      <c r="S114" s="125"/>
      <c r="T114" s="126"/>
    </row>
    <row r="115" spans="3:20" s="67" customFormat="1" ht="15.95" hidden="1" customHeight="1" x14ac:dyDescent="0.25">
      <c r="C115" s="123"/>
      <c r="D115" s="123"/>
      <c r="E115" s="123"/>
      <c r="F115" s="123"/>
      <c r="G115" s="123"/>
      <c r="H115" s="123"/>
      <c r="I115" s="124"/>
      <c r="J115" s="124"/>
      <c r="K115" s="124"/>
      <c r="L115" s="124"/>
      <c r="M115" s="124"/>
      <c r="N115" s="124"/>
      <c r="O115" s="125"/>
      <c r="P115" s="125"/>
      <c r="Q115" s="125"/>
      <c r="R115" s="125"/>
      <c r="S115" s="125"/>
      <c r="T115" s="126"/>
    </row>
    <row r="116" spans="3:20" s="67" customFormat="1" ht="15.95" hidden="1" customHeight="1" x14ac:dyDescent="0.25">
      <c r="C116" s="123"/>
      <c r="D116" s="123"/>
      <c r="E116" s="123"/>
      <c r="F116" s="123"/>
      <c r="G116" s="123"/>
      <c r="H116" s="123"/>
      <c r="I116" s="124"/>
      <c r="J116" s="124"/>
      <c r="K116" s="124"/>
      <c r="L116" s="124"/>
      <c r="M116" s="124"/>
      <c r="N116" s="124"/>
      <c r="O116" s="125"/>
      <c r="P116" s="125"/>
      <c r="Q116" s="125"/>
      <c r="R116" s="125"/>
      <c r="S116" s="125"/>
      <c r="T116" s="126"/>
    </row>
    <row r="117" spans="3:20" s="67" customFormat="1" ht="15.95" hidden="1" customHeight="1" x14ac:dyDescent="0.25">
      <c r="C117" s="123"/>
      <c r="D117" s="123"/>
      <c r="E117" s="123"/>
      <c r="F117" s="123"/>
      <c r="G117" s="123"/>
      <c r="H117" s="123"/>
      <c r="I117" s="124"/>
      <c r="J117" s="124"/>
      <c r="K117" s="124"/>
      <c r="L117" s="124"/>
      <c r="M117" s="124"/>
      <c r="N117" s="124"/>
      <c r="O117" s="125"/>
      <c r="P117" s="125"/>
      <c r="Q117" s="125"/>
      <c r="R117" s="125"/>
      <c r="S117" s="125"/>
      <c r="T117" s="126"/>
    </row>
    <row r="118" spans="3:20" s="67" customFormat="1" ht="15.95" hidden="1" customHeight="1" x14ac:dyDescent="0.25">
      <c r="C118" s="123"/>
      <c r="D118" s="123"/>
      <c r="E118" s="123"/>
      <c r="F118" s="123"/>
      <c r="G118" s="123"/>
      <c r="H118" s="123"/>
      <c r="I118" s="124"/>
      <c r="J118" s="124"/>
      <c r="K118" s="124"/>
      <c r="L118" s="124"/>
      <c r="M118" s="124"/>
      <c r="N118" s="124"/>
      <c r="O118" s="125"/>
      <c r="P118" s="125"/>
      <c r="Q118" s="125"/>
      <c r="R118" s="125"/>
      <c r="S118" s="125"/>
      <c r="T118" s="126"/>
    </row>
    <row r="119" spans="3:20" s="67" customFormat="1" ht="15.95" hidden="1" customHeight="1" x14ac:dyDescent="0.25">
      <c r="C119" s="123"/>
      <c r="D119" s="123"/>
      <c r="E119" s="123"/>
      <c r="F119" s="123"/>
      <c r="G119" s="123"/>
      <c r="H119" s="123"/>
      <c r="I119" s="124"/>
      <c r="J119" s="124"/>
      <c r="K119" s="124"/>
      <c r="L119" s="124"/>
      <c r="M119" s="124"/>
      <c r="N119" s="124"/>
      <c r="O119" s="125"/>
      <c r="P119" s="125"/>
      <c r="Q119" s="125"/>
      <c r="R119" s="125"/>
      <c r="S119" s="125"/>
      <c r="T119" s="126"/>
    </row>
    <row r="120" spans="3:20" s="67" customFormat="1" ht="15.95" hidden="1" customHeight="1" x14ac:dyDescent="0.25">
      <c r="C120" s="123"/>
      <c r="D120" s="123"/>
      <c r="E120" s="123"/>
      <c r="F120" s="123"/>
      <c r="G120" s="123"/>
      <c r="H120" s="123"/>
      <c r="I120" s="124"/>
      <c r="J120" s="124"/>
      <c r="K120" s="124"/>
      <c r="L120" s="124"/>
      <c r="M120" s="124"/>
      <c r="N120" s="124"/>
      <c r="O120" s="125"/>
      <c r="P120" s="125"/>
      <c r="Q120" s="125"/>
      <c r="R120" s="125"/>
      <c r="S120" s="125"/>
      <c r="T120" s="126"/>
    </row>
    <row r="121" spans="3:20" s="67" customFormat="1" ht="15.95" hidden="1" customHeight="1" x14ac:dyDescent="0.25">
      <c r="C121" s="123"/>
      <c r="D121" s="123"/>
      <c r="E121" s="123"/>
      <c r="F121" s="123"/>
      <c r="G121" s="123"/>
      <c r="H121" s="123"/>
      <c r="I121" s="124"/>
      <c r="J121" s="124"/>
      <c r="K121" s="124"/>
      <c r="L121" s="124"/>
      <c r="M121" s="124"/>
      <c r="N121" s="124"/>
      <c r="O121" s="125"/>
      <c r="P121" s="125"/>
      <c r="Q121" s="125"/>
      <c r="R121" s="125"/>
      <c r="S121" s="125"/>
      <c r="T121" s="126"/>
    </row>
    <row r="122" spans="3:20" s="67" customFormat="1" ht="15.95" hidden="1" customHeight="1" x14ac:dyDescent="0.25">
      <c r="C122" s="123"/>
      <c r="D122" s="123"/>
      <c r="E122" s="123"/>
      <c r="F122" s="123"/>
      <c r="G122" s="123"/>
      <c r="H122" s="123"/>
      <c r="I122" s="124"/>
      <c r="J122" s="124"/>
      <c r="K122" s="124"/>
      <c r="L122" s="124"/>
      <c r="M122" s="124"/>
      <c r="N122" s="124"/>
      <c r="O122" s="125"/>
      <c r="P122" s="125"/>
      <c r="Q122" s="125"/>
      <c r="R122" s="125"/>
      <c r="S122" s="125"/>
      <c r="T122" s="126"/>
    </row>
    <row r="123" spans="3:20" s="67" customFormat="1" ht="15.95" hidden="1" customHeight="1" x14ac:dyDescent="0.25">
      <c r="C123" s="123"/>
      <c r="D123" s="123"/>
      <c r="E123" s="123"/>
      <c r="F123" s="123"/>
      <c r="G123" s="123"/>
      <c r="H123" s="123"/>
      <c r="I123" s="124"/>
      <c r="J123" s="124"/>
      <c r="K123" s="124"/>
      <c r="L123" s="124"/>
      <c r="M123" s="124"/>
      <c r="N123" s="124"/>
      <c r="O123" s="125"/>
      <c r="P123" s="125"/>
      <c r="Q123" s="125"/>
      <c r="R123" s="125"/>
      <c r="S123" s="125"/>
      <c r="T123" s="126"/>
    </row>
    <row r="124" spans="3:20" s="67" customFormat="1" ht="15.95" hidden="1" customHeight="1" x14ac:dyDescent="0.25">
      <c r="C124" s="123"/>
      <c r="D124" s="123"/>
      <c r="E124" s="123"/>
      <c r="F124" s="123"/>
      <c r="G124" s="123"/>
      <c r="H124" s="123"/>
      <c r="I124" s="124"/>
      <c r="J124" s="124"/>
      <c r="K124" s="124"/>
      <c r="L124" s="124"/>
      <c r="M124" s="124"/>
      <c r="N124" s="124"/>
      <c r="O124" s="125"/>
      <c r="P124" s="125"/>
      <c r="Q124" s="125"/>
      <c r="R124" s="125"/>
      <c r="S124" s="125"/>
      <c r="T124" s="126"/>
    </row>
    <row r="125" spans="3:20" s="67" customFormat="1" ht="15.95" hidden="1" customHeight="1" x14ac:dyDescent="0.25">
      <c r="C125" s="123"/>
      <c r="D125" s="123"/>
      <c r="E125" s="123"/>
      <c r="F125" s="123"/>
      <c r="G125" s="123"/>
      <c r="H125" s="123"/>
      <c r="I125" s="124"/>
      <c r="J125" s="124"/>
      <c r="K125" s="124"/>
      <c r="L125" s="124"/>
      <c r="M125" s="124"/>
      <c r="N125" s="124"/>
      <c r="O125" s="125"/>
      <c r="P125" s="125"/>
      <c r="Q125" s="125"/>
      <c r="R125" s="125"/>
      <c r="S125" s="125"/>
      <c r="T125" s="126"/>
    </row>
    <row r="126" spans="3:20" s="67" customFormat="1" ht="15.95" hidden="1" customHeight="1" x14ac:dyDescent="0.25">
      <c r="C126" s="123"/>
      <c r="D126" s="123"/>
      <c r="E126" s="123"/>
      <c r="F126" s="123"/>
      <c r="G126" s="123"/>
      <c r="H126" s="123"/>
      <c r="I126" s="124"/>
      <c r="J126" s="124"/>
      <c r="K126" s="124"/>
      <c r="L126" s="124"/>
      <c r="M126" s="124"/>
      <c r="N126" s="124"/>
      <c r="O126" s="125"/>
      <c r="P126" s="125"/>
      <c r="Q126" s="125"/>
      <c r="R126" s="125"/>
      <c r="S126" s="125"/>
      <c r="T126" s="126"/>
    </row>
    <row r="127" spans="3:20" s="67" customFormat="1" ht="15.95" hidden="1" customHeight="1" x14ac:dyDescent="0.25">
      <c r="C127" s="123"/>
      <c r="D127" s="123"/>
      <c r="E127" s="123"/>
      <c r="F127" s="123"/>
      <c r="G127" s="123"/>
      <c r="H127" s="123"/>
      <c r="I127" s="124"/>
      <c r="J127" s="124"/>
      <c r="K127" s="124"/>
      <c r="L127" s="124"/>
      <c r="M127" s="124"/>
      <c r="N127" s="124"/>
      <c r="O127" s="125"/>
      <c r="P127" s="125"/>
      <c r="Q127" s="125"/>
      <c r="R127" s="125"/>
      <c r="S127" s="125"/>
      <c r="T127" s="126"/>
    </row>
    <row r="128" spans="3:20" s="67" customFormat="1" ht="15.95" hidden="1" customHeight="1" x14ac:dyDescent="0.25">
      <c r="C128" s="123"/>
      <c r="D128" s="123"/>
      <c r="E128" s="123"/>
      <c r="F128" s="123"/>
      <c r="G128" s="123"/>
      <c r="H128" s="123"/>
      <c r="I128" s="124"/>
      <c r="J128" s="124"/>
      <c r="K128" s="124"/>
      <c r="L128" s="124"/>
      <c r="M128" s="124"/>
      <c r="N128" s="124"/>
      <c r="O128" s="125"/>
      <c r="P128" s="125"/>
      <c r="Q128" s="125"/>
      <c r="R128" s="125"/>
      <c r="S128" s="125"/>
      <c r="T128" s="126"/>
    </row>
    <row r="129" spans="3:20" s="67" customFormat="1" ht="15.95" hidden="1" customHeight="1" x14ac:dyDescent="0.25">
      <c r="C129" s="123"/>
      <c r="D129" s="123"/>
      <c r="E129" s="123"/>
      <c r="F129" s="123"/>
      <c r="G129" s="123"/>
      <c r="H129" s="123"/>
      <c r="I129" s="124"/>
      <c r="J129" s="124"/>
      <c r="K129" s="124"/>
      <c r="L129" s="124"/>
      <c r="M129" s="124"/>
      <c r="N129" s="124"/>
      <c r="O129" s="125"/>
      <c r="P129" s="125"/>
      <c r="Q129" s="125"/>
      <c r="R129" s="125"/>
      <c r="S129" s="125"/>
      <c r="T129" s="126"/>
    </row>
    <row r="130" spans="3:20" s="67" customFormat="1" ht="15.95" hidden="1" customHeight="1" x14ac:dyDescent="0.25">
      <c r="C130" s="123"/>
      <c r="D130" s="123"/>
      <c r="E130" s="123"/>
      <c r="F130" s="123"/>
      <c r="G130" s="123"/>
      <c r="H130" s="123"/>
      <c r="I130" s="124"/>
      <c r="J130" s="124"/>
      <c r="K130" s="124"/>
      <c r="L130" s="124"/>
      <c r="M130" s="124"/>
      <c r="N130" s="124"/>
      <c r="O130" s="125"/>
      <c r="P130" s="125"/>
      <c r="Q130" s="125"/>
      <c r="R130" s="125"/>
      <c r="S130" s="125"/>
      <c r="T130" s="126"/>
    </row>
    <row r="131" spans="3:20" s="67" customFormat="1" ht="15.95" hidden="1" customHeight="1" x14ac:dyDescent="0.25">
      <c r="C131" s="123"/>
      <c r="D131" s="123"/>
      <c r="E131" s="123"/>
      <c r="F131" s="123"/>
      <c r="G131" s="123"/>
      <c r="H131" s="123"/>
      <c r="I131" s="124"/>
      <c r="J131" s="124"/>
      <c r="K131" s="124"/>
      <c r="L131" s="124"/>
      <c r="M131" s="124"/>
      <c r="N131" s="124"/>
      <c r="O131" s="125"/>
      <c r="P131" s="125"/>
      <c r="Q131" s="125"/>
      <c r="R131" s="125"/>
      <c r="S131" s="125"/>
      <c r="T131" s="126"/>
    </row>
    <row r="132" spans="3:20" s="67" customFormat="1" ht="15.95" hidden="1" customHeight="1" x14ac:dyDescent="0.25">
      <c r="C132" s="123"/>
      <c r="D132" s="123"/>
      <c r="E132" s="123"/>
      <c r="F132" s="123"/>
      <c r="G132" s="123"/>
      <c r="H132" s="123"/>
      <c r="I132" s="124"/>
      <c r="J132" s="124"/>
      <c r="K132" s="124"/>
      <c r="L132" s="124"/>
      <c r="M132" s="124"/>
      <c r="N132" s="124"/>
      <c r="O132" s="125"/>
      <c r="P132" s="125"/>
      <c r="Q132" s="125"/>
      <c r="R132" s="125"/>
      <c r="S132" s="125"/>
      <c r="T132" s="126"/>
    </row>
    <row r="133" spans="3:20" s="67" customFormat="1" ht="15.95" hidden="1" customHeight="1" x14ac:dyDescent="0.25">
      <c r="C133" s="123"/>
      <c r="D133" s="123"/>
      <c r="E133" s="123"/>
      <c r="F133" s="123"/>
      <c r="G133" s="123"/>
      <c r="H133" s="123"/>
      <c r="I133" s="124"/>
      <c r="J133" s="124"/>
      <c r="K133" s="124"/>
      <c r="L133" s="124"/>
      <c r="M133" s="124"/>
      <c r="N133" s="124"/>
      <c r="O133" s="125"/>
      <c r="P133" s="125"/>
      <c r="Q133" s="125"/>
      <c r="R133" s="125"/>
      <c r="S133" s="125"/>
      <c r="T133" s="126"/>
    </row>
    <row r="134" spans="3:20" s="67" customFormat="1" ht="15.95" hidden="1" customHeight="1" x14ac:dyDescent="0.25">
      <c r="C134" s="123"/>
      <c r="D134" s="123"/>
      <c r="E134" s="123"/>
      <c r="F134" s="123"/>
      <c r="G134" s="123"/>
      <c r="H134" s="123"/>
      <c r="I134" s="124"/>
      <c r="J134" s="124"/>
      <c r="K134" s="124"/>
      <c r="L134" s="124"/>
      <c r="M134" s="124"/>
      <c r="N134" s="124"/>
      <c r="O134" s="125"/>
      <c r="P134" s="125"/>
      <c r="Q134" s="125"/>
      <c r="R134" s="125"/>
      <c r="S134" s="125"/>
      <c r="T134" s="126"/>
    </row>
    <row r="135" spans="3:20" s="67" customFormat="1" ht="15.95" hidden="1" customHeight="1" x14ac:dyDescent="0.25">
      <c r="C135" s="123"/>
      <c r="D135" s="123"/>
      <c r="E135" s="123"/>
      <c r="F135" s="123"/>
      <c r="G135" s="123"/>
      <c r="H135" s="123"/>
      <c r="I135" s="124"/>
      <c r="J135" s="124"/>
      <c r="K135" s="124"/>
      <c r="L135" s="124"/>
      <c r="M135" s="124"/>
      <c r="N135" s="124"/>
      <c r="O135" s="125"/>
      <c r="P135" s="125"/>
      <c r="Q135" s="125"/>
      <c r="R135" s="125"/>
      <c r="S135" s="125"/>
      <c r="T135" s="126"/>
    </row>
    <row r="136" spans="3:20" s="67" customFormat="1" ht="15.95" hidden="1" customHeight="1" x14ac:dyDescent="0.25">
      <c r="C136" s="123"/>
      <c r="D136" s="123"/>
      <c r="E136" s="123"/>
      <c r="F136" s="123"/>
      <c r="G136" s="123"/>
      <c r="H136" s="123"/>
      <c r="I136" s="124"/>
      <c r="J136" s="124"/>
      <c r="K136" s="124"/>
      <c r="L136" s="124"/>
      <c r="M136" s="124"/>
      <c r="N136" s="124"/>
      <c r="O136" s="125"/>
      <c r="P136" s="125"/>
      <c r="Q136" s="125"/>
      <c r="R136" s="125"/>
      <c r="S136" s="125"/>
      <c r="T136" s="126"/>
    </row>
    <row r="137" spans="3:20" s="67" customFormat="1" ht="15.95" hidden="1" customHeight="1" x14ac:dyDescent="0.25">
      <c r="C137" s="123"/>
      <c r="D137" s="123"/>
      <c r="E137" s="123"/>
      <c r="F137" s="123"/>
      <c r="G137" s="123"/>
      <c r="H137" s="123"/>
      <c r="I137" s="124"/>
      <c r="J137" s="124"/>
      <c r="K137" s="124"/>
      <c r="L137" s="124"/>
      <c r="M137" s="124"/>
      <c r="N137" s="124"/>
      <c r="O137" s="125"/>
      <c r="P137" s="125"/>
      <c r="Q137" s="125"/>
      <c r="R137" s="125"/>
      <c r="S137" s="125"/>
      <c r="T137" s="126"/>
    </row>
    <row r="138" spans="3:20" s="67" customFormat="1" ht="15.95" hidden="1" customHeight="1" x14ac:dyDescent="0.25">
      <c r="C138" s="123"/>
      <c r="D138" s="123"/>
      <c r="E138" s="123"/>
      <c r="F138" s="123"/>
      <c r="G138" s="123"/>
      <c r="H138" s="123"/>
      <c r="I138" s="124"/>
      <c r="J138" s="124"/>
      <c r="K138" s="124"/>
      <c r="L138" s="124"/>
      <c r="M138" s="124"/>
      <c r="N138" s="124"/>
      <c r="O138" s="125"/>
      <c r="P138" s="125"/>
      <c r="Q138" s="125"/>
      <c r="R138" s="125"/>
      <c r="S138" s="125"/>
      <c r="T138" s="126"/>
    </row>
    <row r="139" spans="3:20" s="67" customFormat="1" ht="15.95" hidden="1" customHeight="1" x14ac:dyDescent="0.25">
      <c r="C139" s="123"/>
      <c r="D139" s="123"/>
      <c r="E139" s="123"/>
      <c r="F139" s="123"/>
      <c r="G139" s="123"/>
      <c r="H139" s="123"/>
      <c r="I139" s="124"/>
      <c r="J139" s="124"/>
      <c r="K139" s="124"/>
      <c r="L139" s="124"/>
      <c r="M139" s="124"/>
      <c r="N139" s="124"/>
      <c r="O139" s="125"/>
      <c r="P139" s="125"/>
      <c r="Q139" s="125"/>
      <c r="R139" s="125"/>
      <c r="S139" s="125"/>
      <c r="T139" s="126"/>
    </row>
    <row r="140" spans="3:20" s="67" customFormat="1" ht="15.95" hidden="1" customHeight="1" x14ac:dyDescent="0.25">
      <c r="C140" s="123"/>
      <c r="D140" s="123"/>
      <c r="E140" s="123"/>
      <c r="F140" s="123"/>
      <c r="G140" s="123"/>
      <c r="H140" s="123"/>
      <c r="I140" s="124"/>
      <c r="J140" s="124"/>
      <c r="K140" s="124"/>
      <c r="L140" s="124"/>
      <c r="M140" s="124"/>
      <c r="N140" s="124"/>
      <c r="O140" s="125"/>
      <c r="P140" s="125"/>
      <c r="Q140" s="125"/>
      <c r="R140" s="125"/>
      <c r="S140" s="125"/>
      <c r="T140" s="126"/>
    </row>
    <row r="141" spans="3:20" s="67" customFormat="1" ht="15.95" hidden="1" customHeight="1" x14ac:dyDescent="0.25">
      <c r="C141" s="123"/>
      <c r="D141" s="123"/>
      <c r="E141" s="123"/>
      <c r="F141" s="123"/>
      <c r="G141" s="123"/>
      <c r="H141" s="123"/>
      <c r="I141" s="124"/>
      <c r="J141" s="124"/>
      <c r="K141" s="124"/>
      <c r="L141" s="124"/>
      <c r="M141" s="124"/>
      <c r="N141" s="124"/>
      <c r="O141" s="125"/>
      <c r="P141" s="125"/>
      <c r="Q141" s="125"/>
      <c r="R141" s="125"/>
      <c r="S141" s="125"/>
      <c r="T141" s="126"/>
    </row>
    <row r="142" spans="3:20" s="67" customFormat="1" ht="15.95" hidden="1" customHeight="1" x14ac:dyDescent="0.25">
      <c r="C142" s="123"/>
      <c r="D142" s="123"/>
      <c r="E142" s="123"/>
      <c r="F142" s="123"/>
      <c r="G142" s="123"/>
      <c r="H142" s="123"/>
      <c r="I142" s="124"/>
      <c r="J142" s="124"/>
      <c r="K142" s="124"/>
      <c r="L142" s="124"/>
      <c r="M142" s="124"/>
      <c r="N142" s="124"/>
      <c r="O142" s="125"/>
      <c r="P142" s="125"/>
      <c r="Q142" s="125"/>
      <c r="R142" s="125"/>
      <c r="S142" s="125"/>
      <c r="T142" s="126"/>
    </row>
    <row r="143" spans="3:20" s="67" customFormat="1" ht="15.95" hidden="1" customHeight="1" x14ac:dyDescent="0.25">
      <c r="C143" s="123"/>
      <c r="D143" s="123"/>
      <c r="E143" s="123"/>
      <c r="F143" s="123"/>
      <c r="G143" s="123"/>
      <c r="H143" s="123"/>
      <c r="I143" s="124"/>
      <c r="J143" s="124"/>
      <c r="K143" s="124"/>
      <c r="L143" s="124"/>
      <c r="M143" s="124"/>
      <c r="N143" s="124"/>
      <c r="O143" s="125"/>
      <c r="P143" s="125"/>
      <c r="Q143" s="125"/>
      <c r="R143" s="125"/>
      <c r="S143" s="125"/>
      <c r="T143" s="126"/>
    </row>
    <row r="144" spans="3:20" s="67" customFormat="1" ht="15.95" hidden="1" customHeight="1" x14ac:dyDescent="0.25">
      <c r="C144" s="123"/>
      <c r="D144" s="123"/>
      <c r="E144" s="123"/>
      <c r="F144" s="123"/>
      <c r="G144" s="123"/>
      <c r="H144" s="123"/>
      <c r="I144" s="124"/>
      <c r="J144" s="124"/>
      <c r="K144" s="124"/>
      <c r="L144" s="124"/>
      <c r="M144" s="124"/>
      <c r="N144" s="124"/>
      <c r="O144" s="125"/>
      <c r="P144" s="125"/>
      <c r="Q144" s="125"/>
      <c r="R144" s="125"/>
      <c r="S144" s="125"/>
      <c r="T144" s="126"/>
    </row>
    <row r="145" spans="3:20" s="67" customFormat="1" ht="15.95" hidden="1" customHeight="1" x14ac:dyDescent="0.25">
      <c r="C145" s="123"/>
      <c r="D145" s="123"/>
      <c r="E145" s="123"/>
      <c r="F145" s="123"/>
      <c r="G145" s="123"/>
      <c r="H145" s="123"/>
      <c r="I145" s="124"/>
      <c r="J145" s="124"/>
      <c r="K145" s="124"/>
      <c r="L145" s="124"/>
      <c r="M145" s="124"/>
      <c r="N145" s="124"/>
      <c r="O145" s="125"/>
      <c r="P145" s="125"/>
      <c r="Q145" s="125"/>
      <c r="R145" s="125"/>
      <c r="S145" s="125"/>
      <c r="T145" s="126"/>
    </row>
    <row r="146" spans="3:20" s="67" customFormat="1" ht="15.95" hidden="1" customHeight="1" x14ac:dyDescent="0.25">
      <c r="C146" s="123"/>
      <c r="D146" s="123"/>
      <c r="E146" s="123"/>
      <c r="F146" s="123"/>
      <c r="G146" s="123"/>
      <c r="H146" s="123"/>
      <c r="I146" s="124"/>
      <c r="J146" s="124"/>
      <c r="K146" s="124"/>
      <c r="L146" s="124"/>
      <c r="M146" s="124"/>
      <c r="N146" s="124"/>
      <c r="O146" s="125"/>
      <c r="P146" s="125"/>
      <c r="Q146" s="125"/>
      <c r="R146" s="125"/>
      <c r="S146" s="125"/>
      <c r="T146" s="126"/>
    </row>
    <row r="147" spans="3:20" s="67" customFormat="1" ht="15.95" hidden="1" customHeight="1" x14ac:dyDescent="0.25">
      <c r="C147" s="123"/>
      <c r="D147" s="123"/>
      <c r="E147" s="123"/>
      <c r="F147" s="123"/>
      <c r="G147" s="123"/>
      <c r="H147" s="123"/>
      <c r="I147" s="124"/>
      <c r="J147" s="124"/>
      <c r="K147" s="124"/>
      <c r="L147" s="124"/>
      <c r="M147" s="124"/>
      <c r="N147" s="124"/>
      <c r="O147" s="125"/>
      <c r="P147" s="125"/>
      <c r="Q147" s="125"/>
      <c r="R147" s="125"/>
      <c r="S147" s="125"/>
      <c r="T147" s="126"/>
    </row>
    <row r="148" spans="3:20" s="67" customFormat="1" ht="15.95" hidden="1" customHeight="1" x14ac:dyDescent="0.25">
      <c r="C148" s="123"/>
      <c r="D148" s="123"/>
      <c r="E148" s="123"/>
      <c r="F148" s="123"/>
      <c r="G148" s="123"/>
      <c r="H148" s="123"/>
      <c r="I148" s="124"/>
      <c r="J148" s="124"/>
      <c r="K148" s="124"/>
      <c r="L148" s="124"/>
      <c r="M148" s="124"/>
      <c r="N148" s="124"/>
      <c r="O148" s="125"/>
      <c r="P148" s="125"/>
      <c r="Q148" s="125"/>
      <c r="R148" s="125"/>
      <c r="S148" s="125"/>
      <c r="T148" s="126"/>
    </row>
    <row r="149" spans="3:20" s="67" customFormat="1" ht="15.95" hidden="1" customHeight="1" x14ac:dyDescent="0.25">
      <c r="C149" s="123"/>
      <c r="D149" s="123"/>
      <c r="E149" s="123"/>
      <c r="F149" s="123"/>
      <c r="G149" s="123"/>
      <c r="H149" s="123"/>
      <c r="I149" s="124"/>
      <c r="J149" s="124"/>
      <c r="K149" s="124"/>
      <c r="L149" s="124"/>
      <c r="M149" s="124"/>
      <c r="N149" s="124"/>
      <c r="O149" s="125"/>
      <c r="P149" s="125"/>
      <c r="Q149" s="125"/>
      <c r="R149" s="125"/>
      <c r="S149" s="125"/>
      <c r="T149" s="126"/>
    </row>
    <row r="150" spans="3:20" s="67" customFormat="1" ht="15.95" hidden="1" customHeight="1" x14ac:dyDescent="0.25">
      <c r="C150" s="123"/>
      <c r="D150" s="123"/>
      <c r="E150" s="123"/>
      <c r="F150" s="123"/>
      <c r="G150" s="123"/>
      <c r="H150" s="123"/>
      <c r="I150" s="124"/>
      <c r="J150" s="124"/>
      <c r="K150" s="124"/>
      <c r="L150" s="124"/>
      <c r="M150" s="124"/>
      <c r="N150" s="124"/>
      <c r="O150" s="125"/>
      <c r="P150" s="125"/>
      <c r="Q150" s="125"/>
      <c r="R150" s="125"/>
      <c r="S150" s="125"/>
      <c r="T150" s="126"/>
    </row>
    <row r="151" spans="3:20" s="67" customFormat="1" ht="15.95" hidden="1" customHeight="1" x14ac:dyDescent="0.25">
      <c r="C151" s="123"/>
      <c r="D151" s="123"/>
      <c r="E151" s="123"/>
      <c r="F151" s="123"/>
      <c r="G151" s="123"/>
      <c r="H151" s="123"/>
      <c r="I151" s="124"/>
      <c r="J151" s="124"/>
      <c r="K151" s="124"/>
      <c r="L151" s="124"/>
      <c r="M151" s="124"/>
      <c r="N151" s="124"/>
      <c r="O151" s="125"/>
      <c r="P151" s="125"/>
      <c r="Q151" s="125"/>
      <c r="R151" s="125"/>
      <c r="S151" s="125"/>
      <c r="T151" s="126"/>
    </row>
    <row r="152" spans="3:20" s="67" customFormat="1" ht="15.95" hidden="1" customHeight="1" x14ac:dyDescent="0.25">
      <c r="C152" s="123"/>
      <c r="D152" s="123"/>
      <c r="E152" s="123"/>
      <c r="F152" s="123"/>
      <c r="G152" s="123"/>
      <c r="H152" s="123"/>
      <c r="I152" s="124"/>
      <c r="J152" s="124"/>
      <c r="K152" s="124"/>
      <c r="L152" s="124"/>
      <c r="M152" s="124"/>
      <c r="N152" s="124"/>
      <c r="O152" s="125"/>
      <c r="P152" s="125"/>
      <c r="Q152" s="125"/>
      <c r="R152" s="125"/>
      <c r="S152" s="125"/>
      <c r="T152" s="126"/>
    </row>
    <row r="153" spans="3:20" s="67" customFormat="1" ht="15.95" hidden="1" customHeight="1" x14ac:dyDescent="0.25">
      <c r="C153" s="123"/>
      <c r="D153" s="123"/>
      <c r="E153" s="123"/>
      <c r="F153" s="123"/>
      <c r="G153" s="123"/>
      <c r="H153" s="123"/>
      <c r="I153" s="124"/>
      <c r="J153" s="124"/>
      <c r="K153" s="124"/>
      <c r="L153" s="124"/>
      <c r="M153" s="124"/>
      <c r="N153" s="124"/>
      <c r="O153" s="125"/>
      <c r="P153" s="125"/>
      <c r="Q153" s="125"/>
      <c r="R153" s="125"/>
      <c r="S153" s="125"/>
      <c r="T153" s="126"/>
    </row>
    <row r="154" spans="3:20" s="67" customFormat="1" ht="15.95" hidden="1" customHeight="1" x14ac:dyDescent="0.25">
      <c r="C154" s="123"/>
      <c r="D154" s="123"/>
      <c r="E154" s="123"/>
      <c r="F154" s="123"/>
      <c r="G154" s="123"/>
      <c r="H154" s="123"/>
      <c r="I154" s="124"/>
      <c r="J154" s="124"/>
      <c r="K154" s="124"/>
      <c r="L154" s="124"/>
      <c r="M154" s="124"/>
      <c r="N154" s="124"/>
      <c r="O154" s="125"/>
      <c r="P154" s="125"/>
      <c r="Q154" s="125"/>
      <c r="R154" s="125"/>
      <c r="S154" s="125"/>
      <c r="T154" s="126"/>
    </row>
    <row r="155" spans="3:20" s="67" customFormat="1" ht="15.95" hidden="1" customHeight="1" x14ac:dyDescent="0.25">
      <c r="C155" s="123"/>
      <c r="D155" s="123"/>
      <c r="E155" s="123"/>
      <c r="F155" s="123"/>
      <c r="G155" s="123"/>
      <c r="H155" s="123"/>
      <c r="I155" s="124"/>
      <c r="J155" s="124"/>
      <c r="K155" s="124"/>
      <c r="L155" s="124"/>
      <c r="M155" s="124"/>
      <c r="N155" s="124"/>
      <c r="O155" s="125"/>
      <c r="P155" s="125"/>
      <c r="Q155" s="125"/>
      <c r="R155" s="125"/>
      <c r="S155" s="125"/>
      <c r="T155" s="126"/>
    </row>
    <row r="156" spans="3:20" s="67" customFormat="1" ht="15.95" hidden="1" customHeight="1" x14ac:dyDescent="0.25">
      <c r="C156" s="123"/>
      <c r="D156" s="123"/>
      <c r="E156" s="123"/>
      <c r="F156" s="123"/>
      <c r="G156" s="123"/>
      <c r="H156" s="123"/>
      <c r="I156" s="124"/>
      <c r="J156" s="124"/>
      <c r="K156" s="124"/>
      <c r="L156" s="124"/>
      <c r="M156" s="124"/>
      <c r="N156" s="124"/>
      <c r="O156" s="125"/>
      <c r="P156" s="125"/>
      <c r="Q156" s="125"/>
      <c r="R156" s="125"/>
      <c r="S156" s="125"/>
      <c r="T156" s="126"/>
    </row>
    <row r="157" spans="3:20" s="67" customFormat="1" ht="15.95" hidden="1" customHeight="1" x14ac:dyDescent="0.25">
      <c r="C157" s="123"/>
      <c r="D157" s="123"/>
      <c r="E157" s="123"/>
      <c r="F157" s="123"/>
      <c r="G157" s="123"/>
      <c r="H157" s="123"/>
      <c r="I157" s="124"/>
      <c r="J157" s="124"/>
      <c r="K157" s="124"/>
      <c r="L157" s="124"/>
      <c r="M157" s="124"/>
      <c r="N157" s="124"/>
      <c r="O157" s="125"/>
      <c r="P157" s="125"/>
      <c r="Q157" s="125"/>
      <c r="R157" s="125"/>
      <c r="S157" s="125"/>
      <c r="T157" s="126"/>
    </row>
    <row r="158" spans="3:20" s="67" customFormat="1" ht="15.95" hidden="1" customHeight="1" x14ac:dyDescent="0.25">
      <c r="C158" s="123"/>
      <c r="D158" s="123"/>
      <c r="E158" s="123"/>
      <c r="F158" s="123"/>
      <c r="G158" s="123"/>
      <c r="H158" s="123"/>
      <c r="I158" s="124"/>
      <c r="J158" s="124"/>
      <c r="K158" s="124"/>
      <c r="L158" s="124"/>
      <c r="M158" s="124"/>
      <c r="N158" s="124"/>
      <c r="O158" s="125"/>
      <c r="P158" s="125"/>
      <c r="Q158" s="125"/>
      <c r="R158" s="125"/>
      <c r="S158" s="125"/>
      <c r="T158" s="126"/>
    </row>
    <row r="159" spans="3:20" s="67" customFormat="1" ht="15.95" hidden="1" customHeight="1" x14ac:dyDescent="0.25">
      <c r="C159" s="123"/>
      <c r="D159" s="123"/>
      <c r="E159" s="123"/>
      <c r="F159" s="123"/>
      <c r="G159" s="123"/>
      <c r="H159" s="123"/>
      <c r="I159" s="124"/>
      <c r="J159" s="124"/>
      <c r="K159" s="124"/>
      <c r="L159" s="124"/>
      <c r="M159" s="124"/>
      <c r="N159" s="124"/>
      <c r="O159" s="125"/>
      <c r="P159" s="125"/>
      <c r="Q159" s="125"/>
      <c r="R159" s="125"/>
      <c r="S159" s="125"/>
      <c r="T159" s="126"/>
    </row>
    <row r="160" spans="3:20" s="67" customFormat="1" ht="15.95" hidden="1" customHeight="1" x14ac:dyDescent="0.25">
      <c r="C160" s="123"/>
      <c r="D160" s="123"/>
      <c r="E160" s="123"/>
      <c r="F160" s="123"/>
      <c r="G160" s="123"/>
      <c r="H160" s="123"/>
      <c r="I160" s="124"/>
      <c r="J160" s="124"/>
      <c r="K160" s="124"/>
      <c r="L160" s="124"/>
      <c r="M160" s="124"/>
      <c r="N160" s="124"/>
      <c r="O160" s="125"/>
      <c r="P160" s="125"/>
      <c r="Q160" s="125"/>
      <c r="R160" s="125"/>
      <c r="S160" s="125"/>
      <c r="T160" s="126"/>
    </row>
    <row r="161" spans="3:20" s="67" customFormat="1" ht="15.95" hidden="1" customHeight="1" x14ac:dyDescent="0.25">
      <c r="C161" s="123"/>
      <c r="D161" s="123"/>
      <c r="E161" s="123"/>
      <c r="F161" s="123"/>
      <c r="G161" s="123"/>
      <c r="H161" s="123"/>
      <c r="I161" s="124"/>
      <c r="J161" s="124"/>
      <c r="K161" s="124"/>
      <c r="L161" s="124"/>
      <c r="M161" s="124"/>
      <c r="N161" s="124"/>
      <c r="O161" s="125"/>
      <c r="P161" s="125"/>
      <c r="Q161" s="125"/>
      <c r="R161" s="125"/>
      <c r="S161" s="125"/>
      <c r="T161" s="126"/>
    </row>
    <row r="162" spans="3:20" s="67" customFormat="1" ht="15.95" hidden="1" customHeight="1" x14ac:dyDescent="0.25">
      <c r="C162" s="123"/>
      <c r="D162" s="123"/>
      <c r="E162" s="123"/>
      <c r="F162" s="123"/>
      <c r="G162" s="123"/>
      <c r="H162" s="123"/>
      <c r="I162" s="124"/>
      <c r="J162" s="124"/>
      <c r="K162" s="124"/>
      <c r="L162" s="124"/>
      <c r="M162" s="124"/>
      <c r="N162" s="124"/>
      <c r="O162" s="125"/>
      <c r="P162" s="125"/>
      <c r="Q162" s="125"/>
      <c r="R162" s="125"/>
      <c r="S162" s="125"/>
      <c r="T162" s="126"/>
    </row>
    <row r="163" spans="3:20" s="67" customFormat="1" ht="15.95" hidden="1" customHeight="1" x14ac:dyDescent="0.25">
      <c r="C163" s="123"/>
      <c r="D163" s="123"/>
      <c r="E163" s="123"/>
      <c r="F163" s="123"/>
      <c r="G163" s="123"/>
      <c r="H163" s="123"/>
      <c r="I163" s="124"/>
      <c r="J163" s="124"/>
      <c r="K163" s="124"/>
      <c r="L163" s="124"/>
      <c r="M163" s="124"/>
      <c r="N163" s="124"/>
      <c r="O163" s="125"/>
      <c r="P163" s="125"/>
      <c r="Q163" s="125"/>
      <c r="R163" s="125"/>
      <c r="S163" s="125"/>
      <c r="T163" s="126"/>
    </row>
    <row r="164" spans="3:20" s="67" customFormat="1" ht="15.95" hidden="1" customHeight="1" x14ac:dyDescent="0.25">
      <c r="C164" s="123"/>
      <c r="D164" s="123"/>
      <c r="E164" s="123"/>
      <c r="F164" s="123"/>
      <c r="G164" s="123"/>
      <c r="H164" s="123"/>
      <c r="I164" s="124"/>
      <c r="J164" s="124"/>
      <c r="K164" s="124"/>
      <c r="L164" s="124"/>
      <c r="M164" s="124"/>
      <c r="N164" s="124"/>
      <c r="O164" s="125"/>
      <c r="P164" s="125"/>
      <c r="Q164" s="125"/>
      <c r="R164" s="125"/>
      <c r="S164" s="125"/>
      <c r="T164" s="126"/>
    </row>
    <row r="165" spans="3:20" s="67" customFormat="1" ht="15.95" hidden="1" customHeight="1" x14ac:dyDescent="0.25">
      <c r="C165" s="123"/>
      <c r="D165" s="123"/>
      <c r="E165" s="123"/>
      <c r="F165" s="123"/>
      <c r="G165" s="123"/>
      <c r="H165" s="123"/>
      <c r="I165" s="124"/>
      <c r="J165" s="124"/>
      <c r="K165" s="124"/>
      <c r="L165" s="124"/>
      <c r="M165" s="124"/>
      <c r="N165" s="124"/>
      <c r="O165" s="125"/>
      <c r="P165" s="125"/>
      <c r="Q165" s="125"/>
      <c r="R165" s="125"/>
      <c r="S165" s="125"/>
      <c r="T165" s="126"/>
    </row>
    <row r="166" spans="3:20" s="67" customFormat="1" ht="15.95" hidden="1" customHeight="1" x14ac:dyDescent="0.25">
      <c r="C166" s="123"/>
      <c r="D166" s="123"/>
      <c r="E166" s="123"/>
      <c r="F166" s="123"/>
      <c r="G166" s="123"/>
      <c r="H166" s="123"/>
      <c r="I166" s="124"/>
      <c r="J166" s="124"/>
      <c r="K166" s="124"/>
      <c r="L166" s="124"/>
      <c r="M166" s="124"/>
      <c r="N166" s="124"/>
      <c r="O166" s="125"/>
      <c r="P166" s="125"/>
      <c r="Q166" s="125"/>
      <c r="R166" s="125"/>
      <c r="S166" s="125"/>
      <c r="T166" s="126"/>
    </row>
    <row r="167" spans="3:20" s="67" customFormat="1" ht="15.95" hidden="1" customHeight="1" x14ac:dyDescent="0.25">
      <c r="C167" s="123"/>
      <c r="D167" s="123"/>
      <c r="E167" s="123"/>
      <c r="F167" s="123"/>
      <c r="G167" s="123"/>
      <c r="H167" s="123"/>
      <c r="I167" s="124"/>
      <c r="J167" s="124"/>
      <c r="K167" s="124"/>
      <c r="L167" s="124"/>
      <c r="M167" s="124"/>
      <c r="N167" s="124"/>
      <c r="O167" s="125"/>
      <c r="P167" s="125"/>
      <c r="Q167" s="125"/>
      <c r="R167" s="125"/>
      <c r="S167" s="125"/>
      <c r="T167" s="126"/>
    </row>
    <row r="168" spans="3:20" s="67" customFormat="1" ht="15.95" hidden="1" customHeight="1" x14ac:dyDescent="0.25">
      <c r="C168" s="123"/>
      <c r="D168" s="123"/>
      <c r="E168" s="123"/>
      <c r="F168" s="123"/>
      <c r="G168" s="123"/>
      <c r="H168" s="123"/>
      <c r="I168" s="124"/>
      <c r="J168" s="124"/>
      <c r="K168" s="124"/>
      <c r="L168" s="124"/>
      <c r="M168" s="124"/>
      <c r="N168" s="124"/>
      <c r="O168" s="125"/>
      <c r="P168" s="125"/>
      <c r="Q168" s="125"/>
      <c r="R168" s="125"/>
      <c r="S168" s="125"/>
      <c r="T168" s="126"/>
    </row>
    <row r="169" spans="3:20" s="67" customFormat="1" ht="15.95" hidden="1" customHeight="1" x14ac:dyDescent="0.25">
      <c r="C169" s="123"/>
      <c r="D169" s="123"/>
      <c r="E169" s="123"/>
      <c r="F169" s="123"/>
      <c r="G169" s="123"/>
      <c r="H169" s="123"/>
      <c r="I169" s="124"/>
      <c r="J169" s="124"/>
      <c r="K169" s="124"/>
      <c r="L169" s="124"/>
      <c r="M169" s="124"/>
      <c r="N169" s="124"/>
      <c r="O169" s="125"/>
      <c r="P169" s="125"/>
      <c r="Q169" s="125"/>
      <c r="R169" s="125"/>
      <c r="S169" s="125"/>
      <c r="T169" s="126"/>
    </row>
    <row r="170" spans="3:20" s="67" customFormat="1" ht="15.95" hidden="1" customHeight="1" x14ac:dyDescent="0.25">
      <c r="C170" s="123"/>
      <c r="D170" s="123"/>
      <c r="E170" s="123"/>
      <c r="F170" s="123"/>
      <c r="G170" s="123"/>
      <c r="H170" s="123"/>
      <c r="I170" s="124"/>
      <c r="J170" s="124"/>
      <c r="K170" s="124"/>
      <c r="L170" s="124"/>
      <c r="M170" s="124"/>
      <c r="N170" s="124"/>
      <c r="O170" s="125"/>
      <c r="P170" s="125"/>
      <c r="Q170" s="125"/>
      <c r="R170" s="125"/>
      <c r="S170" s="125"/>
      <c r="T170" s="126"/>
    </row>
    <row r="171" spans="3:20" s="67" customFormat="1" ht="15.95" hidden="1" customHeight="1" x14ac:dyDescent="0.25">
      <c r="C171" s="123"/>
      <c r="D171" s="123"/>
      <c r="E171" s="123"/>
      <c r="F171" s="123"/>
      <c r="G171" s="123"/>
      <c r="H171" s="123"/>
      <c r="I171" s="124"/>
      <c r="J171" s="124"/>
      <c r="K171" s="124"/>
      <c r="L171" s="124"/>
      <c r="M171" s="124"/>
      <c r="N171" s="124"/>
      <c r="O171" s="125"/>
      <c r="P171" s="125"/>
      <c r="Q171" s="125"/>
      <c r="R171" s="125"/>
      <c r="S171" s="125"/>
      <c r="T171" s="126"/>
    </row>
    <row r="172" spans="3:20" s="67" customFormat="1" ht="15.95" hidden="1" customHeight="1" x14ac:dyDescent="0.25">
      <c r="C172" s="123"/>
      <c r="D172" s="123"/>
      <c r="E172" s="123"/>
      <c r="F172" s="123"/>
      <c r="G172" s="123"/>
      <c r="H172" s="123"/>
      <c r="I172" s="124"/>
      <c r="J172" s="124"/>
      <c r="K172" s="124"/>
      <c r="L172" s="124"/>
      <c r="M172" s="124"/>
      <c r="N172" s="124"/>
      <c r="O172" s="125"/>
      <c r="P172" s="125"/>
      <c r="Q172" s="125"/>
      <c r="R172" s="125"/>
      <c r="S172" s="125"/>
      <c r="T172" s="126"/>
    </row>
    <row r="173" spans="3:20" s="67" customFormat="1" ht="15.95" hidden="1" customHeight="1" x14ac:dyDescent="0.25">
      <c r="C173" s="123"/>
      <c r="D173" s="123"/>
      <c r="E173" s="123"/>
      <c r="F173" s="123"/>
      <c r="G173" s="123"/>
      <c r="H173" s="123"/>
      <c r="I173" s="124"/>
      <c r="J173" s="124"/>
      <c r="K173" s="124"/>
      <c r="L173" s="124"/>
      <c r="M173" s="124"/>
      <c r="N173" s="124"/>
      <c r="O173" s="125"/>
      <c r="P173" s="125"/>
      <c r="Q173" s="125"/>
      <c r="R173" s="125"/>
      <c r="S173" s="125"/>
      <c r="T173" s="126"/>
    </row>
    <row r="174" spans="3:20" s="67" customFormat="1" ht="15.95" hidden="1" customHeight="1" x14ac:dyDescent="0.25">
      <c r="C174" s="123"/>
      <c r="D174" s="123"/>
      <c r="E174" s="123"/>
      <c r="F174" s="123"/>
      <c r="G174" s="123"/>
      <c r="H174" s="123"/>
      <c r="I174" s="124"/>
      <c r="J174" s="124"/>
      <c r="K174" s="124"/>
      <c r="L174" s="124"/>
      <c r="M174" s="124"/>
      <c r="N174" s="124"/>
      <c r="O174" s="125"/>
      <c r="P174" s="125"/>
      <c r="Q174" s="125"/>
      <c r="R174" s="125"/>
      <c r="S174" s="125"/>
      <c r="T174" s="126"/>
    </row>
    <row r="175" spans="3:20" s="67" customFormat="1" ht="15.95" hidden="1" customHeight="1" x14ac:dyDescent="0.25">
      <c r="C175" s="123"/>
      <c r="D175" s="123"/>
      <c r="E175" s="123"/>
      <c r="F175" s="123"/>
      <c r="G175" s="123"/>
      <c r="H175" s="123"/>
      <c r="I175" s="124"/>
      <c r="J175" s="124"/>
      <c r="K175" s="124"/>
      <c r="L175" s="124"/>
      <c r="M175" s="124"/>
      <c r="N175" s="124"/>
      <c r="O175" s="125"/>
      <c r="P175" s="125"/>
      <c r="Q175" s="125"/>
      <c r="R175" s="125"/>
      <c r="S175" s="125"/>
      <c r="T175" s="126"/>
    </row>
    <row r="176" spans="3:20" s="67" customFormat="1" ht="15.95" hidden="1" customHeight="1" x14ac:dyDescent="0.25">
      <c r="C176" s="123"/>
      <c r="D176" s="123"/>
      <c r="E176" s="123"/>
      <c r="F176" s="123"/>
      <c r="G176" s="123"/>
      <c r="H176" s="123"/>
      <c r="I176" s="124"/>
      <c r="J176" s="124"/>
      <c r="K176" s="124"/>
      <c r="L176" s="124"/>
      <c r="M176" s="124"/>
      <c r="N176" s="124"/>
      <c r="O176" s="125"/>
      <c r="P176" s="125"/>
      <c r="Q176" s="125"/>
      <c r="R176" s="125"/>
      <c r="S176" s="125"/>
      <c r="T176" s="126"/>
    </row>
    <row r="177" spans="3:20" s="67" customFormat="1" ht="15.95" hidden="1" customHeight="1" x14ac:dyDescent="0.25">
      <c r="C177" s="123"/>
      <c r="D177" s="123"/>
      <c r="E177" s="123"/>
      <c r="F177" s="123"/>
      <c r="G177" s="123"/>
      <c r="H177" s="123"/>
      <c r="I177" s="124"/>
      <c r="J177" s="124"/>
      <c r="K177" s="124"/>
      <c r="L177" s="124"/>
      <c r="M177" s="124"/>
      <c r="N177" s="124"/>
      <c r="O177" s="125"/>
      <c r="P177" s="125"/>
      <c r="Q177" s="125"/>
      <c r="R177" s="125"/>
      <c r="S177" s="125"/>
      <c r="T177" s="126"/>
    </row>
    <row r="178" spans="3:20" s="67" customFormat="1" ht="15.95" hidden="1" customHeight="1" x14ac:dyDescent="0.25">
      <c r="C178" s="123"/>
      <c r="D178" s="123"/>
      <c r="E178" s="123"/>
      <c r="F178" s="123"/>
      <c r="G178" s="123"/>
      <c r="H178" s="123"/>
      <c r="I178" s="124"/>
      <c r="J178" s="124"/>
      <c r="K178" s="124"/>
      <c r="L178" s="124"/>
      <c r="M178" s="124"/>
      <c r="N178" s="124"/>
      <c r="O178" s="125"/>
      <c r="P178" s="125"/>
      <c r="Q178" s="125"/>
      <c r="R178" s="125"/>
      <c r="S178" s="125"/>
      <c r="T178" s="126"/>
    </row>
    <row r="179" spans="3:20" s="67" customFormat="1" ht="15.95" hidden="1" customHeight="1" x14ac:dyDescent="0.25">
      <c r="C179" s="123"/>
      <c r="D179" s="123"/>
      <c r="E179" s="123"/>
      <c r="F179" s="123"/>
      <c r="G179" s="123"/>
      <c r="H179" s="123"/>
      <c r="I179" s="124"/>
      <c r="J179" s="124"/>
      <c r="K179" s="124"/>
      <c r="L179" s="124"/>
      <c r="M179" s="124"/>
      <c r="N179" s="124"/>
      <c r="O179" s="125"/>
      <c r="P179" s="125"/>
      <c r="Q179" s="125"/>
      <c r="R179" s="125"/>
      <c r="S179" s="125"/>
      <c r="T179" s="126"/>
    </row>
    <row r="180" spans="3:20" s="67" customFormat="1" ht="15.95" hidden="1" customHeight="1" x14ac:dyDescent="0.25">
      <c r="C180" s="123"/>
      <c r="D180" s="123"/>
      <c r="E180" s="123"/>
      <c r="F180" s="123"/>
      <c r="G180" s="123"/>
      <c r="H180" s="123"/>
      <c r="I180" s="124"/>
      <c r="J180" s="124"/>
      <c r="K180" s="124"/>
      <c r="L180" s="124"/>
      <c r="M180" s="124"/>
      <c r="N180" s="124"/>
      <c r="O180" s="125"/>
      <c r="P180" s="125"/>
      <c r="Q180" s="125"/>
      <c r="R180" s="125"/>
      <c r="S180" s="125"/>
      <c r="T180" s="126"/>
    </row>
    <row r="181" spans="3:20" s="67" customFormat="1" ht="15.95" hidden="1" customHeight="1" x14ac:dyDescent="0.25">
      <c r="C181" s="123"/>
      <c r="D181" s="123"/>
      <c r="E181" s="123"/>
      <c r="F181" s="123"/>
      <c r="G181" s="123"/>
      <c r="H181" s="123"/>
      <c r="I181" s="124"/>
      <c r="J181" s="124"/>
      <c r="K181" s="124"/>
      <c r="L181" s="124"/>
      <c r="M181" s="124"/>
      <c r="N181" s="124"/>
      <c r="O181" s="125"/>
      <c r="P181" s="125"/>
      <c r="Q181" s="125"/>
      <c r="R181" s="125"/>
      <c r="S181" s="125"/>
      <c r="T181" s="126"/>
    </row>
    <row r="182" spans="3:20" s="67" customFormat="1" ht="15.95" hidden="1" customHeight="1" x14ac:dyDescent="0.25">
      <c r="C182" s="123"/>
      <c r="D182" s="123"/>
      <c r="E182" s="123"/>
      <c r="F182" s="123"/>
      <c r="G182" s="123"/>
      <c r="H182" s="123"/>
      <c r="I182" s="124"/>
      <c r="J182" s="124"/>
      <c r="K182" s="124"/>
      <c r="L182" s="124"/>
      <c r="M182" s="124"/>
      <c r="N182" s="124"/>
      <c r="O182" s="125"/>
      <c r="P182" s="125"/>
      <c r="Q182" s="125"/>
      <c r="R182" s="125"/>
      <c r="S182" s="125"/>
      <c r="T182" s="126"/>
    </row>
    <row r="183" spans="3:20" s="67" customFormat="1" ht="15.95" hidden="1" customHeight="1" x14ac:dyDescent="0.25">
      <c r="C183" s="123"/>
      <c r="D183" s="123"/>
      <c r="E183" s="123"/>
      <c r="F183" s="123"/>
      <c r="G183" s="123"/>
      <c r="H183" s="123"/>
      <c r="I183" s="124"/>
      <c r="J183" s="124"/>
      <c r="K183" s="124"/>
      <c r="L183" s="124"/>
      <c r="M183" s="124"/>
      <c r="N183" s="124"/>
      <c r="O183" s="125"/>
      <c r="P183" s="125"/>
      <c r="Q183" s="125"/>
      <c r="R183" s="125"/>
      <c r="S183" s="125"/>
      <c r="T183" s="126"/>
    </row>
    <row r="184" spans="3:20" s="67" customFormat="1" ht="15.95" hidden="1" customHeight="1" x14ac:dyDescent="0.25">
      <c r="C184" s="123"/>
      <c r="D184" s="123"/>
      <c r="E184" s="123"/>
      <c r="F184" s="123"/>
      <c r="G184" s="123"/>
      <c r="H184" s="123"/>
      <c r="I184" s="124"/>
      <c r="J184" s="124"/>
      <c r="K184" s="124"/>
      <c r="L184" s="124"/>
      <c r="M184" s="124"/>
      <c r="N184" s="124"/>
      <c r="O184" s="125"/>
      <c r="P184" s="125"/>
      <c r="Q184" s="125"/>
      <c r="R184" s="125"/>
      <c r="S184" s="125"/>
      <c r="T184" s="126"/>
    </row>
    <row r="185" spans="3:20" s="67" customFormat="1" ht="15.95" hidden="1" customHeight="1" x14ac:dyDescent="0.25">
      <c r="C185" s="123"/>
      <c r="D185" s="123"/>
      <c r="E185" s="123"/>
      <c r="F185" s="123"/>
      <c r="G185" s="123"/>
      <c r="H185" s="123"/>
      <c r="I185" s="124"/>
      <c r="J185" s="124"/>
      <c r="K185" s="124"/>
      <c r="L185" s="124"/>
      <c r="M185" s="124"/>
      <c r="N185" s="124"/>
      <c r="O185" s="125"/>
      <c r="P185" s="125"/>
      <c r="Q185" s="125"/>
      <c r="R185" s="125"/>
      <c r="S185" s="125"/>
      <c r="T185" s="126"/>
    </row>
    <row r="186" spans="3:20" s="67" customFormat="1" ht="15.95" hidden="1" customHeight="1" x14ac:dyDescent="0.25">
      <c r="C186" s="123"/>
      <c r="D186" s="123"/>
      <c r="E186" s="123"/>
      <c r="F186" s="123"/>
      <c r="G186" s="123"/>
      <c r="H186" s="123"/>
      <c r="I186" s="124"/>
      <c r="J186" s="124"/>
      <c r="K186" s="124"/>
      <c r="L186" s="124"/>
      <c r="M186" s="124"/>
      <c r="N186" s="124"/>
      <c r="O186" s="125"/>
      <c r="P186" s="125"/>
      <c r="Q186" s="125"/>
      <c r="R186" s="125"/>
      <c r="S186" s="125"/>
      <c r="T186" s="126"/>
    </row>
    <row r="187" spans="3:20" s="67" customFormat="1" ht="15.95" hidden="1" customHeight="1" x14ac:dyDescent="0.25">
      <c r="C187" s="123"/>
      <c r="D187" s="123"/>
      <c r="E187" s="123"/>
      <c r="F187" s="123"/>
      <c r="G187" s="123"/>
      <c r="H187" s="123"/>
      <c r="I187" s="124"/>
      <c r="J187" s="124"/>
      <c r="K187" s="124"/>
      <c r="L187" s="124"/>
      <c r="M187" s="124"/>
      <c r="N187" s="124"/>
      <c r="O187" s="125"/>
      <c r="P187" s="125"/>
      <c r="Q187" s="125"/>
      <c r="R187" s="125"/>
      <c r="S187" s="125"/>
      <c r="T187" s="126"/>
    </row>
    <row r="188" spans="3:20" s="67" customFormat="1" ht="15.95" hidden="1" customHeight="1" x14ac:dyDescent="0.25">
      <c r="C188" s="123"/>
      <c r="D188" s="123"/>
      <c r="E188" s="123"/>
      <c r="F188" s="123"/>
      <c r="G188" s="123"/>
      <c r="H188" s="123"/>
      <c r="I188" s="124"/>
      <c r="J188" s="124"/>
      <c r="K188" s="124"/>
      <c r="L188" s="124"/>
      <c r="M188" s="124"/>
      <c r="N188" s="124"/>
      <c r="O188" s="125"/>
      <c r="P188" s="125"/>
      <c r="Q188" s="125"/>
      <c r="R188" s="125"/>
      <c r="S188" s="125"/>
      <c r="T188" s="126"/>
    </row>
    <row r="189" spans="3:20" s="67" customFormat="1" ht="15.95" hidden="1" customHeight="1" x14ac:dyDescent="0.25">
      <c r="C189" s="123"/>
      <c r="D189" s="123"/>
      <c r="E189" s="123"/>
      <c r="F189" s="123"/>
      <c r="G189" s="123"/>
      <c r="H189" s="123"/>
      <c r="I189" s="124"/>
      <c r="J189" s="124"/>
      <c r="K189" s="124"/>
      <c r="L189" s="124"/>
      <c r="M189" s="124"/>
      <c r="N189" s="124"/>
      <c r="O189" s="125"/>
      <c r="P189" s="125"/>
      <c r="Q189" s="125"/>
      <c r="R189" s="125"/>
      <c r="S189" s="125"/>
      <c r="T189" s="126"/>
    </row>
    <row r="190" spans="3:20" s="67" customFormat="1" ht="15.95" hidden="1" customHeight="1" x14ac:dyDescent="0.25">
      <c r="C190" s="123"/>
      <c r="D190" s="123"/>
      <c r="E190" s="123"/>
      <c r="F190" s="123"/>
      <c r="G190" s="123"/>
      <c r="H190" s="123"/>
      <c r="I190" s="124"/>
      <c r="J190" s="124"/>
      <c r="K190" s="124"/>
      <c r="L190" s="124"/>
      <c r="M190" s="124"/>
      <c r="N190" s="124"/>
      <c r="O190" s="125"/>
      <c r="P190" s="125"/>
      <c r="Q190" s="125"/>
      <c r="R190" s="125"/>
      <c r="S190" s="125"/>
      <c r="T190" s="126"/>
    </row>
    <row r="191" spans="3:20" s="67" customFormat="1" ht="15.95" hidden="1" customHeight="1" x14ac:dyDescent="0.25">
      <c r="C191" s="123"/>
      <c r="D191" s="123"/>
      <c r="E191" s="123"/>
      <c r="F191" s="123"/>
      <c r="G191" s="123"/>
      <c r="H191" s="123"/>
      <c r="I191" s="124"/>
      <c r="J191" s="124"/>
      <c r="K191" s="124"/>
      <c r="L191" s="124"/>
      <c r="M191" s="124"/>
      <c r="N191" s="124"/>
      <c r="O191" s="125"/>
      <c r="P191" s="125"/>
      <c r="Q191" s="125"/>
      <c r="R191" s="125"/>
      <c r="S191" s="125"/>
      <c r="T191" s="126"/>
    </row>
    <row r="192" spans="3:20" s="67" customFormat="1" ht="15.95" hidden="1" customHeight="1" x14ac:dyDescent="0.25">
      <c r="C192" s="123"/>
      <c r="D192" s="123"/>
      <c r="E192" s="123"/>
      <c r="F192" s="123"/>
      <c r="G192" s="123"/>
      <c r="H192" s="123"/>
      <c r="I192" s="124"/>
      <c r="J192" s="124"/>
      <c r="K192" s="124"/>
      <c r="L192" s="124"/>
      <c r="M192" s="124"/>
      <c r="N192" s="124"/>
      <c r="O192" s="125"/>
      <c r="P192" s="125"/>
      <c r="Q192" s="125"/>
      <c r="R192" s="125"/>
      <c r="S192" s="125"/>
      <c r="T192" s="126"/>
    </row>
    <row r="193" spans="2:44" s="67" customFormat="1" ht="15.95" hidden="1" customHeight="1" x14ac:dyDescent="0.25">
      <c r="C193" s="123"/>
      <c r="D193" s="123"/>
      <c r="E193" s="123"/>
      <c r="F193" s="123"/>
      <c r="G193" s="123"/>
      <c r="H193" s="123"/>
      <c r="I193" s="124"/>
      <c r="J193" s="124"/>
      <c r="K193" s="124"/>
      <c r="L193" s="124"/>
      <c r="M193" s="124"/>
      <c r="N193" s="124"/>
      <c r="O193" s="125"/>
      <c r="P193" s="125"/>
      <c r="Q193" s="125"/>
      <c r="R193" s="125"/>
      <c r="S193" s="125"/>
      <c r="T193" s="126"/>
    </row>
    <row r="194" spans="2:44" s="67" customFormat="1" ht="15.95" hidden="1" customHeight="1" x14ac:dyDescent="0.25">
      <c r="C194" s="123"/>
      <c r="D194" s="123"/>
      <c r="E194" s="123"/>
      <c r="F194" s="123"/>
      <c r="G194" s="123"/>
      <c r="H194" s="123"/>
      <c r="I194" s="124"/>
      <c r="J194" s="124"/>
      <c r="K194" s="124"/>
      <c r="L194" s="124"/>
      <c r="M194" s="124"/>
      <c r="N194" s="124"/>
      <c r="O194" s="125"/>
      <c r="P194" s="125"/>
      <c r="Q194" s="125"/>
      <c r="R194" s="125"/>
      <c r="S194" s="125"/>
      <c r="T194" s="126"/>
    </row>
    <row r="195" spans="2:44" s="67" customFormat="1" ht="15.95" hidden="1" customHeight="1" x14ac:dyDescent="0.25">
      <c r="C195" s="136"/>
      <c r="D195" s="136"/>
      <c r="E195" s="136"/>
      <c r="F195" s="136"/>
      <c r="G195" s="136"/>
      <c r="H195" s="136"/>
      <c r="I195" s="139"/>
      <c r="J195" s="139"/>
      <c r="K195" s="139"/>
      <c r="L195" s="139"/>
      <c r="M195" s="139"/>
      <c r="N195" s="139"/>
      <c r="O195" s="140"/>
      <c r="P195" s="140"/>
      <c r="Q195" s="140"/>
      <c r="R195" s="140"/>
      <c r="S195" s="140"/>
      <c r="T195" s="141"/>
    </row>
    <row r="196" spans="2:44" s="67" customFormat="1" ht="15.95" hidden="1" customHeight="1" x14ac:dyDescent="0.25">
      <c r="C196" s="123"/>
      <c r="D196" s="123"/>
      <c r="E196" s="123"/>
      <c r="F196" s="123"/>
      <c r="G196" s="123"/>
      <c r="H196" s="123"/>
      <c r="I196" s="124"/>
      <c r="J196" s="124"/>
      <c r="K196" s="124"/>
      <c r="L196" s="124"/>
      <c r="M196" s="124"/>
      <c r="N196" s="124"/>
      <c r="O196" s="125"/>
      <c r="P196" s="125"/>
      <c r="Q196" s="125"/>
      <c r="R196" s="125"/>
      <c r="S196" s="125"/>
      <c r="T196" s="126"/>
    </row>
    <row r="197" spans="2:44" s="67" customFormat="1" ht="15.95" hidden="1" customHeight="1" x14ac:dyDescent="0.25">
      <c r="C197" s="123"/>
      <c r="D197" s="123"/>
      <c r="E197" s="123"/>
      <c r="F197" s="123"/>
      <c r="G197" s="123"/>
      <c r="H197" s="123"/>
      <c r="I197" s="124"/>
      <c r="J197" s="124"/>
      <c r="K197" s="124"/>
      <c r="L197" s="124"/>
      <c r="M197" s="124"/>
      <c r="N197" s="124"/>
      <c r="O197" s="125"/>
      <c r="P197" s="125"/>
      <c r="Q197" s="125"/>
      <c r="R197" s="125"/>
      <c r="S197" s="125"/>
      <c r="T197" s="126"/>
    </row>
    <row r="198" spans="2:44" s="67" customFormat="1" ht="15.95" hidden="1" customHeight="1" x14ac:dyDescent="0.25">
      <c r="C198" s="123"/>
      <c r="D198" s="123"/>
      <c r="E198" s="123"/>
      <c r="F198" s="123"/>
      <c r="G198" s="123"/>
      <c r="H198" s="123"/>
      <c r="I198" s="124"/>
      <c r="J198" s="124"/>
      <c r="K198" s="124"/>
      <c r="L198" s="124"/>
      <c r="M198" s="124"/>
      <c r="N198" s="124"/>
      <c r="O198" s="125"/>
      <c r="P198" s="125"/>
      <c r="Q198" s="125"/>
      <c r="R198" s="125"/>
      <c r="S198" s="125"/>
      <c r="T198" s="126"/>
    </row>
    <row r="199" spans="2:44" s="67" customFormat="1" ht="15.95" hidden="1" customHeight="1" x14ac:dyDescent="0.25">
      <c r="C199" s="113"/>
      <c r="D199" s="113"/>
      <c r="E199" s="113"/>
      <c r="F199" s="113"/>
      <c r="G199" s="113"/>
      <c r="H199" s="113"/>
      <c r="I199" s="114"/>
      <c r="J199" s="114"/>
      <c r="K199" s="114"/>
      <c r="L199" s="114"/>
      <c r="M199" s="114"/>
      <c r="N199" s="114"/>
      <c r="O199" s="115"/>
      <c r="P199" s="115"/>
      <c r="Q199" s="115"/>
      <c r="R199" s="115"/>
      <c r="S199" s="115"/>
      <c r="T199" s="116"/>
    </row>
    <row r="200" spans="2:44" ht="15.95" customHeight="1" x14ac:dyDescent="0.25">
      <c r="B200" s="464" t="s">
        <v>1466</v>
      </c>
      <c r="C200" s="464"/>
      <c r="D200" s="464"/>
      <c r="E200" s="464"/>
      <c r="F200" s="464"/>
      <c r="G200" s="464"/>
      <c r="H200" s="464"/>
      <c r="I200" s="464"/>
      <c r="J200" s="464"/>
      <c r="K200" s="464"/>
      <c r="L200" s="464"/>
      <c r="M200" s="537" t="str">
        <f>IF(PROJID=0,"",CONCATENATE("Project ",PROJID))</f>
        <v/>
      </c>
      <c r="N200" s="537"/>
      <c r="O200" s="537"/>
      <c r="P200" s="537"/>
      <c r="Q200" s="537"/>
      <c r="R200" s="537"/>
      <c r="S200" s="537"/>
      <c r="T200" s="537"/>
      <c r="U200" s="537"/>
      <c r="V200" s="537"/>
      <c r="W200" s="537"/>
      <c r="X200" s="537"/>
      <c r="Y200" s="537"/>
      <c r="Z200" s="537"/>
      <c r="AA200" s="537"/>
      <c r="AB200" s="537"/>
      <c r="AC200" s="537"/>
      <c r="AD200" s="537"/>
      <c r="AE200" s="537"/>
      <c r="AF200" s="537"/>
      <c r="AG200" s="537"/>
      <c r="AH200" s="464"/>
      <c r="AI200" s="464"/>
      <c r="AJ200" s="464"/>
      <c r="AK200" s="464"/>
      <c r="AL200" s="464"/>
      <c r="AM200" s="464"/>
      <c r="AN200" s="464"/>
      <c r="AO200" s="464"/>
      <c r="AP200" s="464"/>
      <c r="AQ200" s="464"/>
      <c r="AR200" s="465" t="str">
        <f>""</f>
        <v/>
      </c>
    </row>
    <row r="201" spans="2:44" ht="15.95" customHeight="1" x14ac:dyDescent="0.25">
      <c r="B201" s="464" t="s">
        <v>1991</v>
      </c>
      <c r="C201" s="464"/>
      <c r="D201" s="464"/>
      <c r="E201" s="464"/>
      <c r="F201" s="464"/>
      <c r="G201" s="464"/>
      <c r="H201" s="464"/>
      <c r="I201" s="464"/>
      <c r="J201" s="464"/>
      <c r="K201" s="464"/>
      <c r="L201" s="464"/>
      <c r="M201" s="537"/>
      <c r="N201" s="537"/>
      <c r="O201" s="537"/>
      <c r="P201" s="537"/>
      <c r="Q201" s="537"/>
      <c r="R201" s="537"/>
      <c r="S201" s="537"/>
      <c r="T201" s="537"/>
      <c r="U201" s="537"/>
      <c r="V201" s="537"/>
      <c r="W201" s="537"/>
      <c r="X201" s="537"/>
      <c r="Y201" s="537"/>
      <c r="Z201" s="537"/>
      <c r="AA201" s="537"/>
      <c r="AB201" s="537"/>
      <c r="AC201" s="537"/>
      <c r="AD201" s="537"/>
      <c r="AE201" s="537"/>
      <c r="AF201" s="537"/>
      <c r="AG201" s="537"/>
      <c r="AH201" s="464"/>
      <c r="AI201" s="464"/>
      <c r="AJ201" s="464"/>
      <c r="AK201" s="464"/>
      <c r="AL201" s="464"/>
      <c r="AM201" s="464"/>
      <c r="AN201" s="464"/>
      <c r="AO201" s="464"/>
      <c r="AP201" s="464"/>
      <c r="AQ201" s="464"/>
      <c r="AR201" s="465" t="str">
        <f>""</f>
        <v/>
      </c>
    </row>
    <row r="202" spans="2:44" ht="15.95" customHeight="1" x14ac:dyDescent="0.25">
      <c r="B202" s="466" t="s">
        <v>1248</v>
      </c>
      <c r="C202" s="464"/>
      <c r="D202" s="464"/>
      <c r="E202" s="464"/>
      <c r="F202" s="464"/>
      <c r="G202" s="464"/>
      <c r="H202" s="464"/>
      <c r="I202" s="464"/>
      <c r="J202" s="464"/>
      <c r="K202" s="464"/>
      <c r="L202" s="464"/>
      <c r="M202" s="467"/>
      <c r="N202" s="464"/>
      <c r="O202" s="464"/>
      <c r="P202" s="467"/>
      <c r="Q202" s="467"/>
      <c r="R202" s="467"/>
      <c r="S202" s="467"/>
      <c r="T202" s="467"/>
      <c r="U202" s="467"/>
      <c r="V202" s="467"/>
      <c r="W202" s="468" t="s">
        <v>2125</v>
      </c>
      <c r="X202" s="467"/>
      <c r="Y202" s="467"/>
      <c r="Z202" s="467"/>
      <c r="AA202" s="467"/>
      <c r="AB202" s="467"/>
      <c r="AC202" s="467"/>
      <c r="AD202" s="467"/>
      <c r="AE202" s="464"/>
      <c r="AF202" s="464"/>
      <c r="AG202" s="464"/>
      <c r="AH202" s="464"/>
      <c r="AI202" s="464"/>
      <c r="AJ202" s="464"/>
      <c r="AK202" s="464"/>
      <c r="AL202" s="464"/>
      <c r="AM202" s="464"/>
      <c r="AN202" s="464"/>
      <c r="AO202" s="464"/>
      <c r="AP202" s="464"/>
      <c r="AQ202" s="464"/>
      <c r="AR202" s="465" t="s">
        <v>1747</v>
      </c>
    </row>
    <row r="203" spans="2:44" ht="15" hidden="1" customHeight="1" x14ac:dyDescent="0.25"/>
    <row r="204" spans="2:44" ht="15" hidden="1" customHeight="1" x14ac:dyDescent="0.25"/>
    <row r="205" spans="2:44" ht="15" hidden="1" customHeight="1" x14ac:dyDescent="0.25"/>
    <row r="206" spans="2:44" ht="15" hidden="1" customHeight="1" x14ac:dyDescent="0.25"/>
    <row r="207" spans="2:44" ht="15" hidden="1" customHeight="1" x14ac:dyDescent="0.25"/>
    <row r="208" spans="2:44" ht="15" hidden="1" customHeight="1" x14ac:dyDescent="0.25"/>
    <row r="209" ht="15" hidden="1" customHeight="1" x14ac:dyDescent="0.25"/>
    <row r="210" ht="15" hidden="1" customHeight="1" x14ac:dyDescent="0.25"/>
    <row r="211" ht="15" hidden="1" customHeight="1" x14ac:dyDescent="0.25"/>
    <row r="212" ht="15" hidden="1" customHeight="1" x14ac:dyDescent="0.25"/>
    <row r="213" ht="15" hidden="1" customHeight="1" x14ac:dyDescent="0.25"/>
    <row r="214" ht="15" hidden="1" customHeight="1" x14ac:dyDescent="0.25"/>
    <row r="215" ht="15" hidden="1" customHeight="1" x14ac:dyDescent="0.25"/>
    <row r="216" ht="15" hidden="1" customHeight="1" x14ac:dyDescent="0.25"/>
    <row r="217" ht="15" hidden="1" customHeight="1" x14ac:dyDescent="0.25"/>
    <row r="218" ht="15" hidden="1" customHeight="1" x14ac:dyDescent="0.25"/>
    <row r="219" ht="15" hidden="1" customHeight="1" x14ac:dyDescent="0.25"/>
    <row r="220" ht="15" hidden="1" customHeight="1" x14ac:dyDescent="0.25"/>
    <row r="221" ht="15" hidden="1" customHeight="1" x14ac:dyDescent="0.25"/>
    <row r="222" ht="15" hidden="1" customHeight="1" x14ac:dyDescent="0.25"/>
    <row r="223" ht="15" hidden="1" customHeight="1" x14ac:dyDescent="0.25"/>
    <row r="224" ht="15" hidden="1" customHeight="1" x14ac:dyDescent="0.25"/>
    <row r="225" ht="15" hidden="1" customHeight="1" x14ac:dyDescent="0.25"/>
    <row r="226" ht="15" hidden="1" customHeight="1" x14ac:dyDescent="0.25"/>
    <row r="227" ht="15" hidden="1" customHeight="1" x14ac:dyDescent="0.25"/>
    <row r="228" ht="15" hidden="1" customHeight="1" x14ac:dyDescent="0.25"/>
    <row r="229" ht="15" hidden="1" customHeight="1" x14ac:dyDescent="0.25"/>
    <row r="230" ht="15" hidden="1" customHeight="1" x14ac:dyDescent="0.25"/>
    <row r="231" ht="15" hidden="1" customHeight="1" x14ac:dyDescent="0.25"/>
    <row r="232" ht="15" hidden="1" customHeight="1" x14ac:dyDescent="0.25"/>
    <row r="233" ht="15" hidden="1" customHeight="1" x14ac:dyDescent="0.25"/>
    <row r="234" ht="15" hidden="1" customHeight="1" x14ac:dyDescent="0.25"/>
    <row r="235" ht="15" hidden="1" customHeight="1" x14ac:dyDescent="0.25"/>
    <row r="236" ht="15" hidden="1" customHeight="1" x14ac:dyDescent="0.25"/>
    <row r="237" ht="15" hidden="1" customHeight="1" x14ac:dyDescent="0.25"/>
    <row r="238" ht="15" hidden="1" customHeight="1" x14ac:dyDescent="0.25"/>
    <row r="239" ht="15" hidden="1" customHeight="1" x14ac:dyDescent="0.25"/>
    <row r="240" ht="15" hidden="1" customHeight="1" x14ac:dyDescent="0.25"/>
    <row r="241" ht="15" hidden="1" customHeight="1" x14ac:dyDescent="0.25"/>
    <row r="242" ht="15" hidden="1" customHeight="1" x14ac:dyDescent="0.25"/>
    <row r="243" ht="15" hidden="1" customHeight="1" x14ac:dyDescent="0.25"/>
    <row r="244" ht="15" hidden="1" customHeight="1" x14ac:dyDescent="0.25"/>
    <row r="245" ht="15" hidden="1" customHeight="1" x14ac:dyDescent="0.25"/>
    <row r="246" ht="15" hidden="1" customHeight="1" x14ac:dyDescent="0.25"/>
    <row r="247" ht="15" hidden="1" customHeight="1" x14ac:dyDescent="0.25"/>
    <row r="248" ht="15" hidden="1" customHeight="1" x14ac:dyDescent="0.25"/>
    <row r="249" ht="15" hidden="1" customHeight="1" x14ac:dyDescent="0.25"/>
    <row r="250" ht="15" hidden="1" customHeight="1" x14ac:dyDescent="0.25"/>
    <row r="251" ht="15" hidden="1" customHeight="1" x14ac:dyDescent="0.25"/>
    <row r="252" ht="15" hidden="1" customHeight="1" x14ac:dyDescent="0.25"/>
    <row r="253" ht="15" hidden="1" customHeight="1" x14ac:dyDescent="0.25"/>
    <row r="254" ht="15" hidden="1" customHeight="1" x14ac:dyDescent="0.25"/>
    <row r="255" ht="15" hidden="1" customHeight="1" x14ac:dyDescent="0.25"/>
    <row r="256" ht="15" hidden="1" customHeight="1" x14ac:dyDescent="0.25"/>
    <row r="257" ht="15" hidden="1" customHeight="1" x14ac:dyDescent="0.25"/>
    <row r="258" ht="15" hidden="1" customHeight="1" x14ac:dyDescent="0.25"/>
    <row r="259" ht="15" hidden="1" customHeight="1" x14ac:dyDescent="0.25"/>
    <row r="260" ht="15" hidden="1" customHeight="1" x14ac:dyDescent="0.25"/>
    <row r="261" ht="15" hidden="1" customHeight="1" x14ac:dyDescent="0.25"/>
    <row r="262" ht="15" hidden="1" customHeight="1" x14ac:dyDescent="0.25"/>
    <row r="263" ht="15" hidden="1" customHeight="1" x14ac:dyDescent="0.25"/>
    <row r="264" ht="15" hidden="1" customHeight="1" x14ac:dyDescent="0.25"/>
    <row r="265" ht="15" hidden="1" customHeight="1" x14ac:dyDescent="0.25"/>
    <row r="266" ht="15" hidden="1" customHeight="1" x14ac:dyDescent="0.25"/>
    <row r="267" ht="15" hidden="1" customHeight="1" x14ac:dyDescent="0.25"/>
    <row r="268" ht="15" hidden="1" customHeight="1" x14ac:dyDescent="0.25"/>
    <row r="269" ht="15" hidden="1" customHeight="1" x14ac:dyDescent="0.25"/>
    <row r="270" ht="15" hidden="1" customHeight="1" x14ac:dyDescent="0.25"/>
    <row r="271" ht="15" hidden="1" customHeight="1" x14ac:dyDescent="0.25"/>
    <row r="272" ht="15" hidden="1" customHeight="1" x14ac:dyDescent="0.25"/>
    <row r="273" ht="15" hidden="1" customHeight="1" x14ac:dyDescent="0.25"/>
    <row r="274" ht="15" hidden="1" customHeight="1" x14ac:dyDescent="0.25"/>
    <row r="275" ht="15" hidden="1" customHeight="1" x14ac:dyDescent="0.25"/>
    <row r="276" ht="15" hidden="1" customHeight="1" x14ac:dyDescent="0.25"/>
    <row r="277" ht="15" hidden="1" customHeight="1" x14ac:dyDescent="0.25"/>
    <row r="278" ht="15" hidden="1" customHeight="1" x14ac:dyDescent="0.25"/>
    <row r="279" ht="15" hidden="1" customHeight="1" x14ac:dyDescent="0.25"/>
    <row r="280" ht="15" hidden="1" customHeight="1" x14ac:dyDescent="0.25"/>
    <row r="281" ht="15" hidden="1" customHeight="1" x14ac:dyDescent="0.25"/>
    <row r="282" ht="15" hidden="1" customHeight="1" x14ac:dyDescent="0.25"/>
    <row r="283" ht="15" hidden="1" customHeight="1" x14ac:dyDescent="0.25"/>
    <row r="284" ht="15" hidden="1" customHeight="1" x14ac:dyDescent="0.25"/>
    <row r="285" ht="15" hidden="1" customHeight="1" x14ac:dyDescent="0.25"/>
    <row r="286" ht="15" hidden="1" customHeight="1" x14ac:dyDescent="0.25"/>
    <row r="287" ht="15" hidden="1" customHeight="1" x14ac:dyDescent="0.25"/>
    <row r="288" ht="15" hidden="1" customHeight="1" x14ac:dyDescent="0.25"/>
    <row r="289" ht="15" hidden="1" customHeight="1" x14ac:dyDescent="0.25"/>
    <row r="290" ht="15" hidden="1" customHeight="1" x14ac:dyDescent="0.25"/>
    <row r="291" ht="15" hidden="1" customHeight="1" x14ac:dyDescent="0.25"/>
    <row r="292" ht="15" hidden="1" customHeight="1" x14ac:dyDescent="0.25"/>
    <row r="293" ht="15" hidden="1" customHeight="1" x14ac:dyDescent="0.25"/>
    <row r="294" ht="15" hidden="1" customHeight="1" x14ac:dyDescent="0.25"/>
    <row r="295" ht="15" hidden="1" customHeight="1" x14ac:dyDescent="0.25"/>
    <row r="296" ht="15" hidden="1" customHeight="1" x14ac:dyDescent="0.25"/>
    <row r="297" ht="15" hidden="1" customHeight="1" x14ac:dyDescent="0.25"/>
    <row r="298" ht="15" hidden="1" customHeight="1" x14ac:dyDescent="0.25"/>
    <row r="299" ht="15" hidden="1" customHeight="1" x14ac:dyDescent="0.25"/>
    <row r="300" ht="15" hidden="1" customHeight="1" x14ac:dyDescent="0.25"/>
    <row r="301" ht="15" hidden="1" customHeight="1" x14ac:dyDescent="0.25"/>
    <row r="302" ht="15" hidden="1" customHeight="1" x14ac:dyDescent="0.25"/>
    <row r="303" ht="15" hidden="1" customHeight="1" x14ac:dyDescent="0.25"/>
    <row r="304" ht="15" hidden="1" customHeight="1" x14ac:dyDescent="0.25"/>
    <row r="305" ht="15" hidden="1" customHeight="1" x14ac:dyDescent="0.25"/>
    <row r="306" ht="15" hidden="1" customHeight="1" x14ac:dyDescent="0.25"/>
    <row r="307" ht="15" hidden="1" customHeight="1" x14ac:dyDescent="0.25"/>
    <row r="308" ht="15" hidden="1" customHeight="1" x14ac:dyDescent="0.25"/>
    <row r="309" ht="15" hidden="1" customHeight="1" x14ac:dyDescent="0.25"/>
    <row r="310" ht="15" hidden="1" customHeight="1" x14ac:dyDescent="0.25"/>
    <row r="311" ht="15" hidden="1" customHeight="1" x14ac:dyDescent="0.25"/>
    <row r="312" ht="15" hidden="1" customHeight="1" x14ac:dyDescent="0.25"/>
    <row r="313" ht="15" hidden="1" customHeight="1" x14ac:dyDescent="0.25"/>
    <row r="314" ht="15" hidden="1" customHeight="1" x14ac:dyDescent="0.25"/>
    <row r="315" ht="15" hidden="1" customHeight="1" x14ac:dyDescent="0.25"/>
    <row r="316" ht="15" hidden="1" customHeight="1" x14ac:dyDescent="0.25"/>
    <row r="317" ht="15" hidden="1" customHeight="1" x14ac:dyDescent="0.25"/>
    <row r="318" ht="15" hidden="1" customHeight="1" x14ac:dyDescent="0.25"/>
    <row r="319" ht="15" hidden="1" customHeight="1" x14ac:dyDescent="0.25"/>
    <row r="320" ht="15" hidden="1" customHeight="1" x14ac:dyDescent="0.25"/>
    <row r="321" ht="15" hidden="1" customHeight="1" x14ac:dyDescent="0.25"/>
    <row r="322" ht="15" hidden="1" customHeight="1" x14ac:dyDescent="0.25"/>
    <row r="323" ht="15" hidden="1" customHeight="1" x14ac:dyDescent="0.25"/>
    <row r="324" ht="15" hidden="1" customHeight="1" x14ac:dyDescent="0.25"/>
    <row r="325" ht="15" hidden="1" customHeight="1" x14ac:dyDescent="0.25"/>
    <row r="326" ht="15" hidden="1" customHeight="1" x14ac:dyDescent="0.25"/>
    <row r="327" ht="15" hidden="1" customHeight="1" x14ac:dyDescent="0.25"/>
    <row r="328" ht="15" hidden="1" customHeight="1" x14ac:dyDescent="0.25"/>
    <row r="329" ht="15" hidden="1" customHeight="1" x14ac:dyDescent="0.25"/>
    <row r="330" ht="15" hidden="1" customHeight="1" x14ac:dyDescent="0.25"/>
    <row r="331" ht="15" hidden="1" customHeight="1" x14ac:dyDescent="0.25"/>
    <row r="332" ht="15" hidden="1" customHeight="1" x14ac:dyDescent="0.25"/>
    <row r="333" ht="15" hidden="1" customHeight="1" x14ac:dyDescent="0.25"/>
    <row r="334" ht="15" hidden="1" customHeight="1" x14ac:dyDescent="0.25"/>
    <row r="335" ht="15" hidden="1" customHeight="1" x14ac:dyDescent="0.25"/>
    <row r="336" ht="15" hidden="1" customHeight="1" x14ac:dyDescent="0.25"/>
    <row r="337" ht="15" hidden="1" customHeight="1" x14ac:dyDescent="0.25"/>
    <row r="338" ht="15" hidden="1" customHeight="1" x14ac:dyDescent="0.25"/>
    <row r="339" ht="15" hidden="1" customHeight="1" x14ac:dyDescent="0.25"/>
    <row r="340" ht="15" hidden="1" customHeight="1" x14ac:dyDescent="0.25"/>
    <row r="341" ht="15" hidden="1" customHeight="1" x14ac:dyDescent="0.25"/>
    <row r="342" ht="15" hidden="1" customHeight="1" x14ac:dyDescent="0.25"/>
    <row r="343" ht="15" hidden="1" customHeight="1" x14ac:dyDescent="0.25"/>
    <row r="344" ht="15" hidden="1" customHeight="1" x14ac:dyDescent="0.25"/>
    <row r="345" ht="15" hidden="1" customHeight="1" x14ac:dyDescent="0.25"/>
    <row r="346" ht="15" hidden="1" customHeight="1" x14ac:dyDescent="0.25"/>
    <row r="347" ht="15" hidden="1" customHeight="1" x14ac:dyDescent="0.25"/>
    <row r="348" ht="15" hidden="1" customHeight="1" x14ac:dyDescent="0.25"/>
    <row r="349" ht="15" hidden="1" customHeight="1" x14ac:dyDescent="0.25"/>
    <row r="350" ht="15" hidden="1" customHeight="1" x14ac:dyDescent="0.25"/>
    <row r="351" ht="15" hidden="1" customHeight="1" x14ac:dyDescent="0.25"/>
    <row r="352" ht="15" hidden="1" customHeight="1" x14ac:dyDescent="0.25"/>
    <row r="353" ht="15" hidden="1" customHeight="1" x14ac:dyDescent="0.25"/>
    <row r="354" ht="15" hidden="1" customHeight="1" x14ac:dyDescent="0.25"/>
    <row r="355" ht="15" hidden="1" customHeight="1" x14ac:dyDescent="0.25"/>
    <row r="356" ht="15" hidden="1" customHeight="1" x14ac:dyDescent="0.25"/>
    <row r="357" ht="15" hidden="1" customHeight="1" x14ac:dyDescent="0.25"/>
    <row r="358" ht="15" hidden="1" customHeight="1" x14ac:dyDescent="0.25"/>
    <row r="359" ht="15" hidden="1" customHeight="1" x14ac:dyDescent="0.25"/>
    <row r="360" ht="15" hidden="1" customHeight="1" x14ac:dyDescent="0.25"/>
    <row r="361" ht="15" hidden="1" customHeight="1" x14ac:dyDescent="0.25"/>
    <row r="362" ht="15" hidden="1" customHeight="1" x14ac:dyDescent="0.25"/>
    <row r="363" ht="15" hidden="1" customHeight="1" x14ac:dyDescent="0.25"/>
    <row r="364" ht="15" hidden="1" customHeight="1" x14ac:dyDescent="0.25"/>
    <row r="365" ht="15" hidden="1" customHeight="1" x14ac:dyDescent="0.25"/>
    <row r="366" ht="15" hidden="1" customHeight="1" x14ac:dyDescent="0.25"/>
    <row r="367" ht="15" hidden="1" customHeight="1" x14ac:dyDescent="0.25"/>
    <row r="368" ht="15" hidden="1" customHeight="1" x14ac:dyDescent="0.25"/>
    <row r="369" ht="15" hidden="1" customHeight="1" x14ac:dyDescent="0.25"/>
    <row r="370" ht="15" hidden="1" customHeight="1" x14ac:dyDescent="0.25"/>
    <row r="371" ht="15" hidden="1" customHeight="1" x14ac:dyDescent="0.25"/>
    <row r="372" ht="15" hidden="1" customHeight="1" x14ac:dyDescent="0.25"/>
    <row r="373" ht="15" hidden="1" customHeight="1" x14ac:dyDescent="0.25"/>
    <row r="374" ht="15" hidden="1" customHeight="1" x14ac:dyDescent="0.25"/>
    <row r="375" ht="15" hidden="1" customHeight="1" x14ac:dyDescent="0.25"/>
    <row r="376" ht="15" hidden="1" customHeight="1" x14ac:dyDescent="0.25"/>
    <row r="377" ht="15" hidden="1" customHeight="1" x14ac:dyDescent="0.25"/>
    <row r="378" ht="15" hidden="1" customHeight="1" x14ac:dyDescent="0.25"/>
    <row r="379" ht="15" hidden="1" customHeight="1" x14ac:dyDescent="0.25"/>
    <row r="380" ht="15" hidden="1" customHeight="1" x14ac:dyDescent="0.25"/>
    <row r="381" ht="15" hidden="1" customHeight="1" x14ac:dyDescent="0.25"/>
    <row r="382" ht="15" hidden="1" customHeight="1" x14ac:dyDescent="0.25"/>
    <row r="383" ht="15" hidden="1" customHeight="1" x14ac:dyDescent="0.25"/>
    <row r="384" ht="15" hidden="1" customHeight="1" x14ac:dyDescent="0.25"/>
    <row r="385" ht="15" hidden="1" customHeight="1" x14ac:dyDescent="0.25"/>
    <row r="386" ht="15" hidden="1" customHeight="1" x14ac:dyDescent="0.25"/>
    <row r="387" ht="15" hidden="1" customHeight="1" x14ac:dyDescent="0.25"/>
    <row r="388" ht="15" hidden="1" customHeight="1" x14ac:dyDescent="0.25"/>
    <row r="389" ht="15" hidden="1" customHeight="1" x14ac:dyDescent="0.25"/>
    <row r="390" ht="15" hidden="1" customHeight="1" x14ac:dyDescent="0.25"/>
    <row r="391" ht="15" hidden="1" customHeight="1" x14ac:dyDescent="0.25"/>
    <row r="392" ht="15" hidden="1" customHeight="1" x14ac:dyDescent="0.25"/>
    <row r="393" ht="15" hidden="1" customHeight="1" x14ac:dyDescent="0.25"/>
    <row r="394" ht="15" hidden="1" customHeight="1" x14ac:dyDescent="0.25"/>
    <row r="395" ht="15" hidden="1" customHeight="1" x14ac:dyDescent="0.25"/>
    <row r="396" ht="15" hidden="1" customHeight="1" x14ac:dyDescent="0.25"/>
    <row r="397" ht="15" hidden="1" customHeight="1" x14ac:dyDescent="0.25"/>
    <row r="398" ht="15" hidden="1" customHeight="1" x14ac:dyDescent="0.25"/>
    <row r="399" ht="15" hidden="1" customHeight="1" x14ac:dyDescent="0.25"/>
    <row r="400" ht="15" hidden="1" customHeight="1" x14ac:dyDescent="0.25"/>
    <row r="401" ht="15" hidden="1" customHeight="1" x14ac:dyDescent="0.25"/>
    <row r="402" ht="15" hidden="1" customHeight="1" x14ac:dyDescent="0.25"/>
    <row r="403" ht="15" hidden="1" customHeight="1" x14ac:dyDescent="0.25"/>
    <row r="404" ht="15" hidden="1" customHeight="1" x14ac:dyDescent="0.25"/>
    <row r="405" ht="15" hidden="1" customHeight="1" x14ac:dyDescent="0.25"/>
    <row r="406" ht="15" hidden="1" customHeight="1" x14ac:dyDescent="0.25"/>
    <row r="407" ht="15" hidden="1" customHeight="1" x14ac:dyDescent="0.25"/>
    <row r="408" ht="15" hidden="1" customHeight="1" x14ac:dyDescent="0.25"/>
    <row r="409" ht="15" hidden="1" customHeight="1" x14ac:dyDescent="0.25"/>
    <row r="410" ht="15" hidden="1" customHeight="1" x14ac:dyDescent="0.25"/>
    <row r="411" ht="15" hidden="1" customHeight="1" x14ac:dyDescent="0.25"/>
    <row r="412" ht="15" hidden="1" customHeight="1" x14ac:dyDescent="0.25"/>
    <row r="413" ht="15" hidden="1" customHeight="1" x14ac:dyDescent="0.25"/>
    <row r="414" ht="15" hidden="1" customHeight="1" x14ac:dyDescent="0.25"/>
    <row r="415" ht="15" hidden="1" customHeight="1" x14ac:dyDescent="0.25"/>
    <row r="416" ht="15" hidden="1" customHeight="1" x14ac:dyDescent="0.25"/>
    <row r="417" ht="15" hidden="1" customHeight="1" x14ac:dyDescent="0.25"/>
    <row r="418" ht="15" hidden="1" customHeight="1" x14ac:dyDescent="0.25"/>
    <row r="419" ht="15" hidden="1" customHeight="1" x14ac:dyDescent="0.25"/>
    <row r="420" ht="15" hidden="1" customHeight="1" x14ac:dyDescent="0.25"/>
    <row r="421" ht="15" hidden="1" customHeight="1" x14ac:dyDescent="0.25"/>
    <row r="422" ht="15" hidden="1" customHeight="1" x14ac:dyDescent="0.25"/>
    <row r="423" ht="15" hidden="1" customHeight="1" x14ac:dyDescent="0.25"/>
    <row r="424" ht="15" hidden="1" customHeight="1" x14ac:dyDescent="0.25"/>
    <row r="425" ht="15" hidden="1" customHeight="1" x14ac:dyDescent="0.25"/>
    <row r="426" ht="15" hidden="1" customHeight="1" x14ac:dyDescent="0.25"/>
    <row r="427" ht="15" hidden="1" customHeight="1" x14ac:dyDescent="0.25"/>
    <row r="428" ht="15" hidden="1" customHeight="1" x14ac:dyDescent="0.25"/>
    <row r="429" ht="15" hidden="1" customHeight="1" x14ac:dyDescent="0.25"/>
    <row r="430" ht="15" hidden="1" customHeight="1" x14ac:dyDescent="0.25"/>
    <row r="431" ht="15" hidden="1" customHeight="1" x14ac:dyDescent="0.25"/>
    <row r="432" ht="15" hidden="1" customHeight="1" x14ac:dyDescent="0.25"/>
    <row r="433" ht="15" hidden="1" customHeight="1" x14ac:dyDescent="0.25"/>
    <row r="434" ht="15" hidden="1" customHeight="1" x14ac:dyDescent="0.25"/>
    <row r="435" ht="15" hidden="1" customHeight="1" x14ac:dyDescent="0.25"/>
    <row r="436" ht="15" hidden="1" customHeight="1" x14ac:dyDescent="0.25"/>
    <row r="437" ht="15" hidden="1" customHeight="1" x14ac:dyDescent="0.25"/>
    <row r="438" ht="15" hidden="1" customHeight="1" x14ac:dyDescent="0.25"/>
    <row r="439" ht="15" hidden="1" customHeight="1" x14ac:dyDescent="0.25"/>
    <row r="440" ht="15" hidden="1" customHeight="1" x14ac:dyDescent="0.25"/>
    <row r="441" ht="15" hidden="1" customHeight="1" x14ac:dyDescent="0.25"/>
    <row r="442" ht="15" hidden="1" customHeight="1" x14ac:dyDescent="0.25"/>
    <row r="443" ht="15" hidden="1" customHeight="1" x14ac:dyDescent="0.25"/>
    <row r="444" ht="15" hidden="1" customHeight="1" x14ac:dyDescent="0.25"/>
    <row r="445" ht="15" hidden="1" customHeight="1" x14ac:dyDescent="0.25"/>
    <row r="446" ht="15" hidden="1" customHeight="1" x14ac:dyDescent="0.25"/>
    <row r="447" ht="15" hidden="1" customHeight="1" x14ac:dyDescent="0.25"/>
    <row r="448" ht="15" hidden="1" customHeight="1" x14ac:dyDescent="0.25"/>
    <row r="449" ht="15" hidden="1" customHeight="1" x14ac:dyDescent="0.25"/>
    <row r="450" ht="15" hidden="1" customHeight="1" x14ac:dyDescent="0.25"/>
    <row r="451" ht="15" hidden="1" customHeight="1" x14ac:dyDescent="0.25"/>
    <row r="452" ht="15" hidden="1" customHeight="1" x14ac:dyDescent="0.25"/>
    <row r="453" ht="15" hidden="1" customHeight="1" x14ac:dyDescent="0.25"/>
    <row r="454" ht="15" hidden="1" customHeight="1" x14ac:dyDescent="0.25"/>
    <row r="455" ht="15" hidden="1" customHeight="1" x14ac:dyDescent="0.25"/>
    <row r="456" ht="15" hidden="1" customHeight="1" x14ac:dyDescent="0.25"/>
    <row r="457" ht="15" hidden="1" customHeight="1" x14ac:dyDescent="0.25"/>
    <row r="458" ht="15" hidden="1" customHeight="1" x14ac:dyDescent="0.25"/>
    <row r="459" ht="15" hidden="1" customHeight="1" x14ac:dyDescent="0.25"/>
    <row r="460" ht="15" hidden="1" customHeight="1" x14ac:dyDescent="0.25"/>
    <row r="461" ht="15" hidden="1" customHeight="1" x14ac:dyDescent="0.25"/>
    <row r="462" ht="15" hidden="1" customHeight="1" x14ac:dyDescent="0.25"/>
    <row r="463" ht="15" hidden="1" customHeight="1" x14ac:dyDescent="0.25"/>
    <row r="464" ht="15" hidden="1" customHeight="1" x14ac:dyDescent="0.25"/>
    <row r="465" ht="15" hidden="1" customHeight="1" x14ac:dyDescent="0.25"/>
    <row r="466" ht="15" hidden="1" customHeight="1" x14ac:dyDescent="0.25"/>
    <row r="467" ht="15" hidden="1" customHeight="1" x14ac:dyDescent="0.25"/>
    <row r="468" ht="15" hidden="1" customHeight="1" x14ac:dyDescent="0.25"/>
    <row r="469" ht="15" hidden="1" customHeight="1" x14ac:dyDescent="0.25"/>
    <row r="470" ht="15" hidden="1" customHeight="1" x14ac:dyDescent="0.25"/>
    <row r="471" ht="15" hidden="1" customHeight="1" x14ac:dyDescent="0.25"/>
    <row r="472" ht="15" hidden="1" customHeight="1" x14ac:dyDescent="0.25"/>
    <row r="473" ht="15" hidden="1" customHeight="1" x14ac:dyDescent="0.25"/>
    <row r="474" ht="15" hidden="1" customHeight="1" x14ac:dyDescent="0.25"/>
    <row r="475" ht="15" hidden="1" customHeight="1" x14ac:dyDescent="0.25"/>
    <row r="476" ht="15" hidden="1" customHeight="1" x14ac:dyDescent="0.25"/>
    <row r="477" ht="15" hidden="1" customHeight="1" x14ac:dyDescent="0.25"/>
    <row r="478" ht="15" hidden="1" customHeight="1" x14ac:dyDescent="0.25"/>
    <row r="479" ht="15" hidden="1" customHeight="1" x14ac:dyDescent="0.25"/>
    <row r="480" ht="15" hidden="1" customHeight="1" x14ac:dyDescent="0.25"/>
    <row r="481" ht="15" hidden="1" customHeight="1" x14ac:dyDescent="0.25"/>
    <row r="482" ht="15" hidden="1" customHeight="1" x14ac:dyDescent="0.25"/>
    <row r="483" ht="15" hidden="1" customHeight="1" x14ac:dyDescent="0.25"/>
    <row r="484" ht="15" hidden="1" customHeight="1" x14ac:dyDescent="0.25"/>
    <row r="485" ht="15" hidden="1" customHeight="1" x14ac:dyDescent="0.25"/>
    <row r="486" ht="15" hidden="1" customHeight="1" x14ac:dyDescent="0.25"/>
    <row r="487" ht="15" hidden="1" customHeight="1" x14ac:dyDescent="0.25"/>
    <row r="488" ht="15" hidden="1" customHeight="1" x14ac:dyDescent="0.25"/>
    <row r="489" ht="15" hidden="1" customHeight="1" x14ac:dyDescent="0.25"/>
    <row r="490" ht="15" hidden="1" customHeight="1" x14ac:dyDescent="0.25"/>
    <row r="491" ht="15" hidden="1" customHeight="1" x14ac:dyDescent="0.25"/>
    <row r="492" ht="15" hidden="1" customHeight="1" x14ac:dyDescent="0.25"/>
    <row r="493" ht="15" hidden="1" customHeight="1" x14ac:dyDescent="0.25"/>
    <row r="494" ht="15" hidden="1" customHeight="1" x14ac:dyDescent="0.25"/>
    <row r="495" ht="15" hidden="1" customHeight="1" x14ac:dyDescent="0.25"/>
    <row r="496" ht="15" hidden="1" customHeight="1" x14ac:dyDescent="0.25"/>
    <row r="497" ht="15" hidden="1" customHeight="1" x14ac:dyDescent="0.25"/>
    <row r="498" ht="15" hidden="1" customHeight="1" x14ac:dyDescent="0.25"/>
    <row r="499" ht="15" hidden="1" customHeight="1" x14ac:dyDescent="0.25"/>
    <row r="500" ht="15" hidden="1" customHeight="1" x14ac:dyDescent="0.25"/>
    <row r="501" ht="15" hidden="1" customHeight="1" x14ac:dyDescent="0.25"/>
    <row r="502" ht="15" hidden="1" customHeight="1" x14ac:dyDescent="0.25"/>
    <row r="503" ht="15" hidden="1" customHeight="1" x14ac:dyDescent="0.25"/>
    <row r="504" ht="15" hidden="1" customHeight="1" x14ac:dyDescent="0.25"/>
    <row r="505" ht="15" hidden="1" customHeight="1" x14ac:dyDescent="0.25"/>
    <row r="506" ht="15" hidden="1" customHeight="1" x14ac:dyDescent="0.25"/>
    <row r="507" ht="15" hidden="1" customHeight="1" x14ac:dyDescent="0.25"/>
  </sheetData>
  <sheetProtection algorithmName="SHA-512" hashValue="gO4uohavsbgETruZKQ70bF89+gDGFYsBNVBGBbpJC+3M2p005TOKbX71/AELkP7FlSmfi09HXr1G50H6CdOG6g==" saltValue="Lm9fGuHfpQhsm2ezlfYkBg==" spinCount="100000" sheet="1" objects="1" scenarios="1" selectLockedCells="1"/>
  <mergeCells count="12">
    <mergeCell ref="C62:H62"/>
    <mergeCell ref="I62:N62"/>
    <mergeCell ref="M200:AG201"/>
    <mergeCell ref="O62:S62"/>
    <mergeCell ref="D29:AF32"/>
    <mergeCell ref="C10:AQ11"/>
    <mergeCell ref="AH1:AK1"/>
    <mergeCell ref="AH2:AK3"/>
    <mergeCell ref="AQ1:AR1"/>
    <mergeCell ref="AQ2:AR3"/>
    <mergeCell ref="AL1:AP1"/>
    <mergeCell ref="AL2:AP3"/>
  </mergeCells>
  <conditionalFormatting sqref="AQ2:AR3">
    <cfRule type="cellIs" dxfId="361" priority="3" operator="equal">
      <formula>1</formula>
    </cfRule>
    <cfRule type="cellIs" dxfId="360" priority="4" operator="between">
      <formula>0.51</formula>
      <formula>0.99</formula>
    </cfRule>
    <cfRule type="cellIs" dxfId="359" priority="5" operator="lessThanOrEqual">
      <formula>0.5</formula>
    </cfRule>
  </conditionalFormatting>
  <conditionalFormatting sqref="AH2 AL2">
    <cfRule type="expression" dxfId="358" priority="1">
      <formula>PROJSTATUS=PROJSTATELI</formula>
    </cfRule>
    <cfRule type="expression" dxfId="357" priority="2">
      <formula>PROJSTATUS=PROJSTATREVIEW</formula>
    </cfRule>
    <cfRule type="expression" dxfId="356" priority="6">
      <formula>PROJSTATUS=PROJSTATPREAPPROVE</formula>
    </cfRule>
    <cfRule type="expression" dxfId="355" priority="7">
      <formula>PROJSTATUS=PROJSTATSTANDARD</formula>
    </cfRule>
    <cfRule type="expression" dxfId="354" priority="8">
      <formula>PROJSTATUS=PROJSTATEXP</formula>
    </cfRule>
  </conditionalFormatting>
  <hyperlinks>
    <hyperlink ref="B202" r:id="rId1"/>
  </hyperlinks>
  <pageMargins left="0.25" right="0.25" top="0.25" bottom="0.25" header="0.25" footer="0.25"/>
  <pageSetup scale="63" fitToHeight="0" orientation="landscape" r:id="rId2"/>
  <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7401280FBAB335408FE94E23FA349284" ma:contentTypeVersion="6" ma:contentTypeDescription="Create a new document." ma:contentTypeScope="" ma:versionID="35b4d82f238b132eb1ffc6ef9693bac1">
  <xsd:schema xmlns:xsd="http://www.w3.org/2001/XMLSchema" xmlns:xs="http://www.w3.org/2001/XMLSchema" xmlns:p="http://schemas.microsoft.com/office/2006/metadata/properties" xmlns:ns1="http://schemas.microsoft.com/sharepoint/v3" xmlns:ns2="46183eef-e5b6-4449-b443-53ec3f5c91f4" targetNamespace="http://schemas.microsoft.com/office/2006/metadata/properties" ma:root="true" ma:fieldsID="ac01c184c107ce71003efce501051dba" ns1:_="" ns2:_="">
    <xsd:import namespace="http://schemas.microsoft.com/sharepoint/v3"/>
    <xsd:import namespace="46183eef-e5b6-4449-b443-53ec3f5c91f4"/>
    <xsd:element name="properties">
      <xsd:complexType>
        <xsd:sequence>
          <xsd:element name="documentManagement">
            <xsd:complexType>
              <xsd:all>
                <xsd:element ref="ns2:SIP_Label_Document"/>
                <xsd:element ref="ns1:AverageRating" minOccurs="0"/>
                <xsd:element ref="ns1:RatingCount" minOccurs="0"/>
                <xsd:element ref="ns2:TaxKeywordTaxHTField" minOccurs="0"/>
                <xsd:element ref="ns2: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AverageRating" ma:index="9" nillable="true" ma:displayName="Rating (0-5)" ma:decimals="2" ma:description="Average value of all the ratings that have been submitted" ma:internalName="Rating_x0020__x0028_0_x002d_5_x0029_" ma:readOnly="true">
      <xsd:simpleType>
        <xsd:restriction base="dms:Number"/>
      </xsd:simpleType>
    </xsd:element>
    <xsd:element name="RatingCount" ma:index="10" nillable="true" ma:displayName="Number of Ratings" ma:decimals="0" ma:description="Number of ratings submitted" ma:internalName="Number_x0020_of_x0020_Ratings" ma:readOnly="true">
      <xsd:simpleType>
        <xsd:restriction base="dms:Number"/>
      </xsd:simpleType>
    </xsd:element>
  </xsd:schema>
  <xsd:schema xmlns:xsd="http://www.w3.org/2001/XMLSchema" xmlns:xs="http://www.w3.org/2001/XMLSchema" xmlns:dms="http://schemas.microsoft.com/office/2006/documentManagement/types" xmlns:pc="http://schemas.microsoft.com/office/infopath/2007/PartnerControls" targetNamespace="46183eef-e5b6-4449-b443-53ec3f5c91f4" elementFormDefault="qualified">
    <xsd:import namespace="http://schemas.microsoft.com/office/2006/documentManagement/types"/>
    <xsd:import namespace="http://schemas.microsoft.com/office/infopath/2007/PartnerControls"/>
    <xsd:element name="SIP_Label_Document" ma:index="8" ma:displayName="Sensitive Information Protection (SIP) Label" ma:internalName="Sensitive_x0020_Information_x0020_Protection_x0020__x0028_SIP_x0029__x0020_Label" ma:readOnly="false">
      <xsd:simpleType>
        <xsd:restriction base="dms:Unknown"/>
      </xsd:simpleType>
    </xsd:element>
    <xsd:element name="TaxKeywordTaxHTField" ma:index="12" nillable="true" ma:taxonomy="true" ma:internalName="TaxKeywordTaxHTField" ma:taxonomyFieldName="Enterprise_x0020_Keywords" ma:displayName="Enterprise Keywords" ma:fieldId="{23f27201-bee3-471e-b2e7-b64fd8b7ca38}" ma:taxonomyMulti="true" ma:sspId="5f68076a-9896-4f70-850d-4130ed0339a6" ma:termSetId="00000000-0000-0000-0000-000000000000" ma:anchorId="00000000-0000-0000-0000-000000000000" ma:open="true" ma:isKeyword="true">
      <xsd:complexType>
        <xsd:sequence>
          <xsd:element ref="pc:Terms" minOccurs="0" maxOccurs="1"/>
        </xsd:sequence>
      </xsd:complexType>
    </xsd:element>
    <xsd:element name="TaxCatchAll" ma:index="13" nillable="true" ma:displayName="Taxonomy Catch All Column" ma:description="" ma:hidden="true" ma:list="{753d8634-2b7c-4526-89f6-3645dfc673ae}" ma:internalName="TaxCatchAll" ma:showField="CatchAllData" ma:web="46183eef-e5b6-4449-b443-53ec3f5c91f4">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KeywordTaxHTField xmlns="46183eef-e5b6-4449-b443-53ec3f5c91f4">
      <Terms xmlns="http://schemas.microsoft.com/office/infopath/2007/PartnerControls"/>
    </TaxKeywordTaxHTField>
    <SIP_Label_Document xmlns="46183eef-e5b6-4449-b443-53ec3f5c91f4">;#0;#Unrestricted;#True;#;#;#;#</SIP_Label_Document>
    <TaxCatchAll xmlns="46183eef-e5b6-4449-b443-53ec3f5c91f4"/>
    <AverageRating xmlns="http://schemas.microsoft.com/sharepoint/v3"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09D496F-F1A5-4012-A22E-A042A7A3FC8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46183eef-e5b6-4449-b443-53ec3f5c91f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F62B438-2CAC-41AA-86A3-35BAB28DE6C6}">
  <ds:schemaRefs>
    <ds:schemaRef ds:uri="http://schemas.microsoft.com/office/2006/documentManagement/types"/>
    <ds:schemaRef ds:uri="http://purl.org/dc/dcmitype/"/>
    <ds:schemaRef ds:uri="http://schemas.openxmlformats.org/package/2006/metadata/core-properties"/>
    <ds:schemaRef ds:uri="http://www.w3.org/XML/1998/namespace"/>
    <ds:schemaRef ds:uri="http://purl.org/dc/terms/"/>
    <ds:schemaRef ds:uri="46183eef-e5b6-4449-b443-53ec3f5c91f4"/>
    <ds:schemaRef ds:uri="http://purl.org/dc/elements/1.1/"/>
    <ds:schemaRef ds:uri="http://schemas.microsoft.com/office/infopath/2007/PartnerControls"/>
    <ds:schemaRef ds:uri="http://schemas.microsoft.com/sharepoint/v3"/>
    <ds:schemaRef ds:uri="http://schemas.microsoft.com/office/2006/metadata/properties"/>
  </ds:schemaRefs>
</ds:datastoreItem>
</file>

<file path=customXml/itemProps3.xml><?xml version="1.0" encoding="utf-8"?>
<ds:datastoreItem xmlns:ds="http://schemas.openxmlformats.org/officeDocument/2006/customXml" ds:itemID="{873FAEBE-E07F-4BA5-B41F-5529F479EA3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45</vt:i4>
      </vt:variant>
      <vt:variant>
        <vt:lpstr>Named Ranges</vt:lpstr>
      </vt:variant>
      <vt:variant>
        <vt:i4>322</vt:i4>
      </vt:variant>
    </vt:vector>
  </HeadingPairs>
  <TitlesOfParts>
    <vt:vector size="367" baseType="lpstr">
      <vt:lpstr>TEMPLATE</vt:lpstr>
      <vt:lpstr>PRESCRIPTIVE</vt:lpstr>
      <vt:lpstr>SBDI</vt:lpstr>
      <vt:lpstr>CUSTOMRCXNC</vt:lpstr>
      <vt:lpstr>CBDATA</vt:lpstr>
      <vt:lpstr>DATA TABLES</vt:lpstr>
      <vt:lpstr>EXPORT</vt:lpstr>
      <vt:lpstr>Changelog</vt:lpstr>
      <vt:lpstr>M01-S01</vt:lpstr>
      <vt:lpstr>M01-S02</vt:lpstr>
      <vt:lpstr>M01-S03</vt:lpstr>
      <vt:lpstr>M01-S04</vt:lpstr>
      <vt:lpstr>M01-S05</vt:lpstr>
      <vt:lpstr>M01-S06</vt:lpstr>
      <vt:lpstr>M02-S01</vt:lpstr>
      <vt:lpstr>M02-S02</vt:lpstr>
      <vt:lpstr>M02-S03</vt:lpstr>
      <vt:lpstr>M02-S04</vt:lpstr>
      <vt:lpstr>M02-S05</vt:lpstr>
      <vt:lpstr>M03-S01</vt:lpstr>
      <vt:lpstr>M03-S01-2</vt:lpstr>
      <vt:lpstr>M03-S02</vt:lpstr>
      <vt:lpstr>M03-S03</vt:lpstr>
      <vt:lpstr>M03-S04</vt:lpstr>
      <vt:lpstr>M03-S05</vt:lpstr>
      <vt:lpstr>M03-S06</vt:lpstr>
      <vt:lpstr>M03-S07</vt:lpstr>
      <vt:lpstr>M03-S08</vt:lpstr>
      <vt:lpstr>M04-S01</vt:lpstr>
      <vt:lpstr>M04-S02</vt:lpstr>
      <vt:lpstr>M04-S02-2</vt:lpstr>
      <vt:lpstr>M04-S03</vt:lpstr>
      <vt:lpstr>M04-S04</vt:lpstr>
      <vt:lpstr>M04-S05</vt:lpstr>
      <vt:lpstr>M04-S06</vt:lpstr>
      <vt:lpstr>M04-S07</vt:lpstr>
      <vt:lpstr>M04-S08</vt:lpstr>
      <vt:lpstr>M05-S01</vt:lpstr>
      <vt:lpstr>M05-S02</vt:lpstr>
      <vt:lpstr>M05-S03</vt:lpstr>
      <vt:lpstr>M05-S04</vt:lpstr>
      <vt:lpstr>M05-S05</vt:lpstr>
      <vt:lpstr>M05-S06</vt:lpstr>
      <vt:lpstr>M05-S07</vt:lpstr>
      <vt:lpstr>M05-S08</vt:lpstr>
      <vt:lpstr>APPTITLE</vt:lpstr>
      <vt:lpstr>BUILDING</vt:lpstr>
      <vt:lpstr>BUSDEVELEMAIL</vt:lpstr>
      <vt:lpstr>BUSDEVELNAME</vt:lpstr>
      <vt:lpstr>BUSDEVELPHONE</vt:lpstr>
      <vt:lpstr>CBALL</vt:lpstr>
      <vt:lpstr>CBCUSE</vt:lpstr>
      <vt:lpstr>CBCUSG</vt:lpstr>
      <vt:lpstr>CBPRESE</vt:lpstr>
      <vt:lpstr>CBPRESG</vt:lpstr>
      <vt:lpstr>CMELIGHTACTUALW</vt:lpstr>
      <vt:lpstr>CMELIGHTBASE1</vt:lpstr>
      <vt:lpstr>CMELIGHTBASEW</vt:lpstr>
      <vt:lpstr>CMELIGHTDESC</vt:lpstr>
      <vt:lpstr>CMELIGHTEFF1</vt:lpstr>
      <vt:lpstr>CMELIGHTEFFBASEW</vt:lpstr>
      <vt:lpstr>COSTTOTAL</vt:lpstr>
      <vt:lpstr>COSTTOTALALL</vt:lpstr>
      <vt:lpstr>COSTTOTALALLCUSE</vt:lpstr>
      <vt:lpstr>COSTTOTALALLCUSG</vt:lpstr>
      <vt:lpstr>COSTTOTALALLPRESE</vt:lpstr>
      <vt:lpstr>COSTTOTALALLPRESG</vt:lpstr>
      <vt:lpstr>COSTTOTALCUSE</vt:lpstr>
      <vt:lpstr>COSTTOTALCUSG</vt:lpstr>
      <vt:lpstr>COSTTOTALPRESE</vt:lpstr>
      <vt:lpstr>COSTTOTALPRESG</vt:lpstr>
      <vt:lpstr>DIVERSITYBUSTYPE</vt:lpstr>
      <vt:lpstr>DIVERSITYORG</vt:lpstr>
      <vt:lpstr>EDR</vt:lpstr>
      <vt:lpstr>ELOSS</vt:lpstr>
      <vt:lpstr>EMSBASECONNAME</vt:lpstr>
      <vt:lpstr>EMSCALCNAME</vt:lpstr>
      <vt:lpstr>EMSEFFCONNAME</vt:lpstr>
      <vt:lpstr>EMSINCEN</vt:lpstr>
      <vt:lpstr>EMSKWH</vt:lpstr>
      <vt:lpstr>EMSSOFTFEATNAME</vt:lpstr>
      <vt:lpstr>EMSSOFTLICNAME</vt:lpstr>
      <vt:lpstr>EMSSOFTLICTIMENAME</vt:lpstr>
      <vt:lpstr>EMSSOFTNAME</vt:lpstr>
      <vt:lpstr>EMSTYPENAME</vt:lpstr>
      <vt:lpstr>ENDDATE</vt:lpstr>
      <vt:lpstr>ENDUSECAT</vt:lpstr>
      <vt:lpstr>ENGNRSNAMES</vt:lpstr>
      <vt:lpstr>ENGSIGN</vt:lpstr>
      <vt:lpstr>ENGSIGNDATE</vt:lpstr>
      <vt:lpstr>EXPIRATION</vt:lpstr>
      <vt:lpstr>FOOT1</vt:lpstr>
      <vt:lpstr>FOOT2</vt:lpstr>
      <vt:lpstr>FOOT3</vt:lpstr>
      <vt:lpstr>FOOT4</vt:lpstr>
      <vt:lpstr>FOOT5</vt:lpstr>
      <vt:lpstr>FOOT6</vt:lpstr>
      <vt:lpstr>FOOTDISCLAIM</vt:lpstr>
      <vt:lpstr>GDR</vt:lpstr>
      <vt:lpstr>GLOSS</vt:lpstr>
      <vt:lpstr>IMPLSPECNAME</vt:lpstr>
      <vt:lpstr>INCENSTATUS</vt:lpstr>
      <vt:lpstr>INCENTOTAL</vt:lpstr>
      <vt:lpstr>INCENTOTALCUSE</vt:lpstr>
      <vt:lpstr>INCENTOTALCUSG</vt:lpstr>
      <vt:lpstr>INCENTOTALPRESE</vt:lpstr>
      <vt:lpstr>INCENTOTALPRESG</vt:lpstr>
      <vt:lpstr>INSTALL</vt:lpstr>
      <vt:lpstr>KWHSTATUS</vt:lpstr>
      <vt:lpstr>KWHTOTAL</vt:lpstr>
      <vt:lpstr>KWHTOTALCUSE</vt:lpstr>
      <vt:lpstr>KWHTOTALPRESE</vt:lpstr>
      <vt:lpstr>KWTOTAL</vt:lpstr>
      <vt:lpstr>KWTOTALCUSE</vt:lpstr>
      <vt:lpstr>KWTOTALPRESE</vt:lpstr>
      <vt:lpstr>M02S01F01</vt:lpstr>
      <vt:lpstr>M02S01F02</vt:lpstr>
      <vt:lpstr>M02S01F03</vt:lpstr>
      <vt:lpstr>M02S02F01</vt:lpstr>
      <vt:lpstr>M02S02F02</vt:lpstr>
      <vt:lpstr>M02S02F03</vt:lpstr>
      <vt:lpstr>M02S02F04</vt:lpstr>
      <vt:lpstr>M02S02F05</vt:lpstr>
      <vt:lpstr>M02S02F06</vt:lpstr>
      <vt:lpstr>M02S02F07</vt:lpstr>
      <vt:lpstr>M02S02F08</vt:lpstr>
      <vt:lpstr>M02S02F09</vt:lpstr>
      <vt:lpstr>M02S02F10</vt:lpstr>
      <vt:lpstr>M02S02F11</vt:lpstr>
      <vt:lpstr>M02S02F11.1</vt:lpstr>
      <vt:lpstr>M02S02F11.2</vt:lpstr>
      <vt:lpstr>M02S02F11.3</vt:lpstr>
      <vt:lpstr>M02S02F11.4</vt:lpstr>
      <vt:lpstr>M02S02F11.5</vt:lpstr>
      <vt:lpstr>M02S02F12</vt:lpstr>
      <vt:lpstr>M02S02F13</vt:lpstr>
      <vt:lpstr>M02S02F14</vt:lpstr>
      <vt:lpstr>M02S02F15</vt:lpstr>
      <vt:lpstr>M02S02F16</vt:lpstr>
      <vt:lpstr>M02S02F17</vt:lpstr>
      <vt:lpstr>M02S02F18</vt:lpstr>
      <vt:lpstr>M02S02F19</vt:lpstr>
      <vt:lpstr>M02S02F20</vt:lpstr>
      <vt:lpstr>M02S02F21</vt:lpstr>
      <vt:lpstr>M02S02F22</vt:lpstr>
      <vt:lpstr>M02S02F23</vt:lpstr>
      <vt:lpstr>M02S02F24</vt:lpstr>
      <vt:lpstr>M02S02F25</vt:lpstr>
      <vt:lpstr>M02S02F26</vt:lpstr>
      <vt:lpstr>M02S02F27</vt:lpstr>
      <vt:lpstr>M02S02F28</vt:lpstr>
      <vt:lpstr>M02S02F29</vt:lpstr>
      <vt:lpstr>M02S02F30</vt:lpstr>
      <vt:lpstr>M02S02F31</vt:lpstr>
      <vt:lpstr>M02S02F32</vt:lpstr>
      <vt:lpstr>M02S02F33</vt:lpstr>
      <vt:lpstr>M02S02F34</vt:lpstr>
      <vt:lpstr>M02S02F35</vt:lpstr>
      <vt:lpstr>M02S02F36</vt:lpstr>
      <vt:lpstr>M02S02F37</vt:lpstr>
      <vt:lpstr>M02S02F38</vt:lpstr>
      <vt:lpstr>M02S02F39</vt:lpstr>
      <vt:lpstr>M02S02F40</vt:lpstr>
      <vt:lpstr>M02S02F41</vt:lpstr>
      <vt:lpstr>M02S02F42</vt:lpstr>
      <vt:lpstr>M02S02F45</vt:lpstr>
      <vt:lpstr>M02S03F01</vt:lpstr>
      <vt:lpstr>M02S03F02</vt:lpstr>
      <vt:lpstr>M02S03F03</vt:lpstr>
      <vt:lpstr>M02S03F04</vt:lpstr>
      <vt:lpstr>M02S03F05</vt:lpstr>
      <vt:lpstr>M02S03F06</vt:lpstr>
      <vt:lpstr>M02S03F07</vt:lpstr>
      <vt:lpstr>M02S03F08</vt:lpstr>
      <vt:lpstr>M02S03F09</vt:lpstr>
      <vt:lpstr>M02S03F10</vt:lpstr>
      <vt:lpstr>M02S03F11</vt:lpstr>
      <vt:lpstr>M02S03F12</vt:lpstr>
      <vt:lpstr>M02S03F13</vt:lpstr>
      <vt:lpstr>M02S03F14</vt:lpstr>
      <vt:lpstr>M02S03F15</vt:lpstr>
      <vt:lpstr>M02S03F16</vt:lpstr>
      <vt:lpstr>M02S03F17</vt:lpstr>
      <vt:lpstr>M02S04F01</vt:lpstr>
      <vt:lpstr>M02S04F02</vt:lpstr>
      <vt:lpstr>M02S04F03</vt:lpstr>
      <vt:lpstr>M02S04F04</vt:lpstr>
      <vt:lpstr>M02S04F05</vt:lpstr>
      <vt:lpstr>M02S04F06</vt:lpstr>
      <vt:lpstr>M02S04F06.1</vt:lpstr>
      <vt:lpstr>M02S04F07</vt:lpstr>
      <vt:lpstr>M02S04F08</vt:lpstr>
      <vt:lpstr>M02S04F09</vt:lpstr>
      <vt:lpstr>M02S04F10</vt:lpstr>
      <vt:lpstr>M02S04F11</vt:lpstr>
      <vt:lpstr>M02S04F12</vt:lpstr>
      <vt:lpstr>M02S04F12.1</vt:lpstr>
      <vt:lpstr>M03S01F01</vt:lpstr>
      <vt:lpstr>M03S01F02</vt:lpstr>
      <vt:lpstr>M03S01F03</vt:lpstr>
      <vt:lpstr>M03S01F04</vt:lpstr>
      <vt:lpstr>M03S01F05</vt:lpstr>
      <vt:lpstr>M03S01F06</vt:lpstr>
      <vt:lpstr>M03S01F07</vt:lpstr>
      <vt:lpstr>M03S01F08</vt:lpstr>
      <vt:lpstr>M03S01F09</vt:lpstr>
      <vt:lpstr>M03S01F10</vt:lpstr>
      <vt:lpstr>M03S01F11</vt:lpstr>
      <vt:lpstr>M03S01F12</vt:lpstr>
      <vt:lpstr>M03S01F13</vt:lpstr>
      <vt:lpstr>M03S01F14</vt:lpstr>
      <vt:lpstr>M03S02F01</vt:lpstr>
      <vt:lpstr>M03S02F02</vt:lpstr>
      <vt:lpstr>M03S02F03</vt:lpstr>
      <vt:lpstr>M03S02F04</vt:lpstr>
      <vt:lpstr>M03S02F05</vt:lpstr>
      <vt:lpstr>M03S02F06</vt:lpstr>
      <vt:lpstr>M03S02F07</vt:lpstr>
      <vt:lpstr>M03S02F08</vt:lpstr>
      <vt:lpstr>M03S02F09</vt:lpstr>
      <vt:lpstr>M03S02F10</vt:lpstr>
      <vt:lpstr>M03S02F11</vt:lpstr>
      <vt:lpstr>M03S03F01</vt:lpstr>
      <vt:lpstr>M03S03F02</vt:lpstr>
      <vt:lpstr>M03S03F03</vt:lpstr>
      <vt:lpstr>M03S03F04</vt:lpstr>
      <vt:lpstr>M03S03F05</vt:lpstr>
      <vt:lpstr>M03S03F06</vt:lpstr>
      <vt:lpstr>M03S03F07</vt:lpstr>
      <vt:lpstr>M03S03F08</vt:lpstr>
      <vt:lpstr>M03S03F09</vt:lpstr>
      <vt:lpstr>M05S02F01</vt:lpstr>
      <vt:lpstr>M05S02F02</vt:lpstr>
      <vt:lpstr>M05S07F02</vt:lpstr>
      <vt:lpstr>M05S07F03</vt:lpstr>
      <vt:lpstr>M05S07F04</vt:lpstr>
      <vt:lpstr>M05S07F05</vt:lpstr>
      <vt:lpstr>M05S07F06</vt:lpstr>
      <vt:lpstr>M05S07F07</vt:lpstr>
      <vt:lpstr>M05S07F08</vt:lpstr>
      <vt:lpstr>M05S07F09</vt:lpstr>
      <vt:lpstr>M05S07F10</vt:lpstr>
      <vt:lpstr>M05S07F11</vt:lpstr>
      <vt:lpstr>M05S07F12</vt:lpstr>
      <vt:lpstr>M1S1</vt:lpstr>
      <vt:lpstr>M1S2</vt:lpstr>
      <vt:lpstr>M1S3</vt:lpstr>
      <vt:lpstr>M1S4</vt:lpstr>
      <vt:lpstr>M1S5</vt:lpstr>
      <vt:lpstr>M1S6</vt:lpstr>
      <vt:lpstr>M1S7</vt:lpstr>
      <vt:lpstr>M1S8</vt:lpstr>
      <vt:lpstr>M2S1</vt:lpstr>
      <vt:lpstr>M2S2</vt:lpstr>
      <vt:lpstr>M2S3</vt:lpstr>
      <vt:lpstr>M2S4</vt:lpstr>
      <vt:lpstr>M2S5</vt:lpstr>
      <vt:lpstr>M2S6</vt:lpstr>
      <vt:lpstr>M2S7</vt:lpstr>
      <vt:lpstr>M2S8</vt:lpstr>
      <vt:lpstr>M3S1</vt:lpstr>
      <vt:lpstr>M3S2</vt:lpstr>
      <vt:lpstr>M3S3</vt:lpstr>
      <vt:lpstr>M3S4</vt:lpstr>
      <vt:lpstr>M3S5</vt:lpstr>
      <vt:lpstr>M3S6</vt:lpstr>
      <vt:lpstr>M3S7</vt:lpstr>
      <vt:lpstr>M3S8</vt:lpstr>
      <vt:lpstr>M4S1</vt:lpstr>
      <vt:lpstr>M4S2</vt:lpstr>
      <vt:lpstr>M4S3</vt:lpstr>
      <vt:lpstr>M4S4</vt:lpstr>
      <vt:lpstr>M4S5</vt:lpstr>
      <vt:lpstr>M4S6</vt:lpstr>
      <vt:lpstr>M4S7</vt:lpstr>
      <vt:lpstr>M4S8</vt:lpstr>
      <vt:lpstr>M5S1</vt:lpstr>
      <vt:lpstr>M5S2</vt:lpstr>
      <vt:lpstr>M5S3</vt:lpstr>
      <vt:lpstr>M5S4</vt:lpstr>
      <vt:lpstr>M5S5</vt:lpstr>
      <vt:lpstr>M5S6</vt:lpstr>
      <vt:lpstr>M5S7</vt:lpstr>
      <vt:lpstr>M5S8</vt:lpstr>
      <vt:lpstr>M6S1</vt:lpstr>
      <vt:lpstr>M6S2</vt:lpstr>
      <vt:lpstr>M6S3</vt:lpstr>
      <vt:lpstr>M6S4</vt:lpstr>
      <vt:lpstr>M6S5</vt:lpstr>
      <vt:lpstr>M6S6</vt:lpstr>
      <vt:lpstr>M6S7</vt:lpstr>
      <vt:lpstr>M6S8</vt:lpstr>
      <vt:lpstr>M7S1</vt:lpstr>
      <vt:lpstr>M7S2</vt:lpstr>
      <vt:lpstr>M7S3</vt:lpstr>
      <vt:lpstr>M7S4</vt:lpstr>
      <vt:lpstr>M7S5</vt:lpstr>
      <vt:lpstr>M7S6</vt:lpstr>
      <vt:lpstr>M7S7</vt:lpstr>
      <vt:lpstr>M7S8</vt:lpstr>
      <vt:lpstr>MAIN1</vt:lpstr>
      <vt:lpstr>MAIN2</vt:lpstr>
      <vt:lpstr>MAIN3</vt:lpstr>
      <vt:lpstr>MAIN4</vt:lpstr>
      <vt:lpstr>MAIN5</vt:lpstr>
      <vt:lpstr>MAIN6</vt:lpstr>
      <vt:lpstr>MAIN7</vt:lpstr>
      <vt:lpstr>MEASURECB</vt:lpstr>
      <vt:lpstr>MEASUREELI</vt:lpstr>
      <vt:lpstr>MEASUREPAY</vt:lpstr>
      <vt:lpstr>MEASURERATE</vt:lpstr>
      <vt:lpstr>MEASURESAVE</vt:lpstr>
      <vt:lpstr>MEASURESUBMIT</vt:lpstr>
      <vt:lpstr>NONPRESCPROGRAM</vt:lpstr>
      <vt:lpstr>PAYALL</vt:lpstr>
      <vt:lpstr>PAYCUSE</vt:lpstr>
      <vt:lpstr>PAYCUSG</vt:lpstr>
      <vt:lpstr>PAYPRESE</vt:lpstr>
      <vt:lpstr>PAYPRESG</vt:lpstr>
      <vt:lpstr>PAYTO</vt:lpstr>
      <vt:lpstr>PEAKTD</vt:lpstr>
      <vt:lpstr>PMEHVACEFF1</vt:lpstr>
      <vt:lpstr>PMEKITCHENEFF1</vt:lpstr>
      <vt:lpstr>PMELIGHTBASE1</vt:lpstr>
      <vt:lpstr>PMELIGHTBASEW1</vt:lpstr>
      <vt:lpstr>PMELIGHTBASEW2</vt:lpstr>
      <vt:lpstr>PMELIGHTCONEFF1</vt:lpstr>
      <vt:lpstr>PMELIGHTCONEFFW1</vt:lpstr>
      <vt:lpstr>PMELIGHTCONEFFW2</vt:lpstr>
      <vt:lpstr>PMELIGHTEFFLIST</vt:lpstr>
      <vt:lpstr>PMELIGHTEFFW1</vt:lpstr>
      <vt:lpstr>PMELIGHTEFFW2</vt:lpstr>
      <vt:lpstr>PMELIGHTOPHR1</vt:lpstr>
      <vt:lpstr>PMELIGHTOPHR2</vt:lpstr>
      <vt:lpstr>PMEMOTOREFF1</vt:lpstr>
      <vt:lpstr>PMEREFRIEFF1</vt:lpstr>
      <vt:lpstr>PMGHVACEFF1</vt:lpstr>
      <vt:lpstr>PMGKITCHENEFF1</vt:lpstr>
      <vt:lpstr>PMGWATEREFF1</vt:lpstr>
      <vt:lpstr>PNAME</vt:lpstr>
      <vt:lpstr>'M02-S01'!Print_Area</vt:lpstr>
      <vt:lpstr>'M05-S01'!Print_Area</vt:lpstr>
      <vt:lpstr>'M05-S04'!Print_Area</vt:lpstr>
      <vt:lpstr>'M05-S05'!Print_Area</vt:lpstr>
      <vt:lpstr>'M05-S06'!Print_Area</vt:lpstr>
      <vt:lpstr>'M05-S07'!Print_Area</vt:lpstr>
      <vt:lpstr>PROGRAM</vt:lpstr>
      <vt:lpstr>PROGRESSSTATUS</vt:lpstr>
      <vt:lpstr>PROJID</vt:lpstr>
      <vt:lpstr>PROJSTATELI</vt:lpstr>
      <vt:lpstr>PROJSTATEXP</vt:lpstr>
      <vt:lpstr>PROJSTATMEASURE</vt:lpstr>
      <vt:lpstr>PROJSTATPREAPPROVE</vt:lpstr>
      <vt:lpstr>PROJSTATREVIEW</vt:lpstr>
      <vt:lpstr>PROJSTATSTANDARD</vt:lpstr>
      <vt:lpstr>PROJSTATUNDER</vt:lpstr>
      <vt:lpstr>PROJSTATUS</vt:lpstr>
      <vt:lpstr>RATECAT</vt:lpstr>
      <vt:lpstr>SHEAT</vt:lpstr>
      <vt:lpstr>STATESABBREV</vt:lpstr>
      <vt:lpstr>TAX</vt:lpstr>
      <vt:lpstr>THERMSTATUS</vt:lpstr>
      <vt:lpstr>THERMTOTAL</vt:lpstr>
      <vt:lpstr>THERMTOTALCUSG</vt:lpstr>
      <vt:lpstr>THERMTOTALPRESG</vt:lpstr>
      <vt:lpstr>VERSION</vt:lpstr>
      <vt:lpstr>WHEAT</vt:lpstr>
    </vt:vector>
  </TitlesOfParts>
  <Company>Lockheed Martin</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Ameren EMS Pilot Application v1.0.0</dc:title>
  <dc:creator>Gary Gao</dc:creator>
  <cp:keywords/>
  <cp:lastModifiedBy>Jones, Travis (US)</cp:lastModifiedBy>
  <cp:lastPrinted>2016-10-02T17:27:44Z</cp:lastPrinted>
  <dcterms:created xsi:type="dcterms:W3CDTF">2015-10-07T20:52:11Z</dcterms:created>
  <dcterms:modified xsi:type="dcterms:W3CDTF">2017-12-21T21:03:33Z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0x0101007401280FBAB335408FE94E23FA349284</vt:lpwstr>
  </property>
  <property fmtid="{D5CDD505-2E9C-101B-9397-08002B2CF9AE}" pid="3" name="Enterprise Keywords">
    <vt:lpwstr/>
  </property>
  <property fmtid="{D5CDD505-2E9C-101B-9397-08002B2CF9AE}" pid="4" name="SIP_Label_Display">
    <vt:lpwstr>Unrestricted; </vt:lpwstr>
  </property>
  <property fmtid="{D5CDD505-2E9C-101B-9397-08002B2CF9AE}" pid="5" name="SIP_Label_Data">
    <vt:lpwstr>;#0;#Unrestricted;#True;#;#;#;#</vt:lpwstr>
  </property>
  <property fmtid="{D5CDD505-2E9C-101B-9397-08002B2CF9AE}" pid="6" name="LM SIP Document Sensitivity">
    <vt:lpwstr/>
  </property>
  <property fmtid="{D5CDD505-2E9C-101B-9397-08002B2CF9AE}" pid="7" name="Document Author">
    <vt:lpwstr>ACCT02\jonest20</vt:lpwstr>
  </property>
  <property fmtid="{D5CDD505-2E9C-101B-9397-08002B2CF9AE}" pid="8" name="Document Sensitivity">
    <vt:lpwstr>1</vt:lpwstr>
  </property>
  <property fmtid="{D5CDD505-2E9C-101B-9397-08002B2CF9AE}" pid="9" name="ThirdParty">
    <vt:lpwstr/>
  </property>
  <property fmtid="{D5CDD505-2E9C-101B-9397-08002B2CF9AE}" pid="10" name="OCI Restriction">
    <vt:bool>false</vt:bool>
  </property>
  <property fmtid="{D5CDD505-2E9C-101B-9397-08002B2CF9AE}" pid="11" name="OCI Additional Info">
    <vt:lpwstr/>
  </property>
  <property fmtid="{D5CDD505-2E9C-101B-9397-08002B2CF9AE}" pid="12" name="Allow Header Overwrite">
    <vt:bool>false</vt:bool>
  </property>
  <property fmtid="{D5CDD505-2E9C-101B-9397-08002B2CF9AE}" pid="13" name="Allow Footer Overwrite">
    <vt:bool>false</vt:bool>
  </property>
  <property fmtid="{D5CDD505-2E9C-101B-9397-08002B2CF9AE}" pid="14" name="Multiple Selected">
    <vt:lpwstr>-1</vt:lpwstr>
  </property>
  <property fmtid="{D5CDD505-2E9C-101B-9397-08002B2CF9AE}" pid="15" name="SIPLongWording">
    <vt:lpwstr/>
  </property>
  <property fmtid="{D5CDD505-2E9C-101B-9397-08002B2CF9AE}" pid="16" name="checkedProgramsCount">
    <vt:i4>0</vt:i4>
  </property>
  <property fmtid="{D5CDD505-2E9C-101B-9397-08002B2CF9AE}" pid="17" name="ExpCountry">
    <vt:lpwstr/>
  </property>
</Properties>
</file>